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8.xml" ContentType="application/vnd.openxmlformats-officedocument.drawing+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56.xml" ContentType="application/vnd.openxmlformats-officedocument.spreadsheetml.worksheet+xml"/>
  <Override PartName="/xl/worksheets/sheet55.xml" ContentType="application/vnd.openxmlformats-officedocument.spreadsheetml.worksheet+xml"/>
  <Override PartName="/xl/worksheets/sheet54.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7.xml" ContentType="application/vnd.openxmlformats-officedocument.spreadsheetml.worksheet+xml"/>
  <Override PartName="/xl/worksheets/sheet76.xml" ContentType="application/vnd.openxmlformats-officedocument.spreadsheetml.worksheet+xml"/>
  <Override PartName="/xl/worksheets/sheet75.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trlProps/ctrlProp2.xml" ContentType="application/vnd.ms-excel.controlproperties+xml"/>
  <Override PartName="/xl/calcChain.xml" ContentType="application/vnd.openxmlformats-officedocument.spreadsheetml.calcChain+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4.xml" ContentType="application/vnd.ms-excel.controlproperties+xml"/>
  <Override PartName="/xl/ctrlProps/ctrlProp3.xml" ContentType="application/vnd.ms-excel.controlproperties+xml"/>
  <Override PartName="/xl/ctrlProps/ctrlProp6.xml" ContentType="application/vnd.ms-excel.controlproperties+xml"/>
  <Override PartName="/xl/ctrlProps/ctrlProp5.xml" ContentType="application/vnd.ms-excel.contro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20" windowWidth="18930" windowHeight="7170" tabRatio="831" activeTab="16"/>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9"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r:id="rId20"/>
    <sheet name="204207" sheetId="20" r:id="rId21"/>
    <sheet name="213" sheetId="21" r:id="rId22"/>
    <sheet name="214" sheetId="22" r:id="rId23"/>
    <sheet name="216" sheetId="23" r:id="rId24"/>
    <sheet name="217" sheetId="24" r:id="rId25"/>
    <sheet name="218" sheetId="25" r:id="rId26"/>
    <sheet name="219" sheetId="26" r:id="rId27"/>
    <sheet name="221" sheetId="27" r:id="rId28"/>
    <sheet name="224225" sheetId="28" r:id="rId29"/>
    <sheet name="227" sheetId="29" r:id="rId30"/>
    <sheet name="228229" sheetId="30" r:id="rId31"/>
    <sheet name="230" sheetId="31" r:id="rId32"/>
    <sheet name="231" sheetId="79" r:id="rId33"/>
    <sheet name="232" sheetId="32" r:id="rId34"/>
    <sheet name="233" sheetId="33" r:id="rId35"/>
    <sheet name="234" sheetId="34" r:id="rId36"/>
    <sheet name="250251" sheetId="35" r:id="rId37"/>
    <sheet name="253" sheetId="37" r:id="rId38"/>
    <sheet name="254" sheetId="38"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r:id="rId49"/>
    <sheet name="302" sheetId="80" r:id="rId50"/>
    <sheet name="304" sheetId="49" r:id="rId51"/>
    <sheet name="310311" sheetId="50" r:id="rId52"/>
    <sheet name="320323" sheetId="51" r:id="rId53"/>
    <sheet name="326327" sheetId="52" r:id="rId54"/>
    <sheet name="328330" sheetId="53" r:id="rId55"/>
    <sheet name="331" sheetId="81" r:id="rId56"/>
    <sheet name="332" sheetId="54" r:id="rId57"/>
    <sheet name="335" sheetId="55" r:id="rId58"/>
    <sheet name="336" sheetId="56" r:id="rId59"/>
    <sheet name="337" sheetId="57" r:id="rId60"/>
    <sheet name="340" sheetId="58" r:id="rId61"/>
    <sheet name="350351" sheetId="59" r:id="rId62"/>
    <sheet name="352353" sheetId="60" r:id="rId63"/>
    <sheet name="354355" sheetId="61" r:id="rId64"/>
    <sheet name="356" sheetId="62" r:id="rId65"/>
    <sheet name="397" sheetId="82" r:id="rId66"/>
    <sheet name="398" sheetId="83" r:id="rId67"/>
    <sheet name="400" sheetId="84" r:id="rId68"/>
    <sheet name="400a" sheetId="85" r:id="rId69"/>
    <sheet name="401" sheetId="63" r:id="rId70"/>
    <sheet name="402403" sheetId="64" r:id="rId71"/>
    <sheet name="406407" sheetId="65" r:id="rId72"/>
    <sheet name="408409" sheetId="66" r:id="rId73"/>
    <sheet name="410411" sheetId="67" r:id="rId74"/>
    <sheet name="414416" sheetId="87" r:id="rId75"/>
    <sheet name="419420" sheetId="88" r:id="rId76"/>
    <sheet name="422423" sheetId="68" r:id="rId77"/>
    <sheet name="424425" sheetId="69" r:id="rId78"/>
    <sheet name="426427" sheetId="70" r:id="rId79"/>
    <sheet name="429" sheetId="71" r:id="rId80"/>
    <sheet name="430" sheetId="86" r:id="rId81"/>
    <sheet name="450" sheetId="74" r:id="rId82"/>
    <sheet name="BOOK" sheetId="75" r:id="rId83"/>
  </sheets>
  <definedNames>
    <definedName name="_101">'101'!$A$1</definedName>
    <definedName name="_101PM">'101'!$B$66:$B$74</definedName>
    <definedName name="_102">#REF!</definedName>
    <definedName name="_102PM">#REF!</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'122123'!#REF!</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'262263'!$B$140:$B$150</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'300301'!$B$71:$B$81</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'326327'!$B$61:$B$71</definedName>
    <definedName name="_328330">'328330'!$A$1</definedName>
    <definedName name="_328330PM">'328330'!$B$65:$B$75</definedName>
    <definedName name="_332">'332'!$A$1</definedName>
    <definedName name="_332PM">'332'!$B$64:$B$74</definedName>
    <definedName name="_335">'335'!$A$1</definedName>
    <definedName name="_335PM">'335'!$C$71:$C$81</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OLE_LINK2" localSheetId="16">'122123'!#REF!</definedName>
    <definedName name="_xlnm.Print_Area" localSheetId="10">'106107'!$A$1:$F$115</definedName>
    <definedName name="_xlnm.Print_Area" localSheetId="11">'108109'!$A$1:$H$557</definedName>
    <definedName name="_xlnm.Print_Area" localSheetId="15">'120121'!$A$1:$E$128</definedName>
    <definedName name="_xlnm.Print_Area" localSheetId="16">'122123'!$A$1:$H$65</definedName>
    <definedName name="_xlnm.Print_Area" localSheetId="17">'122a122b'!$A$1:$M$61</definedName>
    <definedName name="_xlnm.Print_Area" localSheetId="22">'214'!$A$1:$E$64</definedName>
    <definedName name="_xlnm.Print_Area" localSheetId="23">'216'!$A$1:$G$130</definedName>
    <definedName name="_xlnm.Print_Area" localSheetId="24">'217'!$A$1:$F$70</definedName>
    <definedName name="_xlnm.Print_Area" localSheetId="25">'218'!$A$1:$G$71</definedName>
    <definedName name="_xlnm.Print_Area" localSheetId="26">'219'!$A$1:$H$58</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'232'!$A$1:$F$179</definedName>
    <definedName name="_xlnm.Print_Area" localSheetId="34">'233'!$A$1:$G$66</definedName>
    <definedName name="_xlnm.Print_Area" localSheetId="35">'234'!$A$1:$F$126</definedName>
    <definedName name="_xlnm.Print_Area" localSheetId="36">'250251'!$A$1:$M$65</definedName>
    <definedName name="_xlnm.Print_Area" localSheetId="38">'254'!$A$1:$E$60</definedName>
    <definedName name="_xlnm.Print_Area" localSheetId="47">'278'!$A$1:$G$246</definedName>
    <definedName name="_xlnm.Print_Area" localSheetId="48">'300301'!$A$1:$J$77</definedName>
    <definedName name="_xlnm.Print_Area" localSheetId="53">'326327'!$A$1:$Q$188</definedName>
    <definedName name="_xlnm.Print_Area" localSheetId="54">'328330'!$A$1:$S$140</definedName>
    <definedName name="_xlnm.Print_Area" localSheetId="56">'332'!$A$1:$I$63</definedName>
    <definedName name="_xlnm.Print_Area" localSheetId="57">'335'!$A$1:$F$65</definedName>
    <definedName name="_xlnm.Print_Area" localSheetId="58">'336'!$A$1:$H$60</definedName>
    <definedName name="_xlnm.Print_Area" localSheetId="60">'340'!$A$1:$E$190</definedName>
    <definedName name="_xlnm.Print_Area" localSheetId="62">'352353'!$A$1:$L$67</definedName>
    <definedName name="_xlnm.Print_Area" localSheetId="63">'354355'!$A$1:$F$128</definedName>
    <definedName name="_xlnm.Print_Area" localSheetId="65">'397'!$A$1:$F$67</definedName>
    <definedName name="_xlnm.Print_Area" localSheetId="70">'402403'!$A$1:$R$71</definedName>
    <definedName name="_xlnm.Print_Area" localSheetId="74">'414416'!$A$1:$U$64</definedName>
    <definedName name="_xlnm.Print_Area" localSheetId="78">'426427'!$A$1:$R$705</definedName>
    <definedName name="_xlnm.Print_Area" localSheetId="81">'450'!$A$1:$G$266</definedName>
    <definedName name="_xlnm.Print_Area" localSheetId="82">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README!$A$2</definedName>
    <definedName name="TABLE">Table!$A$1</definedName>
    <definedName name="TABLEPM">Table!$B$188:$B$196</definedName>
  </definedNames>
  <calcPr calcId="145621"/>
</workbook>
</file>

<file path=xl/calcChain.xml><?xml version="1.0" encoding="utf-8"?>
<calcChain xmlns="http://schemas.openxmlformats.org/spreadsheetml/2006/main">
  <c r="K59" i="51" l="1"/>
  <c r="F29" i="49"/>
  <c r="N47" i="53" l="1"/>
  <c r="O56" i="52" l="1"/>
  <c r="M56" i="52"/>
  <c r="P102" i="52"/>
  <c r="P101" i="52"/>
  <c r="P100" i="52"/>
  <c r="P99" i="52"/>
  <c r="P98" i="52"/>
  <c r="P97" i="52"/>
  <c r="P96" i="52"/>
  <c r="P95" i="52"/>
  <c r="P94" i="52"/>
  <c r="P93" i="52"/>
  <c r="P92" i="52"/>
  <c r="P91" i="52"/>
  <c r="P90" i="52"/>
  <c r="P89" i="52"/>
  <c r="P88" i="52"/>
  <c r="P87" i="52"/>
  <c r="E134" i="49" l="1"/>
  <c r="D134" i="49"/>
  <c r="C134" i="49"/>
  <c r="K56" i="41" l="1"/>
  <c r="K47" i="41"/>
  <c r="K25" i="41"/>
  <c r="K71" i="41" s="1"/>
  <c r="M85" i="46"/>
  <c r="M84" i="46"/>
  <c r="M83" i="46"/>
  <c r="C111" i="41"/>
  <c r="C47" i="41"/>
  <c r="D47" i="41"/>
  <c r="C135" i="41"/>
  <c r="G120" i="41"/>
  <c r="F120" i="41"/>
  <c r="E120" i="41"/>
  <c r="D120" i="41"/>
  <c r="C120" i="41"/>
  <c r="G111" i="41"/>
  <c r="F111" i="41"/>
  <c r="E111" i="41"/>
  <c r="D111" i="41"/>
  <c r="G89" i="41"/>
  <c r="G135" i="41" s="1"/>
  <c r="F89" i="41"/>
  <c r="F135" i="41" s="1"/>
  <c r="E89" i="41"/>
  <c r="D89" i="41"/>
  <c r="C89" i="41"/>
  <c r="F221" i="40"/>
  <c r="F147" i="40"/>
  <c r="F140" i="40"/>
  <c r="F205" i="40"/>
  <c r="E205" i="40"/>
  <c r="A205" i="40"/>
  <c r="F81" i="40"/>
  <c r="E135" i="41" l="1"/>
  <c r="D135" i="41"/>
  <c r="D64" i="32"/>
  <c r="A20" i="32"/>
  <c r="A21" i="32"/>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F56" i="25" l="1"/>
  <c r="F51" i="25"/>
  <c r="E56" i="25"/>
  <c r="H511" i="12" l="1"/>
  <c r="H462" i="12"/>
  <c r="H413" i="12"/>
  <c r="H363" i="12"/>
  <c r="H314" i="12"/>
  <c r="H264" i="12"/>
  <c r="H213" i="12"/>
  <c r="G101" i="23" l="1"/>
  <c r="F3" i="88" l="1"/>
  <c r="A3" i="88"/>
  <c r="F3" i="87"/>
  <c r="A3" i="87"/>
  <c r="G202" i="74" l="1"/>
  <c r="A202" i="74"/>
  <c r="G53" i="74" l="1"/>
  <c r="G41" i="74"/>
  <c r="G30" i="74"/>
  <c r="G22" i="74"/>
  <c r="G15" i="74"/>
  <c r="G137" i="74"/>
  <c r="A137" i="74"/>
  <c r="H204" i="17"/>
  <c r="G204" i="17"/>
  <c r="B203" i="17"/>
  <c r="H137" i="17"/>
  <c r="G137" i="17"/>
  <c r="B136" i="17"/>
  <c r="A3" i="85"/>
  <c r="J28" i="60"/>
  <c r="F93" i="49" l="1"/>
  <c r="F94" i="49"/>
  <c r="F95" i="49"/>
  <c r="D63" i="49"/>
  <c r="E63" i="49"/>
  <c r="C63" i="49"/>
  <c r="F61" i="49"/>
  <c r="C30" i="42"/>
  <c r="J25" i="41" l="1"/>
  <c r="G47" i="41"/>
  <c r="F43" i="26"/>
  <c r="F38" i="26"/>
  <c r="G43" i="26"/>
  <c r="G65" i="23"/>
  <c r="E39" i="16" l="1"/>
  <c r="AC26" i="14"/>
  <c r="H208" i="13"/>
  <c r="F128" i="34" l="1"/>
  <c r="E128" i="34"/>
  <c r="A128" i="34"/>
  <c r="B68" i="17" l="1"/>
  <c r="A3" i="84" l="1"/>
  <c r="A3" i="83"/>
  <c r="A3" i="82" l="1"/>
  <c r="E84" i="62" l="1"/>
  <c r="D84" i="61"/>
  <c r="R46" i="53"/>
  <c r="N46" i="53"/>
  <c r="Q46" i="53"/>
  <c r="A2" i="49"/>
  <c r="G32" i="43"/>
  <c r="G29" i="43"/>
  <c r="A3" i="79"/>
  <c r="G40" i="23" l="1"/>
  <c r="G39" i="23"/>
  <c r="E171" i="58" l="1"/>
  <c r="M47" i="41" l="1"/>
  <c r="J47" i="41"/>
  <c r="I47" i="41"/>
  <c r="H47" i="41"/>
  <c r="H71" i="41" s="1"/>
  <c r="L47" i="41"/>
  <c r="F47" i="41"/>
  <c r="E25" i="41"/>
  <c r="E71" i="41" s="1"/>
  <c r="E47" i="41"/>
  <c r="F61" i="69"/>
  <c r="D61" i="69"/>
  <c r="G62" i="68"/>
  <c r="F52" i="55" l="1"/>
  <c r="E36" i="59"/>
  <c r="E34" i="59"/>
  <c r="E32" i="59"/>
  <c r="E30" i="59"/>
  <c r="E25" i="59" l="1"/>
  <c r="E23" i="59"/>
  <c r="E21" i="59"/>
  <c r="E19" i="59"/>
  <c r="J57" i="52" l="1"/>
  <c r="O57" i="52"/>
  <c r="M57" i="52"/>
  <c r="P55" i="52"/>
  <c r="P54" i="52"/>
  <c r="V19" i="51" l="1"/>
  <c r="V22" i="51" s="1"/>
  <c r="L39" i="51"/>
  <c r="L40" i="51" s="1"/>
  <c r="E39" i="26"/>
  <c r="H69" i="17" l="1"/>
  <c r="G69" i="17"/>
  <c r="C108" i="49"/>
  <c r="D108" i="49"/>
  <c r="D96" i="49" l="1"/>
  <c r="D62" i="49" s="1"/>
  <c r="D64" i="49" s="1"/>
  <c r="E96" i="49"/>
  <c r="C96" i="49"/>
  <c r="G82" i="49"/>
  <c r="D61" i="49"/>
  <c r="E61" i="49"/>
  <c r="C61" i="49"/>
  <c r="D52" i="49"/>
  <c r="E52" i="49"/>
  <c r="C52" i="49"/>
  <c r="C33" i="49"/>
  <c r="C62" i="49" l="1"/>
  <c r="F96" i="49"/>
  <c r="F47" i="49"/>
  <c r="E33" i="49"/>
  <c r="E62" i="49" s="1"/>
  <c r="E64" i="49" s="1"/>
  <c r="D33" i="49"/>
  <c r="G30" i="49"/>
  <c r="G31" i="49"/>
  <c r="G32" i="49"/>
  <c r="C64" i="49" l="1"/>
  <c r="F62" i="49"/>
  <c r="G62" i="49"/>
  <c r="G33" i="49"/>
  <c r="E43" i="26"/>
  <c r="E38" i="26" l="1"/>
  <c r="E135" i="20"/>
  <c r="D135" i="20"/>
  <c r="D11" i="18"/>
  <c r="D12" i="18"/>
  <c r="G30" i="62" l="1"/>
  <c r="G31" i="62"/>
  <c r="G32" i="62"/>
  <c r="G33" i="62"/>
  <c r="G34" i="62"/>
  <c r="G35" i="62"/>
  <c r="G36" i="62"/>
  <c r="G37" i="62"/>
  <c r="G38" i="62"/>
  <c r="G39" i="62"/>
  <c r="G29" i="62"/>
  <c r="C40" i="62" l="1"/>
  <c r="G23" i="62"/>
  <c r="Q708" i="70" l="1"/>
  <c r="P708" i="70"/>
  <c r="J708" i="70"/>
  <c r="G708" i="70"/>
  <c r="F708" i="70"/>
  <c r="A708" i="70"/>
  <c r="G27" i="62" l="1"/>
  <c r="F40" i="62"/>
  <c r="G22" i="62"/>
  <c r="A4" i="78" l="1"/>
  <c r="F3" i="48"/>
  <c r="A3" i="48"/>
  <c r="F184" i="47" l="1"/>
  <c r="G184" i="47"/>
  <c r="F243" i="47"/>
  <c r="G243" i="47"/>
  <c r="E243" i="47"/>
  <c r="E184" i="47"/>
  <c r="E124" i="47"/>
  <c r="E57" i="47"/>
  <c r="C184" i="47"/>
  <c r="C243" i="47"/>
  <c r="C124" i="47"/>
  <c r="C57" i="47" s="1"/>
  <c r="G190" i="47" l="1"/>
  <c r="G130" i="47"/>
  <c r="G59" i="47"/>
  <c r="G58" i="47"/>
  <c r="F59" i="47"/>
  <c r="F58" i="47"/>
  <c r="E59" i="47"/>
  <c r="E58" i="47"/>
  <c r="C59" i="47"/>
  <c r="C58" i="47"/>
  <c r="C60" i="47" l="1"/>
  <c r="F176" i="32"/>
  <c r="F65" i="32" s="1"/>
  <c r="G26" i="78" l="1"/>
  <c r="I26" i="78"/>
  <c r="I21" i="78"/>
  <c r="H26" i="78"/>
  <c r="H21" i="78"/>
  <c r="G21" i="78"/>
  <c r="D27" i="78"/>
  <c r="D26" i="78"/>
  <c r="D21" i="78"/>
  <c r="G208" i="13"/>
  <c r="H93" i="13"/>
  <c r="AD26" i="14" l="1"/>
  <c r="H31" i="14"/>
  <c r="G31" i="14"/>
  <c r="Q637" i="70" l="1"/>
  <c r="P637" i="70"/>
  <c r="J637" i="70"/>
  <c r="G637" i="70"/>
  <c r="F637" i="70"/>
  <c r="A637" i="70"/>
  <c r="Q566" i="70"/>
  <c r="P566" i="70"/>
  <c r="J566" i="70"/>
  <c r="G566" i="70"/>
  <c r="F566" i="70"/>
  <c r="A566" i="70"/>
  <c r="Q495" i="70"/>
  <c r="P495" i="70"/>
  <c r="J495" i="70"/>
  <c r="G495" i="70"/>
  <c r="F495" i="70"/>
  <c r="A495" i="70"/>
  <c r="Q424" i="70"/>
  <c r="P424" i="70"/>
  <c r="J424" i="70"/>
  <c r="G424" i="70"/>
  <c r="F424" i="70"/>
  <c r="A424" i="70"/>
  <c r="Q353" i="70"/>
  <c r="P353" i="70"/>
  <c r="J353" i="70"/>
  <c r="G353" i="70"/>
  <c r="F353" i="70"/>
  <c r="A353" i="70"/>
  <c r="Q281" i="70"/>
  <c r="P281" i="70"/>
  <c r="J281" i="70"/>
  <c r="G281" i="70"/>
  <c r="F281" i="70"/>
  <c r="A281" i="70"/>
  <c r="Q210" i="70"/>
  <c r="P210" i="70"/>
  <c r="J210" i="70"/>
  <c r="G210" i="70"/>
  <c r="F210" i="70"/>
  <c r="A210" i="70"/>
  <c r="Q139" i="70"/>
  <c r="P139" i="70"/>
  <c r="J139" i="70"/>
  <c r="G139" i="70"/>
  <c r="F139" i="70"/>
  <c r="A139" i="70"/>
  <c r="I47" i="14" l="1"/>
  <c r="C385" i="75" l="1"/>
  <c r="C370" i="75"/>
  <c r="D55" i="48" l="1"/>
  <c r="D59" i="48" s="1"/>
  <c r="C355" i="75" s="1"/>
  <c r="D32" i="48"/>
  <c r="D34" i="48" s="1"/>
  <c r="D36" i="48" s="1"/>
  <c r="C354" i="75"/>
  <c r="H55" i="48"/>
  <c r="F55" i="48"/>
  <c r="E55" i="48"/>
  <c r="E59" i="48" s="1"/>
  <c r="D60" i="48" l="1"/>
  <c r="V47" i="14" l="1"/>
  <c r="U47" i="14"/>
  <c r="T47" i="14"/>
  <c r="S47" i="14"/>
  <c r="R47" i="14"/>
  <c r="R49" i="14"/>
  <c r="Q47" i="14"/>
  <c r="N47" i="14"/>
  <c r="M47" i="14"/>
  <c r="L47" i="14"/>
  <c r="K47" i="14"/>
  <c r="J47" i="14"/>
  <c r="C127" i="75" l="1"/>
  <c r="C126" i="75"/>
  <c r="C63" i="75"/>
  <c r="C62" i="75"/>
  <c r="C384" i="75" l="1"/>
  <c r="C383" i="75"/>
  <c r="C382" i="75"/>
  <c r="C380" i="75"/>
  <c r="C378" i="75"/>
  <c r="C377" i="75"/>
  <c r="C376" i="75"/>
  <c r="C375" i="75"/>
  <c r="C369" i="75"/>
  <c r="C368" i="75"/>
  <c r="C367" i="75"/>
  <c r="C365" i="75"/>
  <c r="C363" i="75"/>
  <c r="C362" i="75"/>
  <c r="C361" i="75"/>
  <c r="C360" i="75"/>
  <c r="C391" i="75" s="1"/>
  <c r="C353" i="75"/>
  <c r="C352" i="75"/>
  <c r="C351" i="75"/>
  <c r="C396" i="75" l="1"/>
  <c r="C379" i="75"/>
  <c r="C386" i="75" s="1"/>
  <c r="C364" i="75"/>
  <c r="C371" i="75" s="1"/>
  <c r="E43" i="56" l="1"/>
  <c r="D36" i="61" l="1"/>
  <c r="D34" i="61"/>
  <c r="D35" i="61"/>
  <c r="C349" i="75"/>
  <c r="C347" i="75"/>
  <c r="C346" i="75"/>
  <c r="C345" i="75"/>
  <c r="C344" i="75"/>
  <c r="H32" i="48"/>
  <c r="F32" i="48"/>
  <c r="E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49" i="75" s="1"/>
  <c r="C101" i="75"/>
  <c r="H65" i="13"/>
  <c r="C41" i="75"/>
  <c r="C40" i="75"/>
  <c r="J123" i="65"/>
  <c r="L123" i="65"/>
  <c r="H123" i="65"/>
  <c r="L109" i="65"/>
  <c r="J109" i="65"/>
  <c r="H109" i="65"/>
  <c r="H38" i="65"/>
  <c r="E109" i="65"/>
  <c r="C109" i="65"/>
  <c r="E123" i="65"/>
  <c r="C123" i="65"/>
  <c r="C38" i="65"/>
  <c r="C397" i="75" l="1"/>
  <c r="C395" i="75"/>
  <c r="C348" i="75"/>
  <c r="C356" i="75" s="1"/>
  <c r="C392" i="75"/>
  <c r="C390" i="75"/>
  <c r="C255" i="75"/>
  <c r="C248" i="75"/>
  <c r="N2" i="53"/>
  <c r="F2" i="53"/>
  <c r="Q25" i="51"/>
  <c r="Q18" i="51"/>
  <c r="Q40" i="51"/>
  <c r="A2" i="28"/>
  <c r="A2" i="25"/>
  <c r="F3" i="25"/>
  <c r="G3" i="25"/>
  <c r="F55" i="25"/>
  <c r="A73" i="25"/>
  <c r="F73" i="25"/>
  <c r="G73" i="25"/>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A122" i="49"/>
  <c r="A123" i="49" s="1"/>
  <c r="A124" i="49" s="1"/>
  <c r="A125" i="49" s="1"/>
  <c r="A126" i="49" s="1"/>
  <c r="A127" i="49" s="1"/>
  <c r="A128" i="49" s="1"/>
  <c r="A129" i="49" s="1"/>
  <c r="A130" i="49" s="1"/>
  <c r="A131" i="49" s="1"/>
  <c r="A132" i="49" s="1"/>
  <c r="A133" i="49" s="1"/>
  <c r="A134" i="49" s="1"/>
  <c r="G121" i="49"/>
  <c r="F121" i="49"/>
  <c r="A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G106" i="49"/>
  <c r="G105" i="49"/>
  <c r="G104" i="49"/>
  <c r="G103" i="49"/>
  <c r="G102" i="49"/>
  <c r="G101" i="49"/>
  <c r="G100" i="49"/>
  <c r="F100" i="49"/>
  <c r="G99" i="49"/>
  <c r="F99" i="49"/>
  <c r="G98" i="49"/>
  <c r="F98" i="49"/>
  <c r="G97" i="49"/>
  <c r="F97" i="49"/>
  <c r="G96" i="49"/>
  <c r="G95" i="49"/>
  <c r="G94" i="49"/>
  <c r="G93" i="49"/>
  <c r="G92" i="49"/>
  <c r="F92" i="49"/>
  <c r="G91" i="49"/>
  <c r="F91" i="49"/>
  <c r="G90" i="49"/>
  <c r="F90" i="49"/>
  <c r="G89" i="49"/>
  <c r="F89" i="49"/>
  <c r="G88" i="49"/>
  <c r="F88" i="49"/>
  <c r="G87" i="49"/>
  <c r="F87" i="49"/>
  <c r="G86" i="49"/>
  <c r="F86" i="49"/>
  <c r="G85" i="49"/>
  <c r="F85" i="49"/>
  <c r="G84" i="49"/>
  <c r="F84" i="49"/>
  <c r="G83" i="49"/>
  <c r="F83"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63" i="49"/>
  <c r="G61" i="49"/>
  <c r="G60" i="49"/>
  <c r="F60" i="49"/>
  <c r="G59" i="49"/>
  <c r="G58" i="49"/>
  <c r="F58" i="49"/>
  <c r="G57" i="49"/>
  <c r="F57" i="49"/>
  <c r="G56" i="49"/>
  <c r="F56" i="49"/>
  <c r="G55" i="49"/>
  <c r="F55" i="49"/>
  <c r="G54" i="49"/>
  <c r="F54" i="49"/>
  <c r="G53" i="49"/>
  <c r="G52" i="49"/>
  <c r="G51" i="49"/>
  <c r="F51" i="49"/>
  <c r="G50" i="49"/>
  <c r="F50" i="49"/>
  <c r="G49" i="49"/>
  <c r="G48" i="49"/>
  <c r="G47" i="49"/>
  <c r="G46" i="49"/>
  <c r="F46" i="49"/>
  <c r="G45" i="49"/>
  <c r="F45" i="49"/>
  <c r="G44" i="49"/>
  <c r="F44" i="49"/>
  <c r="G43" i="49"/>
  <c r="F43" i="49"/>
  <c r="G42" i="49"/>
  <c r="F42" i="49"/>
  <c r="G41" i="49"/>
  <c r="F41" i="49"/>
  <c r="G40" i="49"/>
  <c r="F40" i="49"/>
  <c r="G39" i="49"/>
  <c r="F39" i="49"/>
  <c r="G38" i="49"/>
  <c r="F38" i="49"/>
  <c r="G37" i="49"/>
  <c r="F37" i="49"/>
  <c r="G36" i="49"/>
  <c r="G35" i="49"/>
  <c r="F35" i="49"/>
  <c r="G34" i="49"/>
  <c r="F34" i="49"/>
  <c r="G29" i="49"/>
  <c r="G28" i="49"/>
  <c r="F28" i="49"/>
  <c r="G27" i="49"/>
  <c r="F27" i="49"/>
  <c r="G26" i="49"/>
  <c r="F26" i="49"/>
  <c r="G25" i="49"/>
  <c r="F25" i="49"/>
  <c r="G24" i="49"/>
  <c r="F24" i="49"/>
  <c r="G23" i="49"/>
  <c r="F23" i="49"/>
  <c r="A23" i="49"/>
  <c r="A24" i="49" s="1"/>
  <c r="A25" i="49" s="1"/>
  <c r="A26" i="49" s="1"/>
  <c r="A27" i="49" s="1"/>
  <c r="A28" i="49" s="1"/>
  <c r="A29" i="49" s="1"/>
  <c r="A30" i="49" s="1"/>
  <c r="A31" i="49" s="1"/>
  <c r="A32" i="49" s="1"/>
  <c r="F34" i="48"/>
  <c r="F36" i="48" s="1"/>
  <c r="H34" i="48"/>
  <c r="H36" i="48" s="1"/>
  <c r="E34" i="48"/>
  <c r="E36" i="48" s="1"/>
  <c r="E60" i="48" s="1"/>
  <c r="F54" i="25" l="1"/>
  <c r="F134" i="49"/>
  <c r="G134" i="49"/>
  <c r="A34" i="49"/>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A33" i="49"/>
  <c r="F64" i="49"/>
  <c r="F53" i="25"/>
  <c r="Q26" i="51"/>
  <c r="G64" i="49" l="1"/>
  <c r="E125" i="6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J63" i="60"/>
  <c r="J62" i="60"/>
  <c r="J61" i="60"/>
  <c r="J60" i="60"/>
  <c r="J59" i="60"/>
  <c r="J58" i="60"/>
  <c r="J57" i="60"/>
  <c r="J56" i="60"/>
  <c r="J55" i="60"/>
  <c r="J54" i="60"/>
  <c r="J53" i="60"/>
  <c r="J52" i="60"/>
  <c r="J51" i="60"/>
  <c r="J50" i="60"/>
  <c r="J49" i="60"/>
  <c r="J48" i="60"/>
  <c r="J47" i="60"/>
  <c r="J46" i="60"/>
  <c r="J45" i="60"/>
  <c r="J44" i="60"/>
  <c r="J43" i="60"/>
  <c r="J42" i="60"/>
  <c r="J41" i="60"/>
  <c r="J40" i="60"/>
  <c r="J39" i="60"/>
  <c r="J38" i="60"/>
  <c r="J37" i="60"/>
  <c r="J36" i="60"/>
  <c r="J35" i="60"/>
  <c r="J34" i="60"/>
  <c r="J33" i="60"/>
  <c r="J32" i="60"/>
  <c r="J31" i="60"/>
  <c r="J30" i="60"/>
  <c r="J29"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L47" i="53"/>
  <c r="K47" i="53"/>
  <c r="J47" i="53"/>
  <c r="R45" i="53"/>
  <c r="R44" i="53"/>
  <c r="R43" i="53"/>
  <c r="R42" i="53"/>
  <c r="R41" i="53"/>
  <c r="R40" i="53"/>
  <c r="R39" i="53"/>
  <c r="R38" i="53"/>
  <c r="R37" i="53"/>
  <c r="R36" i="53"/>
  <c r="R35" i="53"/>
  <c r="R34" i="53"/>
  <c r="R33" i="53"/>
  <c r="R32" i="53"/>
  <c r="R31" i="53"/>
  <c r="R3" i="53"/>
  <c r="Q3" i="53"/>
  <c r="L3" i="53"/>
  <c r="J3" i="53"/>
  <c r="E3" i="53"/>
  <c r="D3" i="53"/>
  <c r="A2" i="53"/>
  <c r="O248" i="52"/>
  <c r="N248" i="52"/>
  <c r="M248" i="52"/>
  <c r="L248" i="52"/>
  <c r="K248" i="52"/>
  <c r="J248" i="52"/>
  <c r="P247" i="52"/>
  <c r="P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89" i="52"/>
  <c r="O189" i="52"/>
  <c r="I189" i="52"/>
  <c r="G189" i="52"/>
  <c r="E189" i="52"/>
  <c r="A189" i="52"/>
  <c r="O185" i="52"/>
  <c r="N185" i="52"/>
  <c r="M185" i="52"/>
  <c r="L185" i="52"/>
  <c r="K185" i="52"/>
  <c r="J185" i="52"/>
  <c r="P184" i="52"/>
  <c r="P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26" i="52"/>
  <c r="O126" i="52"/>
  <c r="I126" i="52"/>
  <c r="G126" i="52"/>
  <c r="E126" i="52"/>
  <c r="A126" i="52"/>
  <c r="O122" i="52"/>
  <c r="N122" i="52"/>
  <c r="N56" i="52" s="1"/>
  <c r="N57" i="52" s="1"/>
  <c r="M122" i="52"/>
  <c r="L122" i="52"/>
  <c r="K122" i="52"/>
  <c r="J122" i="52"/>
  <c r="P121" i="52"/>
  <c r="P120" i="52"/>
  <c r="P119" i="52"/>
  <c r="P118" i="52"/>
  <c r="P117" i="52"/>
  <c r="P116" i="52"/>
  <c r="P115" i="52"/>
  <c r="P114" i="52"/>
  <c r="P113" i="52"/>
  <c r="P112" i="52"/>
  <c r="P111" i="52"/>
  <c r="P110" i="52"/>
  <c r="P109" i="52"/>
  <c r="P108" i="52"/>
  <c r="P107" i="52"/>
  <c r="P106" i="52"/>
  <c r="P105" i="52"/>
  <c r="P104" i="52"/>
  <c r="P103" i="52"/>
  <c r="P86" i="52"/>
  <c r="P85" i="52"/>
  <c r="P84" i="52"/>
  <c r="P83" i="52"/>
  <c r="P82" i="52"/>
  <c r="P81" i="52"/>
  <c r="P80" i="52"/>
  <c r="P79" i="52"/>
  <c r="P78" i="52"/>
  <c r="P77" i="52"/>
  <c r="P76" i="52"/>
  <c r="P75" i="52"/>
  <c r="P74" i="52"/>
  <c r="P73" i="52"/>
  <c r="P63" i="52"/>
  <c r="O63" i="52"/>
  <c r="I63" i="52"/>
  <c r="G63" i="52"/>
  <c r="E63" i="52"/>
  <c r="A63" i="52"/>
  <c r="L57" i="52"/>
  <c r="K57"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L59" i="51"/>
  <c r="F58" i="51"/>
  <c r="E58" i="51"/>
  <c r="G56" i="51"/>
  <c r="G57" i="51" s="1"/>
  <c r="G58" i="51" s="1"/>
  <c r="G59" i="51" s="1"/>
  <c r="G60" i="51" s="1"/>
  <c r="G61" i="51" s="1"/>
  <c r="G62" i="51" s="1"/>
  <c r="G55" i="51"/>
  <c r="Q53" i="51"/>
  <c r="Q54" i="51" s="1"/>
  <c r="P53" i="51"/>
  <c r="F48" i="51"/>
  <c r="E48" i="51"/>
  <c r="V44" i="51"/>
  <c r="C636" i="75" s="1"/>
  <c r="F41" i="51"/>
  <c r="E41" i="51"/>
  <c r="E49" i="51" s="1"/>
  <c r="C406" i="75" s="1"/>
  <c r="P40" i="51"/>
  <c r="K39" i="51"/>
  <c r="G38" i="51"/>
  <c r="G39" i="51" s="1"/>
  <c r="G40" i="51" s="1"/>
  <c r="G41" i="51" s="1"/>
  <c r="G42" i="51" s="1"/>
  <c r="G43" i="51" s="1"/>
  <c r="L32" i="51"/>
  <c r="K32" i="51"/>
  <c r="G32" i="51"/>
  <c r="G33" i="51" s="1"/>
  <c r="G34" i="51" s="1"/>
  <c r="G35" i="51" s="1"/>
  <c r="F28" i="51"/>
  <c r="E28" i="51"/>
  <c r="P25" i="51"/>
  <c r="L25" i="51"/>
  <c r="K25" i="51"/>
  <c r="G25" i="51"/>
  <c r="G26" i="51" s="1"/>
  <c r="G27" i="51" s="1"/>
  <c r="G28" i="51" s="1"/>
  <c r="G29" i="51" s="1"/>
  <c r="F21" i="51"/>
  <c r="E21" i="51"/>
  <c r="E29" i="51" s="1"/>
  <c r="W19" i="51"/>
  <c r="W22" i="51" s="1"/>
  <c r="C416" i="75"/>
  <c r="P18" i="51"/>
  <c r="P26" i="51" s="1"/>
  <c r="C412" i="75" s="1"/>
  <c r="L15" i="51"/>
  <c r="L16" i="51" s="1"/>
  <c r="K15" i="51"/>
  <c r="G10" i="51"/>
  <c r="G11" i="51" s="1"/>
  <c r="G12" i="51" s="1"/>
  <c r="G13" i="51" s="1"/>
  <c r="G14" i="51" s="1"/>
  <c r="G15" i="51" s="1"/>
  <c r="G16" i="51" s="1"/>
  <c r="G17" i="51" s="1"/>
  <c r="G18" i="51" s="1"/>
  <c r="G19" i="51" s="1"/>
  <c r="G20" i="51" s="1"/>
  <c r="G21" i="51" s="1"/>
  <c r="G9" i="51"/>
  <c r="W3" i="51"/>
  <c r="V3" i="51"/>
  <c r="Q3" i="51"/>
  <c r="P3" i="51"/>
  <c r="L3" i="51"/>
  <c r="K3" i="51"/>
  <c r="F3" i="51"/>
  <c r="E3" i="51"/>
  <c r="R2" i="51"/>
  <c r="M2" i="51"/>
  <c r="G2" i="51"/>
  <c r="A2" i="51"/>
  <c r="G124" i="47"/>
  <c r="G57" i="47" s="1"/>
  <c r="G60" i="47" s="1"/>
  <c r="F124" i="47"/>
  <c r="F57" i="47" s="1"/>
  <c r="F60" i="47" s="1"/>
  <c r="E60" i="47"/>
  <c r="G68" i="47"/>
  <c r="A68" i="47"/>
  <c r="G3" i="47"/>
  <c r="F3" i="47"/>
  <c r="A2" i="47"/>
  <c r="F119" i="43"/>
  <c r="F58" i="43" s="1"/>
  <c r="F59" i="43" s="1"/>
  <c r="E119" i="43"/>
  <c r="E58" i="43" s="1"/>
  <c r="E59" i="43" s="1"/>
  <c r="C119" i="43"/>
  <c r="C58" i="43" s="1"/>
  <c r="C59" i="43" s="1"/>
  <c r="G118" i="43"/>
  <c r="G117" i="43"/>
  <c r="G116" i="43"/>
  <c r="G115" i="43"/>
  <c r="G114" i="43"/>
  <c r="G113" i="43"/>
  <c r="G112" i="43"/>
  <c r="G111" i="43"/>
  <c r="G110" i="43"/>
  <c r="G109" i="43"/>
  <c r="G108" i="43"/>
  <c r="G107" i="43"/>
  <c r="G106" i="43"/>
  <c r="G105" i="43"/>
  <c r="G104" i="43"/>
  <c r="G103" i="43"/>
  <c r="G102" i="43"/>
  <c r="G101" i="43"/>
  <c r="G100" i="43"/>
  <c r="G99" i="43"/>
  <c r="G98" i="43"/>
  <c r="G97" i="43"/>
  <c r="G96" i="43"/>
  <c r="G65" i="43"/>
  <c r="F65" i="43"/>
  <c r="A65" i="43"/>
  <c r="G26" i="43"/>
  <c r="G24" i="43"/>
  <c r="G22" i="43"/>
  <c r="G20" i="43"/>
  <c r="G18" i="43"/>
  <c r="G16" i="43"/>
  <c r="G14" i="43"/>
  <c r="G3" i="43"/>
  <c r="F3" i="43"/>
  <c r="A2" i="43"/>
  <c r="E57" i="38"/>
  <c r="E3" i="38"/>
  <c r="D3" i="38"/>
  <c r="A2" i="38"/>
  <c r="F126" i="33"/>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F59" i="33"/>
  <c r="C59" i="33"/>
  <c r="C60" i="33" s="1"/>
  <c r="C63" i="33" s="1"/>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3" i="33"/>
  <c r="F3" i="33"/>
  <c r="A2" i="33"/>
  <c r="E176" i="32"/>
  <c r="E65" i="32" s="1"/>
  <c r="C176" i="32"/>
  <c r="C65" i="32" s="1"/>
  <c r="F125" i="32"/>
  <c r="E125" i="32"/>
  <c r="A125" i="32"/>
  <c r="F121" i="32"/>
  <c r="F64" i="32" s="1"/>
  <c r="E121" i="32"/>
  <c r="E64" i="32" s="1"/>
  <c r="C121" i="32"/>
  <c r="C64" i="32" s="1"/>
  <c r="F73" i="32"/>
  <c r="E73" i="32"/>
  <c r="A73" i="32"/>
  <c r="F3" i="32"/>
  <c r="E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E40" i="26"/>
  <c r="H38" i="26"/>
  <c r="G38" i="26"/>
  <c r="E37" i="26"/>
  <c r="E36" i="26"/>
  <c r="E35" i="26"/>
  <c r="H32" i="26"/>
  <c r="G32" i="26"/>
  <c r="F32" i="26"/>
  <c r="E30" i="26"/>
  <c r="E29" i="26"/>
  <c r="E28" i="26"/>
  <c r="E27" i="26"/>
  <c r="E26" i="26"/>
  <c r="E25" i="26"/>
  <c r="E22" i="26"/>
  <c r="G3" i="26"/>
  <c r="F3" i="26"/>
  <c r="B2" i="26"/>
  <c r="G253" i="23"/>
  <c r="F253" i="23"/>
  <c r="B253" i="23"/>
  <c r="G192" i="23"/>
  <c r="F192" i="23"/>
  <c r="B192" i="23"/>
  <c r="G131" i="23"/>
  <c r="F131" i="23"/>
  <c r="B131" i="23"/>
  <c r="G70" i="23"/>
  <c r="F70" i="23"/>
  <c r="B70" i="23"/>
  <c r="G64" i="23"/>
  <c r="G53" i="23"/>
  <c r="G3" i="23"/>
  <c r="F3" i="23"/>
  <c r="B2" i="23"/>
  <c r="I142" i="20"/>
  <c r="I137" i="20"/>
  <c r="I136" i="20"/>
  <c r="H135" i="20"/>
  <c r="H138" i="20" s="1"/>
  <c r="G135" i="20"/>
  <c r="G138" i="20" s="1"/>
  <c r="F135" i="20"/>
  <c r="F138" i="20" s="1"/>
  <c r="E138" i="20"/>
  <c r="D138" i="20"/>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G84" i="20" s="1"/>
  <c r="F42" i="20"/>
  <c r="F84" i="20" s="1"/>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1" i="78"/>
  <c r="K30" i="78"/>
  <c r="K29" i="78"/>
  <c r="K28" i="78"/>
  <c r="H3" i="17"/>
  <c r="G3" i="17"/>
  <c r="B2" i="17"/>
  <c r="E105" i="16"/>
  <c r="E118" i="16" s="1"/>
  <c r="E68" i="16"/>
  <c r="D68" i="16"/>
  <c r="B67" i="16"/>
  <c r="E51" i="16"/>
  <c r="E92" i="16" s="1"/>
  <c r="E3" i="16"/>
  <c r="D3" i="16"/>
  <c r="B2" i="16"/>
  <c r="AD52" i="14"/>
  <c r="AD54" i="14" s="1"/>
  <c r="AC52" i="14"/>
  <c r="AC54" i="14" s="1"/>
  <c r="AD47" i="14"/>
  <c r="AC47" i="14"/>
  <c r="V49" i="14"/>
  <c r="U49" i="14"/>
  <c r="T49" i="14"/>
  <c r="S49" i="14"/>
  <c r="Q49" i="14"/>
  <c r="N49" i="14"/>
  <c r="M49" i="14"/>
  <c r="L49" i="14"/>
  <c r="K49" i="14"/>
  <c r="J49" i="14"/>
  <c r="I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209" i="13"/>
  <c r="G209" i="13"/>
  <c r="H196" i="13"/>
  <c r="G196" i="13"/>
  <c r="B195" i="13"/>
  <c r="H190" i="13"/>
  <c r="G190" i="13"/>
  <c r="H171" i="13"/>
  <c r="G171" i="13"/>
  <c r="H160" i="13"/>
  <c r="G160" i="13"/>
  <c r="H152" i="13"/>
  <c r="G152" i="13"/>
  <c r="H133" i="13"/>
  <c r="G133" i="13"/>
  <c r="B132" i="13"/>
  <c r="G93" i="13"/>
  <c r="H73" i="13"/>
  <c r="G73" i="13"/>
  <c r="B72" i="13"/>
  <c r="G65" i="13"/>
  <c r="H31" i="13"/>
  <c r="C42" i="75" s="1"/>
  <c r="G31" i="13"/>
  <c r="G95" i="13" s="1"/>
  <c r="H16" i="13"/>
  <c r="G16" i="13"/>
  <c r="H11" i="13"/>
  <c r="C29" i="75" s="1"/>
  <c r="G11" i="13"/>
  <c r="G13" i="13" s="1"/>
  <c r="H3" i="13"/>
  <c r="G3" i="13"/>
  <c r="B2" i="13"/>
  <c r="E128" i="6"/>
  <c r="D128" i="6"/>
  <c r="B128" i="6"/>
  <c r="E64" i="6"/>
  <c r="D64" i="6"/>
  <c r="B64" i="6"/>
  <c r="E3" i="6"/>
  <c r="D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R60" i="87"/>
  <c r="T60" i="87"/>
  <c r="S60" i="87"/>
  <c r="P60" i="87"/>
  <c r="O60" i="87"/>
  <c r="N60" i="87"/>
  <c r="M60" i="87"/>
  <c r="L60" i="87"/>
  <c r="K60" i="87"/>
  <c r="J60" i="87"/>
  <c r="I60" i="87"/>
  <c r="H60" i="87"/>
  <c r="G60" i="87"/>
  <c r="F60" i="87"/>
  <c r="E60" i="87"/>
  <c r="D60" i="87"/>
  <c r="C60"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37" i="84"/>
  <c r="J37" i="84"/>
  <c r="H37" i="84"/>
  <c r="G37" i="84"/>
  <c r="F37" i="84"/>
  <c r="C37" i="84"/>
  <c r="K33" i="84"/>
  <c r="J33" i="84"/>
  <c r="H33" i="84"/>
  <c r="G33" i="84"/>
  <c r="F33" i="84"/>
  <c r="C33" i="84"/>
  <c r="K29" i="84"/>
  <c r="J29" i="84"/>
  <c r="H29" i="84"/>
  <c r="G29" i="84"/>
  <c r="F29" i="84"/>
  <c r="C29" i="84"/>
  <c r="K25" i="84"/>
  <c r="K39" i="84"/>
  <c r="J25" i="84"/>
  <c r="H25" i="84"/>
  <c r="G25" i="84"/>
  <c r="F25" i="84"/>
  <c r="C25" i="84"/>
  <c r="G40" i="83"/>
  <c r="F40" i="83"/>
  <c r="E40" i="83"/>
  <c r="D40" i="83"/>
  <c r="C40" i="83"/>
  <c r="F64" i="82"/>
  <c r="E64" i="82"/>
  <c r="D64" i="82"/>
  <c r="G58" i="80"/>
  <c r="F58" i="80"/>
  <c r="E58" i="80"/>
  <c r="D58" i="80"/>
  <c r="C58" i="80"/>
  <c r="B2" i="7"/>
  <c r="G3" i="7"/>
  <c r="H3" i="7"/>
  <c r="B2" i="9"/>
  <c r="E3" i="9"/>
  <c r="F3" i="9"/>
  <c r="B63" i="9"/>
  <c r="E64" i="9"/>
  <c r="F64"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44" i="15"/>
  <c r="G51" i="15"/>
  <c r="G58" i="15"/>
  <c r="G60" i="15" s="1"/>
  <c r="B66" i="15"/>
  <c r="F67" i="15"/>
  <c r="G67" i="15"/>
  <c r="G82" i="15"/>
  <c r="G92" i="15" s="1"/>
  <c r="C274" i="75" s="1"/>
  <c r="G101" i="15"/>
  <c r="B2" i="18"/>
  <c r="F2" i="18"/>
  <c r="D3" i="18"/>
  <c r="E3" i="18"/>
  <c r="I3" i="18"/>
  <c r="J3" i="18"/>
  <c r="D13" i="18"/>
  <c r="D14" i="18"/>
  <c r="D15" i="18"/>
  <c r="E16" i="18"/>
  <c r="E21" i="18" s="1"/>
  <c r="C17" i="75" s="1"/>
  <c r="F16" i="18"/>
  <c r="F21" i="18" s="1"/>
  <c r="C21" i="75" s="1"/>
  <c r="G16" i="18"/>
  <c r="G21" i="18" s="1"/>
  <c r="H16" i="18"/>
  <c r="I16" i="18"/>
  <c r="I21" i="18" s="1"/>
  <c r="J16" i="18"/>
  <c r="J21" i="18" s="1"/>
  <c r="J23" i="18" s="1"/>
  <c r="D17" i="18"/>
  <c r="D18" i="18"/>
  <c r="D19" i="18"/>
  <c r="D20" i="18"/>
  <c r="H21" i="18"/>
  <c r="D27" i="18"/>
  <c r="D28" i="18"/>
  <c r="D29" i="18"/>
  <c r="D30" i="18"/>
  <c r="E31" i="18"/>
  <c r="F31" i="18"/>
  <c r="F42" i="18" s="1"/>
  <c r="C22" i="75" s="1"/>
  <c r="G31" i="18"/>
  <c r="H31" i="18"/>
  <c r="H42" i="18" s="1"/>
  <c r="H22" i="18" s="1"/>
  <c r="H23" i="18" s="1"/>
  <c r="I31" i="18"/>
  <c r="J31" i="18"/>
  <c r="D33" i="18"/>
  <c r="D35" i="18" s="1"/>
  <c r="D34" i="18"/>
  <c r="E35" i="18"/>
  <c r="F35" i="18"/>
  <c r="G35" i="18"/>
  <c r="G42" i="18" s="1"/>
  <c r="G22" i="18" s="1"/>
  <c r="H35" i="18"/>
  <c r="I35" i="18"/>
  <c r="J35" i="18"/>
  <c r="J42" i="18" s="1"/>
  <c r="D37" i="18"/>
  <c r="D38" i="18"/>
  <c r="D39" i="18" s="1"/>
  <c r="E39" i="18"/>
  <c r="F39" i="18"/>
  <c r="G39" i="18"/>
  <c r="H39" i="18"/>
  <c r="I39" i="18"/>
  <c r="I42" i="18" s="1"/>
  <c r="I22" i="18" s="1"/>
  <c r="J39" i="18"/>
  <c r="D40" i="18"/>
  <c r="D41" i="18"/>
  <c r="B2" i="19"/>
  <c r="F2" i="19"/>
  <c r="D3" i="19"/>
  <c r="E3" i="19"/>
  <c r="H3" i="19"/>
  <c r="I3" i="19"/>
  <c r="H16" i="19"/>
  <c r="H17" i="19"/>
  <c r="H18" i="19"/>
  <c r="H19" i="19"/>
  <c r="H20" i="19"/>
  <c r="D21" i="19"/>
  <c r="D29" i="19"/>
  <c r="H23" i="19"/>
  <c r="H24" i="19"/>
  <c r="H25" i="19" s="1"/>
  <c r="D25" i="19"/>
  <c r="H26" i="19"/>
  <c r="H27" i="19"/>
  <c r="H28" i="19"/>
  <c r="H34" i="19"/>
  <c r="H35" i="19"/>
  <c r="H36" i="19"/>
  <c r="H38" i="19" s="1"/>
  <c r="H37" i="19"/>
  <c r="D38" i="19"/>
  <c r="A2" i="21"/>
  <c r="D3" i="21"/>
  <c r="F3" i="21"/>
  <c r="F59" i="21"/>
  <c r="A2" i="22"/>
  <c r="D3" i="22"/>
  <c r="E3" i="22"/>
  <c r="E61" i="22"/>
  <c r="A2" i="24"/>
  <c r="E3" i="24"/>
  <c r="F3" i="24"/>
  <c r="F40" i="24"/>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c r="A16" i="34" s="1"/>
  <c r="A17" i="34" s="1"/>
  <c r="A18" i="34" s="1"/>
  <c r="A19" i="34" s="1"/>
  <c r="A20" i="34" s="1"/>
  <c r="A21" i="34" s="1"/>
  <c r="A22" i="34" s="1"/>
  <c r="A23" i="34" s="1"/>
  <c r="A24" i="34" s="1"/>
  <c r="A25" i="34" s="1"/>
  <c r="A26" i="34" s="1"/>
  <c r="A27" i="34" s="1"/>
  <c r="A28" i="34" s="1"/>
  <c r="A29" i="34" s="1"/>
  <c r="E1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A2" i="39"/>
  <c r="F2" i="39"/>
  <c r="D3" i="39"/>
  <c r="E3" i="39"/>
  <c r="I3" i="39"/>
  <c r="J3" i="39"/>
  <c r="D49" i="39"/>
  <c r="E49" i="39"/>
  <c r="E62" i="39" s="1"/>
  <c r="J49" i="39"/>
  <c r="J62" i="39" s="1"/>
  <c r="K49" i="39"/>
  <c r="D57" i="39"/>
  <c r="E57" i="39"/>
  <c r="J57" i="39"/>
  <c r="K57" i="39"/>
  <c r="F64" i="39"/>
  <c r="A72" i="39"/>
  <c r="D72" i="39"/>
  <c r="E72" i="39"/>
  <c r="F72" i="39"/>
  <c r="I72" i="39"/>
  <c r="J72" i="39"/>
  <c r="F74" i="39"/>
  <c r="D90" i="39"/>
  <c r="D60" i="39"/>
  <c r="E90" i="39"/>
  <c r="E60" i="39" s="1"/>
  <c r="J90" i="39"/>
  <c r="J60" i="39" s="1"/>
  <c r="K90" i="39"/>
  <c r="K60" i="39"/>
  <c r="D127" i="39"/>
  <c r="D61" i="39" s="1"/>
  <c r="E127" i="39"/>
  <c r="E61" i="39"/>
  <c r="J127" i="39"/>
  <c r="J61" i="39" s="1"/>
  <c r="K127" i="39"/>
  <c r="K61" i="39"/>
  <c r="A131" i="39"/>
  <c r="F131" i="39"/>
  <c r="A133" i="39"/>
  <c r="D133" i="39"/>
  <c r="E133" i="39"/>
  <c r="F133" i="39"/>
  <c r="I133" i="39"/>
  <c r="J133" i="39"/>
  <c r="F135" i="39"/>
  <c r="D151" i="39"/>
  <c r="E151" i="39"/>
  <c r="J151" i="39"/>
  <c r="K151" i="39"/>
  <c r="D188" i="39"/>
  <c r="E188" i="39"/>
  <c r="J188" i="39"/>
  <c r="K188" i="39"/>
  <c r="A192" i="39"/>
  <c r="F192" i="39"/>
  <c r="A2" i="40"/>
  <c r="E3" i="40"/>
  <c r="F3" i="40"/>
  <c r="F47" i="40"/>
  <c r="A72" i="40"/>
  <c r="E72" i="40"/>
  <c r="F72" i="40"/>
  <c r="A132" i="40"/>
  <c r="E132" i="40"/>
  <c r="F132" i="40"/>
  <c r="A2" i="41"/>
  <c r="E2" i="41"/>
  <c r="F2" i="41"/>
  <c r="H2" i="41"/>
  <c r="L2" i="41"/>
  <c r="M2" i="41"/>
  <c r="C25" i="41"/>
  <c r="D25" i="41"/>
  <c r="F25" i="41"/>
  <c r="G25" i="41"/>
  <c r="G71" i="41" s="1"/>
  <c r="H25" i="41"/>
  <c r="I25" i="41"/>
  <c r="L25" i="41"/>
  <c r="M25" i="41"/>
  <c r="L71" i="41"/>
  <c r="C56" i="41"/>
  <c r="D56" i="41"/>
  <c r="E56" i="41"/>
  <c r="F56" i="41"/>
  <c r="G56" i="41"/>
  <c r="H56" i="41"/>
  <c r="I56" i="41"/>
  <c r="J56" i="41"/>
  <c r="L56" i="41"/>
  <c r="M56" i="41"/>
  <c r="H73" i="41"/>
  <c r="A76" i="41"/>
  <c r="E77" i="41"/>
  <c r="F77" i="41"/>
  <c r="A2" i="42"/>
  <c r="I2" i="42"/>
  <c r="F3" i="42"/>
  <c r="H3" i="42"/>
  <c r="L3" i="42"/>
  <c r="M3" i="42"/>
  <c r="I15" i="42"/>
  <c r="I16" i="42"/>
  <c r="I17" i="42"/>
  <c r="I18" i="42"/>
  <c r="I19" i="42"/>
  <c r="I20" i="42"/>
  <c r="I21" i="42"/>
  <c r="I22" i="42"/>
  <c r="I23" i="42"/>
  <c r="I24" i="42"/>
  <c r="C25" i="42"/>
  <c r="E25" i="42"/>
  <c r="G25" i="42"/>
  <c r="I25" i="42"/>
  <c r="H25" i="42"/>
  <c r="I27" i="42"/>
  <c r="I28" i="42"/>
  <c r="I29" i="42"/>
  <c r="I30" i="42"/>
  <c r="I31" i="42"/>
  <c r="I32" i="42"/>
  <c r="I33" i="42"/>
  <c r="I34" i="42"/>
  <c r="I35" i="42"/>
  <c r="I36" i="42"/>
  <c r="C37" i="42"/>
  <c r="E37" i="42"/>
  <c r="G37" i="42"/>
  <c r="G61" i="42" s="1"/>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E61" i="42" s="1"/>
  <c r="G60" i="42"/>
  <c r="H60" i="42"/>
  <c r="I63" i="42"/>
  <c r="A71" i="42"/>
  <c r="I71" i="42"/>
  <c r="F72" i="42"/>
  <c r="H72" i="42"/>
  <c r="L72" i="42"/>
  <c r="M72" i="42"/>
  <c r="I84" i="42"/>
  <c r="I85" i="42"/>
  <c r="I86" i="42"/>
  <c r="I87" i="42"/>
  <c r="I88" i="42"/>
  <c r="I89" i="42"/>
  <c r="I90" i="42"/>
  <c r="I91" i="42"/>
  <c r="I92" i="42"/>
  <c r="I93" i="42"/>
  <c r="C94" i="42"/>
  <c r="C130" i="42"/>
  <c r="E94" i="42"/>
  <c r="I94" i="42" s="1"/>
  <c r="G94" i="42"/>
  <c r="H94" i="42"/>
  <c r="I96" i="42"/>
  <c r="I97" i="42"/>
  <c r="I98" i="42"/>
  <c r="I99" i="42"/>
  <c r="I100" i="42"/>
  <c r="I101" i="42"/>
  <c r="I102" i="42"/>
  <c r="I103" i="42"/>
  <c r="I104" i="42"/>
  <c r="I105" i="42"/>
  <c r="C106" i="42"/>
  <c r="E106" i="42"/>
  <c r="G106" i="42"/>
  <c r="H106" i="42"/>
  <c r="I106" i="42"/>
  <c r="I108" i="42"/>
  <c r="I109" i="42"/>
  <c r="I110" i="42"/>
  <c r="I111" i="42"/>
  <c r="I112" i="42"/>
  <c r="I113" i="42"/>
  <c r="I114" i="42"/>
  <c r="I115" i="42"/>
  <c r="I116" i="42"/>
  <c r="I117" i="42"/>
  <c r="C118" i="42"/>
  <c r="E118" i="42"/>
  <c r="I118" i="42" s="1"/>
  <c r="G118" i="42"/>
  <c r="H118" i="42"/>
  <c r="I120" i="42"/>
  <c r="I129" i="42" s="1"/>
  <c r="I121" i="42"/>
  <c r="I122" i="42"/>
  <c r="I123" i="42"/>
  <c r="I124" i="42"/>
  <c r="I125" i="42"/>
  <c r="I126" i="42"/>
  <c r="I127" i="42"/>
  <c r="I128" i="42"/>
  <c r="C129" i="42"/>
  <c r="E129" i="42"/>
  <c r="G129" i="42"/>
  <c r="G130" i="42" s="1"/>
  <c r="H129" i="42"/>
  <c r="I132" i="42"/>
  <c r="A2" i="44"/>
  <c r="F2" i="44"/>
  <c r="D3" i="44"/>
  <c r="E3" i="44"/>
  <c r="J3" i="44"/>
  <c r="L3" i="44"/>
  <c r="L15" i="44"/>
  <c r="L16" i="44"/>
  <c r="L17" i="44"/>
  <c r="L18" i="44"/>
  <c r="L19" i="44"/>
  <c r="L20" i="44" s="1"/>
  <c r="L29" i="44" s="1"/>
  <c r="C20" i="44"/>
  <c r="D20" i="44"/>
  <c r="D29" i="44"/>
  <c r="E20" i="44"/>
  <c r="E29" i="44" s="1"/>
  <c r="F20" i="44"/>
  <c r="G20" i="44"/>
  <c r="G29" i="44"/>
  <c r="I20" i="44"/>
  <c r="I29" i="44" s="1"/>
  <c r="K20" i="44"/>
  <c r="L22" i="44"/>
  <c r="L23" i="44"/>
  <c r="L24" i="44"/>
  <c r="L25" i="44"/>
  <c r="L26" i="44"/>
  <c r="C27" i="44"/>
  <c r="D27" i="44"/>
  <c r="E27" i="44"/>
  <c r="F27" i="44"/>
  <c r="F29" i="44"/>
  <c r="G27" i="44"/>
  <c r="I27" i="44"/>
  <c r="K27" i="44"/>
  <c r="L27" i="44"/>
  <c r="L28" i="44"/>
  <c r="K29"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G23" i="46"/>
  <c r="H23" i="46"/>
  <c r="J23" i="46"/>
  <c r="J33" i="46" s="1"/>
  <c r="L23" i="46"/>
  <c r="L33" i="46" s="1"/>
  <c r="M25" i="46"/>
  <c r="M26" i="46"/>
  <c r="M27" i="46"/>
  <c r="M28" i="46"/>
  <c r="M29" i="46"/>
  <c r="M30" i="46"/>
  <c r="D31" i="46"/>
  <c r="E31" i="46"/>
  <c r="E33" i="46" s="1"/>
  <c r="F31" i="46"/>
  <c r="G31" i="46"/>
  <c r="H31" i="46"/>
  <c r="H33" i="46" s="1"/>
  <c r="J31" i="46"/>
  <c r="L31" i="46"/>
  <c r="M32" i="46"/>
  <c r="G33" i="46"/>
  <c r="M36" i="46"/>
  <c r="M37" i="46"/>
  <c r="M38" i="46"/>
  <c r="A66" i="46"/>
  <c r="E66" i="46"/>
  <c r="F66" i="46"/>
  <c r="G66" i="46"/>
  <c r="M66" i="46"/>
  <c r="M86" i="46"/>
  <c r="M87" i="46"/>
  <c r="M88" i="46"/>
  <c r="M89" i="46"/>
  <c r="M90" i="46"/>
  <c r="M91" i="46"/>
  <c r="M92" i="46"/>
  <c r="M93" i="46"/>
  <c r="M94" i="46"/>
  <c r="M95" i="46"/>
  <c r="M96" i="46"/>
  <c r="D97" i="46"/>
  <c r="E97" i="46"/>
  <c r="F97" i="46"/>
  <c r="G97" i="46"/>
  <c r="H97" i="46"/>
  <c r="J97" i="46"/>
  <c r="L97" i="46"/>
  <c r="M105" i="46"/>
  <c r="M106" i="46"/>
  <c r="M107" i="46"/>
  <c r="M108" i="46"/>
  <c r="M109" i="46"/>
  <c r="M110" i="46"/>
  <c r="M111" i="46"/>
  <c r="M112" i="46"/>
  <c r="M113" i="46"/>
  <c r="M114" i="46"/>
  <c r="M115" i="46"/>
  <c r="D116" i="46"/>
  <c r="E116" i="46"/>
  <c r="F116" i="46"/>
  <c r="G116" i="46"/>
  <c r="H116" i="46"/>
  <c r="J116" i="46"/>
  <c r="L116" i="46"/>
  <c r="M118" i="46"/>
  <c r="M125" i="46" s="1"/>
  <c r="M119" i="46"/>
  <c r="M120" i="46"/>
  <c r="M121" i="46"/>
  <c r="M122" i="46"/>
  <c r="M123" i="46"/>
  <c r="M124" i="46"/>
  <c r="D125" i="46"/>
  <c r="E125" i="46"/>
  <c r="F125" i="46"/>
  <c r="G125" i="46"/>
  <c r="H125" i="46"/>
  <c r="J125" i="46"/>
  <c r="L125" i="46"/>
  <c r="A128" i="46"/>
  <c r="E128" i="46"/>
  <c r="F128" i="46"/>
  <c r="G128" i="46"/>
  <c r="M128" i="46"/>
  <c r="M138"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A2" i="55"/>
  <c r="E3" i="55"/>
  <c r="F3" i="55"/>
  <c r="A18" i="55"/>
  <c r="A19" i="55" s="1"/>
  <c r="A20" i="55"/>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62"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124" i="55" s="1"/>
  <c r="F35" i="55"/>
  <c r="F61" i="55"/>
  <c r="A70" i="55"/>
  <c r="E70" i="55"/>
  <c r="F70" i="55"/>
  <c r="A125" i="55"/>
  <c r="A2" i="57"/>
  <c r="F3" i="57"/>
  <c r="G3" i="57"/>
  <c r="A2" i="58"/>
  <c r="D3" i="58"/>
  <c r="E3" i="58"/>
  <c r="E33" i="58"/>
  <c r="E64" i="58"/>
  <c r="A70" i="58"/>
  <c r="D70" i="58"/>
  <c r="E70" i="58"/>
  <c r="E82" i="58"/>
  <c r="E90" i="58"/>
  <c r="E127" i="58"/>
  <c r="A128" i="58"/>
  <c r="A130" i="58"/>
  <c r="D130" i="58"/>
  <c r="E130" i="58"/>
  <c r="E150" i="58"/>
  <c r="E161" i="58"/>
  <c r="A189" i="58"/>
  <c r="A2" i="59"/>
  <c r="G2" i="59"/>
  <c r="E3" i="59"/>
  <c r="F3" i="59"/>
  <c r="L3" i="59"/>
  <c r="M3" i="59"/>
  <c r="C63" i="59"/>
  <c r="D63" i="59"/>
  <c r="E63" i="59"/>
  <c r="F63" i="59"/>
  <c r="I63" i="59"/>
  <c r="J63" i="59"/>
  <c r="L63" i="59"/>
  <c r="M63" i="59"/>
  <c r="G64" i="59"/>
  <c r="A2" i="62"/>
  <c r="F3" i="62"/>
  <c r="G3" i="62"/>
  <c r="G21" i="62"/>
  <c r="G24" i="62" s="1"/>
  <c r="C24" i="62"/>
  <c r="C42" i="62" s="1"/>
  <c r="D24" i="62"/>
  <c r="E24" i="62"/>
  <c r="F24" i="62"/>
  <c r="D40" i="62"/>
  <c r="E40" i="62"/>
  <c r="E42" i="62" s="1"/>
  <c r="A68" i="62"/>
  <c r="F69" i="62"/>
  <c r="G69" i="62"/>
  <c r="E91" i="62"/>
  <c r="E98" i="62" s="1"/>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N27" i="68"/>
  <c r="R27" i="68"/>
  <c r="N28" i="68"/>
  <c r="R28" i="68"/>
  <c r="N29" i="68"/>
  <c r="N62" i="68" s="1"/>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H62" i="68"/>
  <c r="I62" i="68"/>
  <c r="L62" i="68"/>
  <c r="M62" i="68"/>
  <c r="O62" i="68"/>
  <c r="P62" i="68"/>
  <c r="Q62" i="68"/>
  <c r="A69" i="68"/>
  <c r="G69" i="68"/>
  <c r="H69" i="68"/>
  <c r="K69" i="68"/>
  <c r="Q69" i="68"/>
  <c r="R69" i="68"/>
  <c r="N129" i="68"/>
  <c r="R77" i="68"/>
  <c r="R78" i="68"/>
  <c r="R79" i="68"/>
  <c r="R80" i="68"/>
  <c r="R81" i="68"/>
  <c r="R82" i="68"/>
  <c r="R83" i="68"/>
  <c r="R84" i="68"/>
  <c r="R85" i="68"/>
  <c r="R86" i="68"/>
  <c r="R87" i="68"/>
  <c r="R88" i="68"/>
  <c r="R89" i="68"/>
  <c r="R90" i="68"/>
  <c r="R91" i="68"/>
  <c r="R92" i="68"/>
  <c r="R93" i="68"/>
  <c r="R94" i="68"/>
  <c r="R95" i="68"/>
  <c r="R96" i="68"/>
  <c r="R97" i="68"/>
  <c r="R98" i="68"/>
  <c r="R99"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N123" i="68"/>
  <c r="R123" i="68"/>
  <c r="N124" i="68"/>
  <c r="R124" i="68"/>
  <c r="N125" i="68"/>
  <c r="R125" i="68"/>
  <c r="N126" i="68"/>
  <c r="R126" i="68"/>
  <c r="N127" i="68"/>
  <c r="R127" i="68"/>
  <c r="N128" i="68"/>
  <c r="R128" i="68"/>
  <c r="G129" i="68"/>
  <c r="H129" i="68"/>
  <c r="I129"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G61" i="69"/>
  <c r="H61" i="69"/>
  <c r="N61" i="69"/>
  <c r="O61" i="69"/>
  <c r="P61" i="69"/>
  <c r="A2" i="70"/>
  <c r="J2" i="70"/>
  <c r="F3" i="70"/>
  <c r="G3" i="70"/>
  <c r="P3" i="70"/>
  <c r="Q3" i="70"/>
  <c r="A68" i="70"/>
  <c r="F68" i="70"/>
  <c r="G68" i="70"/>
  <c r="J68" i="70"/>
  <c r="P68" i="70"/>
  <c r="Q68" i="70"/>
  <c r="A2" i="71"/>
  <c r="E3" i="71"/>
  <c r="F3" i="71"/>
  <c r="D25" i="71"/>
  <c r="D31" i="71"/>
  <c r="E25" i="71"/>
  <c r="F25" i="71"/>
  <c r="D30" i="7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B25" i="3"/>
  <c r="A6" i="1"/>
  <c r="A54" i="1" s="1"/>
  <c r="A46" i="1"/>
  <c r="A50" i="1"/>
  <c r="C18" i="75"/>
  <c r="A64" i="1"/>
  <c r="A1" i="4" s="1"/>
  <c r="H130" i="42"/>
  <c r="C66" i="32" l="1"/>
  <c r="F67" i="24"/>
  <c r="I49" i="42"/>
  <c r="E84" i="20"/>
  <c r="F31" i="71"/>
  <c r="E29" i="34"/>
  <c r="F29" i="34"/>
  <c r="D71" i="41"/>
  <c r="F71" i="41"/>
  <c r="D62" i="39"/>
  <c r="F39" i="84"/>
  <c r="C39" i="84"/>
  <c r="F62" i="55"/>
  <c r="E126" i="61"/>
  <c r="P122" i="52"/>
  <c r="P56" i="52" s="1"/>
  <c r="P57" i="52" s="1"/>
  <c r="C414" i="75"/>
  <c r="L73" i="51"/>
  <c r="L33" i="51"/>
  <c r="K33" i="51"/>
  <c r="C408" i="75" s="1"/>
  <c r="M22" i="45"/>
  <c r="M26" i="45" s="1"/>
  <c r="J71" i="41"/>
  <c r="E42" i="18"/>
  <c r="C570" i="75" s="1"/>
  <c r="G23" i="18"/>
  <c r="C19" i="75"/>
  <c r="E23" i="18"/>
  <c r="F139" i="20"/>
  <c r="F143" i="20" s="1"/>
  <c r="E139" i="20"/>
  <c r="E143" i="20" s="1"/>
  <c r="I83" i="20"/>
  <c r="C552" i="75" s="1"/>
  <c r="D42" i="62"/>
  <c r="G40" i="62"/>
  <c r="G42" i="62" s="1"/>
  <c r="F42" i="62"/>
  <c r="F33" i="46"/>
  <c r="D33" i="46"/>
  <c r="M23" i="46"/>
  <c r="F63" i="37"/>
  <c r="F66" i="32"/>
  <c r="E66" i="32"/>
  <c r="H47" i="14"/>
  <c r="H49" i="14" s="1"/>
  <c r="AD8" i="14" s="1"/>
  <c r="G47" i="14"/>
  <c r="G49" i="14" s="1"/>
  <c r="AC8" i="14" s="1"/>
  <c r="I23" i="18"/>
  <c r="M116" i="46"/>
  <c r="M31" i="46"/>
  <c r="H21" i="19"/>
  <c r="A52" i="1"/>
  <c r="A58" i="1"/>
  <c r="A62" i="1"/>
  <c r="A56" i="1"/>
  <c r="A1" i="5" s="1"/>
  <c r="C128" i="75"/>
  <c r="C608" i="75" s="1"/>
  <c r="R129" i="68"/>
  <c r="E130" i="42"/>
  <c r="I130" i="42" s="1"/>
  <c r="I60" i="42"/>
  <c r="C71" i="41"/>
  <c r="R61" i="69"/>
  <c r="N121" i="50"/>
  <c r="N54" i="50"/>
  <c r="M187" i="46"/>
  <c r="C29" i="44"/>
  <c r="H61" i="42"/>
  <c r="C61" i="42"/>
  <c r="I61" i="42" s="1"/>
  <c r="G61" i="27"/>
  <c r="D16" i="18"/>
  <c r="D21" i="18" s="1"/>
  <c r="A60" i="1"/>
  <c r="F23" i="18"/>
  <c r="E31" i="71"/>
  <c r="R62" i="68"/>
  <c r="D34" i="63"/>
  <c r="M97" i="46"/>
  <c r="I37" i="42"/>
  <c r="M71" i="41"/>
  <c r="I71" i="41"/>
  <c r="K62" i="39"/>
  <c r="D31" i="18"/>
  <c r="D42" i="18" s="1"/>
  <c r="D22" i="18" s="1"/>
  <c r="G93" i="15"/>
  <c r="C40" i="85"/>
  <c r="G17" i="13"/>
  <c r="I97" i="20"/>
  <c r="C553" i="75" s="1"/>
  <c r="I114" i="20"/>
  <c r="C554" i="75" s="1"/>
  <c r="G119" i="43"/>
  <c r="G59" i="43" s="1"/>
  <c r="F49" i="51"/>
  <c r="K16" i="51"/>
  <c r="C407" i="75" s="1"/>
  <c r="R214" i="53"/>
  <c r="I53" i="54"/>
  <c r="J64" i="60"/>
  <c r="D42" i="61"/>
  <c r="F42" i="61" s="1"/>
  <c r="D89" i="61"/>
  <c r="F89" i="61" s="1"/>
  <c r="F98" i="61"/>
  <c r="F103" i="61"/>
  <c r="J39" i="84"/>
  <c r="G39" i="84"/>
  <c r="I31" i="20"/>
  <c r="C547" i="75" s="1"/>
  <c r="I42" i="20"/>
  <c r="C549" i="75" s="1"/>
  <c r="I135" i="20"/>
  <c r="I138" i="20" s="1"/>
  <c r="C556" i="75" s="1"/>
  <c r="G60" i="33"/>
  <c r="G63" i="33" s="1"/>
  <c r="G126" i="33"/>
  <c r="G59" i="33" s="1"/>
  <c r="F29" i="51"/>
  <c r="P185" i="52"/>
  <c r="P248" i="52"/>
  <c r="R137" i="53"/>
  <c r="J192" i="60"/>
  <c r="F125" i="61"/>
  <c r="G40" i="85"/>
  <c r="H13" i="13"/>
  <c r="H17" i="13" s="1"/>
  <c r="H95" i="13" s="1"/>
  <c r="I51" i="20"/>
  <c r="C550" i="75" s="1"/>
  <c r="I61" i="20"/>
  <c r="C551" i="75" s="1"/>
  <c r="D84" i="20"/>
  <c r="H84" i="20"/>
  <c r="H139" i="20" s="1"/>
  <c r="H143" i="20" s="1"/>
  <c r="K73" i="51"/>
  <c r="C411" i="75" s="1"/>
  <c r="H43" i="56"/>
  <c r="J129" i="60"/>
  <c r="C64" i="75"/>
  <c r="C606" i="75" s="1"/>
  <c r="P54" i="51"/>
  <c r="C413" i="75" s="1"/>
  <c r="E32" i="26"/>
  <c r="E55" i="26"/>
  <c r="H43" i="26"/>
  <c r="C303" i="75"/>
  <c r="C630" i="75" s="1"/>
  <c r="G224" i="13"/>
  <c r="H224" i="13"/>
  <c r="C200" i="75"/>
  <c r="C201" i="75" s="1"/>
  <c r="C205" i="75" s="1"/>
  <c r="C517" i="75"/>
  <c r="C177" i="75"/>
  <c r="C178" i="75" s="1"/>
  <c r="C182" i="75" s="1"/>
  <c r="C270" i="75"/>
  <c r="C272" i="75" s="1"/>
  <c r="C276" i="75" s="1"/>
  <c r="C207" i="75"/>
  <c r="C136" i="75"/>
  <c r="C102" i="75"/>
  <c r="C616" i="75" s="1"/>
  <c r="C597" i="75" s="1"/>
  <c r="C77" i="75"/>
  <c r="C39" i="75"/>
  <c r="C25" i="75"/>
  <c r="C26" i="75"/>
  <c r="C634" i="75"/>
  <c r="R47" i="53"/>
  <c r="AD37" i="14"/>
  <c r="AC37" i="14"/>
  <c r="C401" i="75"/>
  <c r="C228" i="75"/>
  <c r="C642" i="75" s="1"/>
  <c r="C218" i="75"/>
  <c r="C327" i="75"/>
  <c r="C285" i="75"/>
  <c r="C605" i="75"/>
  <c r="C504" i="75"/>
  <c r="C530" i="75" s="1"/>
  <c r="C239" i="75"/>
  <c r="C405" i="75"/>
  <c r="C400" i="75"/>
  <c r="C402" i="75"/>
  <c r="G139" i="20"/>
  <c r="G143" i="20" s="1"/>
  <c r="E121" i="16"/>
  <c r="E125" i="16" s="1"/>
  <c r="C111" i="75"/>
  <c r="C612" i="75" s="1"/>
  <c r="C234" i="75"/>
  <c r="C643" i="75" s="1"/>
  <c r="C160" i="75"/>
  <c r="C543" i="75"/>
  <c r="C425" i="75"/>
  <c r="C300" i="75"/>
  <c r="C628" i="75" s="1"/>
  <c r="C622" i="75"/>
  <c r="C143" i="75"/>
  <c r="C618" i="75"/>
  <c r="C88" i="75"/>
  <c r="C497" i="75"/>
  <c r="C527" i="75"/>
  <c r="C439" i="75" s="1"/>
  <c r="C23" i="75"/>
  <c r="C599" i="75"/>
  <c r="C31" i="75"/>
  <c r="C429" i="75"/>
  <c r="C518" i="75"/>
  <c r="C640" i="75"/>
  <c r="F92" i="61" l="1"/>
  <c r="F126" i="61" s="1"/>
  <c r="D92" i="61"/>
  <c r="D126" i="61" s="1"/>
  <c r="W24" i="51"/>
  <c r="C410" i="75"/>
  <c r="C417" i="75" s="1"/>
  <c r="K40" i="51"/>
  <c r="V24" i="51" s="1"/>
  <c r="C514" i="75" s="1"/>
  <c r="D139" i="20"/>
  <c r="D143" i="20" s="1"/>
  <c r="I84" i="20"/>
  <c r="I139" i="20" s="1"/>
  <c r="I143" i="20" s="1"/>
  <c r="M33" i="46"/>
  <c r="C152" i="75"/>
  <c r="D23" i="18"/>
  <c r="H29" i="19"/>
  <c r="C559" i="75"/>
  <c r="C315" i="75"/>
  <c r="C329" i="75" s="1"/>
  <c r="C333" i="75" s="1"/>
  <c r="C561" i="75"/>
  <c r="C568" i="75" s="1"/>
  <c r="C572" i="75" s="1"/>
  <c r="C27" i="75"/>
  <c r="C506" i="75"/>
  <c r="C433" i="75" s="1"/>
  <c r="C515" i="75"/>
  <c r="C576" i="75"/>
  <c r="AD48" i="14"/>
  <c r="AD55" i="14" s="1"/>
  <c r="AC48" i="14"/>
  <c r="AC55" i="14" s="1"/>
  <c r="C209" i="75"/>
  <c r="C79" i="75"/>
  <c r="C610" i="75"/>
  <c r="C581" i="75" s="1"/>
  <c r="C427" i="75"/>
  <c r="C509" i="75"/>
  <c r="C511" i="75" s="1"/>
  <c r="C593" i="75"/>
  <c r="C240" i="75"/>
  <c r="C531" i="75"/>
  <c r="C532" i="75" s="1"/>
  <c r="C534" i="75" s="1"/>
  <c r="C639" i="75" l="1"/>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475" i="75" l="1"/>
  <c r="C257" i="75"/>
  <c r="C445" i="75"/>
  <c r="C485" i="75" s="1"/>
  <c r="C477" i="75"/>
  <c r="C595" i="75"/>
  <c r="C590" i="75"/>
  <c r="C588" i="75"/>
  <c r="C487" i="75" l="1"/>
  <c r="C465" i="75"/>
  <c r="C467" i="75" s="1"/>
</calcChain>
</file>

<file path=xl/comments1.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<sst xmlns="http://schemas.openxmlformats.org/spreadsheetml/2006/main" count="13949" uniqueCount="6083">
  <si>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</si>
  <si>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</si>
  <si>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</si>
  <si>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</si>
  <si>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</si>
  <si>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</si>
  <si>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</si>
  <si>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</si>
  <si>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</si>
  <si>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</si>
  <si>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</si>
  <si>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</si>
  <si>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</si>
  <si>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</si>
  <si>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</si>
  <si>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</si>
  <si>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</si>
  <si>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</si>
  <si>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</si>
  <si>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</si>
  <si>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</si>
  <si>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</si>
  <si>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</si>
  <si>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</si>
  <si>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</si>
  <si>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</si>
  <si>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</si>
  <si>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</si>
  <si>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</si>
  <si>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</si>
  <si>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</si>
  <si>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</si>
  <si>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</si>
  <si>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</si>
  <si>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</si>
  <si>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</si>
  <si>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</si>
  <si>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</si>
  <si>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</si>
  <si>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</si>
  <si>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</si>
  <si>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</si>
  <si>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</si>
  <si>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</si>
  <si>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</si>
  <si>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</si>
  <si>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</si>
  <si>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</si>
  <si>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</si>
  <si>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</si>
  <si>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</si>
  <si>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</si>
  <si>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</si>
  <si>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</si>
  <si>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</si>
  <si>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</si>
  <si>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</si>
  <si>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</si>
  <si>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</si>
  <si>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</si>
  <si>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</si>
  <si>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</si>
  <si>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</si>
  <si>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</si>
  <si>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</si>
  <si>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</si>
  <si>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</si>
  <si>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</si>
  <si>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</si>
  <si>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</si>
  <si>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</si>
  <si>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</si>
  <si>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</si>
  <si>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</si>
  <si>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</si>
  <si>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</si>
  <si>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</si>
  <si>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</si>
  <si>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</si>
  <si>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</si>
  <si>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</si>
  <si>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</si>
  <si>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</si>
  <si>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</si>
  <si>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</si>
  <si>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</si>
  <si>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</si>
  <si>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</si>
  <si>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</si>
  <si>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</si>
  <si>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</si>
  <si>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</si>
  <si>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</si>
  <si>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</si>
  <si>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</si>
  <si>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</si>
  <si>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</si>
  <si>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</si>
  <si>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</si>
  <si>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</si>
  <si>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</si>
  <si>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</si>
  <si>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</si>
  <si>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</si>
  <si>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</si>
  <si>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</si>
  <si>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</si>
  <si>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</si>
  <si>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</si>
  <si>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</si>
  <si>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</si>
  <si>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</si>
  <si>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</si>
  <si>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</si>
  <si>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</si>
  <si>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</si>
  <si>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</si>
  <si>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</si>
  <si>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</si>
  <si>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</si>
  <si>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</si>
  <si>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</si>
  <si>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</si>
  <si>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</si>
  <si>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</si>
  <si>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</si>
  <si>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</si>
  <si>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</si>
  <si>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</si>
  <si>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</si>
  <si>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</si>
  <si>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</si>
  <si>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</si>
  <si>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</si>
  <si>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</si>
  <si>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</si>
  <si>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</si>
  <si>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</si>
  <si>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</si>
  <si>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</si>
  <si>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</si>
  <si>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</si>
  <si>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</si>
  <si>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</si>
  <si>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</si>
  <si>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</si>
  <si>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</si>
  <si>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</si>
  <si>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</si>
  <si>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</si>
  <si>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</si>
  <si>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</si>
  <si>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</si>
  <si>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</si>
  <si>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</si>
  <si>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</si>
  <si>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</si>
  <si>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</si>
  <si>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</si>
  <si>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</si>
  <si>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</si>
  <si>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</si>
  <si>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</si>
  <si>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</si>
  <si>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</si>
  <si>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</si>
  <si>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</si>
  <si>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</si>
  <si>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</si>
  <si>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</si>
  <si>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</si>
  <si>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</si>
  <si>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</si>
  <si>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</si>
  <si>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</si>
  <si>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</si>
  <si>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</si>
  <si>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</si>
  <si>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</si>
  <si>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</si>
  <si>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</si>
  <si>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</si>
  <si>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</si>
  <si>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</si>
  <si>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</si>
  <si>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</si>
  <si>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</si>
  <si>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</si>
  <si>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</si>
  <si>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</si>
  <si>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</si>
  <si>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</si>
  <si>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</si>
  <si>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</si>
  <si>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</si>
  <si>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</si>
  <si>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</si>
  <si>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</si>
  <si>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</si>
  <si>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</si>
  <si>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</si>
  <si>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</si>
  <si>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</si>
  <si>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</si>
  <si>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</si>
  <si>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</si>
  <si>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</si>
  <si>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</si>
  <si>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</si>
  <si>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</si>
  <si>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</si>
  <si>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</si>
  <si>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</si>
  <si>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</si>
  <si>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</si>
  <si>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</si>
  <si>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</si>
  <si>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</si>
  <si>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</si>
  <si>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</si>
  <si>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</si>
  <si>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</si>
  <si>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</si>
  <si>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</si>
  <si>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</si>
  <si>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</si>
  <si>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</si>
  <si>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</si>
  <si>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</si>
  <si>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</si>
  <si>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</si>
  <si>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</si>
  <si>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</si>
  <si>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</si>
  <si>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</si>
  <si>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</si>
  <si>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</si>
  <si>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</si>
  <si>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</si>
  <si>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</si>
  <si>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</si>
  <si>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</si>
  <si>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</si>
  <si>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</si>
  <si>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</si>
  <si>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</si>
  <si>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</si>
  <si>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</si>
  <si>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</si>
  <si>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</si>
  <si>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</si>
  <si>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</si>
  <si>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</si>
  <si>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</si>
  <si>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</si>
  <si>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</si>
  <si>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</si>
  <si>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</si>
  <si>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</si>
  <si>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</si>
  <si>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</si>
  <si>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</si>
  <si>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</si>
  <si>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</si>
  <si>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</si>
  <si>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</si>
  <si>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</si>
  <si>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</si>
  <si>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</si>
  <si>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</si>
  <si>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</si>
  <si>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</si>
  <si>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</si>
  <si>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</si>
  <si>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</si>
  <si>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</si>
  <si>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</si>
  <si>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</si>
  <si>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</si>
  <si>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</si>
  <si>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</si>
  <si>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</si>
  <si>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</si>
  <si>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</si>
  <si>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</si>
  <si>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</si>
  <si>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</si>
  <si>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</si>
  <si>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</si>
  <si>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</si>
  <si>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</si>
  <si>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</si>
  <si>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</si>
  <si>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</si>
  <si>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</si>
  <si>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</si>
  <si>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</si>
  <si>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</si>
  <si>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</si>
  <si>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</si>
  <si>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</si>
  <si>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</si>
  <si>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</si>
  <si>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</si>
  <si>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</si>
  <si>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</si>
  <si>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</si>
  <si>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</si>
  <si>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</si>
  <si>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</si>
  <si>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</si>
  <si>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</si>
  <si>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</si>
  <si>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</si>
  <si>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</si>
  <si>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</si>
  <si>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</si>
  <si>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</si>
  <si>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</si>
  <si>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</si>
  <si>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</si>
  <si>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</si>
  <si>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</si>
  <si>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</si>
  <si>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</si>
  <si>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</si>
  <si>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</si>
  <si>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</si>
  <si>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</si>
  <si>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</si>
  <si>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</si>
  <si>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</si>
  <si>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</si>
  <si>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</si>
  <si>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</si>
  <si>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</si>
  <si>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</si>
  <si>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</si>
  <si>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</si>
  <si>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</si>
  <si>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</si>
  <si>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</si>
  <si>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</si>
  <si>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</si>
  <si>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</si>
  <si>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</si>
  <si>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</si>
  <si>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</si>
  <si>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</si>
  <si>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</si>
  <si>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</si>
  <si>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</si>
  <si>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</si>
  <si>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</si>
  <si>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</si>
  <si>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</si>
  <si>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</si>
  <si>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</si>
  <si>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</si>
  <si>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</si>
  <si>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</si>
  <si>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</si>
  <si>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</si>
  <si>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</si>
  <si>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</si>
  <si>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</si>
  <si>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</si>
  <si>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</si>
  <si>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</si>
  <si>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</si>
  <si>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</si>
  <si>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</si>
  <si>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</si>
  <si>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</si>
  <si>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</si>
  <si>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</si>
  <si>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</si>
  <si>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</si>
  <si>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</si>
  <si>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</si>
  <si>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</si>
  <si>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</si>
  <si>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</si>
  <si>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</si>
  <si>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</si>
  <si>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</si>
  <si>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</si>
  <si>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</si>
  <si>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</si>
  <si>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</si>
  <si>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</si>
  <si>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</si>
  <si>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</si>
  <si>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</si>
  <si>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</si>
  <si>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</si>
  <si>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</si>
  <si>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</si>
  <si>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</si>
  <si>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</si>
  <si>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</si>
  <si>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</si>
  <si>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</si>
  <si>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</si>
  <si>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</si>
  <si>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</si>
  <si>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</si>
  <si>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</si>
  <si>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</si>
  <si>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</si>
  <si>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</si>
  <si>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</si>
  <si>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</si>
  <si>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</si>
  <si>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</si>
  <si>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</si>
  <si>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</si>
  <si>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</si>
  <si>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</si>
  <si>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</si>
  <si>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</si>
  <si>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</si>
  <si>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</si>
  <si>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</si>
  <si>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</si>
  <si>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</si>
  <si>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</si>
  <si>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</si>
  <si>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</si>
  <si>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</si>
  <si>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</si>
  <si>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</si>
  <si>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</si>
  <si>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</si>
  <si>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</si>
  <si>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</si>
  <si>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</si>
  <si>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</si>
  <si>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</si>
  <si>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</si>
  <si>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</si>
  <si>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</si>
  <si>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</si>
  <si>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</si>
  <si>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</si>
  <si>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</si>
  <si>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</si>
  <si>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</si>
  <si>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</si>
  <si>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</si>
  <si>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</si>
  <si>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</si>
  <si>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</si>
  <si>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</si>
  <si>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</si>
  <si>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</si>
  <si>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</si>
  <si>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</si>
  <si>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</si>
  <si>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</si>
  <si>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</si>
  <si>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</si>
  <si>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</si>
  <si>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</si>
  <si>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</si>
  <si>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</si>
  <si>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</si>
  <si>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</si>
  <si>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</si>
  <si>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</si>
  <si>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</si>
  <si>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</si>
  <si>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</si>
  <si>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</si>
  <si>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</si>
  <si>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</si>
  <si>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</si>
  <si>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</si>
  <si>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</si>
  <si>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</si>
  <si>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</si>
  <si>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</si>
  <si>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</si>
  <si>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</si>
  <si>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</si>
  <si>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</si>
  <si>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</si>
  <si>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</si>
  <si>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</si>
  <si>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</si>
  <si>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</si>
  <si>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</si>
  <si>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</si>
  <si>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</si>
  <si>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</si>
  <si>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</si>
  <si>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</si>
  <si>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</si>
  <si>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</si>
  <si>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</si>
  <si>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</si>
  <si>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</si>
  <si>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</si>
  <si>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</si>
  <si>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</si>
  <si>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</si>
  <si>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</si>
  <si>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</si>
  <si>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</si>
  <si>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</si>
  <si>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</si>
  <si>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</si>
  <si>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</si>
  <si>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</si>
  <si>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</si>
  <si>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</si>
  <si>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</si>
  <si>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</si>
  <si>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</si>
  <si>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</si>
  <si>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</si>
  <si>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</si>
  <si>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</si>
  <si>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</si>
  <si>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</si>
  <si>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</si>
  <si>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</si>
  <si>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</si>
  <si>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</si>
  <si>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</si>
  <si>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</si>
  <si>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</si>
  <si>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</si>
  <si>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</si>
  <si>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</si>
  <si>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</si>
  <si>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</si>
  <si>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</si>
  <si>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</si>
  <si>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</si>
  <si>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</si>
  <si>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</si>
  <si>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</si>
  <si>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</si>
  <si>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</si>
  <si>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</si>
  <si>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</si>
  <si>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</si>
  <si>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</si>
  <si>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</si>
  <si>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</si>
  <si>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</si>
  <si>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</si>
  <si>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</si>
  <si>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</si>
  <si>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</si>
  <si>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</si>
  <si>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</si>
  <si>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</si>
  <si>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</si>
  <si>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</si>
  <si>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</si>
  <si>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</si>
  <si>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</si>
  <si>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</si>
  <si>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</si>
  <si>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</si>
  <si>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</si>
  <si>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</si>
  <si>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</si>
  <si>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</si>
  <si>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</si>
  <si>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</si>
  <si>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</si>
  <si>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</si>
  <si>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</si>
  <si>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</si>
  <si>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</si>
  <si>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</si>
  <si>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</si>
  <si>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</si>
  <si>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</si>
  <si>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</si>
  <si>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</si>
  <si>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</si>
  <si>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</si>
  <si>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</si>
  <si>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</si>
  <si>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</si>
  <si>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</si>
  <si>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</si>
  <si>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</si>
  <si>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</si>
  <si>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</si>
  <si>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</si>
  <si>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</si>
  <si>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</si>
  <si>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</si>
  <si>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</si>
  <si>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</si>
  <si>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</si>
  <si>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</si>
  <si>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</si>
  <si>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</si>
  <si>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</si>
  <si>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</si>
  <si>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</si>
  <si>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</si>
  <si>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</si>
  <si>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</si>
  <si>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</si>
  <si>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</si>
  <si>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</si>
  <si>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</si>
  <si>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</si>
  <si>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</si>
  <si>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</si>
  <si>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</si>
  <si>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</si>
  <si>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</si>
  <si>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</si>
  <si>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</si>
  <si>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</si>
  <si>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</si>
  <si>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</si>
  <si>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</si>
  <si>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</si>
  <si>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</si>
  <si>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</si>
  <si>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</si>
  <si>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</si>
  <si>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</si>
  <si>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</si>
  <si>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</si>
  <si>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</si>
  <si>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</si>
  <si>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</si>
  <si>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</si>
  <si>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</si>
  <si>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</si>
  <si>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</si>
  <si>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</si>
  <si>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</si>
  <si>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</si>
  <si>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</si>
  <si>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</si>
  <si>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</si>
  <si>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</si>
  <si>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</si>
  <si>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</si>
  <si>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</si>
  <si>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</si>
  <si>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</si>
  <si>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</si>
  <si>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</si>
  <si>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</si>
  <si>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</si>
  <si>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</si>
  <si>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</si>
  <si>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</si>
  <si>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</si>
  <si>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</si>
  <si>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</si>
  <si>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</si>
  <si>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</si>
  <si>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</si>
  <si>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</si>
  <si>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</si>
  <si>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</si>
  <si>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</si>
  <si>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</si>
  <si>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</si>
  <si>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</si>
  <si>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</si>
  <si>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</si>
  <si>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</si>
  <si>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</si>
  <si>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</si>
  <si>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</si>
  <si>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</si>
  <si>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</si>
  <si>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</si>
  <si>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</si>
  <si>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</si>
  <si>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</si>
  <si>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</si>
  <si>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</si>
  <si>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</si>
  <si>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</si>
  <si>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</si>
  <si>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</si>
  <si>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</si>
  <si>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</si>
  <si>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</si>
  <si>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</si>
  <si>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</si>
  <si>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</si>
  <si>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</si>
  <si>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</si>
  <si>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</si>
  <si>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</si>
  <si>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</si>
  <si>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</si>
  <si>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</si>
  <si>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</si>
  <si>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</si>
  <si>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</si>
  <si>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</si>
  <si>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</si>
  <si>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</si>
  <si>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</si>
  <si>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</si>
  <si>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</si>
  <si>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</si>
  <si>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</si>
  <si>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</si>
  <si>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</si>
  <si>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</si>
  <si>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</si>
  <si>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</si>
  <si>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</si>
  <si>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</si>
  <si>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</si>
  <si>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</si>
  <si>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</si>
  <si>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</si>
  <si>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</si>
  <si>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</si>
  <si>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</si>
  <si>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</si>
  <si>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</si>
  <si>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</si>
  <si>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</si>
  <si>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</si>
  <si>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</si>
  <si>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</si>
  <si>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</si>
  <si>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</si>
  <si>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</si>
  <si>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</si>
  <si>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</si>
  <si>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</si>
  <si>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</si>
  <si>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</si>
  <si>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</si>
  <si>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</si>
  <si>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</si>
  <si>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</si>
  <si>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</si>
  <si>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</si>
  <si>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</si>
  <si>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</si>
  <si>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</si>
  <si>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</si>
  <si>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</si>
  <si>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</si>
  <si>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</si>
  <si>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</si>
  <si>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</si>
  <si>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</si>
  <si>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</si>
  <si>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</si>
  <si>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</si>
  <si>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</si>
  <si>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</si>
  <si>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</si>
  <si>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</si>
  <si>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</si>
  <si>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</si>
  <si>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</si>
  <si>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</si>
  <si>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</si>
  <si>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</si>
  <si>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</si>
  <si>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</si>
  <si>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</si>
  <si>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</si>
  <si>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</si>
  <si>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</si>
  <si>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</si>
  <si>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</si>
  <si>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</si>
  <si>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</si>
  <si>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</si>
  <si>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</si>
  <si>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</si>
  <si>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</si>
  <si>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</si>
  <si>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</si>
  <si>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</si>
  <si>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</si>
  <si>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</si>
  <si>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</si>
  <si>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</si>
  <si>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</si>
  <si>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</si>
  <si>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</si>
  <si>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</si>
  <si>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</si>
  <si>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</si>
  <si>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</si>
  <si>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</si>
  <si>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</si>
  <si>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</si>
  <si>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</si>
  <si>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</si>
  <si>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</si>
  <si>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</si>
  <si>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</si>
  <si>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</si>
  <si>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</si>
  <si>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</si>
  <si>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</si>
  <si>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</si>
  <si>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</si>
  <si>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</si>
  <si>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</si>
  <si>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</si>
  <si>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</si>
  <si>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</si>
  <si>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</si>
  <si>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</si>
  <si>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</si>
  <si>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</si>
  <si>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</si>
  <si>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</si>
  <si>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</si>
  <si>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</si>
  <si>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</si>
  <si>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</si>
  <si>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</si>
  <si>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</si>
  <si>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</si>
  <si>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</si>
  <si>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</si>
  <si>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</si>
  <si>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</si>
  <si>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</si>
  <si>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</si>
  <si>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</si>
  <si>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</si>
  <si>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</si>
  <si>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</si>
  <si>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</si>
  <si>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</si>
  <si>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</si>
  <si>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</si>
  <si>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</si>
  <si>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</si>
  <si>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</si>
  <si>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</si>
  <si>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</si>
  <si>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</si>
  <si>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</si>
  <si>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</si>
  <si>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</si>
  <si>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</si>
  <si>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</si>
  <si>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</si>
  <si>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</si>
  <si>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</si>
  <si>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</si>
  <si>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</si>
  <si>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</si>
  <si>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</si>
  <si>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</si>
  <si>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</si>
  <si>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</si>
  <si>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</si>
  <si>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</si>
  <si>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</si>
  <si>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</si>
  <si>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</si>
  <si>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</si>
  <si>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</si>
  <si>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</si>
  <si>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</si>
  <si>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</si>
  <si>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</si>
  <si>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</si>
  <si>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</si>
  <si>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</si>
  <si>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</si>
  <si>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</si>
  <si>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</si>
  <si>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</si>
  <si>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</si>
  <si>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</si>
  <si>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</si>
  <si>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</si>
  <si>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</si>
  <si>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</si>
  <si>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</si>
  <si>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</si>
  <si>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</si>
  <si>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</si>
  <si>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</si>
  <si>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</si>
  <si>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</si>
  <si>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</si>
  <si>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</si>
  <si>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</si>
  <si>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</si>
  <si>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</si>
  <si>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</si>
  <si>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</si>
  <si>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</si>
  <si>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</si>
  <si>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</si>
  <si>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</si>
  <si>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</si>
  <si>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</si>
  <si>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</si>
  <si>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</si>
  <si>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</si>
  <si>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</si>
  <si>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</si>
  <si>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</si>
  <si>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</si>
  <si>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</si>
  <si>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</si>
  <si>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</si>
  <si>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</si>
  <si>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</si>
  <si>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</si>
  <si>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</si>
  <si>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</si>
  <si>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</si>
  <si>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</si>
  <si>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</si>
  <si>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</si>
  <si>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</si>
  <si>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</si>
  <si>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</si>
  <si>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</si>
  <si>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</si>
  <si>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</si>
  <si>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</si>
  <si>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</si>
  <si>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</si>
  <si>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</si>
  <si>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</si>
  <si>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</si>
  <si>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</si>
  <si>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</si>
  <si>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</si>
  <si>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</si>
  <si>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</si>
  <si>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</si>
  <si>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</si>
  <si>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</si>
  <si>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</si>
  <si>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</si>
  <si>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</si>
  <si>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</si>
  <si>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</si>
  <si>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</si>
  <si>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</si>
  <si>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</si>
  <si>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</si>
  <si>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</si>
  <si>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</si>
  <si>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</si>
  <si>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</si>
  <si>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</si>
  <si>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</si>
  <si>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</si>
  <si>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</si>
  <si>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</si>
  <si>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</si>
  <si>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</si>
  <si>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</si>
  <si>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</si>
  <si>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</si>
  <si>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</si>
  <si>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</si>
  <si>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</si>
  <si>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</si>
  <si>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</si>
  <si>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</si>
  <si>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</si>
  <si>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</si>
  <si>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</si>
  <si>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</si>
  <si>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</si>
  <si>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</si>
  <si>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</si>
  <si>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</si>
  <si>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</si>
  <si>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</si>
  <si>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</si>
  <si>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</si>
  <si>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</si>
  <si>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</si>
  <si>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</si>
  <si>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</si>
  <si>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</si>
  <si>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</si>
  <si>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</si>
  <si>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</si>
  <si>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</si>
  <si>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</si>
  <si>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</si>
  <si>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</si>
  <si>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</si>
  <si>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</si>
  <si>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</si>
  <si>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</si>
  <si>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</si>
  <si>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</si>
  <si>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</si>
  <si>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</si>
  <si>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</si>
  <si>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</si>
  <si>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</si>
  <si>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</si>
  <si>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</si>
  <si>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</si>
  <si>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</si>
  <si>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</si>
  <si>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</si>
  <si>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</si>
  <si>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</si>
  <si>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</si>
  <si>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</si>
  <si>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</si>
  <si>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</si>
  <si>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</si>
  <si>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</si>
  <si>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</si>
  <si>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</si>
  <si>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</si>
  <si>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</si>
  <si>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</si>
  <si>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</si>
  <si>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</si>
  <si>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</si>
  <si>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</si>
  <si>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</si>
  <si>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</si>
  <si>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</si>
  <si>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</si>
  <si>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</si>
  <si>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</si>
  <si>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</si>
  <si>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</si>
  <si>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</si>
  <si>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</si>
  <si>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</si>
  <si>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</si>
  <si>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</si>
  <si>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</si>
  <si>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</si>
  <si>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</si>
  <si>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</si>
  <si>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</si>
  <si>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</si>
  <si>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</si>
  <si>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</si>
  <si>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</si>
  <si>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</si>
  <si>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</si>
  <si>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</si>
  <si>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</si>
  <si>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</si>
  <si>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</si>
  <si>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</si>
  <si>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</si>
  <si>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</si>
  <si>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</si>
  <si>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</si>
  <si>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</si>
  <si>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</si>
  <si>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</si>
  <si>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</si>
  <si>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</si>
  <si>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</si>
  <si>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</si>
  <si>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</si>
  <si>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</si>
  <si>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</si>
  <si>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</si>
  <si>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</si>
  <si>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</si>
  <si>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</si>
  <si>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</si>
  <si>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</si>
  <si>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</si>
  <si>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</si>
  <si>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</si>
  <si>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</si>
  <si>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</si>
  <si>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</si>
  <si>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</si>
  <si>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</si>
  <si>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</si>
  <si>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</si>
  <si>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</si>
  <si>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</si>
  <si>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</si>
  <si>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</si>
  <si>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</si>
  <si>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</si>
  <si>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</si>
  <si>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</si>
  <si>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</si>
  <si>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</si>
  <si>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</si>
  <si>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</si>
  <si>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</si>
  <si>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</si>
  <si>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</si>
  <si>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</si>
  <si>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</si>
  <si>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</si>
  <si>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</si>
  <si>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</si>
  <si>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</si>
  <si>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</si>
  <si>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</si>
  <si>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</si>
  <si>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</si>
  <si>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</si>
  <si>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</si>
  <si>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</si>
  <si>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</si>
  <si>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</si>
  <si>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</si>
  <si>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</si>
  <si>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</si>
  <si>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</si>
  <si>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</si>
  <si>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</si>
  <si>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</si>
  <si>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</si>
  <si>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</si>
  <si>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</si>
  <si>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</si>
  <si>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</si>
  <si>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</si>
  <si>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</si>
  <si>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</si>
  <si>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</si>
  <si>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</si>
  <si>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</si>
  <si>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</si>
  <si>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</si>
  <si>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</si>
  <si>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</si>
  <si>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</si>
  <si>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</si>
  <si>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</si>
  <si>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</si>
  <si>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</si>
  <si>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</si>
  <si>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</si>
  <si>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</si>
  <si>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</si>
  <si>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</si>
  <si>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</si>
  <si>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</si>
  <si>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</si>
  <si>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</si>
  <si>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</si>
  <si>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</si>
  <si>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</si>
  <si>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</si>
  <si>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</si>
  <si>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</si>
  <si>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</si>
  <si>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</si>
  <si>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</si>
  <si>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</si>
  <si>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</si>
  <si>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</si>
  <si>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</si>
  <si>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</si>
  <si>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</si>
  <si>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</si>
  <si>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</si>
  <si>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</si>
  <si>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</si>
  <si>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</si>
  <si>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</si>
  <si>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</si>
  <si>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</si>
  <si>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</si>
  <si>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</si>
  <si>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</si>
  <si>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</si>
  <si>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</si>
  <si>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</si>
  <si>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</si>
  <si>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</si>
  <si>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</si>
  <si>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</si>
  <si>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</si>
  <si>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</si>
  <si>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</si>
  <si>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</si>
  <si>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</si>
  <si>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</si>
  <si>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</si>
  <si>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</si>
  <si>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</si>
  <si>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</si>
  <si>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</si>
  <si>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</si>
  <si>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</si>
  <si>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</si>
  <si>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</si>
  <si>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</si>
  <si>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</si>
  <si>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</si>
  <si>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</si>
  <si>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</si>
  <si>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</si>
  <si>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</si>
  <si>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</si>
  <si>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</si>
  <si>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</si>
  <si>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</si>
  <si>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</si>
  <si>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</si>
  <si>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</si>
  <si>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</si>
  <si>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</si>
  <si>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</si>
  <si>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</si>
  <si>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</si>
  <si>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</si>
  <si>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</si>
  <si>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</si>
  <si>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</si>
  <si>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</si>
  <si>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</si>
  <si>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</si>
  <si>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</si>
  <si>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</si>
  <si>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</si>
  <si>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</si>
  <si>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</si>
  <si>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</si>
  <si>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</si>
  <si>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</si>
  <si>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</si>
  <si>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</si>
  <si>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</si>
  <si>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</si>
  <si>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</si>
  <si>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</si>
  <si>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</si>
  <si>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</si>
  <si>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</si>
  <si>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</si>
  <si>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</si>
  <si>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</si>
  <si>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</si>
  <si>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</si>
  <si>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</si>
  <si>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</si>
  <si>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</si>
  <si>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</si>
  <si>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</si>
  <si>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</si>
  <si>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</si>
  <si>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</si>
  <si>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</si>
  <si>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</si>
  <si>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</si>
  <si>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</si>
  <si>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</si>
  <si>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</si>
  <si>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</si>
  <si>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</si>
  <si>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</si>
  <si>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</si>
  <si>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</si>
  <si>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</si>
  <si>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</si>
  <si>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</si>
  <si>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</si>
  <si>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</si>
  <si>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</si>
  <si>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</si>
  <si>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</si>
  <si>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</si>
  <si>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</si>
  <si>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</si>
  <si>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</si>
  <si>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</si>
  <si>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</si>
  <si>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</si>
  <si>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</si>
  <si>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</si>
  <si>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</si>
  <si>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</si>
  <si>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</si>
  <si>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</si>
  <si>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</si>
  <si>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</si>
  <si>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</si>
  <si>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</si>
  <si>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</si>
  <si>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</si>
  <si>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</si>
  <si>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</si>
  <si>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</si>
  <si>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</si>
  <si>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</si>
  <si>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</si>
  <si>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</si>
  <si>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</si>
  <si>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</si>
  <si>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</si>
  <si>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</si>
  <si>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</si>
  <si>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</si>
  <si>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</si>
  <si>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</si>
  <si>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</si>
  <si>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</si>
  <si>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</si>
  <si>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</si>
  <si>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</si>
  <si>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</si>
  <si>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</si>
  <si>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</si>
  <si>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</si>
  <si>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</si>
  <si>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</si>
  <si>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</si>
  <si>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</si>
  <si>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</si>
  <si>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</si>
  <si>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</si>
  <si>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</si>
  <si>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</si>
  <si>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</si>
  <si>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</si>
  <si>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</si>
  <si>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</si>
  <si>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</si>
  <si>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</si>
  <si>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</si>
  <si>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</si>
  <si>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</si>
  <si>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</si>
  <si>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</si>
  <si>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</si>
  <si>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</si>
  <si>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</si>
  <si>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</si>
  <si>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</si>
  <si>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</si>
  <si>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</si>
  <si>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</si>
  <si>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</si>
  <si>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</si>
  <si>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</si>
  <si>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</si>
  <si>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</si>
  <si>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</si>
  <si>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</si>
  <si>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</si>
  <si>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</si>
  <si>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</si>
  <si>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</si>
  <si>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</si>
  <si>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</si>
  <si>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</si>
  <si>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</si>
  <si>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</si>
  <si>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</si>
  <si>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</si>
  <si>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</si>
  <si>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</si>
  <si>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</si>
  <si>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</si>
  <si>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</si>
  <si>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</si>
  <si>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</si>
  <si>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</si>
  <si>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</si>
  <si>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</si>
  <si>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</si>
  <si>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</si>
  <si>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</si>
  <si>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</si>
  <si>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</si>
  <si>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</si>
  <si>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</si>
  <si>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</si>
  <si>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</si>
  <si>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</si>
  <si>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</si>
  <si>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</si>
  <si>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</si>
  <si>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</si>
  <si>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</si>
  <si>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</si>
  <si>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</si>
  <si>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</si>
  <si>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</si>
  <si>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</si>
  <si>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</si>
  <si>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</si>
  <si>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</si>
  <si>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</si>
  <si>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</si>
  <si>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</si>
  <si>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</si>
  <si>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</si>
  <si>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</si>
  <si>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</si>
  <si>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</si>
  <si>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</si>
  <si>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</si>
  <si>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</si>
  <si>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</si>
  <si>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</si>
  <si>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</si>
  <si>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</si>
  <si>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</si>
  <si>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</si>
  <si>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</si>
  <si>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</si>
  <si>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</si>
  <si>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</si>
  <si>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</si>
  <si>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</si>
  <si>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</si>
  <si>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</si>
  <si>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</si>
  <si>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</si>
  <si>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</si>
  <si>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</si>
  <si>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</si>
  <si>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</si>
  <si>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</si>
  <si>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</si>
  <si>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</si>
  <si>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</si>
  <si>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</si>
  <si>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</si>
  <si>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</si>
  <si>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</si>
  <si>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</si>
  <si>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</si>
  <si>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</si>
  <si>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</si>
  <si>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</si>
  <si>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</si>
  <si>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</si>
  <si>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</si>
  <si>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</si>
  <si>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</si>
  <si>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</si>
  <si>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</si>
  <si>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</si>
  <si>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</si>
  <si>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</si>
  <si>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</si>
  <si>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</si>
  <si>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</si>
  <si>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</si>
  <si>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</si>
  <si>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</si>
  <si>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</si>
  <si>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</si>
  <si>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</si>
  <si>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</si>
  <si>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</si>
  <si>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</si>
  <si>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</si>
  <si>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</si>
  <si>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</si>
  <si>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</si>
  <si>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</si>
  <si>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</si>
  <si>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</si>
  <si>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</si>
  <si>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</si>
  <si>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</si>
  <si>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</si>
  <si>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</si>
  <si>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</si>
  <si>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</si>
  <si>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</si>
  <si>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</si>
  <si>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</si>
  <si>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</si>
  <si>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</si>
  <si>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</si>
  <si>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</si>
  <si>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</si>
  <si>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</si>
  <si>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</si>
  <si>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</si>
  <si>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</si>
  <si>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</si>
  <si>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</si>
  <si>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</si>
  <si>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</si>
  <si>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</si>
  <si>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</si>
  <si>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</si>
  <si>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</si>
  <si>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</si>
  <si>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</si>
  <si>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</si>
  <si>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</si>
  <si>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</si>
  <si>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</si>
  <si>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</si>
  <si>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</si>
  <si>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</si>
  <si>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</si>
  <si>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</si>
  <si>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</si>
  <si>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</si>
  <si>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</si>
  <si>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</si>
  <si>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</si>
  <si>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</si>
  <si>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</si>
  <si>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</si>
  <si>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</si>
  <si>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</si>
  <si>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</si>
  <si>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</si>
  <si>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</si>
  <si>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</si>
  <si>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</si>
  <si>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</si>
  <si>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</si>
  <si>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</si>
  <si>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</si>
  <si>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</si>
  <si>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</si>
  <si>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</si>
  <si>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</si>
  <si>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</si>
  <si>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</si>
  <si>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</si>
  <si>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</si>
  <si>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</si>
  <si>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</si>
  <si>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</si>
  <si>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</si>
  <si>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</si>
  <si>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</si>
  <si>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</si>
  <si>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</si>
  <si>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</si>
  <si>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</si>
  <si>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</si>
  <si>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</si>
  <si>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</si>
  <si>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</si>
  <si>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</si>
  <si>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</si>
  <si>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</si>
  <si>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</si>
  <si>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</si>
  <si>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</si>
  <si>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</si>
  <si>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</si>
  <si>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</si>
  <si>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</si>
  <si>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</si>
  <si>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</si>
  <si>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</si>
  <si>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</si>
  <si>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</si>
  <si>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</si>
  <si>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</si>
  <si>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</si>
  <si>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</si>
  <si>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</si>
  <si>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</si>
  <si>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</si>
  <si>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</si>
  <si>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</si>
  <si>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</si>
  <si>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</si>
  <si>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</si>
  <si>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</si>
  <si>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</si>
  <si>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</si>
  <si>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</si>
  <si>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</si>
  <si>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</si>
  <si>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</si>
  <si>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</si>
  <si>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</si>
  <si>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</si>
  <si>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</si>
  <si>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</si>
  <si>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</si>
  <si>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</si>
  <si>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</si>
  <si>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</si>
  <si>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</si>
  <si>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</si>
  <si>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</si>
  <si>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</si>
  <si>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</si>
  <si>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</si>
  <si>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</si>
  <si>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</si>
  <si>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</si>
  <si>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</si>
  <si>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</si>
  <si>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</si>
  <si>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</si>
  <si>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</si>
  <si>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</si>
  <si>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</si>
  <si>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</si>
  <si>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</si>
  <si>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</si>
  <si>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</si>
  <si>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</si>
  <si>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</si>
  <si>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</si>
  <si>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</si>
  <si>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</si>
  <si>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</si>
  <si>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</si>
  <si>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</si>
  <si>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</si>
  <si>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</si>
  <si>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</si>
  <si>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</si>
  <si>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</si>
  <si>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</si>
  <si>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</si>
  <si>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</si>
  <si>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</si>
  <si>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</si>
  <si>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</si>
  <si>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</si>
  <si>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</si>
  <si>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</si>
  <si>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</si>
  <si>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</si>
  <si>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</si>
  <si>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</si>
  <si>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</si>
  <si>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</si>
  <si>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</si>
  <si>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</si>
  <si>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</si>
  <si>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</si>
  <si>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</si>
  <si>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</si>
  <si>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</si>
  <si>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</si>
  <si>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</si>
  <si>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</si>
  <si>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</si>
  <si>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</si>
  <si>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</si>
  <si>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</si>
  <si>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</si>
  <si>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</si>
  <si>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</si>
  <si>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</si>
  <si>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</si>
  <si>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</si>
  <si>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</si>
  <si>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</si>
  <si>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</si>
  <si>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</si>
  <si>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</si>
  <si>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</si>
  <si>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</si>
  <si>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</si>
  <si>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</si>
  <si>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</si>
  <si>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</si>
  <si>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</si>
  <si>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</si>
  <si>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</si>
  <si>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</si>
  <si>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</si>
  <si>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</si>
  <si>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</si>
  <si>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</si>
  <si>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</si>
  <si>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</si>
  <si>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</si>
  <si>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</si>
  <si>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</si>
  <si>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</si>
  <si>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</si>
  <si>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</si>
  <si>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</si>
  <si>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</si>
  <si>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</si>
  <si>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</si>
  <si>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</si>
  <si>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</si>
  <si>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</si>
  <si>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</si>
  <si>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</si>
  <si>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</si>
  <si>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</si>
  <si>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</si>
  <si>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</si>
  <si>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</si>
  <si>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</si>
  <si>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</si>
  <si>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</si>
  <si>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</si>
  <si>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</si>
  <si>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</si>
  <si>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</si>
  <si>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</si>
  <si>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</si>
  <si>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</si>
  <si>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</si>
  <si>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</si>
  <si>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</si>
  <si>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</si>
  <si>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</si>
  <si>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</si>
  <si>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</si>
  <si>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</si>
  <si>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</si>
  <si>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</si>
  <si>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</si>
  <si>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</si>
  <si>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</si>
  <si>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</si>
  <si>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</si>
  <si>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</si>
  <si>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</si>
  <si>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</si>
  <si>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</si>
  <si>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</si>
  <si>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</si>
  <si>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</si>
  <si>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</si>
  <si>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</si>
  <si>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</si>
  <si>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</si>
  <si>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</si>
  <si>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</si>
  <si>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</si>
  <si>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</si>
  <si>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</si>
  <si>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</si>
  <si>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</si>
  <si>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</si>
  <si>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</si>
  <si>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</si>
  <si>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</si>
  <si>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</si>
  <si>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</si>
  <si>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</si>
  <si>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</si>
  <si>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</si>
  <si>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</si>
  <si>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</si>
  <si>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</si>
  <si>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</si>
  <si>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</si>
  <si>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</si>
  <si>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</si>
  <si>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</si>
  <si>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</si>
  <si>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</si>
  <si>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</si>
  <si>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</si>
  <si>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</si>
  <si>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</si>
  <si>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</si>
  <si>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</si>
  <si>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</si>
  <si>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</si>
  <si>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</si>
  <si>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</si>
  <si>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</si>
  <si>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</si>
  <si>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</si>
  <si>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</si>
  <si>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</si>
  <si>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</si>
  <si>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</si>
  <si>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</si>
  <si>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</si>
  <si>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</si>
  <si>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</si>
  <si>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</si>
  <si>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</si>
  <si>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</si>
  <si>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</si>
  <si>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</si>
  <si>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</si>
  <si>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</si>
  <si>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</si>
  <si>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</si>
  <si>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</si>
  <si>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</si>
  <si>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</si>
  <si>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</si>
  <si>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</si>
  <si>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</si>
  <si>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</si>
  <si>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</si>
  <si>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</si>
  <si>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</si>
  <si>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</si>
  <si>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</si>
  <si>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</si>
  <si>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</si>
  <si>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</si>
  <si>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</si>
  <si>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</si>
  <si>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</si>
  <si>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</si>
  <si>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</si>
  <si>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</si>
  <si>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</si>
  <si>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</si>
  <si>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</si>
  <si>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</si>
  <si>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</si>
  <si>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</si>
  <si>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</si>
  <si>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</si>
  <si>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</si>
  <si>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</si>
  <si>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</si>
  <si>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</si>
  <si>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</si>
  <si>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</si>
  <si>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</si>
  <si>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</si>
  <si>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</si>
  <si>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</si>
  <si>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</si>
  <si>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</si>
  <si>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</si>
  <si>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</si>
  <si>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</si>
  <si>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</si>
  <si>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</si>
  <si>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</si>
  <si>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</si>
  <si>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</si>
  <si>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</si>
  <si>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</si>
  <si>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</si>
  <si>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</si>
  <si>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</si>
  <si>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</si>
  <si>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</si>
  <si>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</si>
  <si>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</si>
  <si>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</si>
  <si>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</si>
  <si>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</si>
  <si>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</si>
  <si>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</si>
  <si>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</si>
  <si>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</si>
  <si>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</si>
  <si>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</si>
  <si>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</si>
  <si>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</si>
  <si>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</si>
  <si>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</si>
  <si>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</si>
  <si>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</si>
  <si>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</si>
  <si>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</si>
  <si>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</si>
  <si>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</si>
  <si>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</si>
  <si>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</si>
  <si>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</si>
  <si>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</si>
  <si>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</si>
  <si>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</si>
  <si>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</si>
  <si>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</si>
  <si>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</si>
  <si>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</si>
  <si>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</si>
  <si>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</si>
  <si>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</si>
  <si>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</si>
  <si>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</si>
  <si>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</si>
  <si>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</si>
  <si>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</si>
  <si>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</si>
  <si>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</si>
  <si>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</si>
  <si>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</si>
  <si>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</si>
  <si>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</si>
  <si>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</si>
  <si>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</si>
  <si>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</si>
  <si>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</si>
  <si>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</si>
  <si>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</si>
  <si>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</si>
  <si>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</si>
  <si>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</si>
  <si>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</si>
  <si>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</si>
  <si>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</si>
  <si>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</si>
  <si>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</si>
  <si>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</si>
  <si>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</si>
  <si>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</si>
  <si>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</si>
  <si>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</si>
  <si>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</si>
  <si>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</si>
  <si>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</si>
  <si>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</si>
  <si>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</si>
  <si>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</si>
  <si>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</si>
  <si>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</si>
  <si>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</si>
  <si>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</si>
  <si>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</si>
  <si>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</si>
  <si>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</si>
  <si>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</si>
  <si>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</si>
  <si>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</si>
  <si>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</si>
  <si>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</si>
  <si>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</si>
  <si>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</si>
  <si>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</si>
  <si>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</si>
  <si>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</si>
  <si>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</si>
  <si>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</si>
  <si>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</si>
  <si>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</si>
  <si>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</si>
  <si>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</si>
  <si>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</si>
  <si>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</si>
  <si>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</si>
  <si>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</si>
  <si>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</si>
  <si>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</si>
  <si>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</si>
  <si>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</si>
  <si>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</si>
  <si>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</si>
  <si>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</si>
  <si>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</si>
  <si>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</si>
  <si>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</si>
  <si>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</si>
  <si>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</si>
  <si>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</si>
  <si>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</si>
  <si>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</si>
  <si>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</si>
  <si>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</si>
  <si>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</si>
  <si>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</si>
  <si>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</si>
  <si>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</si>
  <si>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</si>
  <si>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</si>
  <si>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</si>
  <si>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</si>
  <si>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</si>
  <si>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</si>
  <si>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</si>
  <si>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</si>
  <si>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</si>
  <si>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</si>
  <si>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</si>
  <si>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</si>
  <si>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</si>
  <si>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</si>
  <si>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</si>
  <si>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</si>
  <si>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</si>
  <si>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</si>
  <si>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</si>
  <si>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</si>
  <si>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</si>
  <si>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</si>
  <si>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</si>
  <si>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</si>
  <si>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</si>
  <si>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</si>
  <si>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</si>
  <si>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</si>
  <si>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</si>
  <si>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</si>
  <si>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</si>
  <si>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</si>
  <si>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</si>
  <si>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</si>
  <si>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</si>
  <si>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</si>
  <si>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</si>
  <si>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</si>
  <si>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</si>
  <si>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</si>
  <si>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</si>
  <si>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</si>
  <si>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</si>
  <si>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</si>
  <si>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</si>
  <si>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</si>
  <si>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</si>
  <si>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</si>
  <si>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</si>
  <si>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</si>
  <si>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</si>
  <si>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</si>
  <si>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</si>
  <si>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</si>
  <si>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</si>
  <si>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</si>
  <si>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</si>
  <si>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</si>
  <si>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</si>
  <si>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</si>
  <si>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</si>
  <si>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</si>
  <si>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</si>
  <si>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</si>
  <si>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</si>
  <si>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</si>
  <si>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</si>
  <si>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</si>
  <si>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</si>
  <si>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</si>
  <si>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</si>
  <si>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</si>
  <si>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</si>
  <si>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</si>
  <si>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</si>
  <si>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</si>
  <si>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</si>
  <si>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</si>
  <si>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</si>
  <si>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</si>
  <si>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</si>
  <si>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</si>
  <si>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</si>
  <si>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</si>
  <si>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</si>
  <si>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</si>
  <si>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</si>
  <si>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</si>
  <si>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</si>
  <si>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</si>
  <si>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</si>
  <si>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</si>
  <si>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</si>
  <si>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</si>
  <si>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</si>
  <si>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</si>
  <si>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</si>
  <si>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</si>
  <si>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</si>
  <si>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</si>
  <si>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</si>
  <si>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</si>
  <si>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</si>
  <si>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</si>
  <si>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</si>
  <si>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</si>
  <si>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</si>
  <si>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</si>
  <si>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</si>
  <si>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</si>
  <si>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</si>
  <si>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</si>
  <si>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</si>
  <si>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</si>
  <si>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</si>
  <si>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</si>
  <si>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</si>
  <si>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</si>
  <si>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</si>
  <si>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</si>
  <si>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</si>
  <si>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</si>
  <si>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</si>
  <si>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</si>
  <si>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</si>
  <si>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</si>
  <si>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</si>
  <si>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</si>
  <si>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</si>
  <si>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</si>
  <si>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</si>
  <si>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</si>
  <si>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</si>
  <si>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</si>
  <si>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</si>
  <si>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</si>
  <si>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</si>
  <si>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</si>
  <si>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</si>
  <si>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</si>
  <si>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</si>
  <si>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</si>
  <si>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</si>
  <si>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</si>
  <si>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</si>
  <si>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</si>
  <si>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</si>
  <si>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</si>
  <si>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</si>
  <si>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</si>
  <si>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</si>
  <si>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</si>
  <si>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</si>
  <si>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</si>
  <si>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</si>
  <si>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</si>
  <si>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</si>
  <si>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</si>
  <si>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</si>
  <si>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</si>
  <si>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</si>
  <si>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</si>
  <si>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</si>
  <si>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</si>
  <si>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</si>
  <si>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</si>
  <si>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</si>
  <si>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</si>
  <si>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</si>
  <si>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</si>
  <si>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</si>
  <si>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</si>
  <si>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</si>
  <si>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</si>
  <si>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</si>
  <si>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</si>
  <si>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</si>
  <si>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</si>
  <si>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</si>
  <si>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</si>
  <si>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</si>
  <si>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</si>
  <si>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</si>
  <si>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</si>
  <si>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</si>
  <si>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</si>
  <si>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</si>
  <si>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</si>
  <si>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</si>
  <si>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</si>
  <si>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</si>
  <si>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</si>
  <si>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</si>
  <si>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</si>
  <si>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</si>
  <si>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</si>
  <si>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</si>
  <si>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</si>
  <si>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</si>
  <si>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</si>
  <si>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</si>
  <si>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</si>
  <si>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</si>
  <si>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</si>
  <si>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</si>
  <si>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</si>
  <si>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</si>
  <si>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</si>
  <si>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</si>
  <si>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</si>
  <si>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</si>
  <si>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</si>
  <si>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</si>
  <si>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</si>
  <si>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</si>
  <si>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</si>
  <si>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</si>
  <si>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</si>
  <si>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</si>
  <si>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</si>
  <si>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</si>
  <si>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</si>
  <si>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</si>
  <si>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</si>
  <si>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</si>
  <si>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</si>
  <si>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</si>
  <si>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</si>
  <si>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</si>
  <si>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</si>
  <si>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</si>
  <si>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</si>
  <si>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</si>
  <si>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</si>
  <si>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</si>
  <si>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</si>
  <si>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</si>
  <si>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</si>
  <si>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</si>
  <si>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</si>
  <si>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</si>
  <si>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</si>
  <si>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</si>
  <si>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</si>
  <si>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</si>
  <si>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</si>
  <si>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</si>
  <si>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</si>
  <si>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</si>
  <si>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</si>
  <si>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</si>
  <si>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</si>
  <si>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</si>
  <si>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</si>
  <si>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</si>
  <si>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</si>
  <si>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</si>
  <si>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</si>
  <si>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</si>
  <si>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</si>
  <si>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</si>
  <si>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</si>
  <si>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</si>
  <si>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</si>
  <si>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</si>
  <si>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</si>
  <si>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</si>
  <si>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</si>
  <si>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</si>
  <si>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</si>
  <si>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</si>
  <si>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</si>
  <si>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</si>
  <si>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</si>
  <si>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</si>
  <si>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</si>
  <si>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</si>
  <si>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</si>
  <si>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</si>
  <si>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</si>
  <si>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</si>
  <si>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</si>
  <si>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</si>
  <si>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</si>
  <si>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</si>
  <si>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</si>
  <si>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</si>
  <si>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</si>
  <si>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</si>
  <si>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</si>
  <si>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</si>
  <si>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</si>
  <si>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</si>
  <si>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</si>
  <si>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</si>
  <si>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</si>
  <si>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</si>
  <si>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</si>
  <si>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</si>
  <si>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</si>
  <si>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</si>
  <si>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</si>
  <si>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</si>
  <si>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</si>
  <si>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</si>
  <si>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</si>
  <si>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</si>
  <si>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</si>
  <si>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</si>
  <si>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</si>
  <si>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</si>
  <si>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</si>
  <si>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</si>
  <si>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</si>
  <si>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</si>
  <si>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</si>
  <si>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</si>
  <si>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</si>
  <si>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</si>
  <si>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</si>
  <si>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</si>
  <si>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</si>
  <si>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</si>
  <si>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</si>
  <si>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</si>
  <si>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</si>
  <si>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</si>
  <si>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</si>
  <si>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</si>
  <si>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</si>
  <si>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</si>
  <si>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</si>
  <si>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</si>
  <si>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</si>
  <si>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</si>
  <si>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</si>
  <si>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</si>
  <si>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</si>
  <si>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</si>
  <si>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</si>
  <si>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</si>
  <si>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</si>
  <si>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</si>
  <si>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</si>
  <si>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</si>
  <si>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</si>
  <si>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</si>
  <si>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</si>
  <si>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</si>
  <si>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</si>
  <si>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</si>
  <si>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</si>
  <si>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</si>
  <si>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</si>
  <si>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</si>
  <si>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</si>
  <si>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</si>
  <si>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</si>
  <si>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</si>
  <si>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</si>
  <si>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</si>
  <si>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</si>
  <si>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</si>
  <si>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</si>
  <si>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</si>
  <si>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</si>
  <si>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</si>
  <si>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</si>
  <si>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</si>
  <si>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</si>
  <si>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</si>
  <si>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</si>
  <si>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</si>
  <si>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</si>
  <si>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</si>
  <si>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</si>
  <si>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</si>
  <si>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</si>
  <si>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</si>
  <si>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</si>
  <si>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</si>
  <si>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</si>
  <si>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</si>
  <si>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</si>
  <si>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</si>
  <si>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</si>
  <si>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</si>
  <si>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</si>
  <si>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</si>
  <si>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</si>
  <si>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</si>
  <si>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</si>
  <si>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</si>
  <si>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</si>
  <si>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</si>
  <si>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</si>
  <si>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</si>
  <si>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</si>
  <si>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</si>
  <si>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</si>
  <si>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</si>
  <si>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</si>
  <si>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</si>
  <si>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</si>
  <si>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</si>
  <si>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</si>
  <si>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</si>
  <si>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</si>
  <si>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</si>
  <si>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</si>
  <si>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</si>
  <si>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</si>
  <si>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</si>
  <si>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</si>
  <si>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</si>
  <si>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</si>
  <si>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</si>
  <si>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</si>
  <si>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</si>
  <si>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</si>
  <si>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</si>
  <si>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</si>
  <si>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</si>
  <si>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</si>
  <si>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</si>
  <si>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</si>
  <si>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</si>
  <si>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</si>
  <si>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</si>
  <si>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</si>
  <si>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</si>
  <si>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</si>
  <si>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</si>
  <si>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</si>
  <si>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</si>
  <si>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</si>
  <si>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</si>
  <si>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</si>
  <si>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</si>
  <si>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</si>
  <si>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</si>
  <si>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</si>
  <si>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</si>
  <si>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</si>
  <si>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</si>
  <si>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</si>
  <si>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</si>
  <si>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</si>
  <si>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</si>
  <si>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</si>
  <si>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</si>
  <si>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</si>
  <si>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</si>
  <si>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</si>
  <si>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</si>
  <si>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</si>
  <si>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</si>
  <si>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</si>
  <si>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</si>
  <si>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</si>
  <si>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</si>
  <si>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</si>
  <si>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</si>
  <si>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</si>
  <si>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</si>
  <si>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</si>
  <si>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</si>
  <si>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</si>
  <si>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</si>
  <si>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</si>
  <si>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</si>
  <si>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</si>
  <si>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</si>
  <si>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</si>
  <si>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</si>
  <si>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</si>
  <si>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</si>
  <si>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</si>
  <si>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</si>
  <si>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</si>
  <si>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</si>
  <si>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</si>
  <si>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</si>
  <si>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</si>
  <si>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</si>
  <si>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</si>
  <si>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</si>
  <si>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</si>
  <si>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</si>
  <si>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</si>
  <si>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</si>
  <si>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</si>
  <si>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</si>
  <si>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</si>
  <si>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</si>
  <si>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</si>
  <si>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</si>
  <si>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</si>
  <si>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</si>
  <si>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</si>
  <si>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</si>
  <si>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</si>
  <si>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</si>
  <si>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</si>
  <si>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</si>
  <si>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</si>
  <si>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</si>
  <si>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</si>
  <si>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</si>
  <si>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</si>
  <si>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</si>
  <si>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</si>
  <si>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</si>
  <si>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</si>
  <si>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</si>
  <si>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</si>
  <si>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</si>
  <si>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</si>
  <si>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</si>
  <si>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</si>
  <si>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</si>
  <si>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</si>
  <si>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</si>
  <si>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</si>
  <si>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</si>
  <si>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</si>
  <si>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</si>
  <si>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</si>
  <si>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</si>
  <si>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</si>
  <si>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</si>
  <si>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</si>
  <si>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</si>
  <si>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</si>
  <si>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</si>
  <si>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</si>
  <si>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</si>
  <si>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</si>
  <si>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</si>
  <si>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</si>
  <si>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</si>
  <si>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</si>
  <si>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</si>
  <si>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</si>
  <si>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</si>
  <si>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</si>
  <si>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</si>
  <si>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</si>
  <si>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</si>
  <si>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</si>
  <si>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</si>
  <si>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</si>
  <si>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</si>
  <si>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</si>
  <si>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</si>
  <si>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</si>
  <si>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</si>
  <si>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</si>
  <si>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</si>
  <si>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</si>
  <si>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</si>
  <si>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</si>
  <si>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</si>
  <si>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</si>
  <si>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</si>
  <si>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</si>
  <si>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</si>
  <si>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</si>
  <si>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</si>
  <si>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</si>
  <si>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</si>
  <si>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</si>
  <si>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</si>
  <si>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</si>
  <si>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</si>
  <si>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</si>
  <si>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</si>
  <si>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</si>
  <si>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</si>
  <si>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</si>
  <si>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</si>
  <si>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</si>
  <si>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</si>
  <si>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</si>
  <si>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</si>
  <si>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</si>
  <si>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</si>
  <si>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</si>
  <si>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</si>
  <si>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</si>
  <si>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</si>
  <si>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</si>
  <si>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</si>
  <si>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</si>
  <si>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</si>
  <si>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</si>
  <si>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</si>
  <si>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</si>
  <si>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</si>
  <si>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</si>
  <si>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</si>
  <si>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</si>
  <si>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</si>
  <si>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</si>
  <si>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</si>
  <si>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</si>
  <si>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</si>
  <si>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</si>
  <si>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</si>
  <si>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</si>
  <si>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</si>
  <si>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</si>
  <si>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</si>
  <si>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</si>
  <si>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</si>
  <si>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</si>
  <si>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</si>
  <si>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</si>
  <si>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</si>
  <si>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</si>
  <si>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</si>
  <si>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</si>
  <si>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</si>
  <si>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</si>
  <si>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</si>
  <si>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</si>
  <si>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</si>
  <si>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</si>
  <si>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</si>
  <si>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</si>
  <si>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</si>
  <si>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</si>
  <si>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</si>
  <si>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</si>
  <si>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</si>
  <si>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</si>
  <si>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</si>
  <si>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</si>
  <si>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</si>
  <si>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</si>
  <si>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</si>
  <si>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</si>
  <si>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</si>
  <si>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</si>
  <si>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</si>
  <si>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</si>
  <si>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</si>
  <si>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</si>
  <si>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</si>
  <si>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</si>
  <si>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</si>
  <si>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</si>
  <si>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</si>
  <si>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</si>
  <si>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</si>
  <si>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</si>
  <si>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</si>
  <si>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</si>
  <si>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</si>
  <si>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</si>
  <si>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</si>
  <si>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</si>
  <si>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</si>
  <si>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</si>
  <si>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</si>
  <si>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</si>
  <si>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</si>
  <si>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</si>
  <si>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</si>
  <si>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</si>
  <si>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</si>
  <si>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</si>
  <si>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</si>
  <si>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</si>
  <si>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</si>
  <si>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</si>
  <si>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</si>
  <si>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</si>
  <si>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</si>
  <si>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</si>
  <si>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</si>
  <si>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</si>
  <si>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</si>
  <si>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</si>
  <si>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</si>
  <si>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</si>
  <si>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</si>
  <si>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</si>
  <si>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</si>
  <si>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</si>
  <si>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</si>
  <si>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</si>
  <si>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</si>
  <si>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</si>
  <si>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</si>
  <si>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</si>
  <si>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</si>
  <si>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</si>
  <si>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</si>
  <si>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</si>
  <si>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</si>
  <si>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</si>
  <si>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</si>
  <si>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</si>
  <si>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</si>
  <si>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</si>
  <si>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</si>
  <si>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</si>
  <si>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</si>
  <si>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</si>
  <si>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</si>
  <si>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</si>
  <si>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</si>
  <si>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</si>
  <si>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</si>
  <si>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</si>
  <si>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</si>
  <si>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</si>
  <si>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</si>
  <si>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</si>
  <si>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</si>
  <si>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</si>
  <si>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</si>
  <si>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</si>
  <si>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</si>
  <si>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</si>
  <si>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</si>
  <si>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</si>
  <si>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</si>
  <si>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</si>
  <si>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</si>
  <si>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</si>
  <si>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</si>
  <si>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</si>
  <si>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</si>
  <si>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</si>
  <si>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</si>
  <si>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</si>
  <si>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</si>
  <si>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</si>
  <si>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</si>
  <si>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</si>
  <si>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</si>
  <si>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</si>
  <si>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</si>
  <si>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</si>
  <si>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</si>
  <si>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</si>
  <si>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</si>
  <si>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</si>
  <si>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</si>
  <si>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</si>
  <si>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</si>
  <si>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</si>
  <si>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</si>
  <si>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</si>
  <si>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</si>
  <si>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</si>
  <si>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</si>
  <si>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</si>
  <si>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</si>
  <si>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</si>
  <si>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</si>
  <si>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</si>
  <si>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</si>
  <si>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</si>
  <si>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</si>
  <si>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</si>
  <si>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</si>
  <si>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</si>
  <si>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</si>
  <si>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</si>
  <si>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</si>
  <si>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</si>
  <si>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</si>
  <si>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</si>
  <si>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</si>
  <si>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</si>
  <si>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</si>
  <si>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</si>
  <si>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</si>
  <si>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</si>
  <si>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</si>
  <si>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</si>
  <si>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</si>
  <si>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</si>
  <si>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</si>
  <si>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</si>
  <si>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</si>
  <si>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</si>
  <si>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</si>
  <si>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</si>
  <si>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</si>
  <si>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</si>
  <si>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</si>
  <si>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</si>
  <si>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</si>
  <si>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</si>
  <si>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</si>
  <si>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</si>
  <si>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</si>
  <si>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</si>
  <si>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</si>
  <si>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</si>
  <si>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</si>
  <si>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</si>
  <si>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</si>
  <si>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</si>
  <si>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</si>
  <si>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</si>
  <si>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</si>
  <si>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</si>
  <si>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</si>
  <si>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</si>
  <si>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</si>
  <si>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</si>
  <si>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</si>
  <si>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</si>
  <si>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</si>
  <si>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</si>
  <si>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</si>
  <si>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</si>
  <si>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</si>
  <si>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</si>
  <si>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</si>
  <si>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</si>
  <si>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</si>
  <si>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</si>
  <si>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</si>
  <si>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</si>
  <si>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</si>
  <si>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</si>
  <si>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</si>
  <si>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</si>
  <si>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</si>
  <si>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</si>
  <si>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</si>
  <si>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</si>
  <si>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</si>
  <si>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</si>
  <si>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</si>
  <si>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</si>
  <si>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</si>
  <si>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</si>
  <si>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</si>
  <si>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</si>
  <si>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</si>
  <si>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</si>
  <si>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</si>
  <si>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</si>
  <si>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</si>
  <si>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</si>
  <si>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</si>
  <si>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</si>
  <si>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</si>
  <si>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</si>
  <si>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</si>
  <si>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</si>
  <si>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</si>
  <si>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</si>
  <si>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</si>
  <si>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</si>
  <si>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</si>
  <si>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</si>
  <si>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</si>
  <si>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</si>
  <si>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</si>
  <si>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</si>
  <si>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</si>
  <si>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</si>
  <si>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</si>
  <si>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</si>
  <si>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</si>
  <si>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</si>
  <si>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</si>
  <si>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</si>
  <si>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</si>
  <si>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</si>
  <si>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</si>
  <si>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</si>
  <si>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</si>
  <si>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</si>
  <si>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</si>
  <si>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</si>
  <si>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</si>
  <si>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</si>
  <si>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</si>
  <si>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</si>
  <si>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</si>
  <si>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</si>
  <si>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</si>
  <si>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</si>
  <si>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</si>
  <si>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</si>
  <si>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</si>
  <si>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</si>
  <si>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</si>
  <si>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</si>
  <si>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</si>
  <si>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</si>
  <si>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</si>
  <si>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</si>
  <si>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</si>
  <si>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</si>
  <si>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</si>
  <si>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</si>
  <si>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</si>
  <si>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</si>
  <si>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</si>
  <si>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</si>
  <si>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</si>
  <si>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</si>
  <si>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</si>
  <si>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</si>
  <si>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</si>
  <si>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</si>
  <si>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</si>
  <si>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</si>
  <si>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</si>
  <si>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</si>
  <si>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</si>
  <si>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</si>
  <si>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</si>
  <si>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</si>
  <si>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</si>
  <si>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</si>
  <si>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</si>
  <si>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</si>
  <si>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</si>
  <si>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</si>
  <si>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</si>
  <si>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</si>
  <si>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</si>
  <si>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</si>
  <si>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</si>
  <si>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</si>
  <si>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</si>
  <si>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</si>
  <si>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</si>
  <si>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</si>
  <si>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</si>
  <si>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</si>
  <si>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</si>
  <si>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</si>
  <si>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</si>
  <si>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</si>
  <si>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</si>
  <si>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</si>
  <si>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</si>
  <si>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</si>
  <si>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</si>
  <si>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</si>
  <si>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</si>
  <si>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</si>
  <si>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</si>
  <si>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</si>
  <si>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</si>
  <si>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</si>
  <si>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</si>
  <si>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</si>
  <si>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</si>
  <si>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</si>
  <si>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</si>
  <si>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</si>
  <si>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</si>
  <si>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</si>
  <si>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</si>
  <si>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</si>
  <si>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</si>
  <si>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</si>
  <si>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</si>
  <si>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</si>
  <si>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</si>
  <si>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</si>
  <si>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</si>
  <si>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</si>
  <si>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</si>
  <si>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</si>
  <si>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</si>
  <si>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</si>
  <si>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</si>
  <si>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</si>
  <si>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</si>
  <si>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</si>
  <si>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</si>
  <si>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</si>
  <si>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</si>
  <si>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</si>
  <si>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</si>
  <si>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</si>
  <si>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</si>
  <si>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</si>
  <si>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</si>
  <si>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</si>
  <si>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</si>
  <si>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</si>
  <si>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</si>
  <si>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</si>
  <si>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</si>
  <si>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</si>
  <si>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</si>
  <si>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</si>
  <si>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</si>
  <si>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</si>
  <si>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</si>
  <si>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</si>
  <si>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</si>
  <si>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</si>
  <si>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</si>
  <si>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</si>
  <si>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</si>
  <si>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</si>
  <si>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</si>
  <si>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</si>
  <si>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</si>
  <si>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</si>
  <si>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</si>
  <si>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</si>
  <si>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</si>
  <si>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</si>
  <si>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</si>
  <si>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</si>
  <si>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</si>
  <si>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</si>
  <si>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</si>
  <si>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</si>
  <si>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</si>
  <si>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</si>
  <si>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</si>
  <si>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</si>
  <si>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</si>
  <si>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</si>
  <si>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</si>
  <si>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</si>
  <si>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</si>
  <si>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</si>
  <si>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</si>
  <si>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</si>
  <si>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</si>
  <si>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</si>
  <si>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</si>
  <si>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</si>
  <si>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</si>
  <si>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</si>
  <si>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</si>
  <si>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</si>
  <si>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</si>
  <si>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</si>
  <si>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</si>
  <si>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</si>
  <si>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</si>
  <si>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</si>
  <si>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</si>
  <si>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</si>
  <si>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</si>
  <si>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</si>
  <si>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</si>
  <si>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</si>
  <si>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</si>
  <si>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</si>
  <si>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</si>
  <si>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</si>
  <si>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</si>
  <si>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</si>
  <si>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</si>
  <si>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</si>
  <si>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</si>
  <si>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</si>
  <si>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</si>
  <si>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</si>
  <si>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</si>
  <si>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</si>
  <si>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</si>
  <si>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</si>
  <si>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</si>
  <si>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</si>
  <si>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</si>
  <si>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</si>
  <si>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</si>
  <si>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</si>
  <si>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</si>
  <si>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</si>
  <si>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</si>
  <si>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</si>
  <si>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</si>
  <si>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</si>
  <si>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</si>
  <si>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</si>
  <si>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</si>
  <si>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</si>
  <si>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</si>
  <si>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</si>
  <si>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</si>
  <si>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</si>
  <si>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</si>
  <si>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</si>
  <si>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</si>
  <si>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</si>
  <si>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</si>
  <si>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</si>
  <si>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</si>
  <si>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</si>
  <si>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</si>
  <si>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</si>
  <si>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</si>
  <si>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</si>
  <si>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</si>
  <si>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</si>
  <si>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</si>
  <si>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</si>
  <si>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</si>
  <si>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</si>
  <si>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</si>
  <si>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</si>
  <si>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</si>
  <si>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</si>
  <si>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</si>
  <si>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</si>
  <si>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</si>
  <si>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</si>
  <si>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</si>
  <si>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</si>
  <si>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</si>
  <si>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</si>
  <si>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</si>
  <si>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</si>
  <si>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</si>
  <si>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</si>
  <si>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</si>
  <si>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</si>
  <si>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</si>
  <si>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</si>
  <si>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</si>
  <si>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</si>
  <si>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</si>
  <si>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</si>
  <si>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</si>
  <si>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</si>
  <si>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</si>
  <si>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</si>
  <si>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</si>
  <si>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</si>
  <si>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</si>
  <si>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</si>
  <si>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</si>
  <si>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</si>
  <si>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</si>
  <si>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</si>
  <si>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</si>
  <si>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</si>
  <si>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</si>
  <si>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</si>
  <si>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</si>
  <si>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</si>
  <si>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</si>
  <si>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</si>
  <si>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</si>
  <si>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</si>
  <si>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</si>
  <si>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</si>
  <si>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</si>
  <si>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</si>
  <si>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</si>
  <si>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</si>
  <si>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</si>
  <si>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</si>
  <si>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</si>
  <si>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</si>
  <si>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</si>
  <si>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</si>
  <si>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</si>
  <si>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</si>
  <si>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</si>
  <si>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</si>
  <si>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</si>
  <si>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</si>
  <si>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</si>
  <si>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</si>
  <si>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</si>
  <si>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</si>
  <si>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</si>
  <si>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</si>
  <si>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</si>
  <si>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</si>
  <si>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</si>
  <si>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</si>
  <si>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</si>
  <si>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</si>
  <si>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</si>
  <si>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</si>
  <si>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</si>
  <si>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</si>
  <si>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</si>
  <si>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</si>
  <si>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</si>
  <si>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</si>
  <si>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</si>
  <si>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</si>
  <si>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</si>
  <si>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</si>
  <si>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</si>
  <si>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</si>
  <si>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</si>
  <si>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</si>
  <si>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</si>
  <si>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</si>
  <si>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</si>
  <si>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</si>
  <si>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</si>
  <si>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</si>
  <si>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</si>
  <si>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</si>
  <si>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</si>
  <si>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</si>
  <si>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</si>
  <si>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</si>
  <si>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</si>
  <si>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</si>
  <si>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</si>
  <si>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</si>
  <si>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</si>
  <si>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</si>
  <si>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</si>
  <si>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</si>
  <si>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</si>
  <si>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</si>
  <si>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</si>
  <si>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</si>
  <si>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</si>
  <si>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</si>
  <si>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</si>
  <si>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</si>
  <si>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</si>
  <si>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</si>
  <si>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</si>
  <si>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</si>
  <si>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</si>
  <si>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</si>
  <si>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</si>
  <si>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</si>
  <si>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</si>
  <si>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</si>
  <si>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</si>
  <si>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</si>
  <si>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</si>
  <si>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</si>
  <si>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</si>
  <si>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</si>
  <si>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</si>
  <si>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</si>
  <si>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</si>
  <si>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</si>
  <si>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</si>
  <si>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</si>
  <si>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</si>
  <si>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</si>
  <si>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</si>
  <si>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</si>
  <si>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</si>
  <si>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</si>
  <si>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</si>
  <si>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</si>
  <si>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</si>
  <si>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</si>
  <si>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</si>
  <si>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</si>
  <si>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</si>
  <si>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</si>
  <si>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</si>
  <si>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</si>
  <si>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</si>
  <si>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</si>
  <si>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</si>
  <si>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</si>
  <si>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</si>
  <si>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</si>
  <si>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</si>
  <si>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</si>
  <si>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</si>
  <si>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</si>
  <si>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</si>
  <si>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</si>
  <si>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</si>
  <si>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</si>
  <si>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</si>
  <si>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</si>
  <si>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</si>
  <si>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</si>
  <si>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</si>
  <si>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</si>
  <si>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</si>
  <si>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</si>
  <si>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</si>
  <si>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</si>
  <si>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</si>
  <si>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</si>
  <si>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</si>
  <si>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</si>
  <si>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</si>
  <si>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</si>
  <si>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</si>
  <si>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</si>
  <si>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</si>
  <si>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</si>
  <si>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</si>
  <si>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</si>
  <si>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</si>
  <si>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</si>
  <si>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</si>
  <si>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</si>
  <si>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</si>
  <si>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</si>
  <si>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</si>
  <si>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</si>
  <si>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</si>
  <si>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</si>
  <si>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</si>
  <si>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</si>
  <si>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</si>
  <si>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</si>
  <si>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</si>
  <si>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</si>
  <si>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</si>
  <si>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</si>
  <si>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</si>
  <si>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</si>
  <si>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</si>
  <si>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</si>
  <si>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</si>
  <si>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</si>
  <si>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</si>
  <si>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</si>
  <si>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</si>
  <si>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</si>
  <si>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</si>
  <si>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</si>
  <si>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</si>
  <si>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</si>
  <si>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</si>
  <si>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</si>
  <si>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</si>
  <si>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</si>
  <si>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</si>
  <si>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</si>
  <si>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</si>
  <si>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</si>
  <si>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</si>
  <si>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</si>
  <si>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</si>
  <si>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</si>
  <si>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</si>
  <si>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</si>
  <si>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</si>
  <si>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</si>
  <si>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</si>
  <si>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</si>
  <si>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</si>
  <si>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</si>
  <si>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</si>
  <si>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</si>
  <si>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</si>
  <si>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</si>
  <si>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</si>
  <si>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</si>
  <si>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</si>
  <si>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</si>
  <si>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</si>
  <si>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</si>
  <si>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</si>
  <si>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</si>
  <si>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</si>
  <si>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</si>
  <si>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</si>
  <si>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</si>
  <si>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</si>
  <si>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</si>
  <si>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</si>
  <si>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</si>
  <si>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</si>
  <si>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</si>
  <si>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</si>
  <si>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</si>
  <si>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</si>
  <si>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</si>
  <si>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</si>
  <si>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</si>
  <si>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</si>
  <si>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</si>
  <si>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</si>
  <si>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</si>
  <si>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</si>
  <si>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</si>
  <si>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</si>
  <si>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</si>
  <si>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</si>
  <si>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</si>
  <si>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</si>
  <si>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</si>
  <si>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</si>
  <si>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</si>
  <si>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</si>
  <si>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</si>
  <si>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</si>
  <si>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</si>
  <si>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</si>
  <si>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</si>
  <si>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</si>
  <si>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</si>
  <si>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</si>
  <si>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</si>
  <si>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</si>
  <si>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</si>
  <si>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</si>
  <si>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</si>
  <si>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</si>
  <si>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</si>
  <si>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</si>
  <si>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</si>
  <si>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</si>
  <si>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</si>
  <si>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</si>
  <si>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</si>
  <si>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</si>
  <si>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</si>
  <si>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</si>
  <si>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</si>
  <si>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</si>
  <si>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</si>
  <si>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</si>
  <si>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</si>
  <si>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</si>
  <si>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</si>
  <si>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</si>
  <si>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</si>
  <si>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</si>
  <si>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</si>
  <si>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</si>
  <si>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</si>
  <si>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</si>
  <si>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</si>
  <si>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</si>
  <si>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</si>
  <si>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</si>
  <si>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</si>
  <si>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</si>
  <si>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</si>
  <si>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</si>
  <si>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</si>
  <si>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</si>
  <si>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</si>
  <si>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</si>
  <si>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</si>
  <si>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</si>
  <si>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</si>
  <si>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</si>
  <si>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</si>
  <si>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</si>
  <si>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</si>
  <si>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</si>
  <si>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</si>
  <si>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</si>
  <si>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</si>
  <si>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</si>
  <si>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</si>
  <si>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</si>
  <si>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</si>
  <si>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</si>
  <si>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</si>
  <si>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</si>
  <si>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</si>
  <si>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</si>
  <si>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</si>
  <si>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</si>
  <si>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</si>
  <si>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</si>
  <si>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</si>
  <si>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</si>
  <si>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</si>
  <si>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</si>
  <si>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</si>
  <si>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</si>
  <si>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</si>
  <si>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</si>
  <si>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</si>
  <si>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</si>
  <si>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</si>
  <si>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</si>
  <si>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</si>
  <si>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</si>
  <si>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</si>
  <si>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</si>
  <si>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</si>
  <si>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</si>
  <si>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</si>
  <si>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</si>
  <si>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</si>
  <si>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</si>
  <si>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</si>
  <si>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</si>
  <si>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</si>
  <si>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</si>
  <si>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</si>
  <si>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</si>
  <si>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</si>
  <si>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</si>
  <si>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</si>
  <si>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</si>
  <si>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</si>
  <si>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</si>
  <si>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</si>
  <si>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</si>
  <si>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</si>
  <si>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</si>
  <si>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</si>
  <si>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</si>
  <si>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</si>
  <si>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</si>
  <si>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</si>
  <si>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</si>
  <si>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</si>
  <si>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</si>
  <si>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</si>
  <si>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</si>
  <si>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</si>
  <si>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</si>
  <si>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</si>
  <si>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</si>
  <si>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</si>
  <si>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</si>
  <si>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</si>
  <si>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</si>
  <si>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</si>
  <si>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</si>
  <si>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</si>
  <si>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</si>
  <si>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</si>
  <si>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</si>
  <si>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</si>
  <si>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</si>
  <si>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</si>
  <si>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</si>
  <si>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</si>
  <si>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</si>
  <si>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</si>
  <si>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</si>
  <si>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</si>
  <si>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</si>
  <si>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</si>
  <si>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</si>
  <si>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</si>
  <si>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</si>
  <si>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</si>
  <si>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</si>
  <si>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</si>
  <si>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</si>
  <si>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</si>
  <si>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</si>
  <si>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</si>
  <si>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</si>
  <si>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</si>
  <si>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</si>
  <si>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</si>
  <si>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</si>
  <si>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</si>
  <si>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</si>
  <si>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</si>
  <si>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</si>
  <si>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</si>
  <si>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</si>
  <si>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</si>
  <si>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</si>
  <si>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</si>
  <si>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</si>
  <si>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</si>
  <si>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</si>
  <si>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</si>
  <si>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</si>
  <si>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</si>
  <si>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</si>
  <si>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</si>
  <si>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</si>
  <si>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</si>
  <si>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</si>
  <si>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</si>
  <si>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</si>
  <si>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</si>
  <si>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</si>
  <si>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</si>
  <si>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</si>
  <si>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</si>
  <si>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</si>
  <si>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</si>
  <si>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</si>
  <si>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</si>
  <si>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</si>
  <si>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</si>
  <si>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</si>
  <si>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</si>
  <si>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</si>
  <si>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</si>
  <si>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</si>
  <si>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</si>
  <si>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</si>
  <si>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</si>
  <si>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</si>
  <si>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</si>
  <si>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</si>
  <si>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</si>
  <si>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</si>
  <si>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</si>
  <si>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</si>
  <si>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</si>
  <si>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</si>
  <si>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</si>
  <si>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</si>
  <si>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</si>
  <si>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</si>
  <si>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</si>
  <si>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</si>
  <si>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</si>
  <si>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</si>
  <si>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</si>
  <si>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</si>
  <si>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</si>
  <si>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</si>
  <si>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</si>
  <si>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</si>
  <si>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</si>
  <si>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</si>
  <si>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</si>
  <si>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</si>
  <si>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</si>
  <si>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</si>
  <si>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</si>
  <si>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</si>
  <si>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</si>
  <si>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</si>
  <si>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</si>
  <si>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</si>
  <si>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</si>
  <si>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</si>
  <si>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</si>
  <si>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</si>
  <si>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</si>
  <si>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</si>
  <si>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</si>
  <si>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</si>
  <si>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</si>
  <si>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</si>
  <si>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</si>
  <si>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</si>
  <si>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</si>
  <si>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</si>
  <si>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</si>
  <si>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</si>
  <si>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</si>
  <si>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</si>
  <si>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</si>
  <si>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</si>
  <si>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</si>
  <si>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</si>
  <si>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</si>
  <si>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</si>
  <si>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</si>
  <si>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</si>
  <si>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</si>
  <si>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</si>
  <si>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</si>
  <si>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</si>
  <si>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</si>
  <si>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</si>
  <si>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</si>
  <si>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</si>
  <si>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</si>
  <si>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</si>
  <si>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</si>
  <si>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</si>
  <si>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</si>
  <si>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</si>
  <si>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</si>
  <si>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</si>
  <si>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</si>
  <si>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</si>
  <si>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</si>
  <si>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</si>
  <si>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</si>
  <si>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</si>
  <si>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</si>
  <si>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</si>
  <si>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</si>
  <si>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</si>
  <si>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</si>
  <si>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</si>
  <si>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</si>
  <si>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</si>
  <si>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</si>
  <si>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</si>
  <si>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</si>
  <si>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</si>
  <si>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</si>
  <si>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</si>
  <si>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</si>
  <si>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</si>
  <si>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</si>
  <si>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</si>
  <si>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</si>
  <si>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</si>
  <si>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</si>
  <si>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</si>
  <si>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</si>
  <si>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</si>
  <si>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</si>
  <si>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</si>
  <si>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</si>
  <si>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</si>
  <si>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</si>
  <si>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</si>
  <si>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</si>
  <si>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</si>
  <si>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</si>
  <si>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</si>
  <si>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</si>
  <si>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</si>
  <si>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</si>
  <si>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</si>
  <si>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</si>
  <si>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</si>
  <si>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</si>
  <si>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</si>
  <si>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</si>
  <si>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</si>
  <si>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</si>
  <si>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</si>
  <si>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</si>
  <si>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</si>
  <si>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</si>
  <si>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</si>
  <si>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</si>
  <si>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</si>
  <si>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</si>
  <si>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</si>
  <si>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</si>
  <si>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</si>
  <si>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</si>
  <si>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</si>
  <si>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</si>
  <si>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</si>
  <si>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</si>
  <si>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</si>
  <si>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</si>
  <si>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</si>
  <si>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</si>
  <si>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</si>
  <si>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</si>
  <si>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</si>
  <si>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</si>
  <si>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</si>
  <si>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</si>
  <si>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</si>
  <si>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</si>
  <si>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</si>
  <si>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</si>
  <si>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</si>
  <si>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</si>
  <si>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</si>
  <si>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</si>
  <si>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</si>
  <si>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</si>
  <si>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</si>
  <si>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</si>
  <si>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</si>
  <si>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</si>
  <si>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</si>
  <si>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</si>
  <si>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</si>
  <si>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</si>
  <si>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</si>
  <si>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</si>
  <si>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</si>
  <si>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</si>
  <si>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</si>
  <si>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</si>
  <si>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</si>
  <si>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</si>
  <si>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</si>
  <si>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</si>
  <si>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</si>
  <si>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</si>
  <si>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</si>
  <si>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</si>
  <si>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</si>
  <si>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</si>
  <si>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</si>
  <si>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</si>
  <si>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</si>
  <si>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</si>
  <si>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</si>
  <si>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</si>
  <si>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</si>
  <si>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</si>
  <si>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</si>
  <si>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</si>
  <si>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</si>
  <si>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</si>
  <si>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</si>
  <si>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</si>
  <si>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</si>
  <si>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</si>
  <si>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</si>
  <si>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</si>
  <si>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</si>
  <si>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</si>
  <si>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</si>
  <si>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</si>
  <si>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</si>
  <si>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</si>
  <si>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</si>
  <si>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</si>
  <si>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</si>
  <si>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</si>
  <si>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</si>
  <si>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</si>
  <si>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</si>
  <si>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</si>
  <si>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</si>
  <si>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</si>
  <si>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</si>
  <si>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</si>
  <si>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</si>
  <si>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</si>
  <si>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</si>
  <si>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</si>
  <si>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</si>
  <si>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</si>
  <si>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</si>
  <si>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</si>
  <si>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</si>
  <si>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</si>
  <si>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</si>
  <si>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</si>
  <si>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</si>
  <si>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</si>
  <si>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</si>
  <si>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</si>
  <si>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</si>
  <si>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</si>
  <si>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</si>
  <si>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</si>
  <si>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</si>
  <si>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</si>
  <si>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</si>
  <si>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</si>
  <si>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</si>
  <si>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</si>
  <si>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</si>
  <si>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</si>
  <si>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</si>
  <si>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</si>
  <si>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</si>
  <si>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</si>
  <si>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</si>
  <si>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</si>
  <si>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</si>
  <si>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</si>
  <si>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</si>
  <si>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</si>
  <si>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</si>
  <si>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</si>
  <si>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</si>
  <si>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</si>
  <si>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</si>
  <si>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</si>
  <si>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</si>
  <si>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</si>
  <si>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</si>
  <si>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</si>
  <si>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</si>
  <si>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</si>
  <si>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</si>
  <si>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</si>
  <si>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</si>
  <si>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</si>
  <si>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</si>
  <si>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</si>
  <si>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</si>
  <si>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</si>
  <si>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</si>
  <si>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</si>
  <si>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</si>
  <si>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</si>
  <si>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</si>
  <si>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</si>
  <si>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</si>
  <si>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</si>
  <si>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</si>
  <si>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</si>
  <si>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</si>
  <si>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</si>
  <si>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</si>
  <si>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</si>
  <si>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</si>
  <si>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</si>
  <si>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</si>
  <si>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</si>
  <si>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</si>
  <si>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</si>
  <si>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</si>
  <si>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</si>
  <si>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</si>
  <si>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</si>
  <si>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</si>
  <si>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</si>
  <si>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</si>
  <si>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</si>
  <si>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</si>
  <si>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</si>
  <si>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</si>
  <si>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</si>
  <si>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</si>
  <si>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</si>
  <si>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</si>
  <si>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</si>
  <si>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</si>
  <si>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</si>
  <si>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</si>
  <si>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</si>
  <si>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</si>
  <si>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</si>
  <si>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</si>
  <si>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</si>
  <si>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</si>
  <si>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</si>
  <si>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</si>
  <si>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</si>
  <si>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</si>
  <si>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</si>
  <si>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</si>
  <si>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</si>
  <si>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</si>
  <si>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</si>
  <si>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</si>
  <si>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</si>
  <si>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</si>
  <si>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</si>
  <si>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</si>
  <si>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</si>
  <si>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</si>
  <si>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</si>
  <si>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</si>
  <si>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</si>
  <si>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</si>
  <si>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</si>
  <si>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</si>
  <si>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</si>
  <si>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</si>
  <si>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</si>
  <si>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</si>
  <si>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</si>
  <si>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</si>
  <si>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</si>
  <si>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</si>
  <si>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</si>
  <si>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</si>
  <si>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</si>
  <si>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</si>
  <si>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</si>
  <si>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</si>
  <si>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</si>
  <si>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</si>
  <si>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</si>
  <si>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</si>
  <si>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</si>
  <si>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</si>
  <si>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</si>
  <si>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</si>
  <si>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</si>
  <si>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</si>
  <si>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</si>
  <si>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</si>
  <si>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</si>
  <si>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</si>
  <si>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</si>
  <si>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</si>
  <si>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</si>
  <si>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</si>
  <si>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</si>
  <si>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</si>
  <si>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</si>
  <si>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</si>
  <si>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</si>
  <si>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</si>
  <si>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</si>
  <si>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</si>
  <si>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</si>
  <si>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</si>
  <si>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</si>
  <si>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</si>
  <si>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</si>
  <si>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</si>
  <si>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</si>
  <si>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</si>
  <si>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</si>
  <si>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</si>
  <si>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</si>
  <si>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</si>
  <si>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</si>
  <si>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</si>
  <si>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</si>
  <si>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</si>
  <si>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</si>
  <si>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</si>
  <si>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</si>
  <si>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</si>
  <si>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</si>
  <si>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</si>
  <si>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</si>
  <si>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</si>
  <si>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</si>
  <si>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</si>
  <si>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</si>
  <si>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</si>
  <si>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</si>
  <si>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</si>
  <si>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</si>
  <si>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</si>
  <si>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</si>
  <si>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</si>
  <si>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</si>
  <si>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</si>
  <si>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</si>
  <si>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</si>
  <si>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</si>
  <si>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</si>
  <si>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</si>
  <si>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</si>
  <si>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</si>
  <si>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</si>
  <si>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</si>
  <si>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</si>
  <si>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</si>
  <si>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</si>
  <si>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</si>
  <si>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</si>
  <si>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</si>
  <si>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</si>
  <si>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</si>
  <si>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</si>
  <si>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</si>
  <si>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</si>
  <si>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</si>
  <si>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</si>
  <si>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</si>
  <si>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</si>
  <si>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</si>
  <si>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</si>
  <si>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</si>
  <si>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</si>
  <si>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</si>
  <si>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</si>
  <si>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</si>
  <si>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</si>
  <si>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</si>
  <si>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</si>
  <si>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</si>
  <si>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</si>
  <si>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</si>
  <si>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</si>
  <si>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</si>
  <si>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</si>
  <si>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</si>
  <si>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</si>
  <si>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</si>
  <si>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</si>
  <si>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</si>
  <si>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</si>
  <si>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</si>
  <si>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</si>
  <si>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</si>
  <si>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</si>
  <si>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</si>
  <si>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</si>
  <si>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</si>
  <si>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</si>
  <si>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</si>
  <si>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</si>
  <si>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</si>
  <si>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</si>
  <si>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</si>
  <si>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</si>
  <si>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</si>
  <si>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</si>
  <si>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</si>
  <si>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</si>
  <si>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</si>
  <si>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</si>
  <si>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</si>
  <si>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</si>
  <si>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</si>
  <si>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</si>
  <si>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</si>
  <si>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</si>
  <si>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</si>
  <si>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</si>
  <si>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</si>
  <si>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</si>
  <si>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</si>
  <si>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</si>
  <si>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</si>
  <si>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</si>
  <si>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</si>
  <si>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</si>
  <si>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</si>
  <si>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</si>
  <si>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</si>
  <si>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</si>
  <si>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</si>
  <si>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</si>
  <si>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</si>
  <si>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</si>
  <si>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</si>
  <si>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</si>
  <si>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</si>
  <si>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</si>
  <si>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</si>
  <si>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</si>
  <si>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</si>
  <si>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</si>
  <si>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</si>
  <si>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</si>
  <si>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</si>
  <si>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</si>
  <si>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</si>
  <si>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</si>
  <si>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</si>
  <si>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</si>
  <si>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</si>
  <si>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</si>
  <si>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</si>
  <si>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</si>
  <si>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</si>
  <si>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</si>
  <si>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</si>
  <si>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</si>
  <si>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</si>
  <si>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</si>
  <si>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</si>
  <si>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</si>
  <si>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</si>
  <si>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</si>
  <si>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</si>
  <si>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</si>
  <si>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</si>
  <si>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</si>
  <si>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</si>
  <si>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</si>
  <si>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</si>
  <si>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</si>
  <si>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</si>
  <si>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</si>
  <si>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</si>
  <si>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</si>
  <si>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</si>
  <si>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</si>
  <si>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</si>
  <si>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</si>
  <si>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</si>
  <si>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</si>
  <si>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</si>
  <si>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</si>
  <si>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</si>
  <si>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</si>
  <si>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</si>
  <si>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</si>
  <si>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</si>
  <si>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</si>
  <si>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</si>
  <si>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</si>
  <si>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</si>
  <si>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</si>
  <si>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</si>
  <si>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</si>
  <si>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</si>
  <si>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</si>
  <si>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</si>
  <si>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</si>
  <si>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</si>
  <si>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</si>
  <si>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</si>
  <si>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</si>
  <si>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</si>
  <si>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</si>
  <si>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</si>
  <si>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</si>
  <si>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</si>
  <si>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</si>
  <si>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</si>
  <si>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</si>
  <si>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</si>
  <si>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</si>
  <si>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</si>
  <si>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</si>
  <si>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</si>
  <si>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</si>
  <si>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</si>
  <si>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</si>
  <si>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</si>
  <si>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</si>
  <si>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</si>
  <si>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</si>
  <si>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</si>
  <si>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</si>
  <si>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</si>
  <si>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</si>
  <si>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</si>
  <si>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</si>
  <si>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</si>
  <si>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</si>
  <si>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</si>
  <si>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</si>
  <si>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</si>
  <si>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</si>
  <si>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</si>
  <si>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</si>
  <si>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</si>
  <si>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</si>
  <si>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</si>
  <si>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</si>
  <si>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</si>
  <si>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</si>
  <si>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</si>
  <si>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</si>
  <si>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</si>
  <si>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</si>
  <si>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</si>
  <si>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</si>
  <si>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</si>
  <si>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</si>
  <si>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</si>
  <si>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</si>
  <si>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</si>
  <si>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</si>
  <si>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</si>
  <si>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</si>
  <si>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</si>
  <si>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</si>
  <si>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</si>
  <si>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</si>
  <si>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</si>
  <si>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</si>
  <si>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</si>
  <si>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</si>
  <si>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</si>
  <si>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</si>
  <si>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</si>
  <si>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</si>
  <si>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</si>
  <si>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</si>
  <si>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</si>
  <si>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</si>
  <si>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</si>
  <si>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</si>
  <si>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</si>
  <si>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</si>
  <si>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</si>
  <si>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</si>
  <si>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</si>
  <si>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</si>
  <si>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</si>
  <si>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</si>
  <si>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</si>
  <si>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</si>
  <si>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</si>
  <si>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</si>
  <si>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</si>
  <si>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</si>
  <si>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</si>
  <si>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</si>
  <si>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</si>
  <si>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</si>
  <si>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</si>
  <si>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</si>
  <si>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</si>
  <si>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</si>
  <si>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</si>
  <si>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</si>
  <si>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</si>
  <si>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</si>
  <si>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</si>
  <si>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</si>
  <si>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</si>
  <si>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</si>
  <si>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</si>
  <si>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</si>
  <si>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</si>
  <si>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</si>
  <si>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</si>
  <si>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</si>
  <si>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</si>
  <si>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</si>
  <si>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</si>
  <si>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</si>
  <si>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</si>
  <si>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</si>
  <si>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</si>
  <si>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</si>
  <si>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</si>
  <si>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</si>
  <si>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</si>
  <si>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</si>
  <si>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</si>
  <si>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</si>
  <si>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</si>
  <si>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</si>
  <si>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</si>
  <si>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</si>
  <si>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</si>
  <si>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</si>
  <si>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</si>
  <si>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</si>
  <si>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</si>
  <si>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</si>
  <si>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</si>
  <si>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</si>
  <si>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</si>
  <si>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</si>
  <si>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</si>
  <si>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</si>
  <si>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</si>
  <si>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</si>
  <si>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</si>
  <si>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</si>
  <si>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</si>
  <si>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</si>
  <si>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</si>
  <si>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</si>
  <si>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</si>
  <si>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</si>
  <si>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</si>
  <si>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</si>
  <si>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</si>
  <si>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</si>
  <si>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</si>
  <si>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</si>
  <si>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</si>
  <si>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</si>
  <si>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</si>
  <si>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</si>
  <si>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</si>
  <si>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</si>
  <si>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</si>
  <si>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</si>
  <si>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</si>
  <si>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</si>
  <si>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</si>
  <si>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</si>
  <si>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</si>
  <si>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</si>
  <si>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</si>
  <si>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</si>
  <si>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</si>
  <si>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</si>
  <si>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</si>
  <si>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</si>
  <si>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</si>
  <si>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</si>
  <si>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</si>
  <si>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</si>
  <si>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</si>
  <si>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</si>
  <si>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</si>
  <si>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</si>
  <si>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</si>
  <si>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</si>
  <si>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</si>
  <si>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</si>
  <si>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</si>
  <si>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</si>
  <si>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</si>
  <si>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</si>
  <si>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</si>
  <si>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</si>
  <si>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</si>
  <si>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</si>
  <si>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</si>
  <si>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</si>
  <si>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</si>
  <si>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</si>
  <si>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</si>
  <si>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</si>
  <si>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</si>
  <si>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</si>
  <si>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</si>
  <si>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</si>
  <si>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</si>
  <si>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</si>
  <si>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</si>
  <si>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</si>
  <si>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</si>
  <si>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</si>
  <si>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</si>
  <si>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</si>
  <si>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</si>
  <si>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</si>
  <si>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</si>
  <si>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</si>
  <si>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</si>
  <si>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</si>
  <si>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</si>
  <si>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</si>
  <si>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</si>
  <si>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</si>
  <si>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</si>
  <si>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</si>
  <si>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</si>
  <si>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</si>
  <si>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</si>
  <si>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</si>
  <si>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</si>
  <si>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</si>
  <si>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</si>
  <si>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</si>
  <si>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</si>
  <si>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</si>
  <si>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</si>
  <si>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</si>
  <si>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</si>
  <si>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</si>
  <si>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</si>
  <si>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</si>
  <si>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</si>
  <si>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</si>
  <si>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</si>
  <si>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</si>
  <si>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</si>
  <si>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</si>
  <si>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</si>
  <si>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</si>
  <si>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</si>
  <si>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</si>
  <si>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</si>
  <si>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</si>
  <si>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</si>
  <si>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</si>
  <si>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</si>
  <si>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</si>
  <si>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</si>
  <si>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</si>
  <si>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</si>
  <si>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</si>
  <si>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</si>
  <si>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</si>
  <si>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</si>
  <si>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</si>
  <si>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</si>
  <si>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</si>
  <si>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</si>
  <si>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</si>
  <si>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</si>
  <si>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</si>
  <si>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</si>
  <si>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</si>
  <si>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</si>
  <si>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</si>
  <si>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</si>
  <si>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</si>
  <si>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</si>
  <si>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</si>
  <si>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</si>
  <si>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</si>
  <si>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</si>
  <si>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</si>
  <si>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</si>
  <si>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</si>
  <si>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</si>
  <si>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</si>
  <si>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</si>
  <si>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</si>
  <si>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</si>
  <si>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</si>
  <si>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</si>
  <si>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</si>
  <si>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</si>
  <si>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</si>
  <si>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</si>
  <si>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</si>
  <si>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</si>
  <si>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</si>
  <si>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</si>
  <si>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</si>
  <si>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</si>
  <si>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</si>
  <si>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</si>
  <si>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</si>
  <si>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</si>
  <si>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</si>
  <si>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</si>
  <si>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</si>
  <si>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</si>
  <si>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</si>
  <si>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</si>
  <si>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</si>
  <si>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</si>
  <si>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</si>
  <si>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</si>
  <si>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</si>
  <si>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</si>
  <si>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</si>
  <si>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</si>
  <si>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</si>
  <si>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</si>
  <si>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</si>
  <si>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</si>
  <si>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</si>
  <si>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</si>
  <si>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</si>
  <si>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</si>
  <si>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</si>
  <si>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</si>
  <si>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</si>
  <si>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</si>
  <si>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</si>
  <si>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</si>
  <si>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</si>
  <si>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</si>
  <si>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</si>
  <si>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</si>
  <si>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</si>
  <si>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</si>
  <si>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</si>
  <si>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</si>
  <si>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</si>
  <si>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</si>
  <si>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</si>
  <si>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</si>
  <si>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</si>
  <si>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</si>
  <si>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</si>
  <si>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</si>
  <si>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</si>
  <si>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</si>
  <si>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</si>
  <si>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</si>
  <si>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</si>
  <si>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</si>
  <si>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</si>
  <si>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</si>
  <si>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</si>
  <si>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</si>
  <si>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</si>
  <si>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</si>
  <si>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</si>
  <si>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</si>
  <si>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</si>
  <si>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</si>
  <si>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</si>
  <si>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</si>
  <si>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</si>
  <si>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</si>
  <si>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</si>
  <si>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</si>
  <si>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</si>
  <si>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</si>
  <si>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</si>
  <si>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</si>
  <si>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</si>
  <si>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</si>
  <si>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</si>
  <si>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</si>
  <si>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</si>
  <si>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</si>
  <si>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</si>
  <si>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</si>
  <si>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</si>
  <si>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</si>
  <si>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</si>
  <si>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</si>
  <si>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</si>
  <si>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</si>
  <si>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</si>
  <si>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</si>
  <si>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</si>
  <si>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</si>
  <si>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</si>
  <si>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</si>
  <si>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</si>
  <si>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</si>
  <si>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</si>
  <si>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</si>
  <si>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</si>
  <si>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</si>
  <si>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</si>
  <si>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</si>
  <si>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</si>
  <si>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</si>
  <si>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</si>
  <si>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</si>
  <si>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</si>
  <si>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</si>
  <si>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</si>
  <si>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</si>
  <si>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</si>
  <si>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</si>
  <si>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</si>
  <si>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</si>
  <si>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</si>
  <si>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</si>
  <si>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</si>
  <si>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</si>
  <si>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</si>
  <si>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</si>
  <si>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</si>
  <si>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</si>
  <si>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</si>
  <si>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</si>
  <si>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</si>
  <si>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</si>
  <si>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</si>
  <si>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</si>
  <si>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</si>
  <si>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</si>
  <si>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</si>
  <si>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</si>
  <si>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</si>
  <si>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</si>
  <si>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</si>
  <si>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</si>
  <si>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</si>
  <si>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</si>
  <si>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</si>
  <si>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</si>
  <si>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</si>
  <si>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</si>
  <si>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</si>
  <si>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</si>
  <si>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</si>
  <si>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</si>
  <si>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</si>
  <si>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</si>
  <si>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</si>
  <si>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</si>
  <si>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</si>
  <si>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</si>
  <si>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</si>
  <si>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</si>
  <si>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</si>
  <si>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</si>
  <si>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</si>
  <si>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</si>
  <si>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</si>
  <si>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</si>
  <si>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</si>
  <si>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</si>
  <si>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</si>
  <si>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</si>
  <si>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</si>
  <si>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</si>
  <si>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</si>
  <si>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</si>
  <si>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</si>
  <si>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</si>
  <si>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</si>
  <si>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</si>
  <si>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</si>
  <si>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</si>
  <si>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</si>
  <si>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</si>
  <si>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</si>
  <si>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</si>
  <si>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</si>
  <si>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</si>
  <si>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</si>
  <si>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</si>
  <si>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</si>
  <si>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</si>
  <si>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</si>
  <si>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</si>
  <si>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</si>
  <si>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</si>
  <si>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</si>
  <si>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</si>
  <si>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</si>
  <si>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</si>
  <si>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</si>
  <si>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</si>
  <si>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</si>
  <si>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</si>
  <si>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</si>
  <si>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</si>
  <si>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</si>
  <si>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</si>
  <si>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</si>
  <si>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</si>
  <si>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</si>
  <si>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</si>
  <si>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</si>
  <si>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</si>
  <si>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</si>
  <si>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</si>
  <si>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</si>
  <si>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</si>
  <si>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</si>
  <si>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</si>
  <si>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</si>
  <si>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</si>
  <si>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</si>
  <si>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</si>
  <si>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</si>
  <si>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</si>
  <si>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</si>
  <si>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</si>
  <si>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</si>
  <si>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</si>
  <si>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</si>
  <si>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</si>
  <si>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</si>
  <si>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</si>
  <si>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</si>
  <si>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</si>
  <si>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</si>
  <si>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</si>
  <si>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</si>
  <si>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</si>
  <si>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</si>
  <si>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</si>
  <si>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</si>
  <si>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</si>
  <si>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</si>
  <si>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</si>
  <si>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</si>
  <si>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</si>
  <si>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</si>
  <si>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</si>
  <si>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</si>
  <si>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</si>
  <si>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</si>
  <si>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</si>
  <si>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</si>
  <si>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</si>
  <si>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</si>
  <si>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</si>
  <si>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New York State Electric &amp; Gas Corporation </t>
  </si>
  <si>
    <t>1387 Ithaca-Dryden Road</t>
  </si>
  <si>
    <t>Ithaca, New York 14850-8810</t>
  </si>
  <si>
    <t>1/1/2017</t>
  </si>
  <si>
    <t>12/31/2017</t>
  </si>
  <si>
    <t>Joseph J. Syta Vice President, Controller anf Treasurer</t>
  </si>
  <si>
    <t>89 East Avenue, Rochester, New York 14649  (585)724-8003</t>
  </si>
  <si>
    <t>14TH St - Elmira</t>
  </si>
  <si>
    <t>Adams Corners - Putnam Valley</t>
  </si>
  <si>
    <t>Afton - Afton</t>
  </si>
  <si>
    <t>Alden - Elmira</t>
  </si>
  <si>
    <t>Amawalk - Yorktown</t>
  </si>
  <si>
    <t>Amenia - Amenia</t>
  </si>
  <si>
    <t>Andes - Andes</t>
  </si>
  <si>
    <t>Apalachin - Owego</t>
  </si>
  <si>
    <t>Arizona  - Plattsburg</t>
  </si>
  <si>
    <t>Arkport - Hornellsville</t>
  </si>
  <si>
    <t>Arkville - Middletown</t>
  </si>
  <si>
    <t>Armor - Hamburg</t>
  </si>
  <si>
    <t>Atlanta - Atlanta</t>
  </si>
  <si>
    <t>Aurora - Aurora</t>
  </si>
  <si>
    <t>Axtell Rd - Harpersfield</t>
  </si>
  <si>
    <t>Bainbridge - Bainbridge</t>
  </si>
  <si>
    <t>Banker Road - Plattsburg</t>
  </si>
  <si>
    <t>Bankert Rd - Clifton Springs</t>
  </si>
  <si>
    <t>Barrett - Deposit</t>
  </si>
  <si>
    <t>Barton Brook - Elizabeth</t>
  </si>
  <si>
    <t>Bath - Bath</t>
  </si>
  <si>
    <t>Beaver Brook - Tusten</t>
  </si>
  <si>
    <t>Bedford Hills - Bedford</t>
  </si>
  <si>
    <t>Beekmantown - Beekmantown</t>
  </si>
  <si>
    <t>Belleayre - Shandaken</t>
  </si>
  <si>
    <t>Bellona - Bellona</t>
  </si>
  <si>
    <t>Benjamin Hill - New Field</t>
  </si>
  <si>
    <t>Bennett - Hornellsville</t>
  </si>
  <si>
    <t>Bennington Ctr- - Bennington</t>
  </si>
  <si>
    <t>Berkshire - Berkshire</t>
  </si>
  <si>
    <t>Bevier Street - Stillwater</t>
  </si>
  <si>
    <t>Big Tree - Orchard Park</t>
  </si>
  <si>
    <t>Unattended D</t>
  </si>
  <si>
    <t>Unattended T</t>
  </si>
  <si>
    <t>Capacitor</t>
  </si>
  <si>
    <t>Ground Bank</t>
  </si>
  <si>
    <t>Ground Bank/Cap</t>
  </si>
  <si>
    <t>Birdsall St - Norwich</t>
  </si>
  <si>
    <t>Blossom - Elma</t>
  </si>
  <si>
    <t>The property of the Respondent was not held by a receiver or trustee at any time during 2017.</t>
  </si>
  <si>
    <t>Joseph J. Syta</t>
  </si>
  <si>
    <t>Rochester, New York 14649</t>
  </si>
  <si>
    <t>New York, October 28, 1852</t>
  </si>
  <si>
    <t>General Law of 1848</t>
  </si>
  <si>
    <t xml:space="preserve"> Vice President, Controller &amp; Treasurer</t>
  </si>
  <si>
    <t>The Respondent is primarily engaged in electricity transmission and distribution operations and natural gas transportation, storage and distribution operations in upstate New York.</t>
  </si>
  <si>
    <t xml:space="preserve">None         </t>
  </si>
  <si>
    <t>Pages 104 and 105 are being provided seperately under trade secret.</t>
  </si>
  <si>
    <t>On June 28, 2002, in connection with Energy East Corporation's merger with RGS Energy Group, Inc.</t>
  </si>
  <si>
    <t>(RGS Energy), Nyseg became a wholly-owned subsidiary of RGE Energy.</t>
  </si>
  <si>
    <t>RGS Energy Group, Inc.</t>
  </si>
  <si>
    <t>89 East Avenue</t>
  </si>
  <si>
    <t>Rochester, NY  14649</t>
  </si>
  <si>
    <t xml:space="preserve"> New York State Electric &amp; Gas Corporation</t>
  </si>
  <si>
    <t>Page 109-C</t>
  </si>
  <si>
    <t>Page  109- D</t>
  </si>
  <si>
    <t>Preceding Qtr/YTD Reclassifications from Acct 219  to Net Income</t>
  </si>
  <si>
    <t>Preceding Qtr/YTD Changes in Fair Value</t>
  </si>
  <si>
    <t>Total (lines 2&amp; 3)</t>
  </si>
  <si>
    <t>Balance of Acct 219 at End of Preceding Qtr/Year</t>
  </si>
  <si>
    <t>Balance of Acct 219 at Beginning of Current Year</t>
  </si>
  <si>
    <t>Current Qtr/YTD Reclassifications from Acct 219 to Net Income</t>
  </si>
  <si>
    <t>Current Qtr/YTD Changes in Fair Value</t>
  </si>
  <si>
    <t>Total (lines 7 and 8)</t>
  </si>
  <si>
    <t>Balance of Acct 219 at End Current Qtr/Year</t>
  </si>
  <si>
    <t xml:space="preserve">Transmission Line Right of Way, Dysinger            </t>
  </si>
  <si>
    <t xml:space="preserve">Somerset - Stolle Road - City and Town of           </t>
  </si>
  <si>
    <t xml:space="preserve">Lockport, Town of Royalton          </t>
  </si>
  <si>
    <t xml:space="preserve">Original Costs of Property Less than $250,000 Per   </t>
  </si>
  <si>
    <t xml:space="preserve">Item:   </t>
  </si>
  <si>
    <t xml:space="preserve">Transmission Lines           </t>
  </si>
  <si>
    <t xml:space="preserve">Distribution Lines                </t>
  </si>
  <si>
    <t xml:space="preserve">Site Investigation &amp; Remediation Costs - Case Nos. </t>
  </si>
  <si>
    <t>15-E-0283 &amp; 15-G-0284</t>
  </si>
  <si>
    <t>MTA Tax Surcharge - Case Nos. 91-E-0863, 91-E-0864</t>
  </si>
  <si>
    <t>SFAS No. 109 - Accounting for Income Taxes -</t>
  </si>
  <si>
    <t>Case Nos. 15-G-0284 (amortization period ending April 2021)</t>
  </si>
  <si>
    <t>Gas Environmental Remediation Costs - Case No. 15-G-0284</t>
  </si>
  <si>
    <t>(amortization period ending April 2021)</t>
  </si>
  <si>
    <t>Electric Environmental Remediation Costs - Case No. 15-E-0283</t>
  </si>
  <si>
    <t>Sarbanes Oxley 404 Expenses - Case Nos. 15-G-0284</t>
  </si>
  <si>
    <t>Property Taxes - Case Nos. 15-G-0284 &amp; 15-E-0283</t>
  </si>
  <si>
    <t xml:space="preserve">Gas Pension Income Shortfall and Interest - Case Nos. </t>
  </si>
  <si>
    <t>01-G-1668, 01-G-1683 &amp; 15-G-0284</t>
  </si>
  <si>
    <t>Low Income Program - Case Nos. 15-E-0283 &amp; 15-G-0284</t>
  </si>
  <si>
    <t>ASC410 - Asset Retirement Obligation</t>
  </si>
  <si>
    <t>Case No. RM02-7-000</t>
  </si>
  <si>
    <t xml:space="preserve">Merchant Function Charge - Case Nos. 15-E-0283 &amp; </t>
  </si>
  <si>
    <t>15-G-0284</t>
  </si>
  <si>
    <t>ASC715 - Pension Benefits - Case No. 91-M-0890</t>
  </si>
  <si>
    <t>Storm Costs - Case Nos. 15-E-0283</t>
  </si>
  <si>
    <t>(amortization period ending April 2021 &amp; 2026)</t>
  </si>
  <si>
    <t>Management Audit</t>
  </si>
  <si>
    <t>Case Nos. 15-E0283 &amp;  15-G-0284</t>
  </si>
  <si>
    <t xml:space="preserve"> 91-E-0864 &amp; 91-G-0865</t>
  </si>
  <si>
    <t xml:space="preserve">Renewable Emission CR and Zero Emission CR         </t>
  </si>
  <si>
    <t>Case No. 15-E0283</t>
  </si>
  <si>
    <t>Various</t>
  </si>
  <si>
    <t>Outreach and Education Costs - Gas - Case No. 15-G-0284</t>
  </si>
  <si>
    <t>Unfunded ITC Amort - SFAS 96 Liability -</t>
  </si>
  <si>
    <t>Case No. 92-M-1005</t>
  </si>
  <si>
    <t>Default Service Option Hedges - Case No. 05-E-1222</t>
  </si>
  <si>
    <t>Electric Supply Reconciliation - Case No. 09-E-0228</t>
  </si>
  <si>
    <t xml:space="preserve">NYS Temporary Supplementary Assessment (18)a - </t>
  </si>
  <si>
    <t>Case No. 09-M-0311</t>
  </si>
  <si>
    <t xml:space="preserve">Cost to Achieve Efficiency Initiatives - Case Nos. 15-E-0283 &amp; </t>
  </si>
  <si>
    <t>15-G-0284 (amortization period ending April 2021)</t>
  </si>
  <si>
    <t xml:space="preserve">Excess Capital Expenditures Carrying Costs - Case Nos. </t>
  </si>
  <si>
    <t>07-M-0906 &amp; 15-E-0283 (amortization period ending April 2021)</t>
  </si>
  <si>
    <t>Electric Pension Deferred Costs - Case No. 15-E-0283</t>
  </si>
  <si>
    <t xml:space="preserve">Unit of Property Capitalization - CTA and Interest - Case Nos. </t>
  </si>
  <si>
    <t>15-E-0283 7 15-G-0284 (amortization period ending April 2021)</t>
  </si>
  <si>
    <t xml:space="preserve">Funded Deferred Income Tax - Power-tax Normalization - Case </t>
  </si>
  <si>
    <t xml:space="preserve">Nos. 15-E-0283 &amp; 15-G-0284 (amortization period ending </t>
  </si>
  <si>
    <t>April 2021)</t>
  </si>
  <si>
    <t>Post Term Amortizations - Case No. 15-E-0283</t>
  </si>
  <si>
    <t>Renewing the Energy Vision - Case No. 01-M-0101</t>
  </si>
  <si>
    <t>Rate Change Levelization - Case No. 15-G-0284</t>
  </si>
  <si>
    <t>Revenue Decoupling Mechanism (RDM) - Case Nos.</t>
  </si>
  <si>
    <t xml:space="preserve">Positive Benefit Adjustment - Leak Backlog Management - </t>
  </si>
  <si>
    <t>Case No. 15-G-0284</t>
  </si>
  <si>
    <t xml:space="preserve">Purchase of Receivables - Case Nos. </t>
  </si>
  <si>
    <t>Miscellaneous - Electric</t>
  </si>
  <si>
    <t>Miscellaneous - Gas</t>
  </si>
  <si>
    <t xml:space="preserve">Common Stock                   </t>
  </si>
  <si>
    <t>None</t>
  </si>
  <si>
    <t>Balance at Beginning and End of Year</t>
  </si>
  <si>
    <t>Balance at Beginning and End of Year (Note)</t>
  </si>
  <si>
    <t xml:space="preserve">Note: The balance at the end of year consisted of an Equity Infusion  </t>
  </si>
  <si>
    <t xml:space="preserve">acquisition adjustment to RGS Group, Inc of ($11,198,844.00) and    </t>
  </si>
  <si>
    <t xml:space="preserve">compensation expense of $2,266,149           </t>
  </si>
  <si>
    <t xml:space="preserve">Common Stock             </t>
  </si>
  <si>
    <t xml:space="preserve">  Gross Receipts</t>
  </si>
  <si>
    <t>Seneca Lake Storage Project Gas</t>
  </si>
  <si>
    <t>Transmission Facilities - Case No. 15-G-0284</t>
  </si>
  <si>
    <t>Deferred Income Taxes - Case Nos.</t>
  </si>
  <si>
    <t>(amortization period ending April 2066)</t>
  </si>
  <si>
    <t xml:space="preserve">NMP2 Asset Sale Gain Account - Case No. </t>
  </si>
  <si>
    <t>15-E-0283 (amortization period ending April 2021)</t>
  </si>
  <si>
    <t xml:space="preserve">Seneca Asset Sale Gain Account - Case No. </t>
  </si>
  <si>
    <t>SFAS No. 143, ASC410 Asset Retirement</t>
  </si>
  <si>
    <t>Obligation - Case Nos. 01-G-1668, 01-G-1683 &amp;</t>
  </si>
  <si>
    <t>RM02-7-000</t>
  </si>
  <si>
    <t xml:space="preserve">Gas Costs - Case No. 16-G-0431 &amp; PSC Reg </t>
  </si>
  <si>
    <t>16 NYCRR 270.55 (amortization period ending</t>
  </si>
  <si>
    <t>December 2016 &amp; 2017)</t>
  </si>
  <si>
    <t>Research &amp; Development - Case No. 15-G-0284</t>
  </si>
  <si>
    <t>Research &amp; Development Tax Credits - Case No.</t>
  </si>
  <si>
    <t>Economic Development - Case Nos. 15-E-0283 &amp;</t>
  </si>
  <si>
    <t>Stray Voltage Cost Savings - Case No. 15-E-0283</t>
  </si>
  <si>
    <t>From Insert Page C</t>
  </si>
  <si>
    <t xml:space="preserve">Deferred Income Taxes - Carrying Cost            </t>
  </si>
  <si>
    <t xml:space="preserve">Case No's 15-E-0285 &amp; 15-G-0286  </t>
  </si>
  <si>
    <t xml:space="preserve">Taxes on Book Depreciation Rate Change - </t>
  </si>
  <si>
    <t xml:space="preserve">Case No. 15-E-0283 (amortization period ending </t>
  </si>
  <si>
    <t xml:space="preserve">Positive Benefit Adjustment - Case Nos. </t>
  </si>
  <si>
    <t>15-E-0283 &amp; 15-G-0284 (amortization period</t>
  </si>
  <si>
    <t>ending April 2021)</t>
  </si>
  <si>
    <t xml:space="preserve">Medicare Part D - Case Nos. 15-E-0283 &amp; </t>
  </si>
  <si>
    <t xml:space="preserve">Variable Rate Debt - Case Nos. 15-E-0283 &amp; </t>
  </si>
  <si>
    <t>Management Audit Expense - Case Nos. 15-E-0283</t>
  </si>
  <si>
    <t xml:space="preserve">&amp; 15-G-0284 (amortization period </t>
  </si>
  <si>
    <t>Incremental Maintenance/CRO Initiatives - Case Nos.</t>
  </si>
  <si>
    <t>Pipeline Integrity Costs - Case No. 15-G-0284</t>
  </si>
  <si>
    <t>Theoretical Excess Depreciation Reserve Tax Flow-</t>
  </si>
  <si>
    <t>Through Impacts - Case No. 15-E-0283</t>
  </si>
  <si>
    <t>Purchase of Receivables - Elec &amp; Gas - Case Nos.</t>
  </si>
  <si>
    <t xml:space="preserve">Bonus Depreciation - Carrying Costs - Case Nos. </t>
  </si>
  <si>
    <t xml:space="preserve">263(a) Mixed Services - Casrrying Costs - Case Nos. </t>
  </si>
  <si>
    <t xml:space="preserve">Deferred Capital Expenditures - Customer Credit - </t>
  </si>
  <si>
    <t xml:space="preserve">Post-Retirement Benefits Other Than Pensions </t>
  </si>
  <si>
    <t>Deferral - Case Nos. 15-E-0283 &amp; 15-G-0284</t>
  </si>
  <si>
    <t xml:space="preserve">SFAS No. 158 - Post-Retirement Benefits Other Than </t>
  </si>
  <si>
    <t>Pensions Deferral  - Case No. 91-M-0890</t>
  </si>
  <si>
    <t>various</t>
  </si>
  <si>
    <t xml:space="preserve">Distribution Vegetation Management - Case Nos. </t>
  </si>
  <si>
    <t xml:space="preserve">Energy Efficiency Portfolio Standard (EEPS) - </t>
  </si>
  <si>
    <t>Case No. 07-M-0548</t>
  </si>
  <si>
    <t xml:space="preserve">Earnings Sharing Mechanism (ESM) - Electric - </t>
  </si>
  <si>
    <t>Net Plant Reconciliation - Case No. 15-G-0284</t>
  </si>
  <si>
    <t xml:space="preserve">Revenue Decoupling Mechanism (RDM) - </t>
  </si>
  <si>
    <t>Case Nos. 15-E-0283 &amp; 15-G-0284)</t>
  </si>
  <si>
    <t>456, 495</t>
  </si>
  <si>
    <t>Low Income Program - Case No. 15-E-0283</t>
  </si>
  <si>
    <t xml:space="preserve">Reliability Support Services - Cayuga - </t>
  </si>
  <si>
    <t>Case no. 12-E-0400</t>
  </si>
  <si>
    <t>Post Term Amortization - Case No. 15-G-0284</t>
  </si>
  <si>
    <t xml:space="preserve">NYS Tax Rate Change - 6.5% - Case Nos. </t>
  </si>
  <si>
    <t>Seneca Pipeline Integ Initiative - Case No. 15-G-0284</t>
  </si>
  <si>
    <t xml:space="preserve">Non By-Passable Charge (NBC) - </t>
  </si>
  <si>
    <t>Case Nos. 05-E-1222 &amp; 06-M-1017</t>
  </si>
  <si>
    <t>Page 278-B</t>
  </si>
  <si>
    <t>Clean Energy Fund (CEF) - Case No. 14-M-0094</t>
  </si>
  <si>
    <t>Energy Efficiency Tracker - Gas</t>
  </si>
  <si>
    <t>Case No. 15-M-0252</t>
  </si>
  <si>
    <t xml:space="preserve">NYSERDA Gas Energy Efficiency - </t>
  </si>
  <si>
    <t>Case No. 14-M-0094</t>
  </si>
  <si>
    <t xml:space="preserve">New York Transco LLC Lease of Assets - </t>
  </si>
  <si>
    <t>Case No. 15-E-0012</t>
  </si>
  <si>
    <t>Fixed Rate Debt - Case Nos. 15-E-0283 &amp; 15-G-0284</t>
  </si>
  <si>
    <t>Credit and Debit Card Fee - Case Nos.</t>
  </si>
  <si>
    <t>Miscellaneous</t>
  </si>
  <si>
    <t xml:space="preserve">Merchant Function Charge   </t>
  </si>
  <si>
    <t xml:space="preserve">Case No 15-E-0283 &amp; 15-G-0548   </t>
  </si>
  <si>
    <t xml:space="preserve">2018 Tax Reform Impact Deferral   </t>
  </si>
  <si>
    <t xml:space="preserve">Public Law No. 115-97 "Tax Cuts &amp; Jobs Act"      </t>
  </si>
  <si>
    <t>Blue Mtn Lake - Indian Lake</t>
  </si>
  <si>
    <t>Bodle Hill - Owego</t>
  </si>
  <si>
    <t>Border City - Geneva</t>
  </si>
  <si>
    <t>Bouckville - Madison</t>
  </si>
  <si>
    <t>Bridgewater - Madison</t>
  </si>
  <si>
    <t>Broad St - Horseheads</t>
  </si>
  <si>
    <t>Brothertown Rd - Marshall</t>
  </si>
  <si>
    <t>Bulkhead - Southport</t>
  </si>
  <si>
    <t>Burdett - Hector</t>
  </si>
  <si>
    <t>Burr Ave - Binghamton</t>
  </si>
  <si>
    <t>Cabot Minerials - Willisboro</t>
  </si>
  <si>
    <t>Cadyville Hydro - Cadyville</t>
  </si>
  <si>
    <t>Callicoon - Delaware</t>
  </si>
  <si>
    <t>Campbell - Campbell</t>
  </si>
  <si>
    <t>Canaan - Canaan</t>
  </si>
  <si>
    <t>Canaseraga - Canandiagua</t>
  </si>
  <si>
    <t>Candor - Candor</t>
  </si>
  <si>
    <t xml:space="preserve">Canisteo - Canisteo </t>
  </si>
  <si>
    <t>Cantitoe - Bedford</t>
  </si>
  <si>
    <t>Carmel - Carmel</t>
  </si>
  <si>
    <t>Castle Gardens - Vestal</t>
  </si>
  <si>
    <t>Caton Ave - Southport</t>
  </si>
  <si>
    <t>Cayuga - Auburn</t>
  </si>
  <si>
    <t>Cayuga Heights - Ithaca</t>
  </si>
  <si>
    <t>Cayuta - Cayuta</t>
  </si>
  <si>
    <t>Cemetary Rd - Lancaster</t>
  </si>
  <si>
    <t>Center Village - Colesville</t>
  </si>
  <si>
    <t>Chateaugay - Chateaugay</t>
  </si>
  <si>
    <t>Chatham - Chatham</t>
  </si>
  <si>
    <t>Chemung - Elmira</t>
  </si>
  <si>
    <t>Chenango Bridge - Chenango</t>
  </si>
  <si>
    <t>Chenago Forks  - Chenango</t>
  </si>
  <si>
    <t>Chestnut Ridge - Lockport</t>
  </si>
  <si>
    <t>Cincinnatus - Cincinnatus</t>
  </si>
  <si>
    <t>Clark St - Endicott</t>
  </si>
  <si>
    <t>Clarks Corners Road - Marathon</t>
  </si>
  <si>
    <t>Clintonville - Clinton</t>
  </si>
  <si>
    <t>Clyde -Clyde</t>
  </si>
  <si>
    <t>Cobble Hill - Binghamton</t>
  </si>
  <si>
    <t>Coddington - Ithaca</t>
  </si>
  <si>
    <t>Cohocton - Binghamton</t>
  </si>
  <si>
    <t>Cold Springs - Randolph</t>
  </si>
  <si>
    <t>Colliers - Milford</t>
  </si>
  <si>
    <t>Columbus - Columbus</t>
  </si>
  <si>
    <t>Comstock - Ausable</t>
  </si>
  <si>
    <t>GSU</t>
  </si>
  <si>
    <t>Concord - Thompson</t>
  </si>
  <si>
    <t>Conklin - Conklin</t>
  </si>
  <si>
    <t>Coons Crossing - Stillwater</t>
  </si>
  <si>
    <t>Coopers Corners - Thompson</t>
  </si>
  <si>
    <t>Cooperstown - Otsego</t>
  </si>
  <si>
    <t>Cornell Farm - Hartford</t>
  </si>
  <si>
    <t>County Hospital - Ithaca</t>
  </si>
  <si>
    <t>County Line - Sherburne</t>
  </si>
  <si>
    <t>Cowlesville - Beddington</t>
  </si>
  <si>
    <t>Crafts - Carmel</t>
  </si>
  <si>
    <t>Craryville - Craryville</t>
  </si>
  <si>
    <t>Crooked Lake - Sand Lake</t>
  </si>
  <si>
    <t>Cross River - Lewisboro</t>
  </si>
  <si>
    <t>Croton Falls - North Salem</t>
  </si>
  <si>
    <t>Dannemora - Dannemora</t>
  </si>
  <si>
    <t xml:space="preserve">Davis - Aurora </t>
  </si>
  <si>
    <t>Daytron - South Day</t>
  </si>
  <si>
    <t>Delhi - Delhi</t>
  </si>
  <si>
    <t>Depew - Lancaster</t>
  </si>
  <si>
    <t>Deposit - Deposit</t>
  </si>
  <si>
    <t>Dick Rd - Macedon</t>
  </si>
  <si>
    <t>Dike Sub - Corning</t>
  </si>
  <si>
    <t>Dingle Ridge - Southeast</t>
  </si>
  <si>
    <t>Dover Plains - Dover</t>
  </si>
  <si>
    <t>Downsville - Colchester</t>
  </si>
  <si>
    <t>Dresden  Dresden</t>
  </si>
  <si>
    <t>Dryden - Freeville</t>
  </si>
  <si>
    <t>Dundee - Dundee</t>
  </si>
  <si>
    <t>Earlville - Smyrna</t>
  </si>
  <si>
    <t>East Aurora - Aurora</t>
  </si>
  <si>
    <t>East Ithaca - Ithaca</t>
  </si>
  <si>
    <t>East Norwich - East Norwich</t>
  </si>
  <si>
    <t>Eaton - Eaton</t>
  </si>
  <si>
    <t>Ebenezer - Edmeston</t>
  </si>
  <si>
    <t>Edmeston - Edmeston</t>
  </si>
  <si>
    <t>Eel Pot Rd - Cohocton</t>
  </si>
  <si>
    <t>Ellicott Rd - Cheektowaga</t>
  </si>
  <si>
    <t>Ellington - Ellington</t>
  </si>
  <si>
    <t>Emmons - Oneonta</t>
  </si>
  <si>
    <t>Endicott Hill - Endicott</t>
  </si>
  <si>
    <t>Endicott Railway - Endicott</t>
  </si>
  <si>
    <t>Erie St - Lancaster</t>
  </si>
  <si>
    <t>Erwin - Erwin</t>
  </si>
  <si>
    <t>Etna - Dryden</t>
  </si>
  <si>
    <t>Fallbrook - Corning</t>
  </si>
  <si>
    <t>Ferndale - Liberty</t>
  </si>
  <si>
    <t>Finch Hollow - Tompkins</t>
  </si>
  <si>
    <t>First St - Elmira</t>
  </si>
  <si>
    <t>Five Points - Romulus</t>
  </si>
  <si>
    <t>Flat St - Penn Yan</t>
  </si>
  <si>
    <t>Flemingville - Owego</t>
  </si>
  <si>
    <t>Fosterdale - Cochecton</t>
  </si>
  <si>
    <t>Fourth Street - Ithaca</t>
  </si>
  <si>
    <t>Fraser - Delhi</t>
  </si>
  <si>
    <t>Fraser (SVC)  Delhi</t>
  </si>
  <si>
    <t>Frog Valley - Day</t>
  </si>
  <si>
    <t>Fuller Hollow - Vestal</t>
  </si>
  <si>
    <t>Fullton St - Corning</t>
  </si>
  <si>
    <t>Gannett - Union</t>
  </si>
  <si>
    <t>Genoa - Genoa</t>
  </si>
  <si>
    <t>Gilbertsville - Butternuts</t>
  </si>
  <si>
    <t>Girdle Rd -Lockport</t>
  </si>
  <si>
    <t>Glenwood Ave -Dickinson</t>
  </si>
  <si>
    <t>Golden Bridge - Lewisboro</t>
  </si>
  <si>
    <t>Gorham - Gorham</t>
  </si>
  <si>
    <t>Goss Rd - Big Flats</t>
  </si>
  <si>
    <t>Goudey - Union</t>
  </si>
  <si>
    <t>Goulds - Seneca Falls</t>
  </si>
  <si>
    <t>Grand Gorge - Roxbury</t>
  </si>
  <si>
    <t>Grant Ave - Auburn</t>
  </si>
  <si>
    <t>Granville - Granville</t>
  </si>
  <si>
    <t>Green St - Auburn</t>
  </si>
  <si>
    <t>Greene - Greene</t>
  </si>
  <si>
    <t>Greenidge - Dresden</t>
  </si>
  <si>
    <t>Grossinger - Liberty</t>
  </si>
  <si>
    <t>Guildford Center - Guilford</t>
  </si>
  <si>
    <t>Haley Rd - Geneva</t>
  </si>
  <si>
    <t>Halfmoon - Lebanon</t>
  </si>
  <si>
    <t>Hall - Hall</t>
  </si>
  <si>
    <t>Hallock Hill - Ausable</t>
  </si>
  <si>
    <t>Hamburg - Hamburg</t>
  </si>
  <si>
    <t>Hamilton Rd - Elbridge</t>
  </si>
  <si>
    <t>Hammond Lane - Plattsburgh</t>
  </si>
  <si>
    <t>Hammondsport - Urbana</t>
  </si>
  <si>
    <t>Hampton Rd - Urbana</t>
  </si>
  <si>
    <t>Hancock - Hancock</t>
  </si>
  <si>
    <t>Harford Milles - Richford</t>
  </si>
  <si>
    <t>Harlem Valley - Dover</t>
  </si>
  <si>
    <t xml:space="preserve">Harpur - Vestal </t>
  </si>
  <si>
    <t>Harris Lake - Lockport</t>
  </si>
  <si>
    <t>Harrison Radiator - Lockport</t>
  </si>
  <si>
    <t>Haviland Hollow - Patterson</t>
  </si>
  <si>
    <t>Hazel - Rockland</t>
  </si>
  <si>
    <t>Henry St - Oneonta</t>
  </si>
  <si>
    <t>Hickling - Corning</t>
  </si>
  <si>
    <t xml:space="preserve">Capacitor </t>
  </si>
  <si>
    <t>High Falls - Saranadc</t>
  </si>
  <si>
    <t>Hill St - Hornell</t>
  </si>
  <si>
    <t>Hillcrest Rd - Elima</t>
  </si>
  <si>
    <t>Hilldale - Fallsburgh</t>
  </si>
  <si>
    <t>Hillside - Elmira</t>
  </si>
  <si>
    <t>Hinman Rd - Urbana</t>
  </si>
  <si>
    <t>Holland - Holland</t>
  </si>
  <si>
    <t>Homer City - Homer City PA</t>
  </si>
  <si>
    <t>Hooper Rd - Union</t>
  </si>
  <si>
    <t>Howard - Howard</t>
  </si>
  <si>
    <t>Hyatt Rd - Seneca Falls</t>
  </si>
  <si>
    <t>Hyde - Chazy</t>
  </si>
  <si>
    <t>Indian CH Rd - Urbana</t>
  </si>
  <si>
    <t>Interlaken - Interlaken</t>
  </si>
  <si>
    <t>Jarvis Street - Binghamton</t>
  </si>
  <si>
    <t>Java - Java</t>
  </si>
  <si>
    <t>Jay - Jay</t>
  </si>
  <si>
    <t>Jeffersonville - Callicoon</t>
  </si>
  <si>
    <t>Jennison - Bainbridge</t>
  </si>
  <si>
    <t>Jordan Road - Jordan</t>
  </si>
  <si>
    <t>Jordanville - Warren</t>
  </si>
  <si>
    <t>Kane St - Painted Post</t>
  </si>
  <si>
    <t>Kanona - Bath</t>
  </si>
  <si>
    <t>Katonah - Bedford</t>
  </si>
  <si>
    <t>Kattleville - Chenangoi</t>
  </si>
  <si>
    <t>Keeseville - Keeseville</t>
  </si>
  <si>
    <t>Kent - Putnam Valley</t>
  </si>
  <si>
    <t>Kent Cliffs - Kent</t>
  </si>
  <si>
    <t>Kents Falls - Schuyler Falls</t>
  </si>
  <si>
    <t>Keuka - Penn Yan</t>
  </si>
  <si>
    <t>Kiamesha - Thompson</t>
  </si>
  <si>
    <t>Klinekill - Chatham</t>
  </si>
  <si>
    <t>Lake Ave - Orchard Park</t>
  </si>
  <si>
    <t>Langdon - Kirkwood</t>
  </si>
  <si>
    <t>Langner Rd - West Seneca</t>
  </si>
  <si>
    <t>Legion Drive - Gowanda</t>
  </si>
  <si>
    <t>Lehigh St - Geneva</t>
  </si>
  <si>
    <t>Leicester - Leicester</t>
  </si>
  <si>
    <t>Liberty - Liberty</t>
  </si>
  <si>
    <t>Limestone - Plattsburgh</t>
  </si>
  <si>
    <t>Livingston Manor - Liberty</t>
  </si>
  <si>
    <t>Locke - Locke</t>
  </si>
  <si>
    <t>Lockheed Martin - Tioga</t>
  </si>
  <si>
    <t>Locust Street - Lockport</t>
  </si>
  <si>
    <t>Losson Rd - Cheektowaga</t>
  </si>
  <si>
    <t>Lounsberry - Tioga</t>
  </si>
  <si>
    <t>Kourdes - Broome</t>
  </si>
  <si>
    <t>Page 426-B</t>
  </si>
  <si>
    <t>Page 427-B</t>
  </si>
  <si>
    <t>Page 426-C</t>
  </si>
  <si>
    <t>Page 427-C</t>
  </si>
  <si>
    <t>Page 426-D</t>
  </si>
  <si>
    <t>Page 427-D</t>
  </si>
  <si>
    <t>Page 426-E</t>
  </si>
  <si>
    <t>Page 427-E</t>
  </si>
  <si>
    <t>Ludlowville -Lansing</t>
  </si>
  <si>
    <t>Luther Forest - Saratoga</t>
  </si>
  <si>
    <t>Luxton Lake - Tusten</t>
  </si>
  <si>
    <t>Lyon Mtn - Lyon Mtn</t>
  </si>
  <si>
    <t>Lyons - Lyons - Lyons</t>
  </si>
  <si>
    <t>Mac Dougall - Romulus</t>
  </si>
  <si>
    <t>Macedon - Macedon</t>
  </si>
  <si>
    <t>Madison Ave - Elmira</t>
  </si>
  <si>
    <t>Maine - Maine</t>
  </si>
  <si>
    <t>Maplewood - Thompson</t>
  </si>
  <si>
    <t>Marcellus - Marcellus</t>
  </si>
  <si>
    <t>Mason Corners - Champlain</t>
  </si>
  <si>
    <t>Mechanicville Hydro - Mechanicville</t>
  </si>
  <si>
    <t>Mellonville - Claverack</t>
  </si>
  <si>
    <t>Meyer - Dansville</t>
  </si>
  <si>
    <t>Middlesex - Middlesex</t>
  </si>
  <si>
    <t>Milford - Milford</t>
  </si>
  <si>
    <t>Mill C - Cadyville</t>
  </si>
  <si>
    <t>Mill Street - Lockport</t>
  </si>
  <si>
    <t>Milliken - Lansing</t>
  </si>
  <si>
    <t>Milo - Milo</t>
  </si>
  <si>
    <t>Mohansic - Yorktown</t>
  </si>
  <si>
    <t>Monticello - Thompson</t>
  </si>
  <si>
    <t>Montour Falls - Montour Falls</t>
  </si>
  <si>
    <t>Moraine Rd - Canaseraga</t>
  </si>
  <si>
    <t>Moravia - Moravia</t>
  </si>
  <si>
    <t>Morgan Rd - Binghamton</t>
  </si>
  <si>
    <t>Morningside Heights - Binghamton</t>
  </si>
  <si>
    <t>Morris - Morris</t>
  </si>
  <si>
    <t>Morris Street - Binghamton</t>
  </si>
  <si>
    <t>Morrisville - Eaton</t>
  </si>
  <si>
    <t>Mount Upton - Guilford</t>
  </si>
  <si>
    <t>Mountaindale - Fallsburg</t>
  </si>
  <si>
    <t>Mulberry - Mechanicsville</t>
  </si>
  <si>
    <t>Naples - Naples</t>
  </si>
  <si>
    <t>Neversink - Fallsburg</t>
  </si>
  <si>
    <t>New Albion - New Albion</t>
  </si>
  <si>
    <t>New Berlin - New Berlin</t>
  </si>
  <si>
    <t>New Corning - Corning</t>
  </si>
  <si>
    <t>New Gardenville - West Seneca</t>
  </si>
  <si>
    <t>North Broadway - Lancaster</t>
  </si>
  <si>
    <t>North Endicott - Endicott</t>
  </si>
  <si>
    <t>North Norwich - North Norwich</t>
  </si>
  <si>
    <t>Northend - Plattsburg</t>
  </si>
  <si>
    <t>Northside - Binghamton</t>
  </si>
  <si>
    <t>Norton - Keene</t>
  </si>
  <si>
    <t>Norwich Pharm - North Norwich</t>
  </si>
  <si>
    <t>Nowlan Road - Binghamton</t>
  </si>
  <si>
    <t>Noyes Island - Binghamton</t>
  </si>
  <si>
    <t>NYCDEP Cross River Shaft 13 -</t>
  </si>
  <si>
    <t>Oak Corners --Oaks Corners</t>
  </si>
  <si>
    <t>Oakdale - Johnson City</t>
  </si>
  <si>
    <t>O'Brien Rd - Newark</t>
  </si>
  <si>
    <t>Old Falls - Fallsburg</t>
  </si>
  <si>
    <t>Orchard Park - Orchard Park</t>
  </si>
  <si>
    <t>Oriskany Falls - Marshall</t>
  </si>
  <si>
    <t>Otego - Otego</t>
  </si>
  <si>
    <t>Otisco - Marcellus</t>
  </si>
  <si>
    <t>Ovid - Ovid</t>
  </si>
  <si>
    <t xml:space="preserve">Owego - Owego </t>
  </si>
  <si>
    <t>Oxford - V-Oxford</t>
  </si>
  <si>
    <t>Palmiter Rd -- Alfred</t>
  </si>
  <si>
    <t>Palmyra- - Palmyra</t>
  </si>
  <si>
    <t>Park Ave - Lockport</t>
  </si>
  <si>
    <t>Pavement Road - Lancaster</t>
  </si>
  <si>
    <t>Pawling - Pawling</t>
  </si>
  <si>
    <t>Peach Lake - North Salem</t>
  </si>
  <si>
    <t xml:space="preserve">Perry Center - Perry </t>
  </si>
  <si>
    <t>Peru - Peru</t>
  </si>
  <si>
    <t>Peruville - Groton</t>
  </si>
  <si>
    <t>Phelps - Phelps</t>
  </si>
  <si>
    <t xml:space="preserve">Philo Rd - Horsehead </t>
  </si>
  <si>
    <t>Pierce Ave - Oneonta</t>
  </si>
  <si>
    <t>Port Byron - Port Byron</t>
  </si>
  <si>
    <t>Pound Ridge - Pound Ridge</t>
  </si>
  <si>
    <t>Prattsburg - Prattsburg</t>
  </si>
  <si>
    <t xml:space="preserve">Presho - Presho </t>
  </si>
  <si>
    <t>Putnam Lake - Southeast</t>
  </si>
  <si>
    <t>Rainbow Falls - Keeseville</t>
  </si>
  <si>
    <t>Randolph - Randolph</t>
  </si>
  <si>
    <t xml:space="preserve">Rano - Vestal </t>
  </si>
  <si>
    <t>Rein Rd - Cheektowaga</t>
  </si>
  <si>
    <t>Richfield Springs - Richfield</t>
  </si>
  <si>
    <t>Ridge Rd - Horseheads</t>
  </si>
  <si>
    <t>River Road - Walton</t>
  </si>
  <si>
    <t>Riverside - Elmira</t>
  </si>
  <si>
    <t>Robinson Road - Lockport</t>
  </si>
  <si>
    <t>Rock Hill - Thompson</t>
  </si>
  <si>
    <t>Roll Rd -- Clarence Center</t>
  </si>
  <si>
    <t>Roscoe - Rockland</t>
  </si>
  <si>
    <t>Rushville - Rushville</t>
  </si>
  <si>
    <t>Rutland - Chatham</t>
  </si>
  <si>
    <t>Sackett Lake - Thompson</t>
  </si>
  <si>
    <t>Salem New - Salem</t>
  </si>
  <si>
    <t>Salem Old - Salem</t>
  </si>
  <si>
    <t>Sampson - Romulus</t>
  </si>
  <si>
    <t>Santaria Springs</t>
  </si>
  <si>
    <t>Sand St - Oneonta</t>
  </si>
  <si>
    <t>Page 426-F</t>
  </si>
  <si>
    <t>Page 427-F</t>
  </si>
  <si>
    <t>Page 426-G</t>
  </si>
  <si>
    <t>Page 427-G</t>
  </si>
  <si>
    <t>Page 426-H</t>
  </si>
  <si>
    <t>Page 427-H</t>
  </si>
  <si>
    <t>Page 426-I</t>
  </si>
  <si>
    <t>Page 427-I</t>
  </si>
  <si>
    <t>Sand Creek - Tompkins</t>
  </si>
  <si>
    <t>Saranac (NYPA) - Saranac</t>
  </si>
  <si>
    <t>Savannah - Savannah</t>
  </si>
  <si>
    <t>Scintilla - Sidney</t>
  </si>
  <si>
    <t>Sciota Flatrock - West Chazy</t>
  </si>
  <si>
    <t>Scipio - Scipio</t>
  </si>
  <si>
    <t>Seneca Falls - Seneca Falls</t>
  </si>
  <si>
    <t>Seneca Ordinance - Seneca</t>
  </si>
  <si>
    <t>Shandaken - Shandaken</t>
  </si>
  <si>
    <t>Shortcut Road - Cochection</t>
  </si>
  <si>
    <t>Sidney RR St - Sidney</t>
  </si>
  <si>
    <t xml:space="preserve">Silver Creek - Silver Creek </t>
  </si>
  <si>
    <t>Silver Springs - Silver Springs</t>
  </si>
  <si>
    <t>Sleight Rd - Newark</t>
  </si>
  <si>
    <t>Sloan - Cheektowaga</t>
  </si>
  <si>
    <t>South Addison - Addison</t>
  </si>
  <si>
    <t>South Colden - Colden</t>
  </si>
  <si>
    <t>South Cooperstown - Otsego</t>
  </si>
  <si>
    <t>South Hill - Ithaca</t>
  </si>
  <si>
    <t>South Junction - Plattsburgh</t>
  </si>
  <si>
    <t>South Lansing - Lansing</t>
  </si>
  <si>
    <t>South New Berlin - Otsego</t>
  </si>
  <si>
    <t>South Niagara St - Lockport</t>
  </si>
  <si>
    <t>South Owego - Owego</t>
  </si>
  <si>
    <t>South Park - Hamburg</t>
  </si>
  <si>
    <t xml:space="preserve">South Perry - South Perry </t>
  </si>
  <si>
    <t>Spencer - Spencer</t>
  </si>
  <si>
    <t>Springwater - Springwater</t>
  </si>
  <si>
    <t>Springbrook - Elma</t>
  </si>
  <si>
    <t>Springfield Center - Springfield</t>
  </si>
  <si>
    <t>St. Johns - Penn Yan</t>
  </si>
  <si>
    <t>Stanton Ave - Perry</t>
  </si>
  <si>
    <t>State School - West Seneca</t>
  </si>
  <si>
    <t>State St - Auburn</t>
  </si>
  <si>
    <t>Steamboat Landing -- Long Lake</t>
  </si>
  <si>
    <t xml:space="preserve">Stephentown - Stephentown </t>
  </si>
  <si>
    <t>Stickney Bridge - Jay</t>
  </si>
  <si>
    <t>Stilesville - Deposit</t>
  </si>
  <si>
    <t>Stillwater - Stillwater</t>
  </si>
  <si>
    <t>Stolle Rd - Elma</t>
  </si>
  <si>
    <t>Stoney Ridge - Campbell</t>
  </si>
  <si>
    <t>Stryker Ave -  Auburn</t>
  </si>
  <si>
    <t>Sullivan Park - Painted Post</t>
  </si>
  <si>
    <t>Swan Lake - Liberty</t>
  </si>
  <si>
    <t>Swift Ave - Auburn</t>
  </si>
  <si>
    <t>Sylvan Lake - Beekman</t>
  </si>
  <si>
    <t>Tarbell - Smithville Flats</t>
  </si>
  <si>
    <t xml:space="preserve">Teakettle Spout -- Carmel </t>
  </si>
  <si>
    <t>Ten Mile River - Dover</t>
  </si>
  <si>
    <t>Tilly Foster - Southeast</t>
  </si>
  <si>
    <t>Tom Miller Rd</t>
  </si>
  <si>
    <t>Transit - Lockport</t>
  </si>
  <si>
    <t>Trumanburg - Trumanburg</t>
  </si>
  <si>
    <t>Tuttle Place - Horsehead</t>
  </si>
  <si>
    <t>Tyler St - Depew</t>
  </si>
  <si>
    <t>Unadilla - Unadilla</t>
  </si>
  <si>
    <t>Union Springs - Union Springs</t>
  </si>
  <si>
    <t>Union Valley - Southeast</t>
  </si>
  <si>
    <t>Valois - Hector</t>
  </si>
  <si>
    <t>Van Buren St - V/Newark</t>
  </si>
  <si>
    <t xml:space="preserve">Vestal - Vestal </t>
  </si>
  <si>
    <t>Vincent Corners - Glen Aubrey</t>
  </si>
  <si>
    <t>Vine Street - Lockport</t>
  </si>
  <si>
    <t>Walden Ave - Cheektowaga</t>
  </si>
  <si>
    <t>Walden - Walden</t>
  </si>
  <si>
    <t>Wales Center - Wales</t>
  </si>
  <si>
    <t>Wallace - Avoca</t>
  </si>
  <si>
    <t>Warsaw - Warsaw</t>
  </si>
  <si>
    <t>Wassaic - Amenia</t>
  </si>
  <si>
    <t>Watercure Hill - Elmira</t>
  </si>
  <si>
    <t>Waterloo - Waterloo</t>
  </si>
  <si>
    <t>Waterville - Waterville</t>
  </si>
  <si>
    <t>Wayland - Wayland</t>
  </si>
  <si>
    <t>Webb Crossing - Hornell</t>
  </si>
  <si>
    <t>Weedsport - Weedspor</t>
  </si>
  <si>
    <t>Wehrle Dr - Williamsville</t>
  </si>
  <si>
    <t>Wende Rd - Alden</t>
  </si>
  <si>
    <t>West Chazy - West Chazy</t>
  </si>
  <si>
    <t>West Davenport - Davenport</t>
  </si>
  <si>
    <t>West Elmira - Elmira</t>
  </si>
  <si>
    <t>West Erie Ave - Corning</t>
  </si>
  <si>
    <t>West Geneva - Geneva</t>
  </si>
  <si>
    <t>West Hill - Ithaca</t>
  </si>
  <si>
    <t>West Lebanon - West Lebanon</t>
  </si>
  <si>
    <t>West Patterson - Patterson</t>
  </si>
  <si>
    <t>West Sand Lake - West Sand Lake</t>
  </si>
  <si>
    <t>West St - Oneonta</t>
  </si>
  <si>
    <t>West Union - Endicott</t>
  </si>
  <si>
    <t>West Varysburg - Strykerville</t>
  </si>
  <si>
    <t>West Winfield - West Winfield</t>
  </si>
  <si>
    <t>West Woodbourne - Fallsburg</t>
  </si>
  <si>
    <t>Whig Street - Newark Valley</t>
  </si>
  <si>
    <t>Whiskey Creek - Corning</t>
  </si>
  <si>
    <t>White Lake - Bethel</t>
  </si>
  <si>
    <t>White Sulfur Spring - Liberty</t>
  </si>
  <si>
    <t>Whitney Ave - Binghamton</t>
  </si>
  <si>
    <t>Whitney Point - Whitney Point</t>
  </si>
  <si>
    <t>Willard - Willard</t>
  </si>
  <si>
    <t>Willet - Cincinnatus</t>
  </si>
  <si>
    <t>Willowemoc - Neversink</t>
  </si>
  <si>
    <t>Windham - Windham</t>
  </si>
  <si>
    <t>Windsor - Windsor</t>
  </si>
  <si>
    <t>Wood Street - Putnam Valley</t>
  </si>
  <si>
    <t>Woodhull - Woodhull</t>
  </si>
  <si>
    <t>Woodlawn Ave - Elmira</t>
  </si>
  <si>
    <t>Woodruff Pond - Plattsburgh</t>
  </si>
  <si>
    <t>Woods Corners - Norwich</t>
  </si>
  <si>
    <t>Wright Ave - Auburn</t>
  </si>
  <si>
    <t>Wynantskill - Wynantskill</t>
  </si>
  <si>
    <t>Yawger Rd - Horseheads</t>
  </si>
  <si>
    <t>Yulan - Highland</t>
  </si>
  <si>
    <t>Transformers</t>
  </si>
  <si>
    <t>&lt; 10,000</t>
  </si>
  <si>
    <t>&gt; = 10,000</t>
  </si>
  <si>
    <t xml:space="preserve">Total </t>
  </si>
  <si>
    <t>D</t>
  </si>
  <si>
    <t>T</t>
  </si>
  <si>
    <t>MVA</t>
  </si>
  <si>
    <t>Stations</t>
  </si>
  <si>
    <t>T/D</t>
  </si>
  <si>
    <t>Electric, Gas</t>
  </si>
  <si>
    <t xml:space="preserve">Non - Qualified Pension Plans    </t>
  </si>
  <si>
    <t xml:space="preserve">SFAS No. 112 Postemployment  </t>
  </si>
  <si>
    <t xml:space="preserve">Deferred Compensation     </t>
  </si>
  <si>
    <t xml:space="preserve">Customer Advances        </t>
  </si>
  <si>
    <t xml:space="preserve">Cayuga Marketing Project         </t>
  </si>
  <si>
    <t xml:space="preserve">ESCO Collateral          </t>
  </si>
  <si>
    <t xml:space="preserve">Reclassification of Non-Group   </t>
  </si>
  <si>
    <t xml:space="preserve">              Vendors       </t>
  </si>
  <si>
    <t xml:space="preserve">Economic Development Spending     </t>
  </si>
  <si>
    <t xml:space="preserve">Other Employment Benefits      </t>
  </si>
  <si>
    <t xml:space="preserve">Provision  </t>
  </si>
  <si>
    <t xml:space="preserve">Residential Sales       </t>
  </si>
  <si>
    <t xml:space="preserve">SC#1 Residential Regular Service                       </t>
  </si>
  <si>
    <t xml:space="preserve">SC#3 Prim. Serv. Demand&lt;500 kW                         </t>
  </si>
  <si>
    <t xml:space="preserve">SC#5 Outdoor Lighting     </t>
  </si>
  <si>
    <t xml:space="preserve">SC#6 General Service        </t>
  </si>
  <si>
    <t xml:space="preserve">SC#8 Residential Day-Night  </t>
  </si>
  <si>
    <t xml:space="preserve">SC#9 Gen. Serv. Day-Night    </t>
  </si>
  <si>
    <t xml:space="preserve">SC#12 Residential Large TOU </t>
  </si>
  <si>
    <t xml:space="preserve">Unbilled Revenues     </t>
  </si>
  <si>
    <t xml:space="preserve">Commercial &amp; Industrial Sales </t>
  </si>
  <si>
    <t xml:space="preserve">SC#2 Gen. Serv. Demand&lt;500kW                           </t>
  </si>
  <si>
    <t>Total ( Account 440)</t>
  </si>
  <si>
    <t xml:space="preserve">Unbilled Revenues      </t>
  </si>
  <si>
    <t xml:space="preserve">SC#3 Prim. Serv. Demand&lt;500kW                          </t>
  </si>
  <si>
    <t xml:space="preserve">SC#5 Outdoor Lighting    </t>
  </si>
  <si>
    <t xml:space="preserve">SC#6 General Service   </t>
  </si>
  <si>
    <t xml:space="preserve">SC#7,#13,&amp; #14Gen. Serv. &gt;500kW                        </t>
  </si>
  <si>
    <t>SC#8 Residential Day-Night</t>
  </si>
  <si>
    <t xml:space="preserve">SC#9 Gen. Serv. Day-Night     </t>
  </si>
  <si>
    <t xml:space="preserve">SC#11 Standby Service        </t>
  </si>
  <si>
    <t xml:space="preserve">Special Contracts (Old Expansion)                      </t>
  </si>
  <si>
    <t xml:space="preserve">Non- Associated Utilities </t>
  </si>
  <si>
    <t>RQ</t>
  </si>
  <si>
    <t>Other Sales</t>
  </si>
  <si>
    <t xml:space="preserve">442 Commerical &amp; Industrial </t>
  </si>
  <si>
    <t xml:space="preserve">Street &amp; Highway Lighting       </t>
  </si>
  <si>
    <t xml:space="preserve">SC#1 Limited Cont. Provision  </t>
  </si>
  <si>
    <t xml:space="preserve">SC#2 Energy Only/Limited Maint.                        </t>
  </si>
  <si>
    <t>SC#3 Standard Street Lighting</t>
  </si>
  <si>
    <t xml:space="preserve">Unbilled Revenues         </t>
  </si>
  <si>
    <t xml:space="preserve">Totals (Account 444) St. Hy. Ltg.                      </t>
  </si>
  <si>
    <t xml:space="preserve">Public Authority            </t>
  </si>
  <si>
    <t xml:space="preserve">SC#2 Gen. Serv. Demand&lt;500 kW                  </t>
  </si>
  <si>
    <t xml:space="preserve">SC#3 Prim. Serv. Demand&lt;500 kW           </t>
  </si>
  <si>
    <t xml:space="preserve">SC#5 Outdoor Lighting          </t>
  </si>
  <si>
    <t xml:space="preserve">SC#6 General Service </t>
  </si>
  <si>
    <t xml:space="preserve">SC#7,#13,#14Gen. Serv. &gt;500kW                     </t>
  </si>
  <si>
    <t xml:space="preserve">SC#8 Residential Day-Night   </t>
  </si>
  <si>
    <t xml:space="preserve">SC#9 Gen. Serv. Day-Night   </t>
  </si>
  <si>
    <t xml:space="preserve">SC#11 Standby Service    </t>
  </si>
  <si>
    <t xml:space="preserve">Unbilled Revenue          </t>
  </si>
  <si>
    <t xml:space="preserve">Totals (Account 445)              </t>
  </si>
  <si>
    <t xml:space="preserve">Interdepartmental Sales </t>
  </si>
  <si>
    <t xml:space="preserve">SC#2 Gen. Serv. Demand&lt;500 kW                          </t>
  </si>
  <si>
    <t xml:space="preserve">SC#5 Outdoor Lighting      </t>
  </si>
  <si>
    <t xml:space="preserve">SC#6 General Service      </t>
  </si>
  <si>
    <t xml:space="preserve">SC#7,#13,#14Gen. Serv. &gt;500kW                          </t>
  </si>
  <si>
    <t xml:space="preserve">Totals (Accounts 448)         </t>
  </si>
  <si>
    <t xml:space="preserve">Production Hydro Property                 </t>
  </si>
  <si>
    <t xml:space="preserve">Rainbow Falls Restoration from Hurricane Irene                 </t>
  </si>
  <si>
    <t xml:space="preserve">Cadyville Floodgate Automation       </t>
  </si>
  <si>
    <t xml:space="preserve">Transmission Property               </t>
  </si>
  <si>
    <t xml:space="preserve">South Perry New Substation &amp; Transmission Line Upgrade        </t>
  </si>
  <si>
    <t xml:space="preserve">Stephentown New 2nd 115/34.5kV Transformer      </t>
  </si>
  <si>
    <t xml:space="preserve">Upgrade Substations for New Transformer             </t>
  </si>
  <si>
    <t xml:space="preserve">Flat Street New 2nd 115/34.5kV Transformer         </t>
  </si>
  <si>
    <t xml:space="preserve">SCADA/ Automation      </t>
  </si>
  <si>
    <t xml:space="preserve">Willet New 2nd 115/34.5kV Transformer           </t>
  </si>
  <si>
    <t xml:space="preserve">Meyer New 2nd 115/34.5kV Transformer                                                               </t>
  </si>
  <si>
    <t xml:space="preserve">Transmission Line Reinforcement Project      </t>
  </si>
  <si>
    <t xml:space="preserve">Westover (Goudey) Transformer               </t>
  </si>
  <si>
    <t xml:space="preserve">Line 807 - Carmel - Convert Lines          </t>
  </si>
  <si>
    <t xml:space="preserve">Webspace &amp; Firewall Development                    </t>
  </si>
  <si>
    <t xml:space="preserve">Line 871-872 46kV Transmission Line Rebuild       </t>
  </si>
  <si>
    <t xml:space="preserve">BES - Binghamton Area Brightline               </t>
  </si>
  <si>
    <t xml:space="preserve">Watercure Rd New 2nd Transformer - Phase 2     </t>
  </si>
  <si>
    <t xml:space="preserve">Amawalk Automation           </t>
  </si>
  <si>
    <t xml:space="preserve">Bevier Street 34.5kV Substation Upgrade    </t>
  </si>
  <si>
    <t xml:space="preserve">Distribution  Property                  </t>
  </si>
  <si>
    <t xml:space="preserve">Substation Minor Upgrades            </t>
  </si>
  <si>
    <t xml:space="preserve">Breaker Program       </t>
  </si>
  <si>
    <t xml:space="preserve">Silver Creek Substation Rebuild          </t>
  </si>
  <si>
    <t xml:space="preserve">Glenwood 34.5kv Transformer     </t>
  </si>
  <si>
    <t xml:space="preserve">Automatic Meter Project - Ithaca    </t>
  </si>
  <si>
    <t xml:space="preserve">Distribution Line Upgrades         </t>
  </si>
  <si>
    <t xml:space="preserve">Electric Betterments - Distribution Lines             </t>
  </si>
  <si>
    <t xml:space="preserve">North Brewster Reinforcement-Cap          </t>
  </si>
  <si>
    <t xml:space="preserve">CCTP - New 115kV Line         </t>
  </si>
  <si>
    <t xml:space="preserve">Substation Modernization                                                                           </t>
  </si>
  <si>
    <t xml:space="preserve">Advanced Distribution Management System       </t>
  </si>
  <si>
    <t xml:space="preserve">Line Inspection        </t>
  </si>
  <si>
    <t xml:space="preserve">Recloser Automation Project              </t>
  </si>
  <si>
    <t xml:space="preserve">Residential Line Upgrades                  </t>
  </si>
  <si>
    <t xml:space="preserve">Conklin 34.5kV Substation Upgrade             </t>
  </si>
  <si>
    <t xml:space="preserve">Field Construction Mobility Tool         </t>
  </si>
  <si>
    <t xml:space="preserve">Western New York Distribution Projects        </t>
  </si>
  <si>
    <t xml:space="preserve">Windham 115 kV Capacitor Bank Addition        </t>
  </si>
  <si>
    <t xml:space="preserve">Dingle Ridge - Upgrade Substation      </t>
  </si>
  <si>
    <t xml:space="preserve">Minor Projects &lt; $1,000,000      </t>
  </si>
  <si>
    <t xml:space="preserve">Production Hydro Property      </t>
  </si>
  <si>
    <t xml:space="preserve">Transmission Property         </t>
  </si>
  <si>
    <t xml:space="preserve">Distribution Property     </t>
  </si>
  <si>
    <t xml:space="preserve">Alice Falls Corporation           </t>
  </si>
  <si>
    <t xml:space="preserve">Allegheny Hydro No. 8 &amp; 9         </t>
  </si>
  <si>
    <t xml:space="preserve">Ampersand Chasm Falls Hydro        </t>
  </si>
  <si>
    <t xml:space="preserve">Broome Energy Resources, LLC        </t>
  </si>
  <si>
    <t xml:space="preserve">Canax Energy, Inc.        </t>
  </si>
  <si>
    <t xml:space="preserve">Cayuga City Soil &amp; Water      </t>
  </si>
  <si>
    <t xml:space="preserve">Central Hudson              </t>
  </si>
  <si>
    <t xml:space="preserve">Central Vermont Public Service   </t>
  </si>
  <si>
    <t xml:space="preserve">City of Geneva                </t>
  </si>
  <si>
    <t xml:space="preserve">Claverack Rural Electric Corporation  </t>
  </si>
  <si>
    <t xml:space="preserve">Cornell University       </t>
  </si>
  <si>
    <t xml:space="preserve">C-S Canal Hydro        </t>
  </si>
  <si>
    <t xml:space="preserve">Delaware County         </t>
  </si>
  <si>
    <t xml:space="preserve">DTE Energy Trading      </t>
  </si>
  <si>
    <t>OS</t>
  </si>
  <si>
    <t xml:space="preserve">Edward Kelly             </t>
  </si>
  <si>
    <t xml:space="preserve">Eversource          </t>
  </si>
  <si>
    <t xml:space="preserve">Evolution Markets                     </t>
  </si>
  <si>
    <t xml:space="preserve">Exelon Generation Co         </t>
  </si>
  <si>
    <t xml:space="preserve">Finger Lakes Energy Corporation     </t>
  </si>
  <si>
    <t xml:space="preserve">Green Mtn    </t>
  </si>
  <si>
    <t xml:space="preserve">Lower Saranac Hydro Partners    </t>
  </si>
  <si>
    <t xml:space="preserve">National Grid      </t>
  </si>
  <si>
    <t xml:space="preserve">Nextera Energy Power Marketing     </t>
  </si>
  <si>
    <t xml:space="preserve">NRG Power Marketing   </t>
  </si>
  <si>
    <t xml:space="preserve">Nucor Steel     </t>
  </si>
  <si>
    <t xml:space="preserve">New York ISO    </t>
  </si>
  <si>
    <t xml:space="preserve">NYPA    </t>
  </si>
  <si>
    <t xml:space="preserve">Orange &amp; Rockland Utilities       </t>
  </si>
  <si>
    <t xml:space="preserve">Penelec       </t>
  </si>
  <si>
    <t xml:space="preserve">Other                  </t>
  </si>
  <si>
    <t xml:space="preserve">PJM Interconnection, LLC            </t>
  </si>
  <si>
    <t xml:space="preserve">Pennsylvania Power &amp; Light            </t>
  </si>
  <si>
    <t xml:space="preserve">Rosenthal Collins Group, LLC     </t>
  </si>
  <si>
    <t xml:space="preserve">Seneca Falls Power Corporation   </t>
  </si>
  <si>
    <t xml:space="preserve">TFS Energy                </t>
  </si>
  <si>
    <t xml:space="preserve">Tri County Rec      </t>
  </si>
  <si>
    <t xml:space="preserve">Trident Brokerage Svc           </t>
  </si>
  <si>
    <t xml:space="preserve">Village of Arcade          </t>
  </si>
  <si>
    <t xml:space="preserve">Weitsman Shredding LLC                </t>
  </si>
  <si>
    <t xml:space="preserve">Western Mass Electric Company         </t>
  </si>
  <si>
    <t xml:space="preserve">Zotos International                   </t>
  </si>
  <si>
    <t>SF</t>
  </si>
  <si>
    <t>There were no changes</t>
  </si>
  <si>
    <t xml:space="preserve">to depreciation rates </t>
  </si>
  <si>
    <t xml:space="preserve">during 2017.          </t>
  </si>
  <si>
    <t xml:space="preserve">New York State Energy Research and Development Authority (NYSERDA)        </t>
  </si>
  <si>
    <t xml:space="preserve">Virtual Transactions      </t>
  </si>
  <si>
    <t xml:space="preserve">Bad Debt Recovery/Loss      </t>
  </si>
  <si>
    <t xml:space="preserve">Thunderstorm Alert Adj     </t>
  </si>
  <si>
    <t xml:space="preserve">Capacity     </t>
  </si>
  <si>
    <t>MWH</t>
  </si>
  <si>
    <t xml:space="preserve">State of New York Public Service Commission   </t>
  </si>
  <si>
    <t xml:space="preserve">NYPSC Temporary 18A Assessment     </t>
  </si>
  <si>
    <t xml:space="preserve">NYPSC Annual Assessment     </t>
  </si>
  <si>
    <t xml:space="preserve">NYSERDA Assessment           </t>
  </si>
  <si>
    <t>Docket No. 15- G-0284</t>
  </si>
  <si>
    <t xml:space="preserve">Net Undistributed Expenses     </t>
  </si>
  <si>
    <t xml:space="preserve">Other Environmental Activities      </t>
  </si>
  <si>
    <t xml:space="preserve">Cost to Achieve Efficiency Initiative            </t>
  </si>
  <si>
    <t xml:space="preserve">Invoicing Price Varaince              </t>
  </si>
  <si>
    <t xml:space="preserve">Other        </t>
  </si>
  <si>
    <t xml:space="preserve">                                                                                                                                                                             </t>
  </si>
  <si>
    <t>High Falls</t>
  </si>
  <si>
    <t>Storage</t>
  </si>
  <si>
    <t>Conventional</t>
  </si>
  <si>
    <t xml:space="preserve">Run-of- River </t>
  </si>
  <si>
    <t xml:space="preserve">Cadyville (A)          </t>
  </si>
  <si>
    <t xml:space="preserve">Keuka (C)             </t>
  </si>
  <si>
    <t xml:space="preserve">Internal Combustion      </t>
  </si>
  <si>
    <t xml:space="preserve">Harris Lake        </t>
  </si>
  <si>
    <t xml:space="preserve">Auburn Gas Turbine           </t>
  </si>
  <si>
    <t xml:space="preserve">(A) Project #2738         </t>
  </si>
  <si>
    <t xml:space="preserve">(B) Project #2835             </t>
  </si>
  <si>
    <t xml:space="preserve">(C) Project #2852    </t>
  </si>
  <si>
    <t>Station 80 (39)</t>
  </si>
  <si>
    <t>H.Frame</t>
  </si>
  <si>
    <t>Stl.Tower</t>
  </si>
  <si>
    <t>H. Frame</t>
  </si>
  <si>
    <t>Stl. Tower</t>
  </si>
  <si>
    <t>Homer City</t>
  </si>
  <si>
    <t>Watercure (30)</t>
  </si>
  <si>
    <t>1033 ACSR</t>
  </si>
  <si>
    <t>2156 ACSR</t>
  </si>
  <si>
    <t>Watercure</t>
  </si>
  <si>
    <t>Oakdale (31)</t>
  </si>
  <si>
    <t>1280 ACSR</t>
  </si>
  <si>
    <t>Oakdale</t>
  </si>
  <si>
    <t>Fraser (32)</t>
  </si>
  <si>
    <t>Fraser</t>
  </si>
  <si>
    <t>Coopers Corners (33)</t>
  </si>
  <si>
    <t>1431 ACSR</t>
  </si>
  <si>
    <t>Clarks Corner</t>
  </si>
  <si>
    <t>Oakdale (36)</t>
  </si>
  <si>
    <t>Stolle Rd</t>
  </si>
  <si>
    <t>Homer City (37)</t>
  </si>
  <si>
    <t>Kintigh</t>
  </si>
  <si>
    <t>Niagara (38)</t>
  </si>
  <si>
    <t>1192 ACSR</t>
  </si>
  <si>
    <t>(46)</t>
  </si>
  <si>
    <t>(L716)</t>
  </si>
  <si>
    <t>Meyer</t>
  </si>
  <si>
    <t>Canandaigua (60)</t>
  </si>
  <si>
    <t>Niagara</t>
  </si>
  <si>
    <t>Robinson Rd (64)</t>
  </si>
  <si>
    <t>Robinson Road</t>
  </si>
  <si>
    <t>Stolle Road (65)</t>
  </si>
  <si>
    <t>Stolle Road</t>
  </si>
  <si>
    <t>New Gardenville (66)</t>
  </si>
  <si>
    <t>High Sheldon (67)</t>
  </si>
  <si>
    <t>Canandaigua</t>
  </si>
  <si>
    <t>Hillside</t>
  </si>
  <si>
    <t>High Sheldon</t>
  </si>
  <si>
    <t>Stoney Ridge (68)</t>
  </si>
  <si>
    <t>Hillside (69)</t>
  </si>
  <si>
    <t>East Towanda (70)</t>
  </si>
  <si>
    <t>Oakdale (71)</t>
  </si>
  <si>
    <t>Stoney Ridge (72)</t>
  </si>
  <si>
    <t>Wethersfield (81)</t>
  </si>
  <si>
    <t>Wethersfield (85/87)</t>
  </si>
  <si>
    <t>Overhead</t>
  </si>
  <si>
    <t>Underground</t>
  </si>
  <si>
    <t>795 ACSR</t>
  </si>
  <si>
    <t xml:space="preserve">L710 State Street       </t>
  </si>
  <si>
    <t xml:space="preserve">Str. 35                    </t>
  </si>
  <si>
    <t xml:space="preserve">L710 Str. 35           </t>
  </si>
  <si>
    <t xml:space="preserve">Elbridge           </t>
  </si>
  <si>
    <t xml:space="preserve">L971 State Street        </t>
  </si>
  <si>
    <t xml:space="preserve">Str. 3                  </t>
  </si>
  <si>
    <t xml:space="preserve">L971 Str. 3         </t>
  </si>
  <si>
    <t xml:space="preserve">Str. 13            </t>
  </si>
  <si>
    <t xml:space="preserve">L972 State Street          </t>
  </si>
  <si>
    <t xml:space="preserve">Str. 3             </t>
  </si>
  <si>
    <t xml:space="preserve">L972 Str. 3          </t>
  </si>
  <si>
    <t xml:space="preserve">Str. 32         </t>
  </si>
  <si>
    <t xml:space="preserve">L511 Goudey  </t>
  </si>
  <si>
    <t xml:space="preserve">Suny Tap            </t>
  </si>
  <si>
    <t xml:space="preserve">L512 Goudey               </t>
  </si>
  <si>
    <t xml:space="preserve">Suny Tap         </t>
  </si>
  <si>
    <t xml:space="preserve">L512 Suny Tap      </t>
  </si>
  <si>
    <t xml:space="preserve">Str. 122       </t>
  </si>
  <si>
    <t xml:space="preserve">L601 Str. 58             </t>
  </si>
  <si>
    <t xml:space="preserve">Coons Crossing           </t>
  </si>
  <si>
    <t>Steel</t>
  </si>
  <si>
    <t>Wood</t>
  </si>
  <si>
    <t xml:space="preserve">1192-45/7 </t>
  </si>
  <si>
    <t xml:space="preserve">477-18/1  </t>
  </si>
  <si>
    <t xml:space="preserve">ACSR   </t>
  </si>
  <si>
    <t xml:space="preserve">SPSC      </t>
  </si>
  <si>
    <t xml:space="preserve">SPDC      </t>
  </si>
  <si>
    <t xml:space="preserve">SPDC   </t>
  </si>
  <si>
    <t xml:space="preserve">SPSC        </t>
  </si>
  <si>
    <t xml:space="preserve">Support Services       </t>
  </si>
  <si>
    <t xml:space="preserve">Support Services      </t>
  </si>
  <si>
    <t xml:space="preserve">Other Services           </t>
  </si>
  <si>
    <t xml:space="preserve">Corporate Services       </t>
  </si>
  <si>
    <t xml:space="preserve">Support Services            </t>
  </si>
  <si>
    <t xml:space="preserve">Support Services             </t>
  </si>
  <si>
    <t xml:space="preserve">Other Services         </t>
  </si>
  <si>
    <t xml:space="preserve">Iberdrola Financiacion SA      </t>
  </si>
  <si>
    <t xml:space="preserve">IB. Distrib. Electrica SA       </t>
  </si>
  <si>
    <t xml:space="preserve">AVANGRID, Inc.            </t>
  </si>
  <si>
    <t xml:space="preserve">AVANGRID Service Company              </t>
  </si>
  <si>
    <t xml:space="preserve">Rochester Gas and Electric Corporation            </t>
  </si>
  <si>
    <t xml:space="preserve">Central Maine Power Company                       </t>
  </si>
  <si>
    <t xml:space="preserve">AVANGRID Management Company                       </t>
  </si>
  <si>
    <t xml:space="preserve">Various           </t>
  </si>
  <si>
    <t xml:space="preserve">Other Services              </t>
  </si>
  <si>
    <t xml:space="preserve">Other Services   </t>
  </si>
  <si>
    <t xml:space="preserve">Support Services                 </t>
  </si>
  <si>
    <t xml:space="preserve">Other Services      </t>
  </si>
  <si>
    <t>AVANGRID Service Company</t>
  </si>
  <si>
    <t xml:space="preserve">Iberdrola Renewables, LLC                         </t>
  </si>
  <si>
    <t xml:space="preserve">Maine Natural Gas Corporation              </t>
  </si>
  <si>
    <t xml:space="preserve">AVANGRID Networks NY Transco                      </t>
  </si>
  <si>
    <t xml:space="preserve">The United Illuminating Company                   </t>
  </si>
  <si>
    <t xml:space="preserve">Connecticut Natural Gas Corporation               </t>
  </si>
  <si>
    <t xml:space="preserve">The Southern Connecticut Gas Company              </t>
  </si>
  <si>
    <t xml:space="preserve">Unsecured Pollution Control Notes             </t>
  </si>
  <si>
    <t xml:space="preserve">2004 Series A - 2034-2.375% </t>
  </si>
  <si>
    <t xml:space="preserve">2005 Series A - 2026-2.375%            </t>
  </si>
  <si>
    <t xml:space="preserve">1994 Series B - 2029-2.0%         </t>
  </si>
  <si>
    <t xml:space="preserve">1994 Series C - 2029-2.0%   </t>
  </si>
  <si>
    <t xml:space="preserve">2004 Series C - 2034-4.65%                                                         </t>
  </si>
  <si>
    <t xml:space="preserve">Senior Unsecured Notes    </t>
  </si>
  <si>
    <t xml:space="preserve">Due 2023 5.75%    </t>
  </si>
  <si>
    <t xml:space="preserve">Due 2017 6.15%            </t>
  </si>
  <si>
    <t xml:space="preserve">Due 2022 3.24%       </t>
  </si>
  <si>
    <t xml:space="preserve">Due 2042 4.55%           </t>
  </si>
  <si>
    <t xml:space="preserve">Due 2026 3.25%    </t>
  </si>
  <si>
    <t xml:space="preserve">Variable Interest Rate Debt Expense Deferral        </t>
  </si>
  <si>
    <t xml:space="preserve">Less: Residual Interest on previously called Unsecured Pollution Control Notes     </t>
  </si>
  <si>
    <t xml:space="preserve">   State Unemployment</t>
  </si>
  <si>
    <t xml:space="preserve">  Use and Other Taxes</t>
  </si>
  <si>
    <t xml:space="preserve">  Real and Personal Property</t>
  </si>
  <si>
    <t xml:space="preserve">  PA Franchise</t>
  </si>
  <si>
    <t xml:space="preserve">Not Applicable             </t>
  </si>
  <si>
    <t xml:space="preserve">Central Hudson         </t>
  </si>
  <si>
    <t xml:space="preserve">Gas &amp; Electric Corp.   </t>
  </si>
  <si>
    <t xml:space="preserve">National Grid         </t>
  </si>
  <si>
    <t>Avangrid Foundation Inc</t>
  </si>
  <si>
    <t>Iberdrola USA Scholarship Program/Community Events</t>
  </si>
  <si>
    <t>Corporate Sponsorships and Donations</t>
  </si>
  <si>
    <t>Admin and Gen Expense</t>
  </si>
  <si>
    <t>NERC Compliance Fines and Penalties</t>
  </si>
  <si>
    <t>Sponsorships, Collaborations, and Lobbyist</t>
  </si>
  <si>
    <t>Advising, Consulting</t>
  </si>
  <si>
    <t>Employee Activities</t>
  </si>
  <si>
    <t xml:space="preserve">Interest on Debt to Associated Companies </t>
  </si>
  <si>
    <t>NCR Storm Deferral</t>
  </si>
  <si>
    <t>NCR Environmental</t>
  </si>
  <si>
    <t>NCR Property tax deferral</t>
  </si>
  <si>
    <t>NCR OPEB</t>
  </si>
  <si>
    <t>NCR Unfunded FIT Reg</t>
  </si>
  <si>
    <t>Brewster Service Center Site - Brewster (A)</t>
  </si>
  <si>
    <t>Morrison Site (A)</t>
  </si>
  <si>
    <t>Bell Station Site - Ithaca (A)</t>
  </si>
  <si>
    <t>Salem Road  Pound Ridge, NY - 12/2016 (A)</t>
  </si>
  <si>
    <t>Mechanicville Industrial Park Site - Yard Improvements - 1/1989 (B)</t>
  </si>
  <si>
    <t>Terravest 1 Site (B)</t>
  </si>
  <si>
    <t>Terravest Building - 5/1998 (B)</t>
  </si>
  <si>
    <t>Dansville Service Center Warehouse - 6/2010 (B)</t>
  </si>
  <si>
    <t xml:space="preserve"> (A) Never devoted to Public Service</t>
  </si>
  <si>
    <t xml:space="preserve"> (B) Previously devoted to Public Service with transfer</t>
  </si>
  <si>
    <t xml:space="preserve">      date to Account 121</t>
  </si>
  <si>
    <t>NYSEG Leak Prone Main Replacement Program</t>
  </si>
  <si>
    <t>Phelps South Gas Transmission Replace</t>
  </si>
  <si>
    <t>NYSEG Distribution Mains New Business</t>
  </si>
  <si>
    <t>NYSEG Regulator Modernization &amp; Automation Program</t>
  </si>
  <si>
    <t>Lansing Freeville Project</t>
  </si>
  <si>
    <t xml:space="preserve">NYSEG Non LP Service Replacement Program </t>
  </si>
  <si>
    <t>NYSEG Distribution Main Replacement</t>
  </si>
  <si>
    <t>Minor Projects &lt; $1M</t>
  </si>
  <si>
    <t>Lockheed Martin</t>
  </si>
  <si>
    <t>Facilities Projects</t>
  </si>
  <si>
    <t xml:space="preserve">SFAS No.106 Post Retirement Benefits               </t>
  </si>
  <si>
    <t xml:space="preserve">Pension - Regulatory Asset FAS158            </t>
  </si>
  <si>
    <t xml:space="preserve">Pension Funding vs Expense           </t>
  </si>
  <si>
    <t xml:space="preserve"> Tax Reform Remeasurement     </t>
  </si>
  <si>
    <t xml:space="preserve">Environmental Other Liability       </t>
  </si>
  <si>
    <t xml:space="preserve">Pension - Regulatory Asset FAS158        </t>
  </si>
  <si>
    <t xml:space="preserve">Loss on Reacquired Debt                                               </t>
  </si>
  <si>
    <t xml:space="preserve">Pension Funding vs Expense       </t>
  </si>
  <si>
    <t xml:space="preserve">Environmental Other Liability        </t>
  </si>
  <si>
    <t xml:space="preserve">Tax Reform Remeasurement </t>
  </si>
  <si>
    <t>A &amp; S Chip Reserves</t>
  </si>
  <si>
    <t>ARO Other Liabilities</t>
  </si>
  <si>
    <t>Energy Efficiency (EEPS)</t>
  </si>
  <si>
    <t>NYS Tax Rate Change 7.1% - 6.5%</t>
  </si>
  <si>
    <t>Deferred Revenue Marcy So.</t>
  </si>
  <si>
    <t>Derivatives</t>
  </si>
  <si>
    <t>FAS 112 Post Employment Benefits</t>
  </si>
  <si>
    <t>Historical Book Rate Change Deferral</t>
  </si>
  <si>
    <t>Loss on Reacquired Debt</t>
  </si>
  <si>
    <t>Lost Revenue Reserve Deferral</t>
  </si>
  <si>
    <t>MGP Environmental Remediation</t>
  </si>
  <si>
    <t>Mixed Service Costs 263A Deferral</t>
  </si>
  <si>
    <t>NM2 Additions Expensed</t>
  </si>
  <si>
    <t>Other Comprehensive Income</t>
  </si>
  <si>
    <t>PBA Merger Order</t>
  </si>
  <si>
    <t>Power Partner Low Income Prog Funding</t>
  </si>
  <si>
    <t>Pension Expense - Joint Proposal</t>
  </si>
  <si>
    <t>Provision for Uncollectable Accounts</t>
  </si>
  <si>
    <t>PSC Fee Assessment Deferral</t>
  </si>
  <si>
    <t>SFAS106 OPEB Reg Liab FAS 158</t>
  </si>
  <si>
    <t>Low Income Program</t>
  </si>
  <si>
    <t>Superfund Environmental Remediation</t>
  </si>
  <si>
    <t>Variance Rate Debt</t>
  </si>
  <si>
    <t>Unfunded Future Tax Liability</t>
  </si>
  <si>
    <t>Vacation Pay Accrued</t>
  </si>
  <si>
    <t>Worker's Comp Reserve</t>
  </si>
  <si>
    <t>Unfunded Future FIT - ITC</t>
  </si>
  <si>
    <t>Page 278-C</t>
  </si>
  <si>
    <t xml:space="preserve">New York Power Authority        </t>
  </si>
  <si>
    <t xml:space="preserve">Aesir Power, LLC.                </t>
  </si>
  <si>
    <t xml:space="preserve">Brookfield Energy Marketing, Inc.    </t>
  </si>
  <si>
    <t xml:space="preserve">Brookfield Energy Marketing LP      </t>
  </si>
  <si>
    <t xml:space="preserve">Bruce Power Inc.            </t>
  </si>
  <si>
    <t xml:space="preserve">Canadian Wood Products     </t>
  </si>
  <si>
    <t xml:space="preserve">Centre Lane Trading LTD.     </t>
  </si>
  <si>
    <t xml:space="preserve">Chubb IT Energy             </t>
  </si>
  <si>
    <t xml:space="preserve">Cargill Power Markets LLC       </t>
  </si>
  <si>
    <t xml:space="preserve">Consolidated Edison Energy Inc.             </t>
  </si>
  <si>
    <t xml:space="preserve">Constellation Energy Commodities Group        </t>
  </si>
  <si>
    <t>Direct Energy Business Marketing LL</t>
  </si>
  <si>
    <t xml:space="preserve">DTE Energy Trading, Inc.    </t>
  </si>
  <si>
    <t xml:space="preserve">Dynasty Power Inc.      </t>
  </si>
  <si>
    <t xml:space="preserve">ETC Endure Energy LLC  </t>
  </si>
  <si>
    <t xml:space="preserve">Exelon Generation Company LLC                 </t>
  </si>
  <si>
    <t xml:space="preserve">HQ Energy Services (US)    </t>
  </si>
  <si>
    <t xml:space="preserve">Macuarie Energy LLC     </t>
  </si>
  <si>
    <t xml:space="preserve">MAG Energy Solutions Inc.          </t>
  </si>
  <si>
    <t xml:space="preserve">Nextera Energy Power Marketing LLC            </t>
  </si>
  <si>
    <t>Ontario Power Gen Energy Trading, Inc</t>
  </si>
  <si>
    <t xml:space="preserve">Ontario Power Generation, Inc.                </t>
  </si>
  <si>
    <t xml:space="preserve">Peninsula Power LLC                           </t>
  </si>
  <si>
    <t xml:space="preserve">Powerex Corporation                           </t>
  </si>
  <si>
    <t xml:space="preserve">PSEG Energy Resource &amp; Trade LLC              </t>
  </si>
  <si>
    <t xml:space="preserve">Rainbow Energy Marketing Corp.                </t>
  </si>
  <si>
    <t xml:space="preserve">Roctop Investments, Inc.                      </t>
  </si>
  <si>
    <t xml:space="preserve">Royal Bank of Canada                          </t>
  </si>
  <si>
    <t xml:space="preserve">Shell Energy North America                    </t>
  </si>
  <si>
    <t xml:space="preserve">TEC Energy INC                                </t>
  </si>
  <si>
    <t xml:space="preserve">Tenaska Power Services                        </t>
  </si>
  <si>
    <t xml:space="preserve">Tidal Energy Marketing                        </t>
  </si>
  <si>
    <t xml:space="preserve">TransAlta Energy Marketing, Inc. </t>
  </si>
  <si>
    <t xml:space="preserve">XO Energy NY LP       </t>
  </si>
  <si>
    <t xml:space="preserve">Bath Electric, Gas &amp; Water   </t>
  </si>
  <si>
    <t xml:space="preserve">V. of Castile        </t>
  </si>
  <si>
    <t xml:space="preserve">V. of Endicott         </t>
  </si>
  <si>
    <t xml:space="preserve">V. of Green       </t>
  </si>
  <si>
    <t xml:space="preserve">V. of Groton         </t>
  </si>
  <si>
    <t xml:space="preserve">V. of Hamilton       </t>
  </si>
  <si>
    <t xml:space="preserve">V. of Marathon   </t>
  </si>
  <si>
    <t xml:space="preserve">V. of Penn Yan                                </t>
  </si>
  <si>
    <t xml:space="preserve">V. of Rouses Point                            </t>
  </si>
  <si>
    <t xml:space="preserve">V. of Sherburne         </t>
  </si>
  <si>
    <t xml:space="preserve">V. of Silver Springs          </t>
  </si>
  <si>
    <t xml:space="preserve">V. of Watkins Glen                            </t>
  </si>
  <si>
    <t xml:space="preserve">Delaware County Electric Co-op                </t>
  </si>
  <si>
    <t xml:space="preserve">Oneida-Madison Elec Co-op     </t>
  </si>
  <si>
    <t xml:space="preserve">Otsego Electric Co-op </t>
  </si>
  <si>
    <t xml:space="preserve">Steuben Rural Electric Co-op                  </t>
  </si>
  <si>
    <t xml:space="preserve">Central Hudson                                </t>
  </si>
  <si>
    <t xml:space="preserve">NYISO-Trans. Congestion Contracts             </t>
  </si>
  <si>
    <t xml:space="preserve">New York Power Authority  </t>
  </si>
  <si>
    <t xml:space="preserve">Not Available      </t>
  </si>
  <si>
    <t>Not Available</t>
  </si>
  <si>
    <t xml:space="preserve">Bath Electric, Gas &amp; Water    </t>
  </si>
  <si>
    <t xml:space="preserve">Central Hudson (Vinegar Hill)   </t>
  </si>
  <si>
    <t>LFP</t>
  </si>
  <si>
    <t>SFP</t>
  </si>
  <si>
    <t>ISO OATT</t>
  </si>
  <si>
    <t xml:space="preserve">NYISO System   </t>
  </si>
  <si>
    <t>Billable Charges</t>
  </si>
  <si>
    <t>Balance January 1, 2017</t>
  </si>
  <si>
    <t>Other Clearing Accounts</t>
  </si>
  <si>
    <t>ARO</t>
  </si>
  <si>
    <t xml:space="preserve">  Transfer to Other Business Area</t>
  </si>
  <si>
    <t>Balance December 31, 2017</t>
  </si>
  <si>
    <t>FERC Licensed Project No. 2934</t>
  </si>
  <si>
    <t>FERC Licensed Project No. 5738</t>
  </si>
  <si>
    <t>FERC Licensed Project No. 2738</t>
  </si>
  <si>
    <t xml:space="preserve">FERC Licensed Project No. </t>
  </si>
  <si>
    <t>Plant Name ___</t>
  </si>
  <si>
    <t>Plant Name ______________</t>
  </si>
  <si>
    <t>FERC Licensed Project No. _</t>
  </si>
  <si>
    <t>Plant Name  Kents Falls</t>
  </si>
  <si>
    <t xml:space="preserve">Plant Name </t>
  </si>
  <si>
    <t>Plant Name  Mechanicville</t>
  </si>
  <si>
    <t xml:space="preserve">Rainbow Falls (B)    </t>
  </si>
  <si>
    <t xml:space="preserve">Hydro                    </t>
  </si>
  <si>
    <t xml:space="preserve">Mill "C" (A)               </t>
  </si>
  <si>
    <t xml:space="preserve">In May 1998, the Respondent became a wholly-owned subsidiary of Energy East Corporation. </t>
  </si>
  <si>
    <t>Energy East Corporation held control over the Respondent through direct ownership of 100%</t>
  </si>
  <si>
    <t>of its common stock.  On June 28, 2002, in connection with Energy East Corporation's merger with</t>
  </si>
  <si>
    <t>RGS Energy Group, Inc. (RGS Energy), the Respondent became a wholly-owned subsidiary of RGS</t>
  </si>
  <si>
    <t xml:space="preserve">Energy.  Energy East Corporation holds through direct ownership, after the merger, 100% of the </t>
  </si>
  <si>
    <t>voting stock of RGS Energy.</t>
  </si>
  <si>
    <t xml:space="preserve">The merger between Energy East Corporation and Green Acquisition Capital, Inc., a wholly-owned </t>
  </si>
  <si>
    <t>subsidiary of Iberdrola, S.A., (Iberdrola) became effective on September 16, 2008.  As a result of the</t>
  </si>
  <si>
    <t xml:space="preserve">merger, Iberdrola holds through direct ownership, 100% of the voting stock of RGS Energy. </t>
  </si>
  <si>
    <t>On December 1, 2009, Iberdrola USA, Inc. changed its legal and operating name to Iberdrola USA, Inc.</t>
  </si>
  <si>
    <t>from Energy East Corporation.</t>
  </si>
  <si>
    <t>On November 20, 2013, Iberdrola USA Networks, Inc. was formed when Iberdrola USA, Inc. was</t>
  </si>
  <si>
    <t>reorganized to become the parent company of Iberdrola USA Networks, Inc.  Iberdrola USA Networks, Inc.</t>
  </si>
  <si>
    <t xml:space="preserve">was a wholly-owned subsidiary of Iberdrola USA, Inc.  In late 2015, Avangrid, Inc., formerly Iberdrola USA </t>
  </si>
  <si>
    <t xml:space="preserve">Networks, Inc., was reorganized to become the parent company of Avangrid Networks, Inc.,formerly Iberdrola </t>
  </si>
  <si>
    <t>USA, Networks Inc. Avangrid Networks, Inc. holds through direct ownership 100% of the voting stock of</t>
  </si>
  <si>
    <t>Avangrid Networks, Inc. is a wholly-owned subsidiary of Avangrid, Inc. which is a 81.5% owned subsidiary</t>
  </si>
  <si>
    <t>of Iberdrola, S.A. (Iberdrola), a corporation organized under the laws of the Kingdom of Spain.</t>
  </si>
  <si>
    <t>Page 234-B</t>
  </si>
  <si>
    <t>ARO - Reg Liabilities</t>
  </si>
  <si>
    <t>Deferred Gas Costs Diff GSC vs Actual</t>
  </si>
  <si>
    <t>Deferred Gas Pension Income</t>
  </si>
  <si>
    <t>R&amp;D Deferral</t>
  </si>
  <si>
    <t>Seneca Lake Deferral</t>
  </si>
  <si>
    <t>SFAS No.106 Post Retirement Benefits</t>
  </si>
  <si>
    <t>Variable Rate Debt</t>
  </si>
  <si>
    <t>All Numbers Include Distribution Utilization Transformers and Line Primary to Primary Step Transfomers</t>
  </si>
  <si>
    <t xml:space="preserve">(2) ____  No. </t>
  </si>
  <si>
    <t>rojk</t>
  </si>
  <si>
    <t xml:space="preserve">          Amortization of Regulatory Assets and Liabilities</t>
  </si>
  <si>
    <t xml:space="preserve">          Amortization and Depletion of Utility Plant</t>
  </si>
  <si>
    <t xml:space="preserve">          Amortizations of Other Long &amp; Short Term Assets and Liabilities</t>
  </si>
  <si>
    <t xml:space="preserve">          Pension Expense</t>
  </si>
  <si>
    <t>Balance of Account 219 at Beginning of Preceding Year</t>
  </si>
  <si>
    <t>NYSEG Leak Prone Service Replacement Program</t>
  </si>
  <si>
    <t>407.3, 926</t>
  </si>
  <si>
    <t xml:space="preserve">of $100,000,000; merger related costs of $6,462,000.; transfer of   </t>
  </si>
  <si>
    <t xml:space="preserve">Adjustment to Income Tax Accrued         </t>
  </si>
  <si>
    <t xml:space="preserve">Total Taxes Accrued            </t>
  </si>
  <si>
    <t>B5</t>
  </si>
  <si>
    <t>A4</t>
  </si>
  <si>
    <t>General Expenses - Millenium Gas</t>
  </si>
  <si>
    <t>General Expenses - Regulatory Commission Expenses</t>
  </si>
  <si>
    <t>Research &amp; Development Program - Internal Projects</t>
  </si>
  <si>
    <t xml:space="preserve">   Line 12, Column (b) includes $ 7,200,335 of unbilled revenues.</t>
  </si>
  <si>
    <t xml:space="preserve">   Line 12 Column (d) includes 135,554  MWH relating to unbilled revenues.</t>
  </si>
  <si>
    <t>Page  109- E</t>
  </si>
  <si>
    <t>Page  109- F</t>
  </si>
  <si>
    <t>Page  109- G</t>
  </si>
  <si>
    <t>Page  109- H</t>
  </si>
  <si>
    <t>Page  109- I</t>
  </si>
  <si>
    <t>Page 123OO</t>
  </si>
  <si>
    <t>b</t>
  </si>
  <si>
    <t>Customer Advances</t>
  </si>
  <si>
    <t>Provision for Pension Benefits</t>
  </si>
  <si>
    <t>Provision for Injuries and Damages</t>
  </si>
  <si>
    <t>Utility Plant Other</t>
  </si>
  <si>
    <t>Includes additions to common utility plant.</t>
  </si>
  <si>
    <t>Cash and Cash Equivalents at end of period consisted of:</t>
  </si>
  <si>
    <t>Working Funds (135)</t>
  </si>
  <si>
    <t>Temporary Unassigned Reserve not included in the asset module but mapped to the reserve account.</t>
  </si>
  <si>
    <t>c</t>
  </si>
  <si>
    <t>Reported in FERC Account 143</t>
  </si>
  <si>
    <t>h</t>
  </si>
  <si>
    <t>l</t>
  </si>
  <si>
    <t>Other Federal Income Taxes consisted of:</t>
  </si>
  <si>
    <t>Account 409.1 - Income Taxes, Utility Operating Income - Gas</t>
  </si>
  <si>
    <t>Account 409.2 - Income Taxes, Other Income &amp; Deductions - Electric &amp; Gas</t>
  </si>
  <si>
    <t>Other FICA and Medicare charges consisted of Account 408.1 Taxes Other Than Income Taxes,</t>
  </si>
  <si>
    <t>Utility Operating Income - Gas</t>
  </si>
  <si>
    <t>Other Federal Unemployment Tax charges consisted of Account 408.1 Taxes Other Than Income</t>
  </si>
  <si>
    <t>Taxes, Utility Operating Income - Gas</t>
  </si>
  <si>
    <t>Other State Income Taxes consisted of:</t>
  </si>
  <si>
    <t>Other State Unemployment Tax charges consisted of Account 408.1 Taxes Other Than Income</t>
  </si>
  <si>
    <t>Gross Receipts Tax consisted of Account 408.1 Taxes Other Than Income Taxes, Utility</t>
  </si>
  <si>
    <t>Operating Income - Gas</t>
  </si>
  <si>
    <t>Use &amp; Other Tax charges consisted of Account 408.1 Taxes Other Than Income Taxes, Utility</t>
  </si>
  <si>
    <t>Real and Personal Property consisted of:</t>
  </si>
  <si>
    <t>Account 408.1 - Taxes Other Than Income Taxes, Utility Operating Tax - Gas</t>
  </si>
  <si>
    <t>Account 408.2 - Taxes Other Than Income Taxes, Other Income &amp; Deductions</t>
  </si>
  <si>
    <t>Regulatory Deferrals</t>
  </si>
  <si>
    <t>Energy Efficiency Portfolio Standards</t>
  </si>
  <si>
    <t>Merchant Function Charge</t>
  </si>
  <si>
    <t>A/R Purchase Discount -Electric</t>
  </si>
  <si>
    <t>Regulatory Decoupling Mechanism</t>
  </si>
  <si>
    <t>General &amp; Supplemental DPS Assessment NE</t>
  </si>
  <si>
    <t>Reliability Support Services (RSS)</t>
  </si>
  <si>
    <t>Economic Development Fund</t>
  </si>
  <si>
    <t>Funded Power Tax DIT´S</t>
  </si>
  <si>
    <t>Property Tax</t>
  </si>
  <si>
    <t>Incremental Maintenance/CRO deferral</t>
  </si>
  <si>
    <t>Rate Change Levelization</t>
  </si>
  <si>
    <t>CEF Electric</t>
  </si>
  <si>
    <t>EE Tracker NE</t>
  </si>
  <si>
    <t>Energy Supply Reconciliation</t>
  </si>
  <si>
    <t>Deferred Non-Bypassible Wire Charges</t>
  </si>
  <si>
    <t>Vegetation Management</t>
  </si>
  <si>
    <t>Unfunded FIT Reg</t>
  </si>
  <si>
    <t>Zero Emissions Credits Deferral</t>
  </si>
  <si>
    <t>Regulatory Amortization</t>
  </si>
  <si>
    <t>A/R Purchase Discount- Electric</t>
  </si>
  <si>
    <t>Excess Depreciation</t>
  </si>
  <si>
    <t>Bonus Depreciation NCR</t>
  </si>
  <si>
    <t>Earnings Sharing Mechanism</t>
  </si>
  <si>
    <t>Excess DIT - NYS Tax Rate Change</t>
  </si>
  <si>
    <t>Mixed Service 263(a) - Tax Benefit</t>
  </si>
  <si>
    <t>Theoretical Reserve</t>
  </si>
  <si>
    <t>Deferral of NY JP App O Amort Revenue</t>
  </si>
  <si>
    <t>Stray Voltage</t>
  </si>
  <si>
    <t>DIT Def on Lower-thank Book Dep. Exp</t>
  </si>
  <si>
    <t>Miscellaneous Revenue</t>
  </si>
  <si>
    <t>Billing and Service Charges</t>
  </si>
  <si>
    <t>Intercompany Revenue</t>
  </si>
  <si>
    <t>Damage Billing</t>
  </si>
  <si>
    <t>Sundry Billing</t>
  </si>
  <si>
    <t>A/R Purchase Discount-Electric</t>
  </si>
  <si>
    <t>Other Electric Revenues</t>
  </si>
  <si>
    <t>Unfunded Deferred Taxes</t>
  </si>
  <si>
    <t>Energy Efficiency Portfolio Standard (EEPS)</t>
  </si>
  <si>
    <t>Purchase of Accounts Receivable</t>
  </si>
  <si>
    <t>Revenue Decoupling Mechanism</t>
  </si>
  <si>
    <t>Funded - Power Tax Normalization Deferred Income Tax</t>
  </si>
  <si>
    <t>Theoretical Excess Depreciation Reserve</t>
  </si>
  <si>
    <t>Defer Post Term Amort of JP Elec</t>
  </si>
  <si>
    <t>NY State Tax Audit</t>
  </si>
  <si>
    <t>Reforming the Energy Vision</t>
  </si>
  <si>
    <t>Non-Bypassible Wire Charges</t>
  </si>
  <si>
    <t>Annual Compliance Filing</t>
  </si>
  <si>
    <t>Excess Depreciation Reserve</t>
  </si>
  <si>
    <t>DIT Def on Lower-than Book Dep. Exp</t>
  </si>
  <si>
    <t>Purchase of Accounts Receivable (ESCO)</t>
  </si>
  <si>
    <t>Current Year Broker Charges</t>
  </si>
  <si>
    <t>Prior Year ISO Charges</t>
  </si>
  <si>
    <t>NYPA Recharge New York</t>
  </si>
  <si>
    <t>Current Year Contracts for Differences/Broker Charges</t>
  </si>
  <si>
    <t>ERDA Tax Deferrals Prior Year and Current Year recorded in 2017</t>
  </si>
  <si>
    <t>2016 costs related to the prior year deferral was reported in 2016</t>
  </si>
  <si>
    <t>The total number of MWH's for ancillary services purchased in 2017 are 7,069,287</t>
  </si>
  <si>
    <t>a</t>
  </si>
  <si>
    <t>Additional expenses attributed to Hydro consisted of:</t>
  </si>
  <si>
    <t>General Operational Supervision of All Facilities</t>
  </si>
  <si>
    <t>Maintenance Assistance of Hydro Facilities from Affiliate</t>
  </si>
  <si>
    <t>Page 450-B</t>
  </si>
  <si>
    <t xml:space="preserve">Conductors and Devices is in temporary plant and all assigned to FERC plant account 356 </t>
  </si>
  <si>
    <t>until final unitization.</t>
  </si>
  <si>
    <t>Page 450-C</t>
  </si>
  <si>
    <t xml:space="preserve"> $                                   -  </t>
  </si>
  <si>
    <t xml:space="preserve"> $                                      -  </t>
  </si>
  <si>
    <t xml:space="preserve">                                           -</t>
  </si>
  <si>
    <t xml:space="preserve">                                      -</t>
  </si>
  <si>
    <t xml:space="preserve">             Run-of- River </t>
  </si>
  <si>
    <t xml:space="preserve">      Conventional</t>
  </si>
  <si>
    <t xml:space="preserve">  Allowance for Funds Used During Construction</t>
  </si>
  <si>
    <t xml:space="preserve">  General Construction</t>
  </si>
  <si>
    <t xml:space="preserve">  Preliminary Engineering</t>
  </si>
  <si>
    <t>General Construction Overhead - To allocate costs incurred in the general oversight, supervision and assistance during</t>
  </si>
  <si>
    <t>construction projects.  The costs are aggregated in various General Construction internal orders and wbs and allocated</t>
  </si>
  <si>
    <t>to certain construction jobs.</t>
  </si>
  <si>
    <t xml:space="preserve">Preliminary Engineering Overhead - To allocate engineering costs incurred in the planning, designing, preparing estimates and </t>
  </si>
  <si>
    <t>giving general advise and assistance in connection with a construction project.</t>
  </si>
  <si>
    <t>The costs are aggregated in various Preliminary Engineering internal orders and wbs and allocated to certain</t>
  </si>
  <si>
    <t>construction jobs.</t>
  </si>
  <si>
    <t xml:space="preserve">Electric System Transmission IPP     </t>
  </si>
  <si>
    <t>09-E-0715 &amp; 09-E-0716</t>
  </si>
  <si>
    <t>Undistributed Adjustments</t>
  </si>
  <si>
    <t>Taxable income not Reported on Books:</t>
  </si>
  <si>
    <t>Capitalized Interest</t>
  </si>
  <si>
    <t>Contributions in Aid of Construction (CIAC)</t>
  </si>
  <si>
    <t>SUBTOTAL</t>
  </si>
  <si>
    <t>Deductions Recorded on Books, Not deducted for Return</t>
  </si>
  <si>
    <t>Accident &amp; Sickness Reserve</t>
  </si>
  <si>
    <t>ARO - Oth Liab - I230010/030 2015</t>
  </si>
  <si>
    <t>ARO - Reg Assets - I182355/356</t>
  </si>
  <si>
    <t>ASGA - Amort - Electric 1</t>
  </si>
  <si>
    <t>Book Depreciation (FED/ALL)</t>
  </si>
  <si>
    <t>CAIDI/SAIFI - Electric</t>
  </si>
  <si>
    <t>Cap Ex Customer Credit</t>
  </si>
  <si>
    <t>Community Development Deferral</t>
  </si>
  <si>
    <t>Cost to Achieve</t>
  </si>
  <si>
    <t>Deferred Compensation - Funding vs Expense</t>
  </si>
  <si>
    <t>DSO Electric Hedges (Gains) - I254266 - 2015 Accounting 1</t>
  </si>
  <si>
    <t>FAS106 OPEB Reg Liab FAS 158</t>
  </si>
  <si>
    <t>Gain/Loss on Reacquired Debt - Fed</t>
  </si>
  <si>
    <t xml:space="preserve">Gain/Loss on Sale of Assets - Net Book/Tax </t>
  </si>
  <si>
    <t>Gas Hedges (Losses) - I182375 1</t>
  </si>
  <si>
    <t>Gas Pipeline Intg Deferral</t>
  </si>
  <si>
    <t>GRT Audit Reserve</t>
  </si>
  <si>
    <t>Incr Maint/CRO - Electric</t>
  </si>
  <si>
    <t>Incr Maint/CRO - Gas</t>
  </si>
  <si>
    <t>ISO Costs Deferred</t>
  </si>
  <si>
    <t>Long Term Executive Incentive Plan</t>
  </si>
  <si>
    <t>Low Income Program - Gas</t>
  </si>
  <si>
    <t>Meals and Entertainment</t>
  </si>
  <si>
    <t>MFC Undercollection</t>
  </si>
  <si>
    <t>MHP Meter Costs</t>
  </si>
  <si>
    <t>MTA Surcharge  Amortization</t>
  </si>
  <si>
    <t>Outreach &amp; Education</t>
  </si>
  <si>
    <t>Pension - Regulatory Asset FAS158</t>
  </si>
  <si>
    <t>POR Incremental Costs</t>
  </si>
  <si>
    <t>Post-Term Amortizations of JP</t>
  </si>
  <si>
    <t>Prepaid Insurance</t>
  </si>
  <si>
    <t xml:space="preserve">Property Tax Deferral </t>
  </si>
  <si>
    <t>RDM - Gas</t>
  </si>
  <si>
    <t>Salvage Proceeds1</t>
  </si>
  <si>
    <t>Sarbanes-Oxley Deferral</t>
  </si>
  <si>
    <t>Storm Costs</t>
  </si>
  <si>
    <t>Unfunded FIT</t>
  </si>
  <si>
    <t>Variable Rate Debt - Electric</t>
  </si>
  <si>
    <t>Variable Rate Debt - Gas</t>
  </si>
  <si>
    <t>Veg Mgmt - Electric</t>
  </si>
  <si>
    <t>VERP COA - Electric</t>
  </si>
  <si>
    <t>Taxes</t>
  </si>
  <si>
    <t>Income Recorded on Books not Included in Return</t>
  </si>
  <si>
    <t>Funded DIT True Up Elec</t>
  </si>
  <si>
    <t>Funded DIT True Up Gas</t>
  </si>
  <si>
    <t>Lost Revenues Reserve</t>
  </si>
  <si>
    <t>Deductions on Return Not charged Against Book Income:</t>
  </si>
  <si>
    <t>AES Bankruptcy</t>
  </si>
  <si>
    <t>Allowance for Funds Used During Construction - Debt</t>
  </si>
  <si>
    <t>Allowance for Funds Used During Construction - Equity</t>
  </si>
  <si>
    <t>ARO - Net Plant - I118/119</t>
  </si>
  <si>
    <t>Bad Debt Reserve - 2015 Accounting</t>
  </si>
  <si>
    <t>Cost of Removal1</t>
  </si>
  <si>
    <t>Credit Card Fee Deferral</t>
  </si>
  <si>
    <t>DSM/SBC Under/Over Collection</t>
  </si>
  <si>
    <t>DSO Electric Hedges (Gains) - I254266 - 2015 Accounting</t>
  </si>
  <si>
    <t>Economic Development Deferral</t>
  </si>
  <si>
    <t>EE &amp; AEIP Incentive Plan 1</t>
  </si>
  <si>
    <t>Environmental - Other Liab</t>
  </si>
  <si>
    <t>Environmental - Reg Asset</t>
  </si>
  <si>
    <t>FAS106 OPEB</t>
  </si>
  <si>
    <t>FAS106 OPEB Joint Proposal</t>
  </si>
  <si>
    <t>Gain/Loss on Surplus Sales</t>
  </si>
  <si>
    <t>Gas Hedges (Losses) - I182375</t>
  </si>
  <si>
    <t>IFRS - Plant</t>
  </si>
  <si>
    <t>Low Income Program - Electric</t>
  </si>
  <si>
    <t>Medicare Part D NCR</t>
  </si>
  <si>
    <t>Mgmt Audit - Electric</t>
  </si>
  <si>
    <t>Mgmt Audit - Gas</t>
  </si>
  <si>
    <t>Miscellaneous TBBS Adj</t>
  </si>
  <si>
    <t>Mixed Service Costs 263A - Fed</t>
  </si>
  <si>
    <t>MTA Surcharge Deferred - Fed</t>
  </si>
  <si>
    <t>NBC</t>
  </si>
  <si>
    <t>Net Plant Reconciliation</t>
  </si>
  <si>
    <t>Pension Funding vs Expense (FED/ALL)</t>
  </si>
  <si>
    <t>Rate Levelization</t>
  </si>
  <si>
    <t>RDM - Electric</t>
  </si>
  <si>
    <t>Reforming Energy Vision</t>
  </si>
  <si>
    <t>Page 261-C</t>
  </si>
  <si>
    <t>Retired Non-Mass Asset Property-Fed Only</t>
  </si>
  <si>
    <t>SERP</t>
  </si>
  <si>
    <t>Service Quality Performance Mechanism</t>
  </si>
  <si>
    <t>Tax Depreciation</t>
  </si>
  <si>
    <t>Theoretical Reserve Tax Gross Up</t>
  </si>
  <si>
    <t>Unit of Property - Fed</t>
  </si>
  <si>
    <t>Veg Mgmt</t>
  </si>
  <si>
    <t>VERP COA - Gas</t>
  </si>
  <si>
    <t>Workers Comp Reserve</t>
  </si>
  <si>
    <t>Page 262 -A</t>
  </si>
  <si>
    <t>Uncontrollable Storm Costs</t>
  </si>
  <si>
    <t xml:space="preserve">                                      -  </t>
  </si>
  <si>
    <t xml:space="preserve">                                  -  </t>
  </si>
  <si>
    <t xml:space="preserve">                                         -  </t>
  </si>
  <si>
    <t xml:space="preserve">                                                -  </t>
  </si>
  <si>
    <t xml:space="preserve">ARO Reg Asset </t>
  </si>
  <si>
    <t>Bill Mitigation Deferral</t>
  </si>
  <si>
    <t xml:space="preserve">15-E-0283 </t>
  </si>
  <si>
    <t xml:space="preserve">Case No. 15-E-0283 &amp; 15-E-0284 </t>
  </si>
  <si>
    <t>Energy Efficiency Tracker - Electric</t>
  </si>
  <si>
    <t>B4</t>
  </si>
  <si>
    <t>(1) _x_ Yes.  Enter the date when such independent accountant was initially engaged: 01/01/2017.</t>
  </si>
  <si>
    <t>Revolving Credit Facility Expense</t>
  </si>
</sst>
</file>

<file path=xl/styles.xml><?xml version="1.0" encoding="utf-8"?>
<styleSheet xmlns="http://schemas.openxmlformats.org/spreadsheetml/2006/main" xmlns:mc="http://schemas.openxmlformats.org/markup-compatibility/2006" xmlns:x14ac="http://schemas.microsoft.com/office/spreadsheetml/2009/9/ac" mc:Ignorable="x14ac">
  <numFmts count="19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2]* #,##0.00_);_([$€-2]* \(#,##0.00\);_([$€-2]* &quot;-&quot;??_)"/>
    <numFmt numFmtId="180" formatCode="#,##0_x_x_x"/>
    <numFmt numFmtId="181" formatCode="#,##0_x_x_x_x"/>
    <numFmt numFmtId="182" formatCode="#,##0.0_);\(#,##0.0\);#,##0.0_);@_)"/>
    <numFmt numFmtId="183" formatCode="#,##0.0\ ;\(#,##0.0\)"/>
    <numFmt numFmtId="184" formatCode="&quot;$&quot;#,##0.0_);\(&quot;$&quot;#,##0.0\);@_)"/>
    <numFmt numFmtId="185" formatCode="&quot;$&quot;#,##0.0_);\(&quot;$&quot;#,##0.0\)"/>
    <numFmt numFmtId="186" formatCode="#,##0.0"/>
    <numFmt numFmtId="187" formatCode=";;;"/>
    <numFmt numFmtId="188" formatCode="0.0_)\%;\(0.0\)\%;0.0_)\%;@_)_%"/>
    <numFmt numFmtId="189" formatCode="#,##0.0_)_%;\(#,##0.0\)_%;0.0_)_%;@_)_%"/>
    <numFmt numFmtId="190" formatCode="&quot;$&quot;#,##0.0_);[Red]\(&quot;$&quot;#,##0.0\)"/>
    <numFmt numFmtId="191" formatCode="&quot;$&quot;\ \ #,##0_);[Red]\(&quot;$&quot;\ \ #,##0\)"/>
    <numFmt numFmtId="192" formatCode="#,##0_);[Red]\(#,##0\);\-"/>
    <numFmt numFmtId="193" formatCode="#,##0.00000___;"/>
    <numFmt numFmtId="194" formatCode="&quot;$&quot;#,##0.00;\-&quot;$&quot;#,##0.00"/>
    <numFmt numFmtId="195" formatCode="0.0_%;\(0.0\)%;\ \-\ \ \ "/>
    <numFmt numFmtId="196" formatCode="#,###.000000_);\(#,##0.000000\);\ \-\ _ "/>
    <numFmt numFmtId="197" formatCode="&quot;$&quot;\ \ #,##0.0_);[Red]\(&quot;$&quot;\ \ #,##0.0\)"/>
    <numFmt numFmtId="198" formatCode="&quot;$&quot;\ \ #,##0.00_);[Red]\(&quot;$&quot;\ \ #,##0.00\)"/>
    <numFmt numFmtId="199" formatCode="#,##0_);\(#,##0\);_ \-\ \ "/>
    <numFmt numFmtId="200" formatCode="&quot;$&quot;#,##0;[Red]\-&quot;$&quot;#,##0"/>
    <numFmt numFmtId="201" formatCode="&quot;$&quot;#,##0.00;[Red]\-&quot;$&quot;#,##0.00"/>
    <numFmt numFmtId="202" formatCode="#,##0___);\(#,##0\);___-\ \ "/>
    <numFmt numFmtId="203" formatCode="0.000000"/>
    <numFmt numFmtId="204" formatCode="#,##0_);\(#,##0\);#,##0_);@_)"/>
    <numFmt numFmtId="205" formatCode="&quot;$&quot;_(#,##0.00_);&quot;$&quot;\(#,##0.00\);&quot;$&quot;_(0.00_);@_)"/>
    <numFmt numFmtId="206" formatCode="&quot;$&quot;_(#,##0.00_);&quot;$&quot;\(#,##0.00\)"/>
    <numFmt numFmtId="207" formatCode="&quot;$&quot;_(#,##0_);&quot;$&quot;\(#,##0\);&quot;$&quot;_(0_);@_)"/>
    <numFmt numFmtId="208" formatCode="#,##0.00_);\(#,##0.00\);0.00_);@_)"/>
    <numFmt numFmtId="209" formatCode="#,##0.00_ ;[Red]\-#,##0.00;\-"/>
    <numFmt numFmtId="210" formatCode="\€_(#,##0.00_);\€\(#,##0.00\);\€_(0.00_);@_)"/>
    <numFmt numFmtId="211" formatCode="#,##0.0_)\x;\(#,##0.0\)\x;0.0_)\x;@_)_x"/>
    <numFmt numFmtId="212" formatCode="#,##0_)\x;\(#,##0\)\x;0_)\x;@_)_x"/>
    <numFmt numFmtId="213" formatCode="#,##0.0_)\x;\(#,##0.0\)\x"/>
    <numFmt numFmtId="214" formatCode="#,##0_)_x;\(#,##0\)_x;0_)_x;@_)_x"/>
    <numFmt numFmtId="215" formatCode="#,##0.0_)_x;\(#,##0.0\)_x"/>
    <numFmt numFmtId="216" formatCode="0.0_)\%;\(0.0\)\%"/>
    <numFmt numFmtId="217" formatCode="#,##0.0_)_%;\(#,##0.0\)_%"/>
    <numFmt numFmtId="218" formatCode="hh:mm\ AM/PM_)"/>
    <numFmt numFmtId="219" formatCode="dd\-mmm_)"/>
    <numFmt numFmtId="220" formatCode="_(&quot;$&quot;* #,##0.0000_);_(&quot;$&quot;* \(#,##0.0000\);_(&quot;$&quot;* &quot;-&quot;????_);_(@_)"/>
    <numFmt numFmtId="221" formatCode="hh:mm_)"/>
    <numFmt numFmtId="222" formatCode="0.000_)"/>
    <numFmt numFmtId="223" formatCode="mmm\-yy_)"/>
    <numFmt numFmtId="224" formatCode="_(&quot;$&quot;* #,##0.00000_);_(&quot;$&quot;* \(#,##0.00000\);_(&quot;$&quot;* &quot;-&quot;?????_);_(@_)"/>
    <numFmt numFmtId="225" formatCode="\£\ #,##0_);[Red]\(\£\ #,##0\)"/>
    <numFmt numFmtId="226" formatCode="#,##0.00\ ;[Red]\(#,##0.00\)"/>
    <numFmt numFmtId="227" formatCode="_(\£* #,##0_);_(\£* \(#,##0\);_(\£* &quot;-&quot;_);_(@_)"/>
    <numFmt numFmtId="228" formatCode="_(\£* #,##0.0_);_(\£* \(#,##0.0\);_(\£* &quot;-&quot;_);_(@_)"/>
    <numFmt numFmtId="229" formatCode="_(\£* #,##0.00_);_(\£* \(#,##0.00\);_(\£* &quot;-&quot;_);_(@_)"/>
    <numFmt numFmtId="230" formatCode="_(* #,##0\p_);_(* \(#,##0\p\);_(* &quot;-&quot;\ \p_);_(@_)"/>
    <numFmt numFmtId="231" formatCode="_(* #,##0.00\p_);_(* \(#,##0.00\p\);_(* &quot;-&quot;\ \p_);_(@_)"/>
    <numFmt numFmtId="232" formatCode="0.0\ ;[Red]\(0.0\)\ "/>
    <numFmt numFmtId="233" formatCode="0.000"/>
    <numFmt numFmtId="234" formatCode="\£#,##0.00"/>
    <numFmt numFmtId="235" formatCode="\¥\ #,##0_);[Red]\(\¥\ #,##0\)"/>
    <numFmt numFmtId="236" formatCode="0.0"/>
    <numFmt numFmtId="237" formatCode="&quot;$&quot;#,##0.00;\(&quot;$&quot;#,##0.0\)"/>
    <numFmt numFmtId="238" formatCode="0.0%_x_x"/>
    <numFmt numFmtId="239" formatCode="_-* #,##0.00\ [$€]_-;\-* #,##0.00\ [$€]_-;_-* &quot;-&quot;??\ [$€]_-;_-@_-"/>
    <numFmt numFmtId="240" formatCode="#,##0;\(#,##0\);&quot;-&quot;"/>
    <numFmt numFmtId="241" formatCode="&quot;  &quot;General&quot;  &quot;"/>
    <numFmt numFmtId="242" formatCode="yyyy"/>
    <numFmt numFmtId="243" formatCode="_(* #,##0.0%_);_(* \(#,##0.0%\);_(* &quot; - &quot;\%_);_(@_)"/>
    <numFmt numFmtId="244" formatCode="&quot;$&quot;#,##0.0_)\ \ ;\(&quot;$&quot;#,##0.0\)\ \ "/>
    <numFmt numFmtId="245" formatCode="#,##0\ ;\(#,##0\);\-\ \ \ \ \ "/>
    <numFmt numFmtId="246" formatCode="#,##0\ ;\(#,##0\);\–\ \ \ \ \ "/>
    <numFmt numFmtId="247" formatCode="\•\ \ @"/>
    <numFmt numFmtId="248" formatCode="&quot;$&quot;#,##0.00"/>
    <numFmt numFmtId="249" formatCode="#,##0;\(#,##0\)"/>
    <numFmt numFmtId="250" formatCode="#,##0;\-#,##0;\-"/>
    <numFmt numFmtId="251" formatCode="&quot;$&quot;#.#"/>
    <numFmt numFmtId="252" formatCode="0.00;[Red]0.00"/>
    <numFmt numFmtId="253" formatCode="&quot;Case &quot;General"/>
    <numFmt numFmtId="254" formatCode="&quot;+&quot;#,##0&quot; &quot;;\(#,##0\);&quot;±&quot;0"/>
    <numFmt numFmtId="255" formatCode="&quot;$&quot;#,##0.00000_);\(&quot;$&quot;#,##0.00000\)"/>
    <numFmt numFmtId="256" formatCode="#,##0.0;[Red]\(#,##0.0\)"/>
    <numFmt numFmtId="257" formatCode="_(* #,##0.0_);_(* \(#,##0.0\);_(* &quot;-&quot;??_);_(@_)"/>
    <numFmt numFmtId="258" formatCode="#,##0_%_);\(#,##0\)_%;#,##0_%_);@_%_)"/>
    <numFmt numFmtId="259" formatCode="#,##0_%_);\(#,##0\)_%;**;@_%_)"/>
    <numFmt numFmtId="260" formatCode="#,##0.00_%_);\(#,##0.00\)_%;#,##0.00_%_);@_%_)"/>
    <numFmt numFmtId="261" formatCode="#,##0,_);\(#,##0,\)"/>
    <numFmt numFmtId="262" formatCode="General_)"/>
    <numFmt numFmtId="263" formatCode="&quot;$&quot;#,##0,_);[Red]\(&quot;$&quot;#,##0,\)"/>
    <numFmt numFmtId="264" formatCode="&quot;$&quot;#,##0.0;[Red]\(&quot;$&quot;#,##0.0\)"/>
    <numFmt numFmtId="265" formatCode="* #,##0.0_);* \(#,##0.0\)"/>
    <numFmt numFmtId="266" formatCode="* &quot;$&quot;#,##0.0_);* \(&quot;$&quot;#,##0.0\)"/>
    <numFmt numFmtId="267" formatCode="#.#,&quot;---&quot;"/>
    <numFmt numFmtId="268" formatCode="&quot;$&quot;#,##0_%_);\(&quot;$&quot;#,##0\)_%;&quot;$&quot;#,##0_%_);@_%_)"/>
    <numFmt numFmtId="269" formatCode="&quot;$&quot;#,##0.00_)\ \ ;\(&quot;$&quot;#,##0.00\)\ \ "/>
    <numFmt numFmtId="270" formatCode="_(* #,##0_);_(* \(#,##0\);_(* &quot;-&quot;??_);_(@_)"/>
    <numFmt numFmtId="271" formatCode="\ \ _•\–\ \ \ \ @"/>
    <numFmt numFmtId="272" formatCode="m/d/yy_%_)"/>
    <numFmt numFmtId="273" formatCode="mmm\ \-\ yy"/>
    <numFmt numFmtId="274" formatCode="0&quot;x&quot;"/>
    <numFmt numFmtId="275" formatCode="_(* #,###.0_);_(* \(#,###.0\);_(* &quot;-&quot;?_);_(@_)"/>
    <numFmt numFmtId="276" formatCode="mmmm"/>
    <numFmt numFmtId="277" formatCode="0_%_);\(0\)_%;0_%_);@_%_)"/>
    <numFmt numFmtId="278" formatCode="#,##0,_);[Red]\(#,##0,\)"/>
    <numFmt numFmtId="279" formatCode="_(* #,##0_);_(* \(#,##0\);_(* &quot; - &quot;_);_(@_)"/>
    <numFmt numFmtId="280" formatCode="_(* #,##0.0_);_(* \(#,##0.0\);_(* &quot; - &quot;_);_(@_)"/>
    <numFmt numFmtId="281" formatCode="_-* #,##0_-;\-* #,##0_-;_-* &quot;-&quot;_-;_-@_-"/>
    <numFmt numFmtId="282" formatCode="#,##0.0_);[Red]\(#,##0.0\)"/>
    <numFmt numFmtId="283" formatCode="0.0,,"/>
    <numFmt numFmtId="284" formatCode="0.0\%_);\(0.0\%\);0.0\%_);@_%_)"/>
    <numFmt numFmtId="285" formatCode="#."/>
    <numFmt numFmtId="286" formatCode="0_ ;[Red]\-0\ "/>
    <numFmt numFmtId="287" formatCode="mmmm\ dd\,\ yyyy"/>
    <numFmt numFmtId="288" formatCode="dd/mm/yy\ hh:mm:ss"/>
    <numFmt numFmtId="289" formatCode="mmm"/>
    <numFmt numFmtId="290" formatCode="#,##0.0;\(#,##0.0\)"/>
    <numFmt numFmtId="291" formatCode="0.0%;\(0.0%\)"/>
    <numFmt numFmtId="292" formatCode="0.0\ \x\ \ \ \ ;&quot;NM      &quot;;\ 0.0\ \x\ \ \ \ "/>
    <numFmt numFmtId="293" formatCode="#,##0\ \ \ ;\(#,##0\)\ \ "/>
    <numFmt numFmtId="294" formatCode="0.0%_)\ \ ;\(0.0%\)\ \ "/>
    <numFmt numFmtId="295" formatCode="0&quot;Days&quot;"/>
    <numFmt numFmtId="296" formatCode="mmm\ d\,\ yyyy"/>
    <numFmt numFmtId="297" formatCode="m/d"/>
    <numFmt numFmtId="298" formatCode="_-* #,##0.00_-;\-* #,##0.00_-;_-* &quot;-&quot;??_-;_-@_-"/>
    <numFmt numFmtId="299" formatCode="_-* #,##0.00\ _€_-;\-* #,##0.00\ _€_-;_-* &quot;-&quot;??\ _€_-;_-@_-"/>
    <numFmt numFmtId="300" formatCode="_-* #,##0\ _F_-;\-* #,##0\ _F_-;_-* &quot;-&quot;\ _F_-;_-@_-"/>
    <numFmt numFmtId="301" formatCode="_-* #,##0.00\ _F_-;\-* #,##0.00\ _F_-;_-* &quot;-&quot;??\ _F_-;_-@_-"/>
    <numFmt numFmtId="302" formatCode="mm/dd"/>
    <numFmt numFmtId="303" formatCode="mm/yy"/>
    <numFmt numFmtId="304" formatCode="_-* #,##0\ &quot;F&quot;_-;\-* #,##0\ &quot;F&quot;_-;_-* &quot;-&quot;\ &quot;F&quot;_-;_-@_-"/>
    <numFmt numFmtId="305" formatCode="_-* #,##0.00\ &quot;F&quot;_-;\-* #,##0.00\ &quot;F&quot;_-;_-* &quot;-&quot;??\ &quot;F&quot;_-;_-@_-"/>
    <numFmt numFmtId="306" formatCode="#,##0.0;[Red]\-#,##0.0"/>
    <numFmt numFmtId="307" formatCode="_(* #,##0.000000000000000000000000_);_(* \(#,##0.000000000000000000000000\);_(* &quot;-&quot;??_);_(@_)"/>
    <numFmt numFmtId="308" formatCode="0.0\x_)_);&quot;NM&quot;_x_)_);0.0\x_)_);@_%_)"/>
    <numFmt numFmtId="309" formatCode="* #,##0.0_x_);* \(#,##0.0_x\)"/>
    <numFmt numFmtId="310" formatCode="_(* #,##0.00\ ___);_(* \(#,##0.00\ __\);_(* &quot;-&quot;??_);_(@_)"/>
    <numFmt numFmtId="311" formatCode="_(* #,##0\ \x_);_(* \(#,##0\ \x\);_(* &quot;-&quot;??_);_(@_)"/>
    <numFmt numFmtId="312" formatCode="_(* #,##0\ ___);_(* \(#,##0\ __\);_(* &quot;-&quot;??_);_(@_)"/>
    <numFmt numFmtId="313" formatCode="#,##0\x_);\(#,##0\x\)"/>
    <numFmt numFmtId="314" formatCode="_(* #,##0.0\ ___);_(* \(#,##0.0\ __\);_(* &quot;-&quot;??_);_(@_)"/>
    <numFmt numFmtId="315" formatCode="_(* #,##0.0\ \x_);_(* \(#,##0.0\ \x\);_(* &quot;-&quot;??_);_(@_)"/>
    <numFmt numFmtId="316" formatCode="#,##0.0\x_);\(#,##0.0\x\)"/>
    <numFmt numFmtId="317" formatCode="_-&quot;$&quot;* #,##0.00_-;\-&quot;$&quot;* #,##0.00_-;_-&quot;$&quot;* &quot;-&quot;??_-;_-@_-"/>
    <numFmt numFmtId="318" formatCode="#,##0.0_);\(#,##0.0\);\-\ \-_)"/>
    <numFmt numFmtId="319" formatCode="_-[$€-2]* #,##0.000_-;\-[$€-2]* #,##0.000_-;_-[$€-2]* &quot;-&quot;??_-"/>
    <numFmt numFmtId="320" formatCode="\+#,##0;\-#,##0;\-\-\-\-\-"/>
    <numFmt numFmtId="321" formatCode="_-[$€-2]* #,##0.00_-;\-[$€-2]* #,##0.00_-;_-[$€-2]* &quot;-&quot;??_-"/>
    <numFmt numFmtId="322" formatCode="#,##0.00_);\(#,##0.00\);\-\ \-_)"/>
    <numFmt numFmtId="323" formatCode="#,##0.0_);\(#,##0.0\);\-\ ;"/>
    <numFmt numFmtId="324" formatCode="#,##0.000_ ;\-#,##0.000\ "/>
    <numFmt numFmtId="325" formatCode="#,##0;\(#,###\)"/>
    <numFmt numFmtId="326" formatCode="_(* #,##0_);_(* \(#,##0\);_(* &quot; &quot;_);_(@_)"/>
    <numFmt numFmtId="327" formatCode="mmmm\ yyyy"/>
    <numFmt numFmtId="328" formatCode="* #,##0.00_);* \(#,##0.00\)"/>
    <numFmt numFmtId="329" formatCode="* &quot;$&quot;#,##0.00_);* \(&quot;$&quot;#,##0.00\)"/>
    <numFmt numFmtId="330" formatCode="0%_);\(0%\)"/>
    <numFmt numFmtId="331" formatCode="0.0%;[Red]\(0.0%\)"/>
    <numFmt numFmtId="332" formatCode="* #,##0.0%_);* \(#,##0.0%\)"/>
    <numFmt numFmtId="333" formatCode="_-* #,##0.0_-;\-* #,##0.0_-;_-* &quot;-&quot;??_-;_-@_-"/>
    <numFmt numFmtId="334" formatCode="&quot;+&quot;#,##0%&quot; &quot;;\(#,##0%\);&quot;±&quot;0%"/>
    <numFmt numFmtId="335" formatCode="_(&quot;$&quot;* #,##0.000_);_(&quot;$&quot;* \(#,##0.000\);_(&quot;$&quot;* &quot;-&quot;???_);_(@_)"/>
    <numFmt numFmtId="336" formatCode="&quot;$&quot;#,##0.00;\(&quot;$&quot;#,##0.00\)"/>
    <numFmt numFmtId="337" formatCode="0.0000_ ;[Red]\-0.0000\ "/>
    <numFmt numFmtId="338" formatCode="#,##0.00;[Red]\(#,##0.00\)"/>
    <numFmt numFmtId="339" formatCode="0000"/>
    <numFmt numFmtId="340" formatCode="* #,##0.000_);* \(#,##0.000\)"/>
    <numFmt numFmtId="341" formatCode="_-&quot;£&quot;* #,##0_-;\-&quot;£&quot;* #,##0_-;_-&quot;£&quot;* &quot;-&quot;_-;_-@_-"/>
    <numFmt numFmtId="342" formatCode="_-&quot;£&quot;* #,##0.00_-;\-&quot;£&quot;* #,##0.00_-;_-&quot;£&quot;* &quot;-&quot;??_-;_-@_-"/>
    <numFmt numFmtId="343" formatCode="General&quot;E&quot;"/>
    <numFmt numFmtId="344" formatCode="General&quot;P&quot;"/>
    <numFmt numFmtId="345" formatCode="General&quot;A&quot;"/>
    <numFmt numFmtId="346" formatCode="[$$-80A]#,##0.00"/>
    <numFmt numFmtId="347" formatCode="#,##0.0_);\(#,##0.0\);&quot;-&quot;_)"/>
    <numFmt numFmtId="348" formatCode="_-* #,##0\ _P_t_s_-;\-* #,##0\ _P_t_s_-;_-* &quot;-&quot;\ _P_t_s_-;_-@_-"/>
    <numFmt numFmtId="349" formatCode="#,##0_ ;\-#,##0\ "/>
    <numFmt numFmtId="350" formatCode="#,##0;[Red]\(#,###\)"/>
    <numFmt numFmtId="351" formatCode="&quot;£k&quot;0.0"/>
  </numFmts>
  <fonts count="323">
    <font>
      <sz val="12"/>
      <name val="Arial"/>
    </font>
    <font>
      <sz val="10"/>
      <color theme="1"/>
      <name val="Arial"/>
      <family val="2"/>
    </font>
    <font>
      <sz val="10"/>
      <color theme="1"/>
      <name val="Arial"/>
      <family val="2"/>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6"/>
      <name val="Arial"/>
      <family val="2"/>
    </font>
    <font>
      <sz val="16"/>
      <name val="Times New Roman"/>
      <family val="1"/>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0"/>
      <name val="Arial"/>
      <family val="2"/>
    </font>
    <font>
      <sz val="10"/>
      <name val="Times New Roman"/>
      <family val="1"/>
    </font>
    <font>
      <sz val="11"/>
      <color indexed="8"/>
      <name val="Calibri"/>
      <family val="2"/>
    </font>
    <font>
      <sz val="10"/>
      <name val="Arial Narrow"/>
      <family val="2"/>
    </font>
    <font>
      <sz val="9"/>
      <name val="Arial"/>
      <family val="2"/>
    </font>
    <font>
      <sz val="10"/>
      <name val="Book Antiqua"/>
      <family val="1"/>
    </font>
    <font>
      <sz val="10"/>
      <color indexed="8"/>
      <name val="MS Sans Serif"/>
      <family val="2"/>
    </font>
    <font>
      <sz val="10"/>
      <name val="Helv"/>
      <family val="2"/>
    </font>
    <font>
      <sz val="12"/>
      <name val="___"/>
      <family val="1"/>
      <charset val="129"/>
    </font>
    <font>
      <sz val="12"/>
      <name val="___"/>
      <family val="3"/>
      <charset val="129"/>
    </font>
    <font>
      <sz val="11"/>
      <name val="__"/>
      <family val="3"/>
      <charset val="129"/>
    </font>
    <font>
      <sz val="10"/>
      <name val="___"/>
      <family val="3"/>
      <charset val="129"/>
    </font>
    <font>
      <sz val="10"/>
      <name val="MS Sans Serif"/>
      <family val="2"/>
    </font>
    <font>
      <sz val="11"/>
      <name val="___"/>
      <family val="1"/>
      <charset val="129"/>
    </font>
    <font>
      <sz val="11"/>
      <name val="___"/>
      <family val="3"/>
      <charset val="129"/>
    </font>
    <font>
      <b/>
      <i/>
      <sz val="10"/>
      <name val="Arial"/>
      <family val="2"/>
    </font>
    <font>
      <b/>
      <i/>
      <sz val="9"/>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8"/>
      <name val="Times"/>
      <family val="1"/>
    </font>
    <font>
      <sz val="8"/>
      <color indexed="8"/>
      <name val="Times New Roman"/>
      <family val="1"/>
    </font>
    <font>
      <sz val="8"/>
      <color indexed="14"/>
      <name val="Times New Roman"/>
      <family val="1"/>
    </font>
    <font>
      <sz val="11"/>
      <name val="ＭＳ 明朝"/>
      <family val="1"/>
      <charset val="128"/>
    </font>
    <font>
      <sz val="11"/>
      <name val="–¾’©"/>
      <charset val="128"/>
    </font>
    <font>
      <sz val="12"/>
      <name val="Letter Gothic"/>
      <family val="3"/>
    </font>
    <font>
      <sz val="12"/>
      <name val="¹ÙÅÁÃ¼"/>
      <family val="1"/>
      <charset val="129"/>
    </font>
    <font>
      <sz val="10"/>
      <color indexed="9"/>
      <name val="Arial"/>
      <family val="2"/>
    </font>
    <font>
      <sz val="7.5"/>
      <name val="Geneva"/>
      <family val="2"/>
    </font>
    <font>
      <sz val="12"/>
      <name val="¹UAAA¼"/>
      <family val="3"/>
      <charset val="129"/>
    </font>
    <font>
      <b/>
      <u/>
      <sz val="10"/>
      <name val="Times New Roman"/>
      <family val="1"/>
    </font>
    <font>
      <sz val="8"/>
      <color indexed="12"/>
      <name val="Helv"/>
    </font>
    <font>
      <sz val="11"/>
      <name val="Times New Roman"/>
      <family val="1"/>
    </font>
    <font>
      <b/>
      <sz val="14"/>
      <name val="Times New Roman"/>
      <family val="1"/>
    </font>
    <font>
      <sz val="9"/>
      <name val="Times New Roman"/>
      <family val="1"/>
    </font>
    <font>
      <sz val="10"/>
      <color indexed="20"/>
      <name val="Arial"/>
      <family val="2"/>
    </font>
    <font>
      <sz val="9"/>
      <name val="Helv"/>
    </font>
    <font>
      <sz val="8"/>
      <color indexed="12"/>
      <name val="Tms Rmn"/>
      <family val="1"/>
    </font>
    <font>
      <sz val="10"/>
      <color indexed="39"/>
      <name val="Arial"/>
      <family val="2"/>
    </font>
    <font>
      <sz val="10"/>
      <color indexed="12"/>
      <name val="Times New Roman"/>
      <family val="1"/>
    </font>
    <font>
      <sz val="12"/>
      <name val="tms rmn"/>
    </font>
    <font>
      <b/>
      <sz val="8"/>
      <name val="Arial"/>
      <family val="2"/>
    </font>
    <font>
      <b/>
      <sz val="12"/>
      <name val="Times New Roman"/>
      <family val="1"/>
    </font>
    <font>
      <sz val="10"/>
      <color indexed="17"/>
      <name val="Arial"/>
      <family val="2"/>
    </font>
    <font>
      <b/>
      <sz val="10"/>
      <color indexed="8"/>
      <name val="Times New Roman"/>
      <family val="1"/>
    </font>
    <font>
      <sz val="12"/>
      <name val="±¼¸²Ã¼"/>
      <family val="3"/>
      <charset val="129"/>
    </font>
    <font>
      <sz val="12"/>
      <name val="System"/>
      <family val="3"/>
      <charset val="129"/>
    </font>
    <font>
      <sz val="10"/>
      <name val="±¼¸²Ã¼"/>
      <family val="3"/>
      <charset val="129"/>
    </font>
    <font>
      <b/>
      <i/>
      <sz val="14"/>
      <name val="Arial"/>
      <family val="2"/>
    </font>
    <font>
      <b/>
      <sz val="11"/>
      <name val="Arial"/>
      <family val="2"/>
    </font>
    <font>
      <b/>
      <sz val="24"/>
      <name val="Arial Narrow"/>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color indexed="24"/>
      <name val="Arial"/>
      <family val="2"/>
    </font>
    <font>
      <b/>
      <sz val="12"/>
      <color indexed="24"/>
      <name val="Arial"/>
      <family val="2"/>
    </font>
    <font>
      <sz val="10"/>
      <name val="Univers 45 Light"/>
      <family val="2"/>
    </font>
    <font>
      <b/>
      <sz val="10"/>
      <color indexed="52"/>
      <name val="Arial"/>
      <family val="2"/>
    </font>
    <font>
      <b/>
      <sz val="10"/>
      <color indexed="9"/>
      <name val="Arial"/>
      <family val="2"/>
    </font>
    <font>
      <sz val="10"/>
      <color indexed="52"/>
      <name val="Arial"/>
      <family val="2"/>
    </font>
    <font>
      <sz val="10"/>
      <color indexed="18"/>
      <name val="Times New Roman"/>
      <family val="1"/>
    </font>
    <font>
      <b/>
      <sz val="11"/>
      <name val="Times New Roman"/>
      <family val="1"/>
    </font>
    <font>
      <sz val="10"/>
      <name val="Courier New"/>
      <family val="3"/>
    </font>
    <font>
      <b/>
      <sz val="10"/>
      <name val="Times New Roman"/>
      <family val="1"/>
    </font>
    <font>
      <i/>
      <sz val="10"/>
      <name val="Times New Roman"/>
      <family val="1"/>
    </font>
    <font>
      <sz val="8"/>
      <name val="Times New Roman"/>
      <family val="1"/>
    </font>
    <font>
      <sz val="12"/>
      <name val="Book Antiqua"/>
      <family val="1"/>
    </font>
    <font>
      <sz val="10"/>
      <color indexed="39"/>
      <name val="Century Schoolbook"/>
      <family val="1"/>
    </font>
    <font>
      <sz val="8"/>
      <color indexed="12"/>
      <name val="Times New Roman"/>
      <family val="1"/>
    </font>
    <font>
      <sz val="10"/>
      <name val="Tms Rmn"/>
    </font>
    <font>
      <sz val="8"/>
      <name val="Palatino"/>
      <family val="1"/>
    </font>
    <font>
      <sz val="11"/>
      <color theme="1"/>
      <name val="Calibri"/>
      <family val="2"/>
      <scheme val="minor"/>
    </font>
    <font>
      <b/>
      <u/>
      <sz val="8"/>
      <name val="Times New Roman"/>
      <family val="1"/>
    </font>
    <font>
      <sz val="10"/>
      <name val="BERNHARD"/>
    </font>
    <font>
      <sz val="10"/>
      <name val="Helv"/>
    </font>
    <font>
      <u val="doubleAccounting"/>
      <sz val="10"/>
      <name val="Arial"/>
      <family val="2"/>
    </font>
    <font>
      <u val="singleAccounting"/>
      <sz val="10"/>
      <name val="Arial"/>
      <family val="2"/>
    </font>
    <font>
      <sz val="10"/>
      <color indexed="54"/>
      <name val="Arial Narrow"/>
      <family val="2"/>
    </font>
    <font>
      <b/>
      <sz val="11"/>
      <color indexed="12"/>
      <name val="Arial"/>
      <family val="2"/>
    </font>
    <font>
      <sz val="8.5"/>
      <color indexed="17"/>
      <name val="Arial"/>
      <family val="2"/>
    </font>
    <font>
      <sz val="11"/>
      <color indexed="12"/>
      <name val="Book Antiqua"/>
      <family val="1"/>
    </font>
    <font>
      <sz val="8"/>
      <color indexed="16"/>
      <name val="Palatino"/>
      <family val="1"/>
    </font>
    <font>
      <i/>
      <sz val="9"/>
      <color indexed="12"/>
      <name val="Arial"/>
      <family val="2"/>
    </font>
    <font>
      <b/>
      <i/>
      <strike/>
      <sz val="12"/>
      <color indexed="48"/>
      <name val="Arial"/>
      <family val="2"/>
    </font>
    <font>
      <sz val="8"/>
      <color indexed="9"/>
      <name val="Arial"/>
      <family val="2"/>
    </font>
    <font>
      <sz val="10"/>
      <color indexed="8"/>
      <name val="Times New Roman"/>
      <family val="1"/>
    </font>
    <font>
      <u val="doubleAccounting"/>
      <sz val="10"/>
      <name val="Times New Roman"/>
      <family val="1"/>
    </font>
    <font>
      <sz val="1"/>
      <color indexed="8"/>
      <name val="Courier"/>
      <family val="3"/>
    </font>
    <font>
      <b/>
      <sz val="11"/>
      <name val="Optimum"/>
    </font>
    <font>
      <b/>
      <sz val="12"/>
      <name val="MS Sans Serif"/>
      <family val="2"/>
    </font>
    <font>
      <sz val="8"/>
      <name val="Tms Rmn"/>
    </font>
    <font>
      <b/>
      <sz val="1"/>
      <color indexed="8"/>
      <name val="Courier"/>
      <family val="3"/>
    </font>
    <font>
      <b/>
      <sz val="11"/>
      <color indexed="56"/>
      <name val="Arial"/>
      <family val="2"/>
    </font>
    <font>
      <i/>
      <strike/>
      <sz val="12"/>
      <color indexed="40"/>
      <name val="Arial"/>
      <family val="2"/>
    </font>
    <font>
      <sz val="10"/>
      <color indexed="62"/>
      <name val="Arial"/>
      <family val="2"/>
    </font>
    <font>
      <u val="double"/>
      <sz val="8"/>
      <name val="Arial"/>
      <family val="2"/>
    </font>
    <font>
      <i/>
      <sz val="10"/>
      <color indexed="23"/>
      <name val="Arial"/>
      <family val="2"/>
    </font>
    <font>
      <i/>
      <sz val="8"/>
      <name val="Times New Roman"/>
      <family val="1"/>
    </font>
    <font>
      <b/>
      <u val="singleAccounting"/>
      <sz val="9"/>
      <name val="Times New Roman"/>
      <family val="1"/>
    </font>
    <font>
      <sz val="7"/>
      <name val="Palatino"/>
      <family val="1"/>
    </font>
    <font>
      <sz val="10"/>
      <color indexed="23"/>
      <name val="Arial"/>
      <family val="2"/>
    </font>
    <font>
      <b/>
      <sz val="10"/>
      <name val="Helv"/>
    </font>
    <font>
      <i/>
      <sz val="10"/>
      <name val="Univers"/>
    </font>
    <font>
      <sz val="6"/>
      <color indexed="16"/>
      <name val="Palatino"/>
      <family val="1"/>
    </font>
    <font>
      <b/>
      <sz val="15"/>
      <color indexed="56"/>
      <name val="Arial"/>
      <family val="2"/>
    </font>
    <font>
      <b/>
      <sz val="13"/>
      <color indexed="56"/>
      <name val="Arial"/>
      <family val="2"/>
    </font>
    <font>
      <b/>
      <sz val="6"/>
      <name val="Palatino"/>
      <family val="1"/>
    </font>
    <font>
      <b/>
      <sz val="11"/>
      <color indexed="18"/>
      <name val="Arial"/>
      <family val="2"/>
    </font>
    <font>
      <b/>
      <sz val="7"/>
      <color indexed="8"/>
      <name val="Tms Rmn"/>
    </font>
    <font>
      <sz val="7"/>
      <color indexed="8"/>
      <name val="Tms Rmn"/>
    </font>
    <font>
      <i/>
      <sz val="8"/>
      <color indexed="12"/>
      <name val="Arial"/>
      <family val="2"/>
    </font>
    <font>
      <sz val="12"/>
      <color indexed="12"/>
      <name val="Times New Roman"/>
      <family val="1"/>
    </font>
    <font>
      <sz val="10"/>
      <color indexed="24"/>
      <name val="Arial"/>
      <family val="2"/>
    </font>
    <font>
      <sz val="10"/>
      <color indexed="24"/>
      <name val="Univers 45 Light"/>
      <family val="2"/>
    </font>
    <font>
      <sz val="10"/>
      <color indexed="18"/>
      <name val="Arial Narrow"/>
      <family val="2"/>
    </font>
    <font>
      <sz val="8"/>
      <color indexed="12"/>
      <name val="Palatino"/>
      <family val="1"/>
    </font>
    <font>
      <sz val="18"/>
      <name val="Times New Roman"/>
      <family val="1"/>
    </font>
    <font>
      <b/>
      <sz val="13"/>
      <name val="Times New Roman"/>
      <family val="1"/>
    </font>
    <font>
      <b/>
      <i/>
      <sz val="12"/>
      <name val="Times New Roman"/>
      <family val="1"/>
    </font>
    <font>
      <i/>
      <sz val="12"/>
      <name val="Times New Roman"/>
      <family val="1"/>
    </font>
    <font>
      <sz val="8"/>
      <color indexed="8"/>
      <name val="Helv"/>
    </font>
    <font>
      <b/>
      <sz val="16"/>
      <name val="Arial Rounded MT Bold"/>
      <family val="2"/>
    </font>
    <font>
      <b/>
      <i/>
      <sz val="7"/>
      <name val="Arial"/>
      <family val="2"/>
    </font>
    <font>
      <sz val="8.5"/>
      <color indexed="8"/>
      <name val="Arial"/>
      <family val="2"/>
    </font>
    <font>
      <sz val="8"/>
      <color indexed="55"/>
      <name val="Arial"/>
      <family val="2"/>
    </font>
    <font>
      <sz val="11"/>
      <name val="Univers 45 Light"/>
      <family val="2"/>
    </font>
    <font>
      <sz val="8"/>
      <color indexed="10"/>
      <name val="Arial"/>
      <family val="2"/>
    </font>
    <font>
      <sz val="10"/>
      <color indexed="60"/>
      <name val="Arial"/>
      <family val="2"/>
    </font>
    <font>
      <sz val="7"/>
      <name val="Small Fonts"/>
      <family val="2"/>
    </font>
    <font>
      <sz val="8"/>
      <name val="Helv"/>
    </font>
    <font>
      <b/>
      <i/>
      <sz val="16"/>
      <name val="Helv"/>
    </font>
    <font>
      <sz val="12"/>
      <name val="Helv"/>
    </font>
    <font>
      <sz val="10"/>
      <name val="TrueOptima"/>
    </font>
    <font>
      <b/>
      <sz val="11"/>
      <color indexed="62"/>
      <name val="Arial"/>
      <family val="2"/>
    </font>
    <font>
      <sz val="10"/>
      <name val="Palatino"/>
      <family val="1"/>
    </font>
    <font>
      <sz val="10"/>
      <name val="Arial CE"/>
      <charset val="238"/>
    </font>
    <font>
      <i/>
      <sz val="9"/>
      <name val="Arial"/>
      <family val="2"/>
    </font>
    <font>
      <i/>
      <strike/>
      <sz val="12"/>
      <color indexed="10"/>
      <name val="Arial"/>
      <family val="2"/>
    </font>
    <font>
      <b/>
      <sz val="10"/>
      <color indexed="72"/>
      <name val="Arial"/>
      <family val="2"/>
    </font>
    <font>
      <sz val="10"/>
      <color indexed="8"/>
      <name val="DKBRHelvetica"/>
      <family val="2"/>
    </font>
    <font>
      <b/>
      <sz val="10"/>
      <color indexed="63"/>
      <name val="Arial"/>
      <family val="2"/>
    </font>
    <font>
      <sz val="11"/>
      <color indexed="8"/>
      <name val="Times New Roman"/>
      <family val="1"/>
    </font>
    <font>
      <b/>
      <i/>
      <sz val="11"/>
      <color indexed="8"/>
      <name val="Times New Roman"/>
      <family val="1"/>
    </font>
    <font>
      <i/>
      <sz val="10"/>
      <color indexed="14"/>
      <name val="Lucida Sans"/>
      <family val="2"/>
    </font>
    <font>
      <b/>
      <sz val="11"/>
      <color indexed="16"/>
      <name val="Times New Roman"/>
      <family val="1"/>
    </font>
    <font>
      <b/>
      <sz val="22"/>
      <color indexed="8"/>
      <name val="Times New Roman"/>
      <family val="1"/>
    </font>
    <font>
      <i/>
      <sz val="12"/>
      <color indexed="8"/>
      <name val="Times New Roman"/>
      <family val="1"/>
    </font>
    <font>
      <i/>
      <sz val="12"/>
      <color indexed="17"/>
      <name val="Times New Roman"/>
      <family val="1"/>
    </font>
    <font>
      <i/>
      <sz val="12"/>
      <color indexed="10"/>
      <name val="Times New Roman"/>
      <family val="1"/>
    </font>
    <font>
      <i/>
      <sz val="12"/>
      <color indexed="12"/>
      <name val="Times New Roman"/>
      <family val="1"/>
    </font>
    <font>
      <i/>
      <sz val="12"/>
      <color indexed="14"/>
      <name val="Times New Roman"/>
      <family val="1"/>
    </font>
    <font>
      <b/>
      <i/>
      <sz val="18"/>
      <color indexed="8"/>
      <name val="Times New Roman"/>
      <family val="1"/>
    </font>
    <font>
      <b/>
      <i/>
      <sz val="12"/>
      <color indexed="8"/>
      <name val="Times New Roman"/>
      <family val="1"/>
    </font>
    <font>
      <b/>
      <i/>
      <sz val="10"/>
      <color indexed="8"/>
      <name val="Times New Roman"/>
      <family val="1"/>
    </font>
    <font>
      <b/>
      <i/>
      <sz val="10"/>
      <color indexed="17"/>
      <name val="Times New Roman"/>
      <family val="1"/>
    </font>
    <font>
      <b/>
      <i/>
      <sz val="10"/>
      <color indexed="10"/>
      <name val="Times New Roman"/>
      <family val="1"/>
    </font>
    <font>
      <b/>
      <i/>
      <sz val="10"/>
      <color indexed="12"/>
      <name val="Times New Roman"/>
      <family val="1"/>
    </font>
    <font>
      <b/>
      <i/>
      <sz val="10"/>
      <color indexed="14"/>
      <name val="Times New Roman"/>
      <family val="1"/>
    </font>
    <font>
      <sz val="10"/>
      <color indexed="16"/>
      <name val="Helvetica-Black"/>
    </font>
    <font>
      <sz val="14"/>
      <name val="B Times Bold"/>
    </font>
    <font>
      <sz val="12"/>
      <color indexed="8"/>
      <name val="Times New Roman"/>
      <family val="1"/>
    </font>
    <font>
      <sz val="9.25"/>
      <name val="Letter Gothic"/>
      <family val="3"/>
    </font>
    <font>
      <sz val="22"/>
      <name val="UBSHeadline"/>
      <family val="1"/>
    </font>
    <font>
      <strike/>
      <sz val="12"/>
      <color indexed="46"/>
      <name val="Arial"/>
      <family val="2"/>
    </font>
    <font>
      <b/>
      <sz val="10"/>
      <name val="MS Sans Serif"/>
      <family val="2"/>
    </font>
    <font>
      <sz val="8"/>
      <color indexed="38"/>
      <name val="Arial"/>
      <family val="2"/>
    </font>
    <font>
      <b/>
      <i/>
      <sz val="16"/>
      <name val="Arial"/>
      <family val="2"/>
    </font>
    <font>
      <b/>
      <sz val="12"/>
      <color indexed="32"/>
      <name val="Arial"/>
      <family val="2"/>
    </font>
    <font>
      <i/>
      <sz val="11"/>
      <name val="Arial"/>
      <family val="2"/>
    </font>
    <font>
      <sz val="10"/>
      <color indexed="12"/>
      <name val="MS Sans Serif"/>
      <family val="2"/>
    </font>
    <font>
      <sz val="12"/>
      <color indexed="17"/>
      <name val="Arial"/>
      <family val="2"/>
    </font>
    <font>
      <b/>
      <sz val="9"/>
      <color indexed="10"/>
      <name val="Helv"/>
    </font>
    <font>
      <sz val="10"/>
      <color indexed="10"/>
      <name val="Arial"/>
      <family val="2"/>
    </font>
    <font>
      <sz val="9.5"/>
      <color indexed="23"/>
      <name val="Helvetica-Black"/>
    </font>
    <font>
      <sz val="8"/>
      <color indexed="20"/>
      <name val="Arial"/>
      <family val="2"/>
    </font>
    <font>
      <b/>
      <sz val="9"/>
      <color indexed="9"/>
      <name val="Arial"/>
      <family val="2"/>
    </font>
    <font>
      <b/>
      <sz val="8"/>
      <color indexed="9"/>
      <name val="Arial"/>
      <family val="2"/>
    </font>
    <font>
      <b/>
      <sz val="16"/>
      <color indexed="23"/>
      <name val="Arial"/>
      <family val="2"/>
    </font>
    <font>
      <sz val="19"/>
      <color indexed="48"/>
      <name val="Arial"/>
      <family val="2"/>
    </font>
    <font>
      <u/>
      <sz val="12"/>
      <name val="B Times Bold"/>
    </font>
    <font>
      <u/>
      <sz val="10"/>
      <name val="B Times Bold"/>
    </font>
    <font>
      <sz val="10"/>
      <color indexed="48"/>
      <name val="Arial"/>
      <family val="2"/>
    </font>
    <font>
      <b/>
      <sz val="10"/>
      <color indexed="10"/>
      <name val="Arial"/>
      <family val="2"/>
    </font>
    <font>
      <sz val="9"/>
      <color indexed="20"/>
      <name val="Arial"/>
      <family val="2"/>
    </font>
    <font>
      <sz val="8.5"/>
      <color indexed="12"/>
      <name val="Arial"/>
      <family val="2"/>
    </font>
    <font>
      <u/>
      <sz val="11"/>
      <name val="Times New Roman"/>
      <family val="1"/>
    </font>
    <font>
      <u val="singleAccounting"/>
      <sz val="10"/>
      <name val="Times New Roman"/>
      <family val="1"/>
    </font>
    <font>
      <strike/>
      <sz val="10"/>
      <name val="Arial"/>
      <family val="2"/>
    </font>
    <font>
      <b/>
      <sz val="13"/>
      <color indexed="8"/>
      <name val="Verdana"/>
      <family val="2"/>
    </font>
    <font>
      <b/>
      <sz val="12"/>
      <color indexed="8"/>
      <name val="Verdana"/>
      <family val="2"/>
    </font>
    <font>
      <b/>
      <u val="singleAccounting"/>
      <sz val="8"/>
      <color indexed="8"/>
      <name val="Verdana"/>
      <family val="2"/>
    </font>
    <font>
      <b/>
      <sz val="8"/>
      <color indexed="9"/>
      <name val="Verdana"/>
      <family val="2"/>
    </font>
    <font>
      <b/>
      <u val="singleAccounting"/>
      <sz val="8"/>
      <color indexed="8"/>
      <name val="Arial"/>
      <family val="2"/>
    </font>
    <font>
      <sz val="8"/>
      <color indexed="8"/>
      <name val="Arial"/>
      <family val="2"/>
    </font>
    <font>
      <vertAlign val="superscript"/>
      <sz val="8"/>
      <color indexed="8"/>
      <name val="Arial"/>
      <family val="2"/>
    </font>
    <font>
      <vertAlign val="subscript"/>
      <sz val="8"/>
      <color indexed="8"/>
      <name val="Arial"/>
      <family val="2"/>
    </font>
    <font>
      <b/>
      <sz val="8"/>
      <color indexed="8"/>
      <name val="Arial"/>
      <family val="2"/>
    </font>
    <font>
      <i/>
      <sz val="8"/>
      <color indexed="8"/>
      <name val="Arial"/>
      <family val="2"/>
    </font>
    <font>
      <sz val="2"/>
      <color indexed="9"/>
      <name val="Symbol"/>
      <family val="1"/>
      <charset val="2"/>
    </font>
    <font>
      <b/>
      <sz val="10"/>
      <color indexed="12"/>
      <name val="MS Sans Serif"/>
      <family val="2"/>
    </font>
    <font>
      <sz val="12"/>
      <color indexed="17"/>
      <name val="SWISS"/>
      <family val="2"/>
    </font>
    <font>
      <b/>
      <sz val="8"/>
      <color indexed="12"/>
      <name val="Arial"/>
      <family val="2"/>
    </font>
    <font>
      <b/>
      <sz val="9"/>
      <name val="Palatino"/>
      <family val="1"/>
    </font>
    <font>
      <sz val="9"/>
      <color indexed="21"/>
      <name val="Helvetica-Black"/>
    </font>
    <font>
      <sz val="9"/>
      <name val="Helvetica-Black"/>
    </font>
    <font>
      <sz val="8.5"/>
      <name val="MS Sans Serif"/>
      <family val="2"/>
    </font>
    <font>
      <sz val="10"/>
      <name val="Frutiger 45 Light"/>
      <family val="2"/>
    </font>
    <font>
      <sz val="12"/>
      <color indexed="8"/>
      <name val="Palatino"/>
      <family val="1"/>
    </font>
    <font>
      <sz val="11"/>
      <name val="Helvetica-Black"/>
    </font>
    <font>
      <sz val="11"/>
      <color indexed="8"/>
      <name val="Helvetica-Black"/>
    </font>
    <font>
      <b/>
      <sz val="16"/>
      <color indexed="24"/>
      <name val="Univers 45 Light"/>
      <family val="2"/>
    </font>
    <font>
      <b/>
      <sz val="18"/>
      <color indexed="56"/>
      <name val="Cambria"/>
      <family val="2"/>
    </font>
    <font>
      <b/>
      <sz val="11"/>
      <color indexed="9"/>
      <name val="GillSans"/>
      <family val="2"/>
    </font>
    <font>
      <b/>
      <sz val="8"/>
      <name val="Helv"/>
    </font>
    <font>
      <b/>
      <sz val="14"/>
      <name val="TrueOptima"/>
    </font>
    <font>
      <b/>
      <sz val="8"/>
      <name val="Palatino"/>
      <family val="1"/>
    </font>
    <font>
      <sz val="10"/>
      <color indexed="38"/>
      <name val="Arial"/>
      <family val="2"/>
    </font>
    <font>
      <u/>
      <sz val="9.25"/>
      <name val="Letter Gothic"/>
      <family val="3"/>
    </font>
    <font>
      <sz val="8"/>
      <color indexed="12"/>
      <name val="Arial"/>
      <family val="2"/>
    </font>
    <font>
      <i/>
      <strike/>
      <sz val="12"/>
      <color indexed="48"/>
      <name val="Arial"/>
      <family val="2"/>
    </font>
    <font>
      <sz val="10"/>
      <name val="Century Schoolbook"/>
      <family val="1"/>
    </font>
    <font>
      <b/>
      <sz val="12"/>
      <color indexed="9"/>
      <name val="Arial"/>
      <family val="2"/>
    </font>
    <font>
      <b/>
      <u/>
      <sz val="8"/>
      <name val="Arial"/>
      <family val="2"/>
    </font>
    <font>
      <b/>
      <sz val="10"/>
      <color indexed="12"/>
      <name val="Arial"/>
      <family val="2"/>
    </font>
    <font>
      <sz val="12"/>
      <name val="新細明體"/>
      <charset val="136"/>
    </font>
    <font>
      <sz val="14"/>
      <name val="AngsanaUPC"/>
      <family val="1"/>
    </font>
    <font>
      <b/>
      <sz val="11"/>
      <color indexed="52"/>
      <name val="Calibri"/>
      <family val="2"/>
    </font>
    <font>
      <sz val="10"/>
      <color indexed="8"/>
      <name val="Calibri"/>
      <family val="2"/>
    </font>
    <font>
      <sz val="11"/>
      <color indexed="62"/>
      <name val="Calibri"/>
      <family val="2"/>
    </font>
    <font>
      <i/>
      <sz val="10"/>
      <name val="Univers"/>
      <family val="2"/>
    </font>
    <font>
      <u/>
      <sz val="10"/>
      <color indexed="12"/>
      <name val="Arial"/>
      <family val="2"/>
    </font>
    <font>
      <sz val="10"/>
      <color indexed="53"/>
      <name val="Arial"/>
      <family val="2"/>
    </font>
    <font>
      <sz val="11"/>
      <color indexed="60"/>
      <name val="Calibri"/>
      <family val="2"/>
    </font>
    <font>
      <sz val="11"/>
      <color theme="1"/>
      <name val="Calibri"/>
      <family val="2"/>
    </font>
    <font>
      <b/>
      <sz val="11"/>
      <color indexed="63"/>
      <name val="Calibri"/>
      <family val="2"/>
    </font>
    <font>
      <b/>
      <sz val="12"/>
      <color rgb="FF008000"/>
      <name val="Arial"/>
      <family val="2"/>
    </font>
    <font>
      <b/>
      <sz val="11"/>
      <color indexed="8"/>
      <name val="Calibri"/>
      <family val="2"/>
    </font>
    <font>
      <sz val="11"/>
      <color indexed="12"/>
      <name val="Arial"/>
      <family val="2"/>
    </font>
  </fonts>
  <fills count="127">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44"/>
        <bgColor indexed="64"/>
      </patternFill>
    </fill>
    <fill>
      <patternFill patternType="solid">
        <fgColor indexed="11"/>
        <bgColor indexed="64"/>
      </patternFill>
    </fill>
    <fill>
      <patternFill patternType="solid">
        <fgColor indexed="46"/>
        <bgColor indexed="64"/>
      </patternFill>
    </fill>
    <fill>
      <patternFill patternType="solid">
        <fgColor indexed="43"/>
        <bgColor indexed="64"/>
      </patternFill>
    </fill>
    <fill>
      <patternFill patternType="solid">
        <fgColor indexed="22"/>
        <bgColor indexed="64"/>
      </patternFill>
    </fill>
    <fill>
      <patternFill patternType="solid">
        <fgColor indexed="50"/>
        <bgColor indexed="64"/>
      </patternFill>
    </fill>
    <fill>
      <patternFill patternType="solid">
        <fgColor indexed="13"/>
        <bgColor indexed="64"/>
      </patternFill>
    </fill>
    <fill>
      <patternFill patternType="solid">
        <fgColor indexed="41"/>
        <bgColor indexed="64"/>
      </patternFill>
    </fill>
    <fill>
      <patternFill patternType="solid">
        <fgColor indexed="26"/>
        <bgColor indexed="64"/>
      </patternFill>
    </fill>
    <fill>
      <patternFill patternType="solid">
        <fgColor indexed="43"/>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3"/>
        <bgColor indexed="64"/>
      </patternFill>
    </fill>
    <fill>
      <patternFill patternType="solid">
        <fgColor indexed="8"/>
        <bgColor indexed="64"/>
      </patternFill>
    </fill>
    <fill>
      <patternFill patternType="solid">
        <fgColor indexed="27"/>
        <bgColor indexed="64"/>
      </patternFill>
    </fill>
    <fill>
      <patternFill patternType="solid">
        <fgColor indexed="28"/>
        <bgColor indexed="64"/>
      </patternFill>
    </fill>
    <fill>
      <patternFill patternType="solid">
        <fgColor indexed="55"/>
      </patternFill>
    </fill>
    <fill>
      <patternFill patternType="solid">
        <fgColor indexed="14"/>
        <bgColor indexed="64"/>
      </patternFill>
    </fill>
    <fill>
      <patternFill patternType="solid">
        <fgColor indexed="10"/>
        <bgColor indexed="64"/>
      </patternFill>
    </fill>
    <fill>
      <patternFill patternType="solid">
        <fgColor indexed="51"/>
        <bgColor indexed="64"/>
      </patternFill>
    </fill>
    <fill>
      <patternFill patternType="solid">
        <fgColor indexed="33"/>
        <bgColor indexed="64"/>
      </patternFill>
    </fill>
    <fill>
      <patternFill patternType="solid">
        <fgColor indexed="63"/>
        <bgColor indexed="64"/>
      </patternFill>
    </fill>
    <fill>
      <patternFill patternType="solid">
        <fgColor indexed="30"/>
        <bgColor indexed="64"/>
      </patternFill>
    </fill>
    <fill>
      <patternFill patternType="solid">
        <fgColor indexed="26"/>
        <bgColor indexed="26"/>
      </patternFill>
    </fill>
    <fill>
      <patternFill patternType="solid">
        <fgColor indexed="26"/>
      </patternFill>
    </fill>
    <fill>
      <patternFill patternType="solid">
        <fgColor indexed="22"/>
        <bgColor indexed="8"/>
      </patternFill>
    </fill>
    <fill>
      <patternFill patternType="solid">
        <fgColor indexed="34"/>
        <bgColor indexed="64"/>
      </patternFill>
    </fill>
    <fill>
      <patternFill patternType="gray0625">
        <bgColor indexed="22"/>
      </patternFill>
    </fill>
    <fill>
      <patternFill patternType="gray0625">
        <fgColor indexed="8"/>
        <bgColor indexed="15"/>
      </patternFill>
    </fill>
    <fill>
      <patternFill patternType="mediumGray">
        <fgColor indexed="22"/>
      </patternFill>
    </fill>
    <fill>
      <patternFill patternType="solid">
        <fgColor indexed="31"/>
        <bgColor indexed="26"/>
      </patternFill>
    </fill>
    <fill>
      <patternFill patternType="solid">
        <fgColor indexed="31"/>
        <bgColor indexed="64"/>
      </patternFill>
    </fill>
    <fill>
      <patternFill patternType="solid">
        <fgColor indexed="29"/>
        <bgColor indexed="64"/>
      </patternFill>
    </fill>
    <fill>
      <patternFill patternType="solid">
        <fgColor indexed="52"/>
        <bgColor indexed="64"/>
      </patternFill>
    </fill>
    <fill>
      <patternFill patternType="solid">
        <fgColor indexed="57"/>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41"/>
      </patternFill>
    </fill>
    <fill>
      <patternFill patternType="solid">
        <fgColor indexed="23"/>
        <bgColor indexed="64"/>
      </patternFill>
    </fill>
    <fill>
      <patternFill patternType="solid">
        <fgColor indexed="40"/>
        <bgColor indexed="64"/>
      </patternFill>
    </fill>
    <fill>
      <patternFill patternType="solid">
        <fgColor indexed="55"/>
        <bgColor indexed="64"/>
      </patternFill>
    </fill>
    <fill>
      <patternFill patternType="solid">
        <fgColor indexed="15"/>
      </patternFill>
    </fill>
    <fill>
      <patternFill patternType="solid">
        <fgColor indexed="62"/>
        <bgColor indexed="64"/>
      </patternFill>
    </fill>
    <fill>
      <patternFill patternType="solid">
        <fgColor indexed="56"/>
        <bgColor indexed="64"/>
      </patternFill>
    </fill>
    <fill>
      <patternFill patternType="solid">
        <fgColor indexed="61"/>
        <bgColor indexed="64"/>
      </patternFill>
    </fill>
    <fill>
      <patternFill patternType="solid">
        <fgColor indexed="16"/>
        <bgColor indexed="64"/>
      </patternFill>
    </fill>
    <fill>
      <patternFill patternType="solid">
        <fgColor indexed="24"/>
        <bgColor indexed="64"/>
      </patternFill>
    </fill>
    <fill>
      <patternFill patternType="mediumGray"/>
    </fill>
    <fill>
      <patternFill patternType="solid">
        <fgColor indexed="38"/>
        <bgColor indexed="17"/>
      </patternFill>
    </fill>
    <fill>
      <patternFill patternType="gray125">
        <fgColor indexed="13"/>
      </patternFill>
    </fill>
    <fill>
      <patternFill patternType="lightUp">
        <fgColor indexed="22"/>
        <bgColor indexed="50"/>
      </patternFill>
    </fill>
    <fill>
      <patternFill patternType="solid">
        <fgColor rgb="FFFFE29D"/>
        <bgColor indexed="64"/>
      </patternFill>
    </fill>
  </fills>
  <borders count="296">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8"/>
      </left>
      <right style="thin">
        <color indexed="8"/>
      </right>
      <top/>
      <bottom style="medium">
        <color indexed="64"/>
      </bottom>
      <diagonal/>
    </border>
    <border>
      <left/>
      <right/>
      <top/>
      <bottom style="medium">
        <color indexed="64"/>
      </bottom>
      <diagonal/>
    </border>
    <border>
      <left style="medium">
        <color indexed="8"/>
      </left>
      <right style="medium">
        <color theme="1"/>
      </right>
      <top style="medium">
        <color indexed="8"/>
      </top>
      <bottom/>
      <diagonal/>
    </border>
    <border>
      <left style="medium">
        <color indexed="8"/>
      </left>
      <right style="medium">
        <color indexed="8"/>
      </right>
      <top style="thin">
        <color indexed="8"/>
      </top>
      <bottom style="medium">
        <color indexed="8"/>
      </bottom>
      <diagonal/>
    </border>
    <border>
      <left style="medium">
        <color theme="1"/>
      </left>
      <right/>
      <top style="medium">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right style="medium">
        <color indexed="64"/>
      </right>
      <top style="medium">
        <color indexed="64"/>
      </top>
      <bottom style="hair">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medium">
        <color indexed="64"/>
      </left>
      <right style="medium">
        <color indexed="64"/>
      </right>
      <top/>
      <bottom/>
      <diagonal/>
    </border>
    <border>
      <left style="thin">
        <color indexed="64"/>
      </left>
      <right style="thin">
        <color indexed="64"/>
      </right>
      <top style="hair">
        <color indexed="64"/>
      </top>
      <bottom/>
      <diagonal/>
    </border>
    <border>
      <left/>
      <right/>
      <top style="double">
        <color indexed="64"/>
      </top>
      <bottom/>
      <diagonal/>
    </border>
    <border>
      <left style="dashed">
        <color indexed="63"/>
      </left>
      <right style="dashed">
        <color indexed="63"/>
      </right>
      <top style="dashed">
        <color indexed="63"/>
      </top>
      <bottom style="dashed">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medium">
        <color indexed="22"/>
      </left>
      <right style="medium">
        <color indexed="22"/>
      </right>
      <top style="medium">
        <color indexed="22"/>
      </top>
      <bottom style="medium">
        <color indexed="22"/>
      </bottom>
      <diagonal/>
    </border>
    <border>
      <left/>
      <right/>
      <top style="thin">
        <color indexed="60"/>
      </top>
      <bottom style="thin">
        <color indexed="60"/>
      </bottom>
      <diagonal/>
    </border>
    <border>
      <left style="dashed">
        <color indexed="26"/>
      </left>
      <right style="dashed">
        <color indexed="26"/>
      </right>
      <top style="dashed">
        <color indexed="26"/>
      </top>
      <bottom style="dashed">
        <color indexed="26"/>
      </bottom>
      <diagonal/>
    </border>
    <border>
      <left style="thin">
        <color indexed="63"/>
      </left>
      <right style="thin">
        <color indexed="63"/>
      </right>
      <top style="thin">
        <color indexed="63"/>
      </top>
      <bottom style="thin">
        <color indexed="63"/>
      </bottom>
      <diagonal/>
    </border>
    <border>
      <left/>
      <right/>
      <top style="double">
        <color indexed="64"/>
      </top>
      <bottom style="double">
        <color indexed="64"/>
      </bottom>
      <diagonal/>
    </border>
    <border>
      <left/>
      <right/>
      <top/>
      <bottom style="dotted">
        <color indexed="64"/>
      </bottom>
      <diagonal/>
    </border>
    <border>
      <left/>
      <right/>
      <top/>
      <bottom style="double">
        <color indexed="64"/>
      </bottom>
      <diagonal/>
    </border>
    <border>
      <left style="dotted">
        <color indexed="28"/>
      </left>
      <right style="dotted">
        <color indexed="28"/>
      </right>
      <top style="dotted">
        <color indexed="28"/>
      </top>
      <bottom style="dotted">
        <color indexed="28"/>
      </bottom>
      <diagonal/>
    </border>
    <border>
      <left style="dashed">
        <color indexed="55"/>
      </left>
      <right style="dashed">
        <color indexed="55"/>
      </right>
      <top style="dashed">
        <color indexed="55"/>
      </top>
      <bottom style="dashed">
        <color indexed="55"/>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hair">
        <color indexed="64"/>
      </bottom>
      <diagonal/>
    </border>
    <border>
      <left style="dashed">
        <color indexed="28"/>
      </left>
      <right style="dashed">
        <color indexed="28"/>
      </right>
      <top style="dashed">
        <color indexed="28"/>
      </top>
      <bottom style="dashed">
        <color indexed="28"/>
      </bottom>
      <diagonal/>
    </border>
    <border>
      <left style="thin">
        <color indexed="9"/>
      </left>
      <right style="thin">
        <color indexed="9"/>
      </right>
      <top style="thin">
        <color indexed="9"/>
      </top>
      <bottom style="thin">
        <color indexed="9"/>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thin">
        <color indexed="64"/>
      </top>
      <bottom style="thin">
        <color indexed="64"/>
      </bottom>
      <diagonal/>
    </border>
    <border>
      <left style="double">
        <color indexed="12"/>
      </left>
      <right style="double">
        <color indexed="12"/>
      </right>
      <top style="double">
        <color indexed="12"/>
      </top>
      <bottom style="dotted">
        <color indexed="12"/>
      </bottom>
      <diagonal/>
    </border>
    <border>
      <left style="dotted">
        <color indexed="64"/>
      </left>
      <right style="dotted">
        <color indexed="64"/>
      </right>
      <top style="dotted">
        <color indexed="64"/>
      </top>
      <bottom style="dotted">
        <color indexed="64"/>
      </bottom>
      <diagonal/>
    </border>
    <border>
      <left/>
      <right/>
      <top style="medium">
        <color indexed="23"/>
      </top>
      <bottom style="medium">
        <color indexed="23"/>
      </bottom>
      <diagonal/>
    </border>
    <border>
      <left style="thin">
        <color indexed="63"/>
      </left>
      <right style="thin">
        <color indexed="63"/>
      </right>
      <top style="thin">
        <color indexed="64"/>
      </top>
      <bottom style="thin">
        <color indexed="63"/>
      </bottom>
      <diagonal/>
    </border>
    <border>
      <left style="thin">
        <color indexed="51"/>
      </left>
      <right style="thin">
        <color indexed="51"/>
      </right>
      <top style="thin">
        <color indexed="51"/>
      </top>
      <bottom style="thin">
        <color indexed="51"/>
      </bottom>
      <diagonal/>
    </border>
    <border>
      <left style="thin">
        <color indexed="48"/>
      </left>
      <right style="thin">
        <color indexed="48"/>
      </right>
      <top style="thin">
        <color indexed="48"/>
      </top>
      <bottom style="thin">
        <color indexed="48"/>
      </bottom>
      <diagonal/>
    </border>
    <border>
      <left style="thin">
        <color indexed="9"/>
      </left>
      <right style="thin">
        <color indexed="51"/>
      </right>
      <top style="thin">
        <color indexed="9"/>
      </top>
      <bottom style="dotted">
        <color indexed="51"/>
      </bottom>
      <diagonal/>
    </border>
    <border>
      <left style="thin">
        <color indexed="51"/>
      </left>
      <right style="thin">
        <color indexed="51"/>
      </right>
      <top/>
      <bottom/>
      <diagonal/>
    </border>
    <border>
      <left style="thick">
        <color indexed="12"/>
      </left>
      <right style="thick">
        <color indexed="12"/>
      </right>
      <top style="thick">
        <color indexed="12"/>
      </top>
      <bottom/>
      <diagonal/>
    </border>
    <border>
      <left style="thin">
        <color indexed="64"/>
      </left>
      <right style="thin">
        <color indexed="64"/>
      </right>
      <top style="thin">
        <color indexed="64"/>
      </top>
      <bottom style="thick">
        <color indexed="64"/>
      </bottom>
      <diagonal/>
    </border>
    <border>
      <left style="thin">
        <color indexed="9"/>
      </left>
      <right style="thin">
        <color indexed="9"/>
      </right>
      <top/>
      <bottom style="thin">
        <color indexed="9"/>
      </bottom>
      <diagonal/>
    </border>
    <border>
      <left/>
      <right/>
      <top style="thin">
        <color indexed="62"/>
      </top>
      <bottom style="double">
        <color indexed="62"/>
      </bottom>
      <diagonal/>
    </border>
    <border>
      <left style="thin">
        <color indexed="14"/>
      </left>
      <right style="thin">
        <color indexed="14"/>
      </right>
      <top style="thin">
        <color indexed="14"/>
      </top>
      <bottom style="thin">
        <color indexed="14"/>
      </bottom>
      <diagonal/>
    </border>
    <border>
      <left style="thin">
        <color indexed="64"/>
      </left>
      <right style="thin">
        <color indexed="64"/>
      </right>
      <top style="hair">
        <color indexed="64"/>
      </top>
      <bottom style="hair">
        <color indexed="64"/>
      </bottom>
      <diagonal/>
    </border>
    <border>
      <left style="thin">
        <color theme="1"/>
      </left>
      <right style="medium">
        <color theme="1"/>
      </right>
      <top/>
      <bottom/>
      <diagonal/>
    </border>
    <border>
      <left style="thin">
        <color indexed="8"/>
      </left>
      <right style="thin">
        <color indexed="64"/>
      </right>
      <top style="thin">
        <color indexed="8"/>
      </top>
      <bottom style="thin">
        <color indexed="64"/>
      </bottom>
      <diagonal/>
    </border>
  </borders>
  <cellStyleXfs count="32797">
    <xf numFmtId="0" fontId="0" fillId="0" borderId="0"/>
    <xf numFmtId="0" fontId="10" fillId="0" borderId="0"/>
    <xf numFmtId="43" fontId="63"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6" fillId="0" borderId="0"/>
    <xf numFmtId="0" fontId="2" fillId="0" borderId="0"/>
    <xf numFmtId="43" fontId="2"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0" fontId="10"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2" fillId="0" borderId="0"/>
    <xf numFmtId="179" fontId="2" fillId="0" borderId="0"/>
    <xf numFmtId="179" fontId="2" fillId="0" borderId="0"/>
    <xf numFmtId="0" fontId="16" fillId="0" borderId="0"/>
    <xf numFmtId="0" fontId="2" fillId="0" borderId="0"/>
    <xf numFmtId="43" fontId="2" fillId="0" borderId="0" applyFont="0" applyFill="0" applyBorder="0" applyAlignment="0" applyProtection="0"/>
    <xf numFmtId="0" fontId="16" fillId="0" borderId="0"/>
    <xf numFmtId="0" fontId="16" fillId="0" borderId="0"/>
    <xf numFmtId="180" fontId="39" fillId="0" borderId="0"/>
    <xf numFmtId="180" fontId="39" fillId="0" borderId="0"/>
    <xf numFmtId="180" fontId="39" fillId="0" borderId="0"/>
    <xf numFmtId="181" fontId="39" fillId="0" borderId="0"/>
    <xf numFmtId="181" fontId="39" fillId="0" borderId="0"/>
    <xf numFmtId="181" fontId="39" fillId="0" borderId="0"/>
    <xf numFmtId="182" fontId="84" fillId="0" borderId="0" applyFont="0" applyFill="0" applyBorder="0" applyAlignment="0" applyProtection="0">
      <alignment horizontal="right"/>
    </xf>
    <xf numFmtId="183" fontId="85" fillId="0" borderId="0"/>
    <xf numFmtId="184" fontId="84" fillId="0" borderId="0" applyFont="0" applyFill="0" applyBorder="0" applyAlignment="0" applyProtection="0">
      <alignment horizontal="right"/>
    </xf>
    <xf numFmtId="5" fontId="16" fillId="0" borderId="0" applyFont="0" applyFill="0" applyBorder="0" applyAlignment="0" applyProtection="0"/>
    <xf numFmtId="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7" fontId="16" fillId="0" borderId="0" applyFont="0" applyFill="0" applyBorder="0" applyAlignment="0" applyProtection="0"/>
    <xf numFmtId="7" fontId="16" fillId="0" borderId="0" applyFont="0" applyFill="0" applyBorder="0" applyAlignment="0" applyProtection="0"/>
    <xf numFmtId="171" fontId="8" fillId="0" borderId="0" applyFont="0" applyFill="0" applyBorder="0" applyAlignment="0" applyProtection="0"/>
    <xf numFmtId="167" fontId="82" fillId="0" borderId="0" applyFont="0" applyFill="0" applyBorder="0" applyAlignment="0" applyProtection="0"/>
    <xf numFmtId="186" fontId="16" fillId="0" borderId="249" applyFill="0" applyBorder="0" applyProtection="0">
      <alignment horizontal="right"/>
      <protection locked="0"/>
    </xf>
    <xf numFmtId="186"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86" fillId="0" borderId="0" applyFont="0" applyFill="0" applyBorder="0" applyAlignment="0" applyProtection="0"/>
    <xf numFmtId="0" fontId="87" fillId="0" borderId="0" applyNumberFormat="0" applyFont="0" applyFill="0" applyBorder="0" applyAlignment="0" applyProtection="0"/>
    <xf numFmtId="187" fontId="82" fillId="0" borderId="0" applyFont="0" applyFill="0" applyBorder="0" applyAlignment="0"/>
    <xf numFmtId="0" fontId="16" fillId="0" borderId="0"/>
    <xf numFmtId="0" fontId="16" fillId="0" borderId="0"/>
    <xf numFmtId="188" fontId="16" fillId="0" borderId="0" applyFont="0" applyFill="0" applyBorder="0" applyAlignment="0" applyProtection="0"/>
    <xf numFmtId="188"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6" fontId="88" fillId="0" borderId="0" applyFont="0" applyFill="0" applyBorder="0" applyAlignment="0" applyProtection="0"/>
    <xf numFmtId="6" fontId="88" fillId="0" borderId="0" applyFont="0" applyFill="0" applyBorder="0" applyAlignment="0" applyProtection="0"/>
    <xf numFmtId="38" fontId="88" fillId="0" borderId="0" applyFont="0" applyFill="0" applyBorder="0" applyAlignment="0" applyProtection="0"/>
    <xf numFmtId="6" fontId="88" fillId="0" borderId="0" applyFont="0" applyFill="0" applyBorder="0" applyAlignment="0" applyProtection="0"/>
    <xf numFmtId="38" fontId="88"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0" fontId="89" fillId="0" borderId="0"/>
    <xf numFmtId="0" fontId="89" fillId="0" borderId="0"/>
    <xf numFmtId="0" fontId="89" fillId="0" borderId="0"/>
    <xf numFmtId="0" fontId="90" fillId="0" borderId="0"/>
    <xf numFmtId="0" fontId="89" fillId="0" borderId="0"/>
    <xf numFmtId="0" fontId="91" fillId="0" borderId="0"/>
    <xf numFmtId="197" fontId="16" fillId="0" borderId="0" applyFont="0" applyFill="0" applyBorder="0" applyAlignment="0" applyProtection="0"/>
    <xf numFmtId="197" fontId="16" fillId="0" borderId="0" applyFont="0" applyFill="0" applyBorder="0" applyAlignment="0" applyProtection="0"/>
    <xf numFmtId="0" fontId="92" fillId="0" borderId="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92" fillId="0" borderId="0"/>
    <xf numFmtId="198" fontId="16" fillId="0" borderId="0" applyFont="0" applyFill="0" applyBorder="0" applyAlignment="0" applyProtection="0"/>
    <xf numFmtId="198" fontId="16" fillId="0" borderId="0" applyFont="0" applyFill="0" applyBorder="0" applyAlignment="0" applyProtection="0"/>
    <xf numFmtId="0" fontId="91" fillId="0" borderId="0"/>
    <xf numFmtId="0" fontId="90" fillId="0" borderId="0"/>
    <xf numFmtId="0" fontId="90" fillId="0" borderId="0"/>
    <xf numFmtId="0" fontId="90" fillId="0" borderId="0"/>
    <xf numFmtId="0" fontId="89" fillId="0" borderId="0"/>
    <xf numFmtId="0" fontId="92" fillId="0" borderId="0"/>
    <xf numFmtId="198" fontId="16" fillId="0" borderId="0" applyFont="0" applyFill="0" applyBorder="0" applyAlignment="0" applyProtection="0"/>
    <xf numFmtId="198" fontId="16" fillId="0" borderId="0" applyFont="0" applyFill="0" applyBorder="0" applyAlignment="0" applyProtection="0"/>
    <xf numFmtId="0" fontId="89" fillId="0" borderId="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89" fillId="0" borderId="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91" fillId="0" borderId="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89" fillId="0" borderId="0"/>
    <xf numFmtId="0" fontId="89" fillId="0" borderId="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90" fillId="0" borderId="0"/>
    <xf numFmtId="197" fontId="16" fillId="0" borderId="0" applyFont="0" applyFill="0" applyBorder="0" applyAlignment="0" applyProtection="0"/>
    <xf numFmtId="197" fontId="16" fillId="0" borderId="0" applyFont="0" applyFill="0" applyBorder="0" applyAlignment="0" applyProtection="0"/>
    <xf numFmtId="0" fontId="91" fillId="0" borderId="0"/>
    <xf numFmtId="0" fontId="89"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89" fillId="0" borderId="0"/>
    <xf numFmtId="197" fontId="16" fillId="0" borderId="0" applyFont="0" applyFill="0" applyBorder="0" applyAlignment="0" applyProtection="0"/>
    <xf numFmtId="197" fontId="16" fillId="0" borderId="0" applyFont="0" applyFill="0" applyBorder="0" applyAlignment="0" applyProtection="0"/>
    <xf numFmtId="0" fontId="91" fillId="0" borderId="0"/>
    <xf numFmtId="198" fontId="16" fillId="0" borderId="0" applyFont="0" applyFill="0" applyBorder="0" applyAlignment="0" applyProtection="0"/>
    <xf numFmtId="198" fontId="16" fillId="0" borderId="0" applyFont="0" applyFill="0" applyBorder="0" applyAlignment="0" applyProtection="0"/>
    <xf numFmtId="0" fontId="91"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9" fontId="16" fillId="0" borderId="0" applyFont="0" applyFill="0" applyBorder="0" applyAlignment="0" applyProtection="0"/>
    <xf numFmtId="199"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199" fontId="16" fillId="0" borderId="0" applyFont="0" applyFill="0" applyBorder="0" applyAlignment="0" applyProtection="0"/>
    <xf numFmtId="199"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90"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0" fillId="0" borderId="0"/>
    <xf numFmtId="0" fontId="16" fillId="0" borderId="0"/>
    <xf numFmtId="0" fontId="16" fillId="0" borderId="0"/>
    <xf numFmtId="0" fontId="16" fillId="0" borderId="0"/>
    <xf numFmtId="0" fontId="16" fillId="0" borderId="0"/>
    <xf numFmtId="0" fontId="16" fillId="0" borderId="0"/>
    <xf numFmtId="0" fontId="16" fillId="0" borderId="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89"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89" fillId="0" borderId="0"/>
    <xf numFmtId="0" fontId="90" fillId="0" borderId="0"/>
    <xf numFmtId="198" fontId="16" fillId="0" borderId="0" applyFont="0" applyFill="0" applyBorder="0" applyAlignment="0" applyProtection="0"/>
    <xf numFmtId="198" fontId="16" fillId="0" borderId="0" applyFont="0" applyFill="0" applyBorder="0" applyAlignment="0" applyProtection="0"/>
    <xf numFmtId="0" fontId="89" fillId="0" borderId="0"/>
    <xf numFmtId="40" fontId="88" fillId="0" borderId="0" applyFont="0" applyFill="0" applyBorder="0" applyAlignment="0" applyProtection="0"/>
    <xf numFmtId="8" fontId="88" fillId="0" borderId="0" applyFont="0" applyFill="0" applyBorder="0" applyAlignment="0" applyProtection="0"/>
    <xf numFmtId="0" fontId="89" fillId="0" borderId="0"/>
    <xf numFmtId="40" fontId="88" fillId="0" borderId="0" applyFont="0" applyFill="0" applyBorder="0" applyAlignment="0" applyProtection="0"/>
    <xf numFmtId="8" fontId="88" fillId="0" borderId="0" applyFont="0" applyFill="0" applyBorder="0" applyAlignment="0" applyProtection="0"/>
    <xf numFmtId="40" fontId="88" fillId="0" borderId="0" applyFont="0" applyFill="0" applyBorder="0" applyAlignment="0" applyProtection="0"/>
    <xf numFmtId="0" fontId="89" fillId="0" borderId="0"/>
    <xf numFmtId="8" fontId="88" fillId="0" borderId="0" applyFont="0" applyFill="0" applyBorder="0" applyAlignment="0" applyProtection="0"/>
    <xf numFmtId="40" fontId="88" fillId="0" borderId="0" applyFont="0" applyFill="0" applyBorder="0" applyAlignment="0" applyProtection="0"/>
    <xf numFmtId="8" fontId="88" fillId="0" borderId="0" applyFont="0" applyFill="0" applyBorder="0" applyAlignment="0" applyProtection="0"/>
    <xf numFmtId="0" fontId="90" fillId="0" borderId="0"/>
    <xf numFmtId="201" fontId="16" fillId="0" borderId="0" applyFont="0" applyFill="0" applyBorder="0" applyAlignment="0" applyProtection="0"/>
    <xf numFmtId="201" fontId="16" fillId="0" borderId="0" applyFont="0" applyFill="0" applyBorder="0" applyAlignment="0" applyProtection="0"/>
    <xf numFmtId="0" fontId="90" fillId="0" borderId="0"/>
    <xf numFmtId="0" fontId="90" fillId="0" borderId="0"/>
    <xf numFmtId="0" fontId="90" fillId="0" borderId="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0" fontId="92" fillId="0" borderId="0"/>
    <xf numFmtId="0" fontId="90" fillId="0" borderId="0"/>
    <xf numFmtId="0" fontId="88" fillId="0" borderId="0"/>
    <xf numFmtId="0" fontId="94" fillId="0" borderId="0"/>
    <xf numFmtId="0" fontId="95" fillId="0" borderId="0"/>
    <xf numFmtId="0" fontId="16" fillId="0" borderId="0"/>
    <xf numFmtId="0" fontId="16" fillId="0" borderId="0"/>
    <xf numFmtId="0" fontId="91"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91"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91" fillId="0" borderId="0"/>
    <xf numFmtId="197" fontId="16" fillId="0" borderId="0" applyFont="0" applyFill="0" applyBorder="0" applyAlignment="0" applyProtection="0"/>
    <xf numFmtId="197" fontId="16" fillId="0" borderId="0" applyFont="0" applyFill="0" applyBorder="0" applyAlignment="0" applyProtection="0"/>
    <xf numFmtId="0" fontId="91" fillId="0" borderId="0"/>
    <xf numFmtId="0" fontId="93" fillId="0" borderId="0"/>
    <xf numFmtId="0" fontId="93" fillId="0" borderId="0"/>
    <xf numFmtId="193" fontId="16" fillId="0" borderId="0" applyFont="0" applyFill="0" applyBorder="0" applyAlignment="0" applyProtection="0"/>
    <xf numFmtId="193" fontId="16" fillId="0" borderId="0" applyFont="0" applyFill="0" applyBorder="0" applyAlignment="0" applyProtection="0"/>
    <xf numFmtId="0" fontId="91" fillId="0" borderId="0"/>
    <xf numFmtId="193" fontId="16" fillId="0" borderId="0" applyFont="0" applyFill="0" applyBorder="0" applyAlignment="0" applyProtection="0"/>
    <xf numFmtId="193" fontId="16" fillId="0" borderId="0" applyFont="0" applyFill="0" applyBorder="0" applyAlignment="0" applyProtection="0"/>
    <xf numFmtId="0" fontId="91" fillId="0" borderId="0"/>
    <xf numFmtId="0" fontId="16" fillId="0" borderId="0" applyFont="0" applyFill="0" applyBorder="0" applyAlignment="0" applyProtection="0"/>
    <xf numFmtId="0"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91" fillId="0" borderId="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198" fontId="16" fillId="0" borderId="0" applyFont="0" applyFill="0" applyBorder="0" applyAlignment="0" applyProtection="0"/>
    <xf numFmtId="198" fontId="16" fillId="0" borderId="0" applyFont="0" applyFill="0" applyBorder="0" applyAlignment="0" applyProtection="0"/>
    <xf numFmtId="0" fontId="16" fillId="0" borderId="0"/>
    <xf numFmtId="0" fontId="16" fillId="0" borderId="0"/>
    <xf numFmtId="198" fontId="16" fillId="0" borderId="0" applyFont="0" applyFill="0" applyBorder="0" applyAlignment="0" applyProtection="0"/>
    <xf numFmtId="198" fontId="16" fillId="0" borderId="0" applyFont="0" applyFill="0" applyBorder="0" applyAlignment="0" applyProtection="0"/>
    <xf numFmtId="0" fontId="16" fillId="0" borderId="0"/>
    <xf numFmtId="0" fontId="16" fillId="0" borderId="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0" fontId="89" fillId="0" borderId="0"/>
    <xf numFmtId="0" fontId="89" fillId="0" borderId="0"/>
    <xf numFmtId="0" fontId="89" fillId="0" borderId="0"/>
    <xf numFmtId="0" fontId="89" fillId="0" borderId="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90" fillId="0" borderId="0"/>
    <xf numFmtId="0" fontId="93" fillId="0" borderId="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93" fillId="0" borderId="0"/>
    <xf numFmtId="0" fontId="93" fillId="0" borderId="0"/>
    <xf numFmtId="0" fontId="93" fillId="0" borderId="0"/>
    <xf numFmtId="0" fontId="93" fillId="0" borderId="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16" fillId="0" borderId="0"/>
    <xf numFmtId="0" fontId="16" fillId="0" borderId="0"/>
    <xf numFmtId="0" fontId="94" fillId="0" borderId="0"/>
    <xf numFmtId="0" fontId="91" fillId="0" borderId="0"/>
    <xf numFmtId="0" fontId="90" fillId="0" borderId="0"/>
    <xf numFmtId="202" fontId="16" fillId="0" borderId="0" applyFont="0" applyFill="0" applyBorder="0" applyAlignment="0" applyProtection="0"/>
    <xf numFmtId="202" fontId="16" fillId="0" borderId="0" applyFont="0" applyFill="0" applyBorder="0" applyAlignment="0" applyProtection="0"/>
    <xf numFmtId="0" fontId="90" fillId="0" borderId="0"/>
    <xf numFmtId="202" fontId="16" fillId="0" borderId="0" applyFont="0" applyFill="0" applyBorder="0" applyAlignment="0" applyProtection="0"/>
    <xf numFmtId="202" fontId="16" fillId="0" borderId="0" applyFont="0" applyFill="0" applyBorder="0" applyAlignment="0" applyProtection="0"/>
    <xf numFmtId="0" fontId="90" fillId="0" borderId="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03" fontId="16" fillId="0" borderId="0">
      <alignment horizontal="left" wrapText="1"/>
    </xf>
    <xf numFmtId="203"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3" fontId="16" fillId="0" borderId="0">
      <alignment horizontal="left" wrapText="1"/>
    </xf>
    <xf numFmtId="203"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0" fontId="27" fillId="61" borderId="0"/>
    <xf numFmtId="0" fontId="81" fillId="61" borderId="0"/>
    <xf numFmtId="0" fontId="96" fillId="61" borderId="0"/>
    <xf numFmtId="0" fontId="97" fillId="61" borderId="0"/>
    <xf numFmtId="0" fontId="34"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182" fontId="16" fillId="0" borderId="0" applyFont="0" applyFill="0" applyBorder="0" applyAlignment="0" applyProtection="0"/>
    <xf numFmtId="1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Font="0" applyFill="0" applyBorder="0" applyAlignment="0" applyProtection="0"/>
    <xf numFmtId="204" fontId="16" fillId="0" borderId="0" applyFont="0" applyFill="0" applyBorder="0" applyAlignment="0" applyProtection="0"/>
    <xf numFmtId="204" fontId="16" fillId="0" borderId="0" applyFont="0" applyFill="0" applyBorder="0" applyAlignment="0" applyProtection="0"/>
    <xf numFmtId="204"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5" fontId="16" fillId="0" borderId="0" applyFont="0" applyFill="0" applyBorder="0" applyAlignment="0" applyProtection="0"/>
    <xf numFmtId="205"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7" fontId="16" fillId="0" borderId="0" applyFont="0" applyFill="0" applyBorder="0" applyProtection="0">
      <alignment horizontal="right"/>
    </xf>
    <xf numFmtId="207" fontId="16" fillId="0" borderId="0" applyFont="0" applyFill="0" applyBorder="0" applyProtection="0">
      <alignment horizontal="right"/>
    </xf>
    <xf numFmtId="205" fontId="16" fillId="0" borderId="0" applyFont="0" applyFill="0" applyBorder="0" applyAlignment="0" applyProtection="0"/>
    <xf numFmtId="205"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8" fontId="16" fillId="0" borderId="0" applyFont="0" applyFill="0" applyBorder="0" applyAlignment="0" applyProtection="0"/>
    <xf numFmtId="208"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10" fontId="16" fillId="0" borderId="0" applyFont="0" applyFill="0" applyBorder="0" applyAlignment="0" applyProtection="0"/>
    <xf numFmtId="210" fontId="16" fillId="0" borderId="0" applyFon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81" fillId="65"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6" fillId="66" borderId="0" applyNumberFormat="0" applyFont="0" applyAlignment="0" applyProtection="0"/>
    <xf numFmtId="0" fontId="16" fillId="66" borderId="0" applyNumberFormat="0" applyFont="0" applyAlignment="0" applyProtection="0"/>
    <xf numFmtId="203" fontId="16" fillId="0" borderId="0">
      <alignment horizontal="left" wrapText="1"/>
    </xf>
    <xf numFmtId="203"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11" fontId="16" fillId="0" borderId="0" applyFont="0" applyFill="0" applyBorder="0" applyAlignment="0" applyProtection="0"/>
    <xf numFmtId="211" fontId="16" fillId="0" borderId="0" applyFont="0" applyFill="0" applyBorder="0" applyAlignment="0" applyProtection="0"/>
    <xf numFmtId="212" fontId="93" fillId="0" borderId="0" applyFont="0" applyFill="0" applyBorder="0" applyAlignment="0" applyProtection="0"/>
    <xf numFmtId="212" fontId="93"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4" fontId="16" fillId="0" borderId="0" applyFont="0" applyFill="0" applyBorder="0" applyProtection="0">
      <alignment horizontal="right"/>
    </xf>
    <xf numFmtId="214" fontId="16" fillId="0" borderId="0" applyFont="0" applyFill="0" applyBorder="0" applyProtection="0">
      <alignment horizontal="right"/>
    </xf>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16" fontId="16" fillId="0" borderId="0" applyFont="0" applyFill="0" applyBorder="0" applyAlignment="0" applyProtection="0"/>
    <xf numFmtId="216" fontId="16" fillId="0" borderId="0" applyFont="0" applyFill="0" applyBorder="0" applyAlignment="0" applyProtection="0"/>
    <xf numFmtId="217" fontId="16" fillId="0" borderId="0" applyFont="0" applyFill="0" applyBorder="0" applyAlignment="0" applyProtection="0"/>
    <xf numFmtId="217" fontId="16"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0" fontId="27" fillId="61" borderId="0"/>
    <xf numFmtId="0" fontId="81"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97" fillId="61" borderId="0"/>
    <xf numFmtId="0" fontId="34"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39" fillId="61"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03" fontId="16" fillId="0" borderId="0">
      <alignment horizontal="left" wrapText="1"/>
    </xf>
    <xf numFmtId="203" fontId="16" fillId="0" borderId="0">
      <alignment horizontal="left" wrapText="1"/>
    </xf>
    <xf numFmtId="0" fontId="99" fillId="0" borderId="0" applyNumberFormat="0" applyFill="0" applyBorder="0" applyProtection="0">
      <alignment vertical="top"/>
    </xf>
    <xf numFmtId="0" fontId="99" fillId="0" borderId="0" applyNumberFormat="0" applyFill="0" applyBorder="0" applyProtection="0">
      <alignment vertical="top"/>
    </xf>
    <xf numFmtId="0" fontId="99" fillId="0" borderId="0" applyNumberFormat="0" applyFill="0" applyBorder="0" applyProtection="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00" fillId="0" borderId="251" applyNumberFormat="0" applyFill="0" applyAlignment="0" applyProtection="0"/>
    <xf numFmtId="0" fontId="101" fillId="0" borderId="252" applyNumberFormat="0" applyFill="0" applyProtection="0">
      <alignment horizontal="center"/>
    </xf>
    <xf numFmtId="0" fontId="101" fillId="0" borderId="252" applyNumberFormat="0" applyFill="0" applyProtection="0">
      <alignment horizontal="center"/>
    </xf>
    <xf numFmtId="0" fontId="16" fillId="0" borderId="10" applyNumberFormat="0" applyFont="0" applyFill="0" applyAlignment="0" applyProtection="0"/>
    <xf numFmtId="0" fontId="16" fillId="0" borderId="10" applyNumberFormat="0" applyFont="0" applyFill="0" applyAlignment="0" applyProtection="0"/>
    <xf numFmtId="0" fontId="101" fillId="0" borderId="0" applyNumberFormat="0" applyFill="0" applyBorder="0" applyProtection="0">
      <alignment horizontal="left"/>
    </xf>
    <xf numFmtId="0" fontId="101" fillId="0" borderId="0" applyNumberFormat="0" applyFill="0" applyBorder="0" applyProtection="0">
      <alignment horizontal="left"/>
    </xf>
    <xf numFmtId="0" fontId="102" fillId="0" borderId="0" applyNumberFormat="0" applyFill="0" applyBorder="0" applyProtection="0">
      <alignment horizontal="centerContinuous"/>
    </xf>
    <xf numFmtId="0" fontId="102" fillId="0" borderId="0" applyNumberFormat="0" applyFill="0" applyBorder="0" applyProtection="0">
      <alignment horizontal="centerContinuous"/>
    </xf>
    <xf numFmtId="0" fontId="10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218" fontId="39" fillId="0" borderId="0"/>
    <xf numFmtId="218" fontId="39" fillId="0" borderId="0"/>
    <xf numFmtId="218" fontId="39" fillId="0" borderId="0"/>
    <xf numFmtId="219" fontId="39" fillId="0" borderId="0"/>
    <xf numFmtId="219" fontId="39" fillId="0" borderId="0"/>
    <xf numFmtId="219" fontId="39" fillId="0" borderId="0"/>
    <xf numFmtId="220" fontId="39" fillId="0" borderId="0"/>
    <xf numFmtId="220" fontId="39" fillId="0" borderId="0"/>
    <xf numFmtId="220" fontId="39" fillId="0" borderId="0"/>
    <xf numFmtId="221" fontId="39" fillId="0" borderId="0"/>
    <xf numFmtId="221" fontId="39" fillId="0" borderId="0"/>
    <xf numFmtId="221" fontId="39" fillId="0" borderId="0"/>
    <xf numFmtId="222" fontId="39" fillId="0" borderId="0"/>
    <xf numFmtId="222" fontId="39" fillId="0" borderId="0"/>
    <xf numFmtId="222" fontId="39" fillId="0" borderId="0"/>
    <xf numFmtId="223" fontId="39" fillId="0" borderId="0"/>
    <xf numFmtId="223" fontId="39" fillId="0" borderId="0"/>
    <xf numFmtId="223" fontId="39" fillId="0" borderId="0"/>
    <xf numFmtId="224" fontId="39" fillId="0" borderId="0"/>
    <xf numFmtId="224" fontId="39" fillId="0" borderId="0"/>
    <xf numFmtId="224" fontId="39" fillId="0" borderId="0"/>
    <xf numFmtId="225" fontId="46" fillId="0" borderId="0" applyFont="0" applyFill="0" applyBorder="0" applyAlignment="0" applyProtection="0"/>
    <xf numFmtId="226" fontId="18" fillId="67" borderId="0"/>
    <xf numFmtId="227" fontId="104" fillId="0" borderId="0" applyFont="0" applyFill="0" applyBorder="0" applyAlignment="0" applyProtection="0"/>
    <xf numFmtId="228" fontId="104" fillId="0" borderId="0" applyFont="0" applyFill="0" applyBorder="0" applyAlignment="0" applyProtection="0"/>
    <xf numFmtId="229" fontId="104" fillId="0" borderId="0" applyFont="0" applyFill="0" applyBorder="0" applyAlignment="0" applyProtection="0"/>
    <xf numFmtId="230" fontId="104" fillId="0" borderId="0" applyFont="0" applyFill="0" applyBorder="0" applyAlignment="0" applyProtection="0"/>
    <xf numFmtId="231" fontId="104" fillId="0" borderId="0" applyFont="0" applyFill="0" applyBorder="0" applyAlignment="0" applyProtection="0"/>
    <xf numFmtId="232" fontId="18" fillId="0" borderId="131" applyFill="0" applyBorder="0" applyAlignment="0"/>
    <xf numFmtId="233" fontId="93" fillId="0" borderId="158" applyFont="0" applyFill="0" applyBorder="0" applyAlignment="0"/>
    <xf numFmtId="233" fontId="93" fillId="0" borderId="158" applyFont="0" applyFill="0" applyBorder="0" applyAlignment="0"/>
    <xf numFmtId="234" fontId="105" fillId="0" borderId="0" applyFont="0" applyFill="0" applyBorder="0" applyAlignment="0" applyProtection="0"/>
    <xf numFmtId="235" fontId="46" fillId="0" borderId="0" applyFont="0" applyFill="0" applyBorder="0" applyAlignment="0" applyProtection="0"/>
    <xf numFmtId="0" fontId="10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applyNumberFormat="0" applyFill="0" applyBorder="0" applyAlignment="0" applyProtection="0"/>
    <xf numFmtId="0" fontId="107" fillId="0" borderId="0"/>
    <xf numFmtId="0" fontId="107" fillId="0" borderId="0"/>
    <xf numFmtId="165" fontId="93" fillId="0" borderId="0"/>
    <xf numFmtId="165" fontId="93" fillId="0" borderId="0"/>
    <xf numFmtId="9" fontId="16" fillId="0" borderId="0"/>
    <xf numFmtId="9" fontId="16" fillId="0" borderId="0"/>
    <xf numFmtId="37" fontId="16" fillId="0" borderId="0" applyFont="0" applyFill="0" applyBorder="0" applyAlignment="0" applyProtection="0"/>
    <xf numFmtId="37" fontId="16" fillId="0" borderId="0" applyFont="0" applyFill="0" applyBorder="0" applyAlignment="0" applyProtection="0"/>
    <xf numFmtId="166" fontId="8" fillId="0" borderId="0" applyFont="0" applyFill="0" applyBorder="0" applyAlignment="0" applyProtection="0"/>
    <xf numFmtId="39" fontId="8"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68" fontId="8" fillId="0" borderId="0" applyFont="0" applyFill="0" applyBorder="0" applyAlignment="0" applyProtection="0"/>
    <xf numFmtId="236" fontId="93" fillId="0" borderId="0"/>
    <xf numFmtId="236" fontId="93" fillId="0" borderId="0"/>
    <xf numFmtId="174" fontId="16" fillId="0" borderId="0" applyFont="0" applyFill="0" applyBorder="0" applyAlignment="0" applyProtection="0"/>
    <xf numFmtId="174" fontId="16" fillId="0" borderId="0" applyFont="0" applyFill="0" applyBorder="0" applyAlignment="0" applyProtection="0"/>
    <xf numFmtId="236" fontId="93" fillId="0" borderId="0"/>
    <xf numFmtId="2" fontId="93" fillId="0" borderId="0"/>
    <xf numFmtId="2" fontId="93" fillId="0" borderId="0"/>
    <xf numFmtId="10" fontId="16" fillId="0" borderId="0" applyFont="0" applyFill="0" applyBorder="0" applyAlignment="0" applyProtection="0">
      <alignment horizontal="right"/>
    </xf>
    <xf numFmtId="10" fontId="16" fillId="0" borderId="0" applyFont="0" applyFill="0" applyBorder="0" applyAlignment="0" applyProtection="0">
      <alignment horizontal="right"/>
    </xf>
    <xf numFmtId="2"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165" fontId="93" fillId="0" borderId="0"/>
    <xf numFmtId="237" fontId="16" fillId="0" borderId="0" applyFont="0" applyFill="0" applyBorder="0" applyProtection="0"/>
    <xf numFmtId="237" fontId="16" fillId="0" borderId="0" applyFont="0" applyFill="0" applyBorder="0" applyProtection="0"/>
    <xf numFmtId="0" fontId="108" fillId="0" borderId="0"/>
    <xf numFmtId="9" fontId="109" fillId="0" borderId="0" applyFont="0" applyFill="0" applyBorder="0" applyAlignment="0" applyProtection="0"/>
    <xf numFmtId="238" fontId="16" fillId="0" borderId="0"/>
    <xf numFmtId="238" fontId="16" fillId="0" borderId="0"/>
    <xf numFmtId="0" fontId="2" fillId="33" borderId="0" applyNumberFormat="0" applyBorder="0" applyAlignment="0" applyProtection="0"/>
    <xf numFmtId="0" fontId="18" fillId="68" borderId="0" applyNumberFormat="0" applyBorder="0" applyAlignment="0" applyProtection="0"/>
    <xf numFmtId="0" fontId="2" fillId="37" borderId="0" applyNumberFormat="0" applyBorder="0" applyAlignment="0" applyProtection="0"/>
    <xf numFmtId="0" fontId="18" fillId="69" borderId="0" applyNumberFormat="0" applyBorder="0" applyAlignment="0" applyProtection="0"/>
    <xf numFmtId="0" fontId="2" fillId="41" borderId="0" applyNumberFormat="0" applyBorder="0" applyAlignment="0" applyProtection="0"/>
    <xf numFmtId="0" fontId="18" fillId="70" borderId="0" applyNumberFormat="0" applyBorder="0" applyAlignment="0" applyProtection="0"/>
    <xf numFmtId="0" fontId="2" fillId="45" borderId="0" applyNumberFormat="0" applyBorder="0" applyAlignment="0" applyProtection="0"/>
    <xf numFmtId="0" fontId="18" fillId="71" borderId="0" applyNumberFormat="0" applyBorder="0" applyAlignment="0" applyProtection="0"/>
    <xf numFmtId="0" fontId="2" fillId="49" borderId="0" applyNumberFormat="0" applyBorder="0" applyAlignment="0" applyProtection="0"/>
    <xf numFmtId="0" fontId="18" fillId="72" borderId="0" applyNumberFormat="0" applyBorder="0" applyAlignment="0" applyProtection="0"/>
    <xf numFmtId="0" fontId="2" fillId="53" borderId="0" applyNumberFormat="0" applyBorder="0" applyAlignment="0" applyProtection="0"/>
    <xf numFmtId="0" fontId="18" fillId="73" borderId="0" applyNumberFormat="0" applyBorder="0" applyAlignment="0" applyProtection="0"/>
    <xf numFmtId="0" fontId="18" fillId="68" borderId="0" applyNumberFormat="0" applyBorder="0" applyAlignment="0" applyProtection="0"/>
    <xf numFmtId="239" fontId="18" fillId="68" borderId="0" applyNumberFormat="0" applyBorder="0" applyAlignment="0" applyProtection="0"/>
    <xf numFmtId="239" fontId="18" fillId="68" borderId="0" applyNumberFormat="0" applyBorder="0" applyAlignment="0" applyProtection="0"/>
    <xf numFmtId="0" fontId="18" fillId="69" borderId="0" applyNumberFormat="0" applyBorder="0" applyAlignment="0" applyProtection="0"/>
    <xf numFmtId="239" fontId="18" fillId="69" borderId="0" applyNumberFormat="0" applyBorder="0" applyAlignment="0" applyProtection="0"/>
    <xf numFmtId="239" fontId="18" fillId="69" borderId="0" applyNumberFormat="0" applyBorder="0" applyAlignment="0" applyProtection="0"/>
    <xf numFmtId="0" fontId="18" fillId="70" borderId="0" applyNumberFormat="0" applyBorder="0" applyAlignment="0" applyProtection="0"/>
    <xf numFmtId="239" fontId="18" fillId="70" borderId="0" applyNumberFormat="0" applyBorder="0" applyAlignment="0" applyProtection="0"/>
    <xf numFmtId="239" fontId="18" fillId="70" borderId="0" applyNumberFormat="0" applyBorder="0" applyAlignment="0" applyProtection="0"/>
    <xf numFmtId="0" fontId="18" fillId="71" borderId="0" applyNumberFormat="0" applyBorder="0" applyAlignment="0" applyProtection="0"/>
    <xf numFmtId="239" fontId="18" fillId="71" borderId="0" applyNumberFormat="0" applyBorder="0" applyAlignment="0" applyProtection="0"/>
    <xf numFmtId="239" fontId="18" fillId="71" borderId="0" applyNumberFormat="0" applyBorder="0" applyAlignment="0" applyProtection="0"/>
    <xf numFmtId="0" fontId="18" fillId="72" borderId="0" applyNumberFormat="0" applyBorder="0" applyAlignment="0" applyProtection="0"/>
    <xf numFmtId="239" fontId="18" fillId="72" borderId="0" applyNumberFormat="0" applyBorder="0" applyAlignment="0" applyProtection="0"/>
    <xf numFmtId="239" fontId="18" fillId="72" borderId="0" applyNumberFormat="0" applyBorder="0" applyAlignment="0" applyProtection="0"/>
    <xf numFmtId="0" fontId="18" fillId="73" borderId="0" applyNumberFormat="0" applyBorder="0" applyAlignment="0" applyProtection="0"/>
    <xf numFmtId="239" fontId="18" fillId="73" borderId="0" applyNumberFormat="0" applyBorder="0" applyAlignment="0" applyProtection="0"/>
    <xf numFmtId="239" fontId="18" fillId="73" borderId="0" applyNumberFormat="0" applyBorder="0" applyAlignment="0" applyProtection="0"/>
    <xf numFmtId="181" fontId="39" fillId="0" borderId="0" applyBorder="0">
      <alignment horizontal="right"/>
    </xf>
    <xf numFmtId="181" fontId="39" fillId="0" borderId="0" applyBorder="0">
      <alignment horizontal="right"/>
    </xf>
    <xf numFmtId="181" fontId="39" fillId="0" borderId="0" applyBorder="0">
      <alignment horizontal="right"/>
    </xf>
    <xf numFmtId="0" fontId="2" fillId="34" borderId="0" applyNumberFormat="0" applyBorder="0" applyAlignment="0" applyProtection="0"/>
    <xf numFmtId="0" fontId="18" fillId="74" borderId="0" applyNumberFormat="0" applyBorder="0" applyAlignment="0" applyProtection="0"/>
    <xf numFmtId="0" fontId="2" fillId="38" borderId="0" applyNumberFormat="0" applyBorder="0" applyAlignment="0" applyProtection="0"/>
    <xf numFmtId="0" fontId="18" fillId="75" borderId="0" applyNumberFormat="0" applyBorder="0" applyAlignment="0" applyProtection="0"/>
    <xf numFmtId="0" fontId="2" fillId="42" borderId="0" applyNumberFormat="0" applyBorder="0" applyAlignment="0" applyProtection="0"/>
    <xf numFmtId="0" fontId="18" fillId="76" borderId="0" applyNumberFormat="0" applyBorder="0" applyAlignment="0" applyProtection="0"/>
    <xf numFmtId="0" fontId="2" fillId="46" borderId="0" applyNumberFormat="0" applyBorder="0" applyAlignment="0" applyProtection="0"/>
    <xf numFmtId="0" fontId="18" fillId="71" borderId="0" applyNumberFormat="0" applyBorder="0" applyAlignment="0" applyProtection="0"/>
    <xf numFmtId="0" fontId="2" fillId="50" borderId="0" applyNumberFormat="0" applyBorder="0" applyAlignment="0" applyProtection="0"/>
    <xf numFmtId="0" fontId="18" fillId="74" borderId="0" applyNumberFormat="0" applyBorder="0" applyAlignment="0" applyProtection="0"/>
    <xf numFmtId="0" fontId="2" fillId="54" borderId="0" applyNumberFormat="0" applyBorder="0" applyAlignment="0" applyProtection="0"/>
    <xf numFmtId="0" fontId="18" fillId="77" borderId="0" applyNumberFormat="0" applyBorder="0" applyAlignment="0" applyProtection="0"/>
    <xf numFmtId="0" fontId="18" fillId="74" borderId="0" applyNumberFormat="0" applyBorder="0" applyAlignment="0" applyProtection="0"/>
    <xf numFmtId="239" fontId="18" fillId="74" borderId="0" applyNumberFormat="0" applyBorder="0" applyAlignment="0" applyProtection="0"/>
    <xf numFmtId="239" fontId="18" fillId="74" borderId="0" applyNumberFormat="0" applyBorder="0" applyAlignment="0" applyProtection="0"/>
    <xf numFmtId="0" fontId="18" fillId="75" borderId="0" applyNumberFormat="0" applyBorder="0" applyAlignment="0" applyProtection="0"/>
    <xf numFmtId="239" fontId="18" fillId="75" borderId="0" applyNumberFormat="0" applyBorder="0" applyAlignment="0" applyProtection="0"/>
    <xf numFmtId="239" fontId="18" fillId="75" borderId="0" applyNumberFormat="0" applyBorder="0" applyAlignment="0" applyProtection="0"/>
    <xf numFmtId="0" fontId="18" fillId="76" borderId="0" applyNumberFormat="0" applyBorder="0" applyAlignment="0" applyProtection="0"/>
    <xf numFmtId="239" fontId="18" fillId="76" borderId="0" applyNumberFormat="0" applyBorder="0" applyAlignment="0" applyProtection="0"/>
    <xf numFmtId="239" fontId="18" fillId="76" borderId="0" applyNumberFormat="0" applyBorder="0" applyAlignment="0" applyProtection="0"/>
    <xf numFmtId="0" fontId="18" fillId="71" borderId="0" applyNumberFormat="0" applyBorder="0" applyAlignment="0" applyProtection="0"/>
    <xf numFmtId="239" fontId="18" fillId="71" borderId="0" applyNumberFormat="0" applyBorder="0" applyAlignment="0" applyProtection="0"/>
    <xf numFmtId="239" fontId="18" fillId="71" borderId="0" applyNumberFormat="0" applyBorder="0" applyAlignment="0" applyProtection="0"/>
    <xf numFmtId="0" fontId="18" fillId="74" borderId="0" applyNumberFormat="0" applyBorder="0" applyAlignment="0" applyProtection="0"/>
    <xf numFmtId="239" fontId="18" fillId="74" borderId="0" applyNumberFormat="0" applyBorder="0" applyAlignment="0" applyProtection="0"/>
    <xf numFmtId="239" fontId="18" fillId="74" borderId="0" applyNumberFormat="0" applyBorder="0" applyAlignment="0" applyProtection="0"/>
    <xf numFmtId="0" fontId="18" fillId="77" borderId="0" applyNumberFormat="0" applyBorder="0" applyAlignment="0" applyProtection="0"/>
    <xf numFmtId="239" fontId="18" fillId="77" borderId="0" applyNumberFormat="0" applyBorder="0" applyAlignment="0" applyProtection="0"/>
    <xf numFmtId="239" fontId="18" fillId="77" borderId="0" applyNumberFormat="0" applyBorder="0" applyAlignment="0" applyProtection="0"/>
    <xf numFmtId="0" fontId="80" fillId="35" borderId="0" applyNumberFormat="0" applyBorder="0" applyAlignment="0" applyProtection="0"/>
    <xf numFmtId="0" fontId="110" fillId="78" borderId="0" applyNumberFormat="0" applyBorder="0" applyAlignment="0" applyProtection="0"/>
    <xf numFmtId="0" fontId="80" fillId="39" borderId="0" applyNumberFormat="0" applyBorder="0" applyAlignment="0" applyProtection="0"/>
    <xf numFmtId="0" fontId="110" fillId="75" borderId="0" applyNumberFormat="0" applyBorder="0" applyAlignment="0" applyProtection="0"/>
    <xf numFmtId="0" fontId="80" fillId="43" borderId="0" applyNumberFormat="0" applyBorder="0" applyAlignment="0" applyProtection="0"/>
    <xf numFmtId="0" fontId="110" fillId="76" borderId="0" applyNumberFormat="0" applyBorder="0" applyAlignment="0" applyProtection="0"/>
    <xf numFmtId="0" fontId="80" fillId="47" borderId="0" applyNumberFormat="0" applyBorder="0" applyAlignment="0" applyProtection="0"/>
    <xf numFmtId="0" fontId="110" fillId="79" borderId="0" applyNumberFormat="0" applyBorder="0" applyAlignment="0" applyProtection="0"/>
    <xf numFmtId="0" fontId="80" fillId="51" borderId="0" applyNumberFormat="0" applyBorder="0" applyAlignment="0" applyProtection="0"/>
    <xf numFmtId="0" fontId="110" fillId="80" borderId="0" applyNumberFormat="0" applyBorder="0" applyAlignment="0" applyProtection="0"/>
    <xf numFmtId="0" fontId="80" fillId="55" borderId="0" applyNumberFormat="0" applyBorder="0" applyAlignment="0" applyProtection="0"/>
    <xf numFmtId="0" fontId="110" fillId="81" borderId="0" applyNumberFormat="0" applyBorder="0" applyAlignment="0" applyProtection="0"/>
    <xf numFmtId="0" fontId="110" fillId="78" borderId="0" applyNumberFormat="0" applyBorder="0" applyAlignment="0" applyProtection="0"/>
    <xf numFmtId="239" fontId="110" fillId="78" borderId="0" applyNumberFormat="0" applyBorder="0" applyAlignment="0" applyProtection="0"/>
    <xf numFmtId="239" fontId="110" fillId="78" borderId="0" applyNumberFormat="0" applyBorder="0" applyAlignment="0" applyProtection="0"/>
    <xf numFmtId="0" fontId="110" fillId="75" borderId="0" applyNumberFormat="0" applyBorder="0" applyAlignment="0" applyProtection="0"/>
    <xf numFmtId="239" fontId="110" fillId="75" borderId="0" applyNumberFormat="0" applyBorder="0" applyAlignment="0" applyProtection="0"/>
    <xf numFmtId="239" fontId="110" fillId="75" borderId="0" applyNumberFormat="0" applyBorder="0" applyAlignment="0" applyProtection="0"/>
    <xf numFmtId="0" fontId="110" fillId="76" borderId="0" applyNumberFormat="0" applyBorder="0" applyAlignment="0" applyProtection="0"/>
    <xf numFmtId="239" fontId="110" fillId="76" borderId="0" applyNumberFormat="0" applyBorder="0" applyAlignment="0" applyProtection="0"/>
    <xf numFmtId="239" fontId="110" fillId="76" borderId="0" applyNumberFormat="0" applyBorder="0" applyAlignment="0" applyProtection="0"/>
    <xf numFmtId="0" fontId="110" fillId="79" borderId="0" applyNumberFormat="0" applyBorder="0" applyAlignment="0" applyProtection="0"/>
    <xf numFmtId="239" fontId="110" fillId="79" borderId="0" applyNumberFormat="0" applyBorder="0" applyAlignment="0" applyProtection="0"/>
    <xf numFmtId="239" fontId="110" fillId="79" borderId="0" applyNumberFormat="0" applyBorder="0" applyAlignment="0" applyProtection="0"/>
    <xf numFmtId="0" fontId="110" fillId="80" borderId="0" applyNumberFormat="0" applyBorder="0" applyAlignment="0" applyProtection="0"/>
    <xf numFmtId="239" fontId="110" fillId="80" borderId="0" applyNumberFormat="0" applyBorder="0" applyAlignment="0" applyProtection="0"/>
    <xf numFmtId="239" fontId="110" fillId="80" borderId="0" applyNumberFormat="0" applyBorder="0" applyAlignment="0" applyProtection="0"/>
    <xf numFmtId="0" fontId="110" fillId="81" borderId="0" applyNumberFormat="0" applyBorder="0" applyAlignment="0" applyProtection="0"/>
    <xf numFmtId="239" fontId="110" fillId="81" borderId="0" applyNumberFormat="0" applyBorder="0" applyAlignment="0" applyProtection="0"/>
    <xf numFmtId="239" fontId="110" fillId="81" borderId="0" applyNumberFormat="0" applyBorder="0" applyAlignment="0" applyProtection="0"/>
    <xf numFmtId="37" fontId="60" fillId="0" borderId="0">
      <alignment horizontal="center"/>
    </xf>
    <xf numFmtId="0" fontId="111" fillId="0" borderId="0" applyNumberFormat="0" applyFill="0" applyBorder="0"/>
    <xf numFmtId="240" fontId="16" fillId="0" borderId="0" applyFont="0" applyFill="0" applyBorder="0" applyAlignment="0" applyProtection="0"/>
    <xf numFmtId="240" fontId="16" fillId="0" borderId="0" applyFont="0" applyFill="0" applyBorder="0" applyAlignment="0" applyProtection="0"/>
    <xf numFmtId="0" fontId="80" fillId="32" borderId="0" applyNumberFormat="0" applyBorder="0" applyAlignment="0" applyProtection="0"/>
    <xf numFmtId="0" fontId="110" fillId="82" borderId="0" applyNumberFormat="0" applyBorder="0" applyAlignment="0" applyProtection="0"/>
    <xf numFmtId="0" fontId="80" fillId="36" borderId="0" applyNumberFormat="0" applyBorder="0" applyAlignment="0" applyProtection="0"/>
    <xf numFmtId="0" fontId="110" fillId="83" borderId="0" applyNumberFormat="0" applyBorder="0" applyAlignment="0" applyProtection="0"/>
    <xf numFmtId="0" fontId="80" fillId="40" borderId="0" applyNumberFormat="0" applyBorder="0" applyAlignment="0" applyProtection="0"/>
    <xf numFmtId="0" fontId="110" fillId="84" borderId="0" applyNumberFormat="0" applyBorder="0" applyAlignment="0" applyProtection="0"/>
    <xf numFmtId="0" fontId="80" fillId="44" borderId="0" applyNumberFormat="0" applyBorder="0" applyAlignment="0" applyProtection="0"/>
    <xf numFmtId="0" fontId="110" fillId="79" borderId="0" applyNumberFormat="0" applyBorder="0" applyAlignment="0" applyProtection="0"/>
    <xf numFmtId="0" fontId="80" fillId="48" borderId="0" applyNumberFormat="0" applyBorder="0" applyAlignment="0" applyProtection="0"/>
    <xf numFmtId="0" fontId="110" fillId="80" borderId="0" applyNumberFormat="0" applyBorder="0" applyAlignment="0" applyProtection="0"/>
    <xf numFmtId="0" fontId="80" fillId="52" borderId="0" applyNumberFormat="0" applyBorder="0" applyAlignment="0" applyProtection="0"/>
    <xf numFmtId="0" fontId="110" fillId="85" borderId="0" applyNumberFormat="0" applyBorder="0" applyAlignment="0" applyProtection="0"/>
    <xf numFmtId="6" fontId="39" fillId="0" borderId="0">
      <alignment horizontal="right"/>
    </xf>
    <xf numFmtId="6" fontId="39" fillId="0" borderId="0">
      <alignment horizontal="right"/>
    </xf>
    <xf numFmtId="6" fontId="39" fillId="0" borderId="0">
      <alignment horizontal="right"/>
    </xf>
    <xf numFmtId="0" fontId="109" fillId="0" borderId="0" applyFont="0" applyFill="0" applyBorder="0" applyAlignment="0" applyProtection="0"/>
    <xf numFmtId="0" fontId="112" fillId="0" borderId="0" applyFont="0" applyFill="0" applyBorder="0" applyAlignment="0" applyProtection="0"/>
    <xf numFmtId="0" fontId="109" fillId="0" borderId="0" applyFont="0" applyFill="0" applyBorder="0" applyAlignment="0" applyProtection="0"/>
    <xf numFmtId="0" fontId="112" fillId="0" borderId="0" applyFont="0" applyFill="0" applyBorder="0" applyAlignment="0" applyProtection="0"/>
    <xf numFmtId="0" fontId="103" fillId="0" borderId="0"/>
    <xf numFmtId="241" fontId="113" fillId="0" borderId="0" applyFill="0" applyBorder="0" applyProtection="0">
      <alignment horizontal="center"/>
    </xf>
    <xf numFmtId="3" fontId="39" fillId="0" borderId="0"/>
    <xf numFmtId="0" fontId="114" fillId="0" borderId="99">
      <protection hidden="1"/>
    </xf>
    <xf numFmtId="3" fontId="115" fillId="0" borderId="0"/>
    <xf numFmtId="3" fontId="116" fillId="0" borderId="0"/>
    <xf numFmtId="0" fontId="109" fillId="0" borderId="0" applyFont="0" applyFill="0" applyBorder="0" applyAlignment="0" applyProtection="0"/>
    <xf numFmtId="0" fontId="112" fillId="0" borderId="0" applyFont="0" applyFill="0" applyBorder="0" applyAlignment="0" applyProtection="0"/>
    <xf numFmtId="0" fontId="109" fillId="0" borderId="0" applyFont="0" applyFill="0" applyBorder="0" applyAlignment="0" applyProtection="0"/>
    <xf numFmtId="0" fontId="112" fillId="0" borderId="0" applyFont="0" applyFill="0" applyBorder="0" applyAlignment="0" applyProtection="0"/>
    <xf numFmtId="0" fontId="117" fillId="0" borderId="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0" fontId="16" fillId="10" borderId="0" applyNumberFormat="0" applyFont="0" applyBorder="0" applyAlignment="0" applyProtection="0"/>
    <xf numFmtId="0" fontId="16" fillId="10" borderId="0" applyNumberFormat="0" applyFont="0" applyBorder="0" applyAlignment="0" applyProtection="0"/>
    <xf numFmtId="0" fontId="70" fillId="26" borderId="0" applyNumberFormat="0" applyBorder="0" applyAlignment="0" applyProtection="0"/>
    <xf numFmtId="0" fontId="118" fillId="69" borderId="0" applyNumberFormat="0" applyBorder="0" applyAlignment="0" applyProtection="0"/>
    <xf numFmtId="40" fontId="85" fillId="0" borderId="253"/>
    <xf numFmtId="244" fontId="16" fillId="0" borderId="0" applyNumberFormat="0" applyFill="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0" fontId="119" fillId="0" borderId="254" applyNumberFormat="0" applyBorder="0" applyAlignment="0" applyProtection="0">
      <alignment horizontal="center" vertical="top"/>
      <protection locked="0"/>
    </xf>
    <xf numFmtId="7" fontId="18" fillId="0" borderId="0"/>
    <xf numFmtId="39" fontId="16" fillId="0" borderId="0"/>
    <xf numFmtId="39" fontId="16" fillId="0" borderId="0"/>
    <xf numFmtId="0" fontId="120" fillId="0" borderId="0" applyNumberFormat="0" applyFill="0" applyBorder="0" applyAlignment="0" applyProtection="0"/>
    <xf numFmtId="7" fontId="121" fillId="0" borderId="0"/>
    <xf numFmtId="0" fontId="122" fillId="0" borderId="0"/>
    <xf numFmtId="174" fontId="121" fillId="0" borderId="0"/>
    <xf numFmtId="0" fontId="123" fillId="0" borderId="0" applyNumberFormat="0" applyFill="0" applyBorder="0" applyAlignment="0" applyProtection="0"/>
    <xf numFmtId="0" fontId="124" fillId="87" borderId="0">
      <alignment horizontal="left" indent="1"/>
    </xf>
    <xf numFmtId="239" fontId="125" fillId="0" borderId="88" applyNumberForma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245" fontId="115" fillId="0" borderId="235" applyNumberFormat="0" applyFill="0" applyAlignment="0" applyProtection="0">
      <alignment horizontal="center"/>
    </xf>
    <xf numFmtId="246" fontId="115" fillId="0" borderId="88" applyFill="0" applyAlignment="0" applyProtection="0">
      <alignment horizontal="center"/>
    </xf>
    <xf numFmtId="0" fontId="126" fillId="70" borderId="0" applyNumberFormat="0" applyBorder="0" applyAlignment="0" applyProtection="0"/>
    <xf numFmtId="239" fontId="126" fillId="70" borderId="0" applyNumberFormat="0" applyBorder="0" applyAlignment="0" applyProtection="0"/>
    <xf numFmtId="239" fontId="126" fillId="70" borderId="0" applyNumberFormat="0" applyBorder="0" applyAlignment="0" applyProtection="0"/>
    <xf numFmtId="247" fontId="46" fillId="0" borderId="0" applyFont="0" applyFill="0" applyBorder="0" applyAlignment="0" applyProtection="0"/>
    <xf numFmtId="0" fontId="127" fillId="0" borderId="0"/>
    <xf numFmtId="0" fontId="128" fillId="0" borderId="0"/>
    <xf numFmtId="0" fontId="112" fillId="0" borderId="0"/>
    <xf numFmtId="0" fontId="129" fillId="0" borderId="0"/>
    <xf numFmtId="0" fontId="129" fillId="0" borderId="0"/>
    <xf numFmtId="0" fontId="109" fillId="0" borderId="0"/>
    <xf numFmtId="0" fontId="112" fillId="0" borderId="0"/>
    <xf numFmtId="0" fontId="109" fillId="0" borderId="0"/>
    <xf numFmtId="0" fontId="112" fillId="0" borderId="0"/>
    <xf numFmtId="0" fontId="109" fillId="0" borderId="0"/>
    <xf numFmtId="0" fontId="112" fillId="0" borderId="0"/>
    <xf numFmtId="0" fontId="130" fillId="0" borderId="0"/>
    <xf numFmtId="248" fontId="39" fillId="0" borderId="0" applyFill="0"/>
    <xf numFmtId="248" fontId="39" fillId="0" borderId="0" applyFill="0"/>
    <xf numFmtId="248" fontId="39" fillId="0" borderId="0" applyFill="0"/>
    <xf numFmtId="248" fontId="39" fillId="0" borderId="0">
      <alignment horizontal="center"/>
    </xf>
    <xf numFmtId="248" fontId="39" fillId="0" borderId="0">
      <alignment horizontal="center"/>
    </xf>
    <xf numFmtId="248" fontId="39" fillId="0" borderId="0">
      <alignment horizontal="center"/>
    </xf>
    <xf numFmtId="0" fontId="39" fillId="0" borderId="0" applyFill="0">
      <alignment horizontal="center"/>
    </xf>
    <xf numFmtId="0" fontId="39" fillId="0" borderId="0" applyFill="0">
      <alignment horizontal="center"/>
    </xf>
    <xf numFmtId="0" fontId="39" fillId="0" borderId="0" applyFill="0">
      <alignment horizontal="center"/>
    </xf>
    <xf numFmtId="248" fontId="9" fillId="0" borderId="255" applyFill="0"/>
    <xf numFmtId="0" fontId="16" fillId="0" borderId="0" applyFont="0" applyAlignment="0"/>
    <xf numFmtId="0" fontId="16" fillId="0" borderId="0" applyFont="0" applyAlignment="0"/>
    <xf numFmtId="0" fontId="131" fillId="0" borderId="0" applyFill="0">
      <alignment vertical="top"/>
    </xf>
    <xf numFmtId="0" fontId="9" fillId="0" borderId="0" applyFill="0">
      <alignment horizontal="left" vertical="top"/>
    </xf>
    <xf numFmtId="248" fontId="11" fillId="0" borderId="91" applyFill="0"/>
    <xf numFmtId="0" fontId="16" fillId="0" borderId="0" applyNumberFormat="0" applyFont="0" applyAlignment="0"/>
    <xf numFmtId="0" fontId="16" fillId="0" borderId="0" applyNumberFormat="0" applyFont="0" applyAlignment="0"/>
    <xf numFmtId="0" fontId="131" fillId="0" borderId="0" applyFill="0">
      <alignment wrapText="1"/>
    </xf>
    <xf numFmtId="0" fontId="9" fillId="0" borderId="0" applyFill="0">
      <alignment horizontal="left" vertical="top" wrapText="1"/>
    </xf>
    <xf numFmtId="248" fontId="132" fillId="0" borderId="0" applyFill="0"/>
    <xf numFmtId="0" fontId="133" fillId="0" borderId="0" applyNumberFormat="0" applyFont="0" applyAlignment="0">
      <alignment horizontal="center"/>
    </xf>
    <xf numFmtId="0" fontId="52" fillId="0" borderId="0" applyFill="0">
      <alignment vertical="top" wrapText="1"/>
    </xf>
    <xf numFmtId="0" fontId="11" fillId="0" borderId="0" applyFill="0">
      <alignment horizontal="left" vertical="top" wrapText="1"/>
    </xf>
    <xf numFmtId="248" fontId="16" fillId="0" borderId="0" applyFill="0"/>
    <xf numFmtId="248" fontId="16" fillId="0" borderId="0" applyFill="0"/>
    <xf numFmtId="0" fontId="133" fillId="0" borderId="0" applyNumberFormat="0" applyFont="0" applyAlignment="0">
      <alignment horizontal="center"/>
    </xf>
    <xf numFmtId="0" fontId="23" fillId="0" borderId="0" applyFill="0">
      <alignment vertical="center" wrapText="1"/>
    </xf>
    <xf numFmtId="0" fontId="10" fillId="0" borderId="0">
      <alignment horizontal="left" vertical="center" wrapText="1"/>
    </xf>
    <xf numFmtId="248" fontId="85" fillId="0" borderId="0" applyFill="0"/>
    <xf numFmtId="0" fontId="133" fillId="0" borderId="0" applyNumberFormat="0" applyFont="0" applyAlignment="0">
      <alignment horizontal="center"/>
    </xf>
    <xf numFmtId="0" fontId="81" fillId="0" borderId="0" applyFill="0">
      <alignment horizontal="center" vertical="center" wrapText="1"/>
    </xf>
    <xf numFmtId="0" fontId="16" fillId="0" borderId="0" applyFill="0">
      <alignment horizontal="center" vertical="center" wrapText="1"/>
    </xf>
    <xf numFmtId="0" fontId="16" fillId="0" borderId="0" applyFill="0">
      <alignment horizontal="center" vertical="center" wrapText="1"/>
    </xf>
    <xf numFmtId="248" fontId="134" fillId="0" borderId="0" applyFill="0"/>
    <xf numFmtId="0" fontId="133" fillId="0" borderId="0" applyNumberFormat="0" applyFont="0" applyAlignment="0">
      <alignment horizontal="center"/>
    </xf>
    <xf numFmtId="0" fontId="135" fillId="0" borderId="0" applyFill="0">
      <alignment horizontal="center" vertical="center" wrapText="1"/>
    </xf>
    <xf numFmtId="0" fontId="136" fillId="0" borderId="0" applyFill="0">
      <alignment horizontal="center" vertical="center" wrapText="1"/>
    </xf>
    <xf numFmtId="248" fontId="137" fillId="0" borderId="0" applyFill="0"/>
    <xf numFmtId="0" fontId="133" fillId="0" borderId="0" applyNumberFormat="0" applyFont="0" applyAlignment="0">
      <alignment horizontal="center"/>
    </xf>
    <xf numFmtId="0" fontId="138" fillId="0" borderId="0">
      <alignment horizontal="center" wrapText="1"/>
    </xf>
    <xf numFmtId="0" fontId="134" fillId="0" borderId="0" applyFill="0">
      <alignment horizontal="center" wrapText="1"/>
    </xf>
    <xf numFmtId="0" fontId="139" fillId="0" borderId="0" applyNumberFormat="0" applyFill="0" applyBorder="0" applyAlignment="0" applyProtection="0"/>
    <xf numFmtId="0" fontId="140" fillId="0" borderId="0" applyNumberFormat="0" applyFill="0" applyBorder="0" applyAlignment="0" applyProtection="0"/>
    <xf numFmtId="249" fontId="16" fillId="88" borderId="256" applyNumberFormat="0">
      <alignment vertical="center"/>
    </xf>
    <xf numFmtId="250" fontId="16" fillId="65" borderId="256" applyNumberFormat="0">
      <alignment vertical="center"/>
    </xf>
    <xf numFmtId="250" fontId="16" fillId="65" borderId="256" applyNumberFormat="0">
      <alignment vertical="center"/>
    </xf>
    <xf numFmtId="1" fontId="16" fillId="89" borderId="256" applyNumberFormat="0">
      <alignment vertical="center"/>
    </xf>
    <xf numFmtId="1" fontId="16" fillId="89" borderId="256" applyNumberFormat="0">
      <alignment vertical="center"/>
    </xf>
    <xf numFmtId="249" fontId="16" fillId="89" borderId="256" applyNumberFormat="0">
      <alignment vertical="center"/>
    </xf>
    <xf numFmtId="249" fontId="16" fillId="89" borderId="256" applyNumberFormat="0">
      <alignment vertical="center"/>
    </xf>
    <xf numFmtId="249" fontId="16" fillId="61" borderId="256" applyNumberFormat="0">
      <alignment vertical="center"/>
    </xf>
    <xf numFmtId="249" fontId="16" fillId="61" borderId="256" applyNumberFormat="0">
      <alignment vertical="center"/>
    </xf>
    <xf numFmtId="3" fontId="16" fillId="0" borderId="256" applyNumberFormat="0">
      <alignment vertical="center"/>
    </xf>
    <xf numFmtId="3" fontId="16" fillId="0" borderId="256" applyNumberFormat="0">
      <alignment vertical="center"/>
    </xf>
    <xf numFmtId="249" fontId="16" fillId="88" borderId="256" applyNumberFormat="0">
      <alignment vertical="center"/>
    </xf>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2" fontId="16" fillId="0" borderId="0" applyFill="0" applyBorder="0" applyAlignment="0"/>
    <xf numFmtId="252"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41" fillId="88" borderId="256"/>
    <xf numFmtId="0" fontId="74" fillId="29" borderId="242" applyNumberFormat="0" applyAlignment="0" applyProtection="0"/>
    <xf numFmtId="0" fontId="142" fillId="2" borderId="257" applyNumberFormat="0" applyAlignment="0" applyProtection="0"/>
    <xf numFmtId="0" fontId="16" fillId="60" borderId="0" applyNumberFormat="0" applyFont="0" applyBorder="0" applyAlignment="0"/>
    <xf numFmtId="0" fontId="16" fillId="60" borderId="0" applyNumberFormat="0" applyFont="0" applyBorder="0" applyAlignment="0"/>
    <xf numFmtId="0"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53" fontId="124" fillId="0" borderId="97" applyFont="0" applyFill="0" applyBorder="0" applyAlignment="0" applyProtection="0">
      <protection locked="0"/>
    </xf>
    <xf numFmtId="0" fontId="93" fillId="0" borderId="0">
      <alignment horizontal="centerContinuous"/>
    </xf>
    <xf numFmtId="0" fontId="93" fillId="0" borderId="0">
      <alignment horizontal="centerContinuous"/>
    </xf>
    <xf numFmtId="0" fontId="93" fillId="0" borderId="0">
      <alignment horizontal="centerContinuous"/>
    </xf>
    <xf numFmtId="0" fontId="143" fillId="90" borderId="258" applyNumberFormat="0" applyAlignment="0" applyProtection="0"/>
    <xf numFmtId="239" fontId="143" fillId="90" borderId="258" applyNumberFormat="0" applyAlignment="0" applyProtection="0"/>
    <xf numFmtId="239" fontId="143" fillId="90" borderId="258" applyNumberFormat="0" applyAlignment="0" applyProtection="0"/>
    <xf numFmtId="0" fontId="144" fillId="0" borderId="259" applyNumberFormat="0" applyFill="0" applyAlignment="0" applyProtection="0"/>
    <xf numFmtId="239" fontId="144" fillId="0" borderId="259" applyNumberFormat="0" applyFill="0" applyAlignment="0" applyProtection="0"/>
    <xf numFmtId="239" fontId="144" fillId="0" borderId="259" applyNumberFormat="0" applyFill="0" applyAlignment="0" applyProtection="0"/>
    <xf numFmtId="254" fontId="115" fillId="0" borderId="0" applyFont="0" applyFill="0" applyBorder="0" applyAlignment="0" applyProtection="0"/>
    <xf numFmtId="1" fontId="145" fillId="0" borderId="0"/>
    <xf numFmtId="0" fontId="76" fillId="30" borderId="245" applyNumberFormat="0" applyAlignment="0" applyProtection="0"/>
    <xf numFmtId="0" fontId="143" fillId="90" borderId="258" applyNumberFormat="0" applyAlignment="0" applyProtection="0"/>
    <xf numFmtId="0" fontId="16" fillId="0" borderId="0"/>
    <xf numFmtId="0" fontId="16" fillId="0" borderId="0"/>
    <xf numFmtId="0" fontId="16" fillId="0" borderId="0"/>
    <xf numFmtId="0" fontId="16" fillId="0" borderId="0"/>
    <xf numFmtId="0" fontId="16" fillId="0" borderId="0"/>
    <xf numFmtId="0" fontId="146" fillId="0" borderId="0" applyProtection="0"/>
    <xf numFmtId="0" fontId="16" fillId="0" borderId="0" applyNumberFormat="0" applyFont="0" applyFill="0" applyBorder="0" applyAlignment="0"/>
    <xf numFmtId="0" fontId="16" fillId="0" borderId="0" applyNumberFormat="0" applyFont="0" applyFill="0" applyBorder="0" applyAlignment="0"/>
    <xf numFmtId="0" fontId="147" fillId="0" borderId="0" applyNumberFormat="0" applyFill="0" applyBorder="0" applyAlignment="0" applyProtection="0"/>
    <xf numFmtId="3" fontId="148" fillId="0" borderId="0">
      <alignment horizontal="left"/>
    </xf>
    <xf numFmtId="3" fontId="149" fillId="0" borderId="0"/>
    <xf numFmtId="0" fontId="27" fillId="0" borderId="260">
      <alignment horizontal="center" vertical="top" wrapText="1"/>
    </xf>
    <xf numFmtId="249" fontId="150" fillId="0" borderId="0">
      <alignment horizontal="right" vertical="center" wrapText="1"/>
    </xf>
    <xf numFmtId="245" fontId="115" fillId="0" borderId="0" applyFill="0" applyBorder="0" applyProtection="0">
      <alignment horizontal="center"/>
    </xf>
    <xf numFmtId="0" fontId="150" fillId="0" borderId="0">
      <alignment horizontal="center" vertical="center" wrapText="1"/>
    </xf>
    <xf numFmtId="0" fontId="151" fillId="0" borderId="0"/>
    <xf numFmtId="0" fontId="151" fillId="0" borderId="0"/>
    <xf numFmtId="0" fontId="151" fillId="0" borderId="0"/>
    <xf numFmtId="0" fontId="151" fillId="0" borderId="0"/>
    <xf numFmtId="0" fontId="151" fillId="0" borderId="0"/>
    <xf numFmtId="0" fontId="151" fillId="0" borderId="0"/>
    <xf numFmtId="255" fontId="16" fillId="0" borderId="0"/>
    <xf numFmtId="255" fontId="16" fillId="0" borderId="0"/>
    <xf numFmtId="255" fontId="16" fillId="0" borderId="0"/>
    <xf numFmtId="255" fontId="16" fillId="0" borderId="0"/>
    <xf numFmtId="256" fontId="150" fillId="0" borderId="0"/>
    <xf numFmtId="41" fontId="152" fillId="0" borderId="0" applyFont="0" applyBorder="0">
      <alignment horizontal="right"/>
    </xf>
    <xf numFmtId="251" fontId="16" fillId="0" borderId="0" applyFont="0" applyFill="0" applyBorder="0" applyAlignment="0" applyProtection="0"/>
    <xf numFmtId="251" fontId="16" fillId="0" borderId="0" applyFont="0" applyFill="0" applyBorder="0" applyAlignment="0" applyProtection="0"/>
    <xf numFmtId="257" fontId="153" fillId="0" borderId="0" applyFont="0" applyFill="0" applyBorder="0" applyAlignment="0" applyProtection="0"/>
    <xf numFmtId="39" fontId="154" fillId="0" borderId="0"/>
    <xf numFmtId="175" fontId="154" fillId="0" borderId="0"/>
    <xf numFmtId="258" fontId="155" fillId="0" borderId="0" applyFont="0" applyFill="0" applyBorder="0" applyAlignment="0" applyProtection="0">
      <alignment horizontal="right"/>
    </xf>
    <xf numFmtId="259" fontId="155" fillId="0" borderId="0" applyFont="0" applyFill="0" applyBorder="0" applyAlignment="0" applyProtection="0"/>
    <xf numFmtId="185" fontId="16" fillId="0" borderId="0" applyFont="0" applyFill="0" applyBorder="0" applyAlignment="0" applyProtection="0">
      <alignment horizontal="right"/>
    </xf>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2" fillId="0" borderId="0" applyFont="0" applyFill="0" applyBorder="0" applyAlignment="0" applyProtection="0"/>
    <xf numFmtId="260" fontId="155" fillId="0" borderId="0" applyFont="0" applyFill="0" applyBorder="0" applyAlignment="0" applyProtection="0">
      <alignment horizontal="right"/>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55" fillId="0" borderId="0" applyFont="0" applyFill="0" applyBorder="0" applyAlignment="0" applyProtection="0"/>
    <xf numFmtId="43" fontId="156"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3" fontId="157" fillId="0" borderId="0" applyFont="0" applyFill="0" applyBorder="0" applyAlignment="0" applyProtection="0"/>
    <xf numFmtId="239" fontId="158" fillId="0" borderId="0"/>
    <xf numFmtId="239" fontId="159" fillId="0" borderId="0"/>
    <xf numFmtId="239" fontId="158" fillId="0" borderId="0"/>
    <xf numFmtId="239" fontId="159" fillId="0" borderId="0"/>
    <xf numFmtId="261" fontId="160" fillId="0" borderId="0">
      <alignment horizontal="right"/>
    </xf>
    <xf numFmtId="261" fontId="161" fillId="0" borderId="0">
      <alignment horizontal="right"/>
    </xf>
    <xf numFmtId="0" fontId="162" fillId="91" borderId="261"/>
    <xf numFmtId="262" fontId="146" fillId="0" borderId="0" applyFill="0" applyBorder="0">
      <alignment horizontal="left"/>
    </xf>
    <xf numFmtId="0" fontId="163" fillId="0" borderId="0">
      <alignment horizontal="left" vertical="center" indent="1"/>
    </xf>
    <xf numFmtId="4" fontId="124" fillId="0" borderId="0"/>
    <xf numFmtId="1" fontId="93" fillId="0" borderId="158"/>
    <xf numFmtId="1" fontId="93" fillId="0" borderId="158"/>
    <xf numFmtId="1" fontId="93" fillId="0" borderId="158"/>
    <xf numFmtId="263" fontId="16" fillId="0" borderId="0">
      <alignment horizontal="right"/>
    </xf>
    <xf numFmtId="263" fontId="16" fillId="0" borderId="0">
      <alignment horizontal="right"/>
    </xf>
    <xf numFmtId="263" fontId="160" fillId="0" borderId="0">
      <alignment horizontal="right"/>
    </xf>
    <xf numFmtId="264" fontId="103" fillId="0" borderId="0"/>
    <xf numFmtId="265" fontId="164" fillId="0" borderId="0" applyFont="0" applyFill="0" applyBorder="0" applyProtection="0">
      <alignment horizontal="right"/>
      <protection locked="0"/>
    </xf>
    <xf numFmtId="266" fontId="39" fillId="0" borderId="0" applyFont="0" applyFill="0" applyBorder="0" applyProtection="0">
      <alignment horizontal="right"/>
      <protection locked="0"/>
    </xf>
    <xf numFmtId="266" fontId="39" fillId="0" borderId="0" applyFont="0" applyFill="0" applyBorder="0" applyProtection="0">
      <alignment horizontal="right"/>
      <protection locked="0"/>
    </xf>
    <xf numFmtId="251" fontId="16" fillId="0" borderId="0" applyFont="0" applyFill="0" applyBorder="0" applyAlignment="0" applyProtection="0"/>
    <xf numFmtId="251" fontId="16" fillId="0" borderId="0" applyFont="0" applyFill="0" applyBorder="0" applyAlignment="0" applyProtection="0"/>
    <xf numFmtId="267" fontId="16" fillId="0" borderId="0" applyFont="0" applyFill="0" applyBorder="0" applyAlignment="0" applyProtection="0"/>
    <xf numFmtId="267" fontId="16" fillId="0" borderId="0" applyFont="0" applyFill="0" applyBorder="0" applyAlignment="0" applyProtection="0"/>
    <xf numFmtId="8" fontId="165" fillId="0" borderId="27">
      <protection locked="0"/>
    </xf>
    <xf numFmtId="171" fontId="154" fillId="0" borderId="0" applyFont="0" applyFill="0" applyBorder="0" applyAlignment="0" applyProtection="0"/>
    <xf numFmtId="268" fontId="155" fillId="0" borderId="0" applyFont="0" applyFill="0" applyBorder="0" applyAlignment="0" applyProtection="0">
      <alignment horizontal="right"/>
    </xf>
    <xf numFmtId="44" fontId="8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6" fillId="0" borderId="0" applyFont="0" applyFill="0" applyBorder="0" applyAlignment="0" applyProtection="0"/>
    <xf numFmtId="44" fontId="15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6" fillId="0" borderId="0" applyFont="0" applyFill="0" applyBorder="0" applyAlignment="0" applyProtection="0"/>
    <xf numFmtId="44" fontId="18" fillId="0" borderId="0" applyFont="0" applyFill="0" applyBorder="0" applyAlignment="0" applyProtection="0">
      <alignment vertical="top"/>
    </xf>
    <xf numFmtId="44" fontId="18" fillId="0" borderId="0" applyFont="0" applyFill="0" applyBorder="0" applyAlignment="0" applyProtection="0">
      <alignment vertical="top"/>
    </xf>
    <xf numFmtId="44" fontId="16" fillId="0" borderId="0" applyFont="0" applyFill="0" applyBorder="0" applyAlignment="0" applyProtection="0"/>
    <xf numFmtId="44" fontId="16"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0" fontId="157" fillId="0" borderId="0" applyFont="0" applyFill="0" applyBorder="0" applyAlignment="0" applyProtection="0"/>
    <xf numFmtId="269" fontId="155" fillId="0" borderId="0" applyFill="0" applyBorder="0" applyProtection="0">
      <alignment vertical="center"/>
    </xf>
    <xf numFmtId="0" fontId="167" fillId="65" borderId="130" applyNumberFormat="0" applyBorder="0" applyAlignment="0" applyProtection="0">
      <alignment horizontal="center"/>
    </xf>
    <xf numFmtId="263" fontId="161" fillId="0" borderId="0">
      <alignment horizontal="right"/>
    </xf>
    <xf numFmtId="0" fontId="16" fillId="0" borderId="0" applyFont="0" applyFill="0" applyBorder="0" applyAlignment="0" applyProtection="0"/>
    <xf numFmtId="0" fontId="16" fillId="0" borderId="0" applyFont="0" applyFill="0" applyBorder="0" applyAlignment="0" applyProtection="0"/>
    <xf numFmtId="236" fontId="16" fillId="0" borderId="0" applyFont="0" applyFill="0" applyBorder="0" applyAlignment="0" applyProtection="0"/>
    <xf numFmtId="236" fontId="16" fillId="0" borderId="0" applyFont="0" applyFill="0" applyBorder="0" applyAlignment="0" applyProtection="0"/>
    <xf numFmtId="49" fontId="16" fillId="0" borderId="0" applyFont="0" applyFill="0" applyBorder="0" applyAlignment="0" applyProtection="0"/>
    <xf numFmtId="49"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70" fontId="16" fillId="0" borderId="0" applyFont="0" applyFill="0" applyBorder="0" applyAlignment="0" applyProtection="0"/>
    <xf numFmtId="270" fontId="16" fillId="0" borderId="0" applyFont="0" applyFill="0" applyBorder="0" applyAlignment="0" applyProtection="0"/>
    <xf numFmtId="271" fontId="46" fillId="0" borderId="0" applyFont="0" applyFill="0" applyBorder="0" applyAlignment="0" applyProtection="0"/>
    <xf numFmtId="0" fontId="39" fillId="0" borderId="0" applyFont="0" applyFill="0" applyBorder="0">
      <alignment horizontal="right" vertical="center"/>
    </xf>
    <xf numFmtId="0" fontId="39" fillId="0" borderId="0" applyFont="0" applyFill="0" applyBorder="0">
      <alignment horizontal="right" vertical="center"/>
    </xf>
    <xf numFmtId="0" fontId="168" fillId="0" borderId="0"/>
    <xf numFmtId="0" fontId="169" fillId="0" borderId="0" applyNumberFormat="0" applyAlignment="0"/>
    <xf numFmtId="0" fontId="157" fillId="0" borderId="0" applyFont="0" applyFill="0" applyBorder="0" applyAlignment="0" applyProtection="0"/>
    <xf numFmtId="272" fontId="155" fillId="0" borderId="0" applyFont="0" applyFill="0" applyBorder="0" applyAlignment="0" applyProtection="0"/>
    <xf numFmtId="273" fontId="141" fillId="88" borderId="262">
      <alignment horizontal="center"/>
    </xf>
    <xf numFmtId="273" fontId="115" fillId="61" borderId="263">
      <alignment horizontal="center"/>
    </xf>
    <xf numFmtId="14" fontId="18" fillId="0" borderId="0" applyFill="0" applyBorder="0" applyAlignment="0"/>
    <xf numFmtId="274" fontId="170" fillId="0" borderId="0"/>
    <xf numFmtId="15" fontId="124" fillId="0" borderId="0">
      <alignment horizontal="center"/>
    </xf>
    <xf numFmtId="17" fontId="124" fillId="0" borderId="0">
      <alignment horizontal="center"/>
    </xf>
    <xf numFmtId="14" fontId="150" fillId="0" borderId="0"/>
    <xf numFmtId="42" fontId="171" fillId="0" borderId="0"/>
    <xf numFmtId="275" fontId="171" fillId="0" borderId="0"/>
    <xf numFmtId="276" fontId="82" fillId="0" borderId="0"/>
    <xf numFmtId="38" fontId="93" fillId="0" borderId="264">
      <alignment vertical="center"/>
    </xf>
    <xf numFmtId="38" fontId="93" fillId="0" borderId="264">
      <alignment vertical="center"/>
    </xf>
    <xf numFmtId="38" fontId="93" fillId="0" borderId="264">
      <alignment vertical="center"/>
    </xf>
    <xf numFmtId="43" fontId="16" fillId="0" borderId="0" applyFont="0" applyFill="0" applyBorder="0" applyAlignment="0" applyProtection="0"/>
    <xf numFmtId="239" fontId="172" fillId="0" borderId="0">
      <protection locked="0"/>
    </xf>
    <xf numFmtId="0" fontId="16" fillId="92" borderId="0" applyNumberFormat="0" applyFont="0" applyBorder="0" applyAlignment="0" applyProtection="0"/>
    <xf numFmtId="0" fontId="16" fillId="92" borderId="0" applyNumberFormat="0" applyFont="0" applyBorder="0" applyAlignment="0" applyProtection="0"/>
    <xf numFmtId="0" fontId="173" fillId="0" borderId="0" applyNumberFormat="0"/>
    <xf numFmtId="0" fontId="174" fillId="0" borderId="0">
      <alignment horizontal="centerContinuous"/>
    </xf>
    <xf numFmtId="0" fontId="174" fillId="0" borderId="0" applyNumberFormat="0"/>
    <xf numFmtId="264" fontId="175" fillId="0" borderId="0"/>
    <xf numFmtId="42" fontId="82" fillId="0" borderId="0"/>
    <xf numFmtId="248" fontId="105" fillId="0" borderId="0" applyFont="0" applyFill="0" applyBorder="0" applyAlignment="0" applyProtection="0"/>
    <xf numFmtId="4" fontId="46" fillId="0" borderId="0" applyFont="0" applyFill="0" applyBorder="0" applyAlignment="0" applyProtection="0"/>
    <xf numFmtId="277" fontId="155" fillId="0" borderId="265" applyNumberFormat="0" applyFont="0" applyFill="0" applyAlignment="0" applyProtection="0"/>
    <xf numFmtId="245" fontId="115" fillId="0" borderId="266" applyNumberFormat="0" applyFill="0" applyAlignment="0" applyProtection="0"/>
    <xf numFmtId="239" fontId="176" fillId="0" borderId="0">
      <protection locked="0"/>
    </xf>
    <xf numFmtId="239" fontId="176" fillId="0" borderId="0">
      <protection locked="0"/>
    </xf>
    <xf numFmtId="0" fontId="177" fillId="0" borderId="0" applyNumberFormat="0" applyFill="0" applyBorder="0" applyAlignment="0" applyProtection="0"/>
    <xf numFmtId="239" fontId="177" fillId="0" borderId="0" applyNumberFormat="0" applyFill="0" applyBorder="0" applyAlignment="0" applyProtection="0"/>
    <xf numFmtId="239" fontId="177" fillId="0" borderId="0" applyNumberFormat="0" applyFill="0" applyBorder="0" applyAlignment="0" applyProtection="0"/>
    <xf numFmtId="0" fontId="110" fillId="82" borderId="0" applyNumberFormat="0" applyBorder="0" applyAlignment="0" applyProtection="0"/>
    <xf numFmtId="239" fontId="110" fillId="82" borderId="0" applyNumberFormat="0" applyBorder="0" applyAlignment="0" applyProtection="0"/>
    <xf numFmtId="239" fontId="110" fillId="82" borderId="0" applyNumberFormat="0" applyBorder="0" applyAlignment="0" applyProtection="0"/>
    <xf numFmtId="0" fontId="110" fillId="83" borderId="0" applyNumberFormat="0" applyBorder="0" applyAlignment="0" applyProtection="0"/>
    <xf numFmtId="239" fontId="110" fillId="83" borderId="0" applyNumberFormat="0" applyBorder="0" applyAlignment="0" applyProtection="0"/>
    <xf numFmtId="239" fontId="110" fillId="83" borderId="0" applyNumberFormat="0" applyBorder="0" applyAlignment="0" applyProtection="0"/>
    <xf numFmtId="0" fontId="110" fillId="84" borderId="0" applyNumberFormat="0" applyBorder="0" applyAlignment="0" applyProtection="0"/>
    <xf numFmtId="239" fontId="110" fillId="84" borderId="0" applyNumberFormat="0" applyBorder="0" applyAlignment="0" applyProtection="0"/>
    <xf numFmtId="239" fontId="110" fillId="84" borderId="0" applyNumberFormat="0" applyBorder="0" applyAlignment="0" applyProtection="0"/>
    <xf numFmtId="0" fontId="110" fillId="79" borderId="0" applyNumberFormat="0" applyBorder="0" applyAlignment="0" applyProtection="0"/>
    <xf numFmtId="239" fontId="110" fillId="79" borderId="0" applyNumberFormat="0" applyBorder="0" applyAlignment="0" applyProtection="0"/>
    <xf numFmtId="239" fontId="110" fillId="79" borderId="0" applyNumberFormat="0" applyBorder="0" applyAlignment="0" applyProtection="0"/>
    <xf numFmtId="0" fontId="110" fillId="80" borderId="0" applyNumberFormat="0" applyBorder="0" applyAlignment="0" applyProtection="0"/>
    <xf numFmtId="239" fontId="110" fillId="80" borderId="0" applyNumberFormat="0" applyBorder="0" applyAlignment="0" applyProtection="0"/>
    <xf numFmtId="239" fontId="110" fillId="80" borderId="0" applyNumberFormat="0" applyBorder="0" applyAlignment="0" applyProtection="0"/>
    <xf numFmtId="0" fontId="110" fillId="85" borderId="0" applyNumberFormat="0" applyBorder="0" applyAlignment="0" applyProtection="0"/>
    <xf numFmtId="239" fontId="110" fillId="85" borderId="0" applyNumberFormat="0" applyBorder="0" applyAlignment="0" applyProtection="0"/>
    <xf numFmtId="239" fontId="110" fillId="85" borderId="0" applyNumberFormat="0" applyBorder="0" applyAlignment="0" applyProtection="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78" fillId="0" borderId="0"/>
    <xf numFmtId="0"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63" fontId="39" fillId="0" borderId="0">
      <alignment horizontal="right"/>
    </xf>
    <xf numFmtId="263" fontId="39" fillId="0" borderId="0">
      <alignment horizontal="right"/>
    </xf>
    <xf numFmtId="263" fontId="39" fillId="0" borderId="0">
      <alignment horizontal="right"/>
    </xf>
    <xf numFmtId="278" fontId="39" fillId="0" borderId="0"/>
    <xf numFmtId="278" fontId="39" fillId="0" borderId="0"/>
    <xf numFmtId="278" fontId="39" fillId="0" borderId="0"/>
    <xf numFmtId="278" fontId="180" fillId="0" borderId="0">
      <alignment horizontal="right"/>
    </xf>
    <xf numFmtId="0" fontId="16" fillId="63" borderId="130">
      <alignment horizontal="center"/>
    </xf>
    <xf numFmtId="0" fontId="110" fillId="0" borderId="0">
      <protection hidden="1"/>
    </xf>
    <xf numFmtId="220" fontId="39" fillId="0" borderId="0"/>
    <xf numFmtId="220" fontId="39" fillId="0" borderId="0"/>
    <xf numFmtId="220" fontId="39" fillId="0" borderId="0"/>
    <xf numFmtId="203" fontId="16" fillId="0" borderId="0">
      <alignment horizontal="left" wrapText="1"/>
    </xf>
    <xf numFmtId="203" fontId="16" fillId="0" borderId="0">
      <alignment horizontal="left" wrapText="1"/>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1" fontId="16" fillId="0" borderId="0" applyFont="0" applyFill="0" applyBorder="0" applyAlignment="0" applyProtection="0"/>
    <xf numFmtId="41" fontId="16" fillId="0" borderId="0" applyFont="0" applyFill="0" applyBorder="0" applyAlignment="0" applyProtection="0"/>
    <xf numFmtId="0" fontId="16" fillId="0" borderId="0"/>
    <xf numFmtId="0" fontId="16" fillId="0" borderId="0"/>
    <xf numFmtId="239" fontId="16" fillId="0" borderId="0" applyFont="0" applyFill="0" applyBorder="0" applyAlignment="0" applyProtection="0"/>
    <xf numFmtId="239" fontId="16" fillId="0" borderId="0" applyFont="0" applyFill="0" applyBorder="0" applyAlignment="0" applyProtection="0"/>
    <xf numFmtId="0" fontId="16" fillId="93" borderId="267" applyNumberFormat="0">
      <alignment vertical="center"/>
    </xf>
    <xf numFmtId="0" fontId="16" fillId="93" borderId="267" applyNumberFormat="0">
      <alignment vertical="center"/>
    </xf>
    <xf numFmtId="0" fontId="78" fillId="0" borderId="0" applyNumberFormat="0" applyFill="0" applyBorder="0" applyAlignment="0" applyProtection="0"/>
    <xf numFmtId="0" fontId="181" fillId="0" borderId="0" applyNumberFormat="0" applyFill="0" applyBorder="0" applyAlignment="0" applyProtection="0"/>
    <xf numFmtId="243" fontId="182" fillId="0" borderId="0">
      <alignment horizontal="right" vertical="top"/>
    </xf>
    <xf numFmtId="279" fontId="117" fillId="0" borderId="0" applyFill="0" applyBorder="0">
      <alignment horizontal="right" vertical="top"/>
    </xf>
    <xf numFmtId="280" fontId="117" fillId="0" borderId="0" applyFill="0" applyBorder="0">
      <alignment horizontal="right" vertical="top"/>
    </xf>
    <xf numFmtId="0" fontId="183" fillId="0" borderId="0">
      <alignment horizontal="center" wrapText="1"/>
    </xf>
    <xf numFmtId="281" fontId="117" fillId="0" borderId="0" applyFill="0" applyBorder="0" applyAlignment="0" applyProtection="0">
      <alignment horizontal="right" vertical="top"/>
    </xf>
    <xf numFmtId="0" fontId="117" fillId="0" borderId="0" applyFill="0" applyBorder="0">
      <alignment horizontal="left" vertical="top"/>
    </xf>
    <xf numFmtId="239" fontId="172" fillId="0" borderId="0">
      <protection locked="0"/>
    </xf>
    <xf numFmtId="239" fontId="172" fillId="0" borderId="0">
      <protection locked="0"/>
    </xf>
    <xf numFmtId="239" fontId="172" fillId="0" borderId="0">
      <protection locked="0"/>
    </xf>
    <xf numFmtId="239" fontId="172" fillId="0" borderId="0">
      <protection locked="0"/>
    </xf>
    <xf numFmtId="239" fontId="172" fillId="0" borderId="0">
      <protection locked="0"/>
    </xf>
    <xf numFmtId="239" fontId="172" fillId="0" borderId="0">
      <protection locked="0"/>
    </xf>
    <xf numFmtId="239" fontId="172" fillId="0" borderId="0">
      <protection locked="0"/>
    </xf>
    <xf numFmtId="0" fontId="16" fillId="61" borderId="263" applyNumberFormat="0">
      <alignment vertical="center"/>
    </xf>
    <xf numFmtId="0" fontId="16" fillId="61" borderId="263" applyNumberFormat="0">
      <alignment vertical="center"/>
    </xf>
    <xf numFmtId="239" fontId="172" fillId="0" borderId="0">
      <protection locked="0"/>
    </xf>
    <xf numFmtId="40" fontId="16" fillId="0" borderId="0" applyNumberFormat="0">
      <alignment horizontal="right"/>
    </xf>
    <xf numFmtId="38" fontId="16" fillId="0" borderId="0" applyFont="0" applyBorder="0" applyAlignment="0"/>
    <xf numFmtId="38" fontId="16" fillId="0" borderId="0" applyFont="0" applyBorder="0" applyAlignment="0"/>
    <xf numFmtId="174" fontId="16" fillId="0" borderId="0" applyFont="0" applyBorder="0" applyAlignment="0"/>
    <xf numFmtId="174" fontId="16" fillId="0" borderId="0" applyFont="0" applyBorder="0" applyAlignment="0"/>
    <xf numFmtId="0" fontId="16" fillId="0" borderId="0" applyBorder="0"/>
    <xf numFmtId="0" fontId="16" fillId="0" borderId="0" applyBorder="0"/>
    <xf numFmtId="0" fontId="16" fillId="0" borderId="0" applyBorder="0"/>
    <xf numFmtId="0" fontId="16" fillId="0" borderId="0" applyBorder="0"/>
    <xf numFmtId="0" fontId="16" fillId="0" borderId="0" applyNumberFormat="0"/>
    <xf numFmtId="0" fontId="16" fillId="0" borderId="0" applyNumberFormat="0"/>
    <xf numFmtId="0" fontId="16" fillId="0" borderId="0" applyNumberFormat="0"/>
    <xf numFmtId="0" fontId="16" fillId="0" borderId="0" applyNumberFormat="0"/>
    <xf numFmtId="0" fontId="16" fillId="0" borderId="0" applyNumberFormat="0"/>
    <xf numFmtId="282" fontId="16" fillId="0" borderId="0" applyFill="0" applyBorder="0"/>
    <xf numFmtId="282" fontId="16" fillId="0" borderId="0" applyFill="0" applyBorder="0"/>
    <xf numFmtId="0" fontId="16" fillId="0" borderId="0"/>
    <xf numFmtId="0" fontId="16" fillId="0" borderId="0"/>
    <xf numFmtId="0" fontId="16" fillId="0" borderId="0"/>
    <xf numFmtId="0" fontId="16" fillId="0" borderId="0"/>
    <xf numFmtId="0" fontId="16" fillId="0" borderId="0"/>
    <xf numFmtId="239" fontId="172" fillId="0" borderId="0">
      <protection locked="0"/>
    </xf>
    <xf numFmtId="0" fontId="16" fillId="0" borderId="0"/>
    <xf numFmtId="0" fontId="16" fillId="0" borderId="0"/>
    <xf numFmtId="2" fontId="157" fillId="0" borderId="0" applyFont="0" applyFill="0" applyBorder="0" applyAlignment="0" applyProtection="0"/>
    <xf numFmtId="0" fontId="16" fillId="0" borderId="0" applyFill="0" applyBorder="0" applyProtection="0">
      <alignment horizontal="centerContinuous"/>
      <protection locked="0"/>
    </xf>
    <xf numFmtId="0" fontId="16" fillId="0" borderId="0" applyFill="0" applyBorder="0" applyProtection="0">
      <alignment horizontal="centerContinuous"/>
      <protection locked="0"/>
    </xf>
    <xf numFmtId="239" fontId="184" fillId="0" borderId="0" applyFill="0" applyBorder="0" applyProtection="0">
      <alignment horizontal="left"/>
    </xf>
    <xf numFmtId="0" fontId="16" fillId="60" borderId="0" applyNumberFormat="0" applyFont="0" applyBorder="0" applyAlignment="0"/>
    <xf numFmtId="0" fontId="16" fillId="60" borderId="0" applyNumberFormat="0" applyFont="0" applyBorder="0" applyAlignment="0"/>
    <xf numFmtId="0" fontId="16" fillId="7" borderId="0"/>
    <xf numFmtId="0" fontId="16" fillId="7" borderId="0"/>
    <xf numFmtId="0" fontId="167" fillId="94" borderId="130" applyNumberFormat="0" applyBorder="0" applyAlignment="0" applyProtection="0">
      <alignment horizontal="center"/>
    </xf>
    <xf numFmtId="0" fontId="69" fillId="25" borderId="0" applyNumberFormat="0" applyBorder="0" applyAlignment="0" applyProtection="0"/>
    <xf numFmtId="0" fontId="126" fillId="70" borderId="0" applyNumberFormat="0" applyBorder="0" applyAlignment="0" applyProtection="0"/>
    <xf numFmtId="38" fontId="39" fillId="61" borderId="0" applyNumberFormat="0" applyBorder="0" applyAlignment="0" applyProtection="0"/>
    <xf numFmtId="38" fontId="39" fillId="61" borderId="0" applyNumberFormat="0" applyBorder="0" applyAlignment="0" applyProtection="0"/>
    <xf numFmtId="38" fontId="39" fillId="61" borderId="0" applyNumberFormat="0" applyBorder="0" applyAlignment="0" applyProtection="0"/>
    <xf numFmtId="0" fontId="185" fillId="61" borderId="268" applyNumberFormat="0">
      <alignment vertical="center"/>
    </xf>
    <xf numFmtId="283" fontId="186" fillId="0" borderId="0"/>
    <xf numFmtId="284" fontId="155" fillId="0" borderId="0" applyFont="0" applyFill="0" applyBorder="0" applyAlignment="0" applyProtection="0">
      <alignment horizontal="right"/>
    </xf>
    <xf numFmtId="247" fontId="113" fillId="0" borderId="0"/>
    <xf numFmtId="247" fontId="114" fillId="0" borderId="0"/>
    <xf numFmtId="0" fontId="187" fillId="0" borderId="0" applyNumberFormat="0" applyBorder="0">
      <alignment horizontal="left"/>
    </xf>
    <xf numFmtId="0" fontId="27" fillId="95" borderId="0" applyNumberFormat="0" applyBorder="0" applyProtection="0"/>
    <xf numFmtId="239" fontId="188" fillId="0" borderId="0" applyProtection="0">
      <alignment horizontal="right"/>
    </xf>
    <xf numFmtId="0" fontId="11" fillId="0" borderId="269" applyNumberFormat="0" applyAlignment="0" applyProtection="0">
      <alignment horizontal="left" vertical="center"/>
    </xf>
    <xf numFmtId="0" fontId="11" fillId="0" borderId="155">
      <alignment horizontal="left" vertical="center"/>
    </xf>
    <xf numFmtId="14" fontId="27" fillId="88" borderId="235">
      <alignment horizontal="center" vertical="center" wrapText="1"/>
    </xf>
    <xf numFmtId="0" fontId="66" fillId="0" borderId="239" applyNumberFormat="0" applyFill="0" applyAlignment="0" applyProtection="0"/>
    <xf numFmtId="0" fontId="189" fillId="0" borderId="270" applyNumberFormat="0" applyFill="0" applyAlignment="0" applyProtection="0"/>
    <xf numFmtId="0" fontId="67" fillId="0" borderId="240" applyNumberFormat="0" applyFill="0" applyAlignment="0" applyProtection="0"/>
    <xf numFmtId="0" fontId="190" fillId="0" borderId="271" applyNumberFormat="0" applyFill="0" applyAlignment="0" applyProtection="0"/>
    <xf numFmtId="0" fontId="68" fillId="0" borderId="241" applyNumberFormat="0" applyFill="0" applyAlignment="0" applyProtection="0"/>
    <xf numFmtId="0" fontId="177" fillId="0" borderId="272" applyNumberFormat="0" applyFill="0" applyAlignment="0" applyProtection="0"/>
    <xf numFmtId="0" fontId="68" fillId="0" borderId="0" applyNumberFormat="0" applyFill="0" applyBorder="0" applyAlignment="0" applyProtection="0"/>
    <xf numFmtId="0" fontId="177" fillId="0" borderId="0" applyNumberFormat="0" applyFill="0" applyBorder="0" applyAlignment="0" applyProtection="0"/>
    <xf numFmtId="285" fontId="176" fillId="0" borderId="0">
      <protection locked="0"/>
    </xf>
    <xf numFmtId="285" fontId="176" fillId="0" borderId="0">
      <protection locked="0"/>
    </xf>
    <xf numFmtId="0" fontId="116" fillId="0" borderId="0"/>
    <xf numFmtId="0" fontId="191" fillId="0" borderId="0">
      <alignment horizontal="left"/>
    </xf>
    <xf numFmtId="0" fontId="192" fillId="0" borderId="0"/>
    <xf numFmtId="0" fontId="16" fillId="0" borderId="0" applyNumberFormat="0" applyFill="0" applyBorder="0" applyProtection="0">
      <alignment wrapText="1"/>
    </xf>
    <xf numFmtId="0" fontId="16" fillId="0" borderId="0" applyNumberFormat="0" applyFill="0" applyBorder="0" applyProtection="0">
      <alignment wrapText="1"/>
    </xf>
    <xf numFmtId="0" fontId="16" fillId="0" borderId="0" applyNumberFormat="0" applyFill="0" applyBorder="0" applyProtection="0">
      <alignment horizontal="justify" vertical="top" wrapText="1"/>
    </xf>
    <xf numFmtId="0" fontId="16" fillId="0" borderId="0" applyNumberFormat="0" applyFill="0" applyBorder="0" applyProtection="0">
      <alignment horizontal="justify" vertical="top" wrapText="1"/>
    </xf>
    <xf numFmtId="187" fontId="154" fillId="0" borderId="0"/>
    <xf numFmtId="0" fontId="193" fillId="0" borderId="0" applyNumberFormat="0" applyFill="0" applyBorder="0" applyAlignment="0" applyProtection="0">
      <alignment horizontal="center" vertical="top" wrapText="1"/>
    </xf>
    <xf numFmtId="0" fontId="194" fillId="0" borderId="0" applyNumberFormat="0" applyFill="0" applyBorder="0" applyAlignment="0" applyProtection="0"/>
    <xf numFmtId="0" fontId="8" fillId="0" borderId="273" applyNumberFormat="0" applyFill="0" applyAlignment="0" applyProtection="0"/>
    <xf numFmtId="286" fontId="18" fillId="0" borderId="0" applyFill="0" applyBorder="0" applyAlignment="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87" fontId="16" fillId="0" borderId="274" applyFill="0" applyBorder="0" applyProtection="0">
      <alignment horizontal="center"/>
      <protection locked="0"/>
    </xf>
    <xf numFmtId="287" fontId="16" fillId="0" borderId="274" applyFill="0" applyBorder="0" applyProtection="0">
      <alignment horizontal="center"/>
      <protection locked="0"/>
    </xf>
    <xf numFmtId="0" fontId="16" fillId="0" borderId="274" applyFill="0" applyBorder="0" applyProtection="0">
      <alignment horizontal="center"/>
      <protection locked="0"/>
    </xf>
    <xf numFmtId="0" fontId="16" fillId="0" borderId="274" applyFill="0" applyBorder="0" applyProtection="0">
      <alignment horizontal="center"/>
      <protection locked="0"/>
    </xf>
    <xf numFmtId="0" fontId="195" fillId="60" borderId="130" applyNumberFormat="0" applyBorder="0" applyAlignment="0" applyProtection="0">
      <alignment horizontal="center"/>
    </xf>
    <xf numFmtId="0" fontId="195" fillId="94" borderId="130" applyNumberFormat="0" applyBorder="0" applyAlignment="0" applyProtection="0">
      <alignment horizontal="center"/>
    </xf>
    <xf numFmtId="0" fontId="118" fillId="69" borderId="0" applyNumberFormat="0" applyBorder="0" applyAlignment="0" applyProtection="0"/>
    <xf numFmtId="239" fontId="118" fillId="69" borderId="0" applyNumberFormat="0" applyBorder="0" applyAlignment="0" applyProtection="0"/>
    <xf numFmtId="239" fontId="118" fillId="69" borderId="0" applyNumberFormat="0" applyBorder="0" applyAlignment="0" applyProtection="0"/>
    <xf numFmtId="0" fontId="196" fillId="0" borderId="0" applyNumberFormat="0" applyFill="0" applyBorder="0" applyAlignment="0" applyProtection="0"/>
    <xf numFmtId="9" fontId="16" fillId="60" borderId="0">
      <alignment horizontal="right"/>
    </xf>
    <xf numFmtId="9" fontId="16" fillId="60" borderId="0">
      <alignment horizontal="right"/>
    </xf>
    <xf numFmtId="10" fontId="39" fillId="65" borderId="13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249" fontId="197" fillId="60" borderId="275" applyNumberFormat="0">
      <alignment vertical="center"/>
      <protection locked="0"/>
    </xf>
    <xf numFmtId="0" fontId="72" fillId="28" borderId="242" applyNumberFormat="0" applyAlignment="0" applyProtection="0"/>
    <xf numFmtId="0" fontId="197" fillId="96" borderId="275" applyNumberFormat="0">
      <alignment vertical="center"/>
      <protection locked="0"/>
    </xf>
    <xf numFmtId="0" fontId="197" fillId="96" borderId="275" applyNumberFormat="0">
      <alignment vertical="center"/>
      <protection locked="0"/>
    </xf>
    <xf numFmtId="0" fontId="179" fillId="73" borderId="257" applyNumberFormat="0" applyAlignment="0" applyProtection="0"/>
    <xf numFmtId="0" fontId="179" fillId="73" borderId="257" applyNumberFormat="0" applyAlignment="0" applyProtection="0"/>
    <xf numFmtId="0" fontId="61" fillId="4" borderId="46"/>
    <xf numFmtId="0" fontId="198" fillId="60" borderId="275"/>
    <xf numFmtId="288" fontId="198" fillId="60" borderId="275">
      <alignment horizontal="center"/>
    </xf>
    <xf numFmtId="0" fontId="198" fillId="60" borderId="275"/>
    <xf numFmtId="1" fontId="198" fillId="60" borderId="275"/>
    <xf numFmtId="15" fontId="162" fillId="91" borderId="263">
      <alignment horizontal="right"/>
    </xf>
    <xf numFmtId="289" fontId="162" fillId="91" borderId="263">
      <alignment horizontal="right"/>
    </xf>
    <xf numFmtId="282" fontId="39" fillId="97" borderId="0">
      <protection locked="0"/>
    </xf>
    <xf numFmtId="282" fontId="39" fillId="97" borderId="0">
      <protection locked="0"/>
    </xf>
    <xf numFmtId="282" fontId="39" fillId="97" borderId="0">
      <protection locked="0"/>
    </xf>
    <xf numFmtId="290" fontId="199" fillId="57" borderId="276"/>
    <xf numFmtId="0" fontId="16" fillId="59" borderId="0"/>
    <xf numFmtId="0" fontId="16" fillId="59" borderId="0"/>
    <xf numFmtId="0" fontId="16" fillId="59" borderId="0"/>
    <xf numFmtId="0" fontId="16" fillId="59" borderId="0"/>
    <xf numFmtId="0" fontId="16" fillId="59" borderId="0"/>
    <xf numFmtId="291" fontId="199" fillId="57" borderId="276"/>
    <xf numFmtId="0" fontId="61" fillId="16" borderId="32"/>
    <xf numFmtId="0" fontId="162" fillId="91" borderId="263">
      <alignment horizontal="right"/>
    </xf>
    <xf numFmtId="242" fontId="162" fillId="91" borderId="263">
      <alignment horizontal="right"/>
    </xf>
    <xf numFmtId="0" fontId="122" fillId="0" borderId="0" applyNumberFormat="0" applyFill="0" applyBorder="0" applyAlignment="0">
      <protection locked="0"/>
    </xf>
    <xf numFmtId="244" fontId="200" fillId="0" borderId="0" applyFill="0" applyBorder="0" applyProtection="0">
      <alignment vertical="center"/>
    </xf>
    <xf numFmtId="269" fontId="200" fillId="0" borderId="0" applyFill="0" applyBorder="0" applyProtection="0">
      <alignment vertical="center"/>
    </xf>
    <xf numFmtId="292" fontId="200" fillId="0" borderId="0" applyFill="0" applyBorder="0" applyProtection="0">
      <alignment vertical="center"/>
    </xf>
    <xf numFmtId="293" fontId="114" fillId="0" borderId="0"/>
    <xf numFmtId="294" fontId="200" fillId="0" borderId="0" applyFill="0" applyBorder="0" applyProtection="0">
      <alignment vertical="center"/>
    </xf>
    <xf numFmtId="0" fontId="16" fillId="0" borderId="0"/>
    <xf numFmtId="0" fontId="16" fillId="0" borderId="0"/>
    <xf numFmtId="0" fontId="16" fillId="0" borderId="0"/>
    <xf numFmtId="0" fontId="16" fillId="0" borderId="0"/>
    <xf numFmtId="0" fontId="16" fillId="0" borderId="0"/>
    <xf numFmtId="295" fontId="170" fillId="0" borderId="0"/>
    <xf numFmtId="0" fontId="16" fillId="0" borderId="0"/>
    <xf numFmtId="0" fontId="16" fillId="0" borderId="0"/>
    <xf numFmtId="1" fontId="150" fillId="0" borderId="0"/>
    <xf numFmtId="38" fontId="201" fillId="0" borderId="0"/>
    <xf numFmtId="38" fontId="202" fillId="0" borderId="0"/>
    <xf numFmtId="38" fontId="203" fillId="0" borderId="0"/>
    <xf numFmtId="38" fontId="204" fillId="0" borderId="0"/>
    <xf numFmtId="0" fontId="115" fillId="0" borderId="0"/>
    <xf numFmtId="0" fontId="115" fillId="0" borderId="0"/>
    <xf numFmtId="0" fontId="111" fillId="0" borderId="0" applyNumberFormat="0" applyBorder="0" applyProtection="0">
      <alignment horizontal="center"/>
    </xf>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75" fillId="0" borderId="244" applyNumberFormat="0" applyFill="0" applyAlignment="0" applyProtection="0"/>
    <xf numFmtId="0" fontId="144" fillId="0" borderId="259" applyNumberFormat="0" applyFill="0" applyAlignment="0" applyProtection="0"/>
    <xf numFmtId="296" fontId="115" fillId="0" borderId="0" applyFont="0" applyFill="0" applyBorder="0" applyAlignment="0" applyProtection="0"/>
    <xf numFmtId="0" fontId="16" fillId="61" borderId="0"/>
    <xf numFmtId="0" fontId="16" fillId="61" borderId="0"/>
    <xf numFmtId="297" fontId="16" fillId="0" borderId="0" applyFont="0" applyFill="0" applyBorder="0" applyAlignment="0" applyProtection="0"/>
    <xf numFmtId="297" fontId="16" fillId="0" borderId="0" applyFont="0" applyFill="0" applyBorder="0" applyAlignment="0" applyProtection="0"/>
    <xf numFmtId="14" fontId="154" fillId="0" borderId="0">
      <alignment horizontal="center"/>
    </xf>
    <xf numFmtId="1" fontId="93" fillId="60" borderId="0">
      <protection locked="0"/>
    </xf>
    <xf numFmtId="1" fontId="93" fillId="60" borderId="0">
      <protection locked="0"/>
    </xf>
    <xf numFmtId="1" fontId="93" fillId="60" borderId="0">
      <protection locked="0"/>
    </xf>
    <xf numFmtId="0" fontId="205" fillId="0" borderId="99">
      <alignment horizontal="left"/>
      <protection locked="0"/>
    </xf>
    <xf numFmtId="49" fontId="206" fillId="0" borderId="273" applyNumberFormat="0" applyFill="0" applyBorder="0">
      <alignment horizontal="centerContinuous" vertical="center"/>
    </xf>
    <xf numFmtId="283" fontId="119" fillId="0" borderId="0"/>
    <xf numFmtId="281" fontId="16" fillId="0" borderId="0" applyFont="0" applyFill="0" applyBorder="0" applyAlignment="0" applyProtection="0"/>
    <xf numFmtId="43" fontId="16" fillId="0" borderId="0" applyFont="0" applyFill="0" applyBorder="0" applyAlignment="0" applyProtection="0"/>
    <xf numFmtId="43" fontId="156" fillId="0" borderId="0" applyFont="0" applyFill="0" applyBorder="0" applyAlignment="0" applyProtection="0"/>
    <xf numFmtId="298" fontId="16" fillId="0" borderId="0" applyFont="0" applyFill="0" applyBorder="0" applyAlignment="0" applyProtection="0"/>
    <xf numFmtId="298" fontId="16" fillId="0" borderId="0" applyFont="0" applyFill="0" applyBorder="0" applyAlignment="0" applyProtection="0"/>
    <xf numFmtId="299" fontId="156" fillId="0" borderId="0" applyFont="0" applyFill="0" applyBorder="0" applyAlignment="0" applyProtection="0"/>
    <xf numFmtId="299" fontId="16" fillId="0" borderId="0" applyFont="0" applyFill="0" applyBorder="0" applyAlignment="0" applyProtection="0"/>
    <xf numFmtId="299" fontId="16" fillId="0" borderId="0" applyFont="0" applyFill="0" applyBorder="0" applyAlignment="0" applyProtection="0"/>
    <xf numFmtId="300" fontId="16" fillId="0" borderId="0" applyFont="0" applyFill="0" applyBorder="0" applyAlignment="0" applyProtection="0"/>
    <xf numFmtId="301" fontId="16" fillId="0" borderId="0" applyFont="0" applyFill="0" applyBorder="0" applyAlignment="0" applyProtection="0"/>
    <xf numFmtId="302" fontId="16" fillId="0" borderId="0" applyFont="0" applyFill="0" applyBorder="0" applyAlignment="0" applyProtection="0"/>
    <xf numFmtId="302" fontId="16" fillId="0" borderId="0" applyFont="0" applyFill="0" applyBorder="0" applyAlignment="0" applyProtection="0"/>
    <xf numFmtId="303" fontId="16" fillId="0" borderId="0" applyFont="0" applyFill="0" applyBorder="0" applyAlignment="0" applyProtection="0"/>
    <xf numFmtId="30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304" fontId="16" fillId="0" borderId="0" applyFont="0" applyFill="0" applyBorder="0" applyAlignment="0" applyProtection="0"/>
    <xf numFmtId="305" fontId="16" fillId="0" borderId="0" applyFont="0" applyFill="0" applyBorder="0" applyAlignment="0" applyProtection="0"/>
    <xf numFmtId="239" fontId="172" fillId="0" borderId="0">
      <protection locked="0"/>
    </xf>
    <xf numFmtId="306" fontId="16" fillId="0" borderId="0" applyFont="0" applyFill="0" applyBorder="0" applyAlignment="0"/>
    <xf numFmtId="307" fontId="39" fillId="0" borderId="130">
      <alignment horizontal="right"/>
    </xf>
    <xf numFmtId="307" fontId="39" fillId="0" borderId="130">
      <alignment horizontal="right"/>
    </xf>
    <xf numFmtId="307" fontId="39" fillId="0" borderId="130">
      <alignment horizontal="right"/>
    </xf>
    <xf numFmtId="307" fontId="39" fillId="0" borderId="0">
      <alignment horizontal="center"/>
    </xf>
    <xf numFmtId="307" fontId="39" fillId="0" borderId="0">
      <alignment horizontal="center"/>
    </xf>
    <xf numFmtId="307" fontId="39" fillId="0" borderId="0">
      <alignment horizontal="center"/>
    </xf>
    <xf numFmtId="289" fontId="154" fillId="0" borderId="0">
      <alignment horizontal="center"/>
    </xf>
    <xf numFmtId="17" fontId="154" fillId="0" borderId="0">
      <alignment horizontal="center"/>
    </xf>
    <xf numFmtId="308" fontId="155" fillId="0" borderId="0" applyFont="0" applyFill="0" applyBorder="0" applyAlignment="0" applyProtection="0">
      <alignment horizontal="right"/>
    </xf>
    <xf numFmtId="309" fontId="207" fillId="0" borderId="235" applyFont="0" applyFill="0" applyBorder="0" applyProtection="0"/>
    <xf numFmtId="310" fontId="46" fillId="0" borderId="0" applyFont="0" applyFill="0" applyBorder="0" applyAlignment="0" applyProtection="0"/>
    <xf numFmtId="311" fontId="150" fillId="0" borderId="0" applyFont="0" applyFill="0" applyBorder="0" applyAlignment="0" applyProtection="0"/>
    <xf numFmtId="312" fontId="46" fillId="0" borderId="0" applyFont="0" applyFill="0" applyBorder="0" applyAlignment="0" applyProtection="0"/>
    <xf numFmtId="313" fontId="16" fillId="0" borderId="0" applyFont="0" applyFill="0" applyBorder="0" applyAlignment="0" applyProtection="0"/>
    <xf numFmtId="314" fontId="46" fillId="0" borderId="0" applyFont="0" applyFill="0" applyBorder="0" applyAlignment="0" applyProtection="0"/>
    <xf numFmtId="313" fontId="16" fillId="0" borderId="0" applyFont="0" applyFill="0" applyBorder="0" applyAlignment="0" applyProtection="0"/>
    <xf numFmtId="315" fontId="46" fillId="0" borderId="0" applyFont="0" applyFill="0" applyBorder="0" applyAlignment="0" applyProtection="0"/>
    <xf numFmtId="316" fontId="208" fillId="0" borderId="0" applyFont="0" applyFill="0" applyBorder="0" applyAlignment="0" applyProtection="0">
      <alignment horizontal="right"/>
      <protection locked="0"/>
    </xf>
    <xf numFmtId="317" fontId="85" fillId="0" borderId="0"/>
    <xf numFmtId="292" fontId="155" fillId="0" borderId="0" applyFill="0" applyBorder="0" applyProtection="0">
      <alignment vertical="center"/>
    </xf>
    <xf numFmtId="0" fontId="16" fillId="0" borderId="274" applyFill="0" applyBorder="0" applyProtection="0">
      <alignment horizontal="center"/>
      <protection locked="0"/>
    </xf>
    <xf numFmtId="0" fontId="16" fillId="0" borderId="274" applyFill="0" applyBorder="0" applyProtection="0">
      <alignment horizontal="center"/>
      <protection locked="0"/>
    </xf>
    <xf numFmtId="0" fontId="209" fillId="67" borderId="0"/>
    <xf numFmtId="0" fontId="197" fillId="88" borderId="277" applyNumberFormat="0" applyFont="0" applyFill="0" applyAlignment="0" applyProtection="0">
      <alignment vertical="center"/>
      <protection locked="0"/>
    </xf>
    <xf numFmtId="0" fontId="210" fillId="88" borderId="277">
      <protection locked="0"/>
    </xf>
    <xf numFmtId="0" fontId="211" fillId="0" borderId="0" applyNumberFormat="0" applyBorder="0">
      <alignment horizontal="left" vertical="top"/>
    </xf>
    <xf numFmtId="0" fontId="197" fillId="88" borderId="277" applyNumberFormat="0">
      <alignment vertical="center"/>
      <protection locked="0"/>
    </xf>
    <xf numFmtId="37" fontId="9" fillId="0" borderId="0">
      <alignment horizontal="centerContinuous"/>
    </xf>
    <xf numFmtId="0" fontId="71" fillId="27" borderId="0" applyNumberFormat="0" applyBorder="0" applyAlignment="0" applyProtection="0"/>
    <xf numFmtId="239" fontId="212" fillId="66" borderId="0" applyNumberFormat="0" applyBorder="0" applyAlignment="0" applyProtection="0"/>
    <xf numFmtId="239" fontId="212" fillId="66" borderId="0" applyNumberFormat="0" applyBorder="0" applyAlignment="0" applyProtection="0"/>
    <xf numFmtId="0" fontId="212" fillId="66" borderId="0" applyNumberFormat="0" applyBorder="0" applyAlignment="0" applyProtection="0"/>
    <xf numFmtId="37" fontId="16" fillId="0" borderId="0" applyFont="0" applyFill="0" applyBorder="0" applyAlignment="0" applyProtection="0"/>
    <xf numFmtId="37" fontId="16" fillId="0" borderId="0" applyFont="0" applyFill="0" applyBorder="0" applyAlignment="0" applyProtection="0"/>
    <xf numFmtId="0" fontId="115" fillId="0" borderId="0" applyNumberFormat="0" applyFill="0" applyAlignment="0" applyProtection="0"/>
    <xf numFmtId="37" fontId="213" fillId="0" borderId="0"/>
    <xf numFmtId="38" fontId="214" fillId="0" borderId="0" applyBorder="0"/>
    <xf numFmtId="0" fontId="10" fillId="0" borderId="0"/>
    <xf numFmtId="0" fontId="16" fillId="0" borderId="0" applyFont="0" applyFill="0" applyBorder="0" applyAlignment="0"/>
    <xf numFmtId="173" fontId="215" fillId="0" borderId="0"/>
    <xf numFmtId="0" fontId="216" fillId="0" borderId="0"/>
    <xf numFmtId="0" fontId="216" fillId="0" borderId="0"/>
    <xf numFmtId="0" fontId="216" fillId="0" borderId="0"/>
    <xf numFmtId="0" fontId="216" fillId="0" borderId="0"/>
    <xf numFmtId="0" fontId="216" fillId="0" borderId="0"/>
    <xf numFmtId="0" fontId="216" fillId="0" borderId="0"/>
    <xf numFmtId="0" fontId="216" fillId="0" borderId="0"/>
    <xf numFmtId="318" fontId="39" fillId="0" borderId="0"/>
    <xf numFmtId="318" fontId="39" fillId="0" borderId="0"/>
    <xf numFmtId="318" fontId="39" fillId="0" borderId="0"/>
    <xf numFmtId="319" fontId="156" fillId="0" borderId="0"/>
    <xf numFmtId="0" fontId="16" fillId="0" borderId="0"/>
    <xf numFmtId="0" fontId="16" fillId="0" borderId="0"/>
    <xf numFmtId="225" fontId="217" fillId="0" borderId="0">
      <alignment horizontal="left" wrapText="1"/>
    </xf>
    <xf numFmtId="179" fontId="2" fillId="0" borderId="0"/>
    <xf numFmtId="179" fontId="2" fillId="0" borderId="0"/>
    <xf numFmtId="0" fontId="18" fillId="0" borderId="0"/>
    <xf numFmtId="319" fontId="93" fillId="0" borderId="0"/>
    <xf numFmtId="0" fontId="10" fillId="7" borderId="0"/>
    <xf numFmtId="0" fontId="10" fillId="7" borderId="0"/>
    <xf numFmtId="0" fontId="83" fillId="0" borderId="0"/>
    <xf numFmtId="320" fontId="217" fillId="0" borderId="0">
      <alignment horizontal="left" wrapText="1"/>
    </xf>
    <xf numFmtId="0" fontId="16" fillId="0" borderId="0"/>
    <xf numFmtId="0" fontId="2" fillId="0" borderId="0"/>
    <xf numFmtId="179" fontId="16" fillId="0" borderId="0"/>
    <xf numFmtId="321" fontId="16" fillId="0" borderId="0"/>
    <xf numFmtId="321" fontId="16" fillId="0" borderId="0"/>
    <xf numFmtId="179" fontId="16" fillId="0" borderId="0"/>
    <xf numFmtId="321" fontId="156" fillId="0" borderId="0"/>
    <xf numFmtId="0" fontId="156" fillId="0" borderId="0"/>
    <xf numFmtId="239" fontId="16" fillId="0" borderId="0"/>
    <xf numFmtId="239" fontId="16" fillId="0" borderId="0"/>
    <xf numFmtId="179" fontId="2" fillId="0" borderId="0"/>
    <xf numFmtId="0" fontId="156" fillId="0" borderId="0"/>
    <xf numFmtId="179" fontId="156" fillId="0" borderId="0"/>
    <xf numFmtId="179" fontId="2" fillId="0" borderId="0"/>
    <xf numFmtId="0" fontId="10" fillId="0" borderId="0"/>
    <xf numFmtId="0" fontId="83" fillId="0" borderId="0"/>
    <xf numFmtId="0" fontId="16" fillId="0" borderId="0"/>
    <xf numFmtId="0" fontId="10" fillId="0" borderId="0"/>
    <xf numFmtId="0" fontId="10" fillId="7" borderId="0"/>
    <xf numFmtId="0" fontId="10" fillId="7" borderId="0"/>
    <xf numFmtId="0" fontId="16" fillId="0" borderId="0"/>
    <xf numFmtId="0" fontId="16" fillId="0" borderId="0"/>
    <xf numFmtId="0" fontId="16" fillId="0" borderId="0"/>
    <xf numFmtId="0" fontId="1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0" fillId="7" borderId="0"/>
    <xf numFmtId="0" fontId="156" fillId="0" borderId="0"/>
    <xf numFmtId="0" fontId="156" fillId="0" borderId="0"/>
    <xf numFmtId="0" fontId="156" fillId="0" borderId="0"/>
    <xf numFmtId="0" fontId="156" fillId="0" borderId="0"/>
    <xf numFmtId="0" fontId="16" fillId="0" borderId="0"/>
    <xf numFmtId="0" fontId="1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239" fontId="216" fillId="0" borderId="0"/>
    <xf numFmtId="0" fontId="156" fillId="0" borderId="0"/>
    <xf numFmtId="0" fontId="156" fillId="0" borderId="0"/>
    <xf numFmtId="0" fontId="18" fillId="0" borderId="0">
      <alignment vertical="top"/>
    </xf>
    <xf numFmtId="0" fontId="18" fillId="0" borderId="0">
      <alignment vertical="top"/>
    </xf>
    <xf numFmtId="0" fontId="156" fillId="0" borderId="0"/>
    <xf numFmtId="0" fontId="18" fillId="0" borderId="0">
      <alignment vertical="top"/>
    </xf>
    <xf numFmtId="0" fontId="18" fillId="0" borderId="0">
      <alignment vertical="top"/>
    </xf>
    <xf numFmtId="0" fontId="16" fillId="0" borderId="0"/>
    <xf numFmtId="0" fontId="18" fillId="0" borderId="0">
      <alignment vertical="top"/>
    </xf>
    <xf numFmtId="0" fontId="16" fillId="0" borderId="0"/>
    <xf numFmtId="0" fontId="156" fillId="0" borderId="0"/>
    <xf numFmtId="0" fontId="18" fillId="0" borderId="0">
      <alignment vertical="top"/>
    </xf>
    <xf numFmtId="0" fontId="156" fillId="0" borderId="0"/>
    <xf numFmtId="0" fontId="156" fillId="0" borderId="0"/>
    <xf numFmtId="0" fontId="156" fillId="0" borderId="0"/>
    <xf numFmtId="0" fontId="156" fillId="0" borderId="0"/>
    <xf numFmtId="0" fontId="156" fillId="0" borderId="0"/>
    <xf numFmtId="0" fontId="2" fillId="0" borderId="0"/>
    <xf numFmtId="179" fontId="156" fillId="0" borderId="0"/>
    <xf numFmtId="239" fontId="16" fillId="0" borderId="0"/>
    <xf numFmtId="239" fontId="16" fillId="0" borderId="0"/>
    <xf numFmtId="0" fontId="156" fillId="0" borderId="0"/>
    <xf numFmtId="0" fontId="18" fillId="0" borderId="0">
      <alignment vertical="top"/>
    </xf>
    <xf numFmtId="0" fontId="18" fillId="0" borderId="0">
      <alignment vertical="top"/>
    </xf>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6" fillId="0" borderId="0"/>
    <xf numFmtId="239" fontId="16" fillId="0" borderId="0"/>
    <xf numFmtId="239" fontId="16" fillId="0" borderId="0"/>
    <xf numFmtId="0" fontId="16" fillId="0" borderId="0"/>
    <xf numFmtId="0" fontId="156" fillId="0" borderId="0"/>
    <xf numFmtId="0" fontId="156" fillId="0" borderId="0"/>
    <xf numFmtId="0" fontId="2" fillId="0" borderId="0"/>
    <xf numFmtId="0" fontId="16" fillId="0" borderId="0"/>
    <xf numFmtId="0" fontId="16" fillId="0" borderId="0"/>
    <xf numFmtId="0" fontId="16" fillId="0" borderId="0"/>
    <xf numFmtId="0" fontId="16" fillId="0" borderId="0"/>
    <xf numFmtId="0" fontId="16" fillId="0" borderId="0"/>
    <xf numFmtId="239" fontId="83" fillId="0" borderId="0"/>
    <xf numFmtId="321" fontId="16" fillId="0" borderId="0"/>
    <xf numFmtId="321" fontId="16" fillId="0" borderId="0"/>
    <xf numFmtId="0" fontId="16" fillId="0" borderId="0"/>
    <xf numFmtId="0" fontId="16" fillId="0" borderId="0"/>
    <xf numFmtId="0" fontId="16" fillId="0" borderId="0"/>
    <xf numFmtId="0" fontId="156" fillId="0" borderId="0"/>
    <xf numFmtId="239" fontId="10" fillId="0" borderId="0">
      <alignment horizontal="left" wrapText="1"/>
    </xf>
    <xf numFmtId="239" fontId="16" fillId="0" borderId="0"/>
    <xf numFmtId="239" fontId="16" fillId="0" borderId="0"/>
    <xf numFmtId="0" fontId="16" fillId="0" borderId="0"/>
    <xf numFmtId="0" fontId="16" fillId="0" borderId="0"/>
    <xf numFmtId="0" fontId="16" fillId="0" borderId="0"/>
    <xf numFmtId="0" fontId="16" fillId="0" borderId="0"/>
    <xf numFmtId="0" fontId="16" fillId="0" borderId="0"/>
    <xf numFmtId="0" fontId="186" fillId="0" borderId="88" applyFill="0" applyAlignment="0" applyProtection="0"/>
    <xf numFmtId="322" fontId="39" fillId="0" borderId="0"/>
    <xf numFmtId="322" fontId="39" fillId="0" borderId="0"/>
    <xf numFmtId="322" fontId="39" fillId="0" borderId="0"/>
    <xf numFmtId="49" fontId="218" fillId="0" borderId="0">
      <alignment horizontal="left"/>
    </xf>
    <xf numFmtId="37" fontId="159" fillId="0" borderId="0"/>
    <xf numFmtId="1" fontId="39" fillId="0" borderId="0">
      <alignment horizontal="center"/>
    </xf>
    <xf numFmtId="236" fontId="39" fillId="0" borderId="0">
      <alignment horizontal="center"/>
    </xf>
    <xf numFmtId="2" fontId="39" fillId="0" borderId="0">
      <alignment horizontal="center"/>
    </xf>
    <xf numFmtId="166" fontId="46" fillId="0" borderId="0"/>
    <xf numFmtId="0" fontId="219" fillId="0" borderId="0"/>
    <xf numFmtId="0" fontId="220" fillId="0" borderId="0"/>
    <xf numFmtId="0" fontId="16" fillId="0" borderId="0">
      <alignment vertical="center"/>
    </xf>
    <xf numFmtId="258" fontId="119" fillId="0" borderId="0" applyFill="0" applyBorder="0"/>
    <xf numFmtId="0" fontId="18"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0" fontId="2" fillId="31" borderId="246"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83" fillId="98" borderId="278" applyNumberFormat="0" applyFont="0" applyAlignment="0" applyProtection="0"/>
    <xf numFmtId="2" fontId="104" fillId="0" borderId="0">
      <alignment horizontal="right"/>
      <protection locked="0"/>
    </xf>
    <xf numFmtId="2" fontId="153" fillId="0" borderId="0">
      <alignment horizontal="right"/>
      <protection locked="0"/>
    </xf>
    <xf numFmtId="323" fontId="46" fillId="0" borderId="0" applyFont="0" applyFill="0" applyBorder="0" applyProtection="0"/>
    <xf numFmtId="1" fontId="16" fillId="0" borderId="0" applyFont="0" applyFill="0" applyBorder="0" applyAlignment="0" applyProtection="0"/>
    <xf numFmtId="1" fontId="16" fillId="0" borderId="0" applyFont="0" applyFill="0" applyBorder="0" applyAlignment="0" applyProtection="0"/>
    <xf numFmtId="323" fontId="46" fillId="0" borderId="0" applyFont="0" applyFill="0" applyBorder="0" applyProtection="0"/>
    <xf numFmtId="37" fontId="16" fillId="0" borderId="0"/>
    <xf numFmtId="37" fontId="16" fillId="0" borderId="0"/>
    <xf numFmtId="239" fontId="83" fillId="0" borderId="0"/>
    <xf numFmtId="174" fontId="83" fillId="0" borderId="0"/>
    <xf numFmtId="39" fontId="16" fillId="0" borderId="0"/>
    <xf numFmtId="39" fontId="16" fillId="0" borderId="0"/>
    <xf numFmtId="257" fontId="83" fillId="0" borderId="0"/>
    <xf numFmtId="270" fontId="83" fillId="0" borderId="0"/>
    <xf numFmtId="324" fontId="83" fillId="0" borderId="0"/>
    <xf numFmtId="166" fontId="83" fillId="0" borderId="0"/>
    <xf numFmtId="236" fontId="83" fillId="0" borderId="0"/>
    <xf numFmtId="225" fontId="83" fillId="0" borderId="0"/>
    <xf numFmtId="235" fontId="83" fillId="0" borderId="0"/>
    <xf numFmtId="0" fontId="27" fillId="0" borderId="260">
      <alignment horizontal="left"/>
    </xf>
    <xf numFmtId="43" fontId="82" fillId="0" borderId="0" applyFont="0" applyFill="0" applyBorder="0" applyAlignment="0" applyProtection="0"/>
    <xf numFmtId="41" fontId="82" fillId="0" borderId="0" applyFont="0" applyFill="0" applyBorder="0" applyAlignment="0" applyProtection="0"/>
    <xf numFmtId="0" fontId="221" fillId="61" borderId="130" applyNumberFormat="0" applyBorder="0" applyAlignment="0" applyProtection="0">
      <alignment horizontal="center"/>
    </xf>
    <xf numFmtId="0" fontId="16" fillId="0" borderId="274" applyFill="0" applyBorder="0" applyProtection="0">
      <alignment horizontal="center"/>
      <protection locked="0"/>
    </xf>
    <xf numFmtId="0" fontId="16" fillId="0" borderId="274" applyFill="0" applyBorder="0" applyProtection="0">
      <alignment horizontal="center"/>
      <protection locked="0"/>
    </xf>
    <xf numFmtId="0" fontId="222" fillId="0" borderId="0"/>
    <xf numFmtId="0" fontId="223" fillId="0" borderId="0">
      <alignment horizontal="left" vertical="top"/>
      <protection locked="0"/>
    </xf>
    <xf numFmtId="0" fontId="16" fillId="0" borderId="0">
      <alignment horizontal="left"/>
    </xf>
    <xf numFmtId="0" fontId="16" fillId="0" borderId="0">
      <alignment horizontal="left"/>
    </xf>
    <xf numFmtId="249" fontId="216" fillId="99" borderId="130" applyNumberFormat="0" applyFont="0" applyFill="0" applyAlignment="0" applyProtection="0"/>
    <xf numFmtId="325" fontId="224" fillId="0" borderId="0" applyProtection="0"/>
    <xf numFmtId="0" fontId="73" fillId="29" borderId="243" applyNumberFormat="0" applyAlignment="0" applyProtection="0"/>
    <xf numFmtId="0" fontId="225" fillId="2" borderId="263" applyNumberFormat="0" applyAlignment="0" applyProtection="0"/>
    <xf numFmtId="40" fontId="226" fillId="67" borderId="0">
      <alignment horizontal="right"/>
    </xf>
    <xf numFmtId="0" fontId="227" fillId="67" borderId="0">
      <alignment horizontal="right"/>
    </xf>
    <xf numFmtId="0" fontId="228" fillId="100" borderId="142"/>
    <xf numFmtId="0" fontId="229" fillId="0" borderId="0" applyBorder="0">
      <alignment horizontal="centerContinuous"/>
    </xf>
    <xf numFmtId="0" fontId="230" fillId="0" borderId="0" applyBorder="0">
      <alignment horizontal="centerContinuous"/>
    </xf>
    <xf numFmtId="0" fontId="16" fillId="0" borderId="0" applyNumberFormat="0" applyFont="0" applyBorder="0" applyAlignment="0"/>
    <xf numFmtId="0" fontId="16" fillId="0" borderId="0" applyNumberFormat="0" applyFont="0" applyBorder="0" applyAlignment="0"/>
    <xf numFmtId="0" fontId="27" fillId="0" borderId="0"/>
    <xf numFmtId="262" fontId="231" fillId="0" borderId="0"/>
    <xf numFmtId="326" fontId="232" fillId="0" borderId="19"/>
    <xf numFmtId="326" fontId="233" fillId="101" borderId="0"/>
    <xf numFmtId="326" fontId="234" fillId="0" borderId="19"/>
    <xf numFmtId="326" fontId="235" fillId="101" borderId="0"/>
    <xf numFmtId="262" fontId="236" fillId="0" borderId="0"/>
    <xf numFmtId="262" fontId="237" fillId="0" borderId="0">
      <alignment vertical="center"/>
    </xf>
    <xf numFmtId="262" fontId="238" fillId="0" borderId="24">
      <alignment horizontal="centerContinuous" vertical="center"/>
    </xf>
    <xf numFmtId="327" fontId="236" fillId="0" borderId="0">
      <alignment horizontal="centerContinuous"/>
    </xf>
    <xf numFmtId="326" fontId="239" fillId="0" borderId="21">
      <alignment horizontal="center"/>
    </xf>
    <xf numFmtId="326" fontId="240" fillId="0" borderId="10">
      <alignment horizontal="center"/>
    </xf>
    <xf numFmtId="262" fontId="241" fillId="0" borderId="21">
      <alignment horizontal="center" vertical="center"/>
    </xf>
    <xf numFmtId="262" fontId="242" fillId="0" borderId="10">
      <alignment horizontal="center" vertical="center"/>
    </xf>
    <xf numFmtId="1" fontId="243" fillId="0" borderId="0" applyProtection="0">
      <alignment horizontal="right" vertical="center"/>
    </xf>
    <xf numFmtId="0" fontId="244" fillId="0" borderId="0">
      <alignment horizontal="centerContinuous"/>
    </xf>
    <xf numFmtId="247" fontId="120" fillId="0" borderId="0"/>
    <xf numFmtId="0" fontId="245" fillId="67" borderId="0"/>
    <xf numFmtId="3" fontId="246" fillId="102" borderId="0"/>
    <xf numFmtId="262" fontId="247" fillId="0" borderId="88">
      <alignment vertical="center"/>
    </xf>
    <xf numFmtId="328" fontId="39" fillId="0" borderId="142" applyFont="0" applyFill="0" applyBorder="0" applyProtection="0">
      <alignment horizontal="right"/>
      <protection locked="0"/>
    </xf>
    <xf numFmtId="328" fontId="39" fillId="0" borderId="142" applyFont="0" applyFill="0" applyBorder="0" applyProtection="0">
      <alignment horizontal="right"/>
      <protection locked="0"/>
    </xf>
    <xf numFmtId="329" fontId="24" fillId="0" borderId="0" applyFont="0" applyFill="0" applyBorder="0" applyProtection="0">
      <alignment horizontal="right"/>
      <protection locked="0"/>
    </xf>
    <xf numFmtId="330" fontId="16" fillId="0" borderId="0" applyFont="0" applyFill="0" applyBorder="0" applyAlignment="0" applyProtection="0"/>
    <xf numFmtId="330" fontId="16" fillId="0" borderId="0" applyFont="0" applyFill="0" applyBorder="0" applyAlignment="0" applyProtection="0"/>
    <xf numFmtId="331" fontId="150" fillId="0" borderId="0"/>
    <xf numFmtId="332" fontId="208" fillId="0" borderId="0" applyFont="0" applyFill="0" applyBorder="0" applyAlignment="0" applyProtection="0">
      <alignment horizontal="right"/>
      <protection locked="0"/>
    </xf>
    <xf numFmtId="0" fontId="16" fillId="0" borderId="0" applyFont="0" applyFill="0" applyBorder="0" applyAlignment="0" applyProtection="0"/>
    <xf numFmtId="0" fontId="16" fillId="0" borderId="0" applyFont="0" applyFill="0" applyBorder="0" applyAlignment="0" applyProtection="0"/>
    <xf numFmtId="333" fontId="16" fillId="0" borderId="0" applyFont="0" applyFill="0" applyBorder="0" applyAlignment="0" applyProtection="0"/>
    <xf numFmtId="333" fontId="16" fillId="0" borderId="0" applyFont="0" applyFill="0" applyBorder="0" applyAlignment="0" applyProtection="0"/>
    <xf numFmtId="174" fontId="4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3" fillId="0" borderId="0" applyFont="0" applyFill="0" applyBorder="0" applyAlignment="0" applyProtection="0"/>
    <xf numFmtId="174" fontId="150" fillId="0" borderId="0"/>
    <xf numFmtId="294" fontId="155" fillId="0" borderId="0" applyFill="0" applyBorder="0" applyProtection="0">
      <alignment vertical="center"/>
    </xf>
    <xf numFmtId="9" fontId="16" fillId="0" borderId="0" applyFont="0" applyBorder="0">
      <alignment horizontal="center"/>
    </xf>
    <xf numFmtId="9" fontId="16" fillId="0" borderId="0" applyFont="0" applyBorder="0">
      <alignment horizontal="center"/>
    </xf>
    <xf numFmtId="334" fontId="16" fillId="0" borderId="0" applyFont="0" applyFill="0" applyBorder="0" applyAlignment="0" applyProtection="0"/>
    <xf numFmtId="334" fontId="16" fillId="0" borderId="0" applyFont="0" applyFill="0" applyBorder="0" applyAlignment="0" applyProtection="0"/>
    <xf numFmtId="0" fontId="248" fillId="0" borderId="0"/>
    <xf numFmtId="0" fontId="16" fillId="0" borderId="0" applyNumberFormat="0" applyFill="0" applyBorder="0" applyAlignment="0"/>
    <xf numFmtId="1" fontId="119" fillId="0" borderId="279" applyNumberFormat="0" applyFont="0" applyFill="0" applyAlignment="0" applyProtection="0">
      <alignment horizontal="center"/>
    </xf>
    <xf numFmtId="9" fontId="39" fillId="0" borderId="0">
      <alignment horizontal="center"/>
    </xf>
    <xf numFmtId="174" fontId="39" fillId="0" borderId="0">
      <alignment horizontal="center"/>
    </xf>
    <xf numFmtId="10" fontId="39" fillId="0" borderId="0">
      <alignment horizontal="center"/>
    </xf>
    <xf numFmtId="239" fontId="172" fillId="0" borderId="0">
      <protection locked="0"/>
    </xf>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24" fontId="39" fillId="0" borderId="0"/>
    <xf numFmtId="224" fontId="39" fillId="0" borderId="0"/>
    <xf numFmtId="224" fontId="39" fillId="0" borderId="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335" fontId="39" fillId="0" borderId="0"/>
    <xf numFmtId="335" fontId="39" fillId="0" borderId="0"/>
    <xf numFmtId="335" fontId="39" fillId="0" borderId="0"/>
    <xf numFmtId="336" fontId="153" fillId="0" borderId="0">
      <alignment horizontal="right"/>
      <protection locked="0"/>
    </xf>
    <xf numFmtId="0" fontId="93" fillId="0" borderId="0" applyNumberFormat="0" applyFont="0" applyFill="0" applyBorder="0" applyAlignment="0" applyProtection="0">
      <alignment horizontal="left"/>
    </xf>
    <xf numFmtId="15" fontId="93" fillId="0" borderId="0" applyFont="0" applyFill="0" applyBorder="0" applyAlignment="0" applyProtection="0"/>
    <xf numFmtId="4" fontId="93" fillId="0" borderId="0" applyFont="0" applyFill="0" applyBorder="0" applyAlignment="0" applyProtection="0"/>
    <xf numFmtId="0" fontId="249" fillId="0" borderId="235">
      <alignment horizontal="center"/>
    </xf>
    <xf numFmtId="3" fontId="93" fillId="0" borderId="0" applyFont="0" applyFill="0" applyBorder="0" applyAlignment="0" applyProtection="0"/>
    <xf numFmtId="0" fontId="93" fillId="103" borderId="0" applyNumberFormat="0" applyFont="0" applyBorder="0" applyAlignment="0" applyProtection="0"/>
    <xf numFmtId="0" fontId="16" fillId="0" borderId="0" applyFill="0" applyBorder="0" applyProtection="0">
      <alignment horizontal="centerContinuous"/>
      <protection locked="0"/>
    </xf>
    <xf numFmtId="0" fontId="16" fillId="0" borderId="0" applyFill="0" applyBorder="0" applyProtection="0">
      <alignment horizontal="centerContinuous"/>
      <protection locked="0"/>
    </xf>
    <xf numFmtId="325" fontId="159" fillId="2" borderId="0">
      <alignment horizontal="right"/>
    </xf>
    <xf numFmtId="4" fontId="39" fillId="61" borderId="0" applyFill="0"/>
    <xf numFmtId="4" fontId="39" fillId="61" borderId="0" applyFill="0"/>
    <xf numFmtId="4" fontId="39" fillId="61" borderId="0" applyFill="0"/>
    <xf numFmtId="0" fontId="250" fillId="0" borderId="0">
      <alignment horizontal="left" indent="7"/>
    </xf>
    <xf numFmtId="0" fontId="39" fillId="0" borderId="0" applyFill="0">
      <alignment horizontal="left" indent="7"/>
    </xf>
    <xf numFmtId="0" fontId="39" fillId="0" borderId="0" applyFill="0">
      <alignment horizontal="left" indent="7"/>
    </xf>
    <xf numFmtId="0" fontId="39" fillId="0" borderId="0" applyFill="0">
      <alignment horizontal="left" indent="7"/>
    </xf>
    <xf numFmtId="248" fontId="34" fillId="0" borderId="88" applyFill="0">
      <alignment horizontal="right"/>
    </xf>
    <xf numFmtId="0" fontId="27" fillId="0" borderId="130" applyNumberFormat="0" applyFont="0" applyBorder="0">
      <alignment horizontal="right"/>
    </xf>
    <xf numFmtId="0" fontId="251" fillId="0" borderId="0" applyFill="0"/>
    <xf numFmtId="0" fontId="11" fillId="0" borderId="0" applyFill="0"/>
    <xf numFmtId="4" fontId="34" fillId="0" borderId="88" applyFill="0"/>
    <xf numFmtId="0" fontId="16" fillId="0" borderId="0" applyNumberFormat="0" applyFont="0" applyBorder="0" applyAlignment="0"/>
    <xf numFmtId="0" fontId="16" fillId="0" borderId="0" applyNumberFormat="0" applyFont="0" applyBorder="0" applyAlignment="0"/>
    <xf numFmtId="0" fontId="52" fillId="0" borderId="0" applyFill="0">
      <alignment horizontal="left" indent="1"/>
    </xf>
    <xf numFmtId="0" fontId="252" fillId="0" borderId="0" applyFill="0">
      <alignment horizontal="left" indent="1"/>
    </xf>
    <xf numFmtId="4" fontId="85" fillId="0" borderId="0" applyFill="0"/>
    <xf numFmtId="0" fontId="16" fillId="0" borderId="0" applyNumberFormat="0" applyFont="0" applyFill="0" applyBorder="0" applyAlignment="0"/>
    <xf numFmtId="0" fontId="16" fillId="0" borderId="0" applyNumberFormat="0" applyFont="0" applyFill="0" applyBorder="0" applyAlignment="0"/>
    <xf numFmtId="0" fontId="52" fillId="0" borderId="0" applyFill="0">
      <alignment horizontal="left" indent="2"/>
    </xf>
    <xf numFmtId="0" fontId="11" fillId="0" borderId="0" applyFill="0">
      <alignment horizontal="left" indent="2"/>
    </xf>
    <xf numFmtId="4" fontId="85" fillId="0" borderId="0" applyFill="0"/>
    <xf numFmtId="0" fontId="16" fillId="0" borderId="0" applyNumberFormat="0" applyFont="0" applyBorder="0" applyAlignment="0"/>
    <xf numFmtId="0" fontId="16" fillId="0" borderId="0" applyNumberFormat="0" applyFont="0" applyBorder="0" applyAlignment="0"/>
    <xf numFmtId="0" fontId="253" fillId="0" borderId="0">
      <alignment horizontal="left" indent="3"/>
    </xf>
    <xf numFmtId="0" fontId="22" fillId="0" borderId="0" applyFill="0">
      <alignment horizontal="left" indent="3"/>
    </xf>
    <xf numFmtId="4" fontId="85" fillId="0" borderId="0" applyFill="0"/>
    <xf numFmtId="0" fontId="16" fillId="0" borderId="0" applyNumberFormat="0" applyFont="0" applyBorder="0" applyAlignment="0"/>
    <xf numFmtId="0" fontId="16" fillId="0" borderId="0" applyNumberFormat="0" applyFont="0" applyBorder="0" applyAlignment="0"/>
    <xf numFmtId="0" fontId="81" fillId="0" borderId="0">
      <alignment horizontal="left" indent="4"/>
    </xf>
    <xf numFmtId="0" fontId="16" fillId="0" borderId="0" applyFill="0">
      <alignment horizontal="left" indent="4"/>
    </xf>
    <xf numFmtId="0" fontId="16" fillId="0" borderId="0" applyFill="0">
      <alignment horizontal="left" indent="4"/>
    </xf>
    <xf numFmtId="4" fontId="134" fillId="0" borderId="0" applyFill="0"/>
    <xf numFmtId="0" fontId="16" fillId="0" borderId="0" applyNumberFormat="0" applyFont="0" applyBorder="0" applyAlignment="0"/>
    <xf numFmtId="0" fontId="16" fillId="0" borderId="0" applyNumberFormat="0" applyFont="0" applyBorder="0" applyAlignment="0"/>
    <xf numFmtId="0" fontId="135" fillId="0" borderId="0">
      <alignment horizontal="left" indent="5"/>
    </xf>
    <xf numFmtId="0" fontId="136" fillId="0" borderId="0" applyFill="0">
      <alignment horizontal="left" indent="5"/>
    </xf>
    <xf numFmtId="4" fontId="137" fillId="0" borderId="0" applyFill="0"/>
    <xf numFmtId="0" fontId="16" fillId="0" borderId="0" applyNumberFormat="0" applyFont="0" applyFill="0" applyBorder="0" applyAlignment="0"/>
    <xf numFmtId="0" fontId="16" fillId="0" borderId="0" applyNumberFormat="0" applyFont="0" applyFill="0" applyBorder="0" applyAlignment="0"/>
    <xf numFmtId="0" fontId="138" fillId="0" borderId="0" applyFill="0">
      <alignment horizontal="left" indent="6"/>
    </xf>
    <xf numFmtId="0" fontId="134" fillId="0" borderId="0" applyFill="0">
      <alignment horizontal="left" indent="6"/>
    </xf>
    <xf numFmtId="239" fontId="254" fillId="0" borderId="280"/>
    <xf numFmtId="0" fontId="16" fillId="0" borderId="0">
      <alignment horizontal="right"/>
    </xf>
    <xf numFmtId="0" fontId="16" fillId="0" borderId="0">
      <alignment horizontal="right"/>
    </xf>
    <xf numFmtId="37" fontId="42" fillId="0" borderId="0">
      <alignment horizontal="centerContinuous"/>
    </xf>
    <xf numFmtId="337" fontId="16" fillId="60" borderId="0"/>
    <xf numFmtId="337" fontId="16" fillId="60" borderId="0"/>
    <xf numFmtId="236" fontId="159" fillId="0" borderId="0" applyFont="0" applyFill="0" applyBorder="0" applyAlignment="0" applyProtection="0"/>
    <xf numFmtId="39" fontId="255" fillId="0" borderId="0" applyNumberFormat="0">
      <alignment horizontal="right"/>
    </xf>
    <xf numFmtId="0" fontId="155" fillId="0" borderId="0">
      <alignment horizontal="center"/>
    </xf>
    <xf numFmtId="0" fontId="256" fillId="0" borderId="254" applyNumberFormat="0" applyBorder="0" applyAlignment="0" applyProtection="0">
      <alignment horizontal="center" vertical="top"/>
      <protection locked="0"/>
    </xf>
    <xf numFmtId="7" fontId="257" fillId="0" borderId="0"/>
    <xf numFmtId="39" fontId="257" fillId="0" borderId="0"/>
    <xf numFmtId="270" fontId="257" fillId="0" borderId="0"/>
    <xf numFmtId="174" fontId="257" fillId="0" borderId="0"/>
    <xf numFmtId="258" fontId="122" fillId="0" borderId="281" applyNumberFormat="0" applyFill="0" applyAlignment="0" applyProtection="0"/>
    <xf numFmtId="2" fontId="85" fillId="57" borderId="130">
      <alignment horizontal="center"/>
    </xf>
    <xf numFmtId="338" fontId="16" fillId="0" borderId="131" applyBorder="0">
      <alignment horizontal="right"/>
    </xf>
    <xf numFmtId="338" fontId="16" fillId="0" borderId="131" applyBorder="0">
      <alignment horizontal="right"/>
    </xf>
    <xf numFmtId="270" fontId="124" fillId="0" borderId="0" applyBorder="0" applyAlignment="0"/>
    <xf numFmtId="236" fontId="16" fillId="104" borderId="130">
      <alignment horizontal="center" vertical="center"/>
    </xf>
    <xf numFmtId="236" fontId="16" fillId="104" borderId="130">
      <alignment horizontal="center" vertical="center"/>
    </xf>
    <xf numFmtId="38" fontId="214" fillId="0" borderId="0"/>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166" fontId="170" fillId="0" borderId="0"/>
    <xf numFmtId="0" fontId="170" fillId="0" borderId="10">
      <protection locked="0"/>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170" fillId="0" borderId="10">
      <alignment horizontal="centerContinuous"/>
    </xf>
    <xf numFmtId="0"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0" fontId="258" fillId="0" borderId="282">
      <alignment vertical="center"/>
    </xf>
    <xf numFmtId="4" fontId="18" fillId="60" borderId="263" applyNumberFormat="0" applyProtection="0">
      <alignment vertical="center"/>
    </xf>
    <xf numFmtId="4" fontId="18"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4" fontId="18" fillId="56" borderId="263" applyNumberFormat="0" applyProtection="0">
      <alignment horizontal="right" vertical="center"/>
    </xf>
    <xf numFmtId="4" fontId="18" fillId="5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9" fillId="111" borderId="0" applyNumberFormat="0" applyProtection="0">
      <alignment horizontal="left" vertical="center" indent="1"/>
    </xf>
    <xf numFmtId="4" fontId="19" fillId="111" borderId="0" applyNumberFormat="0" applyProtection="0">
      <alignment horizontal="left" vertical="center" indent="1"/>
    </xf>
    <xf numFmtId="4" fontId="19" fillId="111" borderId="0" applyNumberFormat="0" applyProtection="0">
      <alignment horizontal="left" vertical="center" indent="1"/>
    </xf>
    <xf numFmtId="4" fontId="19" fillId="111" borderId="0"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2" borderId="0" applyNumberFormat="0" applyProtection="0">
      <alignment horizontal="left" vertical="center" indent="1"/>
    </xf>
    <xf numFmtId="4" fontId="18" fillId="112" borderId="0" applyNumberFormat="0" applyProtection="0">
      <alignment horizontal="left" vertical="center" indent="1"/>
    </xf>
    <xf numFmtId="4" fontId="18" fillId="112" borderId="0" applyNumberFormat="0" applyProtection="0">
      <alignment horizontal="left" vertical="center" indent="1"/>
    </xf>
    <xf numFmtId="4" fontId="18" fillId="110"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4" borderId="0" applyNumberFormat="0" applyProtection="0">
      <alignment horizontal="left" vertical="center" indent="1"/>
    </xf>
    <xf numFmtId="4" fontId="18" fillId="114" borderId="0" applyNumberFormat="0" applyProtection="0">
      <alignment horizontal="left" vertical="center" indent="1"/>
    </xf>
    <xf numFmtId="4" fontId="18" fillId="114" borderId="0" applyNumberFormat="0" applyProtection="0">
      <alignment horizontal="left" vertical="center" indent="1"/>
    </xf>
    <xf numFmtId="4" fontId="18"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1" borderId="285" applyNumberFormat="0" applyProtection="0">
      <alignment horizontal="left" vertical="center" indent="1"/>
    </xf>
    <xf numFmtId="0" fontId="16" fillId="111" borderId="285" applyNumberFormat="0" applyProtection="0">
      <alignment horizontal="left" vertical="center" indent="1"/>
    </xf>
    <xf numFmtId="0" fontId="16" fillId="113" borderId="263" applyNumberFormat="0" applyProtection="0">
      <alignment horizontal="left" vertical="center" indent="1"/>
    </xf>
    <xf numFmtId="0" fontId="16" fillId="111" borderId="285"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0" fontId="16" fillId="111" borderId="285" applyNumberFormat="0" applyProtection="0">
      <alignment horizontal="left" vertical="top" indent="1"/>
    </xf>
    <xf numFmtId="0" fontId="16" fillId="111" borderId="285" applyNumberFormat="0" applyProtection="0">
      <alignment horizontal="left" vertical="top" indent="1"/>
    </xf>
    <xf numFmtId="0" fontId="16" fillId="113" borderId="263" applyNumberFormat="0" applyProtection="0">
      <alignment horizontal="left" vertical="center" indent="1"/>
    </xf>
    <xf numFmtId="0" fontId="16" fillId="111" borderId="285" applyNumberFormat="0" applyProtection="0">
      <alignment horizontal="left" vertical="top" indent="1"/>
    </xf>
    <xf numFmtId="0" fontId="16" fillId="111" borderId="285" applyNumberFormat="0" applyProtection="0">
      <alignment horizontal="left" vertical="top" indent="1"/>
    </xf>
    <xf numFmtId="0" fontId="16" fillId="111" borderId="285" applyNumberFormat="0" applyProtection="0">
      <alignment horizontal="left" vertical="top"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4" borderId="285" applyNumberFormat="0" applyProtection="0">
      <alignment horizontal="left" vertical="center" indent="1"/>
    </xf>
    <xf numFmtId="0" fontId="16" fillId="114" borderId="285" applyNumberFormat="0" applyProtection="0">
      <alignment horizontal="left" vertical="center" indent="1"/>
    </xf>
    <xf numFmtId="0" fontId="16" fillId="115" borderId="263" applyNumberFormat="0" applyProtection="0">
      <alignment horizontal="left" vertical="center" indent="1"/>
    </xf>
    <xf numFmtId="0" fontId="16" fillId="114" borderId="285"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0" fontId="16" fillId="114" borderId="285" applyNumberFormat="0" applyProtection="0">
      <alignment horizontal="left" vertical="top" indent="1"/>
    </xf>
    <xf numFmtId="0" fontId="16" fillId="114" borderId="285" applyNumberFormat="0" applyProtection="0">
      <alignment horizontal="left" vertical="top" indent="1"/>
    </xf>
    <xf numFmtId="0" fontId="16" fillId="115" borderId="263" applyNumberFormat="0" applyProtection="0">
      <alignment horizontal="left" vertical="center" indent="1"/>
    </xf>
    <xf numFmtId="0" fontId="16" fillId="114" borderId="285" applyNumberFormat="0" applyProtection="0">
      <alignment horizontal="left" vertical="top" indent="1"/>
    </xf>
    <xf numFmtId="0" fontId="16" fillId="114" borderId="285" applyNumberFormat="0" applyProtection="0">
      <alignment horizontal="left" vertical="top" indent="1"/>
    </xf>
    <xf numFmtId="0" fontId="16" fillId="114" borderId="285" applyNumberFormat="0" applyProtection="0">
      <alignment horizontal="left" vertical="top"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57" borderId="285" applyNumberFormat="0" applyProtection="0">
      <alignment horizontal="left" vertical="center" indent="1"/>
    </xf>
    <xf numFmtId="0" fontId="16" fillId="57" borderId="285" applyNumberFormat="0" applyProtection="0">
      <alignment horizontal="left" vertical="center" indent="1"/>
    </xf>
    <xf numFmtId="0" fontId="16" fillId="61" borderId="263" applyNumberFormat="0" applyProtection="0">
      <alignment horizontal="left" vertical="center" indent="1"/>
    </xf>
    <xf numFmtId="0" fontId="16" fillId="57" borderId="285"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0" fontId="16" fillId="57" borderId="285" applyNumberFormat="0" applyProtection="0">
      <alignment horizontal="left" vertical="top" indent="1"/>
    </xf>
    <xf numFmtId="0" fontId="16" fillId="57" borderId="285" applyNumberFormat="0" applyProtection="0">
      <alignment horizontal="left" vertical="top" indent="1"/>
    </xf>
    <xf numFmtId="0" fontId="16" fillId="61" borderId="263" applyNumberFormat="0" applyProtection="0">
      <alignment horizontal="left" vertical="center" indent="1"/>
    </xf>
    <xf numFmtId="0" fontId="16" fillId="57" borderId="285" applyNumberFormat="0" applyProtection="0">
      <alignment horizontal="left" vertical="top" indent="1"/>
    </xf>
    <xf numFmtId="0" fontId="16" fillId="57" borderId="285" applyNumberFormat="0" applyProtection="0">
      <alignment horizontal="left" vertical="top" indent="1"/>
    </xf>
    <xf numFmtId="0" fontId="16" fillId="57" borderId="285" applyNumberFormat="0" applyProtection="0">
      <alignment horizontal="left" vertical="top"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64" borderId="285" applyNumberFormat="0" applyProtection="0">
      <alignment horizontal="left" vertical="center" indent="1"/>
    </xf>
    <xf numFmtId="0" fontId="16" fillId="64" borderId="285" applyNumberFormat="0" applyProtection="0">
      <alignment horizontal="left" vertical="center" indent="1"/>
    </xf>
    <xf numFmtId="0" fontId="16" fillId="105" borderId="263" applyNumberFormat="0" applyProtection="0">
      <alignment horizontal="left" vertical="center" indent="1"/>
    </xf>
    <xf numFmtId="0" fontId="16" fillId="64" borderId="285"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0" fontId="16" fillId="64" borderId="285" applyNumberFormat="0" applyProtection="0">
      <alignment horizontal="left" vertical="top" indent="1"/>
    </xf>
    <xf numFmtId="0" fontId="16" fillId="64" borderId="285" applyNumberFormat="0" applyProtection="0">
      <alignment horizontal="left" vertical="top" indent="1"/>
    </xf>
    <xf numFmtId="0" fontId="16" fillId="105" borderId="263" applyNumberFormat="0" applyProtection="0">
      <alignment horizontal="left" vertical="center" indent="1"/>
    </xf>
    <xf numFmtId="0" fontId="16" fillId="64" borderId="285" applyNumberFormat="0" applyProtection="0">
      <alignment horizontal="left" vertical="top" indent="1"/>
    </xf>
    <xf numFmtId="0" fontId="16" fillId="64" borderId="285" applyNumberFormat="0" applyProtection="0">
      <alignment horizontal="left" vertical="top" indent="1"/>
    </xf>
    <xf numFmtId="0" fontId="16" fillId="64" borderId="285" applyNumberFormat="0" applyProtection="0">
      <alignment horizontal="left" vertical="top"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110" borderId="263" applyNumberFormat="0" applyProtection="0">
      <alignment horizontal="right" vertical="center"/>
    </xf>
    <xf numFmtId="4" fontId="18"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1" fillId="81" borderId="46" applyNumberFormat="0" applyProtection="0">
      <alignment horizontal="center" vertical="center" wrapText="1"/>
    </xf>
    <xf numFmtId="0" fontId="16" fillId="105" borderId="263" applyNumberFormat="0" applyProtection="0">
      <alignment horizontal="left" vertical="center" indent="1"/>
    </xf>
    <xf numFmtId="239" fontId="261" fillId="81" borderId="46" applyNumberFormat="0" applyProtection="0">
      <alignment horizontal="center" vertical="center" wrapTex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262" fillId="0" borderId="0"/>
    <xf numFmtId="4" fontId="263" fillId="116" borderId="0" applyNumberFormat="0" applyProtection="0">
      <alignment horizontal="left" vertical="center" indent="1"/>
    </xf>
    <xf numFmtId="4" fontId="263" fillId="116" borderId="0" applyNumberFormat="0" applyProtection="0">
      <alignment horizontal="left" vertical="center" indent="1"/>
    </xf>
    <xf numFmtId="0" fontId="262" fillId="0" borderId="0"/>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339"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1" fontId="16" fillId="0" borderId="260">
      <alignment horizontal="left"/>
    </xf>
    <xf numFmtId="1" fontId="16" fillId="0" borderId="260">
      <alignment horizontal="left"/>
    </xf>
    <xf numFmtId="0" fontId="264" fillId="0" borderId="0"/>
    <xf numFmtId="0" fontId="265" fillId="0" borderId="0"/>
    <xf numFmtId="37" fontId="266" fillId="0" borderId="72">
      <protection locked="0"/>
    </xf>
    <xf numFmtId="37" fontId="27" fillId="0" borderId="260"/>
    <xf numFmtId="339" fontId="16" fillId="0" borderId="260">
      <alignment horizontal="left"/>
    </xf>
    <xf numFmtId="339" fontId="16" fillId="0" borderId="260">
      <alignment horizontal="left"/>
    </xf>
    <xf numFmtId="37" fontId="267" fillId="0" borderId="260"/>
    <xf numFmtId="239" fontId="268" fillId="67" borderId="287">
      <protection locked="0"/>
    </xf>
    <xf numFmtId="239" fontId="34" fillId="93" borderId="0"/>
    <xf numFmtId="43" fontId="16" fillId="0" borderId="0" applyFont="0" applyFill="0" applyBorder="0" applyAlignment="0" applyProtection="0"/>
    <xf numFmtId="288" fontId="16" fillId="91" borderId="263">
      <alignment horizontal="center"/>
    </xf>
    <xf numFmtId="340" fontId="269" fillId="60" borderId="0" applyFont="0" applyFill="0" applyBorder="0" applyProtection="0">
      <alignment horizontal="right"/>
      <protection locked="0"/>
    </xf>
    <xf numFmtId="289" fontId="16" fillId="0" borderId="0" applyFont="0" applyFill="0" applyBorder="0" applyAlignment="0" applyProtection="0"/>
    <xf numFmtId="289" fontId="16" fillId="0" borderId="0" applyFont="0" applyFill="0" applyBorder="0" applyAlignment="0" applyProtection="0"/>
    <xf numFmtId="289" fontId="16" fillId="0" borderId="0" applyFont="0" applyFill="0" applyBorder="0" applyAlignment="0" applyProtection="0"/>
    <xf numFmtId="289" fontId="16" fillId="0" borderId="0" applyFont="0" applyFill="0" applyBorder="0" applyAlignment="0" applyProtection="0"/>
    <xf numFmtId="289" fontId="16" fillId="0" borderId="0" applyFont="0" applyFill="0" applyBorder="0" applyAlignment="0" applyProtection="0"/>
    <xf numFmtId="0" fontId="115" fillId="0" borderId="88" applyNumberFormat="0" applyFill="0" applyAlignment="0" applyProtection="0"/>
    <xf numFmtId="8" fontId="270" fillId="0" borderId="0" applyNumberFormat="0" applyFill="0" applyBorder="0" applyAlignment="0" applyProtection="0"/>
    <xf numFmtId="41" fontId="271" fillId="0" borderId="0"/>
    <xf numFmtId="275" fontId="271" fillId="0" borderId="0"/>
    <xf numFmtId="0" fontId="167" fillId="0" borderId="0"/>
    <xf numFmtId="37" fontId="266" fillId="0" borderId="72">
      <protection locked="0"/>
    </xf>
    <xf numFmtId="37" fontId="27" fillId="0" borderId="260"/>
    <xf numFmtId="339" fontId="16" fillId="0" borderId="260">
      <alignment horizontal="left"/>
    </xf>
    <xf numFmtId="339" fontId="16" fillId="0" borderId="260">
      <alignment horizontal="left"/>
    </xf>
    <xf numFmtId="37" fontId="267" fillId="0" borderId="260"/>
    <xf numFmtId="37" fontId="16" fillId="0" borderId="260">
      <alignment horizontal="left"/>
    </xf>
    <xf numFmtId="37" fontId="16" fillId="0" borderId="260">
      <alignment horizontal="left"/>
    </xf>
    <xf numFmtId="286" fontId="18" fillId="0" borderId="0" applyFill="0" applyBorder="0" applyAlignment="0"/>
    <xf numFmtId="0" fontId="16" fillId="0" borderId="0"/>
    <xf numFmtId="174" fontId="159" fillId="0" borderId="248" applyFont="0" applyFill="0" applyAlignment="0" applyProtection="0"/>
    <xf numFmtId="38" fontId="16" fillId="0" borderId="0"/>
    <xf numFmtId="38" fontId="16" fillId="0" borderId="0"/>
    <xf numFmtId="290" fontId="16" fillId="0" borderId="248"/>
    <xf numFmtId="290" fontId="16" fillId="0" borderId="248"/>
    <xf numFmtId="290" fontId="16" fillId="0" borderId="248"/>
    <xf numFmtId="290" fontId="16" fillId="0" borderId="248"/>
    <xf numFmtId="290" fontId="16" fillId="0" borderId="248"/>
    <xf numFmtId="290" fontId="16" fillId="0" borderId="155" applyFill="0" applyProtection="0"/>
    <xf numFmtId="290" fontId="16" fillId="0" borderId="155" applyFill="0" applyProtection="0"/>
    <xf numFmtId="290" fontId="16" fillId="0" borderId="155" applyFill="0" applyProtection="0"/>
    <xf numFmtId="290" fontId="16" fillId="0" borderId="155" applyFill="0" applyProtection="0"/>
    <xf numFmtId="174" fontId="159" fillId="0" borderId="155" applyFont="0" applyFill="0" applyAlignment="0" applyProtection="0"/>
    <xf numFmtId="0" fontId="16" fillId="0" borderId="0"/>
    <xf numFmtId="325" fontId="159" fillId="0" borderId="155" applyFont="0" applyFill="0" applyAlignment="0" applyProtection="0"/>
    <xf numFmtId="174" fontId="159" fillId="0" borderId="155" applyFont="0" applyFill="0" applyAlignment="0" applyProtection="0"/>
    <xf numFmtId="325" fontId="159" fillId="0" borderId="155" applyFont="0" applyFill="0" applyAlignment="0" applyProtection="0"/>
    <xf numFmtId="0" fontId="272"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0" fontId="201" fillId="0" borderId="0"/>
    <xf numFmtId="203" fontId="16" fillId="0" borderId="0">
      <alignment horizontal="left" wrapText="1"/>
    </xf>
    <xf numFmtId="203" fontId="16" fillId="0" borderId="0">
      <alignment horizontal="left" wrapText="1"/>
    </xf>
    <xf numFmtId="0" fontId="273" fillId="0" borderId="0" applyNumberFormat="0" applyFill="0" applyBorder="0" applyProtection="0">
      <alignment vertical="top"/>
    </xf>
    <xf numFmtId="0" fontId="274" fillId="0" borderId="0" applyNumberFormat="0" applyFill="0" applyBorder="0" applyProtection="0">
      <alignment vertical="top"/>
    </xf>
    <xf numFmtId="0" fontId="143" fillId="95" borderId="0" applyNumberFormat="0" applyBorder="0" applyProtection="0">
      <alignment vertical="top"/>
    </xf>
    <xf numFmtId="0" fontId="275" fillId="117" borderId="0" applyNumberFormat="0" applyBorder="0" applyProtection="0">
      <alignment vertical="top"/>
    </xf>
    <xf numFmtId="0" fontId="276" fillId="118" borderId="0" applyNumberFormat="0" applyBorder="0" applyProtection="0">
      <alignment vertical="top"/>
    </xf>
    <xf numFmtId="0" fontId="277" fillId="119" borderId="0" applyNumberFormat="0" applyBorder="0" applyProtection="0"/>
    <xf numFmtId="49" fontId="278" fillId="0" borderId="0" applyFill="0" applyBorder="0" applyProtection="0">
      <alignment vertical="top"/>
    </xf>
    <xf numFmtId="0" fontId="279" fillId="0" borderId="0" applyNumberFormat="0" applyFill="0" applyBorder="0" applyProtection="0">
      <alignment vertical="top"/>
    </xf>
    <xf numFmtId="0" fontId="280" fillId="0" borderId="0" applyNumberFormat="0" applyFill="0" applyBorder="0" applyProtection="0">
      <alignment vertical="top"/>
    </xf>
    <xf numFmtId="0" fontId="281" fillId="0" borderId="0" applyNumberFormat="0" applyFill="0" applyBorder="0" applyProtection="0">
      <alignment vertical="top"/>
    </xf>
    <xf numFmtId="0" fontId="282" fillId="0" borderId="0" applyNumberFormat="0" applyFill="0" applyBorder="0" applyProtection="0">
      <alignment vertical="top"/>
    </xf>
    <xf numFmtId="0" fontId="281" fillId="0" borderId="0" applyNumberFormat="0" applyFill="0" applyBorder="0" applyProtection="0">
      <alignment vertical="top" wrapText="1"/>
    </xf>
    <xf numFmtId="0" fontId="283" fillId="0" borderId="0" applyNumberFormat="0" applyFill="0" applyBorder="0" applyProtection="0">
      <alignment vertical="top"/>
    </xf>
    <xf numFmtId="0" fontId="18" fillId="0" borderId="0" applyNumberFormat="0" applyFill="0" applyBorder="0" applyProtection="0">
      <alignment vertical="top"/>
    </xf>
    <xf numFmtId="2" fontId="16" fillId="0" borderId="0" applyFont="0" applyFill="0" applyBorder="0" applyAlignment="0" applyProtection="0"/>
    <xf numFmtId="2" fontId="16" fillId="0" borderId="0" applyFont="0" applyFill="0" applyBorder="0" applyAlignment="0" applyProtection="0"/>
    <xf numFmtId="236" fontId="16" fillId="0" borderId="0" applyFont="0" applyFill="0" applyBorder="0" applyAlignment="0" applyProtection="0"/>
    <xf numFmtId="236" fontId="16" fillId="0" borderId="0" applyFont="0" applyFill="0" applyBorder="0" applyAlignment="0" applyProtection="0"/>
    <xf numFmtId="0" fontId="16" fillId="0" borderId="235" applyNumberFormat="0" applyFont="0" applyFill="0" applyAlignment="0" applyProtection="0"/>
    <xf numFmtId="0" fontId="16" fillId="0" borderId="235" applyNumberFormat="0" applyFont="0" applyFill="0" applyAlignment="0" applyProtection="0"/>
    <xf numFmtId="0" fontId="39" fillId="0" borderId="0" applyNumberFormat="0" applyFill="0" applyBorder="0" applyProtection="0">
      <alignment horizontal="left" vertical="top" wrapText="1"/>
    </xf>
    <xf numFmtId="0" fontId="39" fillId="0" borderId="0" applyNumberFormat="0" applyFill="0" applyBorder="0" applyProtection="0">
      <alignment horizontal="left" vertical="top" wrapText="1"/>
    </xf>
    <xf numFmtId="0" fontId="39" fillId="0" borderId="0" applyNumberFormat="0" applyFill="0" applyBorder="0" applyProtection="0">
      <alignment horizontal="left" vertical="top" wrapText="1"/>
    </xf>
    <xf numFmtId="3" fontId="124" fillId="0" borderId="0" applyNumberFormat="0" applyFill="0" applyBorder="0" applyAlignment="0" applyProtection="0">
      <alignment vertical="center"/>
    </xf>
    <xf numFmtId="49" fontId="27" fillId="0" borderId="0" applyNumberFormat="0" applyFill="0" applyBorder="0"/>
    <xf numFmtId="0" fontId="52" fillId="0" borderId="0"/>
    <xf numFmtId="0" fontId="96" fillId="0" borderId="0"/>
    <xf numFmtId="239" fontId="284" fillId="0" borderId="288"/>
    <xf numFmtId="291" fontId="16" fillId="67" borderId="0">
      <alignment horizontal="right"/>
    </xf>
    <xf numFmtId="291" fontId="16" fillId="67" borderId="0">
      <alignment horizontal="right"/>
    </xf>
    <xf numFmtId="291" fontId="16" fillId="67" borderId="0">
      <alignment horizontal="right"/>
    </xf>
    <xf numFmtId="291" fontId="16" fillId="67" borderId="0">
      <alignment horizontal="right"/>
    </xf>
    <xf numFmtId="291" fontId="16" fillId="67" borderId="0">
      <alignment horizontal="right"/>
    </xf>
    <xf numFmtId="0" fontId="27" fillId="0" borderId="0"/>
    <xf numFmtId="0" fontId="16" fillId="0" borderId="0"/>
    <xf numFmtId="0" fontId="16" fillId="0" borderId="0"/>
    <xf numFmtId="0" fontId="16" fillId="0" borderId="0"/>
    <xf numFmtId="0" fontId="16" fillId="0" borderId="0"/>
    <xf numFmtId="0" fontId="16" fillId="0" borderId="0"/>
    <xf numFmtId="166" fontId="285" fillId="0" borderId="0"/>
    <xf numFmtId="0" fontId="286" fillId="0" borderId="0" applyFill="0" applyBorder="0" applyProtection="0">
      <alignment horizontal="center" vertical="center"/>
      <protection locked="0"/>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25" fillId="0" borderId="88">
      <alignment horizontal="center"/>
    </xf>
    <xf numFmtId="0" fontId="16" fillId="0" borderId="289" applyAlignment="0"/>
    <xf numFmtId="0" fontId="16" fillId="0" borderId="289" applyAlignment="0"/>
    <xf numFmtId="239" fontId="287" fillId="0" borderId="0" applyBorder="0" applyProtection="0">
      <alignment vertical="center"/>
    </xf>
    <xf numFmtId="277" fontId="287" fillId="0" borderId="88" applyBorder="0" applyProtection="0">
      <alignment horizontal="right" vertical="center"/>
    </xf>
    <xf numFmtId="239" fontId="288" fillId="120" borderId="0" applyBorder="0" applyProtection="0">
      <alignment horizontal="centerContinuous" vertical="center"/>
    </xf>
    <xf numFmtId="239" fontId="288" fillId="87" borderId="88" applyBorder="0" applyProtection="0">
      <alignment horizontal="centerContinuous" vertical="center"/>
    </xf>
    <xf numFmtId="0" fontId="219" fillId="0" borderId="0"/>
    <xf numFmtId="239" fontId="289" fillId="0" borderId="0" applyFill="0" applyBorder="0" applyProtection="0">
      <alignment horizontal="left"/>
    </xf>
    <xf numFmtId="239" fontId="184" fillId="0" borderId="97" applyFill="0" applyBorder="0" applyProtection="0">
      <alignment horizontal="left" vertical="top"/>
    </xf>
    <xf numFmtId="40" fontId="150" fillId="0" borderId="0"/>
    <xf numFmtId="38" fontId="16" fillId="0" borderId="0" applyFont="0" applyFill="0" applyBorder="0" applyAlignment="0" applyProtection="0"/>
    <xf numFmtId="38" fontId="16" fillId="0" borderId="0" applyFont="0" applyFill="0" applyBorder="0" applyAlignment="0" applyProtection="0"/>
    <xf numFmtId="0" fontId="290" fillId="0" borderId="0" applyNumberFormat="0" applyFont="0" applyFill="0" applyBorder="0" applyProtection="0">
      <alignment vertical="top" wrapText="1"/>
    </xf>
    <xf numFmtId="49" fontId="291" fillId="0" borderId="88">
      <alignment vertical="center"/>
    </xf>
    <xf numFmtId="0" fontId="84" fillId="0" borderId="290">
      <alignment horizontal="left"/>
    </xf>
    <xf numFmtId="0" fontId="292" fillId="0" borderId="0"/>
    <xf numFmtId="0" fontId="293" fillId="0" borderId="0" applyFill="0" applyBorder="0" applyProtection="0"/>
    <xf numFmtId="0" fontId="294" fillId="0" borderId="0"/>
    <xf numFmtId="49" fontId="18"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257" fillId="0" borderId="0" applyNumberFormat="0" applyFill="0" applyBorder="0" applyAlignment="0" applyProtection="0"/>
    <xf numFmtId="239" fontId="257" fillId="0" borderId="0" applyNumberFormat="0" applyFill="0" applyBorder="0" applyAlignment="0" applyProtection="0"/>
    <xf numFmtId="239" fontId="257" fillId="0" borderId="0" applyNumberFormat="0" applyFill="0" applyBorder="0" applyAlignment="0" applyProtection="0"/>
    <xf numFmtId="0" fontId="181" fillId="0" borderId="0" applyNumberFormat="0" applyFill="0" applyBorder="0" applyAlignment="0" applyProtection="0"/>
    <xf numFmtId="239" fontId="181" fillId="0" borderId="0" applyNumberFormat="0" applyFill="0" applyBorder="0" applyAlignment="0" applyProtection="0"/>
    <xf numFmtId="239" fontId="181" fillId="0" borderId="0" applyNumberFormat="0" applyFill="0" applyBorder="0" applyAlignment="0" applyProtection="0"/>
    <xf numFmtId="49" fontId="16" fillId="0" borderId="0"/>
    <xf numFmtId="49" fontId="16" fillId="0" borderId="0"/>
    <xf numFmtId="278" fontId="214" fillId="0" borderId="0" applyFill="0" applyBorder="0"/>
    <xf numFmtId="239" fontId="267" fillId="0" borderId="0" applyFill="0" applyBorder="0" applyProtection="0">
      <alignment horizontal="left" vertical="top"/>
    </xf>
    <xf numFmtId="0" fontId="124" fillId="67" borderId="130">
      <alignment horizontal="center"/>
    </xf>
    <xf numFmtId="0" fontId="46" fillId="0" borderId="0" applyNumberFormat="0" applyFill="0" applyBorder="0" applyAlignment="0" applyProtection="0"/>
    <xf numFmtId="249" fontId="43" fillId="121" borderId="0" applyNumberFormat="0">
      <alignment vertical="center"/>
    </xf>
    <xf numFmtId="249" fontId="295" fillId="88" borderId="0" applyNumberFormat="0">
      <alignment vertical="center"/>
    </xf>
    <xf numFmtId="249" fontId="295" fillId="88" borderId="0" applyNumberFormat="0">
      <alignment vertical="center"/>
    </xf>
    <xf numFmtId="249" fontId="295" fillId="88" borderId="0" applyNumberFormat="0">
      <alignment vertical="center"/>
    </xf>
    <xf numFmtId="0" fontId="296" fillId="0" borderId="0" applyNumberFormat="0" applyFill="0" applyBorder="0" applyAlignment="0" applyProtection="0"/>
    <xf numFmtId="249" fontId="9" fillId="0" borderId="0" applyNumberFormat="0">
      <alignment vertical="center"/>
    </xf>
    <xf numFmtId="249" fontId="132" fillId="0" borderId="0" applyNumberFormat="0">
      <alignment vertical="center"/>
    </xf>
    <xf numFmtId="0" fontId="296" fillId="0" borderId="0" applyNumberFormat="0" applyFill="0" applyBorder="0" applyAlignment="0" applyProtection="0"/>
    <xf numFmtId="0" fontId="297" fillId="122" borderId="0" applyNumberFormat="0" applyBorder="0" applyProtection="0">
      <alignment horizontal="left" vertical="center"/>
    </xf>
    <xf numFmtId="262" fontId="298" fillId="0" borderId="0">
      <alignment horizontal="center"/>
    </xf>
    <xf numFmtId="262" fontId="298" fillId="0" borderId="0">
      <alignment horizontal="left"/>
    </xf>
    <xf numFmtId="0" fontId="299" fillId="0" borderId="0">
      <alignment vertical="top" wrapText="1"/>
    </xf>
    <xf numFmtId="0" fontId="296" fillId="0" borderId="0" applyNumberFormat="0" applyFill="0" applyBorder="0" applyAlignment="0" applyProtection="0"/>
    <xf numFmtId="0" fontId="189" fillId="0" borderId="270" applyNumberFormat="0" applyFill="0" applyAlignment="0" applyProtection="0"/>
    <xf numFmtId="239" fontId="189" fillId="0" borderId="270" applyNumberFormat="0" applyFill="0" applyAlignment="0" applyProtection="0"/>
    <xf numFmtId="239" fontId="189" fillId="0" borderId="270" applyNumberFormat="0" applyFill="0" applyAlignment="0" applyProtection="0"/>
    <xf numFmtId="0" fontId="190" fillId="0" borderId="271" applyNumberFormat="0" applyFill="0" applyAlignment="0" applyProtection="0"/>
    <xf numFmtId="239" fontId="190" fillId="0" borderId="271" applyNumberFormat="0" applyFill="0" applyAlignment="0" applyProtection="0"/>
    <xf numFmtId="239" fontId="190" fillId="0" borderId="271" applyNumberFormat="0" applyFill="0" applyAlignment="0" applyProtection="0"/>
    <xf numFmtId="0" fontId="177" fillId="0" borderId="272" applyNumberFormat="0" applyFill="0" applyAlignment="0" applyProtection="0"/>
    <xf numFmtId="239" fontId="177" fillId="0" borderId="272" applyNumberFormat="0" applyFill="0" applyAlignment="0" applyProtection="0"/>
    <xf numFmtId="239" fontId="177" fillId="0" borderId="272" applyNumberFormat="0" applyFill="0" applyAlignment="0" applyProtection="0"/>
    <xf numFmtId="239" fontId="296" fillId="0" borderId="0" applyNumberFormat="0" applyFill="0" applyBorder="0" applyAlignment="0" applyProtection="0"/>
    <xf numFmtId="0" fontId="16" fillId="7" borderId="0"/>
    <xf numFmtId="0" fontId="16" fillId="7" borderId="0"/>
    <xf numFmtId="0" fontId="214" fillId="2" borderId="99"/>
    <xf numFmtId="0" fontId="79" fillId="0" borderId="247"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0" fontId="40" fillId="0" borderId="291" applyNumberFormat="0" applyFill="0" applyAlignment="0" applyProtection="0"/>
    <xf numFmtId="6" fontId="148" fillId="0" borderId="248" applyFill="0" applyAlignment="0" applyProtection="0"/>
    <xf numFmtId="244" fontId="300" fillId="0" borderId="265" applyFill="0" applyBorder="0" applyProtection="0">
      <alignment vertical="center"/>
    </xf>
    <xf numFmtId="292" fontId="16" fillId="0" borderId="0">
      <alignment horizontal="right"/>
    </xf>
    <xf numFmtId="292" fontId="16" fillId="0" borderId="0">
      <alignment horizontal="right"/>
    </xf>
    <xf numFmtId="292" fontId="16" fillId="0" borderId="0">
      <alignment horizontal="right"/>
    </xf>
    <xf numFmtId="292" fontId="16" fillId="0" borderId="0">
      <alignment horizontal="right"/>
    </xf>
    <xf numFmtId="292" fontId="16" fillId="0" borderId="0">
      <alignment horizontal="right"/>
    </xf>
    <xf numFmtId="294" fontId="16" fillId="0" borderId="0" applyFont="0" applyFill="0" applyBorder="0" applyAlignment="0" applyProtection="0"/>
    <xf numFmtId="0" fontId="16" fillId="123" borderId="0"/>
    <xf numFmtId="0" fontId="16" fillId="123" borderId="0"/>
    <xf numFmtId="0" fontId="301" fillId="123" borderId="0" applyFill="0"/>
    <xf numFmtId="1" fontId="302" fillId="0" borderId="0">
      <alignment horizontal="right"/>
    </xf>
    <xf numFmtId="3" fontId="246" fillId="0" borderId="0" applyNumberFormat="0" applyFont="0" applyFill="0" applyBorder="0" applyAlignment="0">
      <protection locked="0"/>
    </xf>
    <xf numFmtId="37" fontId="39" fillId="61" borderId="0" applyNumberFormat="0" applyBorder="0" applyAlignment="0" applyProtection="0"/>
    <xf numFmtId="37" fontId="39" fillId="61" borderId="0" applyNumberFormat="0" applyBorder="0" applyAlignment="0" applyProtection="0"/>
    <xf numFmtId="37" fontId="39" fillId="0" borderId="0"/>
    <xf numFmtId="37" fontId="39" fillId="0" borderId="0"/>
    <xf numFmtId="37" fontId="39" fillId="0" borderId="0"/>
    <xf numFmtId="37" fontId="39" fillId="61" borderId="0" applyNumberFormat="0" applyBorder="0" applyAlignment="0" applyProtection="0"/>
    <xf numFmtId="3" fontId="303" fillId="0" borderId="273" applyProtection="0"/>
    <xf numFmtId="248" fontId="16" fillId="0" borderId="0" applyNumberFormat="0"/>
    <xf numFmtId="248" fontId="16" fillId="0" borderId="0" applyNumberFormat="0"/>
    <xf numFmtId="295" fontId="16" fillId="67" borderId="292" applyNumberFormat="0" applyFont="0" applyFill="0" applyAlignment="0">
      <protection locked="0"/>
    </xf>
    <xf numFmtId="295" fontId="16" fillId="67" borderId="292" applyNumberFormat="0" applyFont="0" applyFill="0" applyAlignment="0">
      <protection locked="0"/>
    </xf>
    <xf numFmtId="295" fontId="16" fillId="67" borderId="292" applyNumberFormat="0" applyFont="0" applyFill="0" applyAlignment="0">
      <protection locked="0"/>
    </xf>
    <xf numFmtId="295" fontId="16" fillId="67" borderId="292" applyNumberFormat="0" applyFont="0" applyFill="0" applyAlignment="0">
      <protection locked="0"/>
    </xf>
    <xf numFmtId="186" fontId="8" fillId="0" borderId="292">
      <alignment horizontal="right"/>
      <protection locked="0"/>
    </xf>
    <xf numFmtId="296" fontId="16" fillId="0" borderId="0" applyFont="0" applyFill="0" applyBorder="0" applyAlignment="0" applyProtection="0"/>
    <xf numFmtId="297" fontId="16" fillId="0" borderId="0" applyFont="0" applyFill="0" applyBorder="0" applyAlignment="0" applyProtection="0"/>
    <xf numFmtId="300" fontId="16" fillId="0" borderId="0" applyFont="0" applyFill="0" applyBorder="0" applyAlignment="0" applyProtection="0"/>
    <xf numFmtId="0" fontId="304" fillId="0" borderId="0"/>
    <xf numFmtId="341" fontId="305" fillId="0" borderId="0" applyFont="0" applyFill="0" applyBorder="0" applyAlignment="0" applyProtection="0"/>
    <xf numFmtId="342" fontId="305" fillId="0" borderId="0" applyFont="0" applyFill="0" applyBorder="0" applyAlignment="0" applyProtection="0"/>
    <xf numFmtId="0" fontId="77" fillId="0" borderId="0" applyNumberFormat="0" applyFill="0" applyBorder="0" applyAlignment="0" applyProtection="0"/>
    <xf numFmtId="0" fontId="257" fillId="0" borderId="0" applyNumberFormat="0" applyFill="0" applyBorder="0" applyAlignment="0" applyProtection="0"/>
    <xf numFmtId="0" fontId="159" fillId="0" borderId="0" applyNumberFormat="0" applyFont="0" applyFill="0" applyBorder="0" applyProtection="0">
      <alignment horizontal="center" vertical="top" wrapText="1"/>
    </xf>
    <xf numFmtId="0" fontId="16" fillId="0" borderId="293" applyNumberFormat="0" applyFont="0" applyFill="0" applyBorder="0" applyProtection="0">
      <alignment horizontal="left" vertical="top" wrapText="1"/>
    </xf>
    <xf numFmtId="0" fontId="16" fillId="0" borderId="293" applyNumberFormat="0" applyFont="0" applyFill="0" applyBorder="0" applyProtection="0">
      <alignment horizontal="left" vertical="top" wrapText="1"/>
    </xf>
    <xf numFmtId="173" fontId="85" fillId="0" borderId="0"/>
    <xf numFmtId="0" fontId="306" fillId="87" borderId="0">
      <alignment horizontal="center"/>
    </xf>
    <xf numFmtId="343" fontId="286" fillId="0" borderId="91" applyFont="0" applyFill="0" applyBorder="0" applyAlignment="0" applyProtection="0">
      <alignment horizontal="centerContinuous"/>
    </xf>
    <xf numFmtId="344" fontId="307" fillId="0" borderId="0" applyFont="0" applyFill="0" applyBorder="0" applyAlignment="0" applyProtection="0"/>
    <xf numFmtId="345" fontId="308" fillId="0" borderId="91" applyFont="0" applyFill="0" applyBorder="0" applyAlignment="0" applyProtection="0">
      <alignment horizontal="center"/>
    </xf>
    <xf numFmtId="344" fontId="27" fillId="0" borderId="91" applyFont="0" applyFill="0" applyBorder="0" applyAlignment="0" applyProtection="0">
      <alignment horizontal="center"/>
    </xf>
    <xf numFmtId="38" fontId="93" fillId="124" borderId="0"/>
    <xf numFmtId="239" fontId="16" fillId="0" borderId="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309" fillId="0" borderId="0"/>
    <xf numFmtId="0" fontId="46" fillId="0" borderId="0" applyFont="0" applyFill="0" applyBorder="0" applyAlignment="0" applyProtection="0"/>
    <xf numFmtId="0" fontId="46" fillId="0" borderId="0" applyFont="0" applyFill="0" applyBorder="0" applyAlignment="0" applyProtection="0"/>
    <xf numFmtId="38" fontId="10" fillId="0" borderId="0" applyFont="0" applyFill="0" applyBorder="0" applyAlignment="0" applyProtection="0"/>
    <xf numFmtId="0" fontId="10" fillId="0" borderId="0"/>
    <xf numFmtId="0" fontId="16" fillId="0" borderId="0" applyFont="0" applyFill="0" applyBorder="0" applyAlignment="0" applyProtection="0"/>
    <xf numFmtId="0" fontId="310" fillId="0" borderId="0" applyFont="0" applyFill="0" applyBorder="0" applyAlignment="0" applyProtection="0"/>
    <xf numFmtId="0" fontId="16" fillId="0" borderId="0" applyFont="0" applyFill="0" applyBorder="0" applyAlignment="0" applyProtection="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0" fontId="16" fillId="0" borderId="0"/>
    <xf numFmtId="5" fontId="16" fillId="0" borderId="0" applyFont="0" applyFill="0" applyBorder="0" applyAlignment="0" applyProtection="0"/>
    <xf numFmtId="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7" fontId="16" fillId="0" borderId="0" applyFont="0" applyFill="0" applyBorder="0" applyAlignment="0" applyProtection="0"/>
    <xf numFmtId="7" fontId="16" fillId="0" borderId="0" applyFont="0" applyFill="0" applyBorder="0" applyAlignment="0" applyProtection="0"/>
    <xf numFmtId="186" fontId="16" fillId="0" borderId="249" applyFill="0" applyBorder="0" applyProtection="0">
      <alignment horizontal="right"/>
      <protection locked="0"/>
    </xf>
    <xf numFmtId="186"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16" fillId="0" borderId="0" applyFont="0" applyFill="0" applyBorder="0" applyAlignment="0" applyProtection="0"/>
    <xf numFmtId="188" fontId="16" fillId="0" borderId="0" applyFont="0" applyFill="0" applyBorder="0" applyAlignment="0" applyProtection="0"/>
    <xf numFmtId="189" fontId="16" fillId="0" borderId="0" applyFont="0" applyFill="0" applyBorder="0" applyAlignment="0" applyProtection="0"/>
    <xf numFmtId="189"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4" fontId="16" fillId="0" borderId="0" applyFont="0" applyFill="0" applyBorder="0" applyAlignment="0" applyProtection="0"/>
    <xf numFmtId="194"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9" fontId="16" fillId="0" borderId="0" applyFont="0" applyFill="0" applyBorder="0" applyAlignment="0" applyProtection="0"/>
    <xf numFmtId="199"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199" fontId="16" fillId="0" borderId="0" applyFont="0" applyFill="0" applyBorder="0" applyAlignment="0" applyProtection="0"/>
    <xf numFmtId="199"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1"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201" fontId="16" fillId="0" borderId="0" applyFont="0" applyFill="0" applyBorder="0" applyAlignment="0" applyProtection="0"/>
    <xf numFmtId="0" fontId="16" fillId="0" borderId="0"/>
    <xf numFmtId="0" fontId="16" fillId="0" borderId="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19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198" fontId="16" fillId="0" borderId="0" applyFont="0" applyFill="0" applyBorder="0" applyAlignment="0" applyProtection="0"/>
    <xf numFmtId="198" fontId="16" fillId="0" borderId="0" applyFont="0" applyFill="0" applyBorder="0" applyAlignment="0" applyProtection="0"/>
    <xf numFmtId="0" fontId="16" fillId="0" borderId="0"/>
    <xf numFmtId="0" fontId="16" fillId="0" borderId="0"/>
    <xf numFmtId="198" fontId="16" fillId="0" borderId="0" applyFont="0" applyFill="0" applyBorder="0" applyAlignment="0" applyProtection="0"/>
    <xf numFmtId="198" fontId="16" fillId="0" borderId="0" applyFont="0" applyFill="0" applyBorder="0" applyAlignment="0" applyProtection="0"/>
    <xf numFmtId="0" fontId="16" fillId="0" borderId="0"/>
    <xf numFmtId="0" fontId="16" fillId="0" borderId="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8" fontId="16" fillId="0" borderId="0" applyFont="0" applyFill="0" applyBorder="0" applyAlignment="0" applyProtection="0"/>
    <xf numFmtId="198"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195" fontId="16" fillId="0" borderId="0" applyFont="0" applyFill="0" applyBorder="0" applyAlignment="0" applyProtection="0"/>
    <xf numFmtId="195" fontId="16" fillId="0" borderId="0" applyFont="0" applyFill="0" applyBorder="0" applyAlignment="0" applyProtection="0"/>
    <xf numFmtId="200" fontId="16" fillId="0" borderId="0" applyFont="0" applyFill="0" applyBorder="0" applyAlignment="0" applyProtection="0"/>
    <xf numFmtId="200" fontId="16" fillId="0" borderId="0" applyFont="0" applyFill="0" applyBorder="0" applyAlignment="0" applyProtection="0"/>
    <xf numFmtId="0" fontId="16" fillId="0" borderId="0"/>
    <xf numFmtId="0" fontId="16" fillId="0" borderId="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202"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03" fontId="16" fillId="0" borderId="0">
      <alignment horizontal="left" wrapText="1"/>
    </xf>
    <xf numFmtId="203"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3" fontId="16" fillId="0" borderId="0">
      <alignment horizontal="left" wrapText="1"/>
    </xf>
    <xf numFmtId="203"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182" fontId="16" fillId="0" borderId="0" applyFont="0" applyFill="0" applyBorder="0" applyAlignment="0" applyProtection="0"/>
    <xf numFmtId="1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Font="0" applyFill="0" applyBorder="0" applyAlignment="0" applyProtection="0"/>
    <xf numFmtId="204" fontId="16" fillId="0" borderId="0" applyFont="0" applyFill="0" applyBorder="0" applyAlignment="0" applyProtection="0"/>
    <xf numFmtId="204" fontId="16" fillId="0" borderId="0" applyFont="0" applyFill="0" applyBorder="0" applyAlignment="0" applyProtection="0"/>
    <xf numFmtId="204"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5" fontId="16" fillId="0" borderId="0" applyFont="0" applyFill="0" applyBorder="0" applyAlignment="0" applyProtection="0"/>
    <xf numFmtId="205"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7" fontId="16" fillId="0" borderId="0" applyFont="0" applyFill="0" applyBorder="0" applyProtection="0">
      <alignment horizontal="right"/>
    </xf>
    <xf numFmtId="207" fontId="16" fillId="0" borderId="0" applyFont="0" applyFill="0" applyBorder="0" applyProtection="0">
      <alignment horizontal="right"/>
    </xf>
    <xf numFmtId="205" fontId="16" fillId="0" borderId="0" applyFont="0" applyFill="0" applyBorder="0" applyAlignment="0" applyProtection="0"/>
    <xf numFmtId="205"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6" fontId="16" fillId="0" borderId="0" applyFont="0" applyFill="0" applyBorder="0" applyAlignment="0" applyProtection="0"/>
    <xf numFmtId="208" fontId="16" fillId="0" borderId="0" applyFont="0" applyFill="0" applyBorder="0" applyAlignment="0" applyProtection="0"/>
    <xf numFmtId="208"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10" fontId="16" fillId="0" borderId="0" applyFont="0" applyFill="0" applyBorder="0" applyAlignment="0" applyProtection="0"/>
    <xf numFmtId="210" fontId="16" fillId="0" borderId="0" applyFon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16" fillId="66" borderId="0" applyNumberFormat="0" applyFont="0" applyAlignment="0" applyProtection="0"/>
    <xf numFmtId="0" fontId="16" fillId="66" borderId="0" applyNumberFormat="0" applyFont="0" applyAlignment="0" applyProtection="0"/>
    <xf numFmtId="203" fontId="16" fillId="0" borderId="0">
      <alignment horizontal="left" wrapText="1"/>
    </xf>
    <xf numFmtId="203"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11" fontId="16" fillId="0" borderId="0" applyFont="0" applyFill="0" applyBorder="0" applyAlignment="0" applyProtection="0"/>
    <xf numFmtId="211"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3" fontId="16" fillId="0" borderId="0" applyFont="0" applyFill="0" applyBorder="0" applyAlignment="0" applyProtection="0"/>
    <xf numFmtId="214" fontId="16" fillId="0" borderId="0" applyFont="0" applyFill="0" applyBorder="0" applyProtection="0">
      <alignment horizontal="right"/>
    </xf>
    <xf numFmtId="214" fontId="16" fillId="0" borderId="0" applyFont="0" applyFill="0" applyBorder="0" applyProtection="0">
      <alignment horizontal="right"/>
    </xf>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15" fontId="16" fillId="0" borderId="0" applyFon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16" fontId="16" fillId="0" borderId="0" applyFont="0" applyFill="0" applyBorder="0" applyAlignment="0" applyProtection="0"/>
    <xf numFmtId="216" fontId="16" fillId="0" borderId="0" applyFont="0" applyFill="0" applyBorder="0" applyAlignment="0" applyProtection="0"/>
    <xf numFmtId="217" fontId="16" fillId="0" borderId="0" applyFont="0" applyFill="0" applyBorder="0" applyAlignment="0" applyProtection="0"/>
    <xf numFmtId="217"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203" fontId="16" fillId="0" borderId="0">
      <alignment horizontal="left" wrapText="1"/>
    </xf>
    <xf numFmtId="203"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10" applyNumberFormat="0" applyFont="0" applyFill="0" applyAlignment="0" applyProtection="0"/>
    <xf numFmtId="0" fontId="16" fillId="0" borderId="10" applyNumberFormat="0" applyFon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applyNumberFormat="0" applyFill="0" applyBorder="0" applyAlignment="0" applyProtection="0"/>
    <xf numFmtId="9" fontId="16" fillId="0" borderId="0"/>
    <xf numFmtId="9" fontId="16" fillId="0" borderId="0"/>
    <xf numFmtId="37" fontId="16" fillId="0" borderId="0" applyFont="0" applyFill="0" applyBorder="0" applyAlignment="0" applyProtection="0"/>
    <xf numFmtId="37" fontId="16" fillId="0" borderId="0" applyFont="0" applyFill="0" applyBorder="0" applyAlignment="0" applyProtection="0"/>
    <xf numFmtId="175" fontId="16" fillId="0" borderId="0" applyFont="0" applyFill="0" applyBorder="0" applyAlignment="0" applyProtection="0"/>
    <xf numFmtId="175"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0" fontId="16" fillId="0" borderId="0" applyFont="0" applyFill="0" applyBorder="0" applyAlignment="0" applyProtection="0">
      <alignment horizontal="right"/>
    </xf>
    <xf numFmtId="10" fontId="16" fillId="0" borderId="0" applyFont="0" applyFill="0" applyBorder="0" applyAlignment="0" applyProtection="0">
      <alignment horizontal="right"/>
    </xf>
    <xf numFmtId="237" fontId="16" fillId="0" borderId="0" applyFont="0" applyFill="0" applyBorder="0" applyProtection="0"/>
    <xf numFmtId="237" fontId="16" fillId="0" borderId="0" applyFont="0" applyFill="0" applyBorder="0" applyProtection="0"/>
    <xf numFmtId="238" fontId="16" fillId="0" borderId="0"/>
    <xf numFmtId="238" fontId="16" fillId="0" borderId="0"/>
    <xf numFmtId="240" fontId="16" fillId="0" borderId="0" applyFont="0" applyFill="0" applyBorder="0" applyAlignment="0" applyProtection="0"/>
    <xf numFmtId="240" fontId="16" fillId="0" borderId="0" applyFon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2" fontId="16" fillId="86" borderId="0" applyNumberFormat="0" applyFill="0" applyBorder="0" applyAlignment="0" applyProtection="0"/>
    <xf numFmtId="242" fontId="16" fillId="86" borderId="0" applyNumberFormat="0" applyFill="0" applyBorder="0" applyAlignment="0" applyProtection="0"/>
    <xf numFmtId="0" fontId="16" fillId="10" borderId="0" applyNumberFormat="0" applyFont="0" applyBorder="0" applyAlignment="0" applyProtection="0"/>
    <xf numFmtId="0" fontId="16" fillId="10" borderId="0" applyNumberFormat="0" applyFont="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244" fontId="16" fillId="0" borderId="0" applyNumberFormat="0" applyFill="0" applyBorder="0" applyAlignment="0" applyProtection="0"/>
    <xf numFmtId="39" fontId="16" fillId="0" borderId="0"/>
    <xf numFmtId="39" fontId="16" fillId="0" borderId="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0" applyFont="0" applyAlignment="0"/>
    <xf numFmtId="0" fontId="16" fillId="0" borderId="0" applyFont="0" applyAlignment="0"/>
    <xf numFmtId="0" fontId="16" fillId="0" borderId="0" applyNumberFormat="0" applyFont="0" applyAlignment="0"/>
    <xf numFmtId="0" fontId="16" fillId="0" borderId="0" applyNumberFormat="0" applyFont="0" applyAlignment="0"/>
    <xf numFmtId="248" fontId="16" fillId="0" borderId="0" applyFill="0"/>
    <xf numFmtId="248" fontId="16" fillId="0" borderId="0" applyFill="0"/>
    <xf numFmtId="0" fontId="16" fillId="0" borderId="0" applyFill="0">
      <alignment horizontal="center" vertical="center" wrapText="1"/>
    </xf>
    <xf numFmtId="0" fontId="16" fillId="0" borderId="0" applyFill="0">
      <alignment horizontal="center" vertical="center" wrapText="1"/>
    </xf>
    <xf numFmtId="249" fontId="16" fillId="88" borderId="256" applyNumberFormat="0">
      <alignment vertical="center"/>
    </xf>
    <xf numFmtId="250" fontId="16" fillId="65" borderId="256" applyNumberFormat="0">
      <alignment vertical="center"/>
    </xf>
    <xf numFmtId="250" fontId="16" fillId="65" borderId="256" applyNumberFormat="0">
      <alignment vertical="center"/>
    </xf>
    <xf numFmtId="1" fontId="16" fillId="89" borderId="256" applyNumberFormat="0">
      <alignment vertical="center"/>
    </xf>
    <xf numFmtId="1" fontId="16" fillId="89" borderId="256" applyNumberFormat="0">
      <alignment vertical="center"/>
    </xf>
    <xf numFmtId="249" fontId="16" fillId="89" borderId="256" applyNumberFormat="0">
      <alignment vertical="center"/>
    </xf>
    <xf numFmtId="249" fontId="16" fillId="89" borderId="256" applyNumberFormat="0">
      <alignment vertical="center"/>
    </xf>
    <xf numFmtId="249" fontId="16" fillId="61" borderId="256" applyNumberFormat="0">
      <alignment vertical="center"/>
    </xf>
    <xf numFmtId="249" fontId="16" fillId="61" borderId="256" applyNumberFormat="0">
      <alignment vertical="center"/>
    </xf>
    <xf numFmtId="3" fontId="16" fillId="0" borderId="256" applyNumberFormat="0">
      <alignment vertical="center"/>
    </xf>
    <xf numFmtId="3" fontId="16" fillId="0" borderId="256" applyNumberFormat="0">
      <alignment vertical="center"/>
    </xf>
    <xf numFmtId="249" fontId="16" fillId="88" borderId="256" applyNumberFormat="0">
      <alignment vertical="center"/>
    </xf>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2" fontId="16" fillId="0" borderId="0" applyFill="0" applyBorder="0" applyAlignment="0"/>
    <xf numFmtId="252"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6" fillId="60" borderId="0" applyNumberFormat="0" applyFont="0" applyBorder="0" applyAlignment="0"/>
    <xf numFmtId="0" fontId="16" fillId="60" borderId="0" applyNumberFormat="0" applyFont="0" applyBorder="0" applyAlignment="0"/>
    <xf numFmtId="0" fontId="16" fillId="0" borderId="0"/>
    <xf numFmtId="0" fontId="16" fillId="0" borderId="0"/>
    <xf numFmtId="0" fontId="16" fillId="0" borderId="0"/>
    <xf numFmtId="0" fontId="16" fillId="0" borderId="0"/>
    <xf numFmtId="0" fontId="16" fillId="0" borderId="0" applyNumberFormat="0" applyFont="0" applyFill="0" applyBorder="0" applyAlignment="0"/>
    <xf numFmtId="0" fontId="16" fillId="0" borderId="0" applyNumberFormat="0" applyFont="0" applyFill="0" applyBorder="0" applyAlignment="0"/>
    <xf numFmtId="255" fontId="16" fillId="0" borderId="0"/>
    <xf numFmtId="255" fontId="16" fillId="0" borderId="0"/>
    <xf numFmtId="255" fontId="16" fillId="0" borderId="0"/>
    <xf numFmtId="255" fontId="16" fillId="0" borderId="0"/>
    <xf numFmtId="251" fontId="16" fillId="0" borderId="0" applyFont="0" applyFill="0" applyBorder="0" applyAlignment="0" applyProtection="0"/>
    <xf numFmtId="25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63" fontId="16" fillId="0" borderId="0">
      <alignment horizontal="right"/>
    </xf>
    <xf numFmtId="263" fontId="16" fillId="0" borderId="0">
      <alignment horizontal="right"/>
    </xf>
    <xf numFmtId="251" fontId="16" fillId="0" borderId="0" applyFont="0" applyFill="0" applyBorder="0" applyAlignment="0" applyProtection="0"/>
    <xf numFmtId="251" fontId="16" fillId="0" borderId="0" applyFont="0" applyFill="0" applyBorder="0" applyAlignment="0" applyProtection="0"/>
    <xf numFmtId="267" fontId="16" fillId="0" borderId="0" applyFont="0" applyFill="0" applyBorder="0" applyAlignment="0" applyProtection="0"/>
    <xf numFmtId="267"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236" fontId="16" fillId="0" borderId="0" applyFont="0" applyFill="0" applyBorder="0" applyAlignment="0" applyProtection="0"/>
    <xf numFmtId="236" fontId="16" fillId="0" borderId="0" applyFont="0" applyFill="0" applyBorder="0" applyAlignment="0" applyProtection="0"/>
    <xf numFmtId="49" fontId="16" fillId="0" borderId="0" applyFont="0" applyFill="0" applyBorder="0" applyAlignment="0" applyProtection="0"/>
    <xf numFmtId="49" fontId="16" fillId="0" borderId="0" applyFont="0" applyFill="0" applyBorder="0" applyAlignment="0" applyProtection="0"/>
    <xf numFmtId="37" fontId="16" fillId="0" borderId="0" applyFont="0" applyFill="0" applyBorder="0" applyAlignment="0" applyProtection="0"/>
    <xf numFmtId="37" fontId="16" fillId="0" borderId="0" applyFont="0" applyFill="0" applyBorder="0" applyAlignment="0" applyProtection="0"/>
    <xf numFmtId="15" fontId="16" fillId="0" borderId="0" applyFont="0" applyFill="0" applyBorder="0" applyAlignment="0" applyProtection="0"/>
    <xf numFmtId="15" fontId="16" fillId="0" borderId="0" applyFont="0" applyFill="0" applyBorder="0" applyAlignment="0" applyProtection="0"/>
    <xf numFmtId="39" fontId="16" fillId="0" borderId="0" applyFont="0" applyFill="0" applyBorder="0" applyAlignment="0" applyProtection="0"/>
    <xf numFmtId="39" fontId="16" fillId="0" borderId="0" applyFont="0" applyFill="0" applyBorder="0" applyAlignment="0" applyProtection="0"/>
    <xf numFmtId="3" fontId="16" fillId="0" borderId="0" applyFont="0" applyFill="0" applyBorder="0" applyAlignment="0" applyProtection="0"/>
    <xf numFmtId="3"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270" fontId="16" fillId="0" borderId="0" applyFont="0" applyFill="0" applyBorder="0" applyAlignment="0" applyProtection="0"/>
    <xf numFmtId="270" fontId="16" fillId="0" borderId="0" applyFont="0" applyFill="0" applyBorder="0" applyAlignment="0" applyProtection="0"/>
    <xf numFmtId="0" fontId="16" fillId="92" borderId="0" applyNumberFormat="0" applyFont="0" applyBorder="0" applyAlignment="0" applyProtection="0"/>
    <xf numFmtId="0" fontId="16" fillId="92" borderId="0" applyNumberFormat="0" applyFont="0" applyBorder="0" applyAlignment="0" applyProtection="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203" fontId="16" fillId="0" borderId="0">
      <alignment horizontal="left" wrapText="1"/>
    </xf>
    <xf numFmtId="203" fontId="16" fillId="0" borderId="0">
      <alignment horizontal="left" wrapText="1"/>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1" fontId="16" fillId="0" borderId="0" applyFont="0" applyFill="0" applyBorder="0" applyAlignment="0" applyProtection="0"/>
    <xf numFmtId="41" fontId="16" fillId="0" borderId="0" applyFont="0" applyFill="0" applyBorder="0" applyAlignment="0" applyProtection="0"/>
    <xf numFmtId="0" fontId="16" fillId="0" borderId="0"/>
    <xf numFmtId="0" fontId="16" fillId="0" borderId="0"/>
    <xf numFmtId="239" fontId="16" fillId="0" borderId="0" applyFont="0" applyFill="0" applyBorder="0" applyAlignment="0" applyProtection="0"/>
    <xf numFmtId="239" fontId="16" fillId="0" borderId="0" applyFont="0" applyFill="0" applyBorder="0" applyAlignment="0" applyProtection="0"/>
    <xf numFmtId="0" fontId="16" fillId="93" borderId="267" applyNumberFormat="0">
      <alignment vertical="center"/>
    </xf>
    <xf numFmtId="0" fontId="16" fillId="93" borderId="267" applyNumberFormat="0">
      <alignment vertical="center"/>
    </xf>
    <xf numFmtId="0" fontId="16" fillId="61" borderId="263" applyNumberFormat="0">
      <alignment vertical="center"/>
    </xf>
    <xf numFmtId="0" fontId="16" fillId="61" borderId="263" applyNumberFormat="0">
      <alignment vertical="center"/>
    </xf>
    <xf numFmtId="38" fontId="16" fillId="0" borderId="0" applyFont="0" applyBorder="0" applyAlignment="0"/>
    <xf numFmtId="38" fontId="16" fillId="0" borderId="0" applyFont="0" applyBorder="0" applyAlignment="0"/>
    <xf numFmtId="174" fontId="16" fillId="0" borderId="0" applyFont="0" applyBorder="0" applyAlignment="0"/>
    <xf numFmtId="174" fontId="16" fillId="0" borderId="0" applyFont="0" applyBorder="0" applyAlignment="0"/>
    <xf numFmtId="0" fontId="16" fillId="0" borderId="0" applyBorder="0"/>
    <xf numFmtId="0" fontId="16" fillId="0" borderId="0" applyBorder="0"/>
    <xf numFmtId="0" fontId="16" fillId="0" borderId="0" applyBorder="0"/>
    <xf numFmtId="0" fontId="16" fillId="0" borderId="0" applyBorder="0"/>
    <xf numFmtId="0" fontId="16" fillId="0" borderId="0" applyNumberFormat="0"/>
    <xf numFmtId="0" fontId="16" fillId="0" borderId="0" applyNumberFormat="0"/>
    <xf numFmtId="0" fontId="16" fillId="0" borderId="0" applyNumberFormat="0"/>
    <xf numFmtId="0" fontId="16" fillId="0" borderId="0" applyNumberFormat="0"/>
    <xf numFmtId="282" fontId="16" fillId="0" borderId="0" applyFill="0" applyBorder="0"/>
    <xf numFmtId="282" fontId="16" fillId="0" borderId="0" applyFill="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Fill="0" applyBorder="0" applyProtection="0">
      <alignment horizontal="centerContinuous"/>
      <protection locked="0"/>
    </xf>
    <xf numFmtId="0" fontId="16" fillId="0" borderId="0" applyFill="0" applyBorder="0" applyProtection="0">
      <alignment horizontal="centerContinuous"/>
      <protection locked="0"/>
    </xf>
    <xf numFmtId="0" fontId="16" fillId="60" borderId="0" applyNumberFormat="0" applyFont="0" applyBorder="0" applyAlignment="0"/>
    <xf numFmtId="0" fontId="16" fillId="60" borderId="0" applyNumberFormat="0" applyFont="0" applyBorder="0" applyAlignment="0"/>
    <xf numFmtId="0" fontId="16" fillId="7" borderId="0"/>
    <xf numFmtId="0" fontId="16" fillId="7" borderId="0"/>
    <xf numFmtId="0" fontId="16" fillId="0" borderId="0" applyNumberFormat="0" applyFill="0" applyBorder="0" applyProtection="0">
      <alignment wrapText="1"/>
    </xf>
    <xf numFmtId="0" fontId="16" fillId="0" borderId="0" applyNumberFormat="0" applyFill="0" applyBorder="0" applyProtection="0">
      <alignment wrapText="1"/>
    </xf>
    <xf numFmtId="0" fontId="16" fillId="0" borderId="0" applyNumberFormat="0" applyFill="0" applyBorder="0" applyProtection="0">
      <alignment horizontal="justify" vertical="top" wrapText="1"/>
    </xf>
    <xf numFmtId="0" fontId="16" fillId="0" borderId="0" applyNumberFormat="0" applyFill="0" applyBorder="0" applyProtection="0">
      <alignment horizontal="justify" vertical="top" wrapText="1"/>
    </xf>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44" fontId="16" fillId="95" borderId="130" applyNumberFormat="0" applyAlignment="0" applyProtection="0"/>
    <xf numFmtId="287" fontId="16" fillId="0" borderId="274" applyFill="0" applyBorder="0" applyProtection="0">
      <alignment horizontal="center"/>
      <protection locked="0"/>
    </xf>
    <xf numFmtId="287" fontId="16" fillId="0" borderId="274" applyFill="0" applyBorder="0" applyProtection="0">
      <alignment horizontal="center"/>
      <protection locked="0"/>
    </xf>
    <xf numFmtId="0" fontId="16" fillId="0" borderId="274" applyFill="0" applyBorder="0" applyProtection="0">
      <alignment horizontal="center"/>
      <protection locked="0"/>
    </xf>
    <xf numFmtId="0" fontId="16" fillId="0" borderId="274" applyFill="0" applyBorder="0" applyProtection="0">
      <alignment horizontal="center"/>
      <protection locked="0"/>
    </xf>
    <xf numFmtId="9" fontId="16" fillId="60" borderId="0">
      <alignment horizontal="right"/>
    </xf>
    <xf numFmtId="9" fontId="16" fillId="60" borderId="0">
      <alignment horizontal="right"/>
    </xf>
    <xf numFmtId="0" fontId="16" fillId="59" borderId="0"/>
    <xf numFmtId="0" fontId="16" fillId="59" borderId="0"/>
    <xf numFmtId="0" fontId="16" fillId="59" borderId="0"/>
    <xf numFmtId="0" fontId="16" fillId="59" borderId="0"/>
    <xf numFmtId="0" fontId="16" fillId="0" borderId="0"/>
    <xf numFmtId="0" fontId="16" fillId="0" borderId="0"/>
    <xf numFmtId="0" fontId="16" fillId="0" borderId="0"/>
    <xf numFmtId="0" fontId="16" fillId="0" borderId="0"/>
    <xf numFmtId="0" fontId="16" fillId="0" borderId="0"/>
    <xf numFmtId="0" fontId="16" fillId="0" borderId="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6" fillId="61" borderId="0"/>
    <xf numFmtId="0" fontId="16" fillId="61" borderId="0"/>
    <xf numFmtId="297" fontId="16" fillId="0" borderId="0" applyFont="0" applyFill="0" applyBorder="0" applyAlignment="0" applyProtection="0"/>
    <xf numFmtId="297" fontId="16" fillId="0" borderId="0" applyFont="0" applyFill="0" applyBorder="0" applyAlignment="0" applyProtection="0"/>
    <xf numFmtId="298" fontId="16" fillId="0" borderId="0" applyFont="0" applyFill="0" applyBorder="0" applyAlignment="0" applyProtection="0"/>
    <xf numFmtId="298" fontId="16" fillId="0" borderId="0" applyFont="0" applyFill="0" applyBorder="0" applyAlignment="0" applyProtection="0"/>
    <xf numFmtId="299" fontId="16" fillId="0" borderId="0" applyFont="0" applyFill="0" applyBorder="0" applyAlignment="0" applyProtection="0"/>
    <xf numFmtId="299" fontId="16" fillId="0" borderId="0" applyFont="0" applyFill="0" applyBorder="0" applyAlignment="0" applyProtection="0"/>
    <xf numFmtId="302" fontId="16" fillId="0" borderId="0" applyFont="0" applyFill="0" applyBorder="0" applyAlignment="0" applyProtection="0"/>
    <xf numFmtId="302" fontId="16" fillId="0" borderId="0" applyFont="0" applyFill="0" applyBorder="0" applyAlignment="0" applyProtection="0"/>
    <xf numFmtId="303" fontId="16" fillId="0" borderId="0" applyFont="0" applyFill="0" applyBorder="0" applyAlignment="0" applyProtection="0"/>
    <xf numFmtId="30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0" fontId="16" fillId="0" borderId="274" applyFill="0" applyBorder="0" applyProtection="0">
      <alignment horizontal="center"/>
      <protection locked="0"/>
    </xf>
    <xf numFmtId="0" fontId="16" fillId="0" borderId="274" applyFill="0" applyBorder="0" applyProtection="0">
      <alignment horizontal="center"/>
      <protection locked="0"/>
    </xf>
    <xf numFmtId="37" fontId="16" fillId="0" borderId="0" applyFont="0" applyFill="0" applyBorder="0" applyAlignment="0" applyProtection="0"/>
    <xf numFmtId="37" fontId="16" fillId="0" borderId="0" applyFont="0" applyFill="0" applyBorder="0" applyAlignment="0" applyProtection="0"/>
    <xf numFmtId="0" fontId="16" fillId="0" borderId="0"/>
    <xf numFmtId="0" fontId="16" fillId="0" borderId="0"/>
    <xf numFmtId="0" fontId="16" fillId="0" borderId="0"/>
    <xf numFmtId="179" fontId="16" fillId="0" borderId="0"/>
    <xf numFmtId="321" fontId="16" fillId="0" borderId="0"/>
    <xf numFmtId="321" fontId="16" fillId="0" borderId="0"/>
    <xf numFmtId="179" fontId="16" fillId="0" borderId="0"/>
    <xf numFmtId="239" fontId="16" fillId="0" borderId="0"/>
    <xf numFmtId="239"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9" fontId="16" fillId="0" borderId="0"/>
    <xf numFmtId="239" fontId="16" fillId="0" borderId="0"/>
    <xf numFmtId="0" fontId="16" fillId="0" borderId="0"/>
    <xf numFmtId="239" fontId="16" fillId="0" borderId="0"/>
    <xf numFmtId="239"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21" fontId="16" fillId="0" borderId="0"/>
    <xf numFmtId="321" fontId="16" fillId="0" borderId="0"/>
    <xf numFmtId="0" fontId="16" fillId="0" borderId="0"/>
    <xf numFmtId="0" fontId="16" fillId="0" borderId="0"/>
    <xf numFmtId="0" fontId="16" fillId="0" borderId="0"/>
    <xf numFmtId="239" fontId="16" fillId="0" borderId="0"/>
    <xf numFmtId="239" fontId="16" fillId="0" borderId="0"/>
    <xf numFmtId="0" fontId="16" fillId="0" borderId="0"/>
    <xf numFmtId="0" fontId="16" fillId="0" borderId="0"/>
    <xf numFmtId="0" fontId="16" fillId="0" borderId="0"/>
    <xf numFmtId="0" fontId="16" fillId="0" borderId="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1" fontId="16" fillId="0" borderId="0" applyFont="0" applyFill="0" applyBorder="0" applyAlignment="0" applyProtection="0"/>
    <xf numFmtId="1" fontId="16" fillId="0" borderId="0" applyFont="0" applyFill="0" applyBorder="0" applyAlignment="0" applyProtection="0"/>
    <xf numFmtId="37" fontId="16" fillId="0" borderId="0"/>
    <xf numFmtId="37" fontId="16" fillId="0" borderId="0"/>
    <xf numFmtId="39" fontId="16" fillId="0" borderId="0"/>
    <xf numFmtId="39" fontId="16" fillId="0" borderId="0"/>
    <xf numFmtId="0" fontId="16" fillId="0" borderId="274" applyFill="0" applyBorder="0" applyProtection="0">
      <alignment horizontal="center"/>
      <protection locked="0"/>
    </xf>
    <xf numFmtId="0" fontId="16" fillId="0" borderId="274" applyFill="0" applyBorder="0" applyProtection="0">
      <alignment horizontal="center"/>
      <protection locked="0"/>
    </xf>
    <xf numFmtId="0" fontId="16" fillId="0" borderId="0">
      <alignment horizontal="left"/>
    </xf>
    <xf numFmtId="0" fontId="16" fillId="0" borderId="0">
      <alignment horizontal="left"/>
    </xf>
    <xf numFmtId="0" fontId="16" fillId="0" borderId="0" applyNumberFormat="0" applyFont="0" applyBorder="0" applyAlignment="0"/>
    <xf numFmtId="0" fontId="16" fillId="0" borderId="0" applyNumberFormat="0" applyFont="0" applyBorder="0" applyAlignment="0"/>
    <xf numFmtId="330" fontId="16" fillId="0" borderId="0" applyFont="0" applyFill="0" applyBorder="0" applyAlignment="0" applyProtection="0"/>
    <xf numFmtId="33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33" fontId="16" fillId="0" borderId="0" applyFont="0" applyFill="0" applyBorder="0" applyAlignment="0" applyProtection="0"/>
    <xf numFmtId="333"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Border="0">
      <alignment horizontal="center"/>
    </xf>
    <xf numFmtId="9" fontId="16" fillId="0" borderId="0" applyFont="0" applyBorder="0">
      <alignment horizontal="center"/>
    </xf>
    <xf numFmtId="334" fontId="16" fillId="0" borderId="0" applyFont="0" applyFill="0" applyBorder="0" applyAlignment="0" applyProtection="0"/>
    <xf numFmtId="334"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51" fontId="16" fillId="0" borderId="0" applyFill="0" applyBorder="0" applyAlignment="0"/>
    <xf numFmtId="0" fontId="16" fillId="0" borderId="0" applyFill="0" applyBorder="0" applyProtection="0">
      <alignment horizontal="centerContinuous"/>
      <protection locked="0"/>
    </xf>
    <xf numFmtId="0" fontId="16" fillId="0" borderId="0" applyFill="0" applyBorder="0" applyProtection="0">
      <alignment horizontal="centerContinuous"/>
      <protection locked="0"/>
    </xf>
    <xf numFmtId="0" fontId="16" fillId="0" borderId="0" applyNumberFormat="0" applyFont="0" applyBorder="0" applyAlignment="0"/>
    <xf numFmtId="0" fontId="16" fillId="0" borderId="0" applyNumberFormat="0" applyFont="0" applyBorder="0" applyAlignment="0"/>
    <xf numFmtId="0" fontId="16" fillId="0" borderId="0" applyNumberFormat="0" applyFont="0" applyFill="0" applyBorder="0" applyAlignment="0"/>
    <xf numFmtId="0" fontId="16" fillId="0" borderId="0" applyNumberFormat="0" applyFont="0" applyFill="0" applyBorder="0" applyAlignment="0"/>
    <xf numFmtId="0" fontId="16" fillId="0" borderId="0" applyNumberFormat="0" applyFont="0" applyBorder="0" applyAlignment="0"/>
    <xf numFmtId="0" fontId="16" fillId="0" borderId="0" applyNumberFormat="0" applyFont="0" applyBorder="0" applyAlignment="0"/>
    <xf numFmtId="0" fontId="16" fillId="0" borderId="0" applyNumberFormat="0" applyFont="0" applyBorder="0" applyAlignment="0"/>
    <xf numFmtId="0" fontId="16" fillId="0" borderId="0" applyNumberFormat="0" applyFont="0" applyBorder="0" applyAlignment="0"/>
    <xf numFmtId="0" fontId="16" fillId="0" borderId="0" applyFill="0">
      <alignment horizontal="left" indent="4"/>
    </xf>
    <xf numFmtId="0" fontId="16" fillId="0" borderId="0" applyFill="0">
      <alignment horizontal="left" indent="4"/>
    </xf>
    <xf numFmtId="0" fontId="16" fillId="0" borderId="0" applyNumberFormat="0" applyFont="0" applyBorder="0" applyAlignment="0"/>
    <xf numFmtId="0" fontId="16" fillId="0" borderId="0" applyNumberFormat="0" applyFont="0" applyBorder="0" applyAlignment="0"/>
    <xf numFmtId="0" fontId="16" fillId="0" borderId="0" applyNumberFormat="0" applyFont="0" applyFill="0" applyBorder="0" applyAlignment="0"/>
    <xf numFmtId="0" fontId="16" fillId="0" borderId="0" applyNumberFormat="0" applyFont="0" applyFill="0" applyBorder="0" applyAlignment="0"/>
    <xf numFmtId="0" fontId="16" fillId="0" borderId="0">
      <alignment horizontal="right"/>
    </xf>
    <xf numFmtId="0" fontId="16" fillId="0" borderId="0">
      <alignment horizontal="right"/>
    </xf>
    <xf numFmtId="337" fontId="16" fillId="60" borderId="0"/>
    <xf numFmtId="337" fontId="16" fillId="60" borderId="0"/>
    <xf numFmtId="338" fontId="16" fillId="0" borderId="131" applyBorder="0">
      <alignment horizontal="right"/>
    </xf>
    <xf numFmtId="338" fontId="16" fillId="0" borderId="131" applyBorder="0">
      <alignment horizontal="right"/>
    </xf>
    <xf numFmtId="236" fontId="16" fillId="104" borderId="130">
      <alignment horizontal="center" vertical="center"/>
    </xf>
    <xf numFmtId="236" fontId="16" fillId="104" borderId="130">
      <alignment horizontal="center" vertic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0" borderId="0">
      <alignment horizontal="center"/>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1" borderId="285" applyNumberFormat="0" applyProtection="0">
      <alignment horizontal="left" vertical="center" indent="1"/>
    </xf>
    <xf numFmtId="0" fontId="16" fillId="111" borderId="285"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0" fontId="16" fillId="111" borderId="285" applyNumberFormat="0" applyProtection="0">
      <alignment horizontal="left" vertical="top" indent="1"/>
    </xf>
    <xf numFmtId="0" fontId="16" fillId="111" borderId="285" applyNumberFormat="0" applyProtection="0">
      <alignment horizontal="left" vertical="top" indent="1"/>
    </xf>
    <xf numFmtId="0" fontId="16" fillId="113" borderId="263" applyNumberFormat="0" applyProtection="0">
      <alignment horizontal="left" vertical="center" indent="1"/>
    </xf>
    <xf numFmtId="0" fontId="16" fillId="111" borderId="285" applyNumberFormat="0" applyProtection="0">
      <alignment horizontal="left" vertical="top" indent="1"/>
    </xf>
    <xf numFmtId="0" fontId="16" fillId="111" borderId="285" applyNumberFormat="0" applyProtection="0">
      <alignment horizontal="left" vertical="top" indent="1"/>
    </xf>
    <xf numFmtId="0" fontId="16" fillId="113"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4" borderId="285" applyNumberFormat="0" applyProtection="0">
      <alignment horizontal="left" vertical="center" indent="1"/>
    </xf>
    <xf numFmtId="0" fontId="16" fillId="114" borderId="285"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0" fontId="16" fillId="114" borderId="285" applyNumberFormat="0" applyProtection="0">
      <alignment horizontal="left" vertical="top" indent="1"/>
    </xf>
    <xf numFmtId="0" fontId="16" fillId="114" borderId="285" applyNumberFormat="0" applyProtection="0">
      <alignment horizontal="left" vertical="top" indent="1"/>
    </xf>
    <xf numFmtId="0" fontId="16" fillId="115" borderId="263" applyNumberFormat="0" applyProtection="0">
      <alignment horizontal="left" vertical="center" indent="1"/>
    </xf>
    <xf numFmtId="0" fontId="16" fillId="114" borderId="285" applyNumberFormat="0" applyProtection="0">
      <alignment horizontal="left" vertical="top" indent="1"/>
    </xf>
    <xf numFmtId="0" fontId="16" fillId="114" borderId="285" applyNumberFormat="0" applyProtection="0">
      <alignment horizontal="left" vertical="top" indent="1"/>
    </xf>
    <xf numFmtId="0" fontId="16" fillId="115"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57" borderId="285" applyNumberFormat="0" applyProtection="0">
      <alignment horizontal="left" vertical="center" indent="1"/>
    </xf>
    <xf numFmtId="0" fontId="16" fillId="57" borderId="285"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0" fontId="16" fillId="57" borderId="285" applyNumberFormat="0" applyProtection="0">
      <alignment horizontal="left" vertical="top" indent="1"/>
    </xf>
    <xf numFmtId="0" fontId="16" fillId="57" borderId="285" applyNumberFormat="0" applyProtection="0">
      <alignment horizontal="left" vertical="top" indent="1"/>
    </xf>
    <xf numFmtId="0" fontId="16" fillId="61" borderId="263" applyNumberFormat="0" applyProtection="0">
      <alignment horizontal="left" vertical="center" indent="1"/>
    </xf>
    <xf numFmtId="0" fontId="16" fillId="57" borderId="285" applyNumberFormat="0" applyProtection="0">
      <alignment horizontal="left" vertical="top" indent="1"/>
    </xf>
    <xf numFmtId="0" fontId="16" fillId="57" borderId="285" applyNumberFormat="0" applyProtection="0">
      <alignment horizontal="left" vertical="top" indent="1"/>
    </xf>
    <xf numFmtId="0" fontId="16" fillId="61"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64" borderId="285" applyNumberFormat="0" applyProtection="0">
      <alignment horizontal="left" vertical="center" indent="1"/>
    </xf>
    <xf numFmtId="0" fontId="16" fillId="64" borderId="285"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0" fontId="16" fillId="64" borderId="285" applyNumberFormat="0" applyProtection="0">
      <alignment horizontal="left" vertical="top" indent="1"/>
    </xf>
    <xf numFmtId="0" fontId="16" fillId="64" borderId="285" applyNumberFormat="0" applyProtection="0">
      <alignment horizontal="left" vertical="top" indent="1"/>
    </xf>
    <xf numFmtId="0" fontId="16" fillId="105" borderId="263" applyNumberFormat="0" applyProtection="0">
      <alignment horizontal="left" vertical="center" indent="1"/>
    </xf>
    <xf numFmtId="0" fontId="16" fillId="64" borderId="285" applyNumberFormat="0" applyProtection="0">
      <alignment horizontal="left" vertical="top" indent="1"/>
    </xf>
    <xf numFmtId="0" fontId="16" fillId="64" borderId="285" applyNumberFormat="0" applyProtection="0">
      <alignment horizontal="left" vertical="top"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339"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1" fontId="16" fillId="0" borderId="260">
      <alignment horizontal="left"/>
    </xf>
    <xf numFmtId="1" fontId="16" fillId="0" borderId="260">
      <alignment horizontal="left"/>
    </xf>
    <xf numFmtId="339" fontId="16" fillId="0" borderId="260">
      <alignment horizontal="left"/>
    </xf>
    <xf numFmtId="339" fontId="16" fillId="0" borderId="260">
      <alignment horizontal="left"/>
    </xf>
    <xf numFmtId="289" fontId="16" fillId="0" borderId="0" applyFont="0" applyFill="0" applyBorder="0" applyAlignment="0" applyProtection="0"/>
    <xf numFmtId="289" fontId="16" fillId="0" borderId="0" applyFont="0" applyFill="0" applyBorder="0" applyAlignment="0" applyProtection="0"/>
    <xf numFmtId="289" fontId="16" fillId="0" borderId="0" applyFont="0" applyFill="0" applyBorder="0" applyAlignment="0" applyProtection="0"/>
    <xf numFmtId="289" fontId="16" fillId="0" borderId="0" applyFont="0" applyFill="0" applyBorder="0" applyAlignment="0" applyProtection="0"/>
    <xf numFmtId="339" fontId="16" fillId="0" borderId="260">
      <alignment horizontal="left"/>
    </xf>
    <xf numFmtId="339" fontId="16" fillId="0" borderId="260">
      <alignment horizontal="left"/>
    </xf>
    <xf numFmtId="37" fontId="16" fillId="0" borderId="260">
      <alignment horizontal="left"/>
    </xf>
    <xf numFmtId="37" fontId="16" fillId="0" borderId="260">
      <alignment horizontal="left"/>
    </xf>
    <xf numFmtId="38" fontId="16" fillId="0" borderId="0"/>
    <xf numFmtId="38" fontId="16" fillId="0" borderId="0"/>
    <xf numFmtId="290" fontId="16" fillId="0" borderId="248"/>
    <xf numFmtId="290" fontId="16" fillId="0" borderId="248"/>
    <xf numFmtId="290" fontId="16" fillId="0" borderId="248"/>
    <xf numFmtId="290" fontId="16" fillId="0" borderId="248"/>
    <xf numFmtId="290" fontId="16" fillId="0" borderId="155" applyFill="0" applyProtection="0"/>
    <xf numFmtId="290" fontId="16" fillId="0" borderId="155" applyFill="0" applyProtection="0"/>
    <xf numFmtId="290" fontId="16" fillId="0" borderId="155" applyFill="0" applyProtection="0"/>
    <xf numFmtId="290" fontId="16" fillId="0" borderId="155" applyFill="0" applyProtection="0"/>
    <xf numFmtId="203" fontId="16" fillId="0" borderId="0">
      <alignment horizontal="left" wrapText="1"/>
    </xf>
    <xf numFmtId="203" fontId="16" fillId="0" borderId="0">
      <alignment horizontal="left" wrapText="1"/>
    </xf>
    <xf numFmtId="2" fontId="16" fillId="0" borderId="0" applyFont="0" applyFill="0" applyBorder="0" applyAlignment="0" applyProtection="0"/>
    <xf numFmtId="2" fontId="16" fillId="0" borderId="0" applyFont="0" applyFill="0" applyBorder="0" applyAlignment="0" applyProtection="0"/>
    <xf numFmtId="236" fontId="16" fillId="0" borderId="0" applyFont="0" applyFill="0" applyBorder="0" applyAlignment="0" applyProtection="0"/>
    <xf numFmtId="236" fontId="16" fillId="0" borderId="0" applyFont="0" applyFill="0" applyBorder="0" applyAlignment="0" applyProtection="0"/>
    <xf numFmtId="0" fontId="16" fillId="0" borderId="235" applyNumberFormat="0" applyFont="0" applyFill="0" applyAlignment="0" applyProtection="0"/>
    <xf numFmtId="0" fontId="16" fillId="0" borderId="235" applyNumberFormat="0" applyFont="0" applyFill="0" applyAlignment="0" applyProtection="0"/>
    <xf numFmtId="291" fontId="16" fillId="67" borderId="0">
      <alignment horizontal="right"/>
    </xf>
    <xf numFmtId="291" fontId="16" fillId="67" borderId="0">
      <alignment horizontal="right"/>
    </xf>
    <xf numFmtId="291" fontId="16" fillId="67" borderId="0">
      <alignment horizontal="right"/>
    </xf>
    <xf numFmtId="291" fontId="16" fillId="67" borderId="0">
      <alignment horizontal="right"/>
    </xf>
    <xf numFmtId="0" fontId="16" fillId="0" borderId="0"/>
    <xf numFmtId="0" fontId="16" fillId="0" borderId="0"/>
    <xf numFmtId="0" fontId="16" fillId="0" borderId="0"/>
    <xf numFmtId="0" fontId="16" fillId="0" borderId="0"/>
    <xf numFmtId="0" fontId="16" fillId="0" borderId="289" applyAlignment="0"/>
    <xf numFmtId="0" fontId="16" fillId="0" borderId="289" applyAlignment="0"/>
    <xf numFmtId="38" fontId="16" fillId="0" borderId="0" applyFont="0" applyFill="0" applyBorder="0" applyAlignment="0" applyProtection="0"/>
    <xf numFmtId="38" fontId="16" fillId="0" borderId="0" applyFont="0" applyFill="0" applyBorder="0" applyAlignment="0" applyProtection="0"/>
    <xf numFmtId="251" fontId="16" fillId="0" borderId="0" applyFill="0" applyBorder="0" applyAlignment="0"/>
    <xf numFmtId="251" fontId="16" fillId="0" borderId="0" applyFill="0" applyBorder="0" applyAlignment="0"/>
    <xf numFmtId="251" fontId="16" fillId="0" borderId="0" applyFill="0" applyBorder="0" applyAlignment="0"/>
    <xf numFmtId="251" fontId="16" fillId="0" borderId="0" applyFill="0" applyBorder="0" applyAlignment="0"/>
    <xf numFmtId="49" fontId="16" fillId="0" borderId="0"/>
    <xf numFmtId="49" fontId="16" fillId="0" borderId="0"/>
    <xf numFmtId="0" fontId="16" fillId="7" borderId="0"/>
    <xf numFmtId="0" fontId="16" fillId="7" borderId="0"/>
    <xf numFmtId="292" fontId="16" fillId="0" borderId="0">
      <alignment horizontal="right"/>
    </xf>
    <xf numFmtId="292" fontId="16" fillId="0" borderId="0">
      <alignment horizontal="right"/>
    </xf>
    <xf numFmtId="292" fontId="16" fillId="0" borderId="0">
      <alignment horizontal="right"/>
    </xf>
    <xf numFmtId="292" fontId="16" fillId="0" borderId="0">
      <alignment horizontal="right"/>
    </xf>
    <xf numFmtId="0" fontId="16" fillId="123" borderId="0"/>
    <xf numFmtId="0" fontId="16" fillId="123" borderId="0"/>
    <xf numFmtId="248" fontId="16" fillId="0" borderId="0" applyNumberFormat="0"/>
    <xf numFmtId="248" fontId="16" fillId="0" borderId="0" applyNumberFormat="0"/>
    <xf numFmtId="295" fontId="16" fillId="67" borderId="292" applyNumberFormat="0" applyFont="0" applyFill="0" applyAlignment="0">
      <protection locked="0"/>
    </xf>
    <xf numFmtId="295" fontId="16" fillId="67" borderId="292" applyNumberFormat="0" applyFont="0" applyFill="0" applyAlignment="0">
      <protection locked="0"/>
    </xf>
    <xf numFmtId="295" fontId="16" fillId="67" borderId="292" applyNumberFormat="0" applyFont="0" applyFill="0" applyAlignment="0">
      <protection locked="0"/>
    </xf>
    <xf numFmtId="295" fontId="16" fillId="67" borderId="292" applyNumberFormat="0" applyFont="0" applyFill="0" applyAlignment="0">
      <protection locked="0"/>
    </xf>
    <xf numFmtId="0" fontId="16" fillId="0" borderId="293" applyNumberFormat="0" applyFont="0" applyFill="0" applyBorder="0" applyProtection="0">
      <alignment horizontal="left" vertical="top" wrapText="1"/>
    </xf>
    <xf numFmtId="0" fontId="16" fillId="0" borderId="293" applyNumberFormat="0" applyFont="0" applyFill="0" applyBorder="0" applyProtection="0">
      <alignment horizontal="left" vertical="top" wrapText="1"/>
    </xf>
    <xf numFmtId="0" fontId="16" fillId="0" borderId="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16" fillId="0" borderId="0"/>
    <xf numFmtId="0" fontId="16" fillId="0" borderId="0"/>
    <xf numFmtId="346" fontId="16" fillId="0" borderId="0"/>
    <xf numFmtId="346" fontId="16" fillId="0" borderId="0"/>
    <xf numFmtId="346"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186" fontId="16" fillId="0" borderId="249" applyFill="0" applyBorder="0" applyProtection="0">
      <alignment horizontal="right"/>
      <protection locked="0"/>
    </xf>
    <xf numFmtId="0"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0"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0" fontId="16" fillId="0" borderId="249" applyFill="0" applyBorder="0" applyProtection="0">
      <alignment horizontal="right"/>
      <protection locked="0"/>
    </xf>
    <xf numFmtId="346" fontId="16" fillId="0" borderId="249" applyFill="0" applyBorder="0" applyProtection="0">
      <alignment horizontal="right"/>
      <protection locked="0"/>
    </xf>
    <xf numFmtId="346"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249" applyFill="0" applyBorder="0" applyProtection="0">
      <alignment horizontal="right"/>
      <protection locked="0"/>
    </xf>
    <xf numFmtId="0" fontId="16" fillId="0" borderId="0"/>
    <xf numFmtId="346" fontId="16" fillId="0" borderId="0"/>
    <xf numFmtId="346" fontId="16" fillId="0" borderId="0"/>
    <xf numFmtId="346"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239" fontId="16" fillId="0" borderId="0"/>
    <xf numFmtId="239"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9" fontId="16" fillId="0" borderId="0"/>
    <xf numFmtId="239"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7" fillId="0" borderId="0" applyNumberFormat="0" applyFont="0" applyFill="0" applyBorder="0" applyAlignment="0" applyProtection="0"/>
    <xf numFmtId="346" fontId="87" fillId="0" borderId="0" applyNumberFormat="0" applyFont="0" applyFill="0" applyBorder="0" applyAlignment="0" applyProtection="0"/>
    <xf numFmtId="0" fontId="16" fillId="0" borderId="0"/>
    <xf numFmtId="346" fontId="16" fillId="0" borderId="0"/>
    <xf numFmtId="346" fontId="16" fillId="0" borderId="0"/>
    <xf numFmtId="346" fontId="16" fillId="0" borderId="0"/>
    <xf numFmtId="0" fontId="16" fillId="0" borderId="0"/>
    <xf numFmtId="346" fontId="16" fillId="0" borderId="0"/>
    <xf numFmtId="346" fontId="16" fillId="0" borderId="0"/>
    <xf numFmtId="0" fontId="16" fillId="0" borderId="0"/>
    <xf numFmtId="0" fontId="16"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0" fontId="89" fillId="0" borderId="0"/>
    <xf numFmtId="346" fontId="89" fillId="0" borderId="0"/>
    <xf numFmtId="0" fontId="90" fillId="0" borderId="0"/>
    <xf numFmtId="346" fontId="90" fillId="0" borderId="0"/>
    <xf numFmtId="0" fontId="89" fillId="0" borderId="0"/>
    <xf numFmtId="346" fontId="89" fillId="0" borderId="0"/>
    <xf numFmtId="0" fontId="91" fillId="0" borderId="0"/>
    <xf numFmtId="346" fontId="91" fillId="0" borderId="0"/>
    <xf numFmtId="0" fontId="92" fillId="0" borderId="0"/>
    <xf numFmtId="346" fontId="92" fillId="0" borderId="0"/>
    <xf numFmtId="346" fontId="92" fillId="0" borderId="0"/>
    <xf numFmtId="346" fontId="92" fillId="0" borderId="0"/>
    <xf numFmtId="346" fontId="92" fillId="0" borderId="0"/>
    <xf numFmtId="346" fontId="92" fillId="0" borderId="0"/>
    <xf numFmtId="0" fontId="92" fillId="0" borderId="0"/>
    <xf numFmtId="346" fontId="92" fillId="0" borderId="0"/>
    <xf numFmtId="346" fontId="92" fillId="0" borderId="0"/>
    <xf numFmtId="346" fontId="92" fillId="0" borderId="0"/>
    <xf numFmtId="346" fontId="92" fillId="0" borderId="0"/>
    <xf numFmtId="346" fontId="92" fillId="0" borderId="0"/>
    <xf numFmtId="346" fontId="91" fillId="0" borderId="0"/>
    <xf numFmtId="346" fontId="91"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91" fillId="0" borderId="0"/>
    <xf numFmtId="346" fontId="91"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92" fillId="0" borderId="0"/>
    <xf numFmtId="346" fontId="92" fillId="0" borderId="0"/>
    <xf numFmtId="346" fontId="92" fillId="0" borderId="0"/>
    <xf numFmtId="346" fontId="92" fillId="0" borderId="0"/>
    <xf numFmtId="346" fontId="92" fillId="0" borderId="0"/>
    <xf numFmtId="346" fontId="92"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346" fontId="90" fillId="0" borderId="0"/>
    <xf numFmtId="346" fontId="90" fillId="0" borderId="0"/>
    <xf numFmtId="346" fontId="90" fillId="0" borderId="0"/>
    <xf numFmtId="346" fontId="90"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89" fillId="0" borderId="0"/>
    <xf numFmtId="346" fontId="89"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93" fillId="0" borderId="0"/>
    <xf numFmtId="346" fontId="93" fillId="0" borderId="0"/>
    <xf numFmtId="346" fontId="93" fillId="0" borderId="0"/>
    <xf numFmtId="346" fontId="93" fillId="0" borderId="0"/>
    <xf numFmtId="346" fontId="93"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0"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90" fillId="0" borderId="0"/>
    <xf numFmtId="346" fontId="90" fillId="0" borderId="0"/>
    <xf numFmtId="0" fontId="92" fillId="0" borderId="0"/>
    <xf numFmtId="346" fontId="92" fillId="0" borderId="0"/>
    <xf numFmtId="346" fontId="92" fillId="0" borderId="0"/>
    <xf numFmtId="346" fontId="92" fillId="0" borderId="0"/>
    <xf numFmtId="346" fontId="92" fillId="0" borderId="0"/>
    <xf numFmtId="346" fontId="92"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88" fillId="0" borderId="0"/>
    <xf numFmtId="346" fontId="88" fillId="0" borderId="0"/>
    <xf numFmtId="346" fontId="88" fillId="0" borderId="0"/>
    <xf numFmtId="346" fontId="88" fillId="0" borderId="0"/>
    <xf numFmtId="346" fontId="88" fillId="0" borderId="0"/>
    <xf numFmtId="346" fontId="88" fillId="0" borderId="0"/>
    <xf numFmtId="0" fontId="94" fillId="0" borderId="0"/>
    <xf numFmtId="346" fontId="94" fillId="0" borderId="0"/>
    <xf numFmtId="346" fontId="94" fillId="0" borderId="0"/>
    <xf numFmtId="346" fontId="94" fillId="0" borderId="0"/>
    <xf numFmtId="346" fontId="94" fillId="0" borderId="0"/>
    <xf numFmtId="346" fontId="94" fillId="0" borderId="0"/>
    <xf numFmtId="0" fontId="95" fillId="0" borderId="0"/>
    <xf numFmtId="346" fontId="95" fillId="0" borderId="0"/>
    <xf numFmtId="346" fontId="95" fillId="0" borderId="0"/>
    <xf numFmtId="346" fontId="95" fillId="0" borderId="0"/>
    <xf numFmtId="346" fontId="95" fillId="0" borderId="0"/>
    <xf numFmtId="346" fontId="95"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346" fontId="93"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1" fillId="0" borderId="0"/>
    <xf numFmtId="346" fontId="91"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91" fillId="0" borderId="0"/>
    <xf numFmtId="346" fontId="91" fillId="0" borderId="0"/>
    <xf numFmtId="346" fontId="91" fillId="0" borderId="0"/>
    <xf numFmtId="346" fontId="91"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91" fillId="0" borderId="0"/>
    <xf numFmtId="346" fontId="91"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91" fillId="0" borderId="0"/>
    <xf numFmtId="346" fontId="91" fillId="0" borderId="0"/>
    <xf numFmtId="346" fontId="91" fillId="0" borderId="0"/>
    <xf numFmtId="346" fontId="91"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xf numFmtId="0" fontId="16" fillId="0" borderId="0"/>
    <xf numFmtId="0"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0"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346" fontId="89"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93" fillId="0" borderId="0"/>
    <xf numFmtId="346" fontId="93" fillId="0" borderId="0"/>
    <xf numFmtId="346" fontId="93" fillId="0" borderId="0"/>
    <xf numFmtId="346" fontId="93" fillId="0" borderId="0"/>
    <xf numFmtId="346" fontId="93" fillId="0" borderId="0"/>
    <xf numFmtId="346" fontId="93" fillId="0" borderId="0"/>
    <xf numFmtId="346" fontId="93" fillId="0" borderId="0"/>
    <xf numFmtId="346" fontId="93" fillId="0" borderId="0"/>
    <xf numFmtId="346" fontId="93"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1" fillId="0" borderId="0"/>
    <xf numFmtId="346" fontId="91" fillId="0" borderId="0"/>
    <xf numFmtId="346" fontId="91" fillId="0" borderId="0"/>
    <xf numFmtId="346" fontId="91" fillId="0" borderId="0"/>
    <xf numFmtId="346" fontId="91" fillId="0" borderId="0"/>
    <xf numFmtId="346" fontId="91" fillId="0" borderId="0"/>
    <xf numFmtId="0" fontId="94" fillId="0" borderId="0"/>
    <xf numFmtId="346" fontId="94" fillId="0" borderId="0"/>
    <xf numFmtId="0" fontId="94" fillId="0" borderId="0"/>
    <xf numFmtId="0" fontId="94" fillId="0" borderId="0"/>
    <xf numFmtId="0" fontId="94" fillId="0" borderId="0"/>
    <xf numFmtId="346" fontId="94" fillId="0" borderId="0"/>
    <xf numFmtId="346" fontId="94" fillId="0" borderId="0"/>
    <xf numFmtId="346" fontId="94" fillId="0" borderId="0"/>
    <xf numFmtId="346" fontId="94" fillId="0" borderId="0"/>
    <xf numFmtId="0"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0" fontId="90" fillId="0" borderId="0"/>
    <xf numFmtId="346" fontId="90" fillId="0" borderId="0"/>
    <xf numFmtId="346" fontId="90" fillId="0" borderId="0"/>
    <xf numFmtId="346" fontId="90" fillId="0" borderId="0"/>
    <xf numFmtId="346" fontId="90" fillId="0" borderId="0"/>
    <xf numFmtId="346" fontId="90" fillId="0" borderId="0"/>
    <xf numFmtId="346" fontId="90" fillId="0" borderId="0"/>
    <xf numFmtId="346" fontId="90"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27" fillId="61" borderId="0"/>
    <xf numFmtId="0" fontId="27" fillId="61" borderId="0"/>
    <xf numFmtId="346" fontId="27" fillId="61" borderId="0"/>
    <xf numFmtId="346" fontId="27" fillId="61" borderId="0"/>
    <xf numFmtId="346" fontId="27" fillId="61" borderId="0"/>
    <xf numFmtId="346" fontId="27" fillId="61" borderId="0"/>
    <xf numFmtId="346" fontId="27" fillId="61" borderId="0"/>
    <xf numFmtId="0" fontId="81" fillId="61" borderId="0"/>
    <xf numFmtId="346" fontId="81" fillId="61" borderId="0"/>
    <xf numFmtId="346" fontId="81" fillId="61" borderId="0"/>
    <xf numFmtId="346" fontId="81" fillId="61" borderId="0"/>
    <xf numFmtId="346" fontId="81" fillId="61" borderId="0"/>
    <xf numFmtId="346" fontId="81" fillId="61" borderId="0"/>
    <xf numFmtId="0" fontId="96" fillId="61" borderId="0"/>
    <xf numFmtId="346" fontId="96" fillId="61" borderId="0"/>
    <xf numFmtId="346" fontId="96" fillId="61" borderId="0"/>
    <xf numFmtId="346" fontId="96" fillId="61" borderId="0"/>
    <xf numFmtId="346" fontId="96" fillId="61" borderId="0"/>
    <xf numFmtId="346" fontId="96" fillId="61" borderId="0"/>
    <xf numFmtId="0" fontId="97" fillId="61" borderId="0"/>
    <xf numFmtId="346" fontId="97" fillId="61" borderId="0"/>
    <xf numFmtId="346" fontId="97" fillId="61" borderId="0"/>
    <xf numFmtId="346" fontId="97" fillId="61" borderId="0"/>
    <xf numFmtId="346" fontId="97" fillId="61" borderId="0"/>
    <xf numFmtId="346" fontId="97" fillId="61" borderId="0"/>
    <xf numFmtId="0" fontId="34" fillId="61" borderId="0"/>
    <xf numFmtId="346" fontId="34" fillId="61" borderId="0"/>
    <xf numFmtId="346" fontId="34" fillId="61" borderId="0"/>
    <xf numFmtId="346" fontId="34" fillId="61" borderId="0"/>
    <xf numFmtId="346" fontId="34" fillId="61" borderId="0"/>
    <xf numFmtId="346" fontId="34" fillId="61" borderId="0"/>
    <xf numFmtId="0" fontId="39" fillId="61" borderId="0"/>
    <xf numFmtId="346" fontId="39" fillId="61" borderId="0"/>
    <xf numFmtId="346" fontId="39" fillId="61" borderId="0"/>
    <xf numFmtId="0" fontId="39" fillId="61" borderId="0"/>
    <xf numFmtId="346" fontId="39" fillId="61" borderId="0"/>
    <xf numFmtId="346" fontId="39" fillId="61" borderId="0"/>
    <xf numFmtId="346" fontId="39" fillId="61" borderId="0"/>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204" fontId="16" fillId="0" borderId="0" applyProtection="0">
      <alignment horizontal="right"/>
    </xf>
    <xf numFmtId="346" fontId="16" fillId="0" borderId="0"/>
    <xf numFmtId="346"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209" fontId="16" fillId="65" borderId="25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346" fontId="16" fillId="0" borderId="0"/>
    <xf numFmtId="346" fontId="16" fillId="0" borderId="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81" fillId="65" borderId="0"/>
    <xf numFmtId="346" fontId="81" fillId="65" borderId="0"/>
    <xf numFmtId="346" fontId="81" fillId="65" borderId="0"/>
    <xf numFmtId="346" fontId="81" fillId="65" borderId="0"/>
    <xf numFmtId="346" fontId="81" fillId="65" borderId="0"/>
    <xf numFmtId="346" fontId="81" fillId="65" borderId="0"/>
    <xf numFmtId="0" fontId="98" fillId="0" borderId="0" applyNumberFormat="0" applyFill="0" applyBorder="0" applyAlignment="0" applyProtection="0"/>
    <xf numFmtId="346" fontId="98" fillId="0" borderId="0" applyNumberFormat="0" applyFill="0" applyBorder="0" applyAlignment="0" applyProtection="0"/>
    <xf numFmtId="0" fontId="98" fillId="0" borderId="0" applyNumberFormat="0" applyFill="0" applyBorder="0" applyAlignment="0" applyProtection="0"/>
    <xf numFmtId="346" fontId="98" fillId="0" borderId="0" applyNumberFormat="0" applyFill="0" applyBorder="0" applyAlignment="0" applyProtection="0"/>
    <xf numFmtId="0" fontId="98" fillId="0" borderId="0" applyNumberFormat="0" applyFill="0" applyBorder="0" applyAlignment="0" applyProtection="0"/>
    <xf numFmtId="346" fontId="98" fillId="0" borderId="0" applyNumberFormat="0" applyFill="0" applyBorder="0" applyAlignment="0" applyProtection="0"/>
    <xf numFmtId="0" fontId="98" fillId="0" borderId="0" applyNumberFormat="0" applyFill="0" applyBorder="0" applyAlignment="0" applyProtection="0"/>
    <xf numFmtId="346" fontId="98" fillId="0" borderId="0" applyNumberFormat="0" applyFill="0" applyBorder="0" applyAlignment="0" applyProtection="0"/>
    <xf numFmtId="0" fontId="16" fillId="66" borderId="0" applyNumberFormat="0" applyFont="0" applyAlignment="0" applyProtection="0"/>
    <xf numFmtId="346" fontId="16" fillId="66" borderId="0" applyNumberFormat="0" applyFont="0" applyAlignment="0" applyProtection="0"/>
    <xf numFmtId="346" fontId="16" fillId="66" borderId="0" applyNumberFormat="0" applyFont="0" applyAlignment="0" applyProtection="0"/>
    <xf numFmtId="0" fontId="16" fillId="66" borderId="0" applyNumberFormat="0" applyFont="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239" fontId="16" fillId="0" borderId="0"/>
    <xf numFmtId="239" fontId="16" fillId="0" borderId="0"/>
    <xf numFmtId="346" fontId="16" fillId="0" borderId="0"/>
    <xf numFmtId="346" fontId="16" fillId="0" borderId="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27" fillId="61" borderId="0"/>
    <xf numFmtId="0" fontId="27" fillId="61" borderId="0"/>
    <xf numFmtId="346" fontId="27" fillId="61" borderId="0"/>
    <xf numFmtId="346" fontId="27" fillId="61" borderId="0"/>
    <xf numFmtId="346" fontId="27" fillId="61" borderId="0"/>
    <xf numFmtId="346" fontId="27" fillId="61" borderId="0"/>
    <xf numFmtId="346" fontId="27" fillId="61" borderId="0"/>
    <xf numFmtId="0" fontId="81" fillId="61" borderId="0"/>
    <xf numFmtId="346" fontId="81" fillId="61" borderId="0"/>
    <xf numFmtId="346" fontId="81" fillId="61" borderId="0"/>
    <xf numFmtId="346" fontId="81" fillId="61" borderId="0"/>
    <xf numFmtId="346" fontId="81" fillId="61" borderId="0"/>
    <xf numFmtId="346" fontId="81"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346" fontId="16" fillId="61" borderId="0"/>
    <xf numFmtId="346"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16" fillId="61" borderId="0"/>
    <xf numFmtId="0" fontId="97" fillId="61" borderId="0"/>
    <xf numFmtId="346" fontId="97" fillId="61" borderId="0"/>
    <xf numFmtId="346" fontId="97" fillId="61" borderId="0"/>
    <xf numFmtId="346" fontId="97" fillId="61" borderId="0"/>
    <xf numFmtId="346" fontId="97" fillId="61" borderId="0"/>
    <xf numFmtId="346" fontId="97" fillId="61" borderId="0"/>
    <xf numFmtId="0" fontId="34" fillId="61" borderId="0"/>
    <xf numFmtId="346" fontId="34" fillId="61" borderId="0"/>
    <xf numFmtId="346" fontId="34" fillId="61" borderId="0"/>
    <xf numFmtId="346" fontId="34" fillId="61" borderId="0"/>
    <xf numFmtId="346" fontId="34" fillId="61" borderId="0"/>
    <xf numFmtId="346" fontId="34" fillId="61" borderId="0"/>
    <xf numFmtId="0" fontId="39" fillId="61" borderId="0"/>
    <xf numFmtId="346" fontId="39" fillId="61" borderId="0"/>
    <xf numFmtId="346" fontId="39" fillId="61" borderId="0"/>
    <xf numFmtId="0" fontId="39" fillId="61" borderId="0"/>
    <xf numFmtId="346" fontId="39" fillId="61" borderId="0"/>
    <xf numFmtId="346" fontId="39" fillId="61" borderId="0"/>
    <xf numFmtId="346" fontId="39" fillId="61"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346" fontId="16" fillId="0" borderId="0">
      <alignment horizontal="left" wrapText="1"/>
    </xf>
    <xf numFmtId="346"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346" fontId="27" fillId="0" borderId="0" applyNumberFormat="0" applyFill="0" applyBorder="0" applyAlignment="0" applyProtection="0"/>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203" fontId="16" fillId="0" borderId="0">
      <alignment horizontal="left" wrapText="1"/>
    </xf>
    <xf numFmtId="0" fontId="99" fillId="0" borderId="0" applyNumberFormat="0" applyFill="0" applyBorder="0" applyProtection="0">
      <alignment vertical="top"/>
    </xf>
    <xf numFmtId="346" fontId="99" fillId="0" borderId="0" applyNumberFormat="0" applyFill="0" applyBorder="0" applyProtection="0">
      <alignment vertical="top"/>
    </xf>
    <xf numFmtId="0" fontId="99" fillId="0" borderId="0" applyNumberFormat="0" applyFill="0" applyBorder="0" applyProtection="0">
      <alignment vertical="top"/>
    </xf>
    <xf numFmtId="346" fontId="99" fillId="0" borderId="0" applyNumberFormat="0" applyFill="0" applyBorder="0" applyProtection="0">
      <alignment vertical="top"/>
    </xf>
    <xf numFmtId="0" fontId="99" fillId="0" borderId="0" applyNumberFormat="0" applyFill="0" applyBorder="0" applyProtection="0">
      <alignment vertical="top"/>
    </xf>
    <xf numFmtId="346" fontId="99" fillId="0" borderId="0" applyNumberFormat="0" applyFill="0" applyBorder="0" applyProtection="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00" fillId="0" borderId="251" applyNumberFormat="0" applyFill="0" applyAlignment="0" applyProtection="0"/>
    <xf numFmtId="346" fontId="100" fillId="0" borderId="251" applyNumberFormat="0" applyFill="0" applyAlignment="0" applyProtection="0"/>
    <xf numFmtId="0" fontId="101" fillId="0" borderId="252" applyNumberFormat="0" applyFill="0" applyProtection="0">
      <alignment horizontal="center"/>
    </xf>
    <xf numFmtId="346" fontId="101" fillId="0" borderId="252" applyNumberFormat="0" applyFill="0" applyProtection="0">
      <alignment horizontal="center"/>
    </xf>
    <xf numFmtId="0" fontId="101" fillId="0" borderId="252" applyNumberFormat="0" applyFill="0" applyProtection="0">
      <alignment horizontal="center"/>
    </xf>
    <xf numFmtId="346" fontId="101" fillId="0" borderId="252" applyNumberFormat="0" applyFill="0" applyProtection="0">
      <alignment horizontal="center"/>
    </xf>
    <xf numFmtId="0" fontId="16" fillId="0" borderId="10" applyNumberFormat="0" applyFont="0" applyFill="0" applyAlignment="0" applyProtection="0"/>
    <xf numFmtId="346" fontId="16" fillId="0" borderId="10" applyNumberFormat="0" applyFont="0" applyFill="0" applyAlignment="0" applyProtection="0"/>
    <xf numFmtId="346" fontId="16" fillId="0" borderId="10" applyNumberFormat="0" applyFont="0" applyFill="0" applyAlignment="0" applyProtection="0"/>
    <xf numFmtId="0" fontId="16" fillId="0" borderId="10" applyNumberFormat="0" applyFont="0" applyFill="0" applyAlignment="0" applyProtection="0"/>
    <xf numFmtId="0" fontId="101" fillId="0" borderId="0" applyNumberFormat="0" applyFill="0" applyBorder="0" applyProtection="0">
      <alignment horizontal="left"/>
    </xf>
    <xf numFmtId="346" fontId="101" fillId="0" borderId="0" applyNumberFormat="0" applyFill="0" applyBorder="0" applyProtection="0">
      <alignment horizontal="left"/>
    </xf>
    <xf numFmtId="0" fontId="101" fillId="0" borderId="0" applyNumberFormat="0" applyFill="0" applyBorder="0" applyProtection="0">
      <alignment horizontal="left"/>
    </xf>
    <xf numFmtId="346" fontId="101" fillId="0" borderId="0" applyNumberFormat="0" applyFill="0" applyBorder="0" applyProtection="0">
      <alignment horizontal="left"/>
    </xf>
    <xf numFmtId="0" fontId="102" fillId="0" borderId="0" applyNumberFormat="0" applyFill="0" applyBorder="0" applyProtection="0">
      <alignment horizontal="centerContinuous"/>
    </xf>
    <xf numFmtId="346" fontId="102" fillId="0" borderId="0" applyNumberFormat="0" applyFill="0" applyBorder="0" applyProtection="0">
      <alignment horizontal="centerContinuous"/>
    </xf>
    <xf numFmtId="0" fontId="102" fillId="0" borderId="0" applyNumberFormat="0" applyFill="0" applyBorder="0" applyProtection="0">
      <alignment horizontal="centerContinuous"/>
    </xf>
    <xf numFmtId="346" fontId="102" fillId="0" borderId="0" applyNumberFormat="0" applyFill="0" applyBorder="0" applyProtection="0">
      <alignment horizontal="centerContinuous"/>
    </xf>
    <xf numFmtId="0" fontId="100" fillId="0" borderId="0" applyNumberFormat="0" applyFill="0" applyBorder="0" applyAlignment="0" applyProtection="0"/>
    <xf numFmtId="346" fontId="10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8" fillId="0" borderId="0">
      <alignment vertical="top"/>
    </xf>
    <xf numFmtId="346" fontId="18" fillId="0" borderId="0">
      <alignment vertical="top"/>
    </xf>
    <xf numFmtId="346" fontId="18" fillId="0" borderId="0">
      <alignment vertical="top"/>
    </xf>
    <xf numFmtId="0"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0"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0"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0"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0"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346" fontId="18" fillId="0" borderId="0">
      <alignment vertical="top"/>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03" fillId="0" borderId="0"/>
    <xf numFmtId="346" fontId="103" fillId="0" borderId="0"/>
    <xf numFmtId="346" fontId="103" fillId="0" borderId="0"/>
    <xf numFmtId="0" fontId="103" fillId="0" borderId="0"/>
    <xf numFmtId="346" fontId="103" fillId="0" borderId="0"/>
    <xf numFmtId="346" fontId="103" fillId="0" borderId="0"/>
    <xf numFmtId="346" fontId="103" fillId="0" borderId="0"/>
    <xf numFmtId="346" fontId="103" fillId="0" borderId="0"/>
    <xf numFmtId="346" fontId="103" fillId="0" borderId="0"/>
    <xf numFmtId="0" fontId="103" fillId="0" borderId="0"/>
    <xf numFmtId="346" fontId="103" fillId="0" borderId="0"/>
    <xf numFmtId="346" fontId="103" fillId="0" borderId="0"/>
    <xf numFmtId="346" fontId="103" fillId="0" borderId="0"/>
    <xf numFmtId="346" fontId="103" fillId="0" borderId="0"/>
    <xf numFmtId="346" fontId="103" fillId="0" borderId="0"/>
    <xf numFmtId="346" fontId="103" fillId="0" borderId="0"/>
    <xf numFmtId="346" fontId="103" fillId="0" borderId="0"/>
    <xf numFmtId="0" fontId="103" fillId="0" borderId="0"/>
    <xf numFmtId="346" fontId="103" fillId="0" borderId="0"/>
    <xf numFmtId="346" fontId="103" fillId="0" borderId="0"/>
    <xf numFmtId="346" fontId="103" fillId="0" borderId="0"/>
    <xf numFmtId="346" fontId="103" fillId="0" borderId="0"/>
    <xf numFmtId="346" fontId="103" fillId="0" borderId="0"/>
    <xf numFmtId="0" fontId="103" fillId="0" borderId="0"/>
    <xf numFmtId="346" fontId="103" fillId="0" borderId="0"/>
    <xf numFmtId="346" fontId="103" fillId="0" borderId="0"/>
    <xf numFmtId="346" fontId="103" fillId="0" borderId="0"/>
    <xf numFmtId="346" fontId="103" fillId="0" borderId="0"/>
    <xf numFmtId="346" fontId="103" fillId="0" borderId="0"/>
    <xf numFmtId="346" fontId="103" fillId="0" borderId="0"/>
    <xf numFmtId="0" fontId="103" fillId="0" borderId="0"/>
    <xf numFmtId="346" fontId="103" fillId="0" borderId="0"/>
    <xf numFmtId="346" fontId="103" fillId="0" borderId="0"/>
    <xf numFmtId="346" fontId="103" fillId="0" borderId="0"/>
    <xf numFmtId="346" fontId="103" fillId="0" borderId="0"/>
    <xf numFmtId="346" fontId="103" fillId="0" borderId="0"/>
    <xf numFmtId="0" fontId="16" fillId="0" borderId="0"/>
    <xf numFmtId="0" fontId="16" fillId="0" borderId="0"/>
    <xf numFmtId="225" fontId="46" fillId="0" borderId="0" applyFont="0" applyFill="0" applyBorder="0" applyAlignment="0" applyProtection="0"/>
    <xf numFmtId="232" fontId="18" fillId="0" borderId="131" applyFill="0" applyBorder="0" applyAlignment="0"/>
    <xf numFmtId="232" fontId="18" fillId="0" borderId="131" applyFill="0" applyBorder="0" applyAlignment="0"/>
    <xf numFmtId="232" fontId="18" fillId="0" borderId="131" applyFill="0" applyBorder="0" applyAlignment="0"/>
    <xf numFmtId="232" fontId="18" fillId="0" borderId="131" applyFill="0" applyBorder="0" applyAlignment="0"/>
    <xf numFmtId="232" fontId="18" fillId="0" borderId="131" applyFill="0" applyBorder="0" applyAlignment="0"/>
    <xf numFmtId="232" fontId="18" fillId="0" borderId="131" applyFill="0" applyBorder="0" applyAlignment="0"/>
    <xf numFmtId="232" fontId="18" fillId="0" borderId="131" applyFill="0" applyBorder="0" applyAlignment="0"/>
    <xf numFmtId="233" fontId="93" fillId="0" borderId="158" applyFont="0" applyFill="0" applyBorder="0" applyAlignment="0"/>
    <xf numFmtId="233" fontId="93" fillId="0" borderId="158" applyFont="0" applyFill="0" applyBorder="0" applyAlignment="0"/>
    <xf numFmtId="233" fontId="93" fillId="0" borderId="158" applyFont="0" applyFill="0" applyBorder="0" applyAlignment="0"/>
    <xf numFmtId="233" fontId="93" fillId="0" borderId="158" applyFont="0" applyFill="0" applyBorder="0" applyAlignment="0"/>
    <xf numFmtId="235" fontId="46" fillId="0" borderId="0" applyFont="0" applyFill="0" applyBorder="0" applyAlignment="0" applyProtection="0"/>
    <xf numFmtId="0" fontId="106" fillId="0" borderId="0" applyNumberFormat="0" applyFill="0" applyBorder="0" applyAlignment="0" applyProtection="0"/>
    <xf numFmtId="346" fontId="106" fillId="0" borderId="0" applyNumberFormat="0" applyFill="0" applyBorder="0" applyAlignment="0" applyProtection="0"/>
    <xf numFmtId="346" fontId="16" fillId="0" borderId="0"/>
    <xf numFmtId="0" fontId="16" fillId="0" borderId="0"/>
    <xf numFmtId="0" fontId="16" fillId="0" borderId="0"/>
    <xf numFmtId="9" fontId="16" fillId="0" borderId="0"/>
    <xf numFmtId="346" fontId="108" fillId="0" borderId="0"/>
    <xf numFmtId="0" fontId="108" fillId="0" borderId="0"/>
    <xf numFmtId="346" fontId="108" fillId="0" borderId="0"/>
    <xf numFmtId="238" fontId="16" fillId="0" borderId="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239" fontId="18" fillId="68" borderId="0" applyNumberFormat="0" applyBorder="0" applyAlignment="0" applyProtection="0"/>
    <xf numFmtId="346" fontId="18" fillId="68" borderId="0" applyNumberFormat="0" applyBorder="0" applyAlignment="0" applyProtection="0"/>
    <xf numFmtId="239" fontId="18" fillId="68" borderId="0" applyNumberFormat="0" applyBorder="0" applyAlignment="0" applyProtection="0"/>
    <xf numFmtId="346" fontId="18" fillId="68" borderId="0" applyNumberFormat="0" applyBorder="0" applyAlignment="0" applyProtection="0"/>
    <xf numFmtId="239" fontId="18" fillId="69" borderId="0" applyNumberFormat="0" applyBorder="0" applyAlignment="0" applyProtection="0"/>
    <xf numFmtId="346" fontId="18" fillId="69" borderId="0" applyNumberFormat="0" applyBorder="0" applyAlignment="0" applyProtection="0"/>
    <xf numFmtId="239" fontId="18" fillId="69" borderId="0" applyNumberFormat="0" applyBorder="0" applyAlignment="0" applyProtection="0"/>
    <xf numFmtId="346" fontId="18" fillId="69" borderId="0" applyNumberFormat="0" applyBorder="0" applyAlignment="0" applyProtection="0"/>
    <xf numFmtId="239" fontId="18" fillId="70" borderId="0" applyNumberFormat="0" applyBorder="0" applyAlignment="0" applyProtection="0"/>
    <xf numFmtId="346" fontId="18" fillId="70" borderId="0" applyNumberFormat="0" applyBorder="0" applyAlignment="0" applyProtection="0"/>
    <xf numFmtId="239" fontId="18" fillId="70" borderId="0" applyNumberFormat="0" applyBorder="0" applyAlignment="0" applyProtection="0"/>
    <xf numFmtId="346" fontId="18" fillId="70" borderId="0" applyNumberFormat="0" applyBorder="0" applyAlignment="0" applyProtection="0"/>
    <xf numFmtId="239" fontId="18" fillId="71" borderId="0" applyNumberFormat="0" applyBorder="0" applyAlignment="0" applyProtection="0"/>
    <xf numFmtId="346" fontId="18" fillId="71" borderId="0" applyNumberFormat="0" applyBorder="0" applyAlignment="0" applyProtection="0"/>
    <xf numFmtId="239" fontId="18" fillId="71" borderId="0" applyNumberFormat="0" applyBorder="0" applyAlignment="0" applyProtection="0"/>
    <xf numFmtId="346" fontId="18" fillId="71" borderId="0" applyNumberFormat="0" applyBorder="0" applyAlignment="0" applyProtection="0"/>
    <xf numFmtId="239" fontId="18" fillId="72" borderId="0" applyNumberFormat="0" applyBorder="0" applyAlignment="0" applyProtection="0"/>
    <xf numFmtId="346" fontId="18" fillId="72" borderId="0" applyNumberFormat="0" applyBorder="0" applyAlignment="0" applyProtection="0"/>
    <xf numFmtId="239" fontId="18" fillId="72" borderId="0" applyNumberFormat="0" applyBorder="0" applyAlignment="0" applyProtection="0"/>
    <xf numFmtId="346" fontId="18" fillId="72" borderId="0" applyNumberFormat="0" applyBorder="0" applyAlignment="0" applyProtection="0"/>
    <xf numFmtId="239" fontId="18" fillId="73" borderId="0" applyNumberFormat="0" applyBorder="0" applyAlignment="0" applyProtection="0"/>
    <xf numFmtId="346" fontId="18" fillId="73" borderId="0" applyNumberFormat="0" applyBorder="0" applyAlignment="0" applyProtection="0"/>
    <xf numFmtId="239" fontId="18" fillId="73" borderId="0" applyNumberFormat="0" applyBorder="0" applyAlignment="0" applyProtection="0"/>
    <xf numFmtId="346" fontId="18" fillId="7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239" fontId="18" fillId="74" borderId="0" applyNumberFormat="0" applyBorder="0" applyAlignment="0" applyProtection="0"/>
    <xf numFmtId="346" fontId="18" fillId="74" borderId="0" applyNumberFormat="0" applyBorder="0" applyAlignment="0" applyProtection="0"/>
    <xf numFmtId="239" fontId="18" fillId="74" borderId="0" applyNumberFormat="0" applyBorder="0" applyAlignment="0" applyProtection="0"/>
    <xf numFmtId="346" fontId="18" fillId="74" borderId="0" applyNumberFormat="0" applyBorder="0" applyAlignment="0" applyProtection="0"/>
    <xf numFmtId="239" fontId="18" fillId="75" borderId="0" applyNumberFormat="0" applyBorder="0" applyAlignment="0" applyProtection="0"/>
    <xf numFmtId="346" fontId="18" fillId="75" borderId="0" applyNumberFormat="0" applyBorder="0" applyAlignment="0" applyProtection="0"/>
    <xf numFmtId="239" fontId="18" fillId="75" borderId="0" applyNumberFormat="0" applyBorder="0" applyAlignment="0" applyProtection="0"/>
    <xf numFmtId="346" fontId="18" fillId="75" borderId="0" applyNumberFormat="0" applyBorder="0" applyAlignment="0" applyProtection="0"/>
    <xf numFmtId="239" fontId="18" fillId="76" borderId="0" applyNumberFormat="0" applyBorder="0" applyAlignment="0" applyProtection="0"/>
    <xf numFmtId="346" fontId="18" fillId="76" borderId="0" applyNumberFormat="0" applyBorder="0" applyAlignment="0" applyProtection="0"/>
    <xf numFmtId="239" fontId="18" fillId="76" borderId="0" applyNumberFormat="0" applyBorder="0" applyAlignment="0" applyProtection="0"/>
    <xf numFmtId="346" fontId="18" fillId="76" borderId="0" applyNumberFormat="0" applyBorder="0" applyAlignment="0" applyProtection="0"/>
    <xf numFmtId="239" fontId="18" fillId="71" borderId="0" applyNumberFormat="0" applyBorder="0" applyAlignment="0" applyProtection="0"/>
    <xf numFmtId="346" fontId="18" fillId="71" borderId="0" applyNumberFormat="0" applyBorder="0" applyAlignment="0" applyProtection="0"/>
    <xf numFmtId="239" fontId="18" fillId="71" borderId="0" applyNumberFormat="0" applyBorder="0" applyAlignment="0" applyProtection="0"/>
    <xf numFmtId="346" fontId="18" fillId="71" borderId="0" applyNumberFormat="0" applyBorder="0" applyAlignment="0" applyProtection="0"/>
    <xf numFmtId="239" fontId="18" fillId="74" borderId="0" applyNumberFormat="0" applyBorder="0" applyAlignment="0" applyProtection="0"/>
    <xf numFmtId="346" fontId="18" fillId="74" borderId="0" applyNumberFormat="0" applyBorder="0" applyAlignment="0" applyProtection="0"/>
    <xf numFmtId="239" fontId="18" fillId="74" borderId="0" applyNumberFormat="0" applyBorder="0" applyAlignment="0" applyProtection="0"/>
    <xf numFmtId="346" fontId="18" fillId="74" borderId="0" applyNumberFormat="0" applyBorder="0" applyAlignment="0" applyProtection="0"/>
    <xf numFmtId="239" fontId="18" fillId="77" borderId="0" applyNumberFormat="0" applyBorder="0" applyAlignment="0" applyProtection="0"/>
    <xf numFmtId="346" fontId="18" fillId="77" borderId="0" applyNumberFormat="0" applyBorder="0" applyAlignment="0" applyProtection="0"/>
    <xf numFmtId="239" fontId="18" fillId="77" borderId="0" applyNumberFormat="0" applyBorder="0" applyAlignment="0" applyProtection="0"/>
    <xf numFmtId="346" fontId="18" fillId="77" borderId="0" applyNumberFormat="0" applyBorder="0" applyAlignment="0" applyProtection="0"/>
    <xf numFmtId="346" fontId="110" fillId="78" borderId="0" applyNumberFormat="0" applyBorder="0" applyAlignment="0" applyProtection="0"/>
    <xf numFmtId="239" fontId="110" fillId="78" borderId="0" applyNumberFormat="0" applyBorder="0" applyAlignment="0" applyProtection="0"/>
    <xf numFmtId="346" fontId="110" fillId="78" borderId="0" applyNumberFormat="0" applyBorder="0" applyAlignment="0" applyProtection="0"/>
    <xf numFmtId="346" fontId="110" fillId="78" borderId="0" applyNumberFormat="0" applyBorder="0" applyAlignment="0" applyProtection="0"/>
    <xf numFmtId="239" fontId="110" fillId="78" borderId="0" applyNumberFormat="0" applyBorder="0" applyAlignment="0" applyProtection="0"/>
    <xf numFmtId="346" fontId="110" fillId="78" borderId="0" applyNumberFormat="0" applyBorder="0" applyAlignment="0" applyProtection="0"/>
    <xf numFmtId="346" fontId="110" fillId="75" borderId="0" applyNumberFormat="0" applyBorder="0" applyAlignment="0" applyProtection="0"/>
    <xf numFmtId="239" fontId="110" fillId="75" borderId="0" applyNumberFormat="0" applyBorder="0" applyAlignment="0" applyProtection="0"/>
    <xf numFmtId="346" fontId="110" fillId="75" borderId="0" applyNumberFormat="0" applyBorder="0" applyAlignment="0" applyProtection="0"/>
    <xf numFmtId="346" fontId="110" fillId="75" borderId="0" applyNumberFormat="0" applyBorder="0" applyAlignment="0" applyProtection="0"/>
    <xf numFmtId="239" fontId="110" fillId="75" borderId="0" applyNumberFormat="0" applyBorder="0" applyAlignment="0" applyProtection="0"/>
    <xf numFmtId="346" fontId="110" fillId="75" borderId="0" applyNumberFormat="0" applyBorder="0" applyAlignment="0" applyProtection="0"/>
    <xf numFmtId="346" fontId="110" fillId="76" borderId="0" applyNumberFormat="0" applyBorder="0" applyAlignment="0" applyProtection="0"/>
    <xf numFmtId="239" fontId="110" fillId="76" borderId="0" applyNumberFormat="0" applyBorder="0" applyAlignment="0" applyProtection="0"/>
    <xf numFmtId="346" fontId="110" fillId="76" borderId="0" applyNumberFormat="0" applyBorder="0" applyAlignment="0" applyProtection="0"/>
    <xf numFmtId="346" fontId="110" fillId="76" borderId="0" applyNumberFormat="0" applyBorder="0" applyAlignment="0" applyProtection="0"/>
    <xf numFmtId="239" fontId="110" fillId="76" borderId="0" applyNumberFormat="0" applyBorder="0" applyAlignment="0" applyProtection="0"/>
    <xf numFmtId="346" fontId="110" fillId="76" borderId="0" applyNumberFormat="0" applyBorder="0" applyAlignment="0" applyProtection="0"/>
    <xf numFmtId="346" fontId="110" fillId="79" borderId="0" applyNumberFormat="0" applyBorder="0" applyAlignment="0" applyProtection="0"/>
    <xf numFmtId="239" fontId="110" fillId="79" borderId="0" applyNumberFormat="0" applyBorder="0" applyAlignment="0" applyProtection="0"/>
    <xf numFmtId="346" fontId="110" fillId="79" borderId="0" applyNumberFormat="0" applyBorder="0" applyAlignment="0" applyProtection="0"/>
    <xf numFmtId="346" fontId="110" fillId="79" borderId="0" applyNumberFormat="0" applyBorder="0" applyAlignment="0" applyProtection="0"/>
    <xf numFmtId="239" fontId="110" fillId="79" borderId="0" applyNumberFormat="0" applyBorder="0" applyAlignment="0" applyProtection="0"/>
    <xf numFmtId="346" fontId="110" fillId="79" borderId="0" applyNumberFormat="0" applyBorder="0" applyAlignment="0" applyProtection="0"/>
    <xf numFmtId="346" fontId="110" fillId="80" borderId="0" applyNumberFormat="0" applyBorder="0" applyAlignment="0" applyProtection="0"/>
    <xf numFmtId="239" fontId="110" fillId="80" borderId="0" applyNumberFormat="0" applyBorder="0" applyAlignment="0" applyProtection="0"/>
    <xf numFmtId="346" fontId="110" fillId="80" borderId="0" applyNumberFormat="0" applyBorder="0" applyAlignment="0" applyProtection="0"/>
    <xf numFmtId="346" fontId="110" fillId="80" borderId="0" applyNumberFormat="0" applyBorder="0" applyAlignment="0" applyProtection="0"/>
    <xf numFmtId="239" fontId="110" fillId="80" borderId="0" applyNumberFormat="0" applyBorder="0" applyAlignment="0" applyProtection="0"/>
    <xf numFmtId="346" fontId="110" fillId="80" borderId="0" applyNumberFormat="0" applyBorder="0" applyAlignment="0" applyProtection="0"/>
    <xf numFmtId="346" fontId="110" fillId="81" borderId="0" applyNumberFormat="0" applyBorder="0" applyAlignment="0" applyProtection="0"/>
    <xf numFmtId="239" fontId="110" fillId="81" borderId="0" applyNumberFormat="0" applyBorder="0" applyAlignment="0" applyProtection="0"/>
    <xf numFmtId="346" fontId="110" fillId="81" borderId="0" applyNumberFormat="0" applyBorder="0" applyAlignment="0" applyProtection="0"/>
    <xf numFmtId="346" fontId="110" fillId="81" borderId="0" applyNumberFormat="0" applyBorder="0" applyAlignment="0" applyProtection="0"/>
    <xf numFmtId="239" fontId="110" fillId="81" borderId="0" applyNumberFormat="0" applyBorder="0" applyAlignment="0" applyProtection="0"/>
    <xf numFmtId="346" fontId="110" fillId="81" borderId="0" applyNumberFormat="0" applyBorder="0" applyAlignment="0" applyProtection="0"/>
    <xf numFmtId="0" fontId="111" fillId="0" borderId="0" applyNumberFormat="0" applyFill="0" applyBorder="0"/>
    <xf numFmtId="346" fontId="111" fillId="0" borderId="0" applyNumberFormat="0" applyFill="0" applyBorder="0"/>
    <xf numFmtId="0" fontId="103" fillId="0" borderId="0"/>
    <xf numFmtId="346" fontId="103" fillId="0" borderId="0"/>
    <xf numFmtId="3" fontId="39" fillId="0" borderId="0"/>
    <xf numFmtId="3" fontId="39" fillId="0" borderId="0"/>
    <xf numFmtId="3" fontId="39" fillId="0" borderId="0"/>
    <xf numFmtId="0" fontId="114" fillId="0" borderId="99">
      <protection hidden="1"/>
    </xf>
    <xf numFmtId="346" fontId="114" fillId="0" borderId="99">
      <protection hidden="1"/>
    </xf>
    <xf numFmtId="0" fontId="117" fillId="0" borderId="0"/>
    <xf numFmtId="346" fontId="117" fillId="0" borderId="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243" fontId="16" fillId="86" borderId="0" applyNumberFormat="0" applyFill="0" applyBorder="0" applyAlignment="0" applyProtection="0"/>
    <xf numFmtId="0" fontId="16" fillId="10" borderId="0" applyNumberFormat="0" applyFont="0" applyBorder="0" applyAlignment="0" applyProtection="0"/>
    <xf numFmtId="346" fontId="16" fillId="10" borderId="0" applyNumberFormat="0" applyFont="0" applyBorder="0" applyAlignment="0" applyProtection="0"/>
    <xf numFmtId="346" fontId="16" fillId="10" borderId="0" applyNumberFormat="0" applyFont="0" applyBorder="0" applyAlignment="0" applyProtection="0"/>
    <xf numFmtId="0" fontId="16" fillId="10" borderId="0" applyNumberFormat="0" applyFont="0" applyBorder="0" applyAlignment="0" applyProtection="0"/>
    <xf numFmtId="0" fontId="119" fillId="0" borderId="254" applyNumberFormat="0" applyBorder="0" applyAlignment="0" applyProtection="0">
      <alignment horizontal="center" vertical="top"/>
      <protection locked="0"/>
    </xf>
    <xf numFmtId="346" fontId="119" fillId="0" borderId="254" applyNumberFormat="0" applyBorder="0" applyAlignment="0" applyProtection="0">
      <alignment horizontal="center" vertical="top"/>
      <protection locked="0"/>
    </xf>
    <xf numFmtId="39" fontId="16" fillId="0" borderId="0"/>
    <xf numFmtId="0" fontId="120" fillId="0" borderId="0" applyNumberFormat="0" applyFill="0" applyBorder="0" applyAlignment="0" applyProtection="0"/>
    <xf numFmtId="346" fontId="120" fillId="0" borderId="0" applyNumberFormat="0" applyFill="0" applyBorder="0" applyAlignment="0" applyProtection="0"/>
    <xf numFmtId="0" fontId="122" fillId="0" borderId="0"/>
    <xf numFmtId="346" fontId="122" fillId="0" borderId="0"/>
    <xf numFmtId="0" fontId="123" fillId="0" borderId="0" applyNumberFormat="0" applyFill="0" applyBorder="0" applyAlignment="0" applyProtection="0"/>
    <xf numFmtId="346" fontId="123" fillId="0" borderId="0" applyNumberFormat="0" applyFill="0" applyBorder="0" applyAlignment="0" applyProtection="0"/>
    <xf numFmtId="0" fontId="124" fillId="87" borderId="0">
      <alignment horizontal="left" indent="1"/>
    </xf>
    <xf numFmtId="346" fontId="124" fillId="87" borderId="0">
      <alignment horizontal="left" indent="1"/>
    </xf>
    <xf numFmtId="239" fontId="125" fillId="0" borderId="88" applyNumberFormat="0" applyFill="0" applyAlignment="0" applyProtection="0"/>
    <xf numFmtId="346" fontId="125" fillId="0" borderId="88" applyNumberForma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346" fontId="16" fillId="0" borderId="130" applyNumberFormat="0" applyFont="0" applyFill="0" applyAlignment="0" applyProtection="0"/>
    <xf numFmtId="346" fontId="16" fillId="0" borderId="130" applyNumberFormat="0" applyFont="0" applyFill="0" applyAlignment="0" applyProtection="0"/>
    <xf numFmtId="346" fontId="16" fillId="0" borderId="130" applyNumberFormat="0" applyFont="0" applyFill="0" applyAlignment="0" applyProtection="0"/>
    <xf numFmtId="346" fontId="16" fillId="0" borderId="130" applyNumberFormat="0" applyFont="0" applyFill="0" applyAlignment="0" applyProtection="0"/>
    <xf numFmtId="346"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0" fontId="16" fillId="0" borderId="130" applyNumberFormat="0" applyFont="0" applyFill="0" applyAlignment="0" applyProtection="0"/>
    <xf numFmtId="239" fontId="126" fillId="70" borderId="0" applyNumberFormat="0" applyBorder="0" applyAlignment="0" applyProtection="0"/>
    <xf numFmtId="346" fontId="126" fillId="70" borderId="0" applyNumberFormat="0" applyBorder="0" applyAlignment="0" applyProtection="0"/>
    <xf numFmtId="239" fontId="126" fillId="70" borderId="0" applyNumberFormat="0" applyBorder="0" applyAlignment="0" applyProtection="0"/>
    <xf numFmtId="346" fontId="126" fillId="70" borderId="0" applyNumberFormat="0" applyBorder="0" applyAlignment="0" applyProtection="0"/>
    <xf numFmtId="247" fontId="46" fillId="0" borderId="0" applyFont="0" applyFill="0" applyBorder="0" applyAlignment="0" applyProtection="0"/>
    <xf numFmtId="0" fontId="127" fillId="0" borderId="0"/>
    <xf numFmtId="346" fontId="127" fillId="0" borderId="0"/>
    <xf numFmtId="346" fontId="127" fillId="0" borderId="0"/>
    <xf numFmtId="346" fontId="127" fillId="0" borderId="0"/>
    <xf numFmtId="346" fontId="127" fillId="0" borderId="0"/>
    <xf numFmtId="346" fontId="127" fillId="0" borderId="0"/>
    <xf numFmtId="0" fontId="112" fillId="0" borderId="0"/>
    <xf numFmtId="0" fontId="109" fillId="0" borderId="0"/>
    <xf numFmtId="346" fontId="112" fillId="0" borderId="0"/>
    <xf numFmtId="346" fontId="109" fillId="0" borderId="0"/>
    <xf numFmtId="0" fontId="112" fillId="0" borderId="0"/>
    <xf numFmtId="0" fontId="109" fillId="0" borderId="0"/>
    <xf numFmtId="0" fontId="112" fillId="0" borderId="0"/>
    <xf numFmtId="0" fontId="109" fillId="0" borderId="0"/>
    <xf numFmtId="0" fontId="112" fillId="0" borderId="0"/>
    <xf numFmtId="0" fontId="109" fillId="0" borderId="0"/>
    <xf numFmtId="346" fontId="112" fillId="0" borderId="0"/>
    <xf numFmtId="346" fontId="109" fillId="0" borderId="0"/>
    <xf numFmtId="346" fontId="112" fillId="0" borderId="0"/>
    <xf numFmtId="346" fontId="109" fillId="0" borderId="0"/>
    <xf numFmtId="346" fontId="112" fillId="0" borderId="0"/>
    <xf numFmtId="346" fontId="109" fillId="0" borderId="0"/>
    <xf numFmtId="346" fontId="112" fillId="0" borderId="0"/>
    <xf numFmtId="346" fontId="109" fillId="0" borderId="0"/>
    <xf numFmtId="0" fontId="112" fillId="0" borderId="0"/>
    <xf numFmtId="0" fontId="109" fillId="0" borderId="0"/>
    <xf numFmtId="346" fontId="112" fillId="0" borderId="0"/>
    <xf numFmtId="346" fontId="109" fillId="0" borderId="0"/>
    <xf numFmtId="0" fontId="112" fillId="0" borderId="0"/>
    <xf numFmtId="0" fontId="109" fillId="0" borderId="0"/>
    <xf numFmtId="0" fontId="112" fillId="0" borderId="0"/>
    <xf numFmtId="0" fontId="109" fillId="0" borderId="0"/>
    <xf numFmtId="0" fontId="112" fillId="0" borderId="0"/>
    <xf numFmtId="0" fontId="109" fillId="0" borderId="0"/>
    <xf numFmtId="346" fontId="112" fillId="0" borderId="0"/>
    <xf numFmtId="346" fontId="109" fillId="0" borderId="0"/>
    <xf numFmtId="346" fontId="112" fillId="0" borderId="0"/>
    <xf numFmtId="346" fontId="109" fillId="0" borderId="0"/>
    <xf numFmtId="346" fontId="112" fillId="0" borderId="0"/>
    <xf numFmtId="346" fontId="109" fillId="0" borderId="0"/>
    <xf numFmtId="346" fontId="112" fillId="0" borderId="0"/>
    <xf numFmtId="346" fontId="109" fillId="0" borderId="0"/>
    <xf numFmtId="0" fontId="39" fillId="0" borderId="0" applyFill="0">
      <alignment horizontal="center"/>
    </xf>
    <xf numFmtId="346" fontId="39" fillId="0" borderId="0" applyFill="0">
      <alignment horizontal="center"/>
    </xf>
    <xf numFmtId="0" fontId="16" fillId="0" borderId="0" applyFont="0" applyAlignment="0"/>
    <xf numFmtId="346" fontId="16" fillId="0" borderId="0" applyFont="0" applyAlignment="0"/>
    <xf numFmtId="346" fontId="16" fillId="0" borderId="0" applyFont="0" applyAlignment="0"/>
    <xf numFmtId="0" fontId="16" fillId="0" borderId="0" applyFont="0" applyAlignment="0"/>
    <xf numFmtId="0" fontId="131" fillId="0" borderId="0" applyFill="0">
      <alignment vertical="top"/>
    </xf>
    <xf numFmtId="346" fontId="131" fillId="0" borderId="0" applyFill="0">
      <alignment vertical="top"/>
    </xf>
    <xf numFmtId="0" fontId="9" fillId="0" borderId="0" applyFill="0">
      <alignment horizontal="left" vertical="top"/>
    </xf>
    <xf numFmtId="346" fontId="9" fillId="0" borderId="0" applyFill="0">
      <alignment horizontal="left" vertical="top"/>
    </xf>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248" fontId="11" fillId="0" borderId="91" applyFill="0"/>
    <xf numFmtId="0" fontId="16" fillId="0" borderId="0" applyNumberFormat="0" applyFont="0" applyAlignment="0"/>
    <xf numFmtId="346" fontId="16" fillId="0" borderId="0" applyNumberFormat="0" applyFont="0" applyAlignment="0"/>
    <xf numFmtId="346" fontId="16" fillId="0" borderId="0" applyNumberFormat="0" applyFont="0" applyAlignment="0"/>
    <xf numFmtId="0" fontId="16" fillId="0" borderId="0" applyNumberFormat="0" applyFont="0" applyAlignment="0"/>
    <xf numFmtId="0" fontId="131" fillId="0" borderId="0" applyFill="0">
      <alignment wrapText="1"/>
    </xf>
    <xf numFmtId="346" fontId="131" fillId="0" borderId="0" applyFill="0">
      <alignment wrapText="1"/>
    </xf>
    <xf numFmtId="0" fontId="9" fillId="0" borderId="0" applyFill="0">
      <alignment horizontal="left" vertical="top" wrapText="1"/>
    </xf>
    <xf numFmtId="346" fontId="9" fillId="0" borderId="0" applyFill="0">
      <alignment horizontal="left" vertical="top" wrapText="1"/>
    </xf>
    <xf numFmtId="0" fontId="133" fillId="0" borderId="0" applyNumberFormat="0" applyFont="0" applyAlignment="0">
      <alignment horizontal="center"/>
    </xf>
    <xf numFmtId="346" fontId="133" fillId="0" borderId="0" applyNumberFormat="0" applyFont="0" applyAlignment="0">
      <alignment horizontal="center"/>
    </xf>
    <xf numFmtId="0" fontId="52" fillId="0" borderId="0" applyFill="0">
      <alignment vertical="top" wrapText="1"/>
    </xf>
    <xf numFmtId="346" fontId="52" fillId="0" borderId="0" applyFill="0">
      <alignment vertical="top" wrapText="1"/>
    </xf>
    <xf numFmtId="0" fontId="11" fillId="0" borderId="0" applyFill="0">
      <alignment horizontal="left" vertical="top" wrapText="1"/>
    </xf>
    <xf numFmtId="346" fontId="11" fillId="0" borderId="0" applyFill="0">
      <alignment horizontal="left" vertical="top" wrapText="1"/>
    </xf>
    <xf numFmtId="0" fontId="11" fillId="0" borderId="0" applyFill="0">
      <alignment horizontal="left" vertical="top" wrapText="1"/>
    </xf>
    <xf numFmtId="248" fontId="16" fillId="0" borderId="0" applyFill="0"/>
    <xf numFmtId="0" fontId="133" fillId="0" borderId="0" applyNumberFormat="0" applyFont="0" applyAlignment="0">
      <alignment horizontal="center"/>
    </xf>
    <xf numFmtId="346" fontId="133" fillId="0" borderId="0" applyNumberFormat="0" applyFont="0" applyAlignment="0">
      <alignment horizontal="center"/>
    </xf>
    <xf numFmtId="0" fontId="23" fillId="0" borderId="0" applyFill="0">
      <alignment vertical="center" wrapText="1"/>
    </xf>
    <xf numFmtId="346" fontId="23" fillId="0" borderId="0" applyFill="0">
      <alignment vertical="center" wrapText="1"/>
    </xf>
    <xf numFmtId="0" fontId="10" fillId="0" borderId="0">
      <alignment horizontal="left" vertical="center" wrapText="1"/>
    </xf>
    <xf numFmtId="346" fontId="10" fillId="0" borderId="0">
      <alignment horizontal="left" vertical="center" wrapText="1"/>
    </xf>
    <xf numFmtId="0" fontId="10" fillId="0" borderId="0">
      <alignment horizontal="left" vertical="center" wrapText="1"/>
    </xf>
    <xf numFmtId="0" fontId="133" fillId="0" borderId="0" applyNumberFormat="0" applyFont="0" applyAlignment="0">
      <alignment horizontal="center"/>
    </xf>
    <xf numFmtId="346" fontId="133" fillId="0" borderId="0" applyNumberFormat="0" applyFont="0" applyAlignment="0">
      <alignment horizontal="center"/>
    </xf>
    <xf numFmtId="0" fontId="81" fillId="0" borderId="0" applyFill="0">
      <alignment horizontal="center" vertical="center" wrapText="1"/>
    </xf>
    <xf numFmtId="346" fontId="81" fillId="0" borderId="0" applyFill="0">
      <alignment horizontal="center" vertical="center" wrapText="1"/>
    </xf>
    <xf numFmtId="0" fontId="16" fillId="0" borderId="0" applyFill="0">
      <alignment horizontal="center" vertical="center" wrapText="1"/>
    </xf>
    <xf numFmtId="346" fontId="16" fillId="0" borderId="0" applyFill="0">
      <alignment horizontal="center" vertical="center" wrapText="1"/>
    </xf>
    <xf numFmtId="346" fontId="16" fillId="0" borderId="0" applyFill="0">
      <alignment horizontal="center" vertical="center" wrapText="1"/>
    </xf>
    <xf numFmtId="0" fontId="16" fillId="0" borderId="0" applyFill="0">
      <alignment horizontal="center" vertical="center" wrapText="1"/>
    </xf>
    <xf numFmtId="0" fontId="16" fillId="0" borderId="0" applyFill="0">
      <alignment horizontal="center" vertical="center" wrapText="1"/>
    </xf>
    <xf numFmtId="0" fontId="133" fillId="0" borderId="0" applyNumberFormat="0" applyFont="0" applyAlignment="0">
      <alignment horizontal="center"/>
    </xf>
    <xf numFmtId="346" fontId="133" fillId="0" borderId="0" applyNumberFormat="0" applyFont="0" applyAlignment="0">
      <alignment horizontal="center"/>
    </xf>
    <xf numFmtId="0" fontId="135" fillId="0" borderId="0" applyFill="0">
      <alignment horizontal="center" vertical="center" wrapText="1"/>
    </xf>
    <xf numFmtId="346" fontId="135" fillId="0" borderId="0" applyFill="0">
      <alignment horizontal="center" vertical="center" wrapText="1"/>
    </xf>
    <xf numFmtId="0" fontId="136" fillId="0" borderId="0" applyFill="0">
      <alignment horizontal="center" vertical="center" wrapText="1"/>
    </xf>
    <xf numFmtId="346" fontId="136" fillId="0" borderId="0" applyFill="0">
      <alignment horizontal="center" vertical="center" wrapText="1"/>
    </xf>
    <xf numFmtId="0" fontId="133" fillId="0" borderId="0" applyNumberFormat="0" applyFont="0" applyAlignment="0">
      <alignment horizontal="center"/>
    </xf>
    <xf numFmtId="346" fontId="133" fillId="0" borderId="0" applyNumberFormat="0" applyFont="0" applyAlignment="0">
      <alignment horizontal="center"/>
    </xf>
    <xf numFmtId="0" fontId="138" fillId="0" borderId="0">
      <alignment horizontal="center" wrapText="1"/>
    </xf>
    <xf numFmtId="346" fontId="138" fillId="0" borderId="0">
      <alignment horizontal="center" wrapText="1"/>
    </xf>
    <xf numFmtId="0" fontId="134" fillId="0" borderId="0" applyFill="0">
      <alignment horizontal="center" wrapText="1"/>
    </xf>
    <xf numFmtId="346" fontId="134" fillId="0" borderId="0" applyFill="0">
      <alignment horizontal="center" wrapText="1"/>
    </xf>
    <xf numFmtId="0" fontId="139" fillId="0" borderId="0" applyNumberFormat="0" applyFill="0" applyBorder="0" applyAlignment="0" applyProtection="0"/>
    <xf numFmtId="0" fontId="139" fillId="0" borderId="0" applyNumberFormat="0" applyFill="0" applyBorder="0" applyAlignment="0" applyProtection="0"/>
    <xf numFmtId="346" fontId="139"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346" fontId="140" fillId="0" borderId="0" applyNumberFormat="0" applyFill="0" applyBorder="0" applyAlignment="0" applyProtection="0"/>
    <xf numFmtId="250" fontId="16" fillId="65" borderId="256" applyNumberFormat="0">
      <alignment vertical="center"/>
    </xf>
    <xf numFmtId="1" fontId="16" fillId="89" borderId="256" applyNumberFormat="0">
      <alignment vertical="center"/>
    </xf>
    <xf numFmtId="249" fontId="16" fillId="89" borderId="256" applyNumberFormat="0">
      <alignment vertical="center"/>
    </xf>
    <xf numFmtId="249" fontId="16" fillId="61" borderId="256" applyNumberFormat="0">
      <alignment vertical="center"/>
    </xf>
    <xf numFmtId="3" fontId="16" fillId="0"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51" fontId="16" fillId="0" borderId="0" applyFill="0" applyBorder="0" applyAlignment="0"/>
    <xf numFmtId="251" fontId="16" fillId="0" borderId="0" applyFill="0" applyBorder="0" applyAlignment="0"/>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0" fontId="16" fillId="0" borderId="0" applyFill="0" applyBorder="0" applyAlignment="0"/>
    <xf numFmtId="252" fontId="16" fillId="0" borderId="0" applyFill="0" applyBorder="0" applyAlignment="0"/>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0" fontId="16" fillId="0" borderId="0" applyFill="0" applyBorder="0" applyAlignment="0"/>
    <xf numFmtId="251" fontId="16" fillId="0" borderId="0" applyFill="0" applyBorder="0" applyAlignment="0"/>
    <xf numFmtId="249" fontId="16" fillId="88" borderId="256" applyNumberFormat="0">
      <alignment vertical="center"/>
    </xf>
    <xf numFmtId="0" fontId="141" fillId="88" borderId="256"/>
    <xf numFmtId="346" fontId="141" fillId="88" borderId="256"/>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311"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6" fillId="60" borderId="0" applyNumberFormat="0" applyFont="0" applyBorder="0" applyAlignment="0"/>
    <xf numFmtId="346" fontId="16" fillId="60" borderId="0" applyNumberFormat="0" applyFont="0" applyBorder="0" applyAlignment="0"/>
    <xf numFmtId="346" fontId="16" fillId="60" borderId="0" applyNumberFormat="0" applyFont="0" applyBorder="0" applyAlignment="0"/>
    <xf numFmtId="0" fontId="16" fillId="60" borderId="0" applyNumberFormat="0" applyFont="0" applyBorder="0" applyAlignment="0"/>
    <xf numFmtId="0"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346"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239"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0" fontId="142" fillId="2" borderId="257" applyNumberFormat="0" applyAlignment="0" applyProtection="0"/>
    <xf numFmtId="346" fontId="142" fillId="2" borderId="257" applyNumberFormat="0" applyAlignment="0" applyProtection="0"/>
    <xf numFmtId="346" fontId="93" fillId="0" borderId="0">
      <alignment horizontal="centerContinuous"/>
    </xf>
    <xf numFmtId="239" fontId="143" fillId="90" borderId="258" applyNumberFormat="0" applyAlignment="0" applyProtection="0"/>
    <xf numFmtId="346" fontId="143" fillId="90" borderId="258" applyNumberFormat="0" applyAlignment="0" applyProtection="0"/>
    <xf numFmtId="239" fontId="143" fillId="90" borderId="258" applyNumberFormat="0" applyAlignment="0" applyProtection="0"/>
    <xf numFmtId="346" fontId="143" fillId="90" borderId="258" applyNumberFormat="0" applyAlignment="0" applyProtection="0"/>
    <xf numFmtId="0" fontId="143" fillId="90" borderId="258" applyNumberFormat="0" applyAlignment="0" applyProtection="0"/>
    <xf numFmtId="239" fontId="144" fillId="0" borderId="259" applyNumberFormat="0" applyFill="0" applyAlignment="0" applyProtection="0"/>
    <xf numFmtId="346" fontId="144" fillId="0" borderId="259" applyNumberFormat="0" applyFill="0" applyAlignment="0" applyProtection="0"/>
    <xf numFmtId="239" fontId="144" fillId="0" borderId="259" applyNumberFormat="0" applyFill="0" applyAlignment="0" applyProtection="0"/>
    <xf numFmtId="346" fontId="144" fillId="0" borderId="259" applyNumberFormat="0" applyFill="0" applyAlignment="0" applyProtection="0"/>
    <xf numFmtId="0" fontId="144" fillId="0" borderId="259" applyNumberFormat="0" applyFill="0" applyAlignment="0" applyProtection="0"/>
    <xf numFmtId="0" fontId="146" fillId="0" borderId="0" applyProtection="0"/>
    <xf numFmtId="346" fontId="146" fillId="0" borderId="0" applyProtection="0"/>
    <xf numFmtId="0" fontId="16" fillId="0" borderId="0" applyNumberFormat="0" applyFont="0" applyFill="0" applyBorder="0" applyAlignment="0"/>
    <xf numFmtId="346" fontId="16" fillId="0" borderId="0" applyNumberFormat="0" applyFont="0" applyFill="0" applyBorder="0" applyAlignment="0"/>
    <xf numFmtId="346" fontId="16" fillId="0" borderId="0" applyNumberFormat="0" applyFont="0" applyFill="0" applyBorder="0" applyAlignment="0"/>
    <xf numFmtId="0" fontId="16" fillId="0" borderId="0" applyNumberFormat="0" applyFont="0" applyFill="0" applyBorder="0" applyAlignment="0"/>
    <xf numFmtId="0" fontId="147" fillId="0" borderId="0" applyNumberFormat="0" applyFill="0" applyBorder="0" applyAlignment="0" applyProtection="0"/>
    <xf numFmtId="346" fontId="147" fillId="0" borderId="0" applyNumberFormat="0" applyFill="0" applyBorder="0" applyAlignment="0" applyProtection="0"/>
    <xf numFmtId="0" fontId="27" fillId="0" borderId="260">
      <alignment horizontal="center" vertical="top" wrapText="1"/>
    </xf>
    <xf numFmtId="0" fontId="27" fillId="0" borderId="260">
      <alignment horizontal="center" vertical="top" wrapText="1"/>
    </xf>
    <xf numFmtId="346" fontId="27" fillId="0" borderId="260">
      <alignment horizontal="center" vertical="top" wrapText="1"/>
    </xf>
    <xf numFmtId="0" fontId="150" fillId="0" borderId="0">
      <alignment horizontal="center" vertical="center" wrapText="1"/>
    </xf>
    <xf numFmtId="346" fontId="150" fillId="0" borderId="0">
      <alignment horizontal="center" vertical="center" wrapText="1"/>
    </xf>
    <xf numFmtId="0" fontId="151" fillId="0" borderId="0"/>
    <xf numFmtId="346" fontId="151" fillId="0" borderId="0"/>
    <xf numFmtId="0" fontId="151" fillId="0" borderId="0"/>
    <xf numFmtId="346" fontId="151" fillId="0" borderId="0"/>
    <xf numFmtId="0" fontId="151" fillId="0" borderId="0"/>
    <xf numFmtId="346" fontId="151" fillId="0" borderId="0"/>
    <xf numFmtId="0" fontId="151" fillId="0" borderId="0"/>
    <xf numFmtId="346" fontId="151" fillId="0" borderId="0"/>
    <xf numFmtId="0" fontId="151" fillId="0" borderId="0"/>
    <xf numFmtId="346" fontId="151" fillId="0" borderId="0"/>
    <xf numFmtId="0" fontId="151" fillId="0" borderId="0"/>
    <xf numFmtId="346" fontId="151" fillId="0" borderId="0"/>
    <xf numFmtId="255" fontId="16" fillId="0" borderId="0"/>
    <xf numFmtId="255"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2" fillId="0" borderId="0" applyFont="0" applyFill="0" applyBorder="0" applyAlignment="0" applyProtection="0"/>
    <xf numFmtId="43"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55" fillId="0" borderId="0" applyFont="0" applyFill="0" applyBorder="0" applyAlignment="0" applyProtection="0"/>
    <xf numFmtId="346" fontId="15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5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239" fontId="158" fillId="0" borderId="0"/>
    <xf numFmtId="346" fontId="158" fillId="0" borderId="0"/>
    <xf numFmtId="239" fontId="159" fillId="0" borderId="0"/>
    <xf numFmtId="346" fontId="159" fillId="0" borderId="0"/>
    <xf numFmtId="239" fontId="158" fillId="0" borderId="0"/>
    <xf numFmtId="346" fontId="158" fillId="0" borderId="0"/>
    <xf numFmtId="239" fontId="159" fillId="0" borderId="0"/>
    <xf numFmtId="346" fontId="159" fillId="0" borderId="0"/>
    <xf numFmtId="261" fontId="161" fillId="0" borderId="0">
      <alignment horizontal="right"/>
    </xf>
    <xf numFmtId="261" fontId="161" fillId="0" borderId="0">
      <alignment horizontal="right"/>
    </xf>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346"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2" fillId="91" borderId="261"/>
    <xf numFmtId="0" fontId="163" fillId="0" borderId="0">
      <alignment horizontal="left" vertical="center" indent="1"/>
    </xf>
    <xf numFmtId="346" fontId="163" fillId="0" borderId="0">
      <alignment horizontal="left" vertical="center" indent="1"/>
    </xf>
    <xf numFmtId="1" fontId="93" fillId="0" borderId="158"/>
    <xf numFmtId="1" fontId="93" fillId="0" borderId="158"/>
    <xf numFmtId="1" fontId="93" fillId="0" borderId="158"/>
    <xf numFmtId="1" fontId="93" fillId="0" borderId="158"/>
    <xf numFmtId="263" fontId="16" fillId="0" borderId="0">
      <alignment horizontal="right"/>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8" fontId="165" fillId="0" borderId="27">
      <protection locked="0"/>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66" fillId="0" borderId="0" applyFont="0" applyFill="0" applyBorder="0" applyAlignment="0" applyProtection="0"/>
    <xf numFmtId="346" fontId="16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57" fillId="0" borderId="0" applyFont="0" applyFill="0" applyBorder="0" applyAlignment="0" applyProtection="0"/>
    <xf numFmtId="346" fontId="157" fillId="0" borderId="0" applyFont="0" applyFill="0" applyBorder="0" applyAlignment="0" applyProtection="0"/>
    <xf numFmtId="263" fontId="161" fillId="0" borderId="0">
      <alignment horizontal="right"/>
    </xf>
    <xf numFmtId="263" fontId="161" fillId="0" borderId="0">
      <alignment horizontal="right"/>
    </xf>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271" fontId="46" fillId="0" borderId="0" applyFont="0" applyFill="0" applyBorder="0" applyAlignment="0" applyProtection="0"/>
    <xf numFmtId="0" fontId="39" fillId="0" borderId="0" applyFont="0" applyFill="0" applyBorder="0">
      <alignment horizontal="right" vertical="center"/>
    </xf>
    <xf numFmtId="346" fontId="39" fillId="0" borderId="0" applyFont="0" applyFill="0" applyBorder="0">
      <alignment horizontal="right" vertical="center"/>
    </xf>
    <xf numFmtId="0" fontId="39" fillId="0" borderId="0" applyFont="0" applyFill="0" applyBorder="0">
      <alignment horizontal="right" vertical="center"/>
    </xf>
    <xf numFmtId="346" fontId="39" fillId="0" borderId="0" applyFont="0" applyFill="0" applyBorder="0">
      <alignment horizontal="right" vertical="center"/>
    </xf>
    <xf numFmtId="0" fontId="168" fillId="0" borderId="0"/>
    <xf numFmtId="346" fontId="168" fillId="0" borderId="0"/>
    <xf numFmtId="0" fontId="169" fillId="0" borderId="0" applyNumberFormat="0" applyAlignment="0"/>
    <xf numFmtId="346" fontId="169" fillId="0" borderId="0" applyNumberFormat="0" applyAlignment="0"/>
    <xf numFmtId="0" fontId="157" fillId="0" borderId="0" applyFont="0" applyFill="0" applyBorder="0" applyAlignment="0" applyProtection="0"/>
    <xf numFmtId="346" fontId="157" fillId="0" borderId="0" applyFont="0" applyFill="0" applyBorder="0" applyAlignment="0" applyProtection="0"/>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273" fontId="115" fillId="61" borderId="263">
      <alignment horizontal="center"/>
    </xf>
    <xf numFmtId="346" fontId="157" fillId="0" borderId="0" applyFont="0" applyFill="0" applyBorder="0" applyAlignment="0" applyProtection="0"/>
    <xf numFmtId="239" fontId="172" fillId="0" borderId="0">
      <protection locked="0"/>
    </xf>
    <xf numFmtId="346" fontId="172" fillId="0" borderId="0">
      <protection locked="0"/>
    </xf>
    <xf numFmtId="0" fontId="16" fillId="92" borderId="0" applyNumberFormat="0" applyFont="0" applyBorder="0" applyAlignment="0" applyProtection="0"/>
    <xf numFmtId="346" fontId="16" fillId="92" borderId="0" applyNumberFormat="0" applyFont="0" applyBorder="0" applyAlignment="0" applyProtection="0"/>
    <xf numFmtId="346" fontId="16" fillId="92" borderId="0" applyNumberFormat="0" applyFont="0" applyBorder="0" applyAlignment="0" applyProtection="0"/>
    <xf numFmtId="0" fontId="16" fillId="92" borderId="0" applyNumberFormat="0" applyFont="0" applyBorder="0" applyAlignment="0" applyProtection="0"/>
    <xf numFmtId="0" fontId="173" fillId="0" borderId="0" applyNumberFormat="0"/>
    <xf numFmtId="346" fontId="173" fillId="0" borderId="0" applyNumberFormat="0"/>
    <xf numFmtId="0" fontId="174" fillId="0" borderId="0">
      <alignment horizontal="centerContinuous"/>
    </xf>
    <xf numFmtId="346" fontId="174" fillId="0" borderId="0">
      <alignment horizontal="centerContinuous"/>
    </xf>
    <xf numFmtId="0" fontId="174" fillId="0" borderId="0" applyNumberFormat="0"/>
    <xf numFmtId="346" fontId="174" fillId="0" borderId="0" applyNumberFormat="0"/>
    <xf numFmtId="239" fontId="176" fillId="0" borderId="0">
      <protection locked="0"/>
    </xf>
    <xf numFmtId="346" fontId="176" fillId="0" borderId="0">
      <protection locked="0"/>
    </xf>
    <xf numFmtId="239" fontId="176" fillId="0" borderId="0">
      <protection locked="0"/>
    </xf>
    <xf numFmtId="346" fontId="176" fillId="0" borderId="0">
      <protection locked="0"/>
    </xf>
    <xf numFmtId="239" fontId="177" fillId="0" borderId="0" applyNumberFormat="0" applyFill="0" applyBorder="0" applyAlignment="0" applyProtection="0"/>
    <xf numFmtId="346" fontId="177" fillId="0" borderId="0" applyNumberFormat="0" applyFill="0" applyBorder="0" applyAlignment="0" applyProtection="0"/>
    <xf numFmtId="239" fontId="177" fillId="0" borderId="0" applyNumberFormat="0" applyFill="0" applyBorder="0" applyAlignment="0" applyProtection="0"/>
    <xf numFmtId="346" fontId="177" fillId="0" borderId="0" applyNumberFormat="0" applyFill="0" applyBorder="0" applyAlignment="0" applyProtection="0"/>
    <xf numFmtId="346" fontId="110" fillId="82" borderId="0" applyNumberFormat="0" applyBorder="0" applyAlignment="0" applyProtection="0"/>
    <xf numFmtId="239" fontId="110" fillId="82" borderId="0" applyNumberFormat="0" applyBorder="0" applyAlignment="0" applyProtection="0"/>
    <xf numFmtId="346" fontId="110" fillId="82" borderId="0" applyNumberFormat="0" applyBorder="0" applyAlignment="0" applyProtection="0"/>
    <xf numFmtId="346" fontId="110" fillId="82" borderId="0" applyNumberFormat="0" applyBorder="0" applyAlignment="0" applyProtection="0"/>
    <xf numFmtId="239" fontId="110" fillId="82" borderId="0" applyNumberFormat="0" applyBorder="0" applyAlignment="0" applyProtection="0"/>
    <xf numFmtId="346" fontId="110" fillId="82" borderId="0" applyNumberFormat="0" applyBorder="0" applyAlignment="0" applyProtection="0"/>
    <xf numFmtId="346" fontId="110" fillId="83" borderId="0" applyNumberFormat="0" applyBorder="0" applyAlignment="0" applyProtection="0"/>
    <xf numFmtId="239" fontId="110" fillId="83" borderId="0" applyNumberFormat="0" applyBorder="0" applyAlignment="0" applyProtection="0"/>
    <xf numFmtId="346" fontId="110" fillId="83" borderId="0" applyNumberFormat="0" applyBorder="0" applyAlignment="0" applyProtection="0"/>
    <xf numFmtId="346" fontId="110" fillId="83" borderId="0" applyNumberFormat="0" applyBorder="0" applyAlignment="0" applyProtection="0"/>
    <xf numFmtId="239" fontId="110" fillId="83" borderId="0" applyNumberFormat="0" applyBorder="0" applyAlignment="0" applyProtection="0"/>
    <xf numFmtId="346" fontId="110" fillId="83" borderId="0" applyNumberFormat="0" applyBorder="0" applyAlignment="0" applyProtection="0"/>
    <xf numFmtId="346" fontId="110" fillId="84" borderId="0" applyNumberFormat="0" applyBorder="0" applyAlignment="0" applyProtection="0"/>
    <xf numFmtId="239" fontId="110" fillId="84" borderId="0" applyNumberFormat="0" applyBorder="0" applyAlignment="0" applyProtection="0"/>
    <xf numFmtId="346" fontId="110" fillId="84" borderId="0" applyNumberFormat="0" applyBorder="0" applyAlignment="0" applyProtection="0"/>
    <xf numFmtId="346" fontId="110" fillId="84" borderId="0" applyNumberFormat="0" applyBorder="0" applyAlignment="0" applyProtection="0"/>
    <xf numFmtId="239" fontId="110" fillId="84" borderId="0" applyNumberFormat="0" applyBorder="0" applyAlignment="0" applyProtection="0"/>
    <xf numFmtId="346" fontId="110" fillId="84" borderId="0" applyNumberFormat="0" applyBorder="0" applyAlignment="0" applyProtection="0"/>
    <xf numFmtId="346" fontId="110" fillId="79" borderId="0" applyNumberFormat="0" applyBorder="0" applyAlignment="0" applyProtection="0"/>
    <xf numFmtId="239" fontId="110" fillId="79" borderId="0" applyNumberFormat="0" applyBorder="0" applyAlignment="0" applyProtection="0"/>
    <xf numFmtId="346" fontId="110" fillId="79" borderId="0" applyNumberFormat="0" applyBorder="0" applyAlignment="0" applyProtection="0"/>
    <xf numFmtId="346" fontId="110" fillId="79" borderId="0" applyNumberFormat="0" applyBorder="0" applyAlignment="0" applyProtection="0"/>
    <xf numFmtId="239" fontId="110" fillId="79" borderId="0" applyNumberFormat="0" applyBorder="0" applyAlignment="0" applyProtection="0"/>
    <xf numFmtId="346" fontId="110" fillId="79" borderId="0" applyNumberFormat="0" applyBorder="0" applyAlignment="0" applyProtection="0"/>
    <xf numFmtId="346" fontId="110" fillId="80" borderId="0" applyNumberFormat="0" applyBorder="0" applyAlignment="0" applyProtection="0"/>
    <xf numFmtId="239" fontId="110" fillId="80" borderId="0" applyNumberFormat="0" applyBorder="0" applyAlignment="0" applyProtection="0"/>
    <xf numFmtId="346" fontId="110" fillId="80" borderId="0" applyNumberFormat="0" applyBorder="0" applyAlignment="0" applyProtection="0"/>
    <xf numFmtId="346" fontId="110" fillId="80" borderId="0" applyNumberFormat="0" applyBorder="0" applyAlignment="0" applyProtection="0"/>
    <xf numFmtId="239" fontId="110" fillId="80" borderId="0" applyNumberFormat="0" applyBorder="0" applyAlignment="0" applyProtection="0"/>
    <xf numFmtId="346" fontId="110" fillId="80" borderId="0" applyNumberFormat="0" applyBorder="0" applyAlignment="0" applyProtection="0"/>
    <xf numFmtId="346" fontId="110" fillId="85" borderId="0" applyNumberFormat="0" applyBorder="0" applyAlignment="0" applyProtection="0"/>
    <xf numFmtId="239" fontId="110" fillId="85" borderId="0" applyNumberFormat="0" applyBorder="0" applyAlignment="0" applyProtection="0"/>
    <xf numFmtId="346" fontId="110" fillId="85" borderId="0" applyNumberFormat="0" applyBorder="0" applyAlignment="0" applyProtection="0"/>
    <xf numFmtId="346" fontId="110" fillId="85" borderId="0" applyNumberFormat="0" applyBorder="0" applyAlignment="0" applyProtection="0"/>
    <xf numFmtId="239" fontId="110" fillId="85" borderId="0" applyNumberFormat="0" applyBorder="0" applyAlignment="0" applyProtection="0"/>
    <xf numFmtId="346" fontId="110" fillId="85" borderId="0" applyNumberFormat="0" applyBorder="0" applyAlignment="0" applyProtection="0"/>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0" fontId="178" fillId="0" borderId="0"/>
    <xf numFmtId="346" fontId="178" fillId="0" borderId="0"/>
    <xf numFmtId="0" fontId="313"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346"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239" fontId="179"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346" fontId="179" fillId="73" borderId="257" applyNumberFormat="0" applyAlignment="0" applyProtection="0"/>
    <xf numFmtId="346" fontId="110" fillId="0" borderId="0">
      <protection hidden="1"/>
    </xf>
    <xf numFmtId="0" fontId="110" fillId="0" borderId="0">
      <protection hidden="1"/>
    </xf>
    <xf numFmtId="346" fontId="110" fillId="0" borderId="0">
      <protection hidden="1"/>
    </xf>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applyNumberFormat="0" applyFill="0" applyBorder="0" applyAlignment="0" applyProtection="0"/>
    <xf numFmtId="346" fontId="16" fillId="0" borderId="0" applyNumberFormat="0" applyFill="0" applyBorder="0" applyAlignment="0" applyProtection="0"/>
    <xf numFmtId="346" fontId="16" fillId="0" borderId="0" applyNumberFormat="0" applyFill="0" applyBorder="0" applyAlignment="0" applyProtection="0"/>
    <xf numFmtId="0" fontId="16" fillId="0" borderId="0" applyNumberFormat="0" applyFill="0" applyBorder="0" applyAlignment="0" applyProtection="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239"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239"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239" fontId="16" fillId="0" borderId="0" applyFont="0" applyFill="0" applyBorder="0" applyAlignment="0" applyProtection="0"/>
    <xf numFmtId="0" fontId="16" fillId="93" borderId="267" applyNumberFormat="0">
      <alignment vertical="center"/>
    </xf>
    <xf numFmtId="346" fontId="16" fillId="93" borderId="267" applyNumberFormat="0">
      <alignment vertical="center"/>
    </xf>
    <xf numFmtId="346" fontId="16" fillId="93" borderId="267" applyNumberFormat="0">
      <alignment vertical="center"/>
    </xf>
    <xf numFmtId="0" fontId="16" fillId="93" borderId="267" applyNumberFormat="0">
      <alignment vertical="center"/>
    </xf>
    <xf numFmtId="0" fontId="183" fillId="0" borderId="0">
      <alignment horizontal="center" wrapText="1"/>
    </xf>
    <xf numFmtId="346" fontId="183" fillId="0" borderId="0">
      <alignment horizontal="center" wrapText="1"/>
    </xf>
    <xf numFmtId="0" fontId="117" fillId="0" borderId="0" applyFill="0" applyBorder="0">
      <alignment horizontal="left" vertical="top"/>
    </xf>
    <xf numFmtId="346" fontId="117" fillId="0" borderId="0" applyFill="0" applyBorder="0">
      <alignment horizontal="left" vertical="top"/>
    </xf>
    <xf numFmtId="239" fontId="172" fillId="0" borderId="0">
      <protection locked="0"/>
    </xf>
    <xf numFmtId="346" fontId="172" fillId="0" borderId="0">
      <protection locked="0"/>
    </xf>
    <xf numFmtId="239" fontId="172" fillId="0" borderId="0">
      <protection locked="0"/>
    </xf>
    <xf numFmtId="346" fontId="172" fillId="0" borderId="0">
      <protection locked="0"/>
    </xf>
    <xf numFmtId="239" fontId="172" fillId="0" borderId="0">
      <protection locked="0"/>
    </xf>
    <xf numFmtId="346" fontId="172" fillId="0" borderId="0">
      <protection locked="0"/>
    </xf>
    <xf numFmtId="239" fontId="172" fillId="0" borderId="0">
      <protection locked="0"/>
    </xf>
    <xf numFmtId="346" fontId="172" fillId="0" borderId="0">
      <protection locked="0"/>
    </xf>
    <xf numFmtId="239" fontId="172" fillId="0" borderId="0">
      <protection locked="0"/>
    </xf>
    <xf numFmtId="346" fontId="172" fillId="0" borderId="0">
      <protection locked="0"/>
    </xf>
    <xf numFmtId="239" fontId="172" fillId="0" borderId="0">
      <protection locked="0"/>
    </xf>
    <xf numFmtId="346" fontId="172" fillId="0" borderId="0">
      <protection locked="0"/>
    </xf>
    <xf numFmtId="239" fontId="172" fillId="0" borderId="0">
      <protection locked="0"/>
    </xf>
    <xf numFmtId="346" fontId="172" fillId="0" borderId="0">
      <protection locked="0"/>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346"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0" fontId="16" fillId="61" borderId="263" applyNumberFormat="0">
      <alignment vertical="center"/>
    </xf>
    <xf numFmtId="239" fontId="172" fillId="0" borderId="0">
      <protection locked="0"/>
    </xf>
    <xf numFmtId="346" fontId="172" fillId="0" borderId="0">
      <protection locked="0"/>
    </xf>
    <xf numFmtId="346" fontId="16" fillId="0" borderId="0" applyBorder="0"/>
    <xf numFmtId="239" fontId="172" fillId="0" borderId="0">
      <protection locked="0"/>
    </xf>
    <xf numFmtId="346" fontId="172" fillId="0" borderId="0">
      <protection locked="0"/>
    </xf>
    <xf numFmtId="0" fontId="16" fillId="0" borderId="0"/>
    <xf numFmtId="346" fontId="16" fillId="0" borderId="0"/>
    <xf numFmtId="346" fontId="16" fillId="0" borderId="0"/>
    <xf numFmtId="0" fontId="16" fillId="0" borderId="0"/>
    <xf numFmtId="0" fontId="16" fillId="0" borderId="0" applyFill="0" applyBorder="0" applyProtection="0">
      <alignment horizontal="centerContinuous"/>
      <protection locked="0"/>
    </xf>
    <xf numFmtId="346" fontId="16" fillId="0" borderId="0" applyFill="0" applyBorder="0" applyProtection="0">
      <alignment horizontal="centerContinuous"/>
      <protection locked="0"/>
    </xf>
    <xf numFmtId="346" fontId="16" fillId="0" borderId="0" applyFill="0" applyBorder="0" applyProtection="0">
      <alignment horizontal="centerContinuous"/>
      <protection locked="0"/>
    </xf>
    <xf numFmtId="0" fontId="16" fillId="0" borderId="0" applyFill="0" applyBorder="0" applyProtection="0">
      <alignment horizontal="centerContinuous"/>
      <protection locked="0"/>
    </xf>
    <xf numFmtId="239" fontId="184" fillId="0" borderId="0" applyFill="0" applyBorder="0" applyProtection="0">
      <alignment horizontal="left"/>
    </xf>
    <xf numFmtId="346" fontId="184" fillId="0" borderId="0" applyFill="0" applyBorder="0" applyProtection="0">
      <alignment horizontal="left"/>
    </xf>
    <xf numFmtId="0" fontId="16" fillId="60" borderId="0" applyNumberFormat="0" applyFont="0" applyBorder="0" applyAlignment="0"/>
    <xf numFmtId="346" fontId="16" fillId="60" borderId="0" applyNumberFormat="0" applyFont="0" applyBorder="0" applyAlignment="0"/>
    <xf numFmtId="346" fontId="16" fillId="60" borderId="0" applyNumberFormat="0" applyFont="0" applyBorder="0" applyAlignment="0"/>
    <xf numFmtId="0" fontId="16" fillId="60" borderId="0" applyNumberFormat="0" applyFont="0" applyBorder="0" applyAlignment="0"/>
    <xf numFmtId="0" fontId="185" fillId="61" borderId="268" applyNumberFormat="0">
      <alignment vertical="center"/>
    </xf>
    <xf numFmtId="346" fontId="185" fillId="61" borderId="268" applyNumberFormat="0">
      <alignment vertical="center"/>
    </xf>
    <xf numFmtId="346" fontId="314" fillId="0" borderId="0" applyNumberFormat="0" applyBorder="0">
      <alignment horizontal="left"/>
    </xf>
    <xf numFmtId="346" fontId="314" fillId="0" borderId="0" applyNumberFormat="0" applyBorder="0">
      <alignment horizontal="left"/>
    </xf>
    <xf numFmtId="346" fontId="188" fillId="0" borderId="0" applyProtection="0">
      <alignment horizontal="right"/>
    </xf>
    <xf numFmtId="0" fontId="11" fillId="0" borderId="269" applyNumberFormat="0" applyAlignment="0" applyProtection="0">
      <alignment horizontal="left" vertical="center"/>
    </xf>
    <xf numFmtId="346" fontId="11" fillId="0" borderId="269" applyNumberFormat="0" applyAlignment="0" applyProtection="0">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346"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0" fontId="11" fillId="0" borderId="155">
      <alignment horizontal="left" vertical="center"/>
    </xf>
    <xf numFmtId="14" fontId="27" fillId="88" borderId="235">
      <alignment horizontal="center" vertical="center" wrapText="1"/>
    </xf>
    <xf numFmtId="0" fontId="191" fillId="0" borderId="0">
      <alignment horizontal="left"/>
    </xf>
    <xf numFmtId="346" fontId="191" fillId="0" borderId="0">
      <alignment horizontal="left"/>
    </xf>
    <xf numFmtId="0" fontId="192" fillId="0" borderId="0"/>
    <xf numFmtId="346" fontId="192" fillId="0" borderId="0"/>
    <xf numFmtId="0" fontId="16" fillId="0" borderId="0" applyNumberFormat="0" applyFill="0" applyBorder="0" applyProtection="0">
      <alignment wrapText="1"/>
    </xf>
    <xf numFmtId="346" fontId="16" fillId="0" borderId="0" applyNumberFormat="0" applyFill="0" applyBorder="0" applyProtection="0">
      <alignment wrapText="1"/>
    </xf>
    <xf numFmtId="346" fontId="16" fillId="0" borderId="0" applyNumberFormat="0" applyFill="0" applyBorder="0" applyProtection="0">
      <alignment wrapText="1"/>
    </xf>
    <xf numFmtId="0" fontId="16" fillId="0" borderId="0" applyNumberFormat="0" applyFill="0" applyBorder="0" applyProtection="0">
      <alignment wrapText="1"/>
    </xf>
    <xf numFmtId="0" fontId="16" fillId="0" borderId="0" applyNumberFormat="0" applyFill="0" applyBorder="0" applyProtection="0">
      <alignment horizontal="justify" vertical="top" wrapText="1"/>
    </xf>
    <xf numFmtId="346" fontId="16" fillId="0" borderId="0" applyNumberFormat="0" applyFill="0" applyBorder="0" applyProtection="0">
      <alignment horizontal="justify" vertical="top" wrapText="1"/>
    </xf>
    <xf numFmtId="346" fontId="16" fillId="0" borderId="0" applyNumberFormat="0" applyFill="0" applyBorder="0" applyProtection="0">
      <alignment horizontal="justify" vertical="top" wrapText="1"/>
    </xf>
    <xf numFmtId="0" fontId="16" fillId="0" borderId="0" applyNumberFormat="0" applyFill="0" applyBorder="0" applyProtection="0">
      <alignment horizontal="justify" vertical="top" wrapText="1"/>
    </xf>
    <xf numFmtId="0" fontId="193" fillId="0" borderId="0" applyNumberFormat="0" applyFill="0" applyBorder="0" applyAlignment="0" applyProtection="0">
      <alignment horizontal="center" vertical="top" wrapText="1"/>
    </xf>
    <xf numFmtId="346" fontId="193" fillId="0" borderId="0" applyNumberFormat="0" applyFill="0" applyBorder="0" applyAlignment="0" applyProtection="0">
      <alignment horizontal="center" vertical="top" wrapText="1"/>
    </xf>
    <xf numFmtId="0" fontId="194" fillId="0" borderId="0" applyNumberFormat="0" applyFill="0" applyBorder="0" applyAlignment="0" applyProtection="0"/>
    <xf numFmtId="346" fontId="194" fillId="0" borderId="0" applyNumberFormat="0" applyFill="0" applyBorder="0" applyAlignment="0" applyProtection="0"/>
    <xf numFmtId="0" fontId="8" fillId="0" borderId="273" applyNumberFormat="0" applyFill="0" applyAlignment="0" applyProtection="0"/>
    <xf numFmtId="346" fontId="8" fillId="0" borderId="273" applyNumberFormat="0" applyFill="0" applyAlignment="0" applyProtection="0"/>
    <xf numFmtId="346" fontId="315" fillId="0" borderId="0" applyNumberFormat="0" applyFill="0" applyBorder="0" applyAlignment="0" applyProtection="0">
      <alignment vertical="top"/>
      <protection locked="0"/>
    </xf>
    <xf numFmtId="0" fontId="315" fillId="0" borderId="0" applyNumberFormat="0" applyFill="0" applyBorder="0" applyAlignment="0" applyProtection="0">
      <alignment vertical="top"/>
      <protection locked="0"/>
    </xf>
    <xf numFmtId="0" fontId="315" fillId="0" borderId="0" applyNumberFormat="0" applyFill="0" applyBorder="0" applyAlignment="0" applyProtection="0">
      <alignment vertical="top"/>
      <protection locked="0"/>
    </xf>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283" fontId="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279" fontId="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347" fontId="316" fillId="95" borderId="130" applyNumberFormat="0" applyAlignment="0" applyProtection="0"/>
    <xf numFmtId="0" fontId="16" fillId="0" borderId="274" applyFill="0" applyBorder="0" applyProtection="0">
      <alignment horizontal="center"/>
      <protection locked="0"/>
    </xf>
    <xf numFmtId="346" fontId="16" fillId="0" borderId="274" applyFill="0" applyBorder="0" applyProtection="0">
      <alignment horizontal="center"/>
      <protection locked="0"/>
    </xf>
    <xf numFmtId="346" fontId="16" fillId="0" borderId="274" applyFill="0" applyBorder="0" applyProtection="0">
      <alignment horizontal="center"/>
      <protection locked="0"/>
    </xf>
    <xf numFmtId="0" fontId="16" fillId="0" borderId="274" applyFill="0" applyBorder="0" applyProtection="0">
      <alignment horizontal="center"/>
      <protection locked="0"/>
    </xf>
    <xf numFmtId="0" fontId="195" fillId="60" borderId="130" applyNumberFormat="0" applyBorder="0" applyAlignment="0" applyProtection="0">
      <alignment horizontal="center"/>
    </xf>
    <xf numFmtId="0" fontId="195" fillId="60" borderId="130" applyNumberFormat="0" applyBorder="0" applyAlignment="0" applyProtection="0">
      <alignment horizontal="center"/>
    </xf>
    <xf numFmtId="0" fontId="195" fillId="60" borderId="130" applyNumberFormat="0" applyBorder="0" applyAlignment="0" applyProtection="0">
      <alignment horizontal="center"/>
    </xf>
    <xf numFmtId="0" fontId="195" fillId="60" borderId="130" applyNumberFormat="0" applyBorder="0" applyAlignment="0" applyProtection="0">
      <alignment horizontal="center"/>
    </xf>
    <xf numFmtId="346" fontId="195" fillId="60" borderId="130" applyNumberFormat="0" applyBorder="0" applyAlignment="0" applyProtection="0">
      <alignment horizontal="center"/>
    </xf>
    <xf numFmtId="346" fontId="195" fillId="60" borderId="130" applyNumberFormat="0" applyBorder="0" applyAlignment="0" applyProtection="0">
      <alignment horizontal="center"/>
    </xf>
    <xf numFmtId="346" fontId="195" fillId="60" borderId="130" applyNumberFormat="0" applyBorder="0" applyAlignment="0" applyProtection="0">
      <alignment horizontal="center"/>
    </xf>
    <xf numFmtId="346" fontId="195" fillId="60" borderId="130" applyNumberFormat="0" applyBorder="0" applyAlignment="0" applyProtection="0">
      <alignment horizontal="center"/>
    </xf>
    <xf numFmtId="0" fontId="195" fillId="60" borderId="130" applyNumberFormat="0" applyBorder="0" applyAlignment="0" applyProtection="0">
      <alignment horizontal="center"/>
    </xf>
    <xf numFmtId="0" fontId="195" fillId="60" borderId="130" applyNumberFormat="0" applyBorder="0" applyAlignment="0" applyProtection="0">
      <alignment horizontal="center"/>
    </xf>
    <xf numFmtId="0" fontId="195" fillId="60" borderId="130" applyNumberFormat="0" applyBorder="0" applyAlignment="0" applyProtection="0">
      <alignment horizontal="center"/>
    </xf>
    <xf numFmtId="0" fontId="195" fillId="94" borderId="130" applyNumberFormat="0" applyBorder="0" applyAlignment="0" applyProtection="0">
      <alignment horizontal="center"/>
    </xf>
    <xf numFmtId="0" fontId="195" fillId="94" borderId="130" applyNumberFormat="0" applyBorder="0" applyAlignment="0" applyProtection="0">
      <alignment horizontal="center"/>
    </xf>
    <xf numFmtId="0" fontId="195" fillId="94" borderId="130" applyNumberFormat="0" applyBorder="0" applyAlignment="0" applyProtection="0">
      <alignment horizontal="center"/>
    </xf>
    <xf numFmtId="0" fontId="195" fillId="94" borderId="130" applyNumberFormat="0" applyBorder="0" applyAlignment="0" applyProtection="0">
      <alignment horizontal="center"/>
    </xf>
    <xf numFmtId="346" fontId="195" fillId="94" borderId="130" applyNumberFormat="0" applyBorder="0" applyAlignment="0" applyProtection="0">
      <alignment horizontal="center"/>
    </xf>
    <xf numFmtId="346" fontId="195" fillId="94" borderId="130" applyNumberFormat="0" applyBorder="0" applyAlignment="0" applyProtection="0">
      <alignment horizontal="center"/>
    </xf>
    <xf numFmtId="346" fontId="195" fillId="94" borderId="130" applyNumberFormat="0" applyBorder="0" applyAlignment="0" applyProtection="0">
      <alignment horizontal="center"/>
    </xf>
    <xf numFmtId="346" fontId="195" fillId="94" borderId="130" applyNumberFormat="0" applyBorder="0" applyAlignment="0" applyProtection="0">
      <alignment horizontal="center"/>
    </xf>
    <xf numFmtId="0" fontId="195" fillId="94" borderId="130" applyNumberFormat="0" applyBorder="0" applyAlignment="0" applyProtection="0">
      <alignment horizontal="center"/>
    </xf>
    <xf numFmtId="0" fontId="195" fillId="94" borderId="130" applyNumberFormat="0" applyBorder="0" applyAlignment="0" applyProtection="0">
      <alignment horizontal="center"/>
    </xf>
    <xf numFmtId="0" fontId="195" fillId="94" borderId="130" applyNumberFormat="0" applyBorder="0" applyAlignment="0" applyProtection="0">
      <alignment horizontal="center"/>
    </xf>
    <xf numFmtId="239" fontId="118" fillId="69" borderId="0" applyNumberFormat="0" applyBorder="0" applyAlignment="0" applyProtection="0"/>
    <xf numFmtId="346" fontId="118" fillId="69" borderId="0" applyNumberFormat="0" applyBorder="0" applyAlignment="0" applyProtection="0"/>
    <xf numFmtId="239" fontId="118" fillId="69" borderId="0" applyNumberFormat="0" applyBorder="0" applyAlignment="0" applyProtection="0"/>
    <xf numFmtId="346" fontId="118" fillId="69" borderId="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10" fontId="39" fillId="65" borderId="130" applyNumberFormat="0" applyBorder="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0" fontId="313" fillId="73" borderId="257" applyNumberFormat="0" applyAlignment="0" applyProtection="0"/>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346" fontId="61" fillId="4" borderId="46"/>
    <xf numFmtId="0" fontId="198" fillId="60" borderId="275"/>
    <xf numFmtId="346" fontId="198" fillId="60" borderId="275"/>
    <xf numFmtId="0" fontId="198" fillId="60" borderId="275"/>
    <xf numFmtId="346" fontId="198" fillId="60" borderId="275"/>
    <xf numFmtId="0" fontId="198" fillId="60" borderId="275"/>
    <xf numFmtId="0" fontId="198" fillId="60" borderId="275"/>
    <xf numFmtId="0" fontId="198" fillId="60" borderId="275"/>
    <xf numFmtId="346" fontId="198" fillId="60" borderId="275"/>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15"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89" fontId="162" fillId="91" borderId="263">
      <alignment horizontal="right"/>
    </xf>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0"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291" fontId="199" fillId="57" borderId="276"/>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346" fontId="61" fillId="16" borderId="32"/>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346"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0"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242" fontId="162" fillId="91" borderId="263">
      <alignment horizontal="right"/>
    </xf>
    <xf numFmtId="0" fontId="122" fillId="0" borderId="0" applyNumberFormat="0" applyFill="0" applyBorder="0" applyAlignment="0">
      <protection locked="0"/>
    </xf>
    <xf numFmtId="346" fontId="122" fillId="0" borderId="0" applyNumberFormat="0" applyFill="0" applyBorder="0" applyAlignment="0">
      <protection locked="0"/>
    </xf>
    <xf numFmtId="0" fontId="16" fillId="0" borderId="0"/>
    <xf numFmtId="346" fontId="16" fillId="0" borderId="0"/>
    <xf numFmtId="346" fontId="16" fillId="0" borderId="0"/>
    <xf numFmtId="0" fontId="16" fillId="0" borderId="0"/>
    <xf numFmtId="0" fontId="115" fillId="0" borderId="0"/>
    <xf numFmtId="346" fontId="115" fillId="0" borderId="0"/>
    <xf numFmtId="0" fontId="115" fillId="0" borderId="0"/>
    <xf numFmtId="346" fontId="115" fillId="0" borderId="0"/>
    <xf numFmtId="346" fontId="115" fillId="0" borderId="0"/>
    <xf numFmtId="0" fontId="111" fillId="0" borderId="0" applyNumberFormat="0" applyBorder="0" applyProtection="0">
      <alignment horizontal="center"/>
    </xf>
    <xf numFmtId="346" fontId="111" fillId="0" borderId="0" applyNumberFormat="0" applyBorder="0" applyProtection="0">
      <alignment horizontal="center"/>
    </xf>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0" fontId="16" fillId="61" borderId="0"/>
    <xf numFmtId="346" fontId="16" fillId="61" borderId="0"/>
    <xf numFmtId="346" fontId="16" fillId="61" borderId="0"/>
    <xf numFmtId="0" fontId="16" fillId="61" borderId="0"/>
    <xf numFmtId="0" fontId="205" fillId="0" borderId="99">
      <alignment horizontal="left"/>
      <protection locked="0"/>
    </xf>
    <xf numFmtId="346" fontId="205" fillId="0" borderId="99">
      <alignment horizontal="left"/>
      <protection locked="0"/>
    </xf>
    <xf numFmtId="348"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239" fontId="172" fillId="0" borderId="0">
      <protection locked="0"/>
    </xf>
    <xf numFmtId="346" fontId="172" fillId="0" borderId="0">
      <protection locked="0"/>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07" fontId="39" fillId="0" borderId="130">
      <alignment horizontal="right"/>
    </xf>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0" fontId="16" fillId="0" borderId="274" applyFill="0" applyBorder="0" applyProtection="0">
      <alignment horizontal="center"/>
      <protection locked="0"/>
    </xf>
    <xf numFmtId="346" fontId="16" fillId="0" borderId="274" applyFill="0" applyBorder="0" applyProtection="0">
      <alignment horizontal="center"/>
      <protection locked="0"/>
    </xf>
    <xf numFmtId="346" fontId="16" fillId="0" borderId="274" applyFill="0" applyBorder="0" applyProtection="0">
      <alignment horizontal="center"/>
      <protection locked="0"/>
    </xf>
    <xf numFmtId="0" fontId="16" fillId="0" borderId="274" applyFill="0" applyBorder="0" applyProtection="0">
      <alignment horizontal="center"/>
      <protection locked="0"/>
    </xf>
    <xf numFmtId="0" fontId="209" fillId="67" borderId="0"/>
    <xf numFmtId="346" fontId="209" fillId="67" borderId="0"/>
    <xf numFmtId="0" fontId="197" fillId="88" borderId="277" applyNumberFormat="0" applyFont="0" applyFill="0" applyAlignment="0" applyProtection="0">
      <alignment vertical="center"/>
      <protection locked="0"/>
    </xf>
    <xf numFmtId="346" fontId="197" fillId="88" borderId="277" applyNumberFormat="0" applyFont="0" applyFill="0" applyAlignment="0" applyProtection="0">
      <alignment vertical="center"/>
      <protection locked="0"/>
    </xf>
    <xf numFmtId="0" fontId="210" fillId="88" borderId="277">
      <protection locked="0"/>
    </xf>
    <xf numFmtId="346" fontId="210" fillId="88" borderId="277">
      <protection locked="0"/>
    </xf>
    <xf numFmtId="0" fontId="211" fillId="0" borderId="0" applyNumberFormat="0" applyBorder="0">
      <alignment horizontal="left" vertical="top"/>
    </xf>
    <xf numFmtId="346" fontId="211" fillId="0" borderId="0" applyNumberFormat="0" applyBorder="0">
      <alignment horizontal="left" vertical="top"/>
    </xf>
    <xf numFmtId="239" fontId="212" fillId="66" borderId="0" applyNumberFormat="0" applyBorder="0" applyAlignment="0" applyProtection="0"/>
    <xf numFmtId="346" fontId="212" fillId="66" borderId="0" applyNumberFormat="0" applyBorder="0" applyAlignment="0" applyProtection="0"/>
    <xf numFmtId="346" fontId="212" fillId="66" borderId="0" applyNumberFormat="0" applyBorder="0" applyAlignment="0" applyProtection="0"/>
    <xf numFmtId="239" fontId="212" fillId="66" borderId="0" applyNumberFormat="0" applyBorder="0" applyAlignment="0" applyProtection="0"/>
    <xf numFmtId="0" fontId="317" fillId="66" borderId="0" applyNumberFormat="0" applyBorder="0" applyAlignment="0" applyProtection="0"/>
    <xf numFmtId="0" fontId="115" fillId="0" borderId="0" applyNumberFormat="0" applyFill="0" applyAlignment="0" applyProtection="0"/>
    <xf numFmtId="346" fontId="115" fillId="0" borderId="0" applyNumberFormat="0" applyFill="0" applyAlignment="0" applyProtection="0"/>
    <xf numFmtId="0" fontId="216" fillId="0" borderId="0"/>
    <xf numFmtId="346" fontId="216" fillId="0" borderId="0"/>
    <xf numFmtId="0" fontId="216" fillId="0" borderId="0"/>
    <xf numFmtId="346" fontId="216" fillId="0" borderId="0"/>
    <xf numFmtId="0" fontId="216" fillId="0" borderId="0"/>
    <xf numFmtId="346" fontId="216" fillId="0" borderId="0"/>
    <xf numFmtId="0" fontId="216" fillId="0" borderId="0"/>
    <xf numFmtId="346" fontId="2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56" fillId="0" borderId="0"/>
    <xf numFmtId="0" fontId="16" fillId="0" borderId="0"/>
    <xf numFmtId="0" fontId="18" fillId="0" borderId="0"/>
    <xf numFmtId="346"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0" fontId="18" fillId="0" borderId="0"/>
    <xf numFmtId="239" fontId="16" fillId="0" borderId="0"/>
    <xf numFmtId="346" fontId="16" fillId="0" borderId="0"/>
    <xf numFmtId="346" fontId="16" fillId="0" borderId="0"/>
    <xf numFmtId="239" fontId="16" fillId="0" borderId="0"/>
    <xf numFmtId="346" fontId="16" fillId="0" borderId="0"/>
    <xf numFmtId="239"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239"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239"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239" fontId="16" fillId="0" borderId="0"/>
    <xf numFmtId="239" fontId="8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239" fontId="16" fillId="0" borderId="0"/>
    <xf numFmtId="346"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239" fontId="16" fillId="0" borderId="0"/>
    <xf numFmtId="346" fontId="16" fillId="0" borderId="0"/>
    <xf numFmtId="346" fontId="16" fillId="0" borderId="0"/>
    <xf numFmtId="239" fontId="16" fillId="0" borderId="0"/>
    <xf numFmtId="0" fontId="16" fillId="0" borderId="0"/>
    <xf numFmtId="0" fontId="18" fillId="0" borderId="0"/>
    <xf numFmtId="239" fontId="2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239" fontId="16"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46" fontId="16" fillId="0" borderId="0"/>
    <xf numFmtId="0" fontId="16" fillId="0" borderId="0">
      <alignment vertical="center"/>
    </xf>
    <xf numFmtId="0" fontId="16" fillId="0" borderId="0">
      <alignment vertical="center"/>
    </xf>
    <xf numFmtId="0" fontId="16" fillId="0" borderId="0"/>
    <xf numFmtId="0" fontId="16" fillId="0" borderId="0"/>
    <xf numFmtId="346" fontId="16" fillId="0" borderId="0"/>
    <xf numFmtId="346" fontId="16" fillId="0" borderId="0"/>
    <xf numFmtId="346" fontId="16" fillId="0" borderId="0"/>
    <xf numFmtId="0" fontId="16" fillId="0" borderId="0"/>
    <xf numFmtId="0" fontId="16" fillId="0" borderId="0"/>
    <xf numFmtId="0" fontId="16" fillId="0" borderId="0"/>
    <xf numFmtId="346" fontId="16" fillId="0" borderId="0"/>
    <xf numFmtId="0" fontId="16" fillId="0" borderId="0"/>
    <xf numFmtId="0" fontId="16" fillId="0" borderId="0"/>
    <xf numFmtId="0" fontId="16" fillId="0" borderId="0"/>
    <xf numFmtId="0" fontId="16" fillId="0" borderId="0"/>
    <xf numFmtId="276" fontId="16" fillId="0" borderId="0"/>
    <xf numFmtId="174" fontId="16" fillId="0" borderId="0"/>
    <xf numFmtId="174" fontId="16" fillId="0" borderId="0"/>
    <xf numFmtId="186" fontId="16" fillId="0" borderId="0"/>
    <xf numFmtId="186" fontId="16" fillId="0" borderId="0"/>
    <xf numFmtId="174" fontId="16" fillId="0" borderId="0"/>
    <xf numFmtId="270" fontId="16" fillId="0" borderId="0"/>
    <xf numFmtId="270" fontId="16" fillId="0" borderId="0"/>
    <xf numFmtId="174" fontId="16" fillId="0" borderId="0"/>
    <xf numFmtId="349" fontId="16" fillId="0" borderId="0"/>
    <xf numFmtId="349" fontId="16" fillId="0" borderId="0"/>
    <xf numFmtId="276" fontId="16" fillId="0" borderId="0"/>
    <xf numFmtId="346" fontId="16" fillId="0" borderId="0"/>
    <xf numFmtId="346" fontId="16" fillId="0" borderId="0"/>
    <xf numFmtId="203" fontId="16"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346" fontId="83" fillId="0" borderId="0"/>
    <xf numFmtId="0" fontId="16" fillId="0" borderId="0"/>
    <xf numFmtId="346" fontId="16" fillId="0" borderId="0"/>
    <xf numFmtId="0" fontId="16" fillId="0" borderId="0"/>
    <xf numFmtId="203" fontId="16" fillId="0" borderId="0"/>
    <xf numFmtId="346" fontId="18" fillId="0" borderId="0"/>
    <xf numFmtId="346" fontId="18" fillId="0" borderId="0"/>
    <xf numFmtId="239" fontId="83" fillId="0" borderId="0"/>
    <xf numFmtId="346" fontId="83"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346" fontId="16" fillId="0" borderId="0"/>
    <xf numFmtId="346" fontId="18" fillId="0" borderId="0"/>
    <xf numFmtId="0" fontId="318" fillId="0" borderId="0"/>
    <xf numFmtId="0" fontId="16" fillId="0" borderId="0"/>
    <xf numFmtId="0" fontId="16" fillId="0" borderId="0"/>
    <xf numFmtId="0" fontId="16" fillId="0" borderId="0"/>
    <xf numFmtId="0" fontId="16" fillId="0" borderId="0"/>
    <xf numFmtId="0" fontId="156" fillId="0" borderId="0"/>
    <xf numFmtId="0" fontId="318" fillId="0" borderId="0"/>
    <xf numFmtId="346" fontId="318" fillId="0" borderId="0"/>
    <xf numFmtId="0" fontId="15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39" fontId="83" fillId="0" borderId="0"/>
    <xf numFmtId="346" fontId="8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9" fontId="10" fillId="0" borderId="0">
      <alignment horizontal="left" wrapText="1"/>
    </xf>
    <xf numFmtId="346" fontId="10" fillId="0" borderId="0">
      <alignment horizontal="left" wrapText="1"/>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9" fontId="16" fillId="0" borderId="0"/>
    <xf numFmtId="346" fontId="16" fillId="0" borderId="0"/>
    <xf numFmtId="346" fontId="16" fillId="0" borderId="0"/>
    <xf numFmtId="346" fontId="16" fillId="0" borderId="0"/>
    <xf numFmtId="239" fontId="16" fillId="0" borderId="0"/>
    <xf numFmtId="346" fontId="16" fillId="0" borderId="0"/>
    <xf numFmtId="346" fontId="16" fillId="0" borderId="0"/>
    <xf numFmtId="239"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6" fillId="0" borderId="88" applyFill="0" applyAlignment="0" applyProtection="0"/>
    <xf numFmtId="346" fontId="186" fillId="0" borderId="88" applyFill="0" applyAlignment="0" applyProtection="0"/>
    <xf numFmtId="1" fontId="39" fillId="0" borderId="0">
      <alignment horizontal="center"/>
    </xf>
    <xf numFmtId="236" fontId="39" fillId="0" borderId="0">
      <alignment horizontal="center"/>
    </xf>
    <xf numFmtId="2" fontId="39" fillId="0" borderId="0">
      <alignment horizontal="center"/>
    </xf>
    <xf numFmtId="0" fontId="219" fillId="0" borderId="0"/>
    <xf numFmtId="346" fontId="219" fillId="0" borderId="0"/>
    <xf numFmtId="0" fontId="83"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346"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239" fontId="16"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16"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83" fillId="98" borderId="278"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0" fontId="2" fillId="31" borderId="246" applyNumberFormat="0" applyFont="0" applyAlignment="0" applyProtection="0"/>
    <xf numFmtId="346" fontId="156" fillId="0" borderId="0"/>
    <xf numFmtId="174" fontId="156" fillId="0" borderId="0"/>
    <xf numFmtId="257" fontId="156" fillId="0" borderId="0"/>
    <xf numFmtId="270" fontId="156" fillId="0" borderId="0"/>
    <xf numFmtId="324" fontId="156" fillId="0" borderId="0"/>
    <xf numFmtId="166" fontId="156" fillId="0" borderId="0"/>
    <xf numFmtId="236" fontId="156" fillId="0" borderId="0"/>
    <xf numFmtId="225" fontId="156" fillId="0" borderId="0"/>
    <xf numFmtId="235" fontId="156" fillId="0" borderId="0"/>
    <xf numFmtId="0" fontId="27" fillId="0" borderId="260">
      <alignment horizontal="left"/>
    </xf>
    <xf numFmtId="0" fontId="27" fillId="0" borderId="260">
      <alignment horizontal="left"/>
    </xf>
    <xf numFmtId="346" fontId="27" fillId="0" borderId="260">
      <alignment horizontal="left"/>
    </xf>
    <xf numFmtId="0" fontId="16" fillId="0" borderId="274" applyFill="0" applyBorder="0" applyProtection="0">
      <alignment horizontal="center"/>
      <protection locked="0"/>
    </xf>
    <xf numFmtId="346" fontId="16" fillId="0" borderId="274" applyFill="0" applyBorder="0" applyProtection="0">
      <alignment horizontal="center"/>
      <protection locked="0"/>
    </xf>
    <xf numFmtId="346" fontId="16" fillId="0" borderId="274" applyFill="0" applyBorder="0" applyProtection="0">
      <alignment horizontal="center"/>
      <protection locked="0"/>
    </xf>
    <xf numFmtId="0" fontId="16" fillId="0" borderId="274" applyFill="0" applyBorder="0" applyProtection="0">
      <alignment horizontal="center"/>
      <protection locked="0"/>
    </xf>
    <xf numFmtId="0" fontId="222" fillId="0" borderId="0"/>
    <xf numFmtId="346" fontId="222" fillId="0" borderId="0"/>
    <xf numFmtId="0" fontId="16" fillId="0" borderId="0">
      <alignment horizontal="left"/>
    </xf>
    <xf numFmtId="346" fontId="16" fillId="0" borderId="0">
      <alignment horizontal="left"/>
    </xf>
    <xf numFmtId="346" fontId="16" fillId="0" borderId="0">
      <alignment horizontal="left"/>
    </xf>
    <xf numFmtId="0" fontId="16" fillId="0" borderId="0">
      <alignment horizontal="left"/>
    </xf>
    <xf numFmtId="249" fontId="216" fillId="99" borderId="130" applyNumberFormat="0" applyFont="0" applyFill="0" applyAlignment="0" applyProtection="0"/>
    <xf numFmtId="249" fontId="216" fillId="99" borderId="130" applyNumberFormat="0" applyFont="0" applyFill="0" applyAlignment="0" applyProtection="0"/>
    <xf numFmtId="249" fontId="216" fillId="99" borderId="130" applyNumberFormat="0" applyFont="0" applyFill="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319"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7" fillId="67" borderId="0">
      <alignment horizontal="right"/>
    </xf>
    <xf numFmtId="346" fontId="227" fillId="67" borderId="0">
      <alignment horizontal="right"/>
    </xf>
    <xf numFmtId="0" fontId="228" fillId="100" borderId="142"/>
    <xf numFmtId="346" fontId="228" fillId="100" borderId="142"/>
    <xf numFmtId="0" fontId="229" fillId="0" borderId="0" applyBorder="0">
      <alignment horizontal="centerContinuous"/>
    </xf>
    <xf numFmtId="346" fontId="229" fillId="0" borderId="0" applyBorder="0">
      <alignment horizontal="centerContinuous"/>
    </xf>
    <xf numFmtId="0" fontId="230" fillId="0" borderId="0" applyBorder="0">
      <alignment horizontal="centerContinuous"/>
    </xf>
    <xf numFmtId="346" fontId="230" fillId="0" borderId="0" applyBorder="0">
      <alignment horizontal="centerContinuous"/>
    </xf>
    <xf numFmtId="0" fontId="16" fillId="0" borderId="0" applyNumberFormat="0" applyFont="0" applyBorder="0" applyAlignment="0"/>
    <xf numFmtId="346" fontId="16" fillId="0" borderId="0" applyNumberFormat="0" applyFont="0" applyBorder="0" applyAlignment="0"/>
    <xf numFmtId="346" fontId="16" fillId="0" borderId="0" applyNumberFormat="0" applyFont="0" applyBorder="0" applyAlignment="0"/>
    <xf numFmtId="0" fontId="16" fillId="0" borderId="0" applyNumberFormat="0" applyFont="0" applyBorder="0" applyAlignment="0"/>
    <xf numFmtId="0" fontId="27" fillId="0" borderId="0"/>
    <xf numFmtId="0" fontId="27" fillId="0" borderId="0"/>
    <xf numFmtId="346" fontId="27" fillId="0" borderId="0"/>
    <xf numFmtId="0" fontId="244" fillId="0" borderId="0">
      <alignment horizontal="centerContinuous"/>
    </xf>
    <xf numFmtId="346" fontId="244" fillId="0" borderId="0">
      <alignment horizontal="centerContinuous"/>
    </xf>
    <xf numFmtId="0" fontId="245" fillId="67" borderId="0"/>
    <xf numFmtId="346" fontId="245" fillId="67" borderId="0"/>
    <xf numFmtId="3" fontId="246" fillId="102" borderId="0"/>
    <xf numFmtId="3" fontId="246" fillId="102" borderId="0"/>
    <xf numFmtId="3" fontId="246" fillId="102" borderId="0"/>
    <xf numFmtId="0" fontId="16" fillId="0" borderId="0" applyFont="0" applyFill="0" applyBorder="0" applyAlignment="0" applyProtection="0"/>
    <xf numFmtId="346" fontId="16" fillId="0" borderId="0" applyFont="0" applyFill="0" applyBorder="0" applyAlignment="0" applyProtection="0"/>
    <xf numFmtId="346" fontId="16" fillId="0" borderId="0" applyFont="0" applyFill="0" applyBorder="0" applyAlignment="0" applyProtection="0"/>
    <xf numFmtId="0"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alignment vertical="center"/>
    </xf>
    <xf numFmtId="264" fontId="16" fillId="0" borderId="0" applyFont="0" applyFill="0" applyBorder="0" applyAlignment="0" applyProtection="0"/>
    <xf numFmtId="334" fontId="16" fillId="0" borderId="0" applyFont="0" applyFill="0" applyBorder="0" applyAlignment="0" applyProtection="0"/>
    <xf numFmtId="334" fontId="16" fillId="0" borderId="0" applyFont="0" applyFill="0" applyBorder="0" applyAlignment="0" applyProtection="0"/>
    <xf numFmtId="334" fontId="16" fillId="0" borderId="0" applyFont="0" applyFill="0" applyBorder="0" applyAlignment="0" applyProtection="0"/>
    <xf numFmtId="264" fontId="16" fillId="0" borderId="0" applyFont="0" applyFill="0" applyBorder="0" applyAlignment="0" applyProtection="0"/>
    <xf numFmtId="334" fontId="16" fillId="0" borderId="0" applyFont="0" applyFill="0" applyBorder="0" applyAlignment="0" applyProtection="0"/>
    <xf numFmtId="334" fontId="16" fillId="0" borderId="0" applyFont="0" applyFill="0" applyBorder="0" applyAlignment="0" applyProtection="0"/>
    <xf numFmtId="286" fontId="16" fillId="0" borderId="0" applyFont="0" applyFill="0" applyBorder="0" applyAlignment="0" applyProtection="0"/>
    <xf numFmtId="0" fontId="248" fillId="0" borderId="0"/>
    <xf numFmtId="346" fontId="248" fillId="0" borderId="0"/>
    <xf numFmtId="9" fontId="39" fillId="0" borderId="0">
      <alignment horizontal="center"/>
    </xf>
    <xf numFmtId="174" fontId="39" fillId="0" borderId="0">
      <alignment horizontal="center"/>
    </xf>
    <xf numFmtId="10" fontId="39" fillId="0" borderId="0">
      <alignment horizontal="center"/>
    </xf>
    <xf numFmtId="239" fontId="172" fillId="0" borderId="0">
      <protection locked="0"/>
    </xf>
    <xf numFmtId="346" fontId="172" fillId="0" borderId="0">
      <protection locked="0"/>
    </xf>
    <xf numFmtId="9" fontId="16" fillId="0" borderId="0" applyFont="0" applyFill="0" applyBorder="0" applyAlignment="0" applyProtection="0"/>
    <xf numFmtId="9" fontId="16" fillId="0" borderId="0" applyFont="0" applyFill="0" applyBorder="0" applyAlignment="0" applyProtection="0"/>
    <xf numFmtId="0" fontId="16" fillId="0" borderId="0" applyFill="0" applyBorder="0" applyAlignment="0"/>
    <xf numFmtId="346" fontId="16" fillId="0" borderId="0" applyFill="0" applyBorder="0" applyAlignment="0"/>
    <xf numFmtId="346" fontId="16" fillId="0" borderId="0" applyFill="0" applyBorder="0" applyAlignment="0"/>
    <xf numFmtId="0" fontId="16" fillId="0" borderId="0" applyFill="0" applyBorder="0" applyAlignment="0"/>
    <xf numFmtId="269" fontId="16" fillId="0" borderId="0"/>
    <xf numFmtId="269" fontId="16" fillId="0" borderId="0"/>
    <xf numFmtId="335" fontId="39" fillId="0" borderId="0"/>
    <xf numFmtId="269" fontId="16" fillId="0" borderId="0"/>
    <xf numFmtId="269" fontId="16" fillId="0" borderId="0"/>
    <xf numFmtId="335" fontId="39" fillId="0" borderId="0"/>
    <xf numFmtId="287" fontId="16" fillId="0" borderId="0"/>
    <xf numFmtId="273" fontId="16" fillId="0" borderId="0">
      <alignment horizontal="right"/>
      <protection locked="0"/>
    </xf>
    <xf numFmtId="273" fontId="16" fillId="0" borderId="0">
      <alignment horizontal="right"/>
      <protection locked="0"/>
    </xf>
    <xf numFmtId="273" fontId="16" fillId="0" borderId="0">
      <alignment horizontal="right"/>
      <protection locked="0"/>
    </xf>
    <xf numFmtId="273" fontId="16" fillId="0" borderId="0">
      <alignment horizontal="right"/>
      <protection locked="0"/>
    </xf>
    <xf numFmtId="336" fontId="153" fillId="0" borderId="0">
      <alignment horizontal="right"/>
      <protection locked="0"/>
    </xf>
    <xf numFmtId="0" fontId="93" fillId="0" borderId="0" applyNumberFormat="0" applyFont="0" applyFill="0" applyBorder="0" applyAlignment="0" applyProtection="0">
      <alignment horizontal="left"/>
    </xf>
    <xf numFmtId="0" fontId="93" fillId="0" borderId="0" applyNumberFormat="0" applyFont="0" applyFill="0" applyBorder="0" applyAlignment="0" applyProtection="0">
      <alignment horizontal="left"/>
    </xf>
    <xf numFmtId="346" fontId="93" fillId="0" borderId="0" applyNumberFormat="0" applyFont="0" applyFill="0" applyBorder="0" applyAlignment="0" applyProtection="0">
      <alignment horizontal="left"/>
    </xf>
    <xf numFmtId="15" fontId="93" fillId="0" borderId="0" applyFont="0" applyFill="0" applyBorder="0" applyAlignment="0" applyProtection="0"/>
    <xf numFmtId="4" fontId="93" fillId="0" borderId="0" applyFont="0" applyFill="0" applyBorder="0" applyAlignment="0" applyProtection="0"/>
    <xf numFmtId="0" fontId="249" fillId="0" borderId="235">
      <alignment horizontal="center"/>
    </xf>
    <xf numFmtId="0" fontId="249" fillId="0" borderId="235">
      <alignment horizontal="center"/>
    </xf>
    <xf numFmtId="346" fontId="249" fillId="0" borderId="235">
      <alignment horizontal="center"/>
    </xf>
    <xf numFmtId="3" fontId="93" fillId="0" borderId="0" applyFont="0" applyFill="0" applyBorder="0" applyAlignment="0" applyProtection="0"/>
    <xf numFmtId="0" fontId="93" fillId="103" borderId="0" applyNumberFormat="0" applyFont="0" applyBorder="0" applyAlignment="0" applyProtection="0"/>
    <xf numFmtId="0" fontId="93" fillId="103" borderId="0" applyNumberFormat="0" applyFont="0" applyBorder="0" applyAlignment="0" applyProtection="0"/>
    <xf numFmtId="346" fontId="93" fillId="103" borderId="0" applyNumberFormat="0" applyFont="0" applyBorder="0" applyAlignment="0" applyProtection="0"/>
    <xf numFmtId="0" fontId="16" fillId="0" borderId="0" applyFill="0" applyBorder="0" applyProtection="0">
      <alignment horizontal="centerContinuous"/>
      <protection locked="0"/>
    </xf>
    <xf numFmtId="346" fontId="16" fillId="0" borderId="0" applyFill="0" applyBorder="0" applyProtection="0">
      <alignment horizontal="centerContinuous"/>
      <protection locked="0"/>
    </xf>
    <xf numFmtId="346" fontId="16" fillId="0" borderId="0" applyFill="0" applyBorder="0" applyProtection="0">
      <alignment horizontal="centerContinuous"/>
      <protection locked="0"/>
    </xf>
    <xf numFmtId="0" fontId="16" fillId="0" borderId="0" applyFill="0" applyBorder="0" applyProtection="0">
      <alignment horizontal="centerContinuous"/>
      <protection locked="0"/>
    </xf>
    <xf numFmtId="0" fontId="250" fillId="0" borderId="0">
      <alignment horizontal="left" indent="7"/>
    </xf>
    <xf numFmtId="346" fontId="250" fillId="0" borderId="0">
      <alignment horizontal="left" indent="7"/>
    </xf>
    <xf numFmtId="0" fontId="39" fillId="0" borderId="0" applyFill="0">
      <alignment horizontal="left" indent="7"/>
    </xf>
    <xf numFmtId="346" fontId="39" fillId="0" borderId="0" applyFill="0">
      <alignment horizontal="left" indent="7"/>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346" fontId="27" fillId="0" borderId="130" applyNumberFormat="0" applyFont="0" applyBorder="0">
      <alignment horizontal="right"/>
    </xf>
    <xf numFmtId="346" fontId="27" fillId="0" borderId="130" applyNumberFormat="0" applyFont="0" applyBorder="0">
      <alignment horizontal="right"/>
    </xf>
    <xf numFmtId="346" fontId="27" fillId="0" borderId="130" applyNumberFormat="0" applyFont="0" applyBorder="0">
      <alignment horizontal="right"/>
    </xf>
    <xf numFmtId="346"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7" fillId="0" borderId="130" applyNumberFormat="0" applyFont="0" applyBorder="0">
      <alignment horizontal="right"/>
    </xf>
    <xf numFmtId="0" fontId="251" fillId="0" borderId="0" applyFill="0"/>
    <xf numFmtId="346" fontId="251" fillId="0" borderId="0" applyFill="0"/>
    <xf numFmtId="0" fontId="11" fillId="0" borderId="0" applyFill="0"/>
    <xf numFmtId="346" fontId="11" fillId="0" borderId="0" applyFill="0"/>
    <xf numFmtId="0" fontId="16" fillId="0" borderId="0" applyNumberFormat="0" applyFont="0" applyBorder="0" applyAlignment="0"/>
    <xf numFmtId="346" fontId="16" fillId="0" borderId="0" applyNumberFormat="0" applyFont="0" applyBorder="0" applyAlignment="0"/>
    <xf numFmtId="346" fontId="16" fillId="0" borderId="0" applyNumberFormat="0" applyFont="0" applyBorder="0" applyAlignment="0"/>
    <xf numFmtId="0" fontId="16" fillId="0" borderId="0" applyNumberFormat="0" applyFont="0" applyBorder="0" applyAlignment="0"/>
    <xf numFmtId="0" fontId="52" fillId="0" borderId="0" applyFill="0">
      <alignment horizontal="left" indent="1"/>
    </xf>
    <xf numFmtId="346" fontId="52" fillId="0" borderId="0" applyFill="0">
      <alignment horizontal="left" indent="1"/>
    </xf>
    <xf numFmtId="0" fontId="252" fillId="0" borderId="0" applyFill="0">
      <alignment horizontal="left" indent="1"/>
    </xf>
    <xf numFmtId="346" fontId="252" fillId="0" borderId="0" applyFill="0">
      <alignment horizontal="left" indent="1"/>
    </xf>
    <xf numFmtId="0" fontId="16" fillId="0" borderId="0" applyNumberFormat="0" applyFont="0" applyFill="0" applyBorder="0" applyAlignment="0"/>
    <xf numFmtId="346" fontId="16" fillId="0" borderId="0" applyNumberFormat="0" applyFont="0" applyFill="0" applyBorder="0" applyAlignment="0"/>
    <xf numFmtId="346" fontId="16" fillId="0" borderId="0" applyNumberFormat="0" applyFont="0" applyFill="0" applyBorder="0" applyAlignment="0"/>
    <xf numFmtId="0" fontId="16" fillId="0" borderId="0" applyNumberFormat="0" applyFont="0" applyFill="0" applyBorder="0" applyAlignment="0"/>
    <xf numFmtId="0" fontId="52" fillId="0" borderId="0" applyFill="0">
      <alignment horizontal="left" indent="2"/>
    </xf>
    <xf numFmtId="346" fontId="52" fillId="0" borderId="0" applyFill="0">
      <alignment horizontal="left" indent="2"/>
    </xf>
    <xf numFmtId="0" fontId="11" fillId="0" borderId="0" applyFill="0">
      <alignment horizontal="left" indent="2"/>
    </xf>
    <xf numFmtId="346" fontId="11" fillId="0" borderId="0" applyFill="0">
      <alignment horizontal="left" indent="2"/>
    </xf>
    <xf numFmtId="0" fontId="16" fillId="0" borderId="0" applyNumberFormat="0" applyFont="0" applyBorder="0" applyAlignment="0"/>
    <xf numFmtId="346" fontId="16" fillId="0" borderId="0" applyNumberFormat="0" applyFont="0" applyBorder="0" applyAlignment="0"/>
    <xf numFmtId="346" fontId="16" fillId="0" borderId="0" applyNumberFormat="0" applyFont="0" applyBorder="0" applyAlignment="0"/>
    <xf numFmtId="0" fontId="16" fillId="0" borderId="0" applyNumberFormat="0" applyFont="0" applyBorder="0" applyAlignment="0"/>
    <xf numFmtId="0" fontId="253" fillId="0" borderId="0">
      <alignment horizontal="left" indent="3"/>
    </xf>
    <xf numFmtId="346" fontId="253" fillId="0" borderId="0">
      <alignment horizontal="left" indent="3"/>
    </xf>
    <xf numFmtId="0" fontId="22" fillId="0" borderId="0" applyFill="0">
      <alignment horizontal="left" indent="3"/>
    </xf>
    <xf numFmtId="346" fontId="22" fillId="0" borderId="0" applyFill="0">
      <alignment horizontal="left" indent="3"/>
    </xf>
    <xf numFmtId="0" fontId="16" fillId="0" borderId="0" applyNumberFormat="0" applyFont="0" applyBorder="0" applyAlignment="0"/>
    <xf numFmtId="346" fontId="16" fillId="0" borderId="0" applyNumberFormat="0" applyFont="0" applyBorder="0" applyAlignment="0"/>
    <xf numFmtId="346" fontId="16" fillId="0" borderId="0" applyNumberFormat="0" applyFont="0" applyBorder="0" applyAlignment="0"/>
    <xf numFmtId="0" fontId="16" fillId="0" borderId="0" applyNumberFormat="0" applyFont="0" applyBorder="0" applyAlignment="0"/>
    <xf numFmtId="0" fontId="81" fillId="0" borderId="0">
      <alignment horizontal="left" indent="4"/>
    </xf>
    <xf numFmtId="346" fontId="81" fillId="0" borderId="0">
      <alignment horizontal="left" indent="4"/>
    </xf>
    <xf numFmtId="0" fontId="16" fillId="0" borderId="0" applyFill="0">
      <alignment horizontal="left" indent="4"/>
    </xf>
    <xf numFmtId="346" fontId="16" fillId="0" borderId="0" applyFill="0">
      <alignment horizontal="left" indent="4"/>
    </xf>
    <xf numFmtId="346" fontId="16" fillId="0" borderId="0" applyFill="0">
      <alignment horizontal="left" indent="4"/>
    </xf>
    <xf numFmtId="0" fontId="16" fillId="0" borderId="0" applyFill="0">
      <alignment horizontal="left" indent="4"/>
    </xf>
    <xf numFmtId="0" fontId="16" fillId="0" borderId="0" applyNumberFormat="0" applyFont="0" applyBorder="0" applyAlignment="0"/>
    <xf numFmtId="346" fontId="16" fillId="0" borderId="0" applyNumberFormat="0" applyFont="0" applyBorder="0" applyAlignment="0"/>
    <xf numFmtId="346" fontId="16" fillId="0" borderId="0" applyNumberFormat="0" applyFont="0" applyBorder="0" applyAlignment="0"/>
    <xf numFmtId="0" fontId="16" fillId="0" borderId="0" applyNumberFormat="0" applyFont="0" applyBorder="0" applyAlignment="0"/>
    <xf numFmtId="0" fontId="135" fillId="0" borderId="0">
      <alignment horizontal="left" indent="5"/>
    </xf>
    <xf numFmtId="346" fontId="135" fillId="0" borderId="0">
      <alignment horizontal="left" indent="5"/>
    </xf>
    <xf numFmtId="0" fontId="136" fillId="0" borderId="0" applyFill="0">
      <alignment horizontal="left" indent="5"/>
    </xf>
    <xf numFmtId="346" fontId="136" fillId="0" borderId="0" applyFill="0">
      <alignment horizontal="left" indent="5"/>
    </xf>
    <xf numFmtId="0" fontId="16" fillId="0" borderId="0" applyNumberFormat="0" applyFont="0" applyFill="0" applyBorder="0" applyAlignment="0"/>
    <xf numFmtId="346" fontId="16" fillId="0" borderId="0" applyNumberFormat="0" applyFont="0" applyFill="0" applyBorder="0" applyAlignment="0"/>
    <xf numFmtId="346" fontId="16" fillId="0" borderId="0" applyNumberFormat="0" applyFont="0" applyFill="0" applyBorder="0" applyAlignment="0"/>
    <xf numFmtId="0" fontId="16" fillId="0" borderId="0" applyNumberFormat="0" applyFont="0" applyFill="0" applyBorder="0" applyAlignment="0"/>
    <xf numFmtId="0" fontId="138" fillId="0" borderId="0" applyFill="0">
      <alignment horizontal="left" indent="6"/>
    </xf>
    <xf numFmtId="346" fontId="138" fillId="0" borderId="0" applyFill="0">
      <alignment horizontal="left" indent="6"/>
    </xf>
    <xf numFmtId="0" fontId="134" fillId="0" borderId="0" applyFill="0">
      <alignment horizontal="left" indent="6"/>
    </xf>
    <xf numFmtId="346" fontId="134" fillId="0" borderId="0" applyFill="0">
      <alignment horizontal="left" indent="6"/>
    </xf>
    <xf numFmtId="239" fontId="254" fillId="0" borderId="280"/>
    <xf numFmtId="346" fontId="254" fillId="0" borderId="280"/>
    <xf numFmtId="0" fontId="16" fillId="0" borderId="0">
      <alignment horizontal="right"/>
    </xf>
    <xf numFmtId="346" fontId="16" fillId="0" borderId="0">
      <alignment horizontal="right"/>
    </xf>
    <xf numFmtId="346" fontId="16" fillId="0" borderId="0">
      <alignment horizontal="right"/>
    </xf>
    <xf numFmtId="0" fontId="16" fillId="0" borderId="0">
      <alignment horizontal="right"/>
    </xf>
    <xf numFmtId="274" fontId="16" fillId="60" borderId="0"/>
    <xf numFmtId="337" fontId="16" fillId="60" borderId="0"/>
    <xf numFmtId="337" fontId="16" fillId="60" borderId="0"/>
    <xf numFmtId="337" fontId="16" fillId="60" borderId="0"/>
    <xf numFmtId="274" fontId="16" fillId="60" borderId="0"/>
    <xf numFmtId="337" fontId="16" fillId="60" borderId="0"/>
    <xf numFmtId="337" fontId="16" fillId="60" borderId="0"/>
    <xf numFmtId="289" fontId="16" fillId="60" borderId="0"/>
    <xf numFmtId="0" fontId="155" fillId="0" borderId="0">
      <alignment horizontal="center"/>
    </xf>
    <xf numFmtId="346" fontId="155" fillId="0" borderId="0">
      <alignment horizontal="center"/>
    </xf>
    <xf numFmtId="0" fontId="256" fillId="0" borderId="254" applyNumberFormat="0" applyBorder="0" applyAlignment="0" applyProtection="0">
      <alignment horizontal="center" vertical="top"/>
      <protection locked="0"/>
    </xf>
    <xf numFmtId="346" fontId="256" fillId="0" borderId="254" applyNumberFormat="0" applyBorder="0" applyAlignment="0" applyProtection="0">
      <alignment horizontal="center" vertical="top"/>
      <protection locked="0"/>
    </xf>
    <xf numFmtId="2" fontId="85" fillId="57" borderId="130">
      <alignment horizontal="center"/>
    </xf>
    <xf numFmtId="2" fontId="85" fillId="57" borderId="130">
      <alignment horizontal="center"/>
    </xf>
    <xf numFmtId="2" fontId="85" fillId="57" borderId="130">
      <alignment horizontal="center"/>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338"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90" fontId="16" fillId="0" borderId="131" applyBorder="0">
      <alignment horizontal="right"/>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236" fontId="16" fillId="104" borderId="130">
      <alignment horizontal="center" vertical="center"/>
    </xf>
    <xf numFmtId="0"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protection locked="0"/>
    </xf>
    <xf numFmtId="346" fontId="170" fillId="0" borderId="10">
      <protection locked="0"/>
    </xf>
    <xf numFmtId="346" fontId="170" fillId="0" borderId="10">
      <protection locked="0"/>
    </xf>
    <xf numFmtId="346" fontId="170" fillId="0" borderId="10">
      <protection locked="0"/>
    </xf>
    <xf numFmtId="346" fontId="170" fillId="0" borderId="10">
      <protection locked="0"/>
    </xf>
    <xf numFmtId="346" fontId="170" fillId="0" borderId="10">
      <protection locked="0"/>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0"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346" fontId="16" fillId="0" borderId="0">
      <alignment horizontal="center"/>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346" fontId="170" fillId="0" borderId="10">
      <alignment horizontal="centerContinuous"/>
    </xf>
    <xf numFmtId="0"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346"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239"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0" fontId="225" fillId="2" borderId="263" applyNumberFormat="0" applyAlignment="0" applyProtection="0"/>
    <xf numFmtId="346" fontId="225" fillId="2" borderId="263" applyNumberFormat="0" applyAlignment="0" applyProtection="0"/>
    <xf numFmtId="0" fontId="258" fillId="0" borderId="282">
      <alignment vertical="center"/>
    </xf>
    <xf numFmtId="346" fontId="258" fillId="0" borderId="282">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8"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1" fillId="60" borderId="263" applyNumberFormat="0" applyProtection="0">
      <alignment vertical="center"/>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24" fillId="93"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24" fillId="93" borderId="42"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4" fontId="18" fillId="60"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5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106"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2"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93"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107"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86"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108"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62"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18" fillId="58" borderId="263" applyNumberFormat="0" applyProtection="0">
      <alignment horizontal="right" vertical="center"/>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281" fillId="125"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40" fillId="109" borderId="26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4" fontId="18" fillId="110" borderId="28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346"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259" fillId="63" borderId="284"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0"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4" fontId="18"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239"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346"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3"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239"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346"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115"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239"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346"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61"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320" fillId="126" borderId="0"/>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8"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21" fillId="65" borderId="263" applyNumberFormat="0" applyProtection="0">
      <alignment vertical="center"/>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65" borderId="263" applyNumberFormat="0" applyProtection="0">
      <alignment horizontal="left" vertical="center" indent="1"/>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8"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4" fontId="121" fillId="110" borderId="263" applyNumberFormat="0" applyProtection="0">
      <alignment horizontal="right" vertical="center"/>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346"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260" fillId="79" borderId="286"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6" fillId="105" borderId="263" applyNumberFormat="0" applyProtection="0">
      <alignment horizontal="left" vertical="center"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0" fontId="18" fillId="114" borderId="285" applyNumberFormat="0" applyProtection="0">
      <alignment horizontal="left" vertical="top" inden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346"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346"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261" fillId="81" borderId="46" applyNumberFormat="0" applyProtection="0">
      <alignment horizontal="center" vertical="center" wrapTex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346"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239" fontId="16" fillId="105" borderId="263" applyNumberFormat="0" applyProtection="0">
      <alignment horizontal="left" vertical="center" indent="1"/>
    </xf>
    <xf numFmtId="346" fontId="262" fillId="0" borderId="0"/>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4" fontId="257" fillId="110" borderId="263" applyNumberFormat="0" applyProtection="0">
      <alignment horizontal="right" vertical="center"/>
    </xf>
    <xf numFmtId="275"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275" fontId="16" fillId="0" borderId="260">
      <alignment horizontal="left"/>
    </xf>
    <xf numFmtId="339" fontId="16" fillId="0" borderId="260">
      <alignment horizontal="left"/>
    </xf>
    <xf numFmtId="339" fontId="16" fillId="0" borderId="260">
      <alignment horizontal="left"/>
    </xf>
    <xf numFmtId="291" fontId="16" fillId="0" borderId="260">
      <alignment horizontal="left"/>
    </xf>
    <xf numFmtId="275"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275" fontId="16" fillId="0" borderId="260">
      <alignment horizontal="left"/>
    </xf>
    <xf numFmtId="339" fontId="16" fillId="0" borderId="260">
      <alignment horizontal="left"/>
    </xf>
    <xf numFmtId="339" fontId="16" fillId="0" borderId="260">
      <alignment horizontal="left"/>
    </xf>
    <xf numFmtId="291" fontId="16" fillId="0" borderId="260">
      <alignment horizontal="left"/>
    </xf>
    <xf numFmtId="0" fontId="264" fillId="0" borderId="0"/>
    <xf numFmtId="346" fontId="264" fillId="0" borderId="0"/>
    <xf numFmtId="0" fontId="265" fillId="0" borderId="0"/>
    <xf numFmtId="346" fontId="265" fillId="0" borderId="0"/>
    <xf numFmtId="37" fontId="27" fillId="0" borderId="260"/>
    <xf numFmtId="275"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275" fontId="16" fillId="0" borderId="260">
      <alignment horizontal="left"/>
    </xf>
    <xf numFmtId="339" fontId="16" fillId="0" borderId="260">
      <alignment horizontal="left"/>
    </xf>
    <xf numFmtId="339" fontId="16" fillId="0" borderId="260">
      <alignment horizontal="left"/>
    </xf>
    <xf numFmtId="291" fontId="16" fillId="0" borderId="260">
      <alignment horizontal="left"/>
    </xf>
    <xf numFmtId="239" fontId="268" fillId="67" borderId="287">
      <protection locked="0"/>
    </xf>
    <xf numFmtId="346" fontId="268" fillId="67" borderId="287">
      <protection locked="0"/>
    </xf>
    <xf numFmtId="239" fontId="34" fillId="93" borderId="0"/>
    <xf numFmtId="346" fontId="34" fillId="93" borderId="0"/>
    <xf numFmtId="244" fontId="16" fillId="60" borderId="0" applyFont="0" applyFill="0" applyBorder="0" applyProtection="0">
      <alignment horizontal="right"/>
      <protection locked="0"/>
    </xf>
    <xf numFmtId="292" fontId="16" fillId="0" borderId="0" applyFont="0" applyFill="0" applyBorder="0" applyAlignment="0" applyProtection="0"/>
    <xf numFmtId="0" fontId="115" fillId="0" borderId="88" applyNumberFormat="0" applyFill="0" applyAlignment="0" applyProtection="0"/>
    <xf numFmtId="346" fontId="115" fillId="0" borderId="88" applyNumberFormat="0" applyFill="0" applyAlignment="0" applyProtection="0"/>
    <xf numFmtId="0" fontId="167" fillId="0" borderId="0"/>
    <xf numFmtId="346" fontId="167" fillId="0" borderId="0"/>
    <xf numFmtId="37" fontId="27" fillId="0" borderId="260"/>
    <xf numFmtId="275" fontId="16" fillId="0" borderId="260">
      <alignment horizontal="left"/>
    </xf>
    <xf numFmtId="339" fontId="16" fillId="0" borderId="260">
      <alignment horizontal="left"/>
    </xf>
    <xf numFmtId="339" fontId="16" fillId="0" borderId="260">
      <alignment horizontal="left"/>
    </xf>
    <xf numFmtId="339" fontId="16" fillId="0" borderId="260">
      <alignment horizontal="left"/>
    </xf>
    <xf numFmtId="275" fontId="16" fillId="0" borderId="260">
      <alignment horizontal="left"/>
    </xf>
    <xf numFmtId="339" fontId="16" fillId="0" borderId="260">
      <alignment horizontal="left"/>
    </xf>
    <xf numFmtId="339" fontId="16" fillId="0" borderId="260">
      <alignment horizontal="left"/>
    </xf>
    <xf numFmtId="291" fontId="16" fillId="0" borderId="260">
      <alignment horizontal="left"/>
    </xf>
    <xf numFmtId="293" fontId="16" fillId="0" borderId="248"/>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279" fontId="16" fillId="0" borderId="155" applyFill="0" applyProtection="0"/>
    <xf numFmtId="350" fontId="159" fillId="0" borderId="155" applyFill="0" applyProtection="0"/>
    <xf numFmtId="350" fontId="159" fillId="0" borderId="155" applyFill="0" applyProtection="0"/>
    <xf numFmtId="350" fontId="159" fillId="0" borderId="155" applyFill="0" applyProtection="0"/>
    <xf numFmtId="350" fontId="159" fillId="0" borderId="155" applyFill="0" applyProtection="0"/>
    <xf numFmtId="350" fontId="159" fillId="0" borderId="155" applyFill="0" applyProtection="0"/>
    <xf numFmtId="350" fontId="159" fillId="0" borderId="155" applyFill="0" applyProtection="0"/>
    <xf numFmtId="350" fontId="159" fillId="0" borderId="155" applyFill="0" applyProtection="0"/>
    <xf numFmtId="350" fontId="159"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293" fontId="16" fillId="0" borderId="155" applyFill="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293" fontId="16" fillId="0" borderId="155" applyFill="0" applyProtection="0"/>
    <xf numFmtId="38" fontId="16" fillId="0" borderId="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325"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174" fontId="159" fillId="0" borderId="155" applyFont="0" applyFill="0" applyAlignment="0" applyProtection="0"/>
    <xf numFmtId="0" fontId="272" fillId="0" borderId="0"/>
    <xf numFmtId="346" fontId="272"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01" fillId="0" borderId="0"/>
    <xf numFmtId="346" fontId="201" fillId="0" borderId="0"/>
    <xf numFmtId="0" fontId="273" fillId="0" borderId="0" applyNumberFormat="0" applyFill="0" applyBorder="0" applyProtection="0">
      <alignment vertical="top"/>
    </xf>
    <xf numFmtId="346" fontId="273" fillId="0" borderId="0" applyNumberFormat="0" applyFill="0" applyBorder="0" applyProtection="0">
      <alignment vertical="top"/>
    </xf>
    <xf numFmtId="0" fontId="274" fillId="0" borderId="0" applyNumberFormat="0" applyFill="0" applyBorder="0" applyProtection="0">
      <alignment vertical="top"/>
    </xf>
    <xf numFmtId="346" fontId="274" fillId="0" borderId="0" applyNumberFormat="0" applyFill="0" applyBorder="0" applyProtection="0">
      <alignment vertical="top"/>
    </xf>
    <xf numFmtId="0" fontId="143" fillId="95" borderId="0" applyNumberFormat="0" applyBorder="0" applyProtection="0">
      <alignment vertical="top"/>
    </xf>
    <xf numFmtId="346" fontId="143" fillId="95" borderId="0" applyNumberFormat="0" applyBorder="0" applyProtection="0">
      <alignment vertical="top"/>
    </xf>
    <xf numFmtId="0" fontId="275" fillId="117" borderId="0" applyNumberFormat="0" applyBorder="0" applyProtection="0">
      <alignment vertical="top"/>
    </xf>
    <xf numFmtId="346" fontId="275" fillId="117" borderId="0" applyNumberFormat="0" applyBorder="0" applyProtection="0">
      <alignment vertical="top"/>
    </xf>
    <xf numFmtId="0" fontId="276" fillId="118" borderId="0" applyNumberFormat="0" applyBorder="0" applyProtection="0">
      <alignment vertical="top"/>
    </xf>
    <xf numFmtId="346" fontId="276" fillId="118" borderId="0" applyNumberFormat="0" applyBorder="0" applyProtection="0">
      <alignment vertical="top"/>
    </xf>
    <xf numFmtId="0" fontId="277" fillId="119" borderId="0" applyNumberFormat="0" applyBorder="0" applyProtection="0"/>
    <xf numFmtId="346" fontId="277" fillId="119" borderId="0" applyNumberFormat="0" applyBorder="0" applyProtection="0"/>
    <xf numFmtId="0" fontId="279" fillId="0" borderId="0" applyNumberFormat="0" applyFill="0" applyBorder="0" applyProtection="0">
      <alignment vertical="top"/>
    </xf>
    <xf numFmtId="346" fontId="279" fillId="0" borderId="0" applyNumberFormat="0" applyFill="0" applyBorder="0" applyProtection="0">
      <alignment vertical="top"/>
    </xf>
    <xf numFmtId="0" fontId="280" fillId="0" borderId="0" applyNumberFormat="0" applyFill="0" applyBorder="0" applyProtection="0">
      <alignment vertical="top"/>
    </xf>
    <xf numFmtId="346" fontId="280" fillId="0" borderId="0" applyNumberFormat="0" applyFill="0" applyBorder="0" applyProtection="0">
      <alignment vertical="top"/>
    </xf>
    <xf numFmtId="0" fontId="281" fillId="0" borderId="0" applyNumberFormat="0" applyFill="0" applyBorder="0" applyProtection="0">
      <alignment vertical="top"/>
    </xf>
    <xf numFmtId="346" fontId="281" fillId="0" borderId="0" applyNumberFormat="0" applyFill="0" applyBorder="0" applyProtection="0">
      <alignment vertical="top"/>
    </xf>
    <xf numFmtId="0" fontId="282" fillId="0" borderId="0" applyNumberFormat="0" applyFill="0" applyBorder="0" applyProtection="0">
      <alignment vertical="top"/>
    </xf>
    <xf numFmtId="346" fontId="282" fillId="0" borderId="0" applyNumberFormat="0" applyFill="0" applyBorder="0" applyProtection="0">
      <alignment vertical="top"/>
    </xf>
    <xf numFmtId="0" fontId="281" fillId="0" borderId="0" applyNumberFormat="0" applyFill="0" applyBorder="0" applyProtection="0">
      <alignment vertical="top" wrapText="1"/>
    </xf>
    <xf numFmtId="346" fontId="281" fillId="0" borderId="0" applyNumberFormat="0" applyFill="0" applyBorder="0" applyProtection="0">
      <alignment vertical="top" wrapText="1"/>
    </xf>
    <xf numFmtId="0" fontId="283" fillId="0" borderId="0" applyNumberFormat="0" applyFill="0" applyBorder="0" applyProtection="0">
      <alignment vertical="top"/>
    </xf>
    <xf numFmtId="346" fontId="283" fillId="0" borderId="0" applyNumberFormat="0" applyFill="0" applyBorder="0" applyProtection="0">
      <alignment vertical="top"/>
    </xf>
    <xf numFmtId="0" fontId="18" fillId="0" borderId="0" applyNumberFormat="0" applyFill="0" applyBorder="0" applyProtection="0">
      <alignment vertical="top"/>
    </xf>
    <xf numFmtId="346" fontId="18" fillId="0" borderId="0" applyNumberFormat="0" applyFill="0" applyBorder="0" applyProtection="0">
      <alignment vertical="top"/>
    </xf>
    <xf numFmtId="0" fontId="16" fillId="0" borderId="235" applyNumberFormat="0" applyFont="0" applyFill="0" applyAlignment="0" applyProtection="0"/>
    <xf numFmtId="346" fontId="16" fillId="0" borderId="235" applyNumberFormat="0" applyFont="0" applyFill="0" applyAlignment="0" applyProtection="0"/>
    <xf numFmtId="346" fontId="16" fillId="0" borderId="235" applyNumberFormat="0" applyFont="0" applyFill="0" applyAlignment="0" applyProtection="0"/>
    <xf numFmtId="0" fontId="16" fillId="0" borderId="235" applyNumberFormat="0" applyFont="0" applyFill="0" applyAlignment="0" applyProtection="0"/>
    <xf numFmtId="0" fontId="39" fillId="0" borderId="0" applyNumberFormat="0" applyFill="0" applyBorder="0" applyProtection="0">
      <alignment horizontal="left" vertical="top" wrapText="1"/>
    </xf>
    <xf numFmtId="346" fontId="39" fillId="0" borderId="0" applyNumberFormat="0" applyFill="0" applyBorder="0" applyProtection="0">
      <alignment horizontal="left" vertical="top" wrapText="1"/>
    </xf>
    <xf numFmtId="0" fontId="52" fillId="0" borderId="0"/>
    <xf numFmtId="346" fontId="52" fillId="0" borderId="0"/>
    <xf numFmtId="0" fontId="96" fillId="0" borderId="0"/>
    <xf numFmtId="346" fontId="96" fillId="0" borderId="0"/>
    <xf numFmtId="239" fontId="284" fillId="0" borderId="288"/>
    <xf numFmtId="346" fontId="284" fillId="0" borderId="288"/>
    <xf numFmtId="294" fontId="16" fillId="67" borderId="0">
      <alignment horizontal="right"/>
    </xf>
    <xf numFmtId="0" fontId="27" fillId="0" borderId="0"/>
    <xf numFmtId="0" fontId="27" fillId="0" borderId="0"/>
    <xf numFmtId="346" fontId="27" fillId="0" borderId="0"/>
    <xf numFmtId="0" fontId="286" fillId="0" borderId="0" applyFill="0" applyBorder="0" applyProtection="0">
      <alignment horizontal="center" vertical="center"/>
      <protection locked="0"/>
    </xf>
    <xf numFmtId="346" fontId="286" fillId="0" borderId="0" applyFill="0" applyBorder="0" applyProtection="0">
      <alignment horizontal="center" vertical="center"/>
      <protection locked="0"/>
    </xf>
    <xf numFmtId="0" fontId="125" fillId="0" borderId="88">
      <alignment horizontal="center"/>
    </xf>
    <xf numFmtId="346" fontId="125" fillId="0" borderId="88">
      <alignment horizontal="center"/>
    </xf>
    <xf numFmtId="346" fontId="125" fillId="0" borderId="88">
      <alignment horizontal="center"/>
    </xf>
    <xf numFmtId="0"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0"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0"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0"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0"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346" fontId="125" fillId="0" borderId="88">
      <alignment horizontal="center"/>
    </xf>
    <xf numFmtId="0" fontId="16" fillId="0" borderId="289" applyAlignment="0"/>
    <xf numFmtId="346" fontId="16" fillId="0" borderId="289" applyAlignment="0"/>
    <xf numFmtId="346" fontId="16" fillId="0" borderId="289" applyAlignment="0"/>
    <xf numFmtId="0" fontId="16" fillId="0" borderId="289" applyAlignment="0"/>
    <xf numFmtId="239" fontId="287" fillId="0" borderId="0" applyBorder="0" applyProtection="0">
      <alignment vertical="center"/>
    </xf>
    <xf numFmtId="346" fontId="287" fillId="0" borderId="0" applyBorder="0" applyProtection="0">
      <alignment vertical="center"/>
    </xf>
    <xf numFmtId="239" fontId="288" fillId="120" borderId="0" applyBorder="0" applyProtection="0">
      <alignment horizontal="centerContinuous" vertical="center"/>
    </xf>
    <xf numFmtId="346" fontId="288" fillId="120" borderId="0" applyBorder="0" applyProtection="0">
      <alignment horizontal="centerContinuous" vertical="center"/>
    </xf>
    <xf numFmtId="239" fontId="288" fillId="87" borderId="88" applyBorder="0" applyProtection="0">
      <alignment horizontal="centerContinuous" vertical="center"/>
    </xf>
    <xf numFmtId="346" fontId="288" fillId="87" borderId="88" applyBorder="0" applyProtection="0">
      <alignment horizontal="centerContinuous" vertical="center"/>
    </xf>
    <xf numFmtId="0" fontId="287" fillId="0" borderId="0" applyBorder="0" applyProtection="0">
      <alignment vertical="center"/>
    </xf>
    <xf numFmtId="0" fontId="219" fillId="0" borderId="0"/>
    <xf numFmtId="346" fontId="219" fillId="0" borderId="0"/>
    <xf numFmtId="239" fontId="289" fillId="0" borderId="0" applyFill="0" applyBorder="0" applyProtection="0">
      <alignment horizontal="left"/>
    </xf>
    <xf numFmtId="346" fontId="289" fillId="0" borderId="0" applyFill="0" applyBorder="0" applyProtection="0">
      <alignment horizontal="left"/>
    </xf>
    <xf numFmtId="239" fontId="184" fillId="0" borderId="97" applyFill="0" applyBorder="0" applyProtection="0">
      <alignment horizontal="left" vertical="top"/>
    </xf>
    <xf numFmtId="346" fontId="184" fillId="0" borderId="97" applyFill="0" applyBorder="0" applyProtection="0">
      <alignment horizontal="left" vertical="top"/>
    </xf>
    <xf numFmtId="346" fontId="16" fillId="0" borderId="289" applyAlignment="0"/>
    <xf numFmtId="0" fontId="290" fillId="0" borderId="0" applyNumberFormat="0" applyFont="0" applyFill="0" applyBorder="0" applyProtection="0">
      <alignment vertical="top" wrapText="1"/>
    </xf>
    <xf numFmtId="346" fontId="290" fillId="0" borderId="0" applyNumberFormat="0" applyFont="0" applyFill="0" applyBorder="0" applyProtection="0">
      <alignment vertical="top" wrapText="1"/>
    </xf>
    <xf numFmtId="0" fontId="292" fillId="0" borderId="0"/>
    <xf numFmtId="346" fontId="292" fillId="0" borderId="0"/>
    <xf numFmtId="0" fontId="84" fillId="0" borderId="290">
      <alignment horizontal="left"/>
    </xf>
    <xf numFmtId="346" fontId="84" fillId="0" borderId="290">
      <alignment horizontal="left"/>
    </xf>
    <xf numFmtId="0" fontId="294" fillId="0" borderId="0"/>
    <xf numFmtId="346" fontId="294" fillId="0" borderId="0"/>
    <xf numFmtId="0" fontId="293" fillId="0" borderId="0" applyFill="0" applyBorder="0" applyProtection="0"/>
    <xf numFmtId="346" fontId="293" fillId="0" borderId="0" applyFill="0" applyBorder="0" applyProtection="0"/>
    <xf numFmtId="346" fontId="293" fillId="0" borderId="0" applyFill="0" applyBorder="0" applyProtection="0"/>
    <xf numFmtId="346" fontId="84" fillId="0" borderId="290">
      <alignment horizontal="left"/>
    </xf>
    <xf numFmtId="239" fontId="257" fillId="0" borderId="0" applyNumberFormat="0" applyFill="0" applyBorder="0" applyAlignment="0" applyProtection="0"/>
    <xf numFmtId="346" fontId="257" fillId="0" borderId="0" applyNumberFormat="0" applyFill="0" applyBorder="0" applyAlignment="0" applyProtection="0"/>
    <xf numFmtId="239" fontId="257" fillId="0" borderId="0" applyNumberFormat="0" applyFill="0" applyBorder="0" applyAlignment="0" applyProtection="0"/>
    <xf numFmtId="346" fontId="257" fillId="0" borderId="0" applyNumberFormat="0" applyFill="0" applyBorder="0" applyAlignment="0" applyProtection="0"/>
    <xf numFmtId="239" fontId="181" fillId="0" borderId="0" applyNumberFormat="0" applyFill="0" applyBorder="0" applyAlignment="0" applyProtection="0"/>
    <xf numFmtId="346" fontId="181" fillId="0" borderId="0" applyNumberFormat="0" applyFill="0" applyBorder="0" applyAlignment="0" applyProtection="0"/>
    <xf numFmtId="239" fontId="181" fillId="0" borderId="0" applyNumberFormat="0" applyFill="0" applyBorder="0" applyAlignment="0" applyProtection="0"/>
    <xf numFmtId="346" fontId="181" fillId="0" borderId="0" applyNumberFormat="0" applyFill="0" applyBorder="0" applyAlignment="0" applyProtection="0"/>
    <xf numFmtId="239" fontId="267" fillId="0" borderId="0" applyFill="0" applyBorder="0" applyProtection="0">
      <alignment horizontal="left" vertical="top"/>
    </xf>
    <xf numFmtId="346" fontId="267" fillId="0" borderId="0" applyFill="0" applyBorder="0" applyProtection="0">
      <alignment horizontal="left" vertical="top"/>
    </xf>
    <xf numFmtId="0" fontId="124" fillId="67" borderId="130">
      <alignment horizontal="center"/>
    </xf>
    <xf numFmtId="0" fontId="124" fillId="67" borderId="130">
      <alignment horizontal="center"/>
    </xf>
    <xf numFmtId="0" fontId="124" fillId="67" borderId="130">
      <alignment horizontal="center"/>
    </xf>
    <xf numFmtId="0" fontId="124" fillId="67" borderId="130">
      <alignment horizontal="center"/>
    </xf>
    <xf numFmtId="346" fontId="124" fillId="67" borderId="130">
      <alignment horizontal="center"/>
    </xf>
    <xf numFmtId="346" fontId="124" fillId="67" borderId="130">
      <alignment horizontal="center"/>
    </xf>
    <xf numFmtId="346" fontId="124" fillId="67" borderId="130">
      <alignment horizontal="center"/>
    </xf>
    <xf numFmtId="346" fontId="124" fillId="67" borderId="130">
      <alignment horizontal="center"/>
    </xf>
    <xf numFmtId="0" fontId="124" fillId="67" borderId="130">
      <alignment horizontal="center"/>
    </xf>
    <xf numFmtId="0" fontId="124" fillId="67" borderId="130">
      <alignment horizontal="center"/>
    </xf>
    <xf numFmtId="0" fontId="124" fillId="67" borderId="130">
      <alignment horizontal="center"/>
    </xf>
    <xf numFmtId="0" fontId="46" fillId="0" borderId="0" applyNumberFormat="0" applyFill="0" applyBorder="0" applyAlignment="0" applyProtection="0"/>
    <xf numFmtId="346" fontId="46" fillId="0" borderId="0" applyNumberFormat="0" applyFill="0" applyBorder="0" applyAlignment="0" applyProtection="0"/>
    <xf numFmtId="0" fontId="296" fillId="0" borderId="0" applyNumberFormat="0" applyFill="0" applyBorder="0" applyAlignment="0" applyProtection="0"/>
    <xf numFmtId="0" fontId="297" fillId="122" borderId="0" applyNumberFormat="0" applyBorder="0" applyProtection="0">
      <alignment horizontal="left" vertical="center"/>
    </xf>
    <xf numFmtId="346" fontId="297" fillId="122" borderId="0" applyNumberFormat="0" applyBorder="0" applyProtection="0">
      <alignment horizontal="left" vertical="center"/>
    </xf>
    <xf numFmtId="239" fontId="189" fillId="0" borderId="270" applyNumberFormat="0" applyFill="0" applyAlignment="0" applyProtection="0"/>
    <xf numFmtId="346" fontId="189" fillId="0" borderId="270" applyNumberFormat="0" applyFill="0" applyAlignment="0" applyProtection="0"/>
    <xf numFmtId="239" fontId="189" fillId="0" borderId="270" applyNumberFormat="0" applyFill="0" applyAlignment="0" applyProtection="0"/>
    <xf numFmtId="346" fontId="189" fillId="0" borderId="270" applyNumberFormat="0" applyFill="0" applyAlignment="0" applyProtection="0"/>
    <xf numFmtId="346" fontId="189" fillId="0" borderId="270" applyNumberFormat="0" applyFill="0" applyAlignment="0" applyProtection="0"/>
    <xf numFmtId="0" fontId="299" fillId="0" borderId="0">
      <alignment vertical="top" wrapText="1"/>
    </xf>
    <xf numFmtId="239" fontId="190" fillId="0" borderId="271" applyNumberFormat="0" applyFill="0" applyAlignment="0" applyProtection="0"/>
    <xf numFmtId="346" fontId="190" fillId="0" borderId="271" applyNumberFormat="0" applyFill="0" applyAlignment="0" applyProtection="0"/>
    <xf numFmtId="239" fontId="190" fillId="0" borderId="271" applyNumberFormat="0" applyFill="0" applyAlignment="0" applyProtection="0"/>
    <xf numFmtId="346" fontId="190" fillId="0" borderId="271" applyNumberFormat="0" applyFill="0" applyAlignment="0" applyProtection="0"/>
    <xf numFmtId="346" fontId="190" fillId="0" borderId="271" applyNumberFormat="0" applyFill="0" applyAlignment="0" applyProtection="0"/>
    <xf numFmtId="346" fontId="299" fillId="0" borderId="0">
      <alignment vertical="top" wrapText="1"/>
    </xf>
    <xf numFmtId="239" fontId="177" fillId="0" borderId="272" applyNumberFormat="0" applyFill="0" applyAlignment="0" applyProtection="0"/>
    <xf numFmtId="346" fontId="177" fillId="0" borderId="272" applyNumberFormat="0" applyFill="0" applyAlignment="0" applyProtection="0"/>
    <xf numFmtId="239" fontId="177" fillId="0" borderId="272" applyNumberFormat="0" applyFill="0" applyAlignment="0" applyProtection="0"/>
    <xf numFmtId="346" fontId="177" fillId="0" borderId="272" applyNumberFormat="0" applyFill="0" applyAlignment="0" applyProtection="0"/>
    <xf numFmtId="346" fontId="177" fillId="0" borderId="272" applyNumberFormat="0" applyFill="0" applyAlignment="0" applyProtection="0"/>
    <xf numFmtId="0" fontId="299" fillId="0" borderId="0">
      <alignment vertical="top" wrapText="1"/>
    </xf>
    <xf numFmtId="239" fontId="296" fillId="0" borderId="0" applyNumberFormat="0" applyFill="0" applyBorder="0" applyAlignment="0" applyProtection="0"/>
    <xf numFmtId="346" fontId="296" fillId="0" borderId="0" applyNumberFormat="0" applyFill="0" applyBorder="0" applyAlignment="0" applyProtection="0"/>
    <xf numFmtId="0" fontId="299" fillId="0" borderId="0">
      <alignment vertical="top" wrapText="1"/>
    </xf>
    <xf numFmtId="0" fontId="299" fillId="0" borderId="0">
      <alignment vertical="top" wrapText="1"/>
    </xf>
    <xf numFmtId="346" fontId="299" fillId="0" borderId="0">
      <alignment vertical="top" wrapText="1"/>
    </xf>
    <xf numFmtId="0" fontId="296" fillId="0" borderId="0" applyNumberFormat="0" applyFill="0" applyBorder="0" applyAlignment="0" applyProtection="0"/>
    <xf numFmtId="0" fontId="214" fillId="2" borderId="99"/>
    <xf numFmtId="346" fontId="214" fillId="2" borderId="99"/>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239"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346" fontId="40"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239" fontId="40"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0" fontId="321" fillId="0" borderId="291" applyNumberFormat="0" applyFill="0" applyAlignment="0" applyProtection="0"/>
    <xf numFmtId="295" fontId="16" fillId="0" borderId="0">
      <alignment horizontal="right"/>
    </xf>
    <xf numFmtId="0" fontId="16" fillId="123" borderId="0"/>
    <xf numFmtId="346" fontId="16" fillId="123" borderId="0"/>
    <xf numFmtId="346" fontId="16" fillId="123" borderId="0"/>
    <xf numFmtId="0" fontId="16" fillId="123" borderId="0"/>
    <xf numFmtId="0" fontId="301" fillId="123" borderId="0" applyFill="0"/>
    <xf numFmtId="346" fontId="301" fillId="123" borderId="0" applyFill="0"/>
    <xf numFmtId="1" fontId="302" fillId="0" borderId="0">
      <alignment horizontal="right"/>
    </xf>
    <xf numFmtId="1" fontId="302" fillId="0" borderId="0">
      <alignment horizontal="right"/>
    </xf>
    <xf numFmtId="1" fontId="302" fillId="0" borderId="0">
      <alignment horizontal="right"/>
    </xf>
    <xf numFmtId="3" fontId="246" fillId="0" borderId="0" applyNumberFormat="0" applyFont="0" applyFill="0" applyBorder="0" applyAlignment="0">
      <protection locked="0"/>
    </xf>
    <xf numFmtId="3" fontId="246" fillId="0" borderId="0" applyNumberFormat="0" applyFont="0" applyFill="0" applyBorder="0" applyAlignment="0">
      <protection locked="0"/>
    </xf>
    <xf numFmtId="3" fontId="246" fillId="0" borderId="0" applyNumberFormat="0" applyFont="0" applyFill="0" applyBorder="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288" fontId="16"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351" fontId="322"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297" fontId="16" fillId="67" borderId="292" applyNumberFormat="0" applyFont="0" applyFill="0" applyAlignment="0">
      <protection locked="0"/>
    </xf>
    <xf numFmtId="0" fontId="304" fillId="0" borderId="0"/>
    <xf numFmtId="346" fontId="304" fillId="0" borderId="0"/>
    <xf numFmtId="0" fontId="159" fillId="0" borderId="0" applyNumberFormat="0" applyFont="0" applyFill="0" applyBorder="0" applyProtection="0">
      <alignment horizontal="center" vertical="top" wrapText="1"/>
    </xf>
    <xf numFmtId="346" fontId="159" fillId="0" borderId="0" applyNumberFormat="0" applyFont="0" applyFill="0" applyBorder="0" applyProtection="0">
      <alignment horizontal="center" vertical="top" wrapText="1"/>
    </xf>
    <xf numFmtId="0" fontId="16" fillId="0" borderId="293" applyNumberFormat="0" applyFont="0" applyFill="0" applyBorder="0" applyProtection="0">
      <alignment horizontal="left" vertical="top" wrapText="1"/>
    </xf>
    <xf numFmtId="346" fontId="16" fillId="0" borderId="293" applyNumberFormat="0" applyFont="0" applyFill="0" applyBorder="0" applyProtection="0">
      <alignment horizontal="left" vertical="top" wrapText="1"/>
    </xf>
    <xf numFmtId="346" fontId="16" fillId="0" borderId="293" applyNumberFormat="0" applyFont="0" applyFill="0" applyBorder="0" applyProtection="0">
      <alignment horizontal="left" vertical="top" wrapText="1"/>
    </xf>
    <xf numFmtId="0" fontId="16" fillId="0" borderId="293" applyNumberFormat="0" applyFont="0" applyFill="0" applyBorder="0" applyProtection="0">
      <alignment horizontal="left" vertical="top" wrapText="1"/>
    </xf>
    <xf numFmtId="304" fontId="1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43" fontId="28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4" fontId="16" fillId="0" borderId="91" applyFont="0" applyFill="0" applyBorder="0" applyAlignment="0" applyProtection="0">
      <alignment horizontal="centerContinuous"/>
    </xf>
    <xf numFmtId="305" fontId="16" fillId="0" borderId="0" applyFont="0" applyFill="0" applyBorder="0" applyAlignment="0" applyProtection="0"/>
    <xf numFmtId="306" fontId="16"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45" fontId="308"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6"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44" fontId="27"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305" fontId="16" fillId="0" borderId="91" applyFont="0" applyFill="0" applyBorder="0" applyAlignment="0" applyProtection="0">
      <alignment horizontal="center"/>
    </xf>
    <xf numFmtId="0" fontId="306" fillId="87" borderId="0">
      <alignment horizontal="center"/>
    </xf>
    <xf numFmtId="346" fontId="306" fillId="87" borderId="0">
      <alignment horizontal="center"/>
    </xf>
    <xf numFmtId="0" fontId="306" fillId="87" borderId="0">
      <alignment horizontal="center"/>
    </xf>
    <xf numFmtId="0" fontId="306" fillId="87" borderId="0">
      <alignment horizontal="center"/>
    </xf>
    <xf numFmtId="0" fontId="306" fillId="87" borderId="0">
      <alignment horizontal="center"/>
    </xf>
    <xf numFmtId="346" fontId="306" fillId="87" borderId="0">
      <alignment horizontal="center"/>
    </xf>
    <xf numFmtId="0" fontId="16" fillId="0" borderId="0"/>
    <xf numFmtId="313"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49" fontId="16" fillId="88" borderId="256" applyNumberFormat="0">
      <alignment vertical="center"/>
    </xf>
    <xf numFmtId="249" fontId="16" fillId="88" borderId="256" applyNumberFormat="0">
      <alignment vertical="center"/>
    </xf>
    <xf numFmtId="0" fontId="16" fillId="0" borderId="0" applyNumberFormat="0" applyFill="0" applyBorder="0" applyAlignment="0" applyProtection="0"/>
    <xf numFmtId="0" fontId="16" fillId="0" borderId="0" applyNumberFormat="0" applyFill="0" applyBorder="0" applyAlignment="0" applyProtection="0"/>
    <xf numFmtId="313" fontId="16" fillId="0" borderId="0" applyFont="0" applyFill="0" applyBorder="0" applyAlignment="0" applyProtection="0"/>
    <xf numFmtId="0" fontId="16" fillId="0" borderId="0"/>
    <xf numFmtId="0" fontId="16" fillId="0" borderId="0"/>
    <xf numFmtId="313" fontId="16" fillId="0" borderId="0" applyFont="0" applyFill="0" applyBorder="0" applyAlignment="0" applyProtection="0"/>
    <xf numFmtId="313"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249" fontId="16" fillId="88" borderId="256" applyNumberFormat="0">
      <alignment vertical="center"/>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313" fontId="16" fillId="0" borderId="0" applyFont="0" applyFill="0" applyBorder="0" applyAlignment="0" applyProtection="0"/>
    <xf numFmtId="0" fontId="16" fillId="0" borderId="0"/>
    <xf numFmtId="0" fontId="16" fillId="0" borderId="0"/>
    <xf numFmtId="0" fontId="16" fillId="0" borderId="0"/>
    <xf numFmtId="0" fontId="16" fillId="0" borderId="0"/>
    <xf numFmtId="0" fontId="10"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6" fillId="0" borderId="0"/>
    <xf numFmtId="0" fontId="1" fillId="0" borderId="0"/>
  </cellStyleXfs>
  <cellXfs count="3556">
    <xf numFmtId="0" fontId="0" fillId="0" borderId="0" xfId="0"/>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4" fillId="0" borderId="0" xfId="0" applyFont="1" applyProtection="1">
      <protection locked="0"/>
    </xf>
    <xf numFmtId="0" fontId="8" fillId="0" borderId="0" xfId="0" applyFont="1" applyProtection="1">
      <protection locked="0"/>
    </xf>
    <xf numFmtId="0" fontId="9" fillId="0" borderId="0" xfId="0" applyFont="1" applyAlignment="1">
      <alignment horizontal="centerContinuous"/>
    </xf>
    <xf numFmtId="0" fontId="10" fillId="0" borderId="0" xfId="0" applyFont="1" applyAlignment="1">
      <alignment horizontal="centerContinuous" wrapText="1"/>
    </xf>
    <xf numFmtId="0" fontId="11" fillId="0" borderId="0" xfId="0" applyFont="1" applyAlignment="1">
      <alignment horizontal="centerContinuous" wrapText="1"/>
    </xf>
    <xf numFmtId="0" fontId="10" fillId="0" borderId="0" xfId="0" applyFont="1"/>
    <xf numFmtId="0" fontId="13" fillId="0" borderId="0" xfId="0" applyFont="1" applyAlignment="1">
      <alignment horizontal="left"/>
    </xf>
    <xf numFmtId="0" fontId="13" fillId="0" borderId="0" xfId="0" applyFont="1" applyAlignment="1">
      <alignment horizontal="centerContinuous"/>
    </xf>
    <xf numFmtId="0" fontId="10" fillId="0" borderId="0" xfId="0" applyFont="1" applyAlignment="1">
      <alignment horizontal="centerContinuous"/>
    </xf>
    <xf numFmtId="0" fontId="10" fillId="0" borderId="0" xfId="0" applyFont="1" applyAlignment="1">
      <alignment horizontal="left"/>
    </xf>
    <xf numFmtId="0" fontId="14" fillId="3" borderId="0" xfId="0" applyFont="1" applyFill="1" applyAlignment="1" applyProtection="1">
      <alignment horizontal="centerContinuous"/>
    </xf>
    <xf numFmtId="0" fontId="15" fillId="3" borderId="1" xfId="0" applyFont="1" applyFill="1" applyBorder="1" applyAlignment="1" applyProtection="1">
      <alignment horizontal="centerContinuous"/>
    </xf>
    <xf numFmtId="0" fontId="10" fillId="0" borderId="0" xfId="0" applyFont="1" applyAlignment="1" applyProtection="1">
      <alignment horizontal="centerContinuous" wrapText="1"/>
    </xf>
    <xf numFmtId="0" fontId="10" fillId="0" borderId="0" xfId="0" applyFont="1" applyProtection="1"/>
    <xf numFmtId="0" fontId="16" fillId="0" borderId="0" xfId="0" applyFont="1" applyAlignment="1" applyProtection="1">
      <alignment horizontal="centerContinuous"/>
    </xf>
    <xf numFmtId="0" fontId="16" fillId="0" borderId="0" xfId="0" applyFont="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7" fillId="0" borderId="4" xfId="0" applyFont="1" applyBorder="1" applyAlignment="1" applyProtection="1">
      <alignment horizontal="centerContinuous"/>
    </xf>
    <xf numFmtId="0" fontId="16" fillId="0" borderId="5" xfId="0" applyFont="1" applyBorder="1" applyAlignment="1" applyProtection="1">
      <alignment horizontal="centerContinuous"/>
    </xf>
    <xf numFmtId="0" fontId="16" fillId="0" borderId="6" xfId="0" applyFont="1" applyBorder="1" applyProtection="1"/>
    <xf numFmtId="0" fontId="16" fillId="0" borderId="1" xfId="0" applyFont="1" applyBorder="1" applyProtection="1"/>
    <xf numFmtId="0" fontId="16" fillId="0" borderId="7" xfId="0" applyFont="1" applyBorder="1" applyProtection="1"/>
    <xf numFmtId="0" fontId="10" fillId="0" borderId="8" xfId="0" applyFont="1" applyBorder="1" applyProtection="1"/>
    <xf numFmtId="0" fontId="6" fillId="0" borderId="0" xfId="0" applyFont="1" applyProtection="1"/>
    <xf numFmtId="0" fontId="6" fillId="0" borderId="9" xfId="0" applyFont="1" applyBorder="1" applyAlignment="1" applyProtection="1">
      <alignment horizontal="centerContinuous"/>
    </xf>
    <xf numFmtId="0" fontId="6" fillId="0" borderId="10" xfId="0" applyFont="1" applyBorder="1" applyAlignment="1" applyProtection="1">
      <alignment horizontal="centerContinuous"/>
    </xf>
    <xf numFmtId="0" fontId="6" fillId="0" borderId="11" xfId="0" applyFont="1" applyBorder="1" applyAlignment="1" applyProtection="1">
      <alignment horizontal="centerContinuous"/>
    </xf>
    <xf numFmtId="0" fontId="6" fillId="0" borderId="4" xfId="0" applyFont="1" applyBorder="1" applyProtection="1"/>
    <xf numFmtId="0" fontId="6" fillId="0" borderId="0" xfId="0" applyFont="1" applyAlignment="1" applyProtection="1">
      <alignment horizontal="centerContinuous"/>
    </xf>
    <xf numFmtId="0" fontId="6" fillId="0" borderId="5" xfId="0" applyFont="1" applyBorder="1" applyAlignment="1" applyProtection="1">
      <alignment horizontal="centerContinuous"/>
    </xf>
    <xf numFmtId="0" fontId="6" fillId="0" borderId="9" xfId="0" applyFont="1" applyBorder="1" applyProtection="1"/>
    <xf numFmtId="0" fontId="6" fillId="0" borderId="10" xfId="0" applyFont="1" applyBorder="1" applyProtection="1"/>
    <xf numFmtId="0" fontId="6" fillId="0" borderId="5" xfId="0" applyFont="1" applyBorder="1" applyProtection="1"/>
    <xf numFmtId="0" fontId="6" fillId="0" borderId="6" xfId="0" applyFont="1" applyBorder="1" applyProtection="1"/>
    <xf numFmtId="0" fontId="6" fillId="0" borderId="1" xfId="0" applyFont="1" applyBorder="1" applyProtection="1"/>
    <xf numFmtId="0" fontId="6" fillId="0" borderId="1" xfId="0" applyFont="1" applyBorder="1" applyAlignment="1" applyProtection="1">
      <alignment horizontal="centerContinuous"/>
    </xf>
    <xf numFmtId="0" fontId="6" fillId="0" borderId="8" xfId="0" applyFont="1" applyBorder="1" applyProtection="1"/>
    <xf numFmtId="0" fontId="6" fillId="0" borderId="12" xfId="0" applyFont="1" applyBorder="1" applyProtection="1"/>
    <xf numFmtId="0" fontId="6" fillId="0" borderId="13" xfId="0" applyFont="1" applyBorder="1" applyProtection="1"/>
    <xf numFmtId="0" fontId="6" fillId="0" borderId="2" xfId="0" applyFont="1" applyBorder="1" applyProtection="1"/>
    <xf numFmtId="0" fontId="6" fillId="0" borderId="14" xfId="0" applyFont="1" applyBorder="1" applyProtection="1"/>
    <xf numFmtId="0" fontId="6" fillId="0" borderId="15" xfId="0" applyFont="1" applyBorder="1" applyProtection="1"/>
    <xf numFmtId="0" fontId="6" fillId="0" borderId="16" xfId="0" applyFont="1" applyBorder="1" applyProtection="1"/>
    <xf numFmtId="0" fontId="6" fillId="0" borderId="17" xfId="0" applyFont="1" applyBorder="1" applyProtection="1"/>
    <xf numFmtId="0" fontId="6" fillId="0" borderId="18" xfId="0" applyFont="1" applyBorder="1" applyProtection="1"/>
    <xf numFmtId="0" fontId="6" fillId="0" borderId="19" xfId="0" applyFont="1" applyBorder="1" applyAlignment="1" applyProtection="1">
      <alignment horizontal="centerContinuous"/>
    </xf>
    <xf numFmtId="0" fontId="6" fillId="0" borderId="16" xfId="0" applyFont="1" applyBorder="1" applyAlignment="1" applyProtection="1">
      <alignment horizontal="centerContinuous"/>
    </xf>
    <xf numFmtId="0" fontId="6" fillId="0" borderId="20" xfId="0" applyFont="1" applyBorder="1" applyProtection="1"/>
    <xf numFmtId="0" fontId="6" fillId="0" borderId="21" xfId="0" applyFont="1" applyBorder="1" applyAlignment="1" applyProtection="1">
      <alignment horizontal="centerContinuous"/>
    </xf>
    <xf numFmtId="0" fontId="6" fillId="0" borderId="22" xfId="0" applyFont="1" applyBorder="1" applyAlignment="1" applyProtection="1">
      <alignment horizontal="centerContinuous"/>
    </xf>
    <xf numFmtId="0" fontId="6" fillId="0" borderId="19" xfId="0" applyFont="1" applyBorder="1" applyProtection="1"/>
    <xf numFmtId="0" fontId="6" fillId="0" borderId="23" xfId="0" applyFont="1" applyBorder="1" applyProtection="1"/>
    <xf numFmtId="0" fontId="6" fillId="0" borderId="24" xfId="0" applyFont="1" applyBorder="1" applyProtection="1"/>
    <xf numFmtId="0" fontId="6" fillId="0" borderId="3" xfId="0" applyFont="1" applyBorder="1" applyProtection="1"/>
    <xf numFmtId="0" fontId="6" fillId="0" borderId="15" xfId="0" applyFont="1" applyBorder="1" applyAlignment="1" applyProtection="1">
      <alignment horizontal="centerContinuous"/>
    </xf>
    <xf numFmtId="0" fontId="6" fillId="0" borderId="25" xfId="0" applyFont="1" applyBorder="1" applyAlignment="1" applyProtection="1">
      <alignment horizontal="centerContinuous"/>
    </xf>
    <xf numFmtId="0" fontId="6" fillId="0" borderId="17" xfId="0" applyFont="1" applyBorder="1" applyAlignment="1" applyProtection="1">
      <alignment horizontal="centerContinuous"/>
    </xf>
    <xf numFmtId="0" fontId="6" fillId="0" borderId="26" xfId="0" applyFont="1" applyBorder="1" applyAlignment="1" applyProtection="1">
      <alignment horizontal="centerContinuous"/>
    </xf>
    <xf numFmtId="0" fontId="6" fillId="0" borderId="25" xfId="0" applyFont="1" applyBorder="1" applyProtection="1"/>
    <xf numFmtId="0" fontId="10" fillId="0" borderId="2" xfId="0" applyFont="1" applyBorder="1" applyProtection="1"/>
    <xf numFmtId="0" fontId="10" fillId="0" borderId="3" xfId="0" applyFont="1" applyBorder="1" applyProtection="1"/>
    <xf numFmtId="0" fontId="11" fillId="0" borderId="4" xfId="0" applyFont="1" applyBorder="1" applyAlignment="1" applyProtection="1">
      <alignment horizontal="centerContinuous"/>
    </xf>
    <xf numFmtId="0" fontId="10" fillId="0" borderId="0" xfId="0" applyFont="1" applyAlignment="1" applyProtection="1">
      <alignment horizontal="centerContinuous"/>
    </xf>
    <xf numFmtId="0" fontId="10" fillId="0" borderId="5" xfId="0" applyFont="1" applyBorder="1" applyAlignment="1" applyProtection="1">
      <alignment horizontal="centerContinuous"/>
    </xf>
    <xf numFmtId="0" fontId="11" fillId="0" borderId="0" xfId="0" applyFont="1" applyAlignment="1" applyProtection="1">
      <alignment horizontal="centerContinuous"/>
    </xf>
    <xf numFmtId="0" fontId="10" fillId="0" borderId="4" xfId="0" applyFont="1" applyBorder="1" applyProtection="1"/>
    <xf numFmtId="0" fontId="10" fillId="0" borderId="5" xfId="0" applyFont="1" applyBorder="1" applyProtection="1"/>
    <xf numFmtId="0" fontId="10" fillId="0" borderId="9" xfId="0" applyFont="1" applyBorder="1" applyProtection="1"/>
    <xf numFmtId="0" fontId="10" fillId="0" borderId="10" xfId="0" applyFont="1" applyBorder="1" applyAlignment="1" applyProtection="1">
      <alignment horizontal="centerContinuous"/>
    </xf>
    <xf numFmtId="0" fontId="10" fillId="0" borderId="11" xfId="0" applyFont="1" applyBorder="1" applyProtection="1"/>
    <xf numFmtId="0" fontId="10" fillId="0" borderId="10" xfId="0" applyFont="1" applyBorder="1" applyProtection="1"/>
    <xf numFmtId="0" fontId="10" fillId="0" borderId="15" xfId="0" applyFont="1" applyBorder="1" applyProtection="1"/>
    <xf numFmtId="0" fontId="10" fillId="0" borderId="19" xfId="0" applyFont="1" applyBorder="1" applyAlignment="1" applyProtection="1">
      <alignment horizontal="centerContinuous"/>
    </xf>
    <xf numFmtId="0" fontId="10" fillId="0" borderId="18" xfId="0" applyFont="1" applyBorder="1" applyProtection="1"/>
    <xf numFmtId="0" fontId="10" fillId="0" borderId="25" xfId="0" applyFont="1" applyBorder="1" applyProtection="1"/>
    <xf numFmtId="0" fontId="10" fillId="0" borderId="27" xfId="0" applyFont="1" applyBorder="1" applyProtection="1"/>
    <xf numFmtId="0" fontId="10" fillId="0" borderId="16" xfId="0" applyFont="1" applyBorder="1" applyProtection="1"/>
    <xf numFmtId="0" fontId="10" fillId="0" borderId="28" xfId="0" applyFont="1" applyBorder="1" applyProtection="1"/>
    <xf numFmtId="0" fontId="10" fillId="0" borderId="29" xfId="0" applyFont="1" applyBorder="1" applyProtection="1"/>
    <xf numFmtId="0" fontId="10" fillId="0" borderId="17" xfId="0" applyFont="1" applyBorder="1" applyProtection="1"/>
    <xf numFmtId="0" fontId="10" fillId="0" borderId="30" xfId="0" applyFont="1" applyBorder="1" applyProtection="1"/>
    <xf numFmtId="0" fontId="10" fillId="0" borderId="31" xfId="0" applyFont="1" applyBorder="1" applyProtection="1"/>
    <xf numFmtId="0" fontId="10" fillId="0" borderId="32" xfId="0" applyFont="1" applyBorder="1" applyProtection="1"/>
    <xf numFmtId="5" fontId="7" fillId="0" borderId="28" xfId="0" applyNumberFormat="1" applyFont="1" applyBorder="1" applyProtection="1">
      <protection locked="0"/>
    </xf>
    <xf numFmtId="5" fontId="7" fillId="0" borderId="29" xfId="0" applyNumberFormat="1" applyFont="1" applyBorder="1" applyProtection="1">
      <protection locked="0"/>
    </xf>
    <xf numFmtId="5" fontId="10" fillId="0" borderId="33" xfId="0" applyNumberFormat="1" applyFont="1" applyBorder="1" applyProtection="1"/>
    <xf numFmtId="5" fontId="7" fillId="0" borderId="27" xfId="0" applyNumberFormat="1" applyFont="1" applyBorder="1" applyProtection="1">
      <protection locked="0"/>
    </xf>
    <xf numFmtId="5" fontId="10" fillId="4" borderId="31" xfId="0" applyNumberFormat="1" applyFont="1" applyFill="1" applyBorder="1" applyProtection="1"/>
    <xf numFmtId="0" fontId="10" fillId="0" borderId="34" xfId="0" applyFont="1" applyBorder="1" applyProtection="1"/>
    <xf numFmtId="0" fontId="7" fillId="0" borderId="15" xfId="0" applyFont="1" applyBorder="1" applyProtection="1">
      <protection locked="0"/>
    </xf>
    <xf numFmtId="0" fontId="10" fillId="0" borderId="19" xfId="0" applyFont="1" applyBorder="1" applyProtection="1"/>
    <xf numFmtId="37" fontId="7" fillId="0" borderId="15" xfId="0" applyNumberFormat="1" applyFont="1" applyBorder="1" applyProtection="1">
      <protection locked="0"/>
    </xf>
    <xf numFmtId="37" fontId="7" fillId="0" borderId="5" xfId="0" applyNumberFormat="1" applyFont="1" applyBorder="1" applyProtection="1">
      <protection locked="0"/>
    </xf>
    <xf numFmtId="37" fontId="10" fillId="0" borderId="18" xfId="0" applyNumberFormat="1" applyFont="1" applyBorder="1" applyProtection="1"/>
    <xf numFmtId="37" fontId="7" fillId="0" borderId="25" xfId="0" applyNumberFormat="1" applyFont="1" applyBorder="1" applyProtection="1">
      <protection locked="0"/>
    </xf>
    <xf numFmtId="37" fontId="10" fillId="4" borderId="0" xfId="0" applyNumberFormat="1" applyFont="1" applyFill="1" applyProtection="1"/>
    <xf numFmtId="0" fontId="7" fillId="0" borderId="17" xfId="0" applyFont="1" applyBorder="1" applyProtection="1">
      <protection locked="0"/>
    </xf>
    <xf numFmtId="0" fontId="10" fillId="0" borderId="21" xfId="0" applyFont="1" applyBorder="1" applyProtection="1"/>
    <xf numFmtId="37" fontId="7" fillId="0" borderId="17" xfId="0" applyNumberFormat="1" applyFont="1" applyBorder="1" applyProtection="1">
      <protection locked="0"/>
    </xf>
    <xf numFmtId="37" fontId="7" fillId="0" borderId="11" xfId="0" applyNumberFormat="1" applyFont="1" applyBorder="1" applyProtection="1">
      <protection locked="0"/>
    </xf>
    <xf numFmtId="37" fontId="10" fillId="0" borderId="20" xfId="0" applyNumberFormat="1" applyFont="1" applyBorder="1" applyProtection="1"/>
    <xf numFmtId="37" fontId="7" fillId="0" borderId="26" xfId="0" applyNumberFormat="1" applyFont="1" applyBorder="1" applyProtection="1">
      <protection locked="0"/>
    </xf>
    <xf numFmtId="37" fontId="10" fillId="4" borderId="10" xfId="0" applyNumberFormat="1" applyFont="1" applyFill="1" applyBorder="1" applyProtection="1"/>
    <xf numFmtId="0" fontId="10" fillId="0" borderId="22" xfId="0" applyFont="1" applyBorder="1" applyProtection="1"/>
    <xf numFmtId="0" fontId="10" fillId="0" borderId="6" xfId="0" applyFont="1" applyBorder="1" applyProtection="1"/>
    <xf numFmtId="0" fontId="10" fillId="0" borderId="1" xfId="0" applyFont="1" applyBorder="1" applyProtection="1"/>
    <xf numFmtId="0" fontId="10" fillId="0" borderId="7" xfId="0" applyFont="1" applyBorder="1" applyProtection="1"/>
    <xf numFmtId="0" fontId="11" fillId="0" borderId="0" xfId="0" applyFont="1" applyProtection="1"/>
    <xf numFmtId="0" fontId="6" fillId="0" borderId="26" xfId="0" applyFont="1" applyBorder="1" applyProtection="1"/>
    <xf numFmtId="0" fontId="6" fillId="0" borderId="21" xfId="0" applyFont="1" applyBorder="1" applyProtection="1"/>
    <xf numFmtId="0" fontId="10" fillId="0" borderId="26" xfId="0" applyFont="1" applyBorder="1" applyProtection="1"/>
    <xf numFmtId="0" fontId="6" fillId="0" borderId="4" xfId="0" applyFont="1" applyBorder="1" applyAlignment="1" applyProtection="1">
      <alignment horizontal="centerContinuous"/>
    </xf>
    <xf numFmtId="0" fontId="18" fillId="0" borderId="0" xfId="0" applyFont="1" applyAlignment="1" applyProtection="1">
      <alignment horizontal="left"/>
    </xf>
    <xf numFmtId="0" fontId="18" fillId="0" borderId="0" xfId="0" applyFont="1" applyAlignment="1" applyProtection="1">
      <alignment horizontal="centerContinuous"/>
    </xf>
    <xf numFmtId="0" fontId="18" fillId="0" borderId="5" xfId="0" applyFont="1" applyBorder="1" applyAlignment="1" applyProtection="1">
      <alignment horizontal="centerContinuous"/>
    </xf>
    <xf numFmtId="0" fontId="18" fillId="0" borderId="0" xfId="0" applyFont="1" applyProtection="1"/>
    <xf numFmtId="0" fontId="18" fillId="0" borderId="10" xfId="0" applyFont="1" applyBorder="1" applyAlignment="1" applyProtection="1">
      <alignment horizontal="left"/>
    </xf>
    <xf numFmtId="0" fontId="18" fillId="0" borderId="10" xfId="0" applyFont="1" applyBorder="1" applyProtection="1"/>
    <xf numFmtId="0" fontId="18" fillId="0" borderId="10" xfId="0" applyFont="1" applyBorder="1" applyAlignment="1" applyProtection="1">
      <alignment horizontal="centerContinuous"/>
    </xf>
    <xf numFmtId="0" fontId="18" fillId="0" borderId="11" xfId="0" applyFont="1" applyBorder="1" applyAlignment="1" applyProtection="1">
      <alignment horizontal="centerContinuous"/>
    </xf>
    <xf numFmtId="0" fontId="18" fillId="0" borderId="25" xfId="0" applyFont="1" applyBorder="1" applyProtection="1"/>
    <xf numFmtId="0" fontId="18" fillId="0" borderId="25" xfId="0" applyFont="1" applyBorder="1" applyAlignment="1" applyProtection="1">
      <alignment horizontal="centerContinuous"/>
    </xf>
    <xf numFmtId="0" fontId="18" fillId="0" borderId="5" xfId="0" applyFont="1" applyBorder="1" applyProtection="1"/>
    <xf numFmtId="0" fontId="18" fillId="0" borderId="26" xfId="0" applyFont="1" applyBorder="1" applyProtection="1"/>
    <xf numFmtId="0" fontId="18" fillId="0" borderId="11" xfId="0" applyFont="1" applyBorder="1" applyProtection="1"/>
    <xf numFmtId="0" fontId="6" fillId="0" borderId="11" xfId="0" applyFont="1" applyBorder="1" applyProtection="1"/>
    <xf numFmtId="0" fontId="6" fillId="0" borderId="22" xfId="0" applyFont="1" applyBorder="1" applyProtection="1"/>
    <xf numFmtId="0" fontId="10" fillId="0" borderId="20" xfId="0" applyFont="1" applyBorder="1" applyProtection="1"/>
    <xf numFmtId="0" fontId="6" fillId="0" borderId="0" xfId="0" applyFont="1" applyAlignment="1" applyProtection="1">
      <alignment horizontal="left"/>
    </xf>
    <xf numFmtId="0" fontId="6" fillId="0" borderId="1" xfId="0" applyFont="1" applyBorder="1" applyAlignment="1" applyProtection="1">
      <alignment horizontal="left"/>
    </xf>
    <xf numFmtId="0" fontId="6" fillId="0" borderId="35" xfId="0" applyFont="1" applyBorder="1" applyProtection="1"/>
    <xf numFmtId="0" fontId="6" fillId="0" borderId="36" xfId="0" applyFont="1" applyBorder="1" applyProtection="1"/>
    <xf numFmtId="0" fontId="6" fillId="0" borderId="37" xfId="0" applyFont="1" applyBorder="1" applyProtection="1"/>
    <xf numFmtId="0" fontId="19" fillId="0" borderId="0" xfId="0" applyFont="1" applyAlignment="1" applyProtection="1">
      <alignment horizontal="centerContinuous"/>
    </xf>
    <xf numFmtId="0" fontId="19" fillId="0" borderId="4" xfId="0" applyFont="1" applyBorder="1" applyAlignment="1" applyProtection="1">
      <alignment horizontal="centerContinuous"/>
    </xf>
    <xf numFmtId="0" fontId="19" fillId="0" borderId="5" xfId="0" applyFont="1" applyBorder="1" applyAlignment="1" applyProtection="1">
      <alignment horizontal="centerContinuous"/>
    </xf>
    <xf numFmtId="37" fontId="6" fillId="0" borderId="0" xfId="0" applyNumberFormat="1" applyFont="1" applyProtection="1"/>
    <xf numFmtId="37" fontId="6" fillId="0" borderId="5" xfId="0" applyNumberFormat="1" applyFont="1" applyBorder="1" applyProtection="1"/>
    <xf numFmtId="37" fontId="6" fillId="0" borderId="1" xfId="0" applyNumberFormat="1" applyFont="1" applyBorder="1" applyProtection="1"/>
    <xf numFmtId="37" fontId="6" fillId="0" borderId="7" xfId="0" applyNumberFormat="1" applyFont="1" applyBorder="1" applyProtection="1"/>
    <xf numFmtId="37" fontId="6" fillId="0" borderId="0" xfId="0" applyNumberFormat="1" applyFont="1" applyAlignment="1" applyProtection="1">
      <alignment horizontal="centerContinuous"/>
    </xf>
    <xf numFmtId="0" fontId="10" fillId="0" borderId="9" xfId="0" applyFont="1" applyBorder="1" applyAlignment="1" applyProtection="1">
      <alignment horizontal="centerContinuous"/>
    </xf>
    <xf numFmtId="0" fontId="19" fillId="0" borderId="0" xfId="0" applyFont="1" applyProtection="1"/>
    <xf numFmtId="0" fontId="6" fillId="0" borderId="18" xfId="0" applyFont="1" applyBorder="1" applyAlignment="1" applyProtection="1">
      <alignment horizontal="center"/>
    </xf>
    <xf numFmtId="0" fontId="6" fillId="0" borderId="20" xfId="0" applyFont="1" applyBorder="1" applyAlignment="1" applyProtection="1">
      <alignment horizontal="center"/>
    </xf>
    <xf numFmtId="37" fontId="6" fillId="0" borderId="17" xfId="0" applyNumberFormat="1" applyFont="1" applyBorder="1" applyProtection="1"/>
    <xf numFmtId="37" fontId="6" fillId="0" borderId="22" xfId="0" applyNumberFormat="1" applyFont="1" applyBorder="1" applyProtection="1"/>
    <xf numFmtId="0" fontId="6" fillId="0" borderId="38" xfId="0" applyFont="1" applyBorder="1" applyAlignment="1" applyProtection="1">
      <alignment horizontal="centerContinuous" wrapText="1"/>
    </xf>
    <xf numFmtId="0" fontId="6" fillId="0" borderId="21" xfId="0" applyFont="1" applyBorder="1" applyAlignment="1" applyProtection="1">
      <alignment horizontal="center"/>
    </xf>
    <xf numFmtId="37" fontId="6" fillId="0" borderId="16" xfId="0" applyNumberFormat="1" applyFont="1" applyBorder="1" applyProtection="1"/>
    <xf numFmtId="0" fontId="6" fillId="0" borderId="38" xfId="0" applyFont="1" applyBorder="1" applyProtection="1"/>
    <xf numFmtId="37" fontId="6" fillId="0" borderId="5" xfId="0" applyNumberFormat="1" applyFont="1" applyBorder="1" applyAlignment="1" applyProtection="1">
      <alignment horizontal="centerContinuous"/>
    </xf>
    <xf numFmtId="37" fontId="6" fillId="0" borderId="1" xfId="0" applyNumberFormat="1" applyFont="1" applyBorder="1" applyAlignment="1" applyProtection="1">
      <alignment horizontal="centerContinuous"/>
    </xf>
    <xf numFmtId="37" fontId="6" fillId="0" borderId="7" xfId="0" applyNumberFormat="1" applyFont="1" applyBorder="1" applyAlignment="1" applyProtection="1">
      <alignment horizontal="centerContinuous"/>
    </xf>
    <xf numFmtId="0" fontId="6" fillId="0" borderId="29" xfId="0" applyFont="1" applyBorder="1" applyProtection="1"/>
    <xf numFmtId="0" fontId="6" fillId="0" borderId="0" xfId="0" applyFont="1" applyAlignment="1" applyProtection="1">
      <alignment horizontal="center"/>
    </xf>
    <xf numFmtId="0" fontId="6" fillId="0" borderId="7" xfId="0" applyFont="1" applyBorder="1" applyProtection="1"/>
    <xf numFmtId="0" fontId="6" fillId="0" borderId="3" xfId="0" applyFont="1" applyBorder="1" applyAlignment="1" applyProtection="1">
      <alignment horizontal="center"/>
    </xf>
    <xf numFmtId="0" fontId="6" fillId="6" borderId="21" xfId="0" applyFont="1" applyFill="1" applyBorder="1" applyProtection="1"/>
    <xf numFmtId="37" fontId="6" fillId="6" borderId="22" xfId="0" applyNumberFormat="1" applyFont="1" applyFill="1" applyBorder="1" applyProtection="1"/>
    <xf numFmtId="5" fontId="6" fillId="7" borderId="22" xfId="0" applyNumberFormat="1" applyFont="1" applyFill="1" applyBorder="1" applyProtection="1"/>
    <xf numFmtId="0" fontId="6" fillId="8" borderId="21" xfId="0" applyFont="1" applyFill="1" applyBorder="1" applyProtection="1"/>
    <xf numFmtId="37" fontId="6" fillId="8" borderId="22" xfId="0" applyNumberFormat="1" applyFont="1" applyFill="1" applyBorder="1" applyProtection="1"/>
    <xf numFmtId="37" fontId="6" fillId="0" borderId="37" xfId="0" applyNumberFormat="1" applyFont="1" applyBorder="1" applyProtection="1"/>
    <xf numFmtId="0" fontId="6" fillId="0" borderId="0" xfId="0" applyFont="1" applyAlignment="1" applyProtection="1">
      <alignment horizontal="right"/>
    </xf>
    <xf numFmtId="0" fontId="6" fillId="0" borderId="10" xfId="0" applyFont="1" applyBorder="1" applyAlignment="1" applyProtection="1">
      <alignment horizontal="right"/>
    </xf>
    <xf numFmtId="0" fontId="6" fillId="0" borderId="19" xfId="0" applyFont="1" applyBorder="1" applyAlignment="1" applyProtection="1">
      <alignment horizontal="center"/>
    </xf>
    <xf numFmtId="0" fontId="6" fillId="0" borderId="16" xfId="0" applyFont="1" applyBorder="1" applyAlignment="1" applyProtection="1">
      <alignment horizontal="center"/>
    </xf>
    <xf numFmtId="0" fontId="6" fillId="0" borderId="22" xfId="0" applyFont="1" applyBorder="1" applyAlignment="1" applyProtection="1">
      <alignment horizontal="center"/>
    </xf>
    <xf numFmtId="0" fontId="6" fillId="9" borderId="19" xfId="0" applyFont="1" applyFill="1" applyBorder="1" applyProtection="1"/>
    <xf numFmtId="39" fontId="6" fillId="9" borderId="5" xfId="0" applyNumberFormat="1" applyFont="1" applyFill="1" applyBorder="1" applyAlignment="1" applyProtection="1">
      <alignment horizontal="centerContinuous"/>
    </xf>
    <xf numFmtId="0" fontId="6" fillId="9" borderId="4" xfId="0" applyFont="1" applyFill="1" applyBorder="1" applyProtection="1"/>
    <xf numFmtId="39" fontId="6" fillId="9" borderId="0" xfId="0" applyNumberFormat="1" applyFont="1" applyFill="1" applyAlignment="1" applyProtection="1">
      <alignment horizontal="centerContinuous"/>
    </xf>
    <xf numFmtId="39" fontId="6" fillId="9" borderId="25" xfId="0" applyNumberFormat="1" applyFont="1" applyFill="1" applyBorder="1" applyAlignment="1" applyProtection="1">
      <alignment horizontal="centerContinuous"/>
    </xf>
    <xf numFmtId="0" fontId="6" fillId="9" borderId="21" xfId="0" applyFont="1" applyFill="1" applyBorder="1" applyAlignment="1" applyProtection="1">
      <alignment horizontal="centerContinuous"/>
    </xf>
    <xf numFmtId="0" fontId="6" fillId="9" borderId="11" xfId="0" applyFont="1" applyFill="1" applyBorder="1" applyAlignment="1" applyProtection="1">
      <alignment horizontal="centerContinuous"/>
    </xf>
    <xf numFmtId="0" fontId="6" fillId="9" borderId="9" xfId="0" applyFont="1" applyFill="1" applyBorder="1" applyAlignment="1" applyProtection="1">
      <alignment horizontal="centerContinuous"/>
    </xf>
    <xf numFmtId="0" fontId="6" fillId="9" borderId="10" xfId="0" applyFont="1" applyFill="1" applyBorder="1" applyAlignment="1" applyProtection="1">
      <alignment horizontal="centerContinuous"/>
    </xf>
    <xf numFmtId="0" fontId="6" fillId="9" borderId="26" xfId="0" applyFont="1" applyFill="1" applyBorder="1" applyAlignment="1" applyProtection="1">
      <alignment horizontal="centerContinuous"/>
    </xf>
    <xf numFmtId="37" fontId="6" fillId="0" borderId="17" xfId="0" applyNumberFormat="1" applyFont="1" applyBorder="1" applyAlignment="1" applyProtection="1">
      <alignment horizontal="centerContinuous"/>
    </xf>
    <xf numFmtId="37" fontId="6" fillId="9" borderId="19" xfId="0" applyNumberFormat="1" applyFont="1" applyFill="1" applyBorder="1" applyProtection="1"/>
    <xf numFmtId="37" fontId="6" fillId="9" borderId="5" xfId="0" applyNumberFormat="1" applyFont="1" applyFill="1" applyBorder="1" applyAlignment="1" applyProtection="1">
      <alignment horizontal="centerContinuous"/>
    </xf>
    <xf numFmtId="37" fontId="6" fillId="9" borderId="4" xfId="0" applyNumberFormat="1" applyFont="1" applyFill="1" applyBorder="1" applyProtection="1"/>
    <xf numFmtId="37" fontId="6" fillId="9" borderId="0" xfId="0" applyNumberFormat="1" applyFont="1" applyFill="1" applyAlignment="1" applyProtection="1">
      <alignment horizontal="centerContinuous"/>
    </xf>
    <xf numFmtId="37" fontId="6" fillId="9" borderId="25" xfId="0" applyNumberFormat="1" applyFont="1" applyFill="1" applyBorder="1" applyAlignment="1" applyProtection="1">
      <alignment horizontal="centerContinuous"/>
    </xf>
    <xf numFmtId="37" fontId="6" fillId="9" borderId="21" xfId="0" applyNumberFormat="1" applyFont="1" applyFill="1" applyBorder="1" applyAlignment="1" applyProtection="1">
      <alignment horizontal="centerContinuous"/>
    </xf>
    <xf numFmtId="37" fontId="6" fillId="9" borderId="11" xfId="0" applyNumberFormat="1" applyFont="1" applyFill="1" applyBorder="1" applyAlignment="1" applyProtection="1">
      <alignment horizontal="centerContinuous"/>
    </xf>
    <xf numFmtId="37" fontId="6" fillId="9" borderId="9" xfId="0" applyNumberFormat="1" applyFont="1" applyFill="1" applyBorder="1" applyAlignment="1" applyProtection="1">
      <alignment horizontal="centerContinuous"/>
    </xf>
    <xf numFmtId="37" fontId="6" fillId="9" borderId="10" xfId="0" applyNumberFormat="1" applyFont="1" applyFill="1" applyBorder="1" applyAlignment="1" applyProtection="1">
      <alignment horizontal="centerContinuous"/>
    </xf>
    <xf numFmtId="37" fontId="6" fillId="9" borderId="26" xfId="0" applyNumberFormat="1" applyFont="1" applyFill="1" applyBorder="1" applyAlignment="1" applyProtection="1">
      <alignment horizontal="centerContinuous"/>
    </xf>
    <xf numFmtId="0" fontId="6" fillId="0" borderId="10" xfId="0" applyFont="1" applyBorder="1" applyAlignment="1" applyProtection="1">
      <alignment horizontal="center"/>
    </xf>
    <xf numFmtId="0" fontId="6" fillId="0" borderId="40" xfId="0" applyFont="1" applyBorder="1" applyProtection="1"/>
    <xf numFmtId="0" fontId="6" fillId="0" borderId="15" xfId="0" applyFont="1" applyBorder="1" applyProtection="1">
      <protection locked="0"/>
    </xf>
    <xf numFmtId="0" fontId="6" fillId="0" borderId="5" xfId="0" applyFont="1" applyBorder="1" applyProtection="1">
      <protection locked="0"/>
    </xf>
    <xf numFmtId="0" fontId="6" fillId="0" borderId="16" xfId="0" applyFont="1" applyBorder="1" applyAlignment="1" applyProtection="1">
      <alignment horizontal="right"/>
    </xf>
    <xf numFmtId="0" fontId="6" fillId="0" borderId="10" xfId="0" applyFont="1" applyBorder="1" applyProtection="1">
      <protection locked="0"/>
    </xf>
    <xf numFmtId="0" fontId="6" fillId="0" borderId="17" xfId="0" applyFont="1" applyBorder="1" applyProtection="1">
      <protection locked="0"/>
    </xf>
    <xf numFmtId="0" fontId="18" fillId="0" borderId="4" xfId="0" applyFont="1" applyBorder="1" applyProtection="1"/>
    <xf numFmtId="0" fontId="18" fillId="0" borderId="9" xfId="0" applyFont="1" applyBorder="1" applyProtection="1"/>
    <xf numFmtId="39" fontId="18" fillId="0" borderId="10" xfId="0" applyNumberFormat="1" applyFont="1" applyBorder="1" applyAlignment="1" applyProtection="1">
      <alignment horizontal="centerContinuous"/>
    </xf>
    <xf numFmtId="39" fontId="6" fillId="0" borderId="10" xfId="0" applyNumberFormat="1" applyFont="1" applyBorder="1" applyAlignment="1" applyProtection="1">
      <alignment horizontal="centerContinuous"/>
    </xf>
    <xf numFmtId="0" fontId="21" fillId="0" borderId="25" xfId="0" applyFont="1" applyBorder="1" applyProtection="1"/>
    <xf numFmtId="0" fontId="6" fillId="0" borderId="34" xfId="0" applyFont="1" applyBorder="1" applyProtection="1"/>
    <xf numFmtId="37" fontId="6" fillId="0" borderId="15" xfId="0" applyNumberFormat="1" applyFont="1" applyBorder="1" applyAlignment="1" applyProtection="1">
      <alignment horizontal="centerContinuous"/>
    </xf>
    <xf numFmtId="5" fontId="6" fillId="0" borderId="17" xfId="0" applyNumberFormat="1" applyFont="1" applyBorder="1" applyAlignment="1" applyProtection="1">
      <alignment horizontal="centerContinuous"/>
      <protection locked="0"/>
    </xf>
    <xf numFmtId="5" fontId="6" fillId="0" borderId="11" xfId="0" applyNumberFormat="1" applyFont="1" applyBorder="1" applyProtection="1">
      <protection locked="0"/>
    </xf>
    <xf numFmtId="5" fontId="6" fillId="9" borderId="4" xfId="0" applyNumberFormat="1" applyFont="1" applyFill="1" applyBorder="1" applyProtection="1"/>
    <xf numFmtId="37" fontId="6" fillId="0" borderId="17" xfId="0" applyNumberFormat="1" applyFont="1" applyBorder="1" applyProtection="1">
      <protection locked="0"/>
    </xf>
    <xf numFmtId="0" fontId="6" fillId="9" borderId="4" xfId="0" applyFont="1" applyFill="1" applyBorder="1" applyAlignment="1" applyProtection="1">
      <alignment horizontal="centerContinuous"/>
    </xf>
    <xf numFmtId="0" fontId="6" fillId="9" borderId="16" xfId="0" applyFont="1" applyFill="1" applyBorder="1" applyProtection="1"/>
    <xf numFmtId="37" fontId="6" fillId="9" borderId="25" xfId="0" applyNumberFormat="1" applyFont="1" applyFill="1" applyBorder="1" applyProtection="1"/>
    <xf numFmtId="37" fontId="6" fillId="9" borderId="21" xfId="0" applyNumberFormat="1" applyFont="1" applyFill="1" applyBorder="1" applyProtection="1"/>
    <xf numFmtId="0" fontId="6" fillId="9" borderId="11" xfId="0" applyFont="1" applyFill="1" applyBorder="1" applyProtection="1"/>
    <xf numFmtId="37" fontId="6" fillId="9" borderId="10" xfId="0" applyNumberFormat="1" applyFont="1" applyFill="1" applyBorder="1" applyProtection="1"/>
    <xf numFmtId="0" fontId="6" fillId="9" borderId="9" xfId="0" applyFont="1" applyFill="1" applyBorder="1" applyProtection="1"/>
    <xf numFmtId="37" fontId="6" fillId="9" borderId="26" xfId="0" applyNumberFormat="1" applyFont="1" applyFill="1" applyBorder="1" applyProtection="1"/>
    <xf numFmtId="37" fontId="6" fillId="0" borderId="11" xfId="0" applyNumberFormat="1" applyFont="1" applyBorder="1" applyProtection="1">
      <protection locked="0"/>
    </xf>
    <xf numFmtId="5" fontId="6" fillId="0" borderId="15" xfId="0" applyNumberFormat="1" applyFont="1" applyBorder="1" applyProtection="1"/>
    <xf numFmtId="5" fontId="6" fillId="9" borderId="4" xfId="0" applyNumberFormat="1" applyFont="1" applyFill="1" applyBorder="1" applyAlignment="1" applyProtection="1">
      <alignment horizontal="centerContinuous"/>
    </xf>
    <xf numFmtId="5" fontId="6" fillId="9" borderId="25" xfId="0" applyNumberFormat="1" applyFont="1" applyFill="1" applyBorder="1" applyProtection="1"/>
    <xf numFmtId="0" fontId="10" fillId="0" borderId="12" xfId="0" applyFont="1" applyBorder="1" applyProtection="1"/>
    <xf numFmtId="0" fontId="10" fillId="0" borderId="13" xfId="0" applyFont="1" applyBorder="1" applyProtection="1"/>
    <xf numFmtId="0" fontId="10" fillId="0" borderId="24" xfId="0" applyFont="1" applyBorder="1" applyProtection="1"/>
    <xf numFmtId="0" fontId="10" fillId="0" borderId="41" xfId="0" applyFont="1" applyBorder="1" applyAlignment="1" applyProtection="1">
      <alignment horizontal="centerContinuous"/>
    </xf>
    <xf numFmtId="0" fontId="10" fillId="0" borderId="42" xfId="0" applyFont="1" applyBorder="1" applyAlignment="1" applyProtection="1">
      <alignment horizontal="centerContinuous"/>
    </xf>
    <xf numFmtId="0" fontId="10" fillId="0" borderId="39" xfId="0" applyFont="1" applyBorder="1" applyAlignment="1" applyProtection="1">
      <alignment horizontal="centerContinuous"/>
    </xf>
    <xf numFmtId="0" fontId="22" fillId="0" borderId="4" xfId="0" applyFont="1" applyBorder="1" applyProtection="1"/>
    <xf numFmtId="0" fontId="22" fillId="0" borderId="0" xfId="0" applyFont="1" applyProtection="1"/>
    <xf numFmtId="0" fontId="22" fillId="0" borderId="5" xfId="0" applyFont="1" applyBorder="1" applyProtection="1"/>
    <xf numFmtId="0" fontId="10" fillId="0" borderId="30" xfId="0" applyFont="1" applyBorder="1" applyAlignment="1" applyProtection="1">
      <alignment horizontal="center"/>
    </xf>
    <xf numFmtId="0" fontId="10" fillId="0" borderId="16" xfId="0" applyFont="1" applyBorder="1" applyAlignment="1" applyProtection="1">
      <alignment horizontal="center"/>
    </xf>
    <xf numFmtId="0" fontId="10" fillId="0" borderId="4" xfId="0" applyFont="1" applyBorder="1" applyAlignment="1" applyProtection="1">
      <alignment horizontal="center"/>
    </xf>
    <xf numFmtId="0" fontId="10" fillId="0" borderId="9" xfId="0" applyFont="1" applyBorder="1" applyAlignment="1" applyProtection="1">
      <alignment horizontal="center"/>
    </xf>
    <xf numFmtId="0" fontId="10" fillId="0" borderId="22" xfId="0" applyFont="1" applyBorder="1" applyAlignment="1" applyProtection="1">
      <alignment horizontal="center"/>
    </xf>
    <xf numFmtId="0" fontId="10" fillId="0" borderId="43" xfId="0" applyFont="1" applyBorder="1" applyAlignment="1" applyProtection="1">
      <alignment horizontal="center"/>
    </xf>
    <xf numFmtId="0" fontId="10" fillId="0" borderId="44" xfId="0" applyFont="1" applyBorder="1" applyProtection="1"/>
    <xf numFmtId="0" fontId="10" fillId="9" borderId="44" xfId="0" applyFont="1" applyFill="1" applyBorder="1" applyProtection="1"/>
    <xf numFmtId="0" fontId="10" fillId="9" borderId="39" xfId="0" applyFont="1" applyFill="1" applyBorder="1" applyProtection="1"/>
    <xf numFmtId="0" fontId="10" fillId="9" borderId="42" xfId="0" applyFont="1" applyFill="1" applyBorder="1" applyProtection="1"/>
    <xf numFmtId="5" fontId="10" fillId="0" borderId="46" xfId="0" applyNumberFormat="1" applyFont="1" applyBorder="1" applyProtection="1"/>
    <xf numFmtId="5" fontId="10" fillId="0" borderId="39" xfId="0" applyNumberFormat="1" applyFont="1" applyBorder="1" applyProtection="1"/>
    <xf numFmtId="5" fontId="10" fillId="0" borderId="43" xfId="0" applyNumberFormat="1" applyFont="1" applyBorder="1" applyProtection="1"/>
    <xf numFmtId="5" fontId="10" fillId="0" borderId="45" xfId="0" applyNumberFormat="1" applyFont="1" applyBorder="1" applyProtection="1"/>
    <xf numFmtId="37" fontId="10" fillId="0" borderId="43" xfId="0" applyNumberFormat="1" applyFont="1" applyBorder="1" applyProtection="1"/>
    <xf numFmtId="37" fontId="10" fillId="0" borderId="45" xfId="0" applyNumberFormat="1" applyFont="1" applyBorder="1" applyProtection="1"/>
    <xf numFmtId="37" fontId="10" fillId="0" borderId="46" xfId="0" applyNumberFormat="1" applyFont="1" applyBorder="1" applyProtection="1"/>
    <xf numFmtId="37" fontId="10" fillId="9" borderId="39" xfId="0" applyNumberFormat="1" applyFont="1" applyFill="1" applyBorder="1" applyProtection="1"/>
    <xf numFmtId="0" fontId="10" fillId="0" borderId="48" xfId="0" applyFont="1" applyBorder="1" applyProtection="1"/>
    <xf numFmtId="0" fontId="10" fillId="0" borderId="49" xfId="0" applyFont="1" applyBorder="1" applyProtection="1"/>
    <xf numFmtId="5" fontId="10" fillId="0" borderId="50" xfId="0" applyNumberFormat="1" applyFont="1" applyBorder="1" applyProtection="1"/>
    <xf numFmtId="0" fontId="10" fillId="0" borderId="37" xfId="0" applyFont="1" applyBorder="1" applyAlignment="1" applyProtection="1">
      <alignment horizontal="center"/>
    </xf>
    <xf numFmtId="37" fontId="10" fillId="0" borderId="31" xfId="0" applyNumberFormat="1" applyFont="1" applyBorder="1" applyProtection="1"/>
    <xf numFmtId="0" fontId="10" fillId="0" borderId="14" xfId="0" applyFont="1" applyBorder="1" applyProtection="1"/>
    <xf numFmtId="0" fontId="10" fillId="0" borderId="41" xfId="0" applyFont="1" applyBorder="1" applyProtection="1"/>
    <xf numFmtId="0" fontId="10" fillId="0" borderId="42" xfId="0" applyFont="1" applyBorder="1" applyProtection="1"/>
    <xf numFmtId="0" fontId="10" fillId="0" borderId="39" xfId="0" applyFont="1" applyBorder="1" applyProtection="1"/>
    <xf numFmtId="5" fontId="10" fillId="0" borderId="51" xfId="0" applyNumberFormat="1" applyFont="1" applyBorder="1" applyProtection="1"/>
    <xf numFmtId="5" fontId="10" fillId="0" borderId="44" xfId="0" applyNumberFormat="1" applyFont="1" applyBorder="1" applyProtection="1"/>
    <xf numFmtId="0" fontId="10" fillId="0" borderId="51" xfId="0" applyFont="1" applyBorder="1" applyAlignment="1" applyProtection="1">
      <alignment horizontal="center"/>
    </xf>
    <xf numFmtId="37" fontId="10" fillId="0" borderId="51" xfId="0" applyNumberFormat="1" applyFont="1" applyBorder="1" applyProtection="1"/>
    <xf numFmtId="37" fontId="10" fillId="0" borderId="44" xfId="0" applyNumberFormat="1" applyFont="1" applyBorder="1" applyProtection="1"/>
    <xf numFmtId="37" fontId="10" fillId="0" borderId="42" xfId="0" applyNumberFormat="1" applyFont="1" applyBorder="1" applyProtection="1"/>
    <xf numFmtId="0" fontId="10" fillId="0" borderId="46" xfId="0" applyFont="1" applyBorder="1" applyProtection="1"/>
    <xf numFmtId="37" fontId="10" fillId="9" borderId="51" xfId="0" applyNumberFormat="1" applyFont="1" applyFill="1" applyBorder="1" applyProtection="1"/>
    <xf numFmtId="5" fontId="10" fillId="0" borderId="52" xfId="0" applyNumberFormat="1" applyFont="1" applyBorder="1" applyProtection="1"/>
    <xf numFmtId="5" fontId="10" fillId="0" borderId="53" xfId="0" applyNumberFormat="1" applyFont="1" applyBorder="1" applyProtection="1"/>
    <xf numFmtId="5" fontId="10" fillId="0" borderId="48" xfId="0" applyNumberFormat="1" applyFont="1" applyBorder="1" applyProtection="1"/>
    <xf numFmtId="0" fontId="10" fillId="0" borderId="53" xfId="0" applyFont="1" applyBorder="1" applyProtection="1"/>
    <xf numFmtId="0" fontId="10" fillId="0" borderId="52" xfId="0" applyFont="1" applyBorder="1" applyAlignment="1" applyProtection="1">
      <alignment horizontal="center"/>
    </xf>
    <xf numFmtId="0" fontId="10" fillId="0" borderId="0" xfId="0" applyFont="1" applyAlignment="1" applyProtection="1">
      <alignment horizontal="right"/>
    </xf>
    <xf numFmtId="0" fontId="10" fillId="0" borderId="18" xfId="0" applyFont="1" applyBorder="1" applyAlignment="1" applyProtection="1">
      <alignment horizontal="center"/>
    </xf>
    <xf numFmtId="0" fontId="10" fillId="0" borderId="20" xfId="0" applyFont="1" applyBorder="1" applyAlignment="1" applyProtection="1">
      <alignment horizontal="center"/>
    </xf>
    <xf numFmtId="0" fontId="10" fillId="9" borderId="21" xfId="0" applyFont="1" applyFill="1" applyBorder="1" applyProtection="1"/>
    <xf numFmtId="0" fontId="10" fillId="9" borderId="10" xfId="0" applyFont="1" applyFill="1" applyBorder="1" applyProtection="1"/>
    <xf numFmtId="0" fontId="10" fillId="9" borderId="11" xfId="0" applyFont="1" applyFill="1" applyBorder="1" applyProtection="1"/>
    <xf numFmtId="5" fontId="10" fillId="0" borderId="16" xfId="0" applyNumberFormat="1" applyFont="1" applyBorder="1" applyProtection="1"/>
    <xf numFmtId="37" fontId="10" fillId="0" borderId="16" xfId="0" applyNumberFormat="1" applyFont="1" applyBorder="1" applyProtection="1"/>
    <xf numFmtId="37" fontId="10" fillId="0" borderId="22" xfId="0" applyNumberFormat="1" applyFont="1" applyBorder="1" applyProtection="1"/>
    <xf numFmtId="0" fontId="10" fillId="0" borderId="23" xfId="0" applyFont="1" applyBorder="1" applyAlignment="1" applyProtection="1">
      <alignment horizontal="center"/>
    </xf>
    <xf numFmtId="0" fontId="10" fillId="0" borderId="1" xfId="0" applyFont="1" applyBorder="1" applyAlignment="1" applyProtection="1">
      <alignment horizontal="center"/>
    </xf>
    <xf numFmtId="0" fontId="10" fillId="9" borderId="38" xfId="0" applyFont="1" applyFill="1" applyBorder="1" applyProtection="1"/>
    <xf numFmtId="0" fontId="10" fillId="9" borderId="1" xfId="0" applyFont="1" applyFill="1" applyBorder="1" applyProtection="1"/>
    <xf numFmtId="5" fontId="10" fillId="0" borderId="37" xfId="0" applyNumberFormat="1" applyFont="1" applyBorder="1" applyProtection="1"/>
    <xf numFmtId="0" fontId="10" fillId="0" borderId="19" xfId="0" applyFont="1" applyBorder="1" applyAlignment="1" applyProtection="1">
      <alignment horizontal="center"/>
    </xf>
    <xf numFmtId="0" fontId="10" fillId="0" borderId="0" xfId="0" applyFont="1" applyAlignment="1" applyProtection="1">
      <alignment horizontal="center"/>
    </xf>
    <xf numFmtId="0" fontId="10" fillId="0" borderId="25" xfId="0" applyFont="1" applyBorder="1" applyAlignment="1" applyProtection="1">
      <alignment horizontal="center"/>
    </xf>
    <xf numFmtId="0" fontId="13" fillId="0" borderId="0" xfId="0" applyFont="1" applyProtection="1"/>
    <xf numFmtId="0" fontId="6" fillId="4" borderId="1" xfId="0" applyFont="1" applyFill="1" applyBorder="1" applyProtection="1"/>
    <xf numFmtId="37" fontId="10" fillId="0" borderId="37" xfId="0" applyNumberFormat="1" applyFont="1" applyBorder="1" applyProtection="1"/>
    <xf numFmtId="0" fontId="6" fillId="4" borderId="16" xfId="0" applyFont="1" applyFill="1" applyBorder="1" applyProtection="1"/>
    <xf numFmtId="0" fontId="13" fillId="0" borderId="19" xfId="0" applyFont="1" applyBorder="1" applyProtection="1"/>
    <xf numFmtId="0" fontId="10" fillId="0" borderId="54" xfId="0" applyFont="1" applyBorder="1" applyProtection="1"/>
    <xf numFmtId="0" fontId="22" fillId="0" borderId="10" xfId="0" applyFont="1" applyBorder="1" applyProtection="1"/>
    <xf numFmtId="0" fontId="6" fillId="4" borderId="4" xfId="0" applyFont="1" applyFill="1" applyBorder="1" applyProtection="1"/>
    <xf numFmtId="0" fontId="10" fillId="9" borderId="34" xfId="0" applyFont="1" applyFill="1" applyBorder="1" applyProtection="1"/>
    <xf numFmtId="0" fontId="10" fillId="9" borderId="22" xfId="0" applyFont="1" applyFill="1" applyBorder="1" applyProtection="1"/>
    <xf numFmtId="0" fontId="10" fillId="9" borderId="51" xfId="0" applyFont="1" applyFill="1" applyBorder="1" applyProtection="1"/>
    <xf numFmtId="37" fontId="10" fillId="0" borderId="32" xfId="0" applyNumberFormat="1" applyFont="1" applyBorder="1" applyProtection="1"/>
    <xf numFmtId="37" fontId="10" fillId="0" borderId="21" xfId="0" applyNumberFormat="1" applyFont="1" applyBorder="1" applyProtection="1"/>
    <xf numFmtId="5" fontId="10" fillId="0" borderId="34" xfId="0" applyNumberFormat="1" applyFont="1" applyBorder="1" applyProtection="1"/>
    <xf numFmtId="37" fontId="10" fillId="0" borderId="0" xfId="0" applyNumberFormat="1" applyFont="1" applyProtection="1"/>
    <xf numFmtId="37" fontId="10" fillId="0" borderId="19" xfId="0" applyNumberFormat="1" applyFont="1" applyBorder="1" applyProtection="1"/>
    <xf numFmtId="5" fontId="10" fillId="0" borderId="38" xfId="0" applyNumberFormat="1" applyFont="1" applyBorder="1" applyProtection="1"/>
    <xf numFmtId="0" fontId="10" fillId="0" borderId="4" xfId="0" applyFont="1" applyBorder="1" applyAlignment="1" applyProtection="1">
      <alignment horizontal="centerContinuous"/>
    </xf>
    <xf numFmtId="0" fontId="11" fillId="0" borderId="5" xfId="0" applyFont="1" applyBorder="1" applyAlignment="1" applyProtection="1">
      <alignment horizontal="centerContinuous"/>
    </xf>
    <xf numFmtId="37" fontId="10" fillId="0" borderId="5" xfId="0" applyNumberFormat="1" applyFont="1" applyBorder="1" applyProtection="1"/>
    <xf numFmtId="5" fontId="10" fillId="0" borderId="19" xfId="0" applyNumberFormat="1" applyFont="1" applyBorder="1" applyProtection="1"/>
    <xf numFmtId="0" fontId="10" fillId="0" borderId="21" xfId="0" applyFont="1" applyBorder="1" applyAlignment="1" applyProtection="1">
      <alignment horizontal="centerContinuous"/>
    </xf>
    <xf numFmtId="0" fontId="10" fillId="0" borderId="26" xfId="0" applyFont="1" applyBorder="1" applyAlignment="1" applyProtection="1">
      <alignment horizontal="centerContinuous"/>
    </xf>
    <xf numFmtId="5" fontId="10" fillId="0" borderId="15" xfId="0" applyNumberFormat="1" applyFont="1" applyBorder="1" applyProtection="1"/>
    <xf numFmtId="5" fontId="10" fillId="0" borderId="5" xfId="0" applyNumberFormat="1" applyFont="1" applyBorder="1" applyProtection="1"/>
    <xf numFmtId="37" fontId="10" fillId="0" borderId="15" xfId="0" applyNumberFormat="1" applyFont="1" applyBorder="1" applyProtection="1"/>
    <xf numFmtId="37" fontId="10" fillId="0" borderId="17" xfId="0" applyNumberFormat="1" applyFont="1" applyBorder="1" applyProtection="1"/>
    <xf numFmtId="37" fontId="10" fillId="0" borderId="11" xfId="0" applyNumberFormat="1" applyFont="1" applyBorder="1" applyProtection="1"/>
    <xf numFmtId="5" fontId="10" fillId="0" borderId="21" xfId="0" applyNumberFormat="1" applyFont="1" applyBorder="1" applyProtection="1"/>
    <xf numFmtId="0" fontId="10" fillId="9" borderId="17" xfId="0" applyFont="1" applyFill="1" applyBorder="1" applyProtection="1"/>
    <xf numFmtId="5" fontId="10" fillId="0" borderId="26" xfId="0" applyNumberFormat="1" applyFont="1" applyBorder="1" applyProtection="1"/>
    <xf numFmtId="5" fontId="10" fillId="0" borderId="11" xfId="0" applyNumberFormat="1" applyFont="1" applyBorder="1" applyProtection="1"/>
    <xf numFmtId="0" fontId="10" fillId="0" borderId="38" xfId="0" applyFont="1" applyBorder="1" applyProtection="1"/>
    <xf numFmtId="5" fontId="10" fillId="0" borderId="35" xfId="0" applyNumberFormat="1" applyFont="1" applyBorder="1" applyProtection="1"/>
    <xf numFmtId="5" fontId="10" fillId="0" borderId="7" xfId="0" applyNumberFormat="1" applyFont="1" applyBorder="1" applyProtection="1"/>
    <xf numFmtId="0" fontId="10" fillId="0" borderId="21" xfId="0" applyFont="1" applyBorder="1" applyAlignment="1" applyProtection="1">
      <alignment horizontal="center"/>
    </xf>
    <xf numFmtId="0" fontId="10" fillId="0" borderId="54" xfId="0" applyFont="1" applyBorder="1" applyAlignment="1" applyProtection="1">
      <alignment horizontal="center"/>
    </xf>
    <xf numFmtId="0" fontId="10" fillId="0" borderId="44" xfId="0" applyFont="1" applyBorder="1" applyAlignment="1" applyProtection="1">
      <alignment horizontal="centerContinuous"/>
    </xf>
    <xf numFmtId="0" fontId="10" fillId="0" borderId="34" xfId="0" applyFont="1" applyBorder="1" applyAlignment="1" applyProtection="1">
      <alignment horizontal="center"/>
    </xf>
    <xf numFmtId="0" fontId="10" fillId="9" borderId="46" xfId="0" applyFont="1" applyFill="1" applyBorder="1" applyProtection="1"/>
    <xf numFmtId="0" fontId="10" fillId="0" borderId="6" xfId="0" applyFont="1" applyBorder="1" applyAlignment="1" applyProtection="1">
      <alignment horizontal="center"/>
    </xf>
    <xf numFmtId="0" fontId="10" fillId="9" borderId="53" xfId="0" applyFont="1" applyFill="1" applyBorder="1" applyProtection="1"/>
    <xf numFmtId="37" fontId="10" fillId="0" borderId="0" xfId="0" applyNumberFormat="1" applyFont="1" applyAlignment="1" applyProtection="1">
      <alignment horizontal="center"/>
    </xf>
    <xf numFmtId="0" fontId="10" fillId="0" borderId="33" xfId="0" applyFont="1" applyBorder="1" applyAlignment="1" applyProtection="1">
      <alignment horizontal="center"/>
    </xf>
    <xf numFmtId="0" fontId="10" fillId="0" borderId="30" xfId="0" applyFont="1" applyBorder="1" applyAlignment="1" applyProtection="1">
      <alignment horizontal="centerContinuous"/>
    </xf>
    <xf numFmtId="0" fontId="10" fillId="0" borderId="31" xfId="0" applyFont="1" applyBorder="1" applyAlignment="1" applyProtection="1">
      <alignment horizontal="centerContinuous"/>
    </xf>
    <xf numFmtId="0" fontId="10" fillId="0" borderId="29" xfId="0" applyFont="1" applyBorder="1" applyAlignment="1" applyProtection="1">
      <alignment horizontal="centerContinuous"/>
    </xf>
    <xf numFmtId="37" fontId="10" fillId="0" borderId="35" xfId="0" applyNumberFormat="1" applyFont="1" applyBorder="1" applyProtection="1"/>
    <xf numFmtId="37" fontId="10" fillId="0" borderId="7" xfId="0" applyNumberFormat="1" applyFont="1" applyBorder="1" applyProtection="1"/>
    <xf numFmtId="37" fontId="10" fillId="10" borderId="19" xfId="0" applyNumberFormat="1" applyFont="1" applyFill="1" applyBorder="1" applyProtection="1"/>
    <xf numFmtId="37" fontId="10" fillId="10" borderId="15" xfId="0" applyNumberFormat="1" applyFont="1" applyFill="1" applyBorder="1" applyProtection="1"/>
    <xf numFmtId="37" fontId="10" fillId="10" borderId="5" xfId="0" applyNumberFormat="1" applyFont="1" applyFill="1" applyBorder="1" applyProtection="1"/>
    <xf numFmtId="37" fontId="10" fillId="10" borderId="4" xfId="0" applyNumberFormat="1" applyFont="1" applyFill="1" applyBorder="1" applyProtection="1"/>
    <xf numFmtId="37" fontId="10" fillId="10" borderId="0" xfId="0" applyNumberFormat="1" applyFont="1" applyFill="1" applyProtection="1"/>
    <xf numFmtId="5" fontId="10" fillId="10" borderId="19" xfId="0" applyNumberFormat="1" applyFont="1" applyFill="1" applyBorder="1" applyProtection="1"/>
    <xf numFmtId="37" fontId="10" fillId="0" borderId="16" xfId="0" applyNumberFormat="1" applyFont="1" applyBorder="1" applyAlignment="1" applyProtection="1">
      <alignment horizontal="center"/>
    </xf>
    <xf numFmtId="7" fontId="10" fillId="0" borderId="15" xfId="0" applyNumberFormat="1" applyFont="1" applyBorder="1" applyProtection="1"/>
    <xf numFmtId="7" fontId="10" fillId="0" borderId="5" xfId="0" applyNumberFormat="1" applyFont="1" applyBorder="1" applyProtection="1"/>
    <xf numFmtId="37" fontId="10" fillId="0" borderId="4" xfId="0" applyNumberFormat="1" applyFont="1" applyBorder="1" applyProtection="1"/>
    <xf numFmtId="39" fontId="10" fillId="0" borderId="15" xfId="0" applyNumberFormat="1" applyFont="1" applyBorder="1" applyProtection="1"/>
    <xf numFmtId="39" fontId="10" fillId="0" borderId="5" xfId="0" applyNumberFormat="1" applyFont="1" applyBorder="1" applyProtection="1"/>
    <xf numFmtId="37" fontId="10" fillId="0" borderId="25" xfId="0" applyNumberFormat="1" applyFont="1" applyBorder="1" applyProtection="1"/>
    <xf numFmtId="37" fontId="10" fillId="0" borderId="41" xfId="0" applyNumberFormat="1" applyFont="1" applyBorder="1" applyProtection="1"/>
    <xf numFmtId="0" fontId="10" fillId="9" borderId="19" xfId="0" applyFont="1" applyFill="1" applyBorder="1" applyProtection="1"/>
    <xf numFmtId="37" fontId="10" fillId="9" borderId="19" xfId="0" applyNumberFormat="1" applyFont="1" applyFill="1" applyBorder="1" applyProtection="1"/>
    <xf numFmtId="37" fontId="10" fillId="9" borderId="15" xfId="0" applyNumberFormat="1" applyFont="1" applyFill="1" applyBorder="1" applyProtection="1"/>
    <xf numFmtId="39" fontId="10" fillId="9" borderId="5" xfId="0" applyNumberFormat="1" applyFont="1" applyFill="1" applyBorder="1" applyProtection="1"/>
    <xf numFmtId="37" fontId="10" fillId="9" borderId="4" xfId="0" applyNumberFormat="1" applyFont="1" applyFill="1" applyBorder="1" applyProtection="1"/>
    <xf numFmtId="37" fontId="10" fillId="9" borderId="0" xfId="0" applyNumberFormat="1" applyFont="1" applyFill="1" applyProtection="1"/>
    <xf numFmtId="39" fontId="10" fillId="10" borderId="5" xfId="0" applyNumberFormat="1" applyFont="1" applyFill="1" applyBorder="1" applyProtection="1"/>
    <xf numFmtId="39" fontId="10" fillId="9" borderId="35" xfId="0" applyNumberFormat="1" applyFont="1" applyFill="1" applyBorder="1" applyProtection="1"/>
    <xf numFmtId="39" fontId="10" fillId="9" borderId="7" xfId="0" applyNumberFormat="1" applyFont="1" applyFill="1" applyBorder="1" applyProtection="1"/>
    <xf numFmtId="0" fontId="10" fillId="9" borderId="6" xfId="0" applyFont="1" applyFill="1" applyBorder="1" applyProtection="1"/>
    <xf numFmtId="0" fontId="10" fillId="0" borderId="33" xfId="0" applyFont="1" applyBorder="1" applyProtection="1"/>
    <xf numFmtId="0" fontId="10" fillId="0" borderId="23" xfId="0" applyFont="1" applyBorder="1" applyProtection="1"/>
    <xf numFmtId="5" fontId="10" fillId="0" borderId="0" xfId="0" applyNumberFormat="1" applyFont="1" applyAlignment="1" applyProtection="1">
      <alignment horizontal="centerContinuous"/>
    </xf>
    <xf numFmtId="0" fontId="10" fillId="0" borderId="27" xfId="0" applyFont="1" applyBorder="1" applyAlignment="1" applyProtection="1">
      <alignment horizontal="centerContinuous"/>
    </xf>
    <xf numFmtId="0" fontId="13" fillId="0" borderId="31" xfId="0" applyFont="1" applyBorder="1" applyProtection="1"/>
    <xf numFmtId="5" fontId="10" fillId="0" borderId="25" xfId="0" applyNumberFormat="1" applyFont="1" applyBorder="1" applyProtection="1"/>
    <xf numFmtId="0" fontId="10" fillId="9" borderId="54" xfId="0" applyFont="1" applyFill="1" applyBorder="1" applyProtection="1"/>
    <xf numFmtId="5" fontId="10" fillId="9" borderId="53" xfId="0" applyNumberFormat="1" applyFont="1" applyFill="1" applyBorder="1" applyProtection="1"/>
    <xf numFmtId="0" fontId="10" fillId="0" borderId="37" xfId="0" applyFont="1" applyBorder="1" applyProtection="1"/>
    <xf numFmtId="0" fontId="10" fillId="0" borderId="8" xfId="0" applyFont="1" applyBorder="1" applyAlignment="1" applyProtection="1">
      <alignment horizontal="centerContinuous"/>
    </xf>
    <xf numFmtId="0" fontId="10" fillId="0" borderId="2" xfId="0" applyFont="1" applyBorder="1" applyAlignment="1" applyProtection="1">
      <alignment horizontal="centerContinuous"/>
    </xf>
    <xf numFmtId="0" fontId="10" fillId="0" borderId="3" xfId="0" applyFont="1" applyBorder="1" applyAlignment="1" applyProtection="1">
      <alignment horizontal="centerContinuous"/>
    </xf>
    <xf numFmtId="0" fontId="23" fillId="0" borderId="5" xfId="0" applyFont="1" applyBorder="1" applyProtection="1"/>
    <xf numFmtId="0" fontId="10" fillId="0" borderId="55" xfId="0" applyFont="1" applyBorder="1" applyAlignment="1" applyProtection="1">
      <alignment horizontal="center"/>
    </xf>
    <xf numFmtId="0" fontId="10" fillId="0" borderId="56" xfId="0" applyFont="1" applyBorder="1" applyAlignment="1" applyProtection="1">
      <alignment horizontal="center"/>
    </xf>
    <xf numFmtId="0" fontId="10" fillId="10" borderId="27" xfId="0" applyFont="1" applyFill="1" applyBorder="1" applyProtection="1"/>
    <xf numFmtId="0" fontId="10" fillId="10" borderId="29" xfId="0" applyFont="1" applyFill="1" applyBorder="1" applyProtection="1"/>
    <xf numFmtId="0" fontId="10" fillId="10" borderId="33" xfId="0" applyFont="1" applyFill="1" applyBorder="1" applyProtection="1"/>
    <xf numFmtId="0" fontId="10" fillId="10" borderId="31" xfId="0" applyFont="1" applyFill="1" applyBorder="1" applyProtection="1"/>
    <xf numFmtId="0" fontId="10" fillId="10" borderId="28" xfId="0" applyFont="1" applyFill="1" applyBorder="1" applyProtection="1"/>
    <xf numFmtId="0" fontId="10" fillId="10" borderId="25" xfId="0" applyFont="1" applyFill="1" applyBorder="1" applyProtection="1"/>
    <xf numFmtId="0" fontId="10" fillId="10" borderId="5" xfId="0" applyFont="1" applyFill="1" applyBorder="1" applyProtection="1"/>
    <xf numFmtId="0" fontId="10" fillId="10" borderId="18" xfId="0" applyFont="1" applyFill="1" applyBorder="1" applyProtection="1"/>
    <xf numFmtId="0" fontId="10" fillId="10" borderId="15" xfId="0" applyFont="1" applyFill="1" applyBorder="1" applyProtection="1"/>
    <xf numFmtId="0" fontId="10" fillId="0" borderId="16" xfId="0" applyFont="1" applyBorder="1" applyAlignment="1" applyProtection="1">
      <alignment horizontal="centerContinuous"/>
    </xf>
    <xf numFmtId="5" fontId="10" fillId="0" borderId="22" xfId="0" applyNumberFormat="1" applyFont="1" applyBorder="1" applyProtection="1"/>
    <xf numFmtId="5" fontId="10" fillId="9" borderId="16" xfId="0" applyNumberFormat="1" applyFont="1" applyFill="1" applyBorder="1" applyProtection="1"/>
    <xf numFmtId="0" fontId="10" fillId="11" borderId="16" xfId="0" applyFont="1" applyFill="1" applyBorder="1" applyProtection="1"/>
    <xf numFmtId="0" fontId="10" fillId="11" borderId="22" xfId="0" applyFont="1" applyFill="1" applyBorder="1" applyProtection="1"/>
    <xf numFmtId="37" fontId="10" fillId="4" borderId="22" xfId="0" applyNumberFormat="1" applyFont="1" applyFill="1" applyBorder="1" applyProtection="1"/>
    <xf numFmtId="0" fontId="10" fillId="0" borderId="10" xfId="0" applyFont="1" applyBorder="1" applyAlignment="1" applyProtection="1">
      <alignment horizontal="left"/>
    </xf>
    <xf numFmtId="37" fontId="10" fillId="9" borderId="22" xfId="0" applyNumberFormat="1" applyFont="1" applyFill="1" applyBorder="1" applyProtection="1"/>
    <xf numFmtId="0" fontId="10" fillId="0" borderId="0" xfId="0" applyFont="1" applyAlignment="1" applyProtection="1">
      <alignment horizontal="left"/>
    </xf>
    <xf numFmtId="0" fontId="10" fillId="0" borderId="1" xfId="0" applyFont="1" applyBorder="1" applyAlignment="1" applyProtection="1">
      <alignment horizontal="left"/>
    </xf>
    <xf numFmtId="0" fontId="10" fillId="0" borderId="8" xfId="0" applyFont="1" applyBorder="1" applyAlignment="1" applyProtection="1">
      <alignment horizontal="center"/>
    </xf>
    <xf numFmtId="0" fontId="10" fillId="0" borderId="22" xfId="0" applyFont="1" applyBorder="1" applyAlignment="1" applyProtection="1">
      <alignment horizontal="centerContinuous"/>
    </xf>
    <xf numFmtId="0" fontId="23" fillId="0" borderId="4" xfId="0" applyFont="1" applyBorder="1" applyProtection="1"/>
    <xf numFmtId="5" fontId="10" fillId="0" borderId="4" xfId="0" applyNumberFormat="1" applyFont="1" applyBorder="1" applyProtection="1"/>
    <xf numFmtId="5" fontId="13" fillId="0" borderId="16" xfId="0" applyNumberFormat="1" applyFont="1" applyBorder="1" applyProtection="1"/>
    <xf numFmtId="0" fontId="9" fillId="0" borderId="0" xfId="0" applyFont="1" applyAlignment="1" applyProtection="1">
      <alignment horizontal="left"/>
    </xf>
    <xf numFmtId="0" fontId="9" fillId="0" borderId="0" xfId="0" applyFont="1" applyAlignment="1" applyProtection="1">
      <alignment horizontal="centerContinuous"/>
    </xf>
    <xf numFmtId="0" fontId="10" fillId="0" borderId="5" xfId="0" applyFont="1" applyBorder="1" applyAlignment="1" applyProtection="1">
      <alignment horizontal="center"/>
    </xf>
    <xf numFmtId="5" fontId="10" fillId="0" borderId="0" xfId="0" applyNumberFormat="1" applyFont="1" applyProtection="1"/>
    <xf numFmtId="37" fontId="14" fillId="0" borderId="4" xfId="0" applyNumberFormat="1" applyFont="1" applyBorder="1" applyAlignment="1" applyProtection="1">
      <alignment horizontal="centerContinuous"/>
    </xf>
    <xf numFmtId="37" fontId="10" fillId="0" borderId="0" xfId="0" applyNumberFormat="1" applyFont="1" applyAlignment="1" applyProtection="1">
      <alignment horizontal="centerContinuous"/>
    </xf>
    <xf numFmtId="5" fontId="10" fillId="0" borderId="6" xfId="0" applyNumberFormat="1" applyFont="1" applyBorder="1" applyProtection="1"/>
    <xf numFmtId="5" fontId="10" fillId="0" borderId="1" xfId="0" applyNumberFormat="1" applyFont="1" applyBorder="1" applyProtection="1"/>
    <xf numFmtId="0" fontId="10" fillId="0" borderId="7" xfId="0" applyFont="1" applyBorder="1" applyAlignment="1" applyProtection="1">
      <alignment horizontal="center"/>
    </xf>
    <xf numFmtId="0" fontId="10" fillId="0" borderId="14" xfId="0" applyFont="1" applyBorder="1" applyAlignment="1" applyProtection="1">
      <alignment horizontal="center"/>
    </xf>
    <xf numFmtId="0" fontId="16" fillId="0" borderId="41" xfId="0" applyFont="1" applyBorder="1" applyAlignment="1" applyProtection="1">
      <alignment horizontal="centerContinuous"/>
    </xf>
    <xf numFmtId="0" fontId="10" fillId="0" borderId="25" xfId="0" applyFont="1" applyBorder="1" applyAlignment="1" applyProtection="1">
      <alignment horizontal="centerContinuous"/>
    </xf>
    <xf numFmtId="0" fontId="10" fillId="0" borderId="15" xfId="0" applyFont="1" applyBorder="1" applyAlignment="1" applyProtection="1">
      <alignment horizontal="centerContinuous"/>
    </xf>
    <xf numFmtId="0" fontId="10" fillId="0" borderId="26" xfId="0" applyFont="1" applyBorder="1" applyAlignment="1" applyProtection="1">
      <alignment horizontal="center"/>
    </xf>
    <xf numFmtId="37" fontId="10" fillId="11" borderId="10" xfId="0" applyNumberFormat="1" applyFont="1" applyFill="1" applyBorder="1" applyProtection="1"/>
    <xf numFmtId="0" fontId="10" fillId="11" borderId="10" xfId="0" applyFont="1" applyFill="1" applyBorder="1" applyProtection="1"/>
    <xf numFmtId="37" fontId="10" fillId="11" borderId="11" xfId="0" applyNumberFormat="1" applyFont="1" applyFill="1" applyBorder="1" applyProtection="1"/>
    <xf numFmtId="37" fontId="10" fillId="11" borderId="9" xfId="0" applyNumberFormat="1" applyFont="1" applyFill="1" applyBorder="1" applyProtection="1"/>
    <xf numFmtId="0" fontId="10" fillId="11" borderId="21" xfId="0" applyFont="1" applyFill="1" applyBorder="1" applyProtection="1"/>
    <xf numFmtId="0" fontId="10" fillId="4" borderId="19" xfId="0" applyFont="1" applyFill="1" applyBorder="1" applyProtection="1"/>
    <xf numFmtId="0" fontId="10" fillId="4" borderId="0" xfId="0" applyFont="1" applyFill="1" applyProtection="1"/>
    <xf numFmtId="37" fontId="6" fillId="4" borderId="5" xfId="0" applyNumberFormat="1" applyFont="1" applyFill="1" applyBorder="1" applyProtection="1"/>
    <xf numFmtId="0" fontId="10" fillId="0" borderId="25" xfId="0" applyFont="1" applyBorder="1" applyAlignment="1" applyProtection="1">
      <alignment horizontal="left"/>
    </xf>
    <xf numFmtId="5" fontId="10" fillId="0" borderId="41" xfId="0" applyNumberFormat="1" applyFont="1" applyBorder="1" applyProtection="1"/>
    <xf numFmtId="0" fontId="10" fillId="0" borderId="44" xfId="0" applyFont="1" applyBorder="1"/>
    <xf numFmtId="37" fontId="10" fillId="11" borderId="0" xfId="0" applyNumberFormat="1" applyFont="1" applyFill="1" applyProtection="1"/>
    <xf numFmtId="0" fontId="10" fillId="11" borderId="0" xfId="0" applyFont="1" applyFill="1" applyProtection="1"/>
    <xf numFmtId="37" fontId="10" fillId="11" borderId="5" xfId="0" applyNumberFormat="1" applyFont="1" applyFill="1" applyBorder="1" applyProtection="1"/>
    <xf numFmtId="37" fontId="10" fillId="11" borderId="4" xfId="0" applyNumberFormat="1" applyFont="1" applyFill="1" applyBorder="1" applyProtection="1"/>
    <xf numFmtId="0" fontId="10" fillId="11" borderId="19" xfId="0" applyFont="1" applyFill="1" applyBorder="1" applyProtection="1"/>
    <xf numFmtId="0" fontId="10" fillId="0" borderId="19" xfId="0" applyFont="1" applyBorder="1"/>
    <xf numFmtId="5" fontId="6" fillId="4" borderId="5" xfId="0" applyNumberFormat="1" applyFont="1" applyFill="1" applyBorder="1" applyProtection="1"/>
    <xf numFmtId="5" fontId="10" fillId="0" borderId="36" xfId="0" applyNumberFormat="1" applyFont="1" applyBorder="1" applyProtection="1"/>
    <xf numFmtId="0" fontId="10" fillId="0" borderId="35" xfId="0" applyFont="1" applyBorder="1" applyProtection="1"/>
    <xf numFmtId="5" fontId="10" fillId="0" borderId="54" xfId="0" applyNumberFormat="1" applyFont="1" applyBorder="1" applyProtection="1"/>
    <xf numFmtId="37" fontId="10" fillId="11" borderId="21" xfId="0" applyNumberFormat="1" applyFont="1" applyFill="1" applyBorder="1" applyProtection="1"/>
    <xf numFmtId="37" fontId="10" fillId="11" borderId="26" xfId="0" applyNumberFormat="1" applyFont="1" applyFill="1" applyBorder="1" applyProtection="1"/>
    <xf numFmtId="37" fontId="10" fillId="11" borderId="44" xfId="0" applyNumberFormat="1" applyFont="1" applyFill="1" applyBorder="1" applyProtection="1"/>
    <xf numFmtId="37" fontId="10" fillId="11" borderId="42" xfId="0" applyNumberFormat="1" applyFont="1" applyFill="1" applyBorder="1" applyProtection="1"/>
    <xf numFmtId="37" fontId="10" fillId="11" borderId="39" xfId="0" applyNumberFormat="1" applyFont="1" applyFill="1" applyBorder="1" applyProtection="1"/>
    <xf numFmtId="37" fontId="10" fillId="11" borderId="41" xfId="0" applyNumberFormat="1" applyFont="1" applyFill="1" applyBorder="1" applyProtection="1"/>
    <xf numFmtId="0" fontId="10" fillId="11" borderId="42" xfId="0" applyFont="1" applyFill="1" applyBorder="1"/>
    <xf numFmtId="37" fontId="10" fillId="11" borderId="32" xfId="0" applyNumberFormat="1" applyFont="1" applyFill="1" applyBorder="1" applyProtection="1"/>
    <xf numFmtId="37" fontId="10" fillId="11" borderId="31" xfId="0" applyNumberFormat="1" applyFont="1" applyFill="1" applyBorder="1" applyProtection="1"/>
    <xf numFmtId="37" fontId="10" fillId="11" borderId="29" xfId="0" applyNumberFormat="1" applyFont="1" applyFill="1" applyBorder="1" applyProtection="1"/>
    <xf numFmtId="37" fontId="10" fillId="11" borderId="30" xfId="0" applyNumberFormat="1" applyFont="1" applyFill="1" applyBorder="1" applyProtection="1"/>
    <xf numFmtId="0" fontId="10" fillId="11" borderId="31" xfId="0" applyFont="1" applyFill="1" applyBorder="1"/>
    <xf numFmtId="37" fontId="10" fillId="11" borderId="27" xfId="0" applyNumberFormat="1" applyFont="1" applyFill="1" applyBorder="1" applyProtection="1"/>
    <xf numFmtId="0" fontId="10" fillId="11" borderId="10" xfId="0" applyFont="1" applyFill="1" applyBorder="1"/>
    <xf numFmtId="0" fontId="10" fillId="0" borderId="11" xfId="0" applyFont="1" applyBorder="1" applyAlignment="1" applyProtection="1">
      <alignment horizontal="centerContinuous"/>
    </xf>
    <xf numFmtId="37" fontId="10" fillId="4" borderId="4" xfId="0" applyNumberFormat="1" applyFont="1" applyFill="1" applyBorder="1" applyAlignment="1" applyProtection="1">
      <alignment horizontal="center"/>
    </xf>
    <xf numFmtId="37" fontId="10" fillId="4" borderId="0" xfId="0" applyNumberFormat="1" applyFont="1" applyFill="1" applyAlignment="1" applyProtection="1">
      <alignment horizontal="centerContinuous"/>
    </xf>
    <xf numFmtId="37" fontId="10" fillId="4" borderId="5" xfId="0" applyNumberFormat="1" applyFont="1" applyFill="1" applyBorder="1" applyAlignment="1" applyProtection="1">
      <alignment horizontal="centerContinuous"/>
    </xf>
    <xf numFmtId="37" fontId="10" fillId="4" borderId="4" xfId="0" applyNumberFormat="1" applyFont="1" applyFill="1" applyBorder="1" applyAlignment="1" applyProtection="1">
      <alignment horizontal="centerContinuous"/>
    </xf>
    <xf numFmtId="37" fontId="10" fillId="4" borderId="5" xfId="0" applyNumberFormat="1" applyFont="1" applyFill="1" applyBorder="1" applyAlignment="1" applyProtection="1">
      <alignment horizontal="center"/>
    </xf>
    <xf numFmtId="37" fontId="10" fillId="4" borderId="5" xfId="0" applyNumberFormat="1" applyFont="1" applyFill="1" applyBorder="1" applyProtection="1"/>
    <xf numFmtId="37" fontId="10" fillId="4" borderId="4" xfId="0" applyNumberFormat="1" applyFont="1" applyFill="1" applyBorder="1" applyProtection="1"/>
    <xf numFmtId="37" fontId="10" fillId="4" borderId="0" xfId="0" applyNumberFormat="1" applyFont="1" applyFill="1" applyAlignment="1" applyProtection="1">
      <alignment horizontal="center"/>
    </xf>
    <xf numFmtId="37" fontId="10" fillId="4" borderId="6" xfId="0" applyNumberFormat="1" applyFont="1" applyFill="1" applyBorder="1" applyProtection="1"/>
    <xf numFmtId="37" fontId="10" fillId="4" borderId="1" xfId="0" applyNumberFormat="1" applyFont="1" applyFill="1" applyBorder="1" applyProtection="1"/>
    <xf numFmtId="37" fontId="10" fillId="4" borderId="7" xfId="0" applyNumberFormat="1" applyFont="1" applyFill="1" applyBorder="1" applyProtection="1"/>
    <xf numFmtId="5" fontId="10" fillId="0" borderId="20" xfId="0" applyNumberFormat="1" applyFont="1" applyBorder="1" applyProtection="1"/>
    <xf numFmtId="0" fontId="10" fillId="0" borderId="10" xfId="0" applyFont="1" applyBorder="1"/>
    <xf numFmtId="0" fontId="10" fillId="0" borderId="17" xfId="0" applyFont="1" applyBorder="1"/>
    <xf numFmtId="5" fontId="10" fillId="0" borderId="10" xfId="0" applyNumberFormat="1" applyFont="1" applyBorder="1" applyProtection="1"/>
    <xf numFmtId="5" fontId="10" fillId="0" borderId="17" xfId="0" applyNumberFormat="1" applyFont="1" applyBorder="1" applyProtection="1"/>
    <xf numFmtId="37" fontId="10" fillId="0" borderId="26" xfId="0" applyNumberFormat="1" applyFont="1" applyBorder="1" applyProtection="1"/>
    <xf numFmtId="37" fontId="10" fillId="0" borderId="10" xfId="0" applyNumberFormat="1" applyFont="1" applyBorder="1" applyProtection="1"/>
    <xf numFmtId="5" fontId="10" fillId="11" borderId="32" xfId="0" applyNumberFormat="1" applyFont="1" applyFill="1" applyBorder="1" applyProtection="1"/>
    <xf numFmtId="5" fontId="10" fillId="11" borderId="31" xfId="0" applyNumberFormat="1" applyFont="1" applyFill="1" applyBorder="1" applyProtection="1"/>
    <xf numFmtId="5" fontId="10" fillId="11" borderId="29" xfId="0" applyNumberFormat="1" applyFont="1" applyFill="1" applyBorder="1" applyProtection="1"/>
    <xf numFmtId="5" fontId="10" fillId="11" borderId="30" xfId="0" applyNumberFormat="1" applyFont="1" applyFill="1" applyBorder="1" applyProtection="1"/>
    <xf numFmtId="5" fontId="10" fillId="11" borderId="27" xfId="0" applyNumberFormat="1" applyFont="1" applyFill="1" applyBorder="1" applyProtection="1"/>
    <xf numFmtId="37" fontId="10" fillId="0" borderId="5" xfId="0" applyNumberFormat="1" applyFont="1" applyBorder="1" applyAlignment="1" applyProtection="1">
      <alignment horizontal="centerContinuous"/>
    </xf>
    <xf numFmtId="37" fontId="10" fillId="0" borderId="4" xfId="0" applyNumberFormat="1" applyFont="1" applyBorder="1" applyAlignment="1" applyProtection="1">
      <alignment horizontal="centerContinuous"/>
    </xf>
    <xf numFmtId="37" fontId="10" fillId="0" borderId="6" xfId="0" applyNumberFormat="1" applyFont="1" applyBorder="1" applyProtection="1"/>
    <xf numFmtId="37" fontId="10" fillId="0" borderId="1" xfId="0" applyNumberFormat="1" applyFont="1" applyBorder="1" applyProtection="1"/>
    <xf numFmtId="5" fontId="10" fillId="0" borderId="9" xfId="0" applyNumberFormat="1" applyFont="1" applyBorder="1" applyProtection="1"/>
    <xf numFmtId="37" fontId="10" fillId="0" borderId="9" xfId="0" applyNumberFormat="1" applyFont="1" applyBorder="1" applyProtection="1"/>
    <xf numFmtId="5" fontId="10" fillId="11" borderId="45" xfId="0" applyNumberFormat="1" applyFont="1" applyFill="1" applyBorder="1" applyProtection="1"/>
    <xf numFmtId="0" fontId="10" fillId="0" borderId="21" xfId="0" applyFont="1" applyBorder="1"/>
    <xf numFmtId="0" fontId="24" fillId="0" borderId="0" xfId="0" applyFont="1" applyProtection="1"/>
    <xf numFmtId="0" fontId="10" fillId="0" borderId="48" xfId="0" applyFont="1" applyBorder="1"/>
    <xf numFmtId="37" fontId="10" fillId="0" borderId="48" xfId="0" applyNumberFormat="1" applyFont="1" applyBorder="1" applyProtection="1"/>
    <xf numFmtId="37" fontId="10" fillId="0" borderId="52" xfId="0" applyNumberFormat="1" applyFont="1" applyBorder="1" applyProtection="1"/>
    <xf numFmtId="37" fontId="10" fillId="0" borderId="54" xfId="0" applyNumberFormat="1" applyFont="1" applyBorder="1" applyProtection="1"/>
    <xf numFmtId="37" fontId="10" fillId="0" borderId="50" xfId="0" applyNumberFormat="1" applyFont="1" applyBorder="1" applyProtection="1"/>
    <xf numFmtId="0" fontId="6" fillId="0" borderId="14" xfId="0" applyFont="1" applyBorder="1" applyAlignment="1" applyProtection="1">
      <alignment horizontal="center"/>
    </xf>
    <xf numFmtId="0" fontId="6" fillId="0" borderId="24" xfId="0" applyFont="1" applyBorder="1" applyAlignment="1" applyProtection="1">
      <alignment horizontal="left"/>
    </xf>
    <xf numFmtId="0" fontId="6" fillId="0" borderId="41" xfId="0" applyFont="1" applyBorder="1" applyAlignment="1" applyProtection="1">
      <alignment horizontal="centerContinuous"/>
    </xf>
    <xf numFmtId="0" fontId="6" fillId="0" borderId="42" xfId="0" applyFont="1" applyBorder="1" applyAlignment="1" applyProtection="1">
      <alignment horizontal="centerContinuous"/>
    </xf>
    <xf numFmtId="0" fontId="6" fillId="0" borderId="39" xfId="0" applyFont="1" applyBorder="1" applyAlignment="1" applyProtection="1">
      <alignment horizontal="centerContinuous"/>
    </xf>
    <xf numFmtId="0" fontId="6" fillId="0" borderId="30" xfId="0" applyFont="1" applyBorder="1" applyProtection="1"/>
    <xf numFmtId="0" fontId="6" fillId="0" borderId="31" xfId="0" applyFont="1" applyBorder="1" applyProtection="1"/>
    <xf numFmtId="0" fontId="25" fillId="0" borderId="0" xfId="0" applyFont="1" applyProtection="1"/>
    <xf numFmtId="0" fontId="25" fillId="0" borderId="4" xfId="0" applyFont="1" applyBorder="1" applyProtection="1"/>
    <xf numFmtId="0" fontId="6" fillId="0" borderId="44" xfId="0" applyFont="1" applyBorder="1" applyAlignment="1" applyProtection="1">
      <alignment horizontal="centerContinuous"/>
    </xf>
    <xf numFmtId="0" fontId="6" fillId="0" borderId="41" xfId="0" applyFont="1" applyBorder="1" applyProtection="1"/>
    <xf numFmtId="0" fontId="6" fillId="0" borderId="44" xfId="0" applyFont="1" applyBorder="1" applyProtection="1"/>
    <xf numFmtId="0" fontId="6" fillId="0" borderId="45" xfId="0" applyFont="1" applyBorder="1" applyProtection="1"/>
    <xf numFmtId="5" fontId="6" fillId="12" borderId="44" xfId="0" applyNumberFormat="1" applyFont="1" applyFill="1" applyBorder="1" applyProtection="1"/>
    <xf numFmtId="5" fontId="6" fillId="12" borderId="51" xfId="0" applyNumberFormat="1" applyFont="1" applyFill="1" applyBorder="1" applyProtection="1"/>
    <xf numFmtId="37" fontId="6" fillId="12" borderId="41" xfId="0" applyNumberFormat="1" applyFont="1" applyFill="1" applyBorder="1" applyProtection="1"/>
    <xf numFmtId="37" fontId="6" fillId="12" borderId="44" xfId="0" applyNumberFormat="1" applyFont="1" applyFill="1" applyBorder="1" applyProtection="1"/>
    <xf numFmtId="5" fontId="6" fillId="0" borderId="44" xfId="0" applyNumberFormat="1" applyFont="1" applyBorder="1" applyProtection="1"/>
    <xf numFmtId="37" fontId="6" fillId="0" borderId="41" xfId="0" applyNumberFormat="1" applyFont="1" applyBorder="1" applyProtection="1"/>
    <xf numFmtId="37" fontId="6" fillId="0" borderId="44" xfId="0" applyNumberFormat="1" applyFont="1" applyBorder="1" applyProtection="1"/>
    <xf numFmtId="37" fontId="6" fillId="12" borderId="51" xfId="0" applyNumberFormat="1" applyFont="1" applyFill="1" applyBorder="1" applyProtection="1"/>
    <xf numFmtId="37" fontId="6" fillId="0" borderId="51" xfId="0" applyNumberFormat="1" applyFont="1" applyBorder="1" applyProtection="1"/>
    <xf numFmtId="0" fontId="6" fillId="4" borderId="0" xfId="0" applyFont="1" applyFill="1" applyProtection="1"/>
    <xf numFmtId="0" fontId="6" fillId="4" borderId="5" xfId="0" applyFont="1" applyFill="1" applyBorder="1" applyProtection="1"/>
    <xf numFmtId="0" fontId="9" fillId="0" borderId="0" xfId="0" applyFont="1" applyProtection="1"/>
    <xf numFmtId="0" fontId="15" fillId="0" borderId="0" xfId="0" applyFont="1" applyProtection="1"/>
    <xf numFmtId="0" fontId="15" fillId="0" borderId="0" xfId="0" applyFont="1" applyAlignment="1" applyProtection="1">
      <alignment horizontal="right"/>
    </xf>
    <xf numFmtId="0" fontId="15" fillId="0" borderId="0" xfId="0" applyFont="1" applyAlignment="1" applyProtection="1">
      <alignment horizontal="centerContinuous"/>
    </xf>
    <xf numFmtId="0" fontId="16" fillId="0" borderId="10" xfId="0" applyFont="1" applyBorder="1" applyProtection="1"/>
    <xf numFmtId="0" fontId="10" fillId="0" borderId="32" xfId="0" applyFont="1" applyBorder="1" applyAlignment="1" applyProtection="1">
      <alignment horizontal="centerContinuous"/>
    </xf>
    <xf numFmtId="0" fontId="10" fillId="10" borderId="26" xfId="0" applyFont="1" applyFill="1" applyBorder="1" applyProtection="1"/>
    <xf numFmtId="0" fontId="10" fillId="10" borderId="10" xfId="0" applyFont="1" applyFill="1" applyBorder="1" applyProtection="1"/>
    <xf numFmtId="0" fontId="10" fillId="10" borderId="21" xfId="0" applyFont="1" applyFill="1" applyBorder="1" applyProtection="1"/>
    <xf numFmtId="0" fontId="10" fillId="10" borderId="22" xfId="0" applyFont="1" applyFill="1" applyBorder="1" applyProtection="1"/>
    <xf numFmtId="0" fontId="10" fillId="0" borderId="38" xfId="0" applyFont="1" applyBorder="1" applyAlignment="1" applyProtection="1">
      <alignment horizontal="centerContinuous"/>
    </xf>
    <xf numFmtId="0" fontId="10" fillId="0" borderId="36" xfId="0" applyFont="1" applyBorder="1" applyAlignment="1" applyProtection="1">
      <alignment horizontal="centerContinuous"/>
    </xf>
    <xf numFmtId="0" fontId="10" fillId="10" borderId="36" xfId="0" applyFont="1" applyFill="1" applyBorder="1" applyProtection="1"/>
    <xf numFmtId="0" fontId="10" fillId="10" borderId="1" xfId="0" applyFont="1" applyFill="1" applyBorder="1" applyProtection="1"/>
    <xf numFmtId="0" fontId="10" fillId="10" borderId="38" xfId="0" applyFont="1" applyFill="1" applyBorder="1" applyProtection="1"/>
    <xf numFmtId="0" fontId="10" fillId="10" borderId="37" xfId="0" applyFont="1" applyFill="1" applyBorder="1" applyProtection="1"/>
    <xf numFmtId="37" fontId="10" fillId="0" borderId="23" xfId="0" applyNumberFormat="1" applyFont="1" applyBorder="1" applyProtection="1"/>
    <xf numFmtId="0" fontId="7" fillId="0" borderId="0" xfId="0" applyFont="1" applyProtection="1">
      <protection locked="0"/>
    </xf>
    <xf numFmtId="0" fontId="7" fillId="0" borderId="16" xfId="0" applyFont="1" applyBorder="1" applyProtection="1">
      <protection locked="0"/>
    </xf>
    <xf numFmtId="0" fontId="10" fillId="0" borderId="11" xfId="0" applyFont="1" applyBorder="1" applyAlignment="1" applyProtection="1">
      <alignment horizontal="center"/>
    </xf>
    <xf numFmtId="37" fontId="10" fillId="0" borderId="36" xfId="0" applyNumberFormat="1" applyFont="1" applyBorder="1" applyProtection="1"/>
    <xf numFmtId="0" fontId="16" fillId="0" borderId="4" xfId="0" applyFont="1" applyBorder="1" applyAlignment="1" applyProtection="1">
      <alignment horizontal="center"/>
    </xf>
    <xf numFmtId="0" fontId="10" fillId="0" borderId="1" xfId="0" applyFont="1" applyBorder="1" applyAlignment="1" applyProtection="1">
      <alignment horizontal="centerContinuous"/>
    </xf>
    <xf numFmtId="0" fontId="10" fillId="0" borderId="7" xfId="0" applyFont="1" applyBorder="1" applyAlignment="1" applyProtection="1">
      <alignment horizontal="centerContinuous"/>
    </xf>
    <xf numFmtId="0" fontId="10" fillId="0" borderId="27" xfId="0" applyFont="1" applyBorder="1" applyAlignment="1" applyProtection="1">
      <alignment horizontal="center"/>
    </xf>
    <xf numFmtId="37" fontId="6" fillId="4" borderId="16" xfId="0" applyNumberFormat="1" applyFont="1" applyFill="1" applyBorder="1" applyProtection="1"/>
    <xf numFmtId="37" fontId="6" fillId="4" borderId="51" xfId="0" applyNumberFormat="1" applyFont="1" applyFill="1" applyBorder="1" applyProtection="1"/>
    <xf numFmtId="0" fontId="10" fillId="0" borderId="53" xfId="0" applyFont="1" applyBorder="1" applyAlignment="1" applyProtection="1">
      <alignment horizontal="center"/>
    </xf>
    <xf numFmtId="0" fontId="13" fillId="0" borderId="15" xfId="0" applyFont="1" applyBorder="1" applyProtection="1"/>
    <xf numFmtId="7" fontId="10" fillId="0" borderId="25" xfId="0" applyNumberFormat="1" applyFont="1" applyBorder="1" applyProtection="1"/>
    <xf numFmtId="169" fontId="10" fillId="0" borderId="25" xfId="0" applyNumberFormat="1" applyFont="1" applyBorder="1" applyProtection="1"/>
    <xf numFmtId="169" fontId="10" fillId="0" borderId="36" xfId="0" applyNumberFormat="1" applyFont="1" applyBorder="1" applyProtection="1"/>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6" fillId="4" borderId="2" xfId="0" applyFont="1" applyFill="1" applyBorder="1" applyProtection="1"/>
    <xf numFmtId="0" fontId="19" fillId="4" borderId="41" xfId="0" applyFont="1" applyFill="1" applyBorder="1" applyAlignment="1" applyProtection="1">
      <alignment horizontal="centerContinuous"/>
    </xf>
    <xf numFmtId="0" fontId="6" fillId="4" borderId="51" xfId="0" applyFont="1" applyFill="1" applyBorder="1" applyAlignment="1" applyProtection="1">
      <alignment horizontal="centerContinuous"/>
    </xf>
    <xf numFmtId="0" fontId="19" fillId="4" borderId="4" xfId="0" applyFont="1" applyFill="1" applyBorder="1" applyAlignment="1" applyProtection="1">
      <alignment horizontal="centerContinuous"/>
    </xf>
    <xf numFmtId="0" fontId="6" fillId="4" borderId="5" xfId="0" applyFont="1" applyFill="1" applyBorder="1" applyAlignment="1" applyProtection="1">
      <alignment horizontal="centerContinuous"/>
    </xf>
    <xf numFmtId="0" fontId="6" fillId="4" borderId="30" xfId="0" applyFont="1" applyFill="1" applyBorder="1" applyAlignment="1" applyProtection="1">
      <alignment horizontal="center"/>
    </xf>
    <xf numFmtId="0" fontId="6" fillId="4" borderId="34" xfId="0" applyFont="1" applyFill="1" applyBorder="1" applyAlignment="1" applyProtection="1">
      <alignment horizontal="center"/>
    </xf>
    <xf numFmtId="0" fontId="6" fillId="4" borderId="41" xfId="0" applyFont="1" applyFill="1" applyBorder="1" applyAlignment="1" applyProtection="1">
      <alignment horizontal="centerContinuous"/>
    </xf>
    <xf numFmtId="0" fontId="6" fillId="4" borderId="4" xfId="0" applyFont="1" applyFill="1" applyBorder="1" applyAlignment="1" applyProtection="1">
      <alignment horizontal="center"/>
    </xf>
    <xf numFmtId="0" fontId="23" fillId="0" borderId="15" xfId="0" applyFont="1" applyBorder="1" applyAlignment="1" applyProtection="1">
      <alignment horizontal="center"/>
    </xf>
    <xf numFmtId="0" fontId="6" fillId="4" borderId="16" xfId="0" applyFont="1" applyFill="1" applyBorder="1" applyAlignment="1" applyProtection="1">
      <alignment horizontal="center"/>
    </xf>
    <xf numFmtId="0" fontId="23" fillId="0" borderId="26" xfId="0" applyFont="1" applyBorder="1" applyAlignment="1" applyProtection="1">
      <alignment horizontal="centerContinuous"/>
    </xf>
    <xf numFmtId="0" fontId="6" fillId="4" borderId="28" xfId="0" applyFont="1" applyFill="1" applyBorder="1" applyAlignment="1" applyProtection="1">
      <alignment horizontal="center"/>
    </xf>
    <xf numFmtId="0" fontId="6" fillId="4" borderId="15" xfId="0" applyFont="1" applyFill="1" applyBorder="1" applyAlignment="1" applyProtection="1">
      <alignment horizontal="center"/>
    </xf>
    <xf numFmtId="0" fontId="6" fillId="4" borderId="33" xfId="0" applyFont="1" applyFill="1" applyBorder="1" applyAlignment="1" applyProtection="1">
      <alignment horizontal="center"/>
    </xf>
    <xf numFmtId="0" fontId="6" fillId="4" borderId="30" xfId="0" applyFont="1" applyFill="1" applyBorder="1" applyAlignment="1" applyProtection="1">
      <alignment horizontal="right"/>
    </xf>
    <xf numFmtId="0" fontId="6" fillId="4" borderId="18" xfId="0" applyFont="1" applyFill="1" applyBorder="1" applyAlignment="1" applyProtection="1">
      <alignment horizontal="center"/>
    </xf>
    <xf numFmtId="0" fontId="6" fillId="4" borderId="4" xfId="0" applyFont="1" applyFill="1" applyBorder="1" applyAlignment="1" applyProtection="1">
      <alignment horizontal="right"/>
    </xf>
    <xf numFmtId="0" fontId="6" fillId="4" borderId="19" xfId="0" applyFont="1" applyFill="1" applyBorder="1" applyProtection="1"/>
    <xf numFmtId="37" fontId="6" fillId="4" borderId="19" xfId="0" applyNumberFormat="1" applyFont="1" applyFill="1" applyBorder="1" applyProtection="1"/>
    <xf numFmtId="0" fontId="6" fillId="4" borderId="21" xfId="0" applyFont="1" applyFill="1" applyBorder="1" applyProtection="1"/>
    <xf numFmtId="37" fontId="6" fillId="4" borderId="21" xfId="0" applyNumberFormat="1" applyFont="1" applyFill="1" applyBorder="1" applyProtection="1"/>
    <xf numFmtId="37" fontId="6" fillId="4" borderId="22" xfId="0" applyNumberFormat="1" applyFont="1" applyFill="1" applyBorder="1" applyProtection="1"/>
    <xf numFmtId="0" fontId="6" fillId="4" borderId="54" xfId="0" applyFont="1" applyFill="1" applyBorder="1" applyAlignment="1" applyProtection="1">
      <alignment horizontal="center"/>
    </xf>
    <xf numFmtId="0" fontId="6" fillId="4" borderId="48" xfId="0" applyFont="1" applyFill="1" applyBorder="1" applyAlignment="1" applyProtection="1">
      <alignment horizontal="center"/>
    </xf>
    <xf numFmtId="5" fontId="6" fillId="4" borderId="48" xfId="0" applyNumberFormat="1" applyFont="1" applyFill="1" applyBorder="1" applyProtection="1"/>
    <xf numFmtId="5" fontId="6" fillId="4" borderId="52" xfId="0" applyNumberFormat="1" applyFont="1" applyFill="1" applyBorder="1" applyProtection="1"/>
    <xf numFmtId="0" fontId="6" fillId="11" borderId="54" xfId="0" applyFont="1" applyFill="1" applyBorder="1" applyProtection="1"/>
    <xf numFmtId="0" fontId="6" fillId="11" borderId="48" xfId="0" applyFont="1" applyFill="1" applyBorder="1" applyProtection="1"/>
    <xf numFmtId="0" fontId="11" fillId="0" borderId="6" xfId="0" applyFont="1" applyBorder="1" applyAlignment="1" applyProtection="1">
      <alignment horizontal="centerContinuous"/>
    </xf>
    <xf numFmtId="0" fontId="11" fillId="0" borderId="1" xfId="0" applyFont="1" applyBorder="1" applyAlignment="1" applyProtection="1">
      <alignment horizontal="centerContinuous"/>
    </xf>
    <xf numFmtId="0" fontId="23" fillId="0" borderId="0" xfId="0" applyFont="1" applyAlignment="1" applyProtection="1">
      <alignment horizontal="center"/>
    </xf>
    <xf numFmtId="0" fontId="10" fillId="0" borderId="24" xfId="0" applyFont="1" applyBorder="1" applyAlignment="1" applyProtection="1">
      <alignment horizontal="left"/>
    </xf>
    <xf numFmtId="0" fontId="10" fillId="0" borderId="2" xfId="0" applyFont="1" applyBorder="1" applyAlignment="1" applyProtection="1">
      <alignment horizontal="left"/>
    </xf>
    <xf numFmtId="0" fontId="10" fillId="0" borderId="2" xfId="0" applyFont="1" applyBorder="1" applyAlignment="1" applyProtection="1">
      <alignment horizontal="center"/>
    </xf>
    <xf numFmtId="0" fontId="10" fillId="0" borderId="24" xfId="0" applyFont="1" applyBorder="1" applyAlignment="1" applyProtection="1">
      <alignment horizontal="center"/>
    </xf>
    <xf numFmtId="0" fontId="7" fillId="0" borderId="4" xfId="0" applyFont="1" applyBorder="1" applyProtection="1">
      <protection locked="0"/>
    </xf>
    <xf numFmtId="0" fontId="27" fillId="0" borderId="4" xfId="0" applyFont="1" applyBorder="1" applyAlignment="1" applyProtection="1">
      <alignment horizontal="centerContinuous"/>
    </xf>
    <xf numFmtId="0" fontId="16" fillId="0" borderId="30" xfId="0" applyFont="1" applyBorder="1" applyAlignment="1" applyProtection="1">
      <alignment horizontal="center"/>
    </xf>
    <xf numFmtId="0" fontId="16" fillId="0" borderId="32" xfId="0" applyFont="1" applyBorder="1" applyAlignment="1" applyProtection="1">
      <alignment horizontal="centerContinuous"/>
    </xf>
    <xf numFmtId="0" fontId="16" fillId="0" borderId="31" xfId="0" applyFont="1" applyBorder="1" applyAlignment="1" applyProtection="1">
      <alignment horizontal="centerContinuous"/>
    </xf>
    <xf numFmtId="0" fontId="16" fillId="0" borderId="32" xfId="0" applyFont="1" applyBorder="1" applyAlignment="1" applyProtection="1">
      <alignment horizontal="center"/>
    </xf>
    <xf numFmtId="0" fontId="16" fillId="0" borderId="31" xfId="0" applyFont="1" applyBorder="1" applyAlignment="1" applyProtection="1">
      <alignment horizontal="center"/>
    </xf>
    <xf numFmtId="0" fontId="16" fillId="0" borderId="34" xfId="0" applyFont="1" applyBorder="1" applyAlignment="1" applyProtection="1">
      <alignment horizontal="center"/>
    </xf>
    <xf numFmtId="0" fontId="16" fillId="0" borderId="9" xfId="0" applyFont="1" applyBorder="1" applyAlignment="1" applyProtection="1">
      <alignment horizontal="center"/>
    </xf>
    <xf numFmtId="0" fontId="16" fillId="0" borderId="21" xfId="0" applyFont="1" applyBorder="1" applyAlignment="1" applyProtection="1">
      <alignment horizontal="centerContinuous"/>
    </xf>
    <xf numFmtId="0" fontId="16" fillId="0" borderId="10" xfId="0" applyFont="1" applyBorder="1" applyAlignment="1" applyProtection="1">
      <alignment horizontal="centerContinuous"/>
    </xf>
    <xf numFmtId="0" fontId="16" fillId="0" borderId="21" xfId="0" applyFont="1" applyBorder="1" applyAlignment="1" applyProtection="1">
      <alignment horizontal="center"/>
    </xf>
    <xf numFmtId="0" fontId="16" fillId="0" borderId="10" xfId="0" applyFont="1" applyBorder="1" applyAlignment="1" applyProtection="1">
      <alignment horizontal="center"/>
    </xf>
    <xf numFmtId="0" fontId="16" fillId="0" borderId="22" xfId="0" applyFont="1" applyBorder="1" applyAlignment="1" applyProtection="1">
      <alignment horizontal="center"/>
    </xf>
    <xf numFmtId="0" fontId="16" fillId="9" borderId="19" xfId="0" applyFont="1" applyFill="1" applyBorder="1" applyProtection="1"/>
    <xf numFmtId="37" fontId="16" fillId="9" borderId="22" xfId="0" applyNumberFormat="1" applyFont="1" applyFill="1" applyBorder="1" applyProtection="1"/>
    <xf numFmtId="0" fontId="16" fillId="0" borderId="21" xfId="0" applyFont="1" applyBorder="1" applyProtection="1"/>
    <xf numFmtId="0" fontId="16" fillId="9" borderId="21" xfId="0" applyFont="1" applyFill="1" applyBorder="1" applyProtection="1"/>
    <xf numFmtId="0" fontId="16" fillId="0" borderId="19" xfId="0" applyFont="1" applyBorder="1" applyAlignment="1" applyProtection="1">
      <alignment horizontal="center"/>
    </xf>
    <xf numFmtId="0" fontId="16" fillId="0" borderId="19" xfId="0" applyFont="1" applyBorder="1" applyProtection="1"/>
    <xf numFmtId="37" fontId="8" fillId="0" borderId="16" xfId="0" applyNumberFormat="1" applyFont="1" applyBorder="1" applyProtection="1">
      <protection locked="0"/>
    </xf>
    <xf numFmtId="37" fontId="8" fillId="0" borderId="21" xfId="0" applyNumberFormat="1" applyFont="1" applyBorder="1" applyProtection="1">
      <protection locked="0"/>
    </xf>
    <xf numFmtId="37" fontId="16" fillId="0" borderId="22" xfId="0" applyNumberFormat="1" applyFont="1" applyBorder="1" applyProtection="1"/>
    <xf numFmtId="37" fontId="8" fillId="0" borderId="22" xfId="0" applyNumberFormat="1" applyFont="1" applyBorder="1" applyProtection="1">
      <protection locked="0"/>
    </xf>
    <xf numFmtId="37" fontId="16" fillId="0" borderId="19" xfId="0" applyNumberFormat="1" applyFont="1" applyBorder="1" applyAlignment="1" applyProtection="1">
      <alignment horizontal="center"/>
    </xf>
    <xf numFmtId="0" fontId="16" fillId="0" borderId="0" xfId="0" applyFont="1" applyAlignment="1" applyProtection="1">
      <alignment horizontal="center"/>
    </xf>
    <xf numFmtId="37" fontId="16" fillId="0" borderId="21" xfId="0" applyNumberFormat="1" applyFont="1" applyBorder="1" applyProtection="1"/>
    <xf numFmtId="37" fontId="16" fillId="9" borderId="21" xfId="0" applyNumberFormat="1" applyFont="1" applyFill="1" applyBorder="1" applyProtection="1"/>
    <xf numFmtId="0" fontId="16" fillId="0" borderId="19" xfId="0" applyFont="1" applyBorder="1" applyAlignment="1" applyProtection="1">
      <alignment horizontal="centerContinuous"/>
    </xf>
    <xf numFmtId="37" fontId="16" fillId="0" borderId="16" xfId="0" applyNumberFormat="1" applyFont="1" applyBorder="1" applyProtection="1"/>
    <xf numFmtId="0" fontId="16" fillId="9" borderId="0" xfId="0" applyFont="1" applyFill="1" applyProtection="1"/>
    <xf numFmtId="0" fontId="16" fillId="9" borderId="5" xfId="0" applyFont="1" applyFill="1" applyBorder="1" applyProtection="1"/>
    <xf numFmtId="37" fontId="16" fillId="0" borderId="19" xfId="0" applyNumberFormat="1" applyFont="1" applyBorder="1" applyProtection="1"/>
    <xf numFmtId="0" fontId="27" fillId="0" borderId="41" xfId="0" applyFont="1" applyBorder="1" applyAlignment="1" applyProtection="1">
      <alignment horizontal="centerContinuous"/>
    </xf>
    <xf numFmtId="0" fontId="16" fillId="0" borderId="42" xfId="0" applyFont="1" applyBorder="1" applyAlignment="1" applyProtection="1">
      <alignment horizontal="centerContinuous"/>
    </xf>
    <xf numFmtId="0" fontId="16" fillId="0" borderId="39" xfId="0" applyFont="1" applyBorder="1" applyAlignment="1" applyProtection="1">
      <alignment horizontal="centerContinuous"/>
    </xf>
    <xf numFmtId="0" fontId="16" fillId="0" borderId="41" xfId="0" applyFont="1" applyBorder="1" applyProtection="1"/>
    <xf numFmtId="0" fontId="16" fillId="0" borderId="42" xfId="0" applyFont="1" applyBorder="1" applyProtection="1"/>
    <xf numFmtId="0" fontId="16" fillId="0" borderId="39" xfId="0" applyFont="1" applyBorder="1" applyProtection="1"/>
    <xf numFmtId="0" fontId="16" fillId="0" borderId="11" xfId="0" applyFont="1" applyBorder="1" applyAlignment="1" applyProtection="1">
      <alignment horizontal="centerContinuous"/>
    </xf>
    <xf numFmtId="0" fontId="16" fillId="0" borderId="16" xfId="0" applyFont="1" applyBorder="1" applyAlignment="1" applyProtection="1">
      <alignment horizontal="center"/>
    </xf>
    <xf numFmtId="0" fontId="16" fillId="0" borderId="9" xfId="0" applyFont="1" applyBorder="1" applyProtection="1"/>
    <xf numFmtId="37" fontId="16" fillId="0" borderId="10" xfId="0" applyNumberFormat="1" applyFont="1" applyBorder="1" applyProtection="1"/>
    <xf numFmtId="0" fontId="8" fillId="0" borderId="21" xfId="0" applyFont="1" applyBorder="1" applyProtection="1">
      <protection locked="0"/>
    </xf>
    <xf numFmtId="0" fontId="8" fillId="0" borderId="22" xfId="0" applyFont="1" applyBorder="1" applyProtection="1">
      <protection locked="0"/>
    </xf>
    <xf numFmtId="0" fontId="16" fillId="0" borderId="38" xfId="0" applyFont="1" applyBorder="1" applyAlignment="1" applyProtection="1">
      <alignment horizontal="center"/>
    </xf>
    <xf numFmtId="37" fontId="16" fillId="0" borderId="38" xfId="0" applyNumberFormat="1" applyFont="1" applyBorder="1" applyProtection="1"/>
    <xf numFmtId="37" fontId="16" fillId="0" borderId="1" xfId="0" applyNumberFormat="1" applyFont="1" applyBorder="1" applyProtection="1"/>
    <xf numFmtId="37" fontId="16" fillId="9" borderId="38" xfId="0" applyNumberFormat="1" applyFont="1" applyFill="1" applyBorder="1" applyProtection="1"/>
    <xf numFmtId="0" fontId="16" fillId="9" borderId="1" xfId="0" applyFont="1" applyFill="1" applyBorder="1" applyProtection="1"/>
    <xf numFmtId="0" fontId="16" fillId="9" borderId="7" xfId="0" applyFont="1" applyFill="1" applyBorder="1" applyProtection="1"/>
    <xf numFmtId="0" fontId="22" fillId="0" borderId="1" xfId="0" applyFont="1" applyBorder="1" applyProtection="1"/>
    <xf numFmtId="0" fontId="22" fillId="0" borderId="6" xfId="0" applyFont="1" applyBorder="1" applyProtection="1"/>
    <xf numFmtId="0" fontId="22" fillId="0" borderId="7" xfId="0" applyFont="1" applyBorder="1" applyProtection="1"/>
    <xf numFmtId="0" fontId="23" fillId="0" borderId="0" xfId="0" applyFont="1" applyAlignment="1" applyProtection="1">
      <alignment horizontal="centerContinuous"/>
    </xf>
    <xf numFmtId="0" fontId="23" fillId="0" borderId="5" xfId="0" applyFont="1" applyBorder="1" applyAlignment="1" applyProtection="1">
      <alignment horizontal="centerContinuous"/>
    </xf>
    <xf numFmtId="0" fontId="23" fillId="0" borderId="1" xfId="0" applyFont="1" applyBorder="1" applyAlignment="1" applyProtection="1">
      <alignment horizontal="centerContinuous"/>
    </xf>
    <xf numFmtId="0" fontId="23" fillId="0" borderId="7" xfId="0" applyFont="1" applyBorder="1" applyAlignment="1" applyProtection="1">
      <alignment horizontal="centerContinuous"/>
    </xf>
    <xf numFmtId="0" fontId="23" fillId="0" borderId="1" xfId="0" applyFont="1" applyBorder="1" applyAlignment="1" applyProtection="1">
      <alignment horizontal="center"/>
    </xf>
    <xf numFmtId="0" fontId="11" fillId="0" borderId="61" xfId="0" applyFont="1" applyBorder="1" applyAlignment="1" applyProtection="1">
      <alignment horizontal="centerContinuous"/>
    </xf>
    <xf numFmtId="0" fontId="11" fillId="0" borderId="0" xfId="0" applyFont="1" applyAlignment="1" applyProtection="1">
      <alignment horizontal="center"/>
    </xf>
    <xf numFmtId="0" fontId="16" fillId="0" borderId="0" xfId="0" applyFont="1" applyAlignment="1" applyProtection="1">
      <alignment horizontal="right"/>
    </xf>
    <xf numFmtId="0" fontId="6" fillId="0" borderId="23" xfId="0" applyFont="1" applyBorder="1" applyAlignment="1" applyProtection="1">
      <alignment horizontal="center"/>
    </xf>
    <xf numFmtId="0" fontId="10" fillId="0" borderId="28" xfId="0" applyFont="1" applyBorder="1" applyAlignment="1" applyProtection="1">
      <alignment horizontal="center"/>
    </xf>
    <xf numFmtId="0" fontId="10" fillId="0" borderId="15" xfId="0" applyFont="1" applyBorder="1" applyAlignment="1" applyProtection="1">
      <alignment horizontal="center"/>
    </xf>
    <xf numFmtId="0" fontId="6" fillId="0" borderId="15" xfId="0" applyFont="1" applyBorder="1" applyAlignment="1" applyProtection="1">
      <alignment horizontal="center"/>
    </xf>
    <xf numFmtId="0" fontId="6" fillId="0" borderId="25" xfId="0" applyFont="1" applyBorder="1" applyAlignment="1" applyProtection="1">
      <alignment horizontal="center"/>
    </xf>
    <xf numFmtId="37" fontId="6" fillId="0" borderId="19" xfId="0" applyNumberFormat="1" applyFont="1" applyBorder="1" applyAlignment="1" applyProtection="1">
      <alignment horizontal="center"/>
    </xf>
    <xf numFmtId="37" fontId="6" fillId="0" borderId="21" xfId="0" applyNumberFormat="1" applyFont="1" applyBorder="1" applyAlignment="1" applyProtection="1">
      <alignment horizontal="center"/>
    </xf>
    <xf numFmtId="37" fontId="6" fillId="0" borderId="22" xfId="0" applyNumberFormat="1" applyFont="1" applyBorder="1" applyAlignment="1" applyProtection="1">
      <alignment horizontal="center"/>
    </xf>
    <xf numFmtId="0" fontId="6" fillId="0" borderId="26" xfId="0" applyFont="1" applyBorder="1" applyAlignment="1" applyProtection="1">
      <alignment horizontal="center"/>
    </xf>
    <xf numFmtId="0" fontId="6" fillId="0" borderId="13" xfId="0" applyFont="1" applyBorder="1" applyAlignment="1" applyProtection="1">
      <alignment horizontal="center"/>
    </xf>
    <xf numFmtId="37" fontId="6" fillId="0" borderId="16" xfId="0" applyNumberFormat="1" applyFont="1" applyBorder="1" applyAlignment="1" applyProtection="1">
      <alignment horizontal="center"/>
    </xf>
    <xf numFmtId="0" fontId="6" fillId="0" borderId="11" xfId="0" applyFont="1" applyBorder="1" applyAlignment="1" applyProtection="1">
      <alignment horizontal="center"/>
    </xf>
    <xf numFmtId="0" fontId="6" fillId="0" borderId="4" xfId="0" applyFont="1" applyBorder="1" applyAlignment="1" applyProtection="1">
      <alignment horizontal="center"/>
    </xf>
    <xf numFmtId="0" fontId="6" fillId="0" borderId="5" xfId="0" applyFont="1" applyBorder="1" applyAlignment="1" applyProtection="1">
      <alignment horizontal="center"/>
    </xf>
    <xf numFmtId="0" fontId="10" fillId="0" borderId="17" xfId="0" applyFont="1" applyBorder="1" applyAlignment="1" applyProtection="1">
      <alignment horizontal="center"/>
    </xf>
    <xf numFmtId="0" fontId="10" fillId="0" borderId="10" xfId="0" applyFont="1" applyBorder="1" applyAlignment="1" applyProtection="1">
      <alignment horizontal="center"/>
    </xf>
    <xf numFmtId="0" fontId="10" fillId="0" borderId="31" xfId="0" applyFont="1" applyBorder="1" applyAlignment="1" applyProtection="1">
      <alignment horizontal="center"/>
    </xf>
    <xf numFmtId="0" fontId="6" fillId="4" borderId="22" xfId="0" applyFont="1" applyFill="1" applyBorder="1" applyAlignment="1" applyProtection="1">
      <alignment horizontal="center"/>
    </xf>
    <xf numFmtId="0" fontId="10" fillId="0" borderId="32" xfId="0" applyFont="1" applyBorder="1" applyAlignment="1" applyProtection="1">
      <alignment horizontal="center"/>
    </xf>
    <xf numFmtId="0" fontId="10" fillId="0" borderId="62" xfId="0" applyFont="1" applyBorder="1" applyAlignment="1" applyProtection="1">
      <alignment horizontal="center"/>
    </xf>
    <xf numFmtId="0" fontId="10" fillId="0" borderId="45" xfId="0" applyFont="1" applyBorder="1" applyAlignment="1" applyProtection="1">
      <alignment horizontal="right"/>
    </xf>
    <xf numFmtId="0" fontId="10" fillId="0" borderId="49" xfId="0" applyFont="1" applyBorder="1" applyAlignment="1" applyProtection="1">
      <alignment horizontal="right"/>
    </xf>
    <xf numFmtId="0" fontId="6" fillId="0" borderId="9" xfId="0" applyFont="1" applyBorder="1" applyAlignment="1" applyProtection="1">
      <alignment horizontal="center"/>
    </xf>
    <xf numFmtId="0" fontId="6" fillId="0" borderId="44" xfId="0" applyFont="1" applyBorder="1" applyAlignment="1" applyProtection="1">
      <alignment horizontal="center"/>
    </xf>
    <xf numFmtId="0" fontId="8" fillId="0" borderId="0" xfId="0" applyFont="1" applyAlignment="1" applyProtection="1">
      <alignment horizontal="centerContinuous"/>
      <protection locked="0"/>
    </xf>
    <xf numFmtId="0" fontId="28"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7" fillId="0" borderId="0" xfId="0" applyFont="1" applyAlignment="1" applyProtection="1">
      <alignment horizontal="centerContinuous" wrapText="1"/>
      <protection locked="0"/>
    </xf>
    <xf numFmtId="0" fontId="30" fillId="13" borderId="0" xfId="0" applyFont="1" applyFill="1" applyAlignment="1" applyProtection="1">
      <alignment horizontal="center"/>
      <protection locked="0"/>
    </xf>
    <xf numFmtId="0" fontId="15" fillId="0" borderId="0" xfId="0" applyFont="1"/>
    <xf numFmtId="0" fontId="28" fillId="0" borderId="0" xfId="0" applyFont="1" applyProtection="1">
      <protection locked="0"/>
    </xf>
    <xf numFmtId="0" fontId="14" fillId="0" borderId="0" xfId="0" applyFont="1"/>
    <xf numFmtId="0" fontId="10" fillId="14" borderId="0" xfId="0" applyFont="1" applyFill="1"/>
    <xf numFmtId="0" fontId="32" fillId="0" borderId="0" xfId="0" applyFont="1" applyAlignment="1" applyProtection="1">
      <alignment horizontal="centerContinuous"/>
    </xf>
    <xf numFmtId="5" fontId="11" fillId="0" borderId="0" xfId="0" applyNumberFormat="1" applyFont="1" applyProtection="1"/>
    <xf numFmtId="5" fontId="9" fillId="0" borderId="0" xfId="0" applyNumberFormat="1" applyFont="1" applyProtection="1"/>
    <xf numFmtId="5" fontId="9" fillId="0" borderId="1" xfId="0" applyNumberFormat="1" applyFont="1" applyBorder="1" applyProtection="1"/>
    <xf numFmtId="7" fontId="10" fillId="0" borderId="0" xfId="0" applyNumberFormat="1" applyFont="1" applyProtection="1"/>
    <xf numFmtId="39" fontId="10" fillId="0" borderId="0" xfId="0" applyNumberFormat="1" applyFont="1" applyProtection="1"/>
    <xf numFmtId="172" fontId="10" fillId="0" borderId="0" xfId="0" applyNumberFormat="1" applyFont="1" applyProtection="1"/>
    <xf numFmtId="173" fontId="10" fillId="0" borderId="0" xfId="0" applyNumberFormat="1" applyFont="1" applyProtection="1"/>
    <xf numFmtId="0" fontId="12" fillId="0" borderId="0" xfId="0" applyFont="1" applyProtection="1"/>
    <xf numFmtId="168" fontId="10" fillId="0" borderId="0" xfId="0" applyNumberFormat="1" applyFont="1" applyProtection="1"/>
    <xf numFmtId="174" fontId="10" fillId="0" borderId="0" xfId="0" applyNumberFormat="1" applyFont="1" applyProtection="1"/>
    <xf numFmtId="10" fontId="10" fillId="0" borderId="0" xfId="0" applyNumberFormat="1" applyFont="1" applyProtection="1"/>
    <xf numFmtId="164" fontId="10" fillId="0" borderId="10" xfId="0" applyNumberFormat="1" applyFont="1" applyBorder="1" applyAlignment="1" applyProtection="1">
      <alignment horizontal="center"/>
    </xf>
    <xf numFmtId="0" fontId="10" fillId="0" borderId="4" xfId="0" applyFont="1" applyBorder="1" applyAlignment="1" applyProtection="1">
      <alignment horizontal="left"/>
    </xf>
    <xf numFmtId="164" fontId="10" fillId="0" borderId="0" xfId="0" applyNumberFormat="1" applyFont="1" applyAlignment="1" applyProtection="1">
      <alignment horizontal="center"/>
    </xf>
    <xf numFmtId="164" fontId="10" fillId="0" borderId="21" xfId="0" applyNumberFormat="1" applyFont="1" applyBorder="1" applyAlignment="1" applyProtection="1">
      <alignment horizontal="center"/>
    </xf>
    <xf numFmtId="0" fontId="8" fillId="0" borderId="5" xfId="0" applyFont="1" applyBorder="1" applyProtection="1">
      <protection locked="0"/>
    </xf>
    <xf numFmtId="0" fontId="8" fillId="0" borderId="1" xfId="0" applyFont="1" applyBorder="1" applyProtection="1">
      <protection locked="0"/>
    </xf>
    <xf numFmtId="0" fontId="8" fillId="0" borderId="7" xfId="0" applyFont="1" applyBorder="1" applyProtection="1">
      <protection locked="0"/>
    </xf>
    <xf numFmtId="0" fontId="8" fillId="0" borderId="55" xfId="0" applyFont="1" applyBorder="1" applyProtection="1">
      <protection locked="0"/>
    </xf>
    <xf numFmtId="0" fontId="10" fillId="0" borderId="19" xfId="0" applyFont="1" applyBorder="1" applyAlignment="1" applyProtection="1">
      <alignment horizontal="left"/>
    </xf>
    <xf numFmtId="164" fontId="10" fillId="0" borderId="17" xfId="0" applyNumberFormat="1" applyFont="1" applyBorder="1" applyAlignment="1" applyProtection="1">
      <alignment horizontal="center"/>
    </xf>
    <xf numFmtId="164" fontId="10" fillId="0" borderId="26" xfId="0" applyNumberFormat="1" applyFont="1" applyBorder="1" applyAlignment="1" applyProtection="1">
      <alignment horizontal="center"/>
    </xf>
    <xf numFmtId="37" fontId="10" fillId="0" borderId="28" xfId="0" applyNumberFormat="1" applyFont="1" applyBorder="1" applyProtection="1"/>
    <xf numFmtId="5" fontId="8" fillId="0" borderId="46" xfId="0" applyNumberFormat="1" applyFont="1" applyBorder="1" applyProtection="1">
      <protection locked="0"/>
    </xf>
    <xf numFmtId="37" fontId="8" fillId="0" borderId="46" xfId="0" applyNumberFormat="1" applyFont="1" applyBorder="1" applyProtection="1">
      <protection locked="0"/>
    </xf>
    <xf numFmtId="37" fontId="10" fillId="0" borderId="27" xfId="0" applyNumberFormat="1" applyFont="1" applyBorder="1" applyProtection="1"/>
    <xf numFmtId="7" fontId="10" fillId="0" borderId="38" xfId="0" applyNumberFormat="1" applyFont="1" applyBorder="1" applyProtection="1"/>
    <xf numFmtId="0" fontId="10" fillId="0" borderId="46" xfId="0" applyFont="1" applyBorder="1" applyAlignment="1" applyProtection="1">
      <alignment horizontal="center"/>
    </xf>
    <xf numFmtId="37" fontId="10" fillId="9" borderId="46" xfId="0" applyNumberFormat="1" applyFont="1" applyFill="1" applyBorder="1" applyProtection="1"/>
    <xf numFmtId="10" fontId="8" fillId="0" borderId="51" xfId="0" applyNumberFormat="1" applyFont="1" applyBorder="1" applyProtection="1">
      <protection locked="0"/>
    </xf>
    <xf numFmtId="10" fontId="10" fillId="0" borderId="46" xfId="0" applyNumberFormat="1" applyFont="1" applyBorder="1" applyProtection="1"/>
    <xf numFmtId="0" fontId="10" fillId="9" borderId="28" xfId="0" applyFont="1" applyFill="1" applyBorder="1" applyProtection="1"/>
    <xf numFmtId="10" fontId="10" fillId="0" borderId="1" xfId="0" applyNumberFormat="1" applyFont="1" applyBorder="1" applyProtection="1"/>
    <xf numFmtId="0" fontId="33" fillId="0" borderId="0" xfId="0" applyFont="1" applyProtection="1">
      <protection locked="0"/>
    </xf>
    <xf numFmtId="0" fontId="10" fillId="0" borderId="5" xfId="0" applyFont="1" applyBorder="1" applyAlignment="1" applyProtection="1">
      <alignment horizontal="left"/>
    </xf>
    <xf numFmtId="0" fontId="8" fillId="0" borderId="63" xfId="0" applyFont="1" applyBorder="1" applyProtection="1">
      <protection locked="0"/>
    </xf>
    <xf numFmtId="0" fontId="8" fillId="0" borderId="56" xfId="0" applyFont="1" applyBorder="1" applyProtection="1">
      <protection locked="0"/>
    </xf>
    <xf numFmtId="0" fontId="8" fillId="0" borderId="64" xfId="0" applyFont="1" applyBorder="1" applyProtection="1">
      <protection locked="0"/>
    </xf>
    <xf numFmtId="0" fontId="10" fillId="3" borderId="8" xfId="0" applyFont="1" applyFill="1" applyBorder="1" applyProtection="1"/>
    <xf numFmtId="0" fontId="10" fillId="3" borderId="2" xfId="0" applyFont="1" applyFill="1" applyBorder="1" applyProtection="1"/>
    <xf numFmtId="0" fontId="34" fillId="3" borderId="2" xfId="0" applyFont="1" applyFill="1" applyBorder="1" applyAlignment="1" applyProtection="1">
      <alignment horizontal="left"/>
    </xf>
    <xf numFmtId="0" fontId="35" fillId="3" borderId="2" xfId="0" applyFont="1" applyFill="1" applyBorder="1" applyProtection="1"/>
    <xf numFmtId="0" fontId="10" fillId="3" borderId="3" xfId="0" applyFont="1" applyFill="1" applyBorder="1" applyProtection="1"/>
    <xf numFmtId="0" fontId="10" fillId="3" borderId="4" xfId="0" applyFont="1" applyFill="1" applyBorder="1" applyProtection="1"/>
    <xf numFmtId="0" fontId="10" fillId="3" borderId="0" xfId="0" applyFont="1" applyFill="1" applyProtection="1"/>
    <xf numFmtId="0" fontId="10" fillId="3" borderId="5" xfId="0" applyFont="1" applyFill="1" applyBorder="1" applyProtection="1"/>
    <xf numFmtId="0" fontId="36" fillId="3" borderId="4" xfId="0" applyFont="1" applyFill="1" applyBorder="1" applyAlignment="1" applyProtection="1">
      <alignment horizontal="centerContinuous" vertical="center"/>
    </xf>
    <xf numFmtId="0" fontId="10" fillId="3" borderId="0" xfId="0" applyFont="1" applyFill="1" applyAlignment="1" applyProtection="1">
      <alignment horizontal="centerContinuous"/>
    </xf>
    <xf numFmtId="0" fontId="10" fillId="3" borderId="5" xfId="0" applyFont="1" applyFill="1" applyBorder="1" applyAlignment="1" applyProtection="1">
      <alignment horizontal="centerContinuous"/>
    </xf>
    <xf numFmtId="0" fontId="37" fillId="3" borderId="4" xfId="0" applyFont="1" applyFill="1" applyBorder="1" applyAlignment="1" applyProtection="1">
      <alignment horizontal="centerContinuous" vertical="center"/>
    </xf>
    <xf numFmtId="0" fontId="38" fillId="3" borderId="4" xfId="0" applyFont="1" applyFill="1" applyBorder="1" applyAlignment="1" applyProtection="1">
      <alignment horizontal="centerContinuous" vertical="center"/>
    </xf>
    <xf numFmtId="0" fontId="36" fillId="3" borderId="0" xfId="0" applyFont="1" applyFill="1" applyAlignment="1" applyProtection="1">
      <alignment horizontal="centerContinuous"/>
    </xf>
    <xf numFmtId="0" fontId="36" fillId="3" borderId="5" xfId="0" applyFont="1" applyFill="1" applyBorder="1" applyAlignment="1" applyProtection="1">
      <alignment horizontal="centerContinuous"/>
    </xf>
    <xf numFmtId="0" fontId="9" fillId="3" borderId="4" xfId="0" applyFont="1" applyFill="1" applyBorder="1" applyAlignment="1" applyProtection="1">
      <alignment horizontal="centerContinuous"/>
    </xf>
    <xf numFmtId="0" fontId="16" fillId="3" borderId="4" xfId="0" applyFont="1" applyFill="1" applyBorder="1" applyProtection="1"/>
    <xf numFmtId="0" fontId="27" fillId="3" borderId="2" xfId="0" applyFont="1" applyFill="1" applyBorder="1" applyAlignment="1" applyProtection="1">
      <alignment horizontal="centerContinuous"/>
    </xf>
    <xf numFmtId="0" fontId="19" fillId="3" borderId="2" xfId="0" applyFont="1" applyFill="1" applyBorder="1" applyAlignment="1" applyProtection="1">
      <alignment horizontal="centerContinuous"/>
    </xf>
    <xf numFmtId="0" fontId="27" fillId="3" borderId="4" xfId="0" applyFont="1" applyFill="1" applyBorder="1" applyAlignment="1" applyProtection="1">
      <alignment horizontal="centerContinuous"/>
    </xf>
    <xf numFmtId="0" fontId="39" fillId="3" borderId="0" xfId="0" applyFont="1" applyFill="1" applyAlignment="1" applyProtection="1">
      <alignment horizontal="centerContinuous"/>
    </xf>
    <xf numFmtId="0" fontId="39" fillId="3" borderId="5" xfId="0" applyFont="1" applyFill="1" applyBorder="1" applyAlignment="1" applyProtection="1">
      <alignment horizontal="centerContinuous"/>
    </xf>
    <xf numFmtId="0" fontId="10" fillId="3" borderId="1" xfId="0" applyFont="1" applyFill="1" applyBorder="1" applyAlignment="1" applyProtection="1">
      <alignment horizontal="centerContinuous"/>
    </xf>
    <xf numFmtId="0" fontId="18" fillId="3" borderId="4" xfId="0" applyFont="1" applyFill="1" applyBorder="1" applyProtection="1"/>
    <xf numFmtId="0" fontId="40" fillId="3" borderId="0" xfId="0" applyFont="1" applyFill="1" applyAlignment="1" applyProtection="1">
      <alignment horizontal="centerContinuous"/>
    </xf>
    <xf numFmtId="0" fontId="10" fillId="3" borderId="0" xfId="0" applyFont="1" applyFill="1" applyAlignment="1" applyProtection="1">
      <alignment horizontal="right"/>
    </xf>
    <xf numFmtId="0" fontId="9" fillId="3" borderId="0" xfId="0" applyFont="1" applyFill="1" applyAlignment="1" applyProtection="1">
      <alignment horizontal="centerContinuous"/>
    </xf>
    <xf numFmtId="0" fontId="41" fillId="3" borderId="4" xfId="0" applyFont="1" applyFill="1" applyBorder="1" applyProtection="1"/>
    <xf numFmtId="0" fontId="41" fillId="3" borderId="0" xfId="0" applyFont="1" applyFill="1" applyAlignment="1" applyProtection="1">
      <alignment horizontal="centerContinuous"/>
    </xf>
    <xf numFmtId="0" fontId="42" fillId="3" borderId="0" xfId="0" applyFont="1" applyFill="1" applyAlignment="1" applyProtection="1">
      <alignment horizontal="centerContinuous"/>
    </xf>
    <xf numFmtId="0" fontId="13" fillId="3" borderId="0" xfId="0" applyFont="1" applyFill="1" applyAlignment="1" applyProtection="1">
      <alignment horizontal="centerContinuous"/>
    </xf>
    <xf numFmtId="0" fontId="27" fillId="3" borderId="65" xfId="0" applyFont="1" applyFill="1" applyBorder="1" applyAlignment="1" applyProtection="1">
      <alignment horizontal="centerContinuous"/>
    </xf>
    <xf numFmtId="0" fontId="10" fillId="3" borderId="65" xfId="0" applyFont="1" applyFill="1" applyBorder="1" applyAlignment="1" applyProtection="1">
      <alignment horizontal="centerContinuous"/>
    </xf>
    <xf numFmtId="0" fontId="10" fillId="3" borderId="65" xfId="0" applyFont="1" applyFill="1" applyBorder="1" applyProtection="1"/>
    <xf numFmtId="0" fontId="10" fillId="3" borderId="6" xfId="0" applyFont="1" applyFill="1" applyBorder="1" applyProtection="1"/>
    <xf numFmtId="0" fontId="10" fillId="3" borderId="1" xfId="0" applyFont="1" applyFill="1" applyBorder="1" applyProtection="1"/>
    <xf numFmtId="0" fontId="10" fillId="3" borderId="7" xfId="0" applyFont="1" applyFill="1" applyBorder="1" applyProtection="1"/>
    <xf numFmtId="0" fontId="16" fillId="4" borderId="0" xfId="0" applyFont="1" applyFill="1" applyAlignment="1" applyProtection="1">
      <alignment horizontal="right"/>
    </xf>
    <xf numFmtId="0" fontId="8" fillId="0" borderId="0" xfId="0" applyFont="1" applyAlignment="1" applyProtection="1">
      <alignment horizontal="left"/>
      <protection locked="0"/>
    </xf>
    <xf numFmtId="0" fontId="7" fillId="0" borderId="0" xfId="0" applyFont="1" applyAlignment="1" applyProtection="1">
      <alignment horizontal="left" wrapText="1"/>
      <protection locked="0"/>
    </xf>
    <xf numFmtId="0" fontId="31" fillId="0" borderId="0" xfId="0" applyFont="1" applyFill="1" applyAlignment="1">
      <alignment horizontal="centerContinuous"/>
    </xf>
    <xf numFmtId="0" fontId="43" fillId="13" borderId="0" xfId="0" applyFont="1" applyFill="1" applyAlignment="1" applyProtection="1">
      <alignment horizontal="left"/>
      <protection locked="0"/>
    </xf>
    <xf numFmtId="0" fontId="43" fillId="15" borderId="0" xfId="0" applyFont="1" applyFill="1" applyAlignment="1" applyProtection="1">
      <alignment horizontal="left"/>
      <protection locked="0"/>
    </xf>
    <xf numFmtId="0" fontId="44" fillId="0" borderId="0" xfId="0" applyFont="1" applyAlignment="1" applyProtection="1">
      <alignment horizontal="centerContinuous"/>
      <protection locked="0"/>
    </xf>
    <xf numFmtId="0" fontId="43" fillId="0" borderId="0" xfId="0" applyFont="1" applyFill="1" applyAlignment="1" applyProtection="1">
      <alignment horizontal="left"/>
      <protection locked="0"/>
    </xf>
    <xf numFmtId="0" fontId="25" fillId="0" borderId="0" xfId="0" applyFont="1" applyProtection="1">
      <protection locked="0"/>
    </xf>
    <xf numFmtId="0" fontId="4" fillId="16" borderId="46" xfId="0" applyFont="1" applyFill="1" applyBorder="1" applyProtection="1">
      <protection locked="0"/>
    </xf>
    <xf numFmtId="0" fontId="25" fillId="17" borderId="46" xfId="0" applyFont="1" applyFill="1" applyBorder="1" applyProtection="1">
      <protection locked="0"/>
    </xf>
    <xf numFmtId="0" fontId="4" fillId="17" borderId="46" xfId="0" applyFont="1" applyFill="1" applyBorder="1" applyProtection="1">
      <protection locked="0"/>
    </xf>
    <xf numFmtId="0" fontId="4" fillId="0" borderId="46" xfId="0" applyFont="1" applyBorder="1" applyProtection="1">
      <protection locked="0"/>
    </xf>
    <xf numFmtId="0" fontId="6" fillId="17" borderId="46" xfId="0" applyFont="1" applyFill="1" applyBorder="1" applyProtection="1">
      <protection locked="0"/>
    </xf>
    <xf numFmtId="0" fontId="25" fillId="16" borderId="46" xfId="0" applyFont="1" applyFill="1" applyBorder="1" applyProtection="1">
      <protection locked="0"/>
    </xf>
    <xf numFmtId="0" fontId="6" fillId="16" borderId="46" xfId="0" applyFont="1" applyFill="1" applyBorder="1" applyProtection="1">
      <protection locked="0"/>
    </xf>
    <xf numFmtId="0" fontId="7" fillId="16" borderId="46" xfId="0" applyFont="1" applyFill="1" applyBorder="1" applyProtection="1">
      <protection locked="0"/>
    </xf>
    <xf numFmtId="0" fontId="28" fillId="16" borderId="46" xfId="0" applyFont="1" applyFill="1" applyBorder="1" applyProtection="1">
      <protection locked="0"/>
    </xf>
    <xf numFmtId="0" fontId="8" fillId="16" borderId="46" xfId="0" applyFont="1" applyFill="1" applyBorder="1" applyProtection="1">
      <protection locked="0"/>
    </xf>
    <xf numFmtId="0" fontId="18" fillId="16" borderId="46" xfId="0" applyFont="1" applyFill="1" applyBorder="1" applyProtection="1">
      <protection locked="0"/>
    </xf>
    <xf numFmtId="0" fontId="18" fillId="17" borderId="46" xfId="0" applyFont="1" applyFill="1" applyBorder="1" applyProtection="1">
      <protection locked="0"/>
    </xf>
    <xf numFmtId="0" fontId="8" fillId="17" borderId="46" xfId="0" applyFont="1" applyFill="1" applyBorder="1" applyProtection="1">
      <protection locked="0"/>
    </xf>
    <xf numFmtId="0" fontId="8" fillId="4" borderId="46" xfId="0" applyFont="1" applyFill="1" applyBorder="1" applyProtection="1">
      <protection locked="0"/>
    </xf>
    <xf numFmtId="0" fontId="4" fillId="0" borderId="0" xfId="0" applyFont="1"/>
    <xf numFmtId="0" fontId="4" fillId="0" borderId="0" xfId="0" applyFont="1" applyAlignment="1" applyProtection="1">
      <alignment horizontal="left"/>
      <protection locked="0"/>
    </xf>
    <xf numFmtId="0" fontId="4" fillId="0" borderId="0" xfId="0" applyFont="1" applyAlignment="1" applyProtection="1">
      <alignment horizontal="left" wrapText="1"/>
      <protection locked="0"/>
    </xf>
    <xf numFmtId="0" fontId="10"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center"/>
    </xf>
    <xf numFmtId="0" fontId="11" fillId="0" borderId="0" xfId="0" applyFont="1" applyAlignment="1">
      <alignment horizontal="left"/>
    </xf>
    <xf numFmtId="0" fontId="12" fillId="0" borderId="0" xfId="0" applyFont="1" applyAlignment="1">
      <alignment horizontal="left"/>
    </xf>
    <xf numFmtId="0" fontId="10" fillId="0" borderId="0" xfId="0" applyFont="1" applyAlignment="1">
      <alignment wrapText="1"/>
    </xf>
    <xf numFmtId="0" fontId="15" fillId="0" borderId="8" xfId="0" applyFont="1" applyBorder="1" applyProtection="1"/>
    <xf numFmtId="0" fontId="15" fillId="0" borderId="2" xfId="0" applyFont="1" applyBorder="1" applyProtection="1"/>
    <xf numFmtId="0" fontId="15" fillId="0" borderId="3" xfId="0" applyFont="1" applyBorder="1" applyProtection="1"/>
    <xf numFmtId="0" fontId="15" fillId="0" borderId="4" xfId="0" applyFont="1" applyBorder="1" applyProtection="1"/>
    <xf numFmtId="0" fontId="15" fillId="0" borderId="5" xfId="0" applyFont="1" applyBorder="1" applyProtection="1"/>
    <xf numFmtId="0" fontId="15" fillId="0" borderId="66" xfId="0" applyFont="1" applyBorder="1" applyProtection="1"/>
    <xf numFmtId="0" fontId="15" fillId="0" borderId="55" xfId="0" applyFont="1" applyBorder="1" applyAlignment="1" applyProtection="1">
      <alignment horizontal="center"/>
    </xf>
    <xf numFmtId="0" fontId="45" fillId="0" borderId="0" xfId="0" applyFont="1" applyAlignment="1" applyProtection="1">
      <alignment horizontal="centerContinuous"/>
    </xf>
    <xf numFmtId="0" fontId="15" fillId="0" borderId="5" xfId="0" applyFont="1" applyBorder="1" applyAlignment="1" applyProtection="1">
      <alignment horizontal="center"/>
    </xf>
    <xf numFmtId="0" fontId="45" fillId="0" borderId="55" xfId="0" applyFont="1" applyBorder="1" applyAlignment="1" applyProtection="1">
      <alignment horizontal="center"/>
    </xf>
    <xf numFmtId="0" fontId="45" fillId="0" borderId="5" xfId="0" applyFont="1" applyBorder="1" applyAlignment="1" applyProtection="1">
      <alignment horizontal="center"/>
    </xf>
    <xf numFmtId="0" fontId="15" fillId="0" borderId="56" xfId="0" applyFont="1" applyBorder="1" applyProtection="1"/>
    <xf numFmtId="0" fontId="15" fillId="0" borderId="1" xfId="0" applyFont="1" applyBorder="1" applyProtection="1"/>
    <xf numFmtId="0" fontId="15" fillId="0" borderId="7" xfId="0" applyFont="1" applyBorder="1" applyProtection="1"/>
    <xf numFmtId="0" fontId="16" fillId="0" borderId="0" xfId="0" applyFont="1" applyAlignment="1" applyProtection="1">
      <alignment horizontal="left"/>
    </xf>
    <xf numFmtId="0" fontId="16" fillId="0" borderId="4" xfId="0" quotePrefix="1" applyFont="1" applyBorder="1" applyProtection="1"/>
    <xf numFmtId="0" fontId="16" fillId="0" borderId="8" xfId="0" applyFont="1" applyBorder="1" applyAlignment="1" applyProtection="1">
      <alignment horizontal="left"/>
    </xf>
    <xf numFmtId="0" fontId="0" fillId="0" borderId="5" xfId="0" applyBorder="1"/>
    <xf numFmtId="0" fontId="6" fillId="0" borderId="10" xfId="0" applyFont="1" applyBorder="1" applyAlignment="1" applyProtection="1">
      <alignment horizontal="left"/>
    </xf>
    <xf numFmtId="0" fontId="6" fillId="0" borderId="21" xfId="0" applyFont="1" applyBorder="1" applyAlignment="1" applyProtection="1">
      <alignment horizontal="left"/>
    </xf>
    <xf numFmtId="5" fontId="6" fillId="0" borderId="21" xfId="0" applyNumberFormat="1" applyFont="1" applyBorder="1" applyAlignment="1" applyProtection="1">
      <alignment horizontal="right"/>
    </xf>
    <xf numFmtId="37" fontId="6" fillId="0" borderId="21" xfId="0" applyNumberFormat="1" applyFont="1" applyBorder="1" applyAlignment="1" applyProtection="1">
      <alignment horizontal="right"/>
    </xf>
    <xf numFmtId="37" fontId="6" fillId="0" borderId="17" xfId="0" applyNumberFormat="1" applyFont="1" applyBorder="1" applyAlignment="1" applyProtection="1">
      <alignment horizontal="right"/>
    </xf>
    <xf numFmtId="5" fontId="6" fillId="0" borderId="17" xfId="0" applyNumberFormat="1" applyFont="1" applyBorder="1" applyAlignment="1" applyProtection="1">
      <alignment horizontal="right"/>
    </xf>
    <xf numFmtId="5" fontId="6" fillId="0" borderId="22" xfId="0" applyNumberFormat="1" applyFont="1" applyBorder="1" applyAlignment="1" applyProtection="1">
      <alignment horizontal="right"/>
      <protection locked="0"/>
    </xf>
    <xf numFmtId="5" fontId="6" fillId="0" borderId="20" xfId="0" applyNumberFormat="1" applyFont="1" applyBorder="1" applyAlignment="1" applyProtection="1">
      <alignment horizontal="right"/>
      <protection locked="0"/>
    </xf>
    <xf numFmtId="5" fontId="6" fillId="0" borderId="26" xfId="0" applyNumberFormat="1" applyFont="1" applyBorder="1" applyAlignment="1" applyProtection="1">
      <alignment horizontal="right"/>
      <protection locked="0"/>
    </xf>
    <xf numFmtId="37" fontId="6" fillId="0" borderId="22" xfId="0" applyNumberFormat="1" applyFont="1" applyBorder="1" applyAlignment="1" applyProtection="1">
      <alignment horizontal="right"/>
      <protection locked="0"/>
    </xf>
    <xf numFmtId="37" fontId="6" fillId="0" borderId="20" xfId="0" applyNumberFormat="1" applyFont="1" applyBorder="1" applyAlignment="1" applyProtection="1">
      <alignment horizontal="right"/>
      <protection locked="0"/>
    </xf>
    <xf numFmtId="37" fontId="6" fillId="0" borderId="26" xfId="0" applyNumberFormat="1" applyFont="1" applyBorder="1" applyAlignment="1" applyProtection="1">
      <alignment horizontal="right"/>
      <protection locked="0"/>
    </xf>
    <xf numFmtId="37" fontId="6" fillId="0" borderId="22" xfId="0" applyNumberFormat="1" applyFont="1" applyBorder="1" applyAlignment="1" applyProtection="1">
      <alignment horizontal="right"/>
    </xf>
    <xf numFmtId="37" fontId="6" fillId="0" borderId="20" xfId="0" applyNumberFormat="1" applyFont="1" applyBorder="1" applyAlignment="1" applyProtection="1">
      <alignment horizontal="right"/>
    </xf>
    <xf numFmtId="37" fontId="6" fillId="0" borderId="26" xfId="0" applyNumberFormat="1" applyFont="1" applyBorder="1" applyAlignment="1" applyProtection="1">
      <alignment horizontal="right"/>
    </xf>
    <xf numFmtId="5" fontId="6" fillId="0" borderId="22" xfId="0" applyNumberFormat="1" applyFont="1" applyBorder="1" applyAlignment="1" applyProtection="1">
      <alignment horizontal="right"/>
    </xf>
    <xf numFmtId="5" fontId="6" fillId="0" borderId="20" xfId="0" applyNumberFormat="1" applyFont="1" applyBorder="1" applyAlignment="1" applyProtection="1">
      <alignment horizontal="right"/>
    </xf>
    <xf numFmtId="5" fontId="6" fillId="0" borderId="26" xfId="0" applyNumberFormat="1" applyFont="1" applyBorder="1" applyAlignment="1" applyProtection="1">
      <alignment horizontal="right"/>
    </xf>
    <xf numFmtId="0" fontId="6" fillId="0" borderId="0" xfId="0" applyFont="1" applyBorder="1" applyAlignment="1" applyProtection="1">
      <alignment horizontal="centerContinuous"/>
    </xf>
    <xf numFmtId="37" fontId="6" fillId="0" borderId="10" xfId="0" applyNumberFormat="1" applyFont="1" applyBorder="1" applyAlignment="1" applyProtection="1">
      <alignment horizontal="right"/>
    </xf>
    <xf numFmtId="37" fontId="0" fillId="0" borderId="67" xfId="0" applyNumberFormat="1" applyBorder="1" applyAlignment="1">
      <alignment horizontal="right"/>
    </xf>
    <xf numFmtId="37" fontId="6" fillId="0" borderId="68" xfId="0" applyNumberFormat="1" applyFont="1" applyBorder="1" applyAlignment="1" applyProtection="1">
      <alignment horizontal="right"/>
    </xf>
    <xf numFmtId="0" fontId="18" fillId="0" borderId="0" xfId="0" applyFont="1" applyAlignment="1" applyProtection="1"/>
    <xf numFmtId="0" fontId="0" fillId="0" borderId="0" xfId="0" applyAlignment="1">
      <alignment horizontal="center"/>
    </xf>
    <xf numFmtId="0" fontId="10" fillId="0" borderId="0" xfId="0" applyFont="1" applyBorder="1" applyProtection="1"/>
    <xf numFmtId="0" fontId="0" fillId="0" borderId="0" xfId="0" applyBorder="1"/>
    <xf numFmtId="0" fontId="10" fillId="0" borderId="0" xfId="0" applyFont="1" applyBorder="1"/>
    <xf numFmtId="0" fontId="0" fillId="0" borderId="4" xfId="0" applyBorder="1"/>
    <xf numFmtId="0" fontId="11" fillId="0" borderId="0" xfId="0" applyFont="1" applyBorder="1" applyAlignment="1" applyProtection="1">
      <alignment horizontal="centerContinuous"/>
    </xf>
    <xf numFmtId="0" fontId="10" fillId="0" borderId="0" xfId="0" applyFont="1" applyBorder="1" applyAlignment="1" applyProtection="1">
      <alignment horizontal="left"/>
    </xf>
    <xf numFmtId="0" fontId="10" fillId="0" borderId="0" xfId="0" applyFont="1" applyBorder="1" applyAlignment="1" applyProtection="1">
      <alignment horizontal="center"/>
    </xf>
    <xf numFmtId="0" fontId="10" fillId="0" borderId="8" xfId="0" applyFont="1" applyBorder="1"/>
    <xf numFmtId="0" fontId="10" fillId="0" borderId="12" xfId="0" applyFont="1" applyBorder="1"/>
    <xf numFmtId="0" fontId="10" fillId="0" borderId="24" xfId="0" applyFont="1" applyBorder="1"/>
    <xf numFmtId="0" fontId="10" fillId="0" borderId="2" xfId="0" applyFont="1" applyBorder="1"/>
    <xf numFmtId="0" fontId="10" fillId="0" borderId="14" xfId="0" applyFont="1" applyBorder="1"/>
    <xf numFmtId="0" fontId="10" fillId="0" borderId="4" xfId="0" applyFont="1" applyBorder="1"/>
    <xf numFmtId="0" fontId="10" fillId="0" borderId="25" xfId="0" applyFont="1" applyBorder="1"/>
    <xf numFmtId="0" fontId="6" fillId="0" borderId="0" xfId="0" applyFont="1"/>
    <xf numFmtId="0" fontId="10" fillId="0" borderId="16" xfId="0" applyFont="1" applyBorder="1"/>
    <xf numFmtId="0" fontId="10" fillId="0" borderId="9" xfId="0" applyFont="1" applyBorder="1"/>
    <xf numFmtId="0" fontId="10" fillId="0" borderId="26" xfId="0" applyFont="1" applyBorder="1"/>
    <xf numFmtId="0" fontId="10" fillId="0" borderId="9" xfId="0" applyFont="1" applyBorder="1" applyAlignment="1">
      <alignment horizontal="centerContinuous"/>
    </xf>
    <xf numFmtId="0" fontId="10" fillId="0" borderId="10" xfId="0" applyFont="1" applyBorder="1" applyAlignment="1">
      <alignment horizontal="centerContinuous"/>
    </xf>
    <xf numFmtId="0" fontId="10"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0" fillId="0" borderId="5" xfId="0" applyFont="1" applyBorder="1" applyAlignment="1">
      <alignment horizontal="centerContinuous"/>
    </xf>
    <xf numFmtId="0" fontId="0" fillId="0" borderId="0" xfId="0" applyAlignment="1"/>
    <xf numFmtId="0" fontId="0" fillId="0" borderId="5" xfId="0" applyBorder="1" applyAlignment="1"/>
    <xf numFmtId="0" fontId="10" fillId="0" borderId="0" xfId="0" applyFont="1" applyAlignment="1">
      <alignment horizontal="left" vertical="top" wrapText="1"/>
    </xf>
    <xf numFmtId="0" fontId="10" fillId="0" borderId="6" xfId="0" applyFont="1" applyBorder="1"/>
    <xf numFmtId="0" fontId="10" fillId="0" borderId="1" xfId="0" applyFont="1" applyBorder="1"/>
    <xf numFmtId="0" fontId="10" fillId="0" borderId="1" xfId="0" applyFont="1" applyBorder="1" applyAlignment="1">
      <alignment horizontal="centerContinuous"/>
    </xf>
    <xf numFmtId="0" fontId="10" fillId="0" borderId="7" xfId="0" applyFont="1" applyBorder="1" applyAlignment="1">
      <alignment horizontal="centerContinuous"/>
    </xf>
    <xf numFmtId="0" fontId="6" fillId="0" borderId="9" xfId="0" applyFont="1" applyBorder="1" applyAlignment="1">
      <alignment horizontal="centerContinuous"/>
    </xf>
    <xf numFmtId="0" fontId="6" fillId="0" borderId="10" xfId="0" applyFont="1" applyBorder="1" applyAlignment="1">
      <alignment horizontal="centerContinuous"/>
    </xf>
    <xf numFmtId="0" fontId="6" fillId="0" borderId="11" xfId="0" applyFont="1" applyBorder="1" applyAlignment="1">
      <alignment horizontal="centerContinuous"/>
    </xf>
    <xf numFmtId="0" fontId="6" fillId="0" borderId="4" xfId="0" applyFont="1" applyBorder="1"/>
    <xf numFmtId="0" fontId="6" fillId="0" borderId="0" xfId="0" applyFont="1" applyAlignment="1">
      <alignment horizontal="centerContinuous"/>
    </xf>
    <xf numFmtId="0" fontId="6" fillId="0" borderId="5" xfId="0" applyFont="1" applyBorder="1" applyAlignment="1">
      <alignment horizontal="centerContinuous"/>
    </xf>
    <xf numFmtId="0" fontId="6" fillId="0" borderId="9" xfId="0" applyFont="1" applyBorder="1"/>
    <xf numFmtId="0" fontId="6" fillId="0" borderId="10" xfId="0" applyFont="1" applyBorder="1"/>
    <xf numFmtId="0" fontId="6" fillId="0" borderId="5" xfId="0" applyFont="1" applyBorder="1"/>
    <xf numFmtId="0" fontId="6" fillId="0" borderId="6" xfId="0" applyFont="1" applyBorder="1"/>
    <xf numFmtId="0" fontId="6" fillId="0" borderId="1" xfId="0" applyFont="1" applyBorder="1"/>
    <xf numFmtId="0" fontId="6" fillId="0" borderId="1" xfId="0" applyFont="1" applyBorder="1" applyAlignment="1">
      <alignment horizontal="centerContinuous"/>
    </xf>
    <xf numFmtId="0" fontId="6" fillId="0" borderId="7" xfId="0" applyFont="1" applyBorder="1" applyAlignment="1">
      <alignment horizontal="centerContinuous"/>
    </xf>
    <xf numFmtId="0" fontId="6" fillId="0" borderId="0" xfId="0" applyFont="1" applyAlignment="1">
      <alignment horizontal="left"/>
    </xf>
    <xf numFmtId="0" fontId="6" fillId="0" borderId="14" xfId="0" applyFont="1" applyBorder="1" applyAlignment="1" applyProtection="1">
      <alignment horizontal="centerContinuous"/>
    </xf>
    <xf numFmtId="0" fontId="16" fillId="0" borderId="22" xfId="0" applyFont="1" applyBorder="1" applyAlignment="1" applyProtection="1">
      <alignment horizontal="centerContinuous"/>
    </xf>
    <xf numFmtId="0" fontId="6" fillId="0" borderId="0" xfId="0" applyFont="1" applyAlignment="1" applyProtection="1">
      <alignment vertical="top" wrapText="1"/>
    </xf>
    <xf numFmtId="0" fontId="0" fillId="0" borderId="0" xfId="0" applyAlignment="1">
      <alignment vertical="top" wrapText="1"/>
    </xf>
    <xf numFmtId="0" fontId="6"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6" fillId="0" borderId="0" xfId="0" applyFont="1" applyAlignment="1" applyProtection="1">
      <alignment horizontal="left" wrapText="1"/>
    </xf>
    <xf numFmtId="0" fontId="0" fillId="0" borderId="0" xfId="0" applyAlignment="1">
      <alignment horizontal="left"/>
    </xf>
    <xf numFmtId="0" fontId="6" fillId="0" borderId="32" xfId="0" applyFont="1" applyBorder="1" applyAlignment="1" applyProtection="1">
      <alignment horizontal="centerContinuous"/>
    </xf>
    <xf numFmtId="0" fontId="6" fillId="0" borderId="19" xfId="0" applyFont="1" applyBorder="1" applyAlignment="1" applyProtection="1">
      <alignment horizontal="left"/>
    </xf>
    <xf numFmtId="0" fontId="6" fillId="0" borderId="19" xfId="0" applyFont="1" applyBorder="1" applyAlignment="1" applyProtection="1">
      <alignment horizontal="right"/>
    </xf>
    <xf numFmtId="0" fontId="6" fillId="0" borderId="32" xfId="0" applyFont="1" applyBorder="1" applyAlignment="1" applyProtection="1">
      <alignment horizontal="centerContinuous" wrapText="1"/>
    </xf>
    <xf numFmtId="0" fontId="6" fillId="0" borderId="5" xfId="0" applyFont="1" applyBorder="1" applyAlignment="1" applyProtection="1">
      <alignment horizontal="centerContinuous" wrapText="1"/>
    </xf>
    <xf numFmtId="0" fontId="6" fillId="0" borderId="19" xfId="0" applyFont="1" applyBorder="1" applyAlignment="1" applyProtection="1">
      <alignment horizontal="centerContinuous" wrapText="1"/>
    </xf>
    <xf numFmtId="0" fontId="6" fillId="0" borderId="38" xfId="0" applyFont="1" applyBorder="1" applyAlignment="1" applyProtection="1">
      <alignment horizontal="left"/>
    </xf>
    <xf numFmtId="0" fontId="6" fillId="0" borderId="38" xfId="0" applyFont="1" applyBorder="1" applyAlignment="1" applyProtection="1">
      <alignment horizontal="right"/>
    </xf>
    <xf numFmtId="0" fontId="6" fillId="0" borderId="7" xfId="0" applyFont="1" applyBorder="1" applyAlignment="1" applyProtection="1">
      <alignment horizontal="centerContinuous" wrapText="1"/>
    </xf>
    <xf numFmtId="0" fontId="6" fillId="0" borderId="0" xfId="0" applyFont="1" applyAlignment="1" applyProtection="1">
      <alignment horizontal="centerContinuous" wrapText="1"/>
    </xf>
    <xf numFmtId="0" fontId="6" fillId="0" borderId="2" xfId="0" applyFont="1" applyBorder="1" applyAlignment="1" applyProtection="1">
      <alignment horizontal="center"/>
    </xf>
    <xf numFmtId="0" fontId="6" fillId="0" borderId="12" xfId="0" applyFont="1" applyBorder="1" applyAlignment="1" applyProtection="1">
      <alignment horizontal="left"/>
    </xf>
    <xf numFmtId="0" fontId="6" fillId="0" borderId="3" xfId="0" applyFont="1" applyBorder="1" applyAlignment="1" applyProtection="1">
      <alignment horizontal="centerContinuous" wrapText="1"/>
    </xf>
    <xf numFmtId="0" fontId="6" fillId="0" borderId="25" xfId="0" applyFont="1" applyBorder="1" applyAlignment="1" applyProtection="1">
      <alignment horizontal="left"/>
    </xf>
    <xf numFmtId="0" fontId="6" fillId="0" borderId="26" xfId="0" applyFont="1" applyBorder="1" applyAlignment="1" applyProtection="1">
      <alignment horizontal="left"/>
    </xf>
    <xf numFmtId="0" fontId="16" fillId="0" borderId="22" xfId="0" applyFont="1" applyBorder="1" applyAlignment="1" applyProtection="1">
      <alignment horizontal="centerContinuous" wrapText="1"/>
    </xf>
    <xf numFmtId="0" fontId="6" fillId="0" borderId="10" xfId="0" applyFont="1" applyBorder="1" applyAlignment="1" applyProtection="1">
      <alignment horizontal="centerContinuous" wrapText="1"/>
    </xf>
    <xf numFmtId="0" fontId="6" fillId="0" borderId="11" xfId="0" applyFont="1" applyBorder="1" applyAlignment="1" applyProtection="1">
      <alignment horizontal="centerContinuous" wrapText="1"/>
    </xf>
    <xf numFmtId="0" fontId="6" fillId="0" borderId="15" xfId="0" applyFont="1" applyBorder="1" applyAlignment="1" applyProtection="1">
      <alignment horizontal="left"/>
    </xf>
    <xf numFmtId="0" fontId="6" fillId="0" borderId="17" xfId="0" applyFont="1" applyBorder="1" applyAlignment="1" applyProtection="1">
      <alignment horizontal="center"/>
    </xf>
    <xf numFmtId="0" fontId="6" fillId="0" borderId="25" xfId="0" applyFont="1" applyBorder="1" applyAlignment="1" applyProtection="1">
      <alignment horizontal="right"/>
    </xf>
    <xf numFmtId="0" fontId="6" fillId="0" borderId="0" xfId="0" applyFont="1" applyBorder="1" applyAlignment="1" applyProtection="1">
      <alignment horizontal="centerContinuous" wrapText="1"/>
    </xf>
    <xf numFmtId="0" fontId="10" fillId="0" borderId="15" xfId="0" applyFont="1" applyBorder="1" applyAlignment="1" applyProtection="1">
      <alignment horizontal="left"/>
    </xf>
    <xf numFmtId="0" fontId="10" fillId="0" borderId="25" xfId="0" applyFont="1" applyBorder="1" applyAlignment="1" applyProtection="1">
      <alignment horizontal="right"/>
    </xf>
    <xf numFmtId="0" fontId="10" fillId="0" borderId="0" xfId="0" applyFont="1" applyBorder="1" applyAlignment="1" applyProtection="1">
      <alignment horizontal="centerContinuous" wrapText="1"/>
    </xf>
    <xf numFmtId="0" fontId="10" fillId="0" borderId="5" xfId="0" applyFont="1" applyBorder="1" applyAlignment="1" applyProtection="1">
      <alignment horizontal="centerContinuous" wrapText="1"/>
    </xf>
    <xf numFmtId="0" fontId="10" fillId="0" borderId="38" xfId="0" applyFont="1" applyBorder="1" applyAlignment="1" applyProtection="1">
      <alignment horizontal="left"/>
    </xf>
    <xf numFmtId="0" fontId="10" fillId="0" borderId="35" xfId="0" applyFont="1" applyBorder="1" applyAlignment="1" applyProtection="1">
      <alignment horizontal="left"/>
    </xf>
    <xf numFmtId="0" fontId="10" fillId="0" borderId="36" xfId="0" applyFont="1" applyBorder="1" applyAlignment="1" applyProtection="1">
      <alignment horizontal="right"/>
    </xf>
    <xf numFmtId="0" fontId="10" fillId="0" borderId="1" xfId="0" applyFont="1" applyBorder="1" applyAlignment="1" applyProtection="1">
      <alignment horizontal="centerContinuous" wrapText="1"/>
    </xf>
    <xf numFmtId="0" fontId="10" fillId="0" borderId="7" xfId="0" applyFont="1" applyBorder="1" applyAlignment="1" applyProtection="1">
      <alignment horizontal="centerContinuous" wrapText="1"/>
    </xf>
    <xf numFmtId="0" fontId="46"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7"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6" fillId="0" borderId="0" xfId="0" applyFont="1" applyProtection="1"/>
    <xf numFmtId="0" fontId="10" fillId="0" borderId="0" xfId="0" applyFont="1" applyBorder="1" applyAlignment="1" applyProtection="1">
      <alignment horizontal="centerContinuous"/>
    </xf>
    <xf numFmtId="37" fontId="10" fillId="0" borderId="0" xfId="0" applyNumberFormat="1" applyFont="1" applyBorder="1" applyProtection="1"/>
    <xf numFmtId="5" fontId="10"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164" fontId="0" fillId="0" borderId="6" xfId="0" applyNumberFormat="1" applyBorder="1" applyAlignment="1" applyProtection="1">
      <alignment horizontal="center"/>
    </xf>
    <xf numFmtId="0" fontId="0" fillId="0" borderId="66" xfId="0" applyBorder="1" applyProtection="1"/>
    <xf numFmtId="0" fontId="0" fillId="0" borderId="70" xfId="0" applyBorder="1" applyProtection="1"/>
    <xf numFmtId="0" fontId="0" fillId="0" borderId="70" xfId="0"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55"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0" fontId="0" fillId="0" borderId="0" xfId="0" applyAlignment="1">
      <alignment horizontal="left" wrapText="1"/>
    </xf>
    <xf numFmtId="0" fontId="22"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8" fillId="0" borderId="0" xfId="0" applyFont="1" applyAlignment="1" applyProtection="1">
      <alignment horizontal="left" vertical="justify" wrapText="1"/>
    </xf>
    <xf numFmtId="164" fontId="10" fillId="0" borderId="1" xfId="0" applyNumberFormat="1" applyFont="1" applyBorder="1" applyAlignment="1" applyProtection="1">
      <alignment horizontal="center"/>
    </xf>
    <xf numFmtId="0" fontId="10" fillId="0" borderId="0" xfId="0" applyFont="1" applyAlignment="1">
      <alignment horizontal="right"/>
    </xf>
    <xf numFmtId="0" fontId="10" fillId="0" borderId="3" xfId="0" applyFont="1" applyBorder="1"/>
    <xf numFmtId="0" fontId="11" fillId="0" borderId="4" xfId="0" applyFont="1" applyBorder="1" applyAlignment="1">
      <alignment horizontal="centerContinuous"/>
    </xf>
    <xf numFmtId="0" fontId="11" fillId="0" borderId="0" xfId="0" applyFont="1" applyAlignment="1">
      <alignment horizontal="centerContinuous"/>
    </xf>
    <xf numFmtId="0" fontId="10" fillId="0" borderId="5" xfId="0" applyFont="1" applyBorder="1"/>
    <xf numFmtId="0" fontId="10" fillId="0" borderId="4" xfId="0" applyFont="1" applyBorder="1" applyAlignment="1">
      <alignment horizontal="center"/>
    </xf>
    <xf numFmtId="0" fontId="10" fillId="0" borderId="11" xfId="0" applyFont="1" applyBorder="1"/>
    <xf numFmtId="0" fontId="10" fillId="0" borderId="15" xfId="0" applyFont="1" applyBorder="1"/>
    <xf numFmtId="0" fontId="10" fillId="0" borderId="19" xfId="0" applyFont="1" applyBorder="1" applyAlignment="1">
      <alignment horizontal="centerContinuous"/>
    </xf>
    <xf numFmtId="0" fontId="10" fillId="0" borderId="18" xfId="0" applyFont="1" applyBorder="1"/>
    <xf numFmtId="0" fontId="10" fillId="0" borderId="27" xfId="0" applyFont="1" applyBorder="1"/>
    <xf numFmtId="0" fontId="10" fillId="0" borderId="28" xfId="0" applyFont="1" applyBorder="1" applyAlignment="1">
      <alignment horizontal="center"/>
    </xf>
    <xf numFmtId="0" fontId="10" fillId="0" borderId="29" xfId="0" applyFont="1" applyBorder="1" applyAlignment="1">
      <alignment horizontal="center"/>
    </xf>
    <xf numFmtId="0" fontId="10" fillId="0" borderId="18" xfId="0" applyFont="1" applyBorder="1" applyAlignment="1">
      <alignment horizontal="center"/>
    </xf>
    <xf numFmtId="0" fontId="10" fillId="0" borderId="25"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0" fontId="10" fillId="0" borderId="15" xfId="0" applyFont="1" applyBorder="1" applyAlignment="1">
      <alignment horizontal="center"/>
    </xf>
    <xf numFmtId="0" fontId="10" fillId="0" borderId="5" xfId="0" applyFont="1" applyBorder="1" applyAlignment="1">
      <alignment horizontal="center"/>
    </xf>
    <xf numFmtId="0" fontId="10" fillId="0" borderId="30" xfId="0" applyFont="1" applyBorder="1" applyAlignment="1">
      <alignment horizontal="center"/>
    </xf>
    <xf numFmtId="0" fontId="10" fillId="0" borderId="31" xfId="0" applyFont="1" applyBorder="1"/>
    <xf numFmtId="0" fontId="10" fillId="0" borderId="32" xfId="0" applyFont="1" applyBorder="1"/>
    <xf numFmtId="0" fontId="10" fillId="0" borderId="34" xfId="0" applyFont="1" applyBorder="1" applyAlignment="1">
      <alignment horizontal="center"/>
    </xf>
    <xf numFmtId="0" fontId="10" fillId="0" borderId="9" xfId="0" applyFont="1" applyBorder="1" applyAlignment="1">
      <alignment horizontal="center"/>
    </xf>
    <xf numFmtId="0" fontId="10" fillId="0" borderId="22" xfId="0" applyFont="1" applyBorder="1" applyAlignment="1">
      <alignment horizontal="center"/>
    </xf>
    <xf numFmtId="0" fontId="10" fillId="0" borderId="7" xfId="0" applyFont="1" applyBorder="1"/>
    <xf numFmtId="0" fontId="11" fillId="0" borderId="0" xfId="0" applyFont="1"/>
    <xf numFmtId="0" fontId="11" fillId="0" borderId="0" xfId="0" applyFont="1" applyAlignment="1">
      <alignment horizontal="right"/>
    </xf>
    <xf numFmtId="0" fontId="16"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6" fillId="0" borderId="0" xfId="0" applyFont="1" applyBorder="1" applyAlignment="1">
      <alignment horizontal="left" vertical="top" wrapText="1"/>
    </xf>
    <xf numFmtId="0" fontId="0" fillId="0" borderId="0" xfId="0" applyAlignment="1">
      <alignment horizontal="left" vertical="justify"/>
    </xf>
    <xf numFmtId="0" fontId="18"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9" fillId="0" borderId="10" xfId="0" applyFont="1" applyBorder="1" applyAlignment="1" applyProtection="1">
      <alignment horizontal="centerContinuous"/>
    </xf>
    <xf numFmtId="0" fontId="6" fillId="0" borderId="0" xfId="0" applyFont="1" applyBorder="1" applyProtection="1"/>
    <xf numFmtId="0" fontId="6" fillId="0" borderId="0" xfId="0" applyFont="1" applyBorder="1" applyAlignment="1" applyProtection="1">
      <alignment horizontal="left"/>
    </xf>
    <xf numFmtId="37" fontId="6" fillId="0" borderId="0" xfId="0" applyNumberFormat="1" applyFont="1" applyBorder="1" applyProtection="1"/>
    <xf numFmtId="0" fontId="6" fillId="0" borderId="10" xfId="0" applyFont="1" applyBorder="1" applyAlignment="1" applyProtection="1"/>
    <xf numFmtId="0" fontId="10" fillId="0" borderId="55" xfId="0" applyFont="1" applyBorder="1"/>
    <xf numFmtId="0" fontId="10" fillId="0" borderId="13" xfId="0" applyFont="1" applyBorder="1"/>
    <xf numFmtId="0" fontId="10" fillId="0" borderId="41" xfId="0" applyFont="1" applyBorder="1" applyAlignment="1">
      <alignment horizontal="centerContinuous"/>
    </xf>
    <xf numFmtId="0" fontId="10" fillId="0" borderId="42" xfId="0" applyFont="1" applyBorder="1" applyAlignment="1">
      <alignment horizontal="centerContinuous"/>
    </xf>
    <xf numFmtId="0" fontId="10" fillId="0" borderId="39" xfId="0" applyFont="1" applyBorder="1" applyAlignment="1">
      <alignment horizontal="centerContinuous"/>
    </xf>
    <xf numFmtId="0" fontId="10" fillId="0" borderId="30" xfId="0" applyFont="1" applyBorder="1"/>
    <xf numFmtId="0" fontId="10" fillId="0" borderId="33" xfId="0" applyFont="1" applyBorder="1"/>
    <xf numFmtId="0" fontId="10" fillId="0" borderId="28" xfId="0" applyFont="1" applyBorder="1"/>
    <xf numFmtId="0" fontId="10" fillId="0" borderId="31" xfId="0" applyFont="1" applyBorder="1" applyAlignment="1">
      <alignment horizontal="center"/>
    </xf>
    <xf numFmtId="0" fontId="10" fillId="0" borderId="55" xfId="0" applyFont="1" applyBorder="1" applyAlignment="1">
      <alignment horizontal="center"/>
    </xf>
    <xf numFmtId="0" fontId="10" fillId="0" borderId="32" xfId="0" applyFont="1" applyBorder="1" applyAlignment="1">
      <alignment horizontal="center"/>
    </xf>
    <xf numFmtId="0" fontId="10" fillId="0" borderId="34" xfId="0" applyFont="1" applyBorder="1"/>
    <xf numFmtId="0" fontId="10" fillId="0" borderId="0" xfId="0" applyFont="1" applyBorder="1" applyAlignment="1">
      <alignment horizontal="center"/>
    </xf>
    <xf numFmtId="0" fontId="10" fillId="0" borderId="19" xfId="0" applyFont="1" applyBorder="1" applyAlignment="1">
      <alignment horizontal="center"/>
    </xf>
    <xf numFmtId="0" fontId="10" fillId="0" borderId="25" xfId="0" applyFont="1" applyBorder="1" applyAlignment="1">
      <alignment horizontal="centerContinuous"/>
    </xf>
    <xf numFmtId="0" fontId="10" fillId="0" borderId="20" xfId="0" applyFont="1" applyBorder="1"/>
    <xf numFmtId="0" fontId="10" fillId="0" borderId="21" xfId="0" applyFont="1" applyBorder="1" applyAlignment="1">
      <alignment horizontal="centerContinuous"/>
    </xf>
    <xf numFmtId="0" fontId="10" fillId="0" borderId="26" xfId="0" applyFont="1" applyBorder="1" applyAlignment="1">
      <alignment horizontal="centerContinuous"/>
    </xf>
    <xf numFmtId="0" fontId="10" fillId="0" borderId="10" xfId="0" applyFont="1" applyBorder="1" applyAlignment="1">
      <alignment horizontal="center"/>
    </xf>
    <xf numFmtId="0" fontId="10" fillId="0" borderId="17" xfId="0" applyFont="1" applyBorder="1" applyAlignment="1">
      <alignment horizontal="center"/>
    </xf>
    <xf numFmtId="0" fontId="10" fillId="0" borderId="21" xfId="0" applyFont="1" applyBorder="1" applyAlignment="1">
      <alignment horizontal="center"/>
    </xf>
    <xf numFmtId="0" fontId="10" fillId="0" borderId="22" xfId="0" applyFont="1" applyBorder="1"/>
    <xf numFmtId="0" fontId="10" fillId="0" borderId="38" xfId="0" applyFont="1" applyBorder="1"/>
    <xf numFmtId="0" fontId="10" fillId="0" borderId="1" xfId="0" applyFont="1" applyBorder="1" applyAlignment="1">
      <alignment horizontal="center"/>
    </xf>
    <xf numFmtId="0" fontId="10" fillId="0" borderId="37" xfId="0" applyFont="1" applyBorder="1"/>
    <xf numFmtId="0" fontId="10" fillId="0" borderId="0" xfId="0" applyFont="1" applyBorder="1" applyAlignment="1">
      <alignment horizontal="centerContinuous"/>
    </xf>
    <xf numFmtId="0" fontId="10" fillId="0" borderId="4" xfId="0" applyFont="1" applyBorder="1" applyAlignment="1">
      <alignment horizontal="centerContinuous"/>
    </xf>
    <xf numFmtId="0" fontId="10" fillId="0" borderId="27" xfId="0" applyFont="1" applyBorder="1" applyAlignment="1">
      <alignment horizontal="center"/>
    </xf>
    <xf numFmtId="0" fontId="10" fillId="0" borderId="26" xfId="0" applyFont="1" applyBorder="1" applyAlignment="1">
      <alignment horizontal="center"/>
    </xf>
    <xf numFmtId="0" fontId="10" fillId="0" borderId="23" xfId="0" applyFont="1" applyBorder="1"/>
    <xf numFmtId="0" fontId="10" fillId="0" borderId="35" xfId="0" applyFont="1" applyBorder="1"/>
    <xf numFmtId="37" fontId="10" fillId="0" borderId="38" xfId="0" applyNumberFormat="1" applyFont="1" applyBorder="1" applyProtection="1"/>
    <xf numFmtId="0" fontId="10" fillId="0" borderId="41" xfId="0" applyFont="1" applyBorder="1"/>
    <xf numFmtId="0" fontId="10" fillId="0" borderId="29" xfId="0" applyFont="1" applyBorder="1"/>
    <xf numFmtId="0" fontId="10" fillId="0" borderId="44" xfId="0" applyFont="1" applyBorder="1" applyAlignment="1">
      <alignment horizontal="centerContinuous"/>
    </xf>
    <xf numFmtId="0" fontId="10" fillId="0" borderId="33" xfId="0" applyFont="1" applyBorder="1" applyAlignment="1">
      <alignment horizontal="center"/>
    </xf>
    <xf numFmtId="0" fontId="10" fillId="0" borderId="20" xfId="0" applyFont="1" applyBorder="1" applyAlignment="1">
      <alignment horizontal="center"/>
    </xf>
    <xf numFmtId="0" fontId="10" fillId="0" borderId="11" xfId="0" applyFont="1" applyBorder="1" applyAlignment="1">
      <alignment horizontal="center"/>
    </xf>
    <xf numFmtId="0" fontId="10" fillId="0" borderId="8" xfId="0" applyFont="1" applyBorder="1" applyAlignment="1">
      <alignment horizontal="centerContinuous"/>
    </xf>
    <xf numFmtId="0" fontId="10" fillId="0" borderId="2" xfId="0" applyFont="1" applyBorder="1" applyAlignment="1">
      <alignment horizontal="centerContinuous"/>
    </xf>
    <xf numFmtId="0" fontId="10" fillId="0" borderId="3" xfId="0" applyFont="1" applyBorder="1" applyAlignment="1">
      <alignment horizontal="centerContinuous"/>
    </xf>
    <xf numFmtId="0" fontId="10" fillId="19" borderId="32" xfId="0" applyFont="1" applyFill="1" applyBorder="1"/>
    <xf numFmtId="0" fontId="10" fillId="19" borderId="31" xfId="0" applyFont="1" applyFill="1" applyBorder="1"/>
    <xf numFmtId="0" fontId="10" fillId="19" borderId="29" xfId="0" applyFont="1" applyFill="1" applyBorder="1"/>
    <xf numFmtId="0" fontId="10" fillId="19" borderId="30" xfId="0" applyFont="1" applyFill="1" applyBorder="1"/>
    <xf numFmtId="0" fontId="10" fillId="19" borderId="27" xfId="0" applyFont="1" applyFill="1" applyBorder="1"/>
    <xf numFmtId="37" fontId="10" fillId="19" borderId="21" xfId="0" applyNumberFormat="1" applyFont="1" applyFill="1" applyBorder="1" applyProtection="1"/>
    <xf numFmtId="37" fontId="10" fillId="19" borderId="10" xfId="0" applyNumberFormat="1" applyFont="1" applyFill="1" applyBorder="1" applyProtection="1"/>
    <xf numFmtId="37" fontId="10" fillId="19" borderId="11" xfId="0" applyNumberFormat="1" applyFont="1" applyFill="1" applyBorder="1" applyProtection="1"/>
    <xf numFmtId="37" fontId="10" fillId="19" borderId="9" xfId="0" applyNumberFormat="1" applyFont="1" applyFill="1" applyBorder="1" applyProtection="1"/>
    <xf numFmtId="0" fontId="10" fillId="19" borderId="10" xfId="0" applyFont="1" applyFill="1" applyBorder="1"/>
    <xf numFmtId="37" fontId="10" fillId="19" borderId="26" xfId="0" applyNumberFormat="1" applyFont="1" applyFill="1" applyBorder="1" applyProtection="1"/>
    <xf numFmtId="37" fontId="10" fillId="19" borderId="44" xfId="0" applyNumberFormat="1" applyFont="1" applyFill="1" applyBorder="1" applyProtection="1"/>
    <xf numFmtId="37" fontId="10" fillId="19" borderId="42" xfId="0" applyNumberFormat="1" applyFont="1" applyFill="1" applyBorder="1" applyProtection="1"/>
    <xf numFmtId="37" fontId="10" fillId="19" borderId="39" xfId="0" applyNumberFormat="1" applyFont="1" applyFill="1" applyBorder="1" applyProtection="1"/>
    <xf numFmtId="37" fontId="10" fillId="19" borderId="41" xfId="0" applyNumberFormat="1" applyFont="1" applyFill="1" applyBorder="1" applyProtection="1"/>
    <xf numFmtId="0" fontId="10" fillId="19" borderId="42" xfId="0" applyFont="1" applyFill="1" applyBorder="1" applyProtection="1"/>
    <xf numFmtId="37" fontId="10" fillId="19" borderId="45" xfId="0" applyNumberFormat="1" applyFont="1" applyFill="1" applyBorder="1" applyProtection="1"/>
    <xf numFmtId="37" fontId="10" fillId="19" borderId="32" xfId="0" applyNumberFormat="1" applyFont="1" applyFill="1" applyBorder="1" applyProtection="1"/>
    <xf numFmtId="37" fontId="10" fillId="19" borderId="31" xfId="0" applyNumberFormat="1" applyFont="1" applyFill="1" applyBorder="1" applyProtection="1"/>
    <xf numFmtId="37" fontId="10" fillId="19" borderId="29" xfId="0" applyNumberFormat="1" applyFont="1" applyFill="1" applyBorder="1" applyProtection="1"/>
    <xf numFmtId="37" fontId="10" fillId="19" borderId="30" xfId="0" applyNumberFormat="1" applyFont="1" applyFill="1" applyBorder="1" applyProtection="1"/>
    <xf numFmtId="0" fontId="10" fillId="19" borderId="31" xfId="0" applyFont="1" applyFill="1" applyBorder="1" applyProtection="1"/>
    <xf numFmtId="37" fontId="10" fillId="19" borderId="27" xfId="0" applyNumberFormat="1" applyFont="1" applyFill="1" applyBorder="1" applyProtection="1"/>
    <xf numFmtId="0" fontId="10" fillId="19" borderId="10" xfId="0" applyFont="1" applyFill="1" applyBorder="1" applyProtection="1"/>
    <xf numFmtId="0" fontId="10" fillId="0" borderId="0" xfId="0" applyFont="1" applyAlignment="1"/>
    <xf numFmtId="0" fontId="22" fillId="0" borderId="4" xfId="0" applyFont="1" applyBorder="1"/>
    <xf numFmtId="0" fontId="22" fillId="0" borderId="5" xfId="0" applyFont="1" applyBorder="1"/>
    <xf numFmtId="0" fontId="10" fillId="0" borderId="15" xfId="0" applyFont="1" applyBorder="1" applyAlignment="1">
      <alignment horizontal="centerContinuous"/>
    </xf>
    <xf numFmtId="0" fontId="10" fillId="11" borderId="45" xfId="0" applyFont="1" applyFill="1" applyBorder="1"/>
    <xf numFmtId="0" fontId="10" fillId="11" borderId="27" xfId="0" applyFont="1" applyFill="1" applyBorder="1"/>
    <xf numFmtId="0" fontId="10" fillId="11" borderId="21" xfId="0" applyFont="1" applyFill="1" applyBorder="1"/>
    <xf numFmtId="0" fontId="10" fillId="11" borderId="11" xfId="0" applyFont="1" applyFill="1" applyBorder="1"/>
    <xf numFmtId="0" fontId="10" fillId="11" borderId="26" xfId="0" applyFont="1" applyFill="1" applyBorder="1"/>
    <xf numFmtId="0" fontId="24" fillId="0" borderId="4" xfId="0" applyFont="1" applyBorder="1"/>
    <xf numFmtId="0" fontId="24" fillId="0" borderId="0" xfId="0" applyFont="1"/>
    <xf numFmtId="0" fontId="24" fillId="0" borderId="5" xfId="0" applyFont="1" applyBorder="1"/>
    <xf numFmtId="0" fontId="24" fillId="0" borderId="6" xfId="0" applyFont="1" applyBorder="1"/>
    <xf numFmtId="0" fontId="24" fillId="0" borderId="1" xfId="0" applyFont="1" applyBorder="1"/>
    <xf numFmtId="0" fontId="24" fillId="0" borderId="7" xfId="0" applyFont="1" applyBorder="1"/>
    <xf numFmtId="0" fontId="24" fillId="0" borderId="0" xfId="0" applyFont="1" applyAlignment="1">
      <alignment horizontal="centerContinuous"/>
    </xf>
    <xf numFmtId="0" fontId="10" fillId="0" borderId="6" xfId="0" applyFont="1" applyBorder="1" applyAlignment="1">
      <alignment horizontal="center"/>
    </xf>
    <xf numFmtId="0" fontId="10" fillId="0" borderId="37" xfId="0" applyFont="1" applyBorder="1" applyAlignment="1">
      <alignment horizontal="center"/>
    </xf>
    <xf numFmtId="0" fontId="10" fillId="0" borderId="8" xfId="0" applyFont="1" applyBorder="1" applyAlignment="1">
      <alignment horizontal="left"/>
    </xf>
    <xf numFmtId="0" fontId="10" fillId="0" borderId="66" xfId="0" applyFont="1" applyBorder="1" applyAlignment="1">
      <alignment horizontal="center"/>
    </xf>
    <xf numFmtId="0" fontId="10" fillId="0" borderId="3" xfId="0" applyFont="1" applyBorder="1" applyAlignment="1">
      <alignment horizontal="center"/>
    </xf>
    <xf numFmtId="164" fontId="10" fillId="0" borderId="23" xfId="0" applyNumberFormat="1" applyFont="1" applyBorder="1" applyAlignment="1" applyProtection="1">
      <alignment horizontal="center"/>
    </xf>
    <xf numFmtId="0" fontId="11" fillId="0" borderId="6" xfId="0" applyFont="1" applyBorder="1" applyAlignment="1">
      <alignment horizontal="centerContinuous"/>
    </xf>
    <xf numFmtId="0" fontId="11" fillId="0" borderId="1" xfId="0" applyFont="1" applyBorder="1" applyAlignment="1">
      <alignment horizontal="centerContinuous"/>
    </xf>
    <xf numFmtId="0" fontId="10" fillId="0" borderId="60" xfId="0" applyFont="1" applyBorder="1" applyAlignment="1">
      <alignment horizontal="centerContinuous"/>
    </xf>
    <xf numFmtId="0" fontId="10" fillId="0" borderId="56" xfId="0" applyFont="1" applyBorder="1" applyAlignment="1">
      <alignment horizontal="center"/>
    </xf>
    <xf numFmtId="0" fontId="10" fillId="0" borderId="7" xfId="0" applyFont="1" applyBorder="1" applyAlignment="1">
      <alignment horizontal="center"/>
    </xf>
    <xf numFmtId="0" fontId="10" fillId="0" borderId="6" xfId="0" applyFont="1" applyBorder="1" applyAlignment="1">
      <alignment horizontal="centerContinuous"/>
    </xf>
    <xf numFmtId="0" fontId="23" fillId="0" borderId="5" xfId="0" applyFont="1" applyBorder="1" applyAlignment="1">
      <alignment horizontal="center"/>
    </xf>
    <xf numFmtId="0" fontId="23" fillId="0" borderId="0" xfId="0" applyFont="1" applyAlignment="1">
      <alignment horizontal="center"/>
    </xf>
    <xf numFmtId="0" fontId="10" fillId="0" borderId="55" xfId="0" applyFont="1" applyBorder="1" applyAlignment="1">
      <alignment horizontal="right"/>
    </xf>
    <xf numFmtId="0" fontId="10" fillId="0" borderId="56" xfId="0" applyFont="1" applyBorder="1"/>
    <xf numFmtId="0" fontId="11" fillId="0" borderId="61" xfId="0" applyFont="1" applyBorder="1" applyAlignment="1">
      <alignment horizontal="centerContinuous"/>
    </xf>
    <xf numFmtId="0" fontId="11" fillId="0" borderId="59" xfId="0" applyFont="1" applyBorder="1" applyAlignment="1">
      <alignment horizontal="centerContinuous"/>
    </xf>
    <xf numFmtId="0" fontId="10" fillId="0" borderId="59" xfId="0" applyFont="1" applyBorder="1" applyAlignment="1">
      <alignment horizontal="centerContinuous"/>
    </xf>
    <xf numFmtId="0" fontId="19" fillId="0" borderId="0" xfId="0" applyFont="1" applyAlignment="1" applyProtection="1"/>
    <xf numFmtId="0" fontId="18" fillId="0" borderId="10" xfId="0" applyFont="1" applyBorder="1" applyAlignment="1" applyProtection="1"/>
    <xf numFmtId="0" fontId="4" fillId="0" borderId="0" xfId="0" applyFont="1" applyAlignment="1" applyProtection="1">
      <protection locked="0"/>
    </xf>
    <xf numFmtId="49" fontId="11" fillId="0" borderId="0" xfId="0" applyNumberFormat="1" applyFont="1" applyAlignment="1" applyProtection="1">
      <alignment horizontal="center"/>
    </xf>
    <xf numFmtId="49" fontId="4" fillId="0" borderId="46" xfId="0" applyNumberFormat="1" applyFont="1" applyBorder="1" applyProtection="1">
      <protection locked="0"/>
    </xf>
    <xf numFmtId="49" fontId="10" fillId="0" borderId="22" xfId="0" applyNumberFormat="1" applyFont="1" applyBorder="1" applyAlignment="1">
      <alignment horizontal="center"/>
    </xf>
    <xf numFmtId="49" fontId="10" fillId="0" borderId="22" xfId="0" applyNumberFormat="1" applyFont="1" applyBorder="1"/>
    <xf numFmtId="49" fontId="10" fillId="0" borderId="22" xfId="0" applyNumberFormat="1" applyFont="1" applyBorder="1" applyAlignment="1" applyProtection="1">
      <alignment horizontal="centerContinuous"/>
    </xf>
    <xf numFmtId="49" fontId="10" fillId="0" borderId="0" xfId="0" applyNumberFormat="1" applyFont="1" applyAlignment="1">
      <alignment horizontal="right"/>
    </xf>
    <xf numFmtId="49" fontId="10" fillId="0" borderId="0" xfId="0" applyNumberFormat="1" applyFont="1" applyAlignment="1">
      <alignment horizontal="left"/>
    </xf>
    <xf numFmtId="49" fontId="10" fillId="0" borderId="22" xfId="0" applyNumberFormat="1" applyFont="1" applyBorder="1" applyAlignment="1" applyProtection="1">
      <alignment horizontal="center"/>
    </xf>
    <xf numFmtId="49" fontId="10" fillId="0" borderId="21" xfId="0" applyNumberFormat="1" applyFont="1" applyBorder="1" applyAlignment="1" applyProtection="1">
      <alignment horizontal="center"/>
    </xf>
    <xf numFmtId="49" fontId="10" fillId="0" borderId="1" xfId="0" applyNumberFormat="1" applyFont="1" applyBorder="1"/>
    <xf numFmtId="49" fontId="10" fillId="0" borderId="21" xfId="0" applyNumberFormat="1" applyFont="1" applyBorder="1"/>
    <xf numFmtId="49" fontId="10" fillId="0" borderId="21" xfId="0" applyNumberFormat="1" applyFont="1" applyBorder="1" applyAlignment="1">
      <alignment horizontal="center"/>
    </xf>
    <xf numFmtId="164" fontId="10" fillId="0" borderId="21" xfId="0" applyNumberFormat="1" applyFont="1" applyBorder="1" applyAlignment="1" applyProtection="1">
      <alignment horizontal="centerContinuous"/>
    </xf>
    <xf numFmtId="164" fontId="10" fillId="0" borderId="26" xfId="0" applyNumberFormat="1" applyFont="1" applyBorder="1" applyAlignment="1" applyProtection="1">
      <alignment horizontal="centerContinuous"/>
    </xf>
    <xf numFmtId="164" fontId="10"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49" fontId="6" fillId="0" borderId="11" xfId="0" applyNumberFormat="1" applyFont="1" applyBorder="1" applyProtection="1"/>
    <xf numFmtId="0" fontId="0" fillId="0" borderId="37" xfId="0" applyBorder="1" applyAlignment="1" applyProtection="1">
      <alignment horizontal="center"/>
    </xf>
    <xf numFmtId="49" fontId="10" fillId="0" borderId="37" xfId="0" applyNumberFormat="1" applyFont="1" applyBorder="1" applyAlignment="1">
      <alignment horizontal="center"/>
    </xf>
    <xf numFmtId="5" fontId="6" fillId="0" borderId="20" xfId="0" applyNumberFormat="1" applyFont="1" applyBorder="1" applyAlignment="1" applyProtection="1">
      <protection locked="0"/>
    </xf>
    <xf numFmtId="5" fontId="6" fillId="0" borderId="26" xfId="0" applyNumberFormat="1" applyFont="1" applyBorder="1" applyAlignment="1" applyProtection="1">
      <protection locked="0"/>
    </xf>
    <xf numFmtId="37" fontId="6" fillId="9" borderId="16" xfId="0" applyNumberFormat="1" applyFont="1" applyFill="1" applyBorder="1" applyAlignment="1" applyProtection="1"/>
    <xf numFmtId="37" fontId="6" fillId="0" borderId="20" xfId="0" applyNumberFormat="1" applyFont="1" applyBorder="1" applyAlignment="1" applyProtection="1">
      <protection locked="0"/>
    </xf>
    <xf numFmtId="37" fontId="6" fillId="9" borderId="0" xfId="0" applyNumberFormat="1" applyFont="1" applyFill="1" applyAlignment="1" applyProtection="1"/>
    <xf numFmtId="37" fontId="6" fillId="9" borderId="25" xfId="0" applyNumberFormat="1" applyFont="1" applyFill="1" applyBorder="1" applyAlignment="1" applyProtection="1"/>
    <xf numFmtId="37" fontId="6" fillId="9" borderId="22" xfId="0" applyNumberFormat="1" applyFont="1" applyFill="1" applyBorder="1" applyAlignment="1" applyProtection="1"/>
    <xf numFmtId="37" fontId="6" fillId="9" borderId="10" xfId="0" applyNumberFormat="1" applyFont="1" applyFill="1" applyBorder="1" applyAlignment="1" applyProtection="1"/>
    <xf numFmtId="37" fontId="6" fillId="9" borderId="26" xfId="0" applyNumberFormat="1" applyFont="1" applyFill="1" applyBorder="1" applyAlignment="1" applyProtection="1"/>
    <xf numFmtId="37" fontId="6" fillId="0" borderId="22" xfId="0" applyNumberFormat="1" applyFont="1" applyBorder="1" applyAlignment="1" applyProtection="1">
      <protection locked="0"/>
    </xf>
    <xf numFmtId="0" fontId="0" fillId="0" borderId="46" xfId="0" applyBorder="1" applyAlignment="1"/>
    <xf numFmtId="37" fontId="6" fillId="0" borderId="26" xfId="0" applyNumberFormat="1" applyFont="1" applyBorder="1" applyAlignment="1" applyProtection="1">
      <protection locked="0"/>
    </xf>
    <xf numFmtId="0" fontId="0" fillId="0" borderId="45" xfId="0" applyBorder="1"/>
    <xf numFmtId="0" fontId="6" fillId="0" borderId="73" xfId="0" applyFont="1" applyBorder="1" applyAlignment="1" applyProtection="1">
      <alignment horizontal="centerContinuous"/>
    </xf>
    <xf numFmtId="0" fontId="6" fillId="0" borderId="19" xfId="0" applyFont="1" applyBorder="1" applyAlignment="1" applyProtection="1"/>
    <xf numFmtId="0" fontId="6" fillId="0" borderId="21" xfId="0" applyFont="1" applyBorder="1" applyAlignment="1" applyProtection="1"/>
    <xf numFmtId="0" fontId="6" fillId="0" borderId="0" xfId="0" applyFont="1" applyAlignment="1" applyProtection="1"/>
    <xf numFmtId="5" fontId="6" fillId="0" borderId="17" xfId="0" applyNumberFormat="1" applyFont="1" applyBorder="1" applyAlignment="1" applyProtection="1">
      <protection locked="0"/>
    </xf>
    <xf numFmtId="5" fontId="6" fillId="0" borderId="11" xfId="0" applyNumberFormat="1" applyFont="1" applyBorder="1" applyAlignment="1" applyProtection="1">
      <protection locked="0"/>
    </xf>
    <xf numFmtId="37" fontId="6" fillId="0" borderId="22" xfId="0" applyNumberFormat="1" applyFont="1" applyBorder="1" applyProtection="1">
      <protection locked="0"/>
    </xf>
    <xf numFmtId="37" fontId="6" fillId="9" borderId="22" xfId="0" applyNumberFormat="1" applyFont="1" applyFill="1" applyBorder="1" applyProtection="1"/>
    <xf numFmtId="37" fontId="6" fillId="9" borderId="5" xfId="0" applyNumberFormat="1" applyFont="1" applyFill="1" applyBorder="1" applyProtection="1"/>
    <xf numFmtId="37" fontId="6" fillId="9" borderId="11" xfId="0" applyNumberFormat="1" applyFont="1" applyFill="1" applyBorder="1" applyProtection="1"/>
    <xf numFmtId="37" fontId="6" fillId="0" borderId="15" xfId="0" applyNumberFormat="1" applyFont="1" applyBorder="1" applyAlignment="1" applyProtection="1"/>
    <xf numFmtId="37" fontId="6" fillId="0" borderId="17" xfId="0" applyNumberFormat="1" applyFont="1" applyBorder="1" applyAlignment="1" applyProtection="1">
      <protection locked="0"/>
    </xf>
    <xf numFmtId="0" fontId="6" fillId="0" borderId="9" xfId="0" applyFont="1" applyBorder="1" applyAlignment="1" applyProtection="1">
      <protection locked="0"/>
    </xf>
    <xf numFmtId="37" fontId="6" fillId="0" borderId="9" xfId="0" applyNumberFormat="1" applyFont="1" applyBorder="1" applyAlignment="1" applyProtection="1">
      <protection locked="0"/>
    </xf>
    <xf numFmtId="37" fontId="6" fillId="0" borderId="15" xfId="0" applyNumberFormat="1" applyFont="1" applyBorder="1" applyAlignment="1" applyProtection="1">
      <alignment horizontal="right"/>
    </xf>
    <xf numFmtId="37" fontId="6" fillId="0" borderId="17" xfId="0" applyNumberFormat="1" applyFont="1" applyBorder="1" applyAlignment="1" applyProtection="1"/>
    <xf numFmtId="5" fontId="6"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10" fillId="0" borderId="0" xfId="0" applyNumberFormat="1" applyFont="1"/>
    <xf numFmtId="49" fontId="10" fillId="0" borderId="22" xfId="0" applyNumberFormat="1" applyFont="1" applyBorder="1" applyAlignment="1" applyProtection="1">
      <alignment horizontal="centerContinuous" wrapText="1"/>
    </xf>
    <xf numFmtId="49" fontId="22" fillId="0" borderId="22" xfId="0" applyNumberFormat="1" applyFont="1" applyBorder="1" applyProtection="1"/>
    <xf numFmtId="49" fontId="10" fillId="0" borderId="22" xfId="0" applyNumberFormat="1" applyFont="1" applyBorder="1" applyProtection="1"/>
    <xf numFmtId="0" fontId="46" fillId="0" borderId="1" xfId="0" applyFont="1" applyBorder="1" applyProtection="1"/>
    <xf numFmtId="0" fontId="10" fillId="0" borderId="74" xfId="0" applyFont="1" applyBorder="1" applyProtection="1"/>
    <xf numFmtId="0" fontId="10" fillId="0" borderId="75" xfId="0" applyFont="1" applyBorder="1" applyProtection="1"/>
    <xf numFmtId="0" fontId="10" fillId="0" borderId="76" xfId="0" applyFont="1" applyBorder="1" applyProtection="1"/>
    <xf numFmtId="0" fontId="10" fillId="0" borderId="77" xfId="0" applyFont="1" applyBorder="1" applyProtection="1"/>
    <xf numFmtId="0" fontId="10" fillId="0" borderId="78" xfId="0" applyFont="1" applyBorder="1" applyProtection="1"/>
    <xf numFmtId="0" fontId="10" fillId="0" borderId="79" xfId="0" applyFont="1" applyBorder="1" applyProtection="1"/>
    <xf numFmtId="0" fontId="10" fillId="0" borderId="80" xfId="0" applyFont="1" applyBorder="1" applyProtection="1"/>
    <xf numFmtId="0" fontId="10" fillId="0" borderId="81" xfId="0" applyFont="1" applyBorder="1" applyProtection="1"/>
    <xf numFmtId="0" fontId="10" fillId="0" borderId="82" xfId="0" applyFont="1" applyBorder="1" applyProtection="1"/>
    <xf numFmtId="0" fontId="10" fillId="0" borderId="83" xfId="0" applyFont="1" applyBorder="1" applyProtection="1"/>
    <xf numFmtId="0" fontId="10" fillId="0" borderId="84" xfId="0" applyFont="1" applyBorder="1" applyAlignment="1" applyProtection="1">
      <alignment horizontal="centerContinuous" wrapText="1"/>
    </xf>
    <xf numFmtId="0" fontId="10" fillId="0" borderId="85" xfId="0" applyFont="1" applyBorder="1" applyAlignment="1" applyProtection="1">
      <alignment horizontal="centerContinuous"/>
    </xf>
    <xf numFmtId="0" fontId="22" fillId="0" borderId="87" xfId="0" applyFont="1" applyBorder="1" applyProtection="1"/>
    <xf numFmtId="0" fontId="22" fillId="0" borderId="88" xfId="0" applyFont="1" applyBorder="1" applyProtection="1"/>
    <xf numFmtId="0" fontId="22" fillId="0" borderId="90" xfId="0" applyFont="1" applyBorder="1" applyProtection="1"/>
    <xf numFmtId="0" fontId="22" fillId="0" borderId="80" xfId="0" applyFont="1" applyBorder="1" applyProtection="1"/>
    <xf numFmtId="0" fontId="22" fillId="0" borderId="0" xfId="0" applyFont="1" applyBorder="1" applyProtection="1"/>
    <xf numFmtId="0" fontId="22" fillId="0" borderId="81" xfId="0" applyFont="1" applyBorder="1" applyProtection="1"/>
    <xf numFmtId="0" fontId="10" fillId="0" borderId="93" xfId="0" applyFont="1" applyBorder="1" applyAlignment="1" applyProtection="1">
      <alignment horizontal="center"/>
    </xf>
    <xf numFmtId="0" fontId="10" fillId="0" borderId="94" xfId="0" applyFont="1" applyBorder="1" applyAlignment="1" applyProtection="1">
      <alignment horizontal="center"/>
    </xf>
    <xf numFmtId="0" fontId="10" fillId="0" borderId="80" xfId="0" applyFont="1" applyBorder="1" applyAlignment="1" applyProtection="1">
      <alignment horizontal="center"/>
    </xf>
    <xf numFmtId="0" fontId="10" fillId="0" borderId="96" xfId="0" applyFont="1" applyBorder="1" applyAlignment="1" applyProtection="1">
      <alignment horizontal="center"/>
    </xf>
    <xf numFmtId="0" fontId="10" fillId="0" borderId="98" xfId="0" applyFont="1" applyBorder="1" applyAlignment="1" applyProtection="1">
      <alignment horizontal="center"/>
    </xf>
    <xf numFmtId="0" fontId="10" fillId="0" borderId="81" xfId="0" applyFont="1" applyBorder="1" applyAlignment="1" applyProtection="1">
      <alignment horizontal="center"/>
    </xf>
    <xf numFmtId="0" fontId="58" fillId="0" borderId="100" xfId="0" applyFont="1" applyBorder="1" applyAlignment="1">
      <alignment horizontal="center"/>
    </xf>
    <xf numFmtId="0" fontId="10" fillId="0" borderId="102" xfId="0" applyFont="1" applyBorder="1" applyAlignment="1" applyProtection="1">
      <alignment horizontal="right"/>
    </xf>
    <xf numFmtId="0" fontId="10" fillId="0" borderId="103" xfId="0" applyFont="1" applyBorder="1" applyProtection="1"/>
    <xf numFmtId="0" fontId="10" fillId="0" borderId="104" xfId="0" applyFont="1" applyBorder="1" applyProtection="1"/>
    <xf numFmtId="0" fontId="10" fillId="0" borderId="85" xfId="0" applyFont="1" applyFill="1" applyBorder="1" applyProtection="1"/>
    <xf numFmtId="5" fontId="10" fillId="0" borderId="104" xfId="0" applyNumberFormat="1" applyFont="1" applyBorder="1" applyProtection="1"/>
    <xf numFmtId="5" fontId="10" fillId="0" borderId="85" xfId="0" applyNumberFormat="1" applyFont="1" applyBorder="1" applyProtection="1"/>
    <xf numFmtId="37" fontId="10" fillId="0" borderId="104" xfId="0" applyNumberFormat="1" applyFont="1" applyBorder="1" applyProtection="1"/>
    <xf numFmtId="37" fontId="10" fillId="0" borderId="85" xfId="0" applyNumberFormat="1" applyFont="1" applyBorder="1" applyProtection="1"/>
    <xf numFmtId="0" fontId="10" fillId="0" borderId="99" xfId="0" applyFont="1" applyBorder="1" applyAlignment="1" applyProtection="1">
      <alignment horizontal="center"/>
    </xf>
    <xf numFmtId="0" fontId="10" fillId="0" borderId="104" xfId="0" applyFont="1" applyFill="1" applyBorder="1" applyProtection="1"/>
    <xf numFmtId="37" fontId="10" fillId="0" borderId="107" xfId="0" applyNumberFormat="1" applyFont="1" applyFill="1" applyBorder="1" applyProtection="1"/>
    <xf numFmtId="37" fontId="10" fillId="0" borderId="108" xfId="0" applyNumberFormat="1" applyFont="1" applyFill="1" applyBorder="1" applyProtection="1"/>
    <xf numFmtId="37" fontId="10" fillId="0" borderId="10" xfId="0" applyNumberFormat="1" applyFont="1" applyFill="1" applyBorder="1" applyProtection="1"/>
    <xf numFmtId="37" fontId="10" fillId="0" borderId="101" xfId="0" applyNumberFormat="1" applyFont="1" applyFill="1" applyBorder="1" applyProtection="1"/>
    <xf numFmtId="37" fontId="10" fillId="0" borderId="83" xfId="0" applyNumberFormat="1" applyFont="1" applyFill="1" applyBorder="1" applyProtection="1"/>
    <xf numFmtId="37" fontId="10" fillId="0" borderId="42" xfId="0" applyNumberFormat="1" applyFont="1" applyFill="1" applyBorder="1" applyProtection="1"/>
    <xf numFmtId="37" fontId="10" fillId="0" borderId="104" xfId="0" applyNumberFormat="1" applyFont="1" applyFill="1" applyBorder="1" applyProtection="1"/>
    <xf numFmtId="37" fontId="10" fillId="0" borderId="85" xfId="0" applyNumberFormat="1" applyFont="1" applyFill="1" applyBorder="1" applyProtection="1"/>
    <xf numFmtId="0" fontId="10" fillId="0" borderId="109" xfId="0" applyFont="1" applyBorder="1" applyAlignment="1" applyProtection="1">
      <alignment horizontal="right"/>
    </xf>
    <xf numFmtId="0" fontId="10" fillId="0" borderId="94" xfId="0" applyFont="1" applyBorder="1" applyProtection="1"/>
    <xf numFmtId="0" fontId="10" fillId="0" borderId="110" xfId="0" applyFont="1" applyBorder="1" applyProtection="1"/>
    <xf numFmtId="37" fontId="10" fillId="0" borderId="110" xfId="0" applyNumberFormat="1" applyFont="1" applyBorder="1" applyProtection="1"/>
    <xf numFmtId="0" fontId="10" fillId="0" borderId="113" xfId="0" applyFont="1" applyBorder="1" applyAlignment="1" applyProtection="1">
      <alignment horizontal="right"/>
    </xf>
    <xf numFmtId="0" fontId="10" fillId="0" borderId="114" xfId="0" applyFont="1" applyBorder="1" applyProtection="1"/>
    <xf numFmtId="37" fontId="10" fillId="0" borderId="115" xfId="0" applyNumberFormat="1" applyFont="1" applyBorder="1" applyProtection="1"/>
    <xf numFmtId="0" fontId="10" fillId="0" borderId="116" xfId="0" applyFont="1" applyBorder="1" applyProtection="1"/>
    <xf numFmtId="37" fontId="10" fillId="0" borderId="116" xfId="0" applyNumberFormat="1" applyFont="1" applyBorder="1" applyProtection="1"/>
    <xf numFmtId="0" fontId="0" fillId="0" borderId="0" xfId="0" applyFill="1"/>
    <xf numFmtId="0" fontId="0" fillId="0" borderId="117" xfId="0" applyBorder="1"/>
    <xf numFmtId="0" fontId="10" fillId="0" borderId="117" xfId="0" applyFont="1" applyBorder="1"/>
    <xf numFmtId="0" fontId="10" fillId="0" borderId="84" xfId="0" applyFont="1" applyBorder="1" applyAlignment="1" applyProtection="1">
      <alignment horizontal="centerContinuous"/>
    </xf>
    <xf numFmtId="0" fontId="10" fillId="0" borderId="88" xfId="0" applyFont="1" applyBorder="1" applyProtection="1"/>
    <xf numFmtId="0" fontId="10" fillId="0" borderId="90" xfId="0" applyFont="1" applyBorder="1" applyProtection="1"/>
    <xf numFmtId="0" fontId="10" fillId="0" borderId="120" xfId="0" applyFont="1" applyBorder="1" applyAlignment="1" applyProtection="1">
      <alignment horizontal="center"/>
    </xf>
    <xf numFmtId="0" fontId="58" fillId="0" borderId="95" xfId="0" applyFont="1" applyBorder="1" applyAlignment="1">
      <alignment horizontal="center"/>
    </xf>
    <xf numFmtId="0" fontId="10" fillId="0" borderId="121" xfId="0" applyFont="1" applyBorder="1" applyProtection="1"/>
    <xf numFmtId="0" fontId="10" fillId="0" borderId="122" xfId="0" applyFont="1" applyBorder="1" applyAlignment="1" applyProtection="1">
      <alignment horizontal="center"/>
    </xf>
    <xf numFmtId="0" fontId="58" fillId="0" borderId="99" xfId="0" applyFont="1" applyBorder="1" applyAlignment="1">
      <alignment horizontal="center"/>
    </xf>
    <xf numFmtId="0" fontId="10" fillId="0" borderId="123" xfId="0" applyFont="1" applyBorder="1" applyAlignment="1" applyProtection="1">
      <alignment horizontal="center"/>
    </xf>
    <xf numFmtId="0" fontId="10" fillId="0" borderId="122" xfId="0" applyFont="1" applyBorder="1" applyProtection="1"/>
    <xf numFmtId="0" fontId="10" fillId="0" borderId="101" xfId="0" applyFont="1" applyBorder="1" applyAlignment="1" applyProtection="1">
      <alignment horizontal="center"/>
    </xf>
    <xf numFmtId="0" fontId="10" fillId="0" borderId="124" xfId="0" applyFont="1" applyBorder="1" applyAlignment="1" applyProtection="1">
      <alignment horizontal="center"/>
    </xf>
    <xf numFmtId="0" fontId="10" fillId="0" borderId="125" xfId="0" applyFont="1" applyBorder="1" applyAlignment="1" applyProtection="1">
      <alignment horizontal="center"/>
    </xf>
    <xf numFmtId="0" fontId="58" fillId="0" borderId="126" xfId="0" applyFont="1" applyBorder="1" applyAlignment="1">
      <alignment horizontal="center"/>
    </xf>
    <xf numFmtId="0" fontId="10" fillId="0" borderId="127" xfId="0" applyFont="1" applyBorder="1" applyProtection="1"/>
    <xf numFmtId="0" fontId="10" fillId="0" borderId="102" xfId="0" applyFont="1" applyBorder="1" applyAlignment="1" applyProtection="1">
      <alignment horizontal="center"/>
    </xf>
    <xf numFmtId="0" fontId="10" fillId="0" borderId="129" xfId="0" applyFont="1" applyFill="1" applyBorder="1" applyProtection="1"/>
    <xf numFmtId="0" fontId="10" fillId="0" borderId="130" xfId="0" applyFont="1" applyFill="1" applyBorder="1" applyProtection="1"/>
    <xf numFmtId="0" fontId="10" fillId="0" borderId="131" xfId="0" applyFont="1" applyFill="1" applyBorder="1" applyProtection="1"/>
    <xf numFmtId="0" fontId="10" fillId="0" borderId="132" xfId="0" applyFont="1" applyFill="1" applyBorder="1" applyProtection="1"/>
    <xf numFmtId="176" fontId="10" fillId="0" borderId="133" xfId="0" applyNumberFormat="1" applyFont="1" applyBorder="1" applyProtection="1"/>
    <xf numFmtId="0" fontId="10" fillId="0" borderId="134" xfId="0" applyFont="1" applyBorder="1" applyAlignment="1" applyProtection="1">
      <alignment horizontal="center"/>
    </xf>
    <xf numFmtId="5" fontId="10" fillId="0" borderId="100" xfId="0" applyNumberFormat="1" applyFont="1" applyBorder="1" applyProtection="1"/>
    <xf numFmtId="5" fontId="10" fillId="0" borderId="133" xfId="0" applyNumberFormat="1" applyFont="1" applyBorder="1" applyProtection="1"/>
    <xf numFmtId="0" fontId="10" fillId="0" borderId="133" xfId="0" applyFont="1" applyBorder="1" applyProtection="1"/>
    <xf numFmtId="0" fontId="10" fillId="0" borderId="85" xfId="0" applyFont="1" applyBorder="1" applyAlignment="1" applyProtection="1">
      <alignment horizontal="center"/>
    </xf>
    <xf numFmtId="37" fontId="10" fillId="0" borderId="102" xfId="0" applyNumberFormat="1" applyFont="1" applyBorder="1" applyProtection="1"/>
    <xf numFmtId="37" fontId="10" fillId="0" borderId="133" xfId="0" applyNumberFormat="1" applyFont="1" applyBorder="1" applyProtection="1"/>
    <xf numFmtId="37" fontId="10" fillId="0" borderId="86" xfId="0" applyNumberFormat="1" applyFont="1" applyBorder="1" applyProtection="1"/>
    <xf numFmtId="37" fontId="10" fillId="0" borderId="135" xfId="0" applyNumberFormat="1" applyFont="1" applyFill="1" applyBorder="1" applyProtection="1"/>
    <xf numFmtId="37" fontId="10" fillId="0" borderId="130" xfId="0" applyNumberFormat="1" applyFont="1" applyFill="1" applyBorder="1" applyProtection="1"/>
    <xf numFmtId="37" fontId="10" fillId="0" borderId="131" xfId="0" applyNumberFormat="1" applyFont="1" applyFill="1" applyBorder="1" applyProtection="1"/>
    <xf numFmtId="37" fontId="10" fillId="0" borderId="82" xfId="0" applyNumberFormat="1" applyFont="1" applyFill="1" applyBorder="1" applyProtection="1"/>
    <xf numFmtId="37" fontId="10" fillId="0" borderId="126" xfId="0" applyNumberFormat="1" applyFont="1" applyFill="1" applyBorder="1" applyProtection="1"/>
    <xf numFmtId="37" fontId="10" fillId="0" borderId="89" xfId="0" applyNumberFormat="1" applyFont="1" applyFill="1" applyBorder="1" applyProtection="1"/>
    <xf numFmtId="37" fontId="10" fillId="0" borderId="136" xfId="0" applyNumberFormat="1" applyFont="1" applyBorder="1" applyProtection="1"/>
    <xf numFmtId="5" fontId="10" fillId="0" borderId="102" xfId="0" applyNumberFormat="1" applyFont="1" applyBorder="1" applyProtection="1"/>
    <xf numFmtId="37" fontId="10" fillId="0" borderId="84" xfId="0" applyNumberFormat="1" applyFont="1" applyFill="1" applyBorder="1" applyProtection="1"/>
    <xf numFmtId="37" fontId="10" fillId="0" borderId="133" xfId="0" applyNumberFormat="1" applyFont="1" applyFill="1" applyBorder="1" applyProtection="1"/>
    <xf numFmtId="37" fontId="10" fillId="0" borderId="102" xfId="0" applyNumberFormat="1" applyFont="1" applyFill="1" applyBorder="1" applyProtection="1"/>
    <xf numFmtId="37" fontId="10" fillId="0" borderId="26" xfId="0" applyNumberFormat="1" applyFont="1" applyFill="1" applyBorder="1" applyProtection="1"/>
    <xf numFmtId="37" fontId="10" fillId="0" borderId="137" xfId="0" applyNumberFormat="1" applyFont="1" applyFill="1" applyBorder="1" applyProtection="1"/>
    <xf numFmtId="0" fontId="10" fillId="0" borderId="113" xfId="0" applyFont="1" applyBorder="1" applyAlignment="1" applyProtection="1">
      <alignment horizontal="center"/>
    </xf>
    <xf numFmtId="0" fontId="10" fillId="0" borderId="115" xfId="0" applyFont="1" applyBorder="1" applyAlignment="1" applyProtection="1">
      <alignment horizontal="center"/>
    </xf>
    <xf numFmtId="0" fontId="10" fillId="0" borderId="0" xfId="0" applyFont="1" applyBorder="1" applyAlignment="1" applyProtection="1">
      <alignment horizontal="right"/>
    </xf>
    <xf numFmtId="0" fontId="10" fillId="0" borderId="0" xfId="0" applyFont="1" applyFill="1"/>
    <xf numFmtId="0" fontId="58" fillId="0" borderId="95" xfId="0" applyFont="1" applyBorder="1"/>
    <xf numFmtId="0" fontId="58" fillId="0" borderId="92" xfId="0" applyFont="1" applyBorder="1"/>
    <xf numFmtId="0" fontId="58" fillId="0" borderId="0" xfId="0" applyFont="1"/>
    <xf numFmtId="0" fontId="58" fillId="0" borderId="0" xfId="0" applyFont="1" applyAlignment="1">
      <alignment horizontal="center"/>
    </xf>
    <xf numFmtId="0" fontId="11" fillId="0" borderId="103" xfId="0" applyFont="1" applyBorder="1" applyProtection="1"/>
    <xf numFmtId="0" fontId="10" fillId="22" borderId="104" xfId="0" applyFont="1" applyFill="1" applyBorder="1" applyProtection="1"/>
    <xf numFmtId="37" fontId="10" fillId="22" borderId="104" xfId="0" applyNumberFormat="1" applyFont="1" applyFill="1" applyBorder="1" applyProtection="1"/>
    <xf numFmtId="0" fontId="11" fillId="0" borderId="103" xfId="0" applyFont="1" applyFill="1" applyBorder="1" applyProtection="1"/>
    <xf numFmtId="0" fontId="10" fillId="0" borderId="103" xfId="0" applyFont="1" applyFill="1" applyBorder="1" applyProtection="1"/>
    <xf numFmtId="5" fontId="10" fillId="0" borderId="104" xfId="0" applyNumberFormat="1" applyFont="1" applyFill="1" applyBorder="1" applyProtection="1"/>
    <xf numFmtId="5" fontId="10" fillId="0" borderId="85" xfId="0" applyNumberFormat="1" applyFont="1" applyFill="1" applyBorder="1" applyProtection="1"/>
    <xf numFmtId="0" fontId="10" fillId="0" borderId="140" xfId="0" applyFont="1" applyBorder="1" applyProtection="1"/>
    <xf numFmtId="0" fontId="58" fillId="0" borderId="92" xfId="0" applyFont="1" applyBorder="1" applyAlignment="1">
      <alignment horizontal="center"/>
    </xf>
    <xf numFmtId="0" fontId="10" fillId="0" borderId="31" xfId="0" applyFont="1" applyBorder="1" applyAlignment="1" applyProtection="1"/>
    <xf numFmtId="0" fontId="10" fillId="0" borderId="10" xfId="0" applyFont="1" applyBorder="1" applyAlignment="1" applyProtection="1"/>
    <xf numFmtId="0" fontId="10" fillId="0" borderId="78" xfId="0" applyFont="1" applyBorder="1" applyAlignment="1" applyProtection="1">
      <alignment horizontal="left"/>
    </xf>
    <xf numFmtId="0" fontId="10" fillId="0" borderId="42" xfId="0" applyFont="1" applyBorder="1" applyAlignment="1" applyProtection="1">
      <alignment horizontal="centerContinuous" wrapText="1"/>
    </xf>
    <xf numFmtId="0" fontId="10" fillId="0" borderId="120" xfId="0" applyFont="1" applyBorder="1" applyAlignment="1" applyProtection="1">
      <alignment horizontal="left"/>
    </xf>
    <xf numFmtId="0" fontId="10" fillId="0" borderId="81" xfId="0" applyFont="1" applyBorder="1" applyAlignment="1" applyProtection="1">
      <alignment horizontal="centerContinuous"/>
    </xf>
    <xf numFmtId="0" fontId="10" fillId="0" borderId="80" xfId="0" applyFont="1" applyBorder="1" applyAlignment="1" applyProtection="1">
      <alignment horizontal="left"/>
    </xf>
    <xf numFmtId="0" fontId="10" fillId="0" borderId="80" xfId="0" applyFont="1" applyBorder="1" applyAlignment="1" applyProtection="1">
      <alignment horizontal="centerContinuous"/>
    </xf>
    <xf numFmtId="0" fontId="22" fillId="0" borderId="123" xfId="0" applyFont="1" applyBorder="1" applyProtection="1"/>
    <xf numFmtId="0" fontId="22" fillId="0" borderId="95" xfId="0" applyFont="1" applyBorder="1" applyProtection="1"/>
    <xf numFmtId="0" fontId="22" fillId="0" borderId="141" xfId="0" applyFont="1" applyBorder="1" applyProtection="1"/>
    <xf numFmtId="0" fontId="22" fillId="0" borderId="101" xfId="0" applyFont="1" applyBorder="1" applyProtection="1"/>
    <xf numFmtId="0" fontId="10" fillId="0" borderId="86" xfId="0" applyFont="1" applyBorder="1" applyAlignment="1" applyProtection="1">
      <alignment horizontal="center"/>
    </xf>
    <xf numFmtId="0" fontId="10" fillId="0" borderId="142" xfId="0" applyFont="1" applyBorder="1" applyAlignment="1" applyProtection="1">
      <alignment horizontal="center"/>
    </xf>
    <xf numFmtId="0" fontId="10" fillId="0" borderId="42" xfId="0" applyFont="1" applyBorder="1" applyAlignment="1" applyProtection="1"/>
    <xf numFmtId="0" fontId="10" fillId="0" borderId="46" xfId="0" applyFont="1" applyBorder="1" applyAlignment="1" applyProtection="1">
      <alignment horizontal="right"/>
    </xf>
    <xf numFmtId="0" fontId="10" fillId="0" borderId="42" xfId="0" applyFont="1" applyBorder="1" applyAlignment="1" applyProtection="1">
      <alignment horizontal="right"/>
    </xf>
    <xf numFmtId="0" fontId="10" fillId="0" borderId="120" xfId="0" applyFont="1" applyBorder="1" applyAlignment="1" applyProtection="1">
      <alignment horizontal="right"/>
    </xf>
    <xf numFmtId="0" fontId="10" fillId="0" borderId="31" xfId="0" applyFont="1" applyBorder="1" applyAlignment="1" applyProtection="1">
      <alignment horizontal="right"/>
    </xf>
    <xf numFmtId="0" fontId="10" fillId="0" borderId="31" xfId="0" applyFont="1" applyFill="1" applyBorder="1" applyAlignment="1" applyProtection="1">
      <alignment horizontal="right"/>
    </xf>
    <xf numFmtId="0" fontId="10" fillId="0" borderId="31" xfId="0" applyFont="1" applyFill="1" applyBorder="1" applyProtection="1"/>
    <xf numFmtId="0" fontId="10" fillId="0" borderId="80" xfId="0" applyFont="1" applyBorder="1" applyAlignment="1" applyProtection="1">
      <alignment horizontal="right"/>
    </xf>
    <xf numFmtId="0" fontId="10" fillId="0" borderId="0" xfId="0" applyFont="1" applyBorder="1" applyAlignment="1" applyProtection="1"/>
    <xf numFmtId="0" fontId="10" fillId="0" borderId="0" xfId="0" applyFont="1" applyFill="1" applyBorder="1" applyAlignment="1" applyProtection="1">
      <alignment horizontal="right"/>
    </xf>
    <xf numFmtId="0" fontId="10" fillId="0" borderId="0" xfId="0" applyFont="1" applyFill="1" applyBorder="1" applyProtection="1"/>
    <xf numFmtId="0" fontId="10" fillId="0" borderId="143" xfId="0" applyFont="1" applyBorder="1" applyAlignment="1" applyProtection="1">
      <alignment horizontal="right"/>
    </xf>
    <xf numFmtId="0" fontId="10" fillId="0" borderId="117" xfId="0" applyFont="1" applyBorder="1" applyAlignment="1" applyProtection="1">
      <alignment horizontal="right"/>
    </xf>
    <xf numFmtId="0" fontId="10" fillId="0" borderId="117" xfId="0" applyFont="1" applyBorder="1" applyProtection="1"/>
    <xf numFmtId="0" fontId="22" fillId="0" borderId="144" xfId="0" applyFont="1" applyBorder="1" applyProtection="1"/>
    <xf numFmtId="0" fontId="22" fillId="0" borderId="91" xfId="0" applyFont="1" applyBorder="1" applyProtection="1"/>
    <xf numFmtId="0" fontId="22" fillId="0" borderId="92" xfId="0" applyFont="1" applyBorder="1" applyProtection="1"/>
    <xf numFmtId="0" fontId="10" fillId="23" borderId="42" xfId="0" applyFont="1" applyFill="1" applyBorder="1" applyAlignment="1" applyProtection="1">
      <alignment horizontal="right"/>
    </xf>
    <xf numFmtId="0" fontId="10" fillId="23" borderId="103" xfId="0" applyFont="1" applyFill="1" applyBorder="1" applyProtection="1"/>
    <xf numFmtId="0" fontId="10" fillId="0" borderId="28" xfId="0" applyFont="1" applyBorder="1" applyAlignment="1" applyProtection="1">
      <alignment horizontal="right"/>
    </xf>
    <xf numFmtId="37" fontId="10" fillId="0" borderId="111" xfId="0" applyNumberFormat="1" applyFont="1" applyFill="1" applyBorder="1" applyProtection="1"/>
    <xf numFmtId="0" fontId="10" fillId="0" borderId="100" xfId="0" applyFont="1" applyBorder="1" applyAlignment="1" applyProtection="1">
      <alignment horizontal="right"/>
    </xf>
    <xf numFmtId="0" fontId="10" fillId="0" borderId="17" xfId="0" applyFont="1" applyBorder="1" applyAlignment="1" applyProtection="1">
      <alignment horizontal="right"/>
    </xf>
    <xf numFmtId="0" fontId="10" fillId="23" borderId="10" xfId="0" applyFont="1" applyFill="1" applyBorder="1" applyAlignment="1" applyProtection="1">
      <alignment horizontal="right"/>
    </xf>
    <xf numFmtId="0" fontId="10" fillId="23" borderId="119" xfId="0" applyFont="1" applyFill="1" applyBorder="1" applyProtection="1"/>
    <xf numFmtId="0" fontId="10" fillId="23" borderId="31" xfId="0" applyFont="1" applyFill="1" applyBorder="1" applyAlignment="1" applyProtection="1">
      <alignment horizontal="right"/>
    </xf>
    <xf numFmtId="0" fontId="10" fillId="23" borderId="94" xfId="0" applyFont="1" applyFill="1" applyBorder="1" applyProtection="1"/>
    <xf numFmtId="37" fontId="10" fillId="0" borderId="110" xfId="0" applyNumberFormat="1" applyFont="1" applyFill="1" applyBorder="1" applyProtection="1"/>
    <xf numFmtId="0" fontId="10" fillId="0" borderId="98" xfId="0" applyFont="1" applyBorder="1" applyAlignment="1" applyProtection="1">
      <alignment horizontal="right"/>
    </xf>
    <xf numFmtId="0" fontId="10" fillId="0" borderId="15" xfId="0" applyFont="1" applyBorder="1" applyAlignment="1" applyProtection="1">
      <alignment horizontal="right"/>
    </xf>
    <xf numFmtId="0" fontId="10" fillId="0" borderId="96" xfId="0" applyFont="1" applyFill="1" applyBorder="1" applyProtection="1"/>
    <xf numFmtId="0" fontId="10" fillId="0" borderId="99" xfId="0" applyFont="1" applyBorder="1" applyProtection="1"/>
    <xf numFmtId="37" fontId="10" fillId="0" borderId="99" xfId="0" applyNumberFormat="1" applyFont="1" applyFill="1" applyBorder="1" applyProtection="1"/>
    <xf numFmtId="37" fontId="10" fillId="0" borderId="81" xfId="0" applyNumberFormat="1" applyFont="1" applyFill="1" applyBorder="1" applyProtection="1"/>
    <xf numFmtId="0" fontId="10" fillId="0" borderId="145" xfId="0" applyFont="1" applyBorder="1" applyAlignment="1" applyProtection="1">
      <alignment horizontal="right"/>
    </xf>
    <xf numFmtId="0" fontId="10" fillId="0" borderId="146" xfId="0" applyFont="1" applyBorder="1" applyAlignment="1" applyProtection="1">
      <alignment horizontal="right"/>
    </xf>
    <xf numFmtId="0" fontId="10" fillId="0" borderId="147" xfId="0" applyFont="1" applyBorder="1" applyProtection="1"/>
    <xf numFmtId="0" fontId="10" fillId="0" borderId="148" xfId="0" applyFont="1" applyBorder="1" applyProtection="1"/>
    <xf numFmtId="37" fontId="10" fillId="0" borderId="149" xfId="0" applyNumberFormat="1" applyFont="1" applyBorder="1" applyProtection="1"/>
    <xf numFmtId="0" fontId="10" fillId="0" borderId="150" xfId="0" applyFont="1" applyBorder="1" applyProtection="1"/>
    <xf numFmtId="0" fontId="10" fillId="0" borderId="151" xfId="0" applyFont="1" applyBorder="1" applyProtection="1"/>
    <xf numFmtId="0" fontId="10" fillId="0" borderId="152" xfId="0" applyFont="1" applyBorder="1" applyProtection="1"/>
    <xf numFmtId="0" fontId="10" fillId="0" borderId="111" xfId="0" applyFont="1" applyBorder="1" applyProtection="1"/>
    <xf numFmtId="0" fontId="58" fillId="0" borderId="121" xfId="0" applyFont="1" applyBorder="1" applyAlignment="1">
      <alignment horizontal="center"/>
    </xf>
    <xf numFmtId="0" fontId="10" fillId="22" borderId="128" xfId="0" applyFont="1" applyFill="1" applyBorder="1" applyProtection="1"/>
    <xf numFmtId="5" fontId="10" fillId="0" borderId="128" xfId="0" applyNumberFormat="1" applyFont="1" applyBorder="1" applyProtection="1"/>
    <xf numFmtId="37" fontId="10" fillId="0" borderId="128" xfId="0" applyNumberFormat="1" applyFont="1" applyBorder="1" applyProtection="1"/>
    <xf numFmtId="37" fontId="10" fillId="0" borderId="153" xfId="0" applyNumberFormat="1" applyFont="1" applyFill="1" applyBorder="1" applyProtection="1"/>
    <xf numFmtId="37" fontId="10" fillId="0" borderId="124" xfId="0" applyNumberFormat="1" applyFont="1" applyFill="1" applyBorder="1" applyProtection="1"/>
    <xf numFmtId="37" fontId="10" fillId="0" borderId="128" xfId="0" applyNumberFormat="1" applyFont="1" applyFill="1" applyBorder="1" applyProtection="1"/>
    <xf numFmtId="37" fontId="10" fillId="22" borderId="128" xfId="0" applyNumberFormat="1" applyFont="1" applyFill="1" applyBorder="1" applyProtection="1"/>
    <xf numFmtId="37" fontId="10" fillId="0" borderId="154" xfId="0" applyNumberFormat="1" applyFont="1" applyBorder="1" applyProtection="1"/>
    <xf numFmtId="37" fontId="10" fillId="0" borderId="140" xfId="0" applyNumberFormat="1" applyFont="1" applyBorder="1" applyProtection="1"/>
    <xf numFmtId="0" fontId="52" fillId="0" borderId="0" xfId="0" applyFont="1"/>
    <xf numFmtId="0" fontId="10" fillId="0" borderId="0" xfId="0" applyFont="1" applyFill="1" applyProtection="1"/>
    <xf numFmtId="0" fontId="10" fillId="0" borderId="4" xfId="0" applyFont="1" applyFill="1" applyBorder="1" applyProtection="1"/>
    <xf numFmtId="0" fontId="10"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2" fillId="0" borderId="10" xfId="0" applyFont="1" applyFill="1" applyBorder="1" applyProtection="1"/>
    <xf numFmtId="164" fontId="10" fillId="0" borderId="136" xfId="0" applyNumberFormat="1" applyFont="1" applyBorder="1" applyAlignment="1" applyProtection="1">
      <alignment horizontal="center"/>
    </xf>
    <xf numFmtId="49" fontId="10" fillId="0" borderId="10" xfId="0" applyNumberFormat="1" applyFont="1" applyBorder="1" applyAlignment="1" applyProtection="1">
      <alignment horizontal="center"/>
    </xf>
    <xf numFmtId="0" fontId="10" fillId="0" borderId="80" xfId="0" applyNumberFormat="1" applyFont="1" applyBorder="1" applyProtection="1"/>
    <xf numFmtId="0" fontId="10" fillId="0" borderId="135" xfId="0" applyFont="1" applyBorder="1" applyAlignment="1" applyProtection="1">
      <alignment horizontal="center"/>
    </xf>
    <xf numFmtId="0" fontId="10" fillId="0" borderId="106" xfId="0" applyFont="1" applyBorder="1" applyAlignment="1" applyProtection="1">
      <alignment horizontal="center"/>
    </xf>
    <xf numFmtId="0" fontId="58" fillId="0" borderId="155" xfId="0" applyFont="1" applyBorder="1" applyAlignment="1">
      <alignment horizontal="center"/>
    </xf>
    <xf numFmtId="0" fontId="10" fillId="0" borderId="156" xfId="0" applyFont="1" applyBorder="1" applyAlignment="1" applyProtection="1">
      <alignment horizontal="center"/>
    </xf>
    <xf numFmtId="0" fontId="10" fillId="0" borderId="95" xfId="0" applyFont="1" applyBorder="1" applyAlignment="1" applyProtection="1">
      <alignment horizontal="center"/>
    </xf>
    <xf numFmtId="0" fontId="10" fillId="0" borderId="157" xfId="0" applyFont="1" applyBorder="1" applyAlignment="1" applyProtection="1">
      <alignment horizontal="center"/>
    </xf>
    <xf numFmtId="0" fontId="58" fillId="0" borderId="89" xfId="0" applyFont="1" applyBorder="1" applyAlignment="1">
      <alignment horizontal="center"/>
    </xf>
    <xf numFmtId="0" fontId="10" fillId="0" borderId="158" xfId="0" applyFont="1" applyFill="1" applyBorder="1" applyProtection="1"/>
    <xf numFmtId="0" fontId="10" fillId="0" borderId="136" xfId="0" applyFont="1" applyFill="1" applyBorder="1" applyProtection="1"/>
    <xf numFmtId="5" fontId="10" fillId="0" borderId="105" xfId="0" applyNumberFormat="1" applyFont="1" applyBorder="1" applyProtection="1"/>
    <xf numFmtId="37" fontId="10" fillId="0" borderId="155" xfId="0" applyNumberFormat="1" applyFont="1" applyFill="1" applyBorder="1" applyProtection="1"/>
    <xf numFmtId="37" fontId="10" fillId="0" borderId="88" xfId="0" applyNumberFormat="1" applyFont="1" applyFill="1" applyBorder="1" applyProtection="1"/>
    <xf numFmtId="37" fontId="10" fillId="0" borderId="101" xfId="0" applyNumberFormat="1" applyFont="1" applyBorder="1" applyProtection="1"/>
    <xf numFmtId="37" fontId="10" fillId="0" borderId="159" xfId="0" applyNumberFormat="1" applyFont="1" applyFill="1" applyBorder="1" applyProtection="1"/>
    <xf numFmtId="37" fontId="10" fillId="0" borderId="107" xfId="0" applyNumberFormat="1" applyFont="1" applyBorder="1" applyProtection="1"/>
    <xf numFmtId="0" fontId="10" fillId="0" borderId="160" xfId="0" applyFont="1" applyBorder="1" applyProtection="1"/>
    <xf numFmtId="164" fontId="10" fillId="0" borderId="161" xfId="0" applyNumberFormat="1" applyFont="1" applyBorder="1" applyAlignment="1" applyProtection="1">
      <alignment horizontal="center"/>
    </xf>
    <xf numFmtId="0" fontId="10" fillId="0" borderId="162" xfId="0" applyFont="1" applyBorder="1" applyAlignment="1" applyProtection="1">
      <alignment horizontal="center"/>
    </xf>
    <xf numFmtId="0" fontId="10" fillId="0" borderId="110" xfId="0" applyFont="1" applyBorder="1" applyAlignment="1" applyProtection="1">
      <alignment horizontal="center"/>
    </xf>
    <xf numFmtId="0" fontId="58" fillId="0" borderId="158" xfId="0" applyFont="1" applyBorder="1" applyAlignment="1"/>
    <xf numFmtId="0" fontId="10" fillId="0" borderId="163" xfId="0" applyFont="1" applyBorder="1" applyAlignment="1" applyProtection="1">
      <alignment horizontal="center"/>
    </xf>
    <xf numFmtId="0" fontId="58" fillId="0" borderId="142" xfId="0" applyFont="1" applyBorder="1" applyAlignment="1">
      <alignment horizontal="center"/>
    </xf>
    <xf numFmtId="0" fontId="59" fillId="0" borderId="80" xfId="0" applyFont="1" applyBorder="1" applyAlignment="1">
      <alignment horizontal="center"/>
    </xf>
    <xf numFmtId="0" fontId="10" fillId="0" borderId="165" xfId="0" applyFont="1" applyBorder="1" applyAlignment="1" applyProtection="1">
      <alignment horizontal="center"/>
    </xf>
    <xf numFmtId="0" fontId="10" fillId="0" borderId="8" xfId="1" applyFont="1" applyBorder="1" applyProtection="1"/>
    <xf numFmtId="0" fontId="10" fillId="0" borderId="12" xfId="1" applyFont="1" applyBorder="1" applyProtection="1"/>
    <xf numFmtId="0" fontId="10" fillId="0" borderId="3" xfId="1" applyFont="1" applyBorder="1" applyAlignment="1" applyProtection="1">
      <alignment horizontal="center"/>
    </xf>
    <xf numFmtId="0" fontId="10" fillId="0" borderId="0" xfId="1" applyFont="1"/>
    <xf numFmtId="0" fontId="10" fillId="0" borderId="4" xfId="1" applyFont="1" applyBorder="1" applyProtection="1"/>
    <xf numFmtId="0" fontId="10" fillId="0" borderId="25" xfId="1" applyFont="1" applyBorder="1" applyProtection="1"/>
    <xf numFmtId="0" fontId="10" fillId="0" borderId="5" xfId="1" applyFont="1" applyBorder="1" applyProtection="1"/>
    <xf numFmtId="0" fontId="10" fillId="0" borderId="9" xfId="1" applyFont="1" applyBorder="1" applyProtection="1"/>
    <xf numFmtId="0" fontId="10" fillId="0" borderId="26" xfId="1" applyFont="1" applyBorder="1" applyProtection="1"/>
    <xf numFmtId="0" fontId="10" fillId="0" borderId="11" xfId="1" applyFont="1" applyBorder="1" applyAlignment="1" applyProtection="1">
      <alignment horizontal="center"/>
    </xf>
    <xf numFmtId="0" fontId="11" fillId="0" borderId="10" xfId="1" applyFont="1" applyBorder="1" applyAlignment="1" applyProtection="1">
      <alignment horizontal="centerContinuous"/>
    </xf>
    <xf numFmtId="0" fontId="11" fillId="0" borderId="11" xfId="1" applyFont="1" applyBorder="1" applyAlignment="1" applyProtection="1">
      <alignment horizontal="centerContinuous"/>
    </xf>
    <xf numFmtId="0" fontId="10" fillId="0" borderId="4" xfId="1" applyFont="1" applyBorder="1" applyAlignment="1" applyProtection="1">
      <alignment horizontal="left"/>
    </xf>
    <xf numFmtId="0" fontId="10" fillId="0" borderId="0" xfId="1" applyFont="1" applyAlignment="1" applyProtection="1">
      <alignment horizontal="left"/>
    </xf>
    <xf numFmtId="0" fontId="10" fillId="0" borderId="5" xfId="1" applyFont="1" applyBorder="1" applyAlignment="1" applyProtection="1">
      <alignment horizontal="left"/>
    </xf>
    <xf numFmtId="0" fontId="10" fillId="0" borderId="30" xfId="1" applyFont="1" applyBorder="1" applyProtection="1"/>
    <xf numFmtId="0" fontId="10" fillId="0" borderId="27" xfId="1" applyFont="1" applyBorder="1" applyAlignment="1" applyProtection="1">
      <alignment horizontal="center"/>
    </xf>
    <xf numFmtId="0" fontId="10" fillId="0" borderId="31" xfId="1" applyFont="1" applyBorder="1" applyAlignment="1" applyProtection="1">
      <alignment horizontal="center"/>
    </xf>
    <xf numFmtId="0" fontId="10" fillId="0" borderId="28" xfId="1" applyFont="1" applyBorder="1" applyAlignment="1" applyProtection="1">
      <alignment horizontal="center"/>
    </xf>
    <xf numFmtId="0" fontId="10" fillId="0" borderId="29" xfId="1" applyFont="1" applyBorder="1" applyAlignment="1" applyProtection="1">
      <alignment horizontal="center"/>
    </xf>
    <xf numFmtId="0" fontId="10" fillId="0" borderId="0" xfId="1" applyFont="1" applyAlignment="1" applyProtection="1">
      <alignment horizontal="center"/>
    </xf>
    <xf numFmtId="0" fontId="10" fillId="0" borderId="15" xfId="1" applyFont="1" applyBorder="1" applyAlignment="1" applyProtection="1">
      <alignment horizontal="center"/>
    </xf>
    <xf numFmtId="0" fontId="10" fillId="0" borderId="26" xfId="1" applyFont="1" applyBorder="1" applyAlignment="1" applyProtection="1">
      <alignment horizontal="center"/>
    </xf>
    <xf numFmtId="0" fontId="10" fillId="0" borderId="10" xfId="1" applyFont="1" applyBorder="1" applyAlignment="1" applyProtection="1">
      <alignment horizontal="center"/>
    </xf>
    <xf numFmtId="0" fontId="10" fillId="0" borderId="17" xfId="1" applyFont="1" applyBorder="1" applyAlignment="1" applyProtection="1">
      <alignment horizontal="center"/>
    </xf>
    <xf numFmtId="0" fontId="11" fillId="0" borderId="25" xfId="1" applyFont="1" applyBorder="1" applyAlignment="1" applyProtection="1">
      <alignment horizontal="center"/>
    </xf>
    <xf numFmtId="0" fontId="10" fillId="0" borderId="0" xfId="1" applyFont="1" applyProtection="1"/>
    <xf numFmtId="165" fontId="10" fillId="0" borderId="15" xfId="1" applyNumberFormat="1" applyFont="1" applyBorder="1" applyAlignment="1" applyProtection="1">
      <alignment horizontal="center"/>
    </xf>
    <xf numFmtId="165" fontId="10" fillId="0" borderId="0" xfId="1" applyNumberFormat="1" applyFont="1" applyProtection="1"/>
    <xf numFmtId="165" fontId="10" fillId="0" borderId="0" xfId="1" applyNumberFormat="1" applyFont="1" applyAlignment="1" applyProtection="1">
      <alignment horizontal="center"/>
    </xf>
    <xf numFmtId="0" fontId="10" fillId="0" borderId="5" xfId="1" applyFont="1" applyBorder="1" applyAlignment="1" applyProtection="1">
      <alignment horizontal="center"/>
    </xf>
    <xf numFmtId="0" fontId="12" fillId="0" borderId="5" xfId="1" applyFont="1" applyBorder="1" applyProtection="1"/>
    <xf numFmtId="0" fontId="10" fillId="0" borderId="4" xfId="1" applyFont="1" applyBorder="1" applyAlignment="1" applyProtection="1">
      <alignment horizontal="center"/>
    </xf>
    <xf numFmtId="0" fontId="10" fillId="0" borderId="25" xfId="1" applyFont="1" applyBorder="1" applyAlignment="1" applyProtection="1">
      <alignment horizontal="left"/>
    </xf>
    <xf numFmtId="0" fontId="10" fillId="0" borderId="15" xfId="1" applyFont="1" applyBorder="1" applyProtection="1"/>
    <xf numFmtId="0" fontId="51" fillId="0" borderId="5" xfId="1" applyFont="1" applyBorder="1" applyProtection="1"/>
    <xf numFmtId="0" fontId="10" fillId="0" borderId="36" xfId="1" applyFont="1" applyBorder="1" applyProtection="1"/>
    <xf numFmtId="0" fontId="10" fillId="0" borderId="1" xfId="1" applyFont="1" applyBorder="1" applyProtection="1"/>
    <xf numFmtId="0" fontId="10" fillId="0" borderId="35" xfId="1" applyFont="1" applyBorder="1" applyProtection="1"/>
    <xf numFmtId="0" fontId="12" fillId="0" borderId="7" xfId="1" applyFont="1" applyBorder="1" applyProtection="1"/>
    <xf numFmtId="0" fontId="12" fillId="0" borderId="0" xfId="1" applyFont="1" applyProtection="1"/>
    <xf numFmtId="0" fontId="10" fillId="0" borderId="0" xfId="1" applyFont="1" applyAlignment="1" applyProtection="1">
      <alignment horizontal="centerContinuous"/>
    </xf>
    <xf numFmtId="0" fontId="10" fillId="0" borderId="31" xfId="1" applyFont="1" applyBorder="1" applyProtection="1"/>
    <xf numFmtId="0" fontId="10" fillId="0" borderId="29" xfId="1" applyFont="1" applyBorder="1" applyProtection="1"/>
    <xf numFmtId="0" fontId="11" fillId="0" borderId="4" xfId="1" applyFont="1" applyBorder="1" applyAlignment="1" applyProtection="1">
      <alignment horizontal="centerContinuous"/>
    </xf>
    <xf numFmtId="0" fontId="11" fillId="0" borderId="0" xfId="1" applyFont="1" applyAlignment="1" applyProtection="1">
      <alignment horizontal="centerContinuous"/>
    </xf>
    <xf numFmtId="0" fontId="11" fillId="0" borderId="5" xfId="1" applyFont="1" applyBorder="1" applyAlignment="1" applyProtection="1">
      <alignment horizontal="centerContinuous"/>
    </xf>
    <xf numFmtId="0" fontId="11" fillId="0" borderId="25" xfId="1" applyFont="1" applyBorder="1" applyProtection="1"/>
    <xf numFmtId="0" fontId="10" fillId="0" borderId="0" xfId="1"/>
    <xf numFmtId="0" fontId="20" fillId="0" borderId="8" xfId="1" applyFont="1" applyBorder="1"/>
    <xf numFmtId="0" fontId="6" fillId="0" borderId="12" xfId="1" applyFont="1" applyBorder="1"/>
    <xf numFmtId="0" fontId="6" fillId="0" borderId="24" xfId="1" applyFont="1" applyBorder="1"/>
    <xf numFmtId="0" fontId="6" fillId="0" borderId="2" xfId="1" applyFont="1" applyBorder="1"/>
    <xf numFmtId="0" fontId="6" fillId="0" borderId="13" xfId="1" applyFont="1" applyBorder="1"/>
    <xf numFmtId="0" fontId="10" fillId="0" borderId="3" xfId="1" applyFont="1" applyBorder="1"/>
    <xf numFmtId="0" fontId="6" fillId="0" borderId="4" xfId="1" applyFont="1" applyBorder="1"/>
    <xf numFmtId="0" fontId="10" fillId="0" borderId="25" xfId="1" applyFont="1" applyBorder="1"/>
    <xf numFmtId="0" fontId="6" fillId="0" borderId="19" xfId="1" applyFont="1" applyBorder="1" applyAlignment="1">
      <alignment horizontal="center"/>
    </xf>
    <xf numFmtId="0" fontId="6" fillId="0" borderId="0" xfId="1" applyFont="1"/>
    <xf numFmtId="0" fontId="6" fillId="0" borderId="15" xfId="1" applyFont="1" applyBorder="1"/>
    <xf numFmtId="0" fontId="6" fillId="0" borderId="5" xfId="1" applyFont="1" applyBorder="1"/>
    <xf numFmtId="0" fontId="6" fillId="0" borderId="9" xfId="1" applyFont="1" applyBorder="1"/>
    <xf numFmtId="0" fontId="6" fillId="0" borderId="10" xfId="1" applyFont="1" applyBorder="1"/>
    <xf numFmtId="0" fontId="6" fillId="0" borderId="21" xfId="1" applyFont="1" applyBorder="1" applyAlignment="1">
      <alignment horizontal="center"/>
    </xf>
    <xf numFmtId="0" fontId="10" fillId="0" borderId="10" xfId="1" applyFont="1" applyBorder="1"/>
    <xf numFmtId="164" fontId="10" fillId="0" borderId="17" xfId="1" applyNumberFormat="1" applyFont="1" applyBorder="1" applyAlignment="1" applyProtection="1">
      <alignment horizontal="center"/>
    </xf>
    <xf numFmtId="49" fontId="10" fillId="0" borderId="22" xfId="1" applyNumberFormat="1" applyFont="1" applyBorder="1"/>
    <xf numFmtId="0" fontId="19" fillId="0" borderId="9" xfId="1" applyFont="1" applyBorder="1" applyAlignment="1">
      <alignment horizontal="centerContinuous"/>
    </xf>
    <xf numFmtId="0" fontId="6" fillId="0" borderId="10" xfId="1" applyFont="1" applyBorder="1" applyAlignment="1">
      <alignment horizontal="centerContinuous"/>
    </xf>
    <xf numFmtId="0" fontId="6" fillId="0" borderId="11" xfId="1" applyFont="1" applyBorder="1" applyAlignment="1">
      <alignment horizontal="centerContinuous"/>
    </xf>
    <xf numFmtId="0" fontId="6" fillId="0" borderId="18" xfId="1" applyFont="1" applyBorder="1" applyAlignment="1">
      <alignment horizontal="center"/>
    </xf>
    <xf numFmtId="0" fontId="6" fillId="0" borderId="0" xfId="1" applyFont="1" applyAlignment="1">
      <alignment horizontal="centerContinuous"/>
    </xf>
    <xf numFmtId="0" fontId="6" fillId="0" borderId="19" xfId="1" applyFont="1" applyBorder="1" applyAlignment="1">
      <alignment horizontal="centerContinuous"/>
    </xf>
    <xf numFmtId="0" fontId="6" fillId="0" borderId="16" xfId="1" applyFont="1" applyBorder="1" applyAlignment="1">
      <alignment horizontal="centerContinuous"/>
    </xf>
    <xf numFmtId="0" fontId="6" fillId="0" borderId="20" xfId="1" applyFont="1" applyBorder="1" applyAlignment="1">
      <alignment horizontal="center"/>
    </xf>
    <xf numFmtId="0" fontId="6" fillId="0" borderId="21" xfId="1" applyFont="1" applyBorder="1" applyAlignment="1">
      <alignment horizontal="centerContinuous"/>
    </xf>
    <xf numFmtId="0" fontId="6" fillId="0" borderId="22" xfId="1" applyFont="1" applyBorder="1" applyAlignment="1">
      <alignment horizontal="centerContinuous"/>
    </xf>
    <xf numFmtId="0" fontId="6" fillId="0" borderId="20" xfId="1" applyFont="1" applyBorder="1"/>
    <xf numFmtId="0" fontId="19" fillId="0" borderId="10" xfId="1" applyFont="1" applyBorder="1" applyAlignment="1">
      <alignment horizontal="center"/>
    </xf>
    <xf numFmtId="0" fontId="6" fillId="20" borderId="21" xfId="1" applyFont="1" applyFill="1" applyBorder="1" applyAlignment="1">
      <alignment horizontal="centerContinuous"/>
    </xf>
    <xf numFmtId="39" fontId="6" fillId="20" borderId="22" xfId="1" applyNumberFormat="1" applyFont="1" applyFill="1" applyBorder="1" applyAlignment="1" applyProtection="1">
      <alignment horizontal="centerContinuous"/>
    </xf>
    <xf numFmtId="0" fontId="6" fillId="0" borderId="10" xfId="1" applyFont="1" applyBorder="1" applyAlignment="1">
      <alignment horizontal="left"/>
    </xf>
    <xf numFmtId="0" fontId="6" fillId="0" borderId="21" xfId="1" applyFont="1" applyBorder="1" applyAlignment="1">
      <alignment horizontal="center" wrapText="1"/>
    </xf>
    <xf numFmtId="5" fontId="6" fillId="0" borderId="17" xfId="1" applyNumberFormat="1" applyFont="1" applyBorder="1" applyProtection="1"/>
    <xf numFmtId="5" fontId="6" fillId="0" borderId="22" xfId="1" applyNumberFormat="1" applyFont="1" applyBorder="1" applyProtection="1"/>
    <xf numFmtId="37" fontId="6" fillId="0" borderId="17" xfId="1" applyNumberFormat="1" applyFont="1" applyBorder="1" applyProtection="1"/>
    <xf numFmtId="37" fontId="6" fillId="0" borderId="22" xfId="1" applyNumberFormat="1" applyFont="1" applyBorder="1" applyProtection="1"/>
    <xf numFmtId="37" fontId="6" fillId="0" borderId="21" xfId="1" applyNumberFormat="1" applyFont="1" applyBorder="1" applyProtection="1"/>
    <xf numFmtId="0" fontId="6" fillId="0" borderId="20" xfId="1" applyFont="1" applyFill="1" applyBorder="1"/>
    <xf numFmtId="0" fontId="6" fillId="0" borderId="10" xfId="1" applyFont="1" applyFill="1" applyBorder="1" applyAlignment="1">
      <alignment horizontal="left"/>
    </xf>
    <xf numFmtId="0" fontId="6" fillId="0" borderId="10" xfId="1" applyFont="1" applyFill="1" applyBorder="1" applyAlignment="1">
      <alignment horizontal="centerContinuous"/>
    </xf>
    <xf numFmtId="0" fontId="19" fillId="0" borderId="10" xfId="1" applyFont="1" applyFill="1" applyBorder="1" applyAlignment="1">
      <alignment horizontal="center"/>
    </xf>
    <xf numFmtId="0" fontId="6" fillId="0" borderId="1" xfId="1" applyFont="1" applyFill="1" applyBorder="1" applyAlignment="1">
      <alignment horizontal="left"/>
    </xf>
    <xf numFmtId="0" fontId="6" fillId="0" borderId="1" xfId="1" applyFont="1" applyFill="1" applyBorder="1" applyAlignment="1">
      <alignment horizontal="centerContinuous"/>
    </xf>
    <xf numFmtId="0" fontId="6" fillId="0" borderId="38" xfId="1" applyFont="1" applyBorder="1" applyAlignment="1">
      <alignment horizontal="centerContinuous" wrapText="1"/>
    </xf>
    <xf numFmtId="5" fontId="6" fillId="0" borderId="38" xfId="1" applyNumberFormat="1" applyFont="1" applyBorder="1" applyAlignment="1" applyProtection="1">
      <alignment horizontal="right"/>
    </xf>
    <xf numFmtId="0" fontId="6" fillId="0" borderId="0" xfId="1" applyFont="1" applyBorder="1"/>
    <xf numFmtId="0" fontId="6" fillId="0" borderId="0" xfId="1" applyFont="1" applyBorder="1" applyAlignment="1">
      <alignment horizontal="left"/>
    </xf>
    <xf numFmtId="0" fontId="6" fillId="0" borderId="0" xfId="1" applyFont="1" applyBorder="1" applyAlignment="1">
      <alignment horizontal="centerContinuous"/>
    </xf>
    <xf numFmtId="0" fontId="6" fillId="0" borderId="0" xfId="1" applyFont="1" applyBorder="1" applyAlignment="1">
      <alignment horizontal="centerContinuous" wrapText="1"/>
    </xf>
    <xf numFmtId="5" fontId="6" fillId="0" borderId="0" xfId="1" applyNumberFormat="1" applyFont="1" applyBorder="1" applyAlignment="1" applyProtection="1">
      <alignment horizontal="right"/>
    </xf>
    <xf numFmtId="0" fontId="6" fillId="0" borderId="0" xfId="1" applyFont="1" applyAlignment="1">
      <alignment horizontal="left"/>
    </xf>
    <xf numFmtId="37" fontId="6" fillId="0" borderId="0" xfId="1" applyNumberFormat="1" applyFont="1" applyAlignment="1" applyProtection="1">
      <alignment horizontal="centerContinuous"/>
    </xf>
    <xf numFmtId="0" fontId="10" fillId="0" borderId="0" xfId="1" applyFont="1" applyAlignment="1">
      <alignment horizontal="centerContinuous"/>
    </xf>
    <xf numFmtId="37" fontId="6" fillId="0" borderId="0" xfId="1" applyNumberFormat="1" applyFont="1" applyProtection="1"/>
    <xf numFmtId="0" fontId="6" fillId="0" borderId="8" xfId="1" applyFont="1" applyBorder="1"/>
    <xf numFmtId="0" fontId="6" fillId="0" borderId="3" xfId="1" applyFont="1" applyBorder="1"/>
    <xf numFmtId="0" fontId="6" fillId="0" borderId="25" xfId="1" applyFont="1" applyBorder="1"/>
    <xf numFmtId="0" fontId="6" fillId="0" borderId="26" xfId="1" applyFont="1" applyBorder="1"/>
    <xf numFmtId="164" fontId="10" fillId="0" borderId="26" xfId="1" applyNumberFormat="1" applyFont="1" applyBorder="1" applyAlignment="1" applyProtection="1">
      <alignment horizontal="center"/>
    </xf>
    <xf numFmtId="49" fontId="10" fillId="0" borderId="22" xfId="1" applyNumberFormat="1" applyFont="1" applyBorder="1" applyAlignment="1" applyProtection="1">
      <alignment horizontal="center"/>
    </xf>
    <xf numFmtId="0" fontId="19" fillId="0" borderId="10" xfId="1" applyFont="1" applyBorder="1" applyAlignment="1">
      <alignment horizontal="centerContinuous"/>
    </xf>
    <xf numFmtId="0" fontId="6" fillId="0" borderId="18" xfId="1" applyFont="1" applyBorder="1"/>
    <xf numFmtId="0" fontId="6" fillId="0" borderId="21" xfId="1" applyFont="1" applyFill="1" applyBorder="1"/>
    <xf numFmtId="0" fontId="6" fillId="0" borderId="21" xfId="1" applyFont="1" applyFill="1" applyBorder="1" applyAlignment="1">
      <alignment horizontal="centerContinuous"/>
    </xf>
    <xf numFmtId="39" fontId="6" fillId="0" borderId="22" xfId="1" applyNumberFormat="1" applyFont="1" applyFill="1" applyBorder="1" applyAlignment="1" applyProtection="1">
      <alignment horizontal="centerContinuous"/>
    </xf>
    <xf numFmtId="0" fontId="6" fillId="0" borderId="21" xfId="1" applyFont="1" applyFill="1" applyBorder="1" applyAlignment="1">
      <alignment horizontal="center"/>
    </xf>
    <xf numFmtId="5" fontId="6" fillId="0" borderId="21" xfId="1" applyNumberFormat="1" applyFont="1" applyFill="1" applyBorder="1" applyProtection="1"/>
    <xf numFmtId="5" fontId="6" fillId="0" borderId="22" xfId="1" applyNumberFormat="1" applyFont="1" applyFill="1" applyBorder="1" applyProtection="1"/>
    <xf numFmtId="37" fontId="6" fillId="0" borderId="21" xfId="1" applyNumberFormat="1" applyFont="1" applyFill="1" applyBorder="1" applyProtection="1"/>
    <xf numFmtId="37" fontId="6" fillId="0" borderId="22" xfId="1" applyNumberFormat="1" applyFont="1" applyFill="1" applyBorder="1" applyProtection="1"/>
    <xf numFmtId="0" fontId="6" fillId="0" borderId="0" xfId="1" applyFont="1" applyFill="1" applyAlignment="1">
      <alignment horizontal="left"/>
    </xf>
    <xf numFmtId="0" fontId="6" fillId="0" borderId="0" xfId="1" applyFont="1" applyFill="1" applyAlignment="1">
      <alignment horizontal="centerContinuous"/>
    </xf>
    <xf numFmtId="0" fontId="6" fillId="0" borderId="19" xfId="1" applyFont="1" applyFill="1" applyBorder="1"/>
    <xf numFmtId="37" fontId="6" fillId="0" borderId="19" xfId="1" applyNumberFormat="1" applyFont="1" applyFill="1" applyBorder="1" applyProtection="1"/>
    <xf numFmtId="37" fontId="6" fillId="0" borderId="16" xfId="1" applyNumberFormat="1" applyFont="1" applyFill="1" applyBorder="1" applyProtection="1"/>
    <xf numFmtId="37" fontId="6" fillId="0" borderId="5" xfId="1" applyNumberFormat="1" applyFont="1" applyBorder="1" applyProtection="1"/>
    <xf numFmtId="0" fontId="6" fillId="0" borderId="6" xfId="1" applyFont="1" applyBorder="1"/>
    <xf numFmtId="0" fontId="6" fillId="0" borderId="1" xfId="1" applyFont="1" applyBorder="1"/>
    <xf numFmtId="0" fontId="6" fillId="0" borderId="1" xfId="1" applyFont="1" applyBorder="1" applyAlignment="1">
      <alignment horizontal="centerContinuous"/>
    </xf>
    <xf numFmtId="37" fontId="6" fillId="0" borderId="1" xfId="1" applyNumberFormat="1" applyFont="1" applyBorder="1" applyProtection="1"/>
    <xf numFmtId="37" fontId="6" fillId="0" borderId="7" xfId="1" applyNumberFormat="1" applyFont="1" applyBorder="1" applyProtection="1"/>
    <xf numFmtId="0" fontId="6" fillId="0" borderId="21" xfId="1" applyFont="1" applyBorder="1"/>
    <xf numFmtId="5" fontId="6" fillId="0" borderId="21" xfId="1" applyNumberFormat="1" applyFont="1" applyBorder="1" applyProtection="1"/>
    <xf numFmtId="0" fontId="57" fillId="0" borderId="21" xfId="1" applyFont="1" applyBorder="1" applyAlignment="1">
      <alignment horizontal="center"/>
    </xf>
    <xf numFmtId="39" fontId="6" fillId="20" borderId="208" xfId="1" applyNumberFormat="1" applyFont="1" applyFill="1" applyBorder="1" applyAlignment="1" applyProtection="1">
      <alignment horizontal="centerContinuous"/>
    </xf>
    <xf numFmtId="5" fontId="6" fillId="0" borderId="37" xfId="1" applyNumberFormat="1" applyFont="1" applyBorder="1" applyProtection="1"/>
    <xf numFmtId="0" fontId="10" fillId="0" borderId="0" xfId="1" applyFill="1"/>
    <xf numFmtId="0" fontId="6" fillId="0" borderId="0" xfId="1" applyFont="1" applyFill="1"/>
    <xf numFmtId="0" fontId="6" fillId="0" borderId="8" xfId="1" applyFont="1" applyFill="1" applyBorder="1"/>
    <xf numFmtId="0" fontId="6" fillId="0" borderId="4" xfId="1" applyFont="1" applyFill="1" applyBorder="1"/>
    <xf numFmtId="0" fontId="6" fillId="0" borderId="9" xfId="1" applyFont="1" applyFill="1" applyBorder="1"/>
    <xf numFmtId="0" fontId="16" fillId="0" borderId="22" xfId="1" applyFont="1" applyBorder="1"/>
    <xf numFmtId="0" fontId="19" fillId="0" borderId="9" xfId="1" applyFont="1" applyFill="1" applyBorder="1" applyAlignment="1">
      <alignment horizontal="centerContinuous"/>
    </xf>
    <xf numFmtId="0" fontId="6" fillId="0" borderId="18" xfId="1" applyFont="1" applyFill="1" applyBorder="1"/>
    <xf numFmtId="0" fontId="6" fillId="0" borderId="0" xfId="1" applyFont="1" applyFill="1" applyAlignment="1"/>
    <xf numFmtId="37" fontId="6" fillId="0" borderId="19" xfId="1" applyNumberFormat="1" applyFont="1" applyBorder="1" applyAlignment="1" applyProtection="1">
      <alignment horizontal="centerContinuous"/>
    </xf>
    <xf numFmtId="37" fontId="6" fillId="0" borderId="16" xfId="1" applyNumberFormat="1" applyFont="1" applyBorder="1" applyAlignment="1" applyProtection="1">
      <alignment horizontal="centerContinuous"/>
    </xf>
    <xf numFmtId="0" fontId="6" fillId="0" borderId="10" xfId="1" applyFont="1" applyFill="1" applyBorder="1" applyAlignment="1"/>
    <xf numFmtId="37" fontId="6" fillId="0" borderId="5" xfId="1" applyNumberFormat="1" applyFont="1" applyBorder="1" applyAlignment="1" applyProtection="1">
      <alignment horizontal="centerContinuous"/>
    </xf>
    <xf numFmtId="0" fontId="19" fillId="0" borderId="0" xfId="1" applyFont="1" applyAlignment="1">
      <alignment horizontal="left"/>
    </xf>
    <xf numFmtId="37" fontId="6" fillId="0" borderId="1" xfId="1" applyNumberFormat="1" applyFont="1" applyBorder="1" applyAlignment="1" applyProtection="1">
      <alignment horizontal="centerContinuous"/>
    </xf>
    <xf numFmtId="37" fontId="6" fillId="0" borderId="7" xfId="1" applyNumberFormat="1" applyFont="1" applyBorder="1" applyAlignment="1" applyProtection="1">
      <alignment horizontal="centerContinuous"/>
    </xf>
    <xf numFmtId="0" fontId="6" fillId="0" borderId="8" xfId="1" applyFont="1" applyBorder="1" applyProtection="1"/>
    <xf numFmtId="0" fontId="6" fillId="0" borderId="12" xfId="1" applyFont="1" applyBorder="1" applyProtection="1"/>
    <xf numFmtId="0" fontId="6" fillId="0" borderId="24" xfId="1" applyFont="1" applyBorder="1" applyProtection="1"/>
    <xf numFmtId="0" fontId="6" fillId="0" borderId="2" xfId="1" applyFont="1" applyBorder="1" applyProtection="1"/>
    <xf numFmtId="0" fontId="6" fillId="0" borderId="3" xfId="1" applyFont="1" applyBorder="1" applyProtection="1"/>
    <xf numFmtId="0" fontId="10" fillId="0" borderId="2" xfId="1" applyFont="1" applyBorder="1" applyProtection="1"/>
    <xf numFmtId="0" fontId="6" fillId="0" borderId="14" xfId="1" applyFont="1" applyBorder="1" applyProtection="1"/>
    <xf numFmtId="0" fontId="6" fillId="0" borderId="3" xfId="1" applyFont="1" applyBorder="1" applyAlignment="1" applyProtection="1">
      <alignment horizontal="center"/>
    </xf>
    <xf numFmtId="0" fontId="6" fillId="0" borderId="4" xfId="1" applyFont="1" applyBorder="1" applyProtection="1"/>
    <xf numFmtId="0" fontId="6" fillId="0" borderId="19" xfId="1" applyFont="1" applyBorder="1" applyAlignment="1" applyProtection="1">
      <alignment horizontal="center"/>
    </xf>
    <xf numFmtId="0" fontId="6" fillId="0" borderId="0" xfId="1" applyFont="1" applyProtection="1"/>
    <xf numFmtId="0" fontId="6" fillId="0" borderId="25" xfId="1" applyFont="1" applyBorder="1" applyProtection="1"/>
    <xf numFmtId="0" fontId="6" fillId="0" borderId="5" xfId="1" applyFont="1" applyBorder="1" applyProtection="1"/>
    <xf numFmtId="0" fontId="6" fillId="0" borderId="19" xfId="1" applyFont="1" applyBorder="1" applyProtection="1"/>
    <xf numFmtId="0" fontId="6" fillId="0" borderId="16" xfId="1" applyFont="1" applyBorder="1" applyProtection="1"/>
    <xf numFmtId="0" fontId="6" fillId="0" borderId="9" xfId="1" applyFont="1" applyBorder="1" applyProtection="1"/>
    <xf numFmtId="0" fontId="6" fillId="0" borderId="10" xfId="1" applyFont="1" applyBorder="1" applyProtection="1"/>
    <xf numFmtId="0" fontId="6" fillId="0" borderId="21" xfId="1" applyFont="1" applyBorder="1" applyAlignment="1" applyProtection="1">
      <alignment horizontal="center"/>
    </xf>
    <xf numFmtId="0" fontId="6" fillId="0" borderId="26" xfId="1" applyFont="1" applyBorder="1" applyProtection="1"/>
    <xf numFmtId="0" fontId="10" fillId="0" borderId="10" xfId="1" applyFont="1" applyBorder="1" applyProtection="1"/>
    <xf numFmtId="0" fontId="6" fillId="0" borderId="21" xfId="1" applyFont="1" applyBorder="1" applyProtection="1"/>
    <xf numFmtId="49" fontId="10" fillId="0" borderId="21" xfId="1" applyNumberFormat="1" applyFont="1" applyBorder="1" applyAlignment="1" applyProtection="1">
      <alignment horizontal="center"/>
    </xf>
    <xf numFmtId="0" fontId="6" fillId="0" borderId="11" xfId="1" applyFont="1" applyBorder="1" applyProtection="1"/>
    <xf numFmtId="0" fontId="6" fillId="0" borderId="9" xfId="1" applyFont="1" applyBorder="1" applyAlignment="1" applyProtection="1">
      <alignment horizontal="centerContinuous"/>
    </xf>
    <xf numFmtId="0" fontId="6" fillId="0" borderId="10" xfId="1" applyFont="1" applyBorder="1" applyAlignment="1" applyProtection="1">
      <alignment horizontal="centerContinuous"/>
    </xf>
    <xf numFmtId="0" fontId="6" fillId="0" borderId="11" xfId="1" applyFont="1" applyBorder="1" applyAlignment="1" applyProtection="1">
      <alignment horizontal="centerContinuous"/>
    </xf>
    <xf numFmtId="0" fontId="6" fillId="0" borderId="0" xfId="1" applyFont="1" applyAlignment="1" applyProtection="1">
      <alignment horizontal="centerContinuous"/>
    </xf>
    <xf numFmtId="0" fontId="6" fillId="0" borderId="4" xfId="1" applyFont="1" applyBorder="1" applyAlignment="1" applyProtection="1">
      <alignment horizontal="centerContinuous"/>
    </xf>
    <xf numFmtId="0" fontId="6" fillId="0" borderId="18" xfId="1" applyFont="1" applyBorder="1" applyProtection="1"/>
    <xf numFmtId="0" fontId="6" fillId="0" borderId="0" xfId="1" applyFont="1" applyAlignment="1" applyProtection="1">
      <alignment horizontal="center"/>
    </xf>
    <xf numFmtId="0" fontId="6" fillId="0" borderId="16" xfId="1" applyFont="1" applyBorder="1" applyAlignment="1" applyProtection="1">
      <alignment horizontal="center"/>
    </xf>
    <xf numFmtId="0" fontId="6" fillId="0" borderId="20" xfId="1" applyFont="1" applyBorder="1" applyProtection="1"/>
    <xf numFmtId="0" fontId="6" fillId="0" borderId="21" xfId="1" applyFont="1" applyBorder="1" applyAlignment="1" applyProtection="1">
      <alignment horizontal="centerContinuous"/>
    </xf>
    <xf numFmtId="0" fontId="6" fillId="0" borderId="22" xfId="1" applyFont="1" applyBorder="1" applyAlignment="1" applyProtection="1">
      <alignment horizontal="centerContinuous"/>
    </xf>
    <xf numFmtId="39" fontId="6" fillId="0" borderId="0" xfId="1" applyNumberFormat="1" applyFont="1" applyAlignment="1" applyProtection="1">
      <alignment horizontal="centerContinuous"/>
    </xf>
    <xf numFmtId="49" fontId="6" fillId="0" borderId="20" xfId="1" applyNumberFormat="1" applyFont="1" applyBorder="1" applyAlignment="1" applyProtection="1">
      <alignment horizontal="center"/>
    </xf>
    <xf numFmtId="0" fontId="6" fillId="0" borderId="10" xfId="1" applyFont="1" applyBorder="1" applyAlignment="1" applyProtection="1">
      <alignment horizontal="left"/>
    </xf>
    <xf numFmtId="5" fontId="6" fillId="0" borderId="21" xfId="1" applyNumberFormat="1" applyFont="1" applyBorder="1" applyAlignment="1" applyProtection="1"/>
    <xf numFmtId="5" fontId="6" fillId="0" borderId="22" xfId="1" applyNumberFormat="1" applyFont="1" applyBorder="1" applyAlignment="1" applyProtection="1"/>
    <xf numFmtId="0" fontId="19" fillId="0" borderId="10" xfId="1" applyFont="1" applyBorder="1" applyAlignment="1" applyProtection="1">
      <alignment horizontal="center"/>
    </xf>
    <xf numFmtId="0" fontId="6" fillId="5" borderId="21" xfId="1" applyFont="1" applyFill="1" applyBorder="1" applyProtection="1"/>
    <xf numFmtId="0" fontId="6" fillId="5" borderId="22" xfId="1" applyFont="1" applyFill="1" applyBorder="1" applyProtection="1"/>
    <xf numFmtId="37" fontId="6" fillId="5" borderId="21" xfId="1" applyNumberFormat="1" applyFont="1" applyFill="1" applyBorder="1" applyProtection="1"/>
    <xf numFmtId="37" fontId="6" fillId="5" borderId="22" xfId="1" applyNumberFormat="1" applyFont="1" applyFill="1" applyBorder="1" applyProtection="1"/>
    <xf numFmtId="0" fontId="10" fillId="0" borderId="0" xfId="1" applyAlignment="1">
      <alignment wrapText="1"/>
    </xf>
    <xf numFmtId="37" fontId="6" fillId="0" borderId="21" xfId="1" applyNumberFormat="1" applyFont="1" applyBorder="1" applyAlignment="1" applyProtection="1">
      <alignment horizontal="centerContinuous"/>
    </xf>
    <xf numFmtId="37" fontId="6" fillId="0" borderId="11" xfId="1" applyNumberFormat="1" applyFont="1" applyBorder="1" applyAlignment="1" applyProtection="1">
      <alignment horizontal="centerContinuous"/>
    </xf>
    <xf numFmtId="37" fontId="6" fillId="0" borderId="26" xfId="1" applyNumberFormat="1" applyFont="1" applyBorder="1" applyAlignment="1" applyProtection="1">
      <alignment horizontal="centerContinuous"/>
    </xf>
    <xf numFmtId="0" fontId="6" fillId="0" borderId="29" xfId="1" applyFont="1" applyBorder="1" applyProtection="1"/>
    <xf numFmtId="0" fontId="6" fillId="0" borderId="33" xfId="1" applyFont="1" applyBorder="1" applyProtection="1"/>
    <xf numFmtId="37" fontId="6" fillId="0" borderId="39" xfId="1" applyNumberFormat="1" applyFont="1" applyBorder="1" applyAlignment="1" applyProtection="1">
      <alignment horizontal="centerContinuous"/>
    </xf>
    <xf numFmtId="0" fontId="6" fillId="0" borderId="18" xfId="1" applyFont="1" applyBorder="1" applyAlignment="1" applyProtection="1">
      <alignment horizontal="center"/>
    </xf>
    <xf numFmtId="37" fontId="6" fillId="0" borderId="19" xfId="1" applyNumberFormat="1" applyFont="1" applyBorder="1" applyAlignment="1" applyProtection="1">
      <alignment horizontal="center"/>
    </xf>
    <xf numFmtId="0" fontId="6" fillId="0" borderId="15" xfId="1" applyFont="1" applyBorder="1" applyAlignment="1" applyProtection="1">
      <alignment horizontal="center"/>
    </xf>
    <xf numFmtId="0" fontId="6" fillId="0" borderId="25" xfId="1" applyFont="1" applyBorder="1" applyAlignment="1" applyProtection="1">
      <alignment horizontal="center"/>
    </xf>
    <xf numFmtId="37" fontId="6" fillId="0" borderId="19" xfId="1" applyNumberFormat="1" applyFont="1" applyBorder="1" applyProtection="1"/>
    <xf numFmtId="37" fontId="6" fillId="0" borderId="16" xfId="1" applyNumberFormat="1" applyFont="1" applyBorder="1" applyProtection="1"/>
    <xf numFmtId="37" fontId="6" fillId="0" borderId="15" xfId="1" applyNumberFormat="1" applyFont="1" applyBorder="1" applyProtection="1"/>
    <xf numFmtId="0" fontId="6" fillId="0" borderId="10" xfId="1" applyFont="1" applyBorder="1" applyAlignment="1" applyProtection="1">
      <alignment horizontal="center"/>
    </xf>
    <xf numFmtId="37" fontId="6" fillId="0" borderId="21" xfId="1" applyNumberFormat="1" applyFont="1" applyBorder="1" applyAlignment="1" applyProtection="1">
      <alignment horizontal="center"/>
    </xf>
    <xf numFmtId="37" fontId="6" fillId="0" borderId="22" xfId="1" applyNumberFormat="1" applyFont="1" applyBorder="1" applyAlignment="1" applyProtection="1">
      <alignment horizontal="center"/>
    </xf>
    <xf numFmtId="0" fontId="6" fillId="0" borderId="20" xfId="1" applyFont="1" applyBorder="1" applyAlignment="1" applyProtection="1">
      <alignment horizontal="center"/>
    </xf>
    <xf numFmtId="0" fontId="6" fillId="0" borderId="26" xfId="1" applyFont="1" applyBorder="1" applyAlignment="1" applyProtection="1">
      <alignment horizontal="center"/>
    </xf>
    <xf numFmtId="37" fontId="6" fillId="0" borderId="17" xfId="1" applyNumberFormat="1" applyFont="1" applyBorder="1" applyAlignment="1" applyProtection="1">
      <alignment horizontal="center"/>
    </xf>
    <xf numFmtId="0" fontId="6" fillId="5" borderId="20" xfId="1" applyFont="1" applyFill="1" applyBorder="1" applyAlignment="1" applyProtection="1">
      <alignment horizontal="centerContinuous"/>
    </xf>
    <xf numFmtId="0" fontId="6" fillId="5" borderId="26" xfId="1" applyFont="1" applyFill="1" applyBorder="1" applyAlignment="1" applyProtection="1">
      <alignment horizontal="centerContinuous"/>
    </xf>
    <xf numFmtId="0" fontId="6" fillId="5" borderId="10" xfId="1" applyFont="1" applyFill="1" applyBorder="1" applyAlignment="1" applyProtection="1">
      <alignment horizontal="centerContinuous"/>
    </xf>
    <xf numFmtId="37" fontId="6" fillId="5" borderId="17" xfId="1" applyNumberFormat="1" applyFont="1" applyFill="1" applyBorder="1" applyProtection="1"/>
    <xf numFmtId="0" fontId="6" fillId="0" borderId="22" xfId="1" applyFont="1" applyBorder="1" applyProtection="1"/>
    <xf numFmtId="5" fontId="6" fillId="0" borderId="20" xfId="1" applyNumberFormat="1" applyFont="1" applyBorder="1" applyAlignment="1" applyProtection="1"/>
    <xf numFmtId="5" fontId="6" fillId="0" borderId="26" xfId="1" applyNumberFormat="1" applyFont="1" applyBorder="1" applyAlignment="1" applyProtection="1"/>
    <xf numFmtId="5" fontId="6" fillId="0" borderId="10" xfId="1" applyNumberFormat="1" applyFont="1" applyBorder="1" applyAlignment="1" applyProtection="1"/>
    <xf numFmtId="37" fontId="6" fillId="0" borderId="20" xfId="1" applyNumberFormat="1" applyFont="1" applyBorder="1" applyAlignment="1" applyProtection="1"/>
    <xf numFmtId="37" fontId="6" fillId="0" borderId="26" xfId="1" applyNumberFormat="1" applyFont="1" applyBorder="1" applyAlignment="1" applyProtection="1"/>
    <xf numFmtId="37" fontId="6" fillId="0" borderId="10" xfId="1" applyNumberFormat="1" applyFont="1" applyBorder="1" applyAlignment="1" applyProtection="1"/>
    <xf numFmtId="0" fontId="6" fillId="0" borderId="0" xfId="1" applyFont="1" applyAlignment="1" applyProtection="1">
      <alignment horizontal="left"/>
    </xf>
    <xf numFmtId="37" fontId="6" fillId="0" borderId="18" xfId="1" applyNumberFormat="1" applyFont="1" applyBorder="1" applyAlignment="1" applyProtection="1"/>
    <xf numFmtId="37" fontId="6" fillId="0" borderId="25" xfId="1" applyNumberFormat="1" applyFont="1" applyBorder="1" applyAlignment="1" applyProtection="1"/>
    <xf numFmtId="37" fontId="6" fillId="0" borderId="0" xfId="1" applyNumberFormat="1" applyFont="1" applyAlignment="1" applyProtection="1"/>
    <xf numFmtId="37" fontId="6" fillId="0" borderId="9" xfId="1" applyNumberFormat="1" applyFont="1" applyBorder="1" applyProtection="1"/>
    <xf numFmtId="0" fontId="6" fillId="0" borderId="18" xfId="1" applyFont="1" applyBorder="1" applyAlignment="1" applyProtection="1">
      <alignment horizontal="centerContinuous"/>
    </xf>
    <xf numFmtId="0" fontId="6" fillId="0" borderId="25" xfId="1" applyFont="1" applyBorder="1" applyAlignment="1" applyProtection="1">
      <alignment horizontal="centerContinuous"/>
    </xf>
    <xf numFmtId="5" fontId="6" fillId="0" borderId="9" xfId="1" applyNumberFormat="1" applyFont="1" applyBorder="1" applyProtection="1"/>
    <xf numFmtId="5" fontId="6" fillId="0" borderId="20" xfId="1" applyNumberFormat="1" applyFont="1" applyBorder="1" applyProtection="1"/>
    <xf numFmtId="175" fontId="6" fillId="0" borderId="0" xfId="1" applyNumberFormat="1" applyFont="1" applyProtection="1"/>
    <xf numFmtId="0" fontId="6" fillId="0" borderId="6" xfId="1" applyFont="1" applyBorder="1" applyProtection="1"/>
    <xf numFmtId="0" fontId="6" fillId="0" borderId="1" xfId="1" applyFont="1" applyBorder="1" applyProtection="1"/>
    <xf numFmtId="0" fontId="6" fillId="0" borderId="1" xfId="1" applyFont="1" applyBorder="1" applyAlignment="1" applyProtection="1">
      <alignment horizontal="centerContinuous"/>
    </xf>
    <xf numFmtId="0" fontId="6" fillId="0" borderId="7" xfId="1" applyFont="1" applyBorder="1" applyProtection="1"/>
    <xf numFmtId="0" fontId="10" fillId="0" borderId="6" xfId="1" applyFont="1" applyBorder="1" applyProtection="1"/>
    <xf numFmtId="0" fontId="6" fillId="0" borderId="13" xfId="1" applyFont="1" applyBorder="1" applyProtection="1"/>
    <xf numFmtId="0" fontId="10" fillId="0" borderId="5" xfId="1" applyBorder="1" applyAlignment="1">
      <alignment wrapText="1"/>
    </xf>
    <xf numFmtId="0" fontId="10" fillId="0" borderId="0" xfId="1" applyAlignment="1"/>
    <xf numFmtId="0" fontId="6" fillId="0" borderId="16" xfId="1" applyFont="1" applyBorder="1" applyAlignment="1" applyProtection="1">
      <alignment horizontal="centerContinuous"/>
    </xf>
    <xf numFmtId="0" fontId="6" fillId="0" borderId="22" xfId="1" applyFont="1" applyBorder="1" applyAlignment="1" applyProtection="1">
      <alignment horizontal="center"/>
    </xf>
    <xf numFmtId="37" fontId="6" fillId="0" borderId="10" xfId="1" applyNumberFormat="1" applyFont="1" applyBorder="1" applyProtection="1"/>
    <xf numFmtId="37" fontId="6" fillId="2" borderId="22" xfId="1" applyNumberFormat="1" applyFont="1" applyFill="1" applyBorder="1" applyProtection="1"/>
    <xf numFmtId="0" fontId="6" fillId="0" borderId="10" xfId="1" applyFont="1" applyFill="1" applyBorder="1" applyAlignment="1" applyProtection="1">
      <alignment horizontal="left"/>
    </xf>
    <xf numFmtId="0" fontId="6" fillId="0" borderId="10" xfId="1" applyFont="1" applyFill="1" applyBorder="1" applyAlignment="1" applyProtection="1">
      <alignment horizontal="centerContinuous"/>
    </xf>
    <xf numFmtId="0" fontId="6" fillId="0" borderId="10" xfId="1" applyFont="1" applyFill="1" applyBorder="1" applyProtection="1"/>
    <xf numFmtId="0" fontId="6" fillId="0" borderId="23" xfId="1" applyFont="1" applyBorder="1" applyProtection="1"/>
    <xf numFmtId="0" fontId="6" fillId="0" borderId="1" xfId="1" applyFont="1" applyBorder="1" applyAlignment="1" applyProtection="1">
      <alignment horizontal="left"/>
    </xf>
    <xf numFmtId="0" fontId="6" fillId="0" borderId="4" xfId="1" quotePrefix="1" applyFont="1" applyBorder="1" applyAlignment="1" applyProtection="1">
      <alignment horizontal="right"/>
    </xf>
    <xf numFmtId="0" fontId="6" fillId="0" borderId="4" xfId="1" applyFont="1" applyBorder="1" applyAlignment="1" applyProtection="1">
      <alignment horizontal="right"/>
    </xf>
    <xf numFmtId="0" fontId="6" fillId="0" borderId="0" xfId="1" applyFont="1" applyAlignment="1" applyProtection="1">
      <alignment vertical="top" wrapText="1"/>
    </xf>
    <xf numFmtId="0" fontId="6" fillId="0" borderId="5" xfId="1" applyFont="1" applyBorder="1" applyAlignment="1" applyProtection="1">
      <alignment vertical="top" wrapText="1"/>
    </xf>
    <xf numFmtId="0" fontId="10" fillId="0" borderId="5" xfId="1" applyBorder="1" applyAlignment="1"/>
    <xf numFmtId="0" fontId="10" fillId="0" borderId="10" xfId="1" applyBorder="1" applyAlignment="1"/>
    <xf numFmtId="0" fontId="10" fillId="0" borderId="11" xfId="1" applyBorder="1" applyAlignment="1"/>
    <xf numFmtId="0" fontId="6" fillId="0" borderId="5" xfId="1" applyFont="1" applyBorder="1" applyAlignment="1" applyProtection="1">
      <alignment horizontal="centerContinuous"/>
    </xf>
    <xf numFmtId="39" fontId="6" fillId="0" borderId="5" xfId="1" applyNumberFormat="1" applyFont="1" applyBorder="1" applyAlignment="1" applyProtection="1">
      <alignment horizontal="centerContinuous"/>
    </xf>
    <xf numFmtId="37" fontId="6" fillId="0" borderId="0" xfId="1" applyNumberFormat="1" applyFont="1" applyAlignment="1" applyProtection="1">
      <alignment horizontal="right"/>
    </xf>
    <xf numFmtId="0" fontId="10" fillId="0" borderId="117" xfId="1" applyBorder="1"/>
    <xf numFmtId="0" fontId="10" fillId="0" borderId="117" xfId="1" applyFont="1" applyBorder="1"/>
    <xf numFmtId="0" fontId="10" fillId="0" borderId="74" xfId="1" applyFont="1" applyBorder="1" applyProtection="1"/>
    <xf numFmtId="0" fontId="10" fillId="0" borderId="75" xfId="1" applyFont="1" applyBorder="1" applyProtection="1"/>
    <xf numFmtId="0" fontId="10" fillId="0" borderId="76" xfId="1" applyFont="1" applyBorder="1" applyProtection="1"/>
    <xf numFmtId="0" fontId="10" fillId="0" borderId="77" xfId="1" applyFont="1" applyBorder="1" applyProtection="1"/>
    <xf numFmtId="0" fontId="10" fillId="0" borderId="118" xfId="1" applyFont="1" applyBorder="1" applyProtection="1"/>
    <xf numFmtId="0" fontId="10" fillId="0" borderId="79" xfId="1" applyFont="1" applyBorder="1" applyProtection="1"/>
    <xf numFmtId="0" fontId="10" fillId="0" borderId="78" xfId="1" applyFont="1" applyBorder="1" applyProtection="1"/>
    <xf numFmtId="0" fontId="10" fillId="0" borderId="80" xfId="1" applyFont="1" applyBorder="1" applyProtection="1"/>
    <xf numFmtId="0" fontId="10" fillId="0" borderId="0" xfId="1" applyFont="1" applyBorder="1" applyProtection="1"/>
    <xf numFmtId="0" fontId="10" fillId="0" borderId="96" xfId="1" applyFont="1" applyBorder="1" applyProtection="1"/>
    <xf numFmtId="0" fontId="10" fillId="0" borderId="81" xfId="1" applyFont="1" applyBorder="1" applyProtection="1"/>
    <xf numFmtId="0" fontId="10" fillId="0" borderId="19" xfId="1" applyFont="1" applyBorder="1" applyProtection="1"/>
    <xf numFmtId="0" fontId="10" fillId="0" borderId="82" xfId="1" applyFont="1" applyBorder="1" applyProtection="1"/>
    <xf numFmtId="0" fontId="10" fillId="0" borderId="119" xfId="1" applyFont="1" applyBorder="1" applyProtection="1"/>
    <xf numFmtId="0" fontId="10" fillId="0" borderId="83" xfId="1" applyFont="1" applyBorder="1" applyProtection="1"/>
    <xf numFmtId="0" fontId="10" fillId="0" borderId="84" xfId="1" applyFont="1" applyBorder="1" applyAlignment="1" applyProtection="1">
      <alignment horizontal="centerContinuous"/>
    </xf>
    <xf numFmtId="0" fontId="10" fillId="0" borderId="42" xfId="1" applyFont="1" applyBorder="1" applyAlignment="1" applyProtection="1">
      <alignment horizontal="centerContinuous"/>
    </xf>
    <xf numFmtId="0" fontId="10" fillId="0" borderId="39" xfId="1" applyFont="1" applyBorder="1" applyAlignment="1" applyProtection="1">
      <alignment horizontal="centerContinuous"/>
    </xf>
    <xf numFmtId="0" fontId="10" fillId="0" borderId="85" xfId="1" applyFont="1" applyBorder="1" applyAlignment="1" applyProtection="1">
      <alignment horizontal="centerContinuous"/>
    </xf>
    <xf numFmtId="0" fontId="22" fillId="0" borderId="80" xfId="1" applyFont="1" applyBorder="1" applyProtection="1"/>
    <xf numFmtId="0" fontId="22" fillId="0" borderId="0" xfId="1" applyFont="1" applyBorder="1" applyProtection="1"/>
    <xf numFmtId="0" fontId="22" fillId="0" borderId="81" xfId="1" applyFont="1" applyBorder="1" applyProtection="1"/>
    <xf numFmtId="0" fontId="10" fillId="0" borderId="88" xfId="1" applyFont="1" applyBorder="1" applyProtection="1"/>
    <xf numFmtId="0" fontId="10" fillId="0" borderId="90" xfId="1" applyFont="1" applyBorder="1" applyProtection="1"/>
    <xf numFmtId="0" fontId="10" fillId="0" borderId="120" xfId="1" applyFont="1" applyBorder="1" applyAlignment="1" applyProtection="1">
      <alignment horizontal="center"/>
    </xf>
    <xf numFmtId="0" fontId="10" fillId="0" borderId="94" xfId="1" applyFont="1" applyBorder="1" applyAlignment="1" applyProtection="1">
      <alignment horizontal="center"/>
    </xf>
    <xf numFmtId="0" fontId="10" fillId="0" borderId="95" xfId="1" applyBorder="1"/>
    <xf numFmtId="0" fontId="10" fillId="0" borderId="121" xfId="1" applyBorder="1"/>
    <xf numFmtId="0" fontId="10" fillId="0" borderId="98" xfId="1" applyFont="1" applyBorder="1" applyAlignment="1" applyProtection="1">
      <alignment horizontal="center"/>
    </xf>
    <xf numFmtId="0" fontId="10" fillId="0" borderId="0" xfId="1" applyFont="1" applyBorder="1" applyAlignment="1" applyProtection="1">
      <alignment horizontal="center"/>
    </xf>
    <xf numFmtId="0" fontId="10" fillId="0" borderId="19" xfId="1" applyFont="1" applyBorder="1" applyAlignment="1" applyProtection="1">
      <alignment horizontal="center"/>
    </xf>
    <xf numFmtId="0" fontId="58" fillId="0" borderId="95" xfId="1" applyFont="1" applyBorder="1" applyAlignment="1">
      <alignment horizontal="center"/>
    </xf>
    <xf numFmtId="0" fontId="10" fillId="0" borderId="121" xfId="1" applyFont="1" applyBorder="1" applyProtection="1"/>
    <xf numFmtId="0" fontId="10" fillId="0" borderId="80" xfId="1" applyFont="1" applyBorder="1" applyAlignment="1" applyProtection="1">
      <alignment horizontal="center"/>
    </xf>
    <xf numFmtId="0" fontId="10" fillId="0" borderId="96" xfId="1" applyFont="1" applyBorder="1" applyAlignment="1" applyProtection="1">
      <alignment horizontal="center"/>
    </xf>
    <xf numFmtId="0" fontId="10" fillId="0" borderId="99" xfId="1" applyFont="1" applyBorder="1" applyAlignment="1" applyProtection="1">
      <alignment horizontal="center"/>
    </xf>
    <xf numFmtId="0" fontId="10" fillId="0" borderId="122" xfId="1" applyFont="1" applyBorder="1" applyAlignment="1" applyProtection="1">
      <alignment horizontal="center"/>
    </xf>
    <xf numFmtId="0" fontId="58" fillId="0" borderId="99" xfId="1" applyFont="1" applyBorder="1" applyAlignment="1">
      <alignment horizontal="center"/>
    </xf>
    <xf numFmtId="0" fontId="10" fillId="0" borderId="123" xfId="1" applyFont="1" applyBorder="1" applyAlignment="1" applyProtection="1">
      <alignment horizontal="center"/>
    </xf>
    <xf numFmtId="0" fontId="10" fillId="0" borderId="122" xfId="1" applyFont="1" applyBorder="1" applyProtection="1"/>
    <xf numFmtId="0" fontId="10" fillId="0" borderId="80" xfId="1" applyBorder="1"/>
    <xf numFmtId="0" fontId="10" fillId="0" borderId="119" xfId="1" applyFont="1" applyBorder="1" applyAlignment="1" applyProtection="1">
      <alignment horizontal="center"/>
    </xf>
    <xf numFmtId="0" fontId="10" fillId="0" borderId="101" xfId="1" applyFont="1" applyBorder="1" applyAlignment="1" applyProtection="1">
      <alignment horizontal="center"/>
    </xf>
    <xf numFmtId="0" fontId="10" fillId="0" borderId="124" xfId="1" applyFont="1" applyBorder="1" applyAlignment="1" applyProtection="1">
      <alignment horizontal="center"/>
    </xf>
    <xf numFmtId="0" fontId="10" fillId="0" borderId="125" xfId="1" applyFont="1" applyBorder="1" applyAlignment="1" applyProtection="1">
      <alignment horizontal="center"/>
    </xf>
    <xf numFmtId="0" fontId="58" fillId="0" borderId="126" xfId="1" applyFont="1" applyBorder="1" applyAlignment="1">
      <alignment horizontal="center"/>
    </xf>
    <xf numFmtId="0" fontId="10" fillId="0" borderId="127" xfId="1" applyFont="1" applyBorder="1" applyProtection="1"/>
    <xf numFmtId="0" fontId="10" fillId="0" borderId="102" xfId="1" applyFont="1" applyBorder="1" applyAlignment="1" applyProtection="1">
      <alignment horizontal="center"/>
    </xf>
    <xf numFmtId="0" fontId="10" fillId="0" borderId="103" xfId="1" applyFont="1" applyBorder="1" applyProtection="1"/>
    <xf numFmtId="0" fontId="10" fillId="0" borderId="104" xfId="1" applyFont="1" applyBorder="1" applyProtection="1"/>
    <xf numFmtId="0" fontId="10" fillId="0" borderId="104" xfId="1" applyFont="1" applyFill="1" applyBorder="1" applyProtection="1"/>
    <xf numFmtId="176" fontId="10" fillId="0" borderId="133" xfId="1" applyNumberFormat="1" applyFont="1" applyBorder="1" applyProtection="1"/>
    <xf numFmtId="0" fontId="10" fillId="0" borderId="134" xfId="1" applyFont="1" applyBorder="1" applyAlignment="1" applyProtection="1">
      <alignment horizontal="center"/>
    </xf>
    <xf numFmtId="5" fontId="10" fillId="0" borderId="104" xfId="1" applyNumberFormat="1" applyFont="1" applyBorder="1" applyProtection="1"/>
    <xf numFmtId="5" fontId="10" fillId="0" borderId="85" xfId="1" applyNumberFormat="1" applyFont="1" applyBorder="1" applyProtection="1"/>
    <xf numFmtId="5" fontId="10" fillId="0" borderId="26" xfId="1" applyNumberFormat="1" applyFont="1" applyBorder="1" applyProtection="1"/>
    <xf numFmtId="5" fontId="10" fillId="0" borderId="133" xfId="1" applyNumberFormat="1" applyFont="1" applyBorder="1" applyProtection="1"/>
    <xf numFmtId="0" fontId="10" fillId="0" borderId="133" xfId="1" applyFont="1" applyBorder="1" applyProtection="1"/>
    <xf numFmtId="0" fontId="10" fillId="0" borderId="85" xfId="1" applyFont="1" applyBorder="1" applyAlignment="1" applyProtection="1">
      <alignment horizontal="center"/>
    </xf>
    <xf numFmtId="37" fontId="10" fillId="0" borderId="104" xfId="1" applyNumberFormat="1" applyFont="1" applyBorder="1" applyProtection="1"/>
    <xf numFmtId="37" fontId="10" fillId="0" borderId="85" xfId="1" applyNumberFormat="1" applyFont="1" applyBorder="1" applyProtection="1"/>
    <xf numFmtId="37" fontId="10" fillId="0" borderId="102" xfId="1" applyNumberFormat="1" applyFont="1" applyBorder="1" applyProtection="1"/>
    <xf numFmtId="37" fontId="10" fillId="0" borderId="45" xfId="1" applyNumberFormat="1" applyFont="1" applyBorder="1" applyProtection="1"/>
    <xf numFmtId="37" fontId="10" fillId="0" borderId="133" xfId="1" applyNumberFormat="1" applyFont="1" applyBorder="1" applyProtection="1"/>
    <xf numFmtId="37" fontId="10" fillId="0" borderId="27" xfId="1" applyNumberFormat="1" applyFont="1" applyBorder="1" applyProtection="1"/>
    <xf numFmtId="37" fontId="10" fillId="0" borderId="86" xfId="1" applyNumberFormat="1" applyFont="1" applyBorder="1" applyProtection="1"/>
    <xf numFmtId="37" fontId="10" fillId="0" borderId="107" xfId="1" applyNumberFormat="1" applyFont="1" applyFill="1" applyBorder="1" applyProtection="1"/>
    <xf numFmtId="37" fontId="10" fillId="0" borderId="108" xfId="1" applyNumberFormat="1" applyFont="1" applyFill="1" applyBorder="1" applyProtection="1"/>
    <xf numFmtId="37" fontId="10" fillId="0" borderId="135" xfId="1" applyNumberFormat="1" applyFont="1" applyFill="1" applyBorder="1" applyProtection="1"/>
    <xf numFmtId="37" fontId="10" fillId="0" borderId="130" xfId="1" applyNumberFormat="1" applyFont="1" applyFill="1" applyBorder="1" applyProtection="1"/>
    <xf numFmtId="37" fontId="10" fillId="0" borderId="131" xfId="1" applyNumberFormat="1" applyFont="1" applyFill="1" applyBorder="1" applyProtection="1"/>
    <xf numFmtId="37" fontId="10" fillId="0" borderId="101" xfId="1" applyNumberFormat="1" applyFont="1" applyFill="1" applyBorder="1" applyProtection="1"/>
    <xf numFmtId="37" fontId="10" fillId="0" borderId="83" xfId="1" applyNumberFormat="1" applyFont="1" applyFill="1" applyBorder="1" applyProtection="1"/>
    <xf numFmtId="37" fontId="10" fillId="0" borderId="82" xfId="1" applyNumberFormat="1" applyFont="1" applyFill="1" applyBorder="1" applyProtection="1"/>
    <xf numFmtId="37" fontId="10" fillId="0" borderId="126" xfId="1" applyNumberFormat="1" applyFont="1" applyFill="1" applyBorder="1" applyProtection="1"/>
    <xf numFmtId="37" fontId="10" fillId="0" borderId="89" xfId="1" applyNumberFormat="1" applyFont="1" applyFill="1" applyBorder="1" applyProtection="1"/>
    <xf numFmtId="37" fontId="10" fillId="0" borderId="26" xfId="1" applyNumberFormat="1" applyFont="1" applyBorder="1" applyProtection="1"/>
    <xf numFmtId="37" fontId="10" fillId="0" borderId="136" xfId="1" applyNumberFormat="1" applyFont="1" applyBorder="1" applyProtection="1"/>
    <xf numFmtId="37" fontId="10" fillId="0" borderId="104" xfId="1" applyNumberFormat="1" applyFont="1" applyFill="1" applyBorder="1" applyProtection="1"/>
    <xf numFmtId="37" fontId="10" fillId="0" borderId="85" xfId="1" applyNumberFormat="1" applyFont="1" applyFill="1" applyBorder="1" applyProtection="1"/>
    <xf numFmtId="37" fontId="10" fillId="0" borderId="84" xfId="1" applyNumberFormat="1" applyFont="1" applyFill="1" applyBorder="1" applyProtection="1"/>
    <xf numFmtId="37" fontId="10" fillId="0" borderId="133" xfId="1" applyNumberFormat="1" applyFont="1" applyFill="1" applyBorder="1" applyProtection="1"/>
    <xf numFmtId="37" fontId="10" fillId="0" borderId="102" xfId="1" applyNumberFormat="1" applyFont="1" applyFill="1" applyBorder="1" applyProtection="1"/>
    <xf numFmtId="37" fontId="10" fillId="0" borderId="26" xfId="1" applyNumberFormat="1" applyFont="1" applyFill="1" applyBorder="1" applyProtection="1"/>
    <xf numFmtId="37" fontId="10" fillId="0" borderId="137" xfId="1" applyNumberFormat="1" applyFont="1" applyFill="1" applyBorder="1" applyProtection="1"/>
    <xf numFmtId="0" fontId="10" fillId="0" borderId="113" xfId="1" applyFont="1" applyBorder="1" applyAlignment="1" applyProtection="1">
      <alignment horizontal="center"/>
    </xf>
    <xf numFmtId="0" fontId="10" fillId="0" borderId="114" xfId="1" applyFont="1" applyBorder="1" applyProtection="1"/>
    <xf numFmtId="0" fontId="10" fillId="0" borderId="116" xfId="1" applyFont="1" applyBorder="1" applyProtection="1"/>
    <xf numFmtId="37" fontId="10" fillId="0" borderId="116" xfId="1" applyNumberFormat="1" applyFont="1" applyBorder="1" applyProtection="1"/>
    <xf numFmtId="37" fontId="10" fillId="0" borderId="115" xfId="1" applyNumberFormat="1" applyFont="1" applyBorder="1" applyProtection="1"/>
    <xf numFmtId="37" fontId="10" fillId="0" borderId="113" xfId="1" applyNumberFormat="1" applyFont="1" applyBorder="1" applyProtection="1"/>
    <xf numFmtId="37" fontId="10" fillId="0" borderId="138" xfId="1" applyNumberFormat="1" applyFont="1" applyBorder="1" applyProtection="1"/>
    <xf numFmtId="37" fontId="10" fillId="0" borderId="139" xfId="1" applyNumberFormat="1" applyFont="1" applyBorder="1" applyProtection="1"/>
    <xf numFmtId="0" fontId="10" fillId="0" borderId="115" xfId="1" applyFont="1" applyBorder="1" applyAlignment="1" applyProtection="1">
      <alignment horizontal="center"/>
    </xf>
    <xf numFmtId="37" fontId="10" fillId="0" borderId="0" xfId="1" applyNumberFormat="1" applyFont="1" applyBorder="1" applyProtection="1"/>
    <xf numFmtId="0" fontId="10" fillId="0" borderId="0" xfId="1" applyBorder="1"/>
    <xf numFmtId="0" fontId="10" fillId="0" borderId="0" xfId="1" applyFont="1" applyBorder="1" applyAlignment="1" applyProtection="1">
      <alignment horizontal="right"/>
    </xf>
    <xf numFmtId="0" fontId="10" fillId="0" borderId="0" xfId="1" applyFont="1" applyBorder="1" applyAlignment="1" applyProtection="1">
      <alignment horizontal="centerContinuous"/>
    </xf>
    <xf numFmtId="0" fontId="10" fillId="0" borderId="0" xfId="1" applyFont="1" applyBorder="1"/>
    <xf numFmtId="0" fontId="10" fillId="0" borderId="13" xfId="1" applyFont="1" applyBorder="1" applyProtection="1"/>
    <xf numFmtId="0" fontId="10" fillId="0" borderId="3" xfId="1" applyFont="1" applyBorder="1" applyProtection="1"/>
    <xf numFmtId="0" fontId="10" fillId="0" borderId="24" xfId="1" applyFont="1" applyBorder="1" applyProtection="1"/>
    <xf numFmtId="0" fontId="10" fillId="0" borderId="22" xfId="1" applyFont="1" applyBorder="1" applyProtection="1"/>
    <xf numFmtId="0" fontId="10" fillId="0" borderId="21" xfId="1" applyFont="1" applyBorder="1" applyProtection="1"/>
    <xf numFmtId="0" fontId="10" fillId="0" borderId="11" xfId="1" applyFont="1" applyBorder="1" applyProtection="1"/>
    <xf numFmtId="0" fontId="10" fillId="0" borderId="41" xfId="1" applyFont="1" applyBorder="1" applyAlignment="1" applyProtection="1">
      <alignment horizontal="centerContinuous"/>
    </xf>
    <xf numFmtId="0" fontId="22" fillId="0" borderId="4" xfId="1" applyFont="1" applyBorder="1" applyProtection="1"/>
    <xf numFmtId="0" fontId="22" fillId="0" borderId="0" xfId="1" applyFont="1" applyProtection="1"/>
    <xf numFmtId="0" fontId="22" fillId="0" borderId="5" xfId="1" applyFont="1" applyBorder="1" applyProtection="1"/>
    <xf numFmtId="0" fontId="10" fillId="0" borderId="30" xfId="1" applyFont="1" applyBorder="1" applyAlignment="1" applyProtection="1">
      <alignment horizontal="center"/>
    </xf>
    <xf numFmtId="0" fontId="10" fillId="0" borderId="32" xfId="1" applyFont="1" applyBorder="1" applyProtection="1"/>
    <xf numFmtId="0" fontId="10" fillId="0" borderId="27" xfId="1" applyFont="1" applyBorder="1" applyProtection="1"/>
    <xf numFmtId="0" fontId="10" fillId="0" borderId="16" xfId="1" applyFont="1" applyBorder="1" applyAlignment="1" applyProtection="1">
      <alignment horizontal="center"/>
    </xf>
    <xf numFmtId="0" fontId="10" fillId="0" borderId="9" xfId="1" applyFont="1" applyBorder="1" applyAlignment="1" applyProtection="1">
      <alignment horizontal="center"/>
    </xf>
    <xf numFmtId="0" fontId="10" fillId="0" borderId="21" xfId="1" applyFont="1" applyBorder="1" applyAlignment="1" applyProtection="1">
      <alignment horizontal="center"/>
    </xf>
    <xf numFmtId="0" fontId="10" fillId="0" borderId="22" xfId="1" applyFont="1" applyBorder="1" applyAlignment="1" applyProtection="1">
      <alignment horizontal="center"/>
    </xf>
    <xf numFmtId="0" fontId="10" fillId="0" borderId="43" xfId="1" applyFont="1" applyBorder="1" applyAlignment="1" applyProtection="1">
      <alignment horizontal="center"/>
    </xf>
    <xf numFmtId="0" fontId="10" fillId="0" borderId="44" xfId="1" applyFont="1" applyBorder="1" applyProtection="1"/>
    <xf numFmtId="0" fontId="10" fillId="0" borderId="45" xfId="1" applyFont="1" applyBorder="1" applyProtection="1"/>
    <xf numFmtId="0" fontId="10" fillId="9" borderId="44" xfId="1" applyFont="1" applyFill="1" applyBorder="1" applyProtection="1"/>
    <xf numFmtId="0" fontId="10" fillId="9" borderId="39" xfId="1" applyFont="1" applyFill="1" applyBorder="1" applyProtection="1"/>
    <xf numFmtId="0" fontId="10" fillId="9" borderId="41" xfId="1" applyFont="1" applyFill="1" applyBorder="1" applyProtection="1"/>
    <xf numFmtId="0" fontId="10" fillId="9" borderId="42" xfId="1" applyFont="1" applyFill="1" applyBorder="1" applyProtection="1"/>
    <xf numFmtId="0" fontId="10" fillId="9" borderId="45" xfId="1" applyFont="1" applyFill="1" applyBorder="1" applyProtection="1"/>
    <xf numFmtId="0" fontId="10" fillId="0" borderId="172" xfId="1" applyFont="1" applyBorder="1" applyProtection="1"/>
    <xf numFmtId="0" fontId="10" fillId="0" borderId="175" xfId="1" applyFont="1" applyBorder="1" applyAlignment="1" applyProtection="1">
      <alignment horizontal="center"/>
    </xf>
    <xf numFmtId="5" fontId="10" fillId="0" borderId="46" xfId="1" applyNumberFormat="1" applyFont="1" applyBorder="1" applyProtection="1"/>
    <xf numFmtId="5" fontId="10" fillId="0" borderId="39" xfId="1" applyNumberFormat="1" applyFont="1" applyBorder="1" applyProtection="1"/>
    <xf numFmtId="5" fontId="10" fillId="0" borderId="43" xfId="1" applyNumberFormat="1" applyFont="1" applyBorder="1" applyProtection="1"/>
    <xf numFmtId="5" fontId="10" fillId="0" borderId="45" xfId="1" applyNumberFormat="1" applyFont="1" applyBorder="1" applyProtection="1"/>
    <xf numFmtId="0" fontId="10" fillId="0" borderId="173" xfId="1" applyFont="1" applyBorder="1" applyAlignment="1" applyProtection="1">
      <alignment horizontal="center"/>
    </xf>
    <xf numFmtId="37" fontId="10" fillId="0" borderId="39" xfId="1" applyNumberFormat="1" applyFont="1" applyBorder="1" applyProtection="1"/>
    <xf numFmtId="37" fontId="10" fillId="0" borderId="43" xfId="1" applyNumberFormat="1" applyFont="1" applyBorder="1" applyProtection="1"/>
    <xf numFmtId="37" fontId="10" fillId="0" borderId="46" xfId="1" applyNumberFormat="1" applyFont="1" applyBorder="1" applyProtection="1"/>
    <xf numFmtId="0" fontId="10" fillId="0" borderId="173" xfId="1" applyFont="1" applyBorder="1" applyProtection="1"/>
    <xf numFmtId="37" fontId="10" fillId="9" borderId="32" xfId="1" applyNumberFormat="1" applyFont="1" applyFill="1" applyBorder="1" applyProtection="1"/>
    <xf numFmtId="37" fontId="10" fillId="9" borderId="29" xfId="1" applyNumberFormat="1" applyFont="1" applyFill="1" applyBorder="1" applyProtection="1"/>
    <xf numFmtId="37" fontId="10" fillId="9" borderId="30" xfId="1" applyNumberFormat="1" applyFont="1" applyFill="1" applyBorder="1" applyProtection="1"/>
    <xf numFmtId="37" fontId="10" fillId="9" borderId="31" xfId="1" applyNumberFormat="1" applyFont="1" applyFill="1" applyBorder="1" applyProtection="1"/>
    <xf numFmtId="37" fontId="10" fillId="9" borderId="27" xfId="1" applyNumberFormat="1" applyFont="1" applyFill="1" applyBorder="1" applyProtection="1"/>
    <xf numFmtId="37" fontId="10" fillId="9" borderId="21" xfId="1" applyNumberFormat="1" applyFont="1" applyFill="1" applyBorder="1" applyProtection="1"/>
    <xf numFmtId="37" fontId="10" fillId="9" borderId="11" xfId="1" applyNumberFormat="1" applyFont="1" applyFill="1" applyBorder="1" applyProtection="1"/>
    <xf numFmtId="37" fontId="10" fillId="9" borderId="9" xfId="1" applyNumberFormat="1" applyFont="1" applyFill="1" applyBorder="1" applyProtection="1"/>
    <xf numFmtId="37" fontId="10" fillId="9" borderId="10" xfId="1" applyNumberFormat="1" applyFont="1" applyFill="1" applyBorder="1" applyProtection="1"/>
    <xf numFmtId="37" fontId="10" fillId="9" borderId="26" xfId="1" applyNumberFormat="1" applyFont="1" applyFill="1" applyBorder="1" applyProtection="1"/>
    <xf numFmtId="0" fontId="10" fillId="0" borderId="0" xfId="1" applyFont="1" applyFill="1"/>
    <xf numFmtId="0" fontId="52" fillId="0" borderId="0" xfId="1" applyFont="1" applyFill="1"/>
    <xf numFmtId="37" fontId="10" fillId="9" borderId="44" xfId="1" applyNumberFormat="1" applyFont="1" applyFill="1" applyBorder="1" applyProtection="1"/>
    <xf numFmtId="37" fontId="10" fillId="9" borderId="39" xfId="1" applyNumberFormat="1" applyFont="1" applyFill="1" applyBorder="1" applyProtection="1"/>
    <xf numFmtId="37" fontId="10" fillId="9" borderId="41" xfId="1" applyNumberFormat="1" applyFont="1" applyFill="1" applyBorder="1" applyProtection="1"/>
    <xf numFmtId="37" fontId="10" fillId="9" borderId="42" xfId="1" applyNumberFormat="1" applyFont="1" applyFill="1" applyBorder="1" applyProtection="1"/>
    <xf numFmtId="37" fontId="10" fillId="9" borderId="45" xfId="1" applyNumberFormat="1" applyFont="1" applyFill="1" applyBorder="1" applyProtection="1"/>
    <xf numFmtId="0" fontId="10" fillId="0" borderId="47" xfId="1" applyFont="1" applyBorder="1" applyAlignment="1" applyProtection="1">
      <alignment horizontal="center"/>
    </xf>
    <xf numFmtId="0" fontId="10" fillId="0" borderId="48" xfId="1" applyFont="1" applyBorder="1" applyProtection="1"/>
    <xf numFmtId="0" fontId="10" fillId="0" borderId="49" xfId="1" applyFont="1" applyBorder="1" applyProtection="1"/>
    <xf numFmtId="37" fontId="10" fillId="0" borderId="50" xfId="1" applyNumberFormat="1" applyFont="1" applyBorder="1" applyProtection="1"/>
    <xf numFmtId="37" fontId="10" fillId="0" borderId="69" xfId="1" applyNumberFormat="1" applyFont="1" applyBorder="1" applyProtection="1"/>
    <xf numFmtId="37" fontId="10" fillId="0" borderId="47" xfId="1" applyNumberFormat="1" applyFont="1" applyBorder="1" applyProtection="1"/>
    <xf numFmtId="37" fontId="10" fillId="0" borderId="49" xfId="1" applyNumberFormat="1" applyFont="1" applyBorder="1" applyProtection="1"/>
    <xf numFmtId="0" fontId="10" fillId="0" borderId="174" xfId="1" applyFont="1" applyBorder="1" applyAlignment="1" applyProtection="1">
      <alignment horizontal="center"/>
    </xf>
    <xf numFmtId="0" fontId="10" fillId="0" borderId="176" xfId="1" applyFont="1" applyBorder="1" applyAlignment="1" applyProtection="1">
      <alignment horizontal="center"/>
    </xf>
    <xf numFmtId="37" fontId="10" fillId="0" borderId="31" xfId="1" applyNumberFormat="1" applyFont="1" applyBorder="1" applyProtection="1"/>
    <xf numFmtId="0" fontId="10" fillId="0" borderId="14" xfId="1" applyFont="1" applyBorder="1" applyProtection="1"/>
    <xf numFmtId="0" fontId="10" fillId="0" borderId="16" xfId="1" applyFont="1" applyBorder="1" applyProtection="1"/>
    <xf numFmtId="0" fontId="10" fillId="0" borderId="17" xfId="1" applyFont="1" applyBorder="1" applyProtection="1"/>
    <xf numFmtId="0" fontId="10" fillId="0" borderId="41" xfId="1" applyFont="1" applyBorder="1" applyProtection="1"/>
    <xf numFmtId="0" fontId="10" fillId="0" borderId="42" xfId="1" applyFont="1" applyBorder="1" applyProtection="1"/>
    <xf numFmtId="0" fontId="10" fillId="0" borderId="39" xfId="1" applyFont="1" applyBorder="1" applyProtection="1"/>
    <xf numFmtId="0" fontId="10" fillId="0" borderId="34" xfId="1" applyFont="1" applyBorder="1" applyProtection="1"/>
    <xf numFmtId="5" fontId="10" fillId="0" borderId="51" xfId="1" applyNumberFormat="1" applyFont="1" applyBorder="1" applyProtection="1"/>
    <xf numFmtId="5" fontId="10" fillId="0" borderId="44" xfId="1" applyNumberFormat="1" applyFont="1" applyBorder="1" applyProtection="1"/>
    <xf numFmtId="0" fontId="10" fillId="0" borderId="42" xfId="1" applyFont="1" applyBorder="1" applyAlignment="1" applyProtection="1">
      <alignment horizontal="center"/>
    </xf>
    <xf numFmtId="0" fontId="10" fillId="0" borderId="51" xfId="1" applyFont="1" applyBorder="1" applyAlignment="1" applyProtection="1">
      <alignment horizontal="center"/>
    </xf>
    <xf numFmtId="37" fontId="10" fillId="0" borderId="51" xfId="1" applyNumberFormat="1" applyFont="1" applyBorder="1" applyProtection="1"/>
    <xf numFmtId="37" fontId="10" fillId="0" borderId="44" xfId="1" applyNumberFormat="1" applyFont="1" applyBorder="1" applyProtection="1"/>
    <xf numFmtId="37" fontId="10" fillId="0" borderId="42" xfId="1" applyNumberFormat="1" applyFont="1" applyBorder="1" applyProtection="1"/>
    <xf numFmtId="0" fontId="10" fillId="0" borderId="46" xfId="1" applyFont="1" applyBorder="1" applyProtection="1"/>
    <xf numFmtId="0" fontId="10" fillId="0" borderId="0" xfId="1" applyFont="1" applyFill="1" applyBorder="1"/>
    <xf numFmtId="37" fontId="10" fillId="9" borderId="43" xfId="1" applyNumberFormat="1" applyFont="1" applyFill="1" applyBorder="1" applyProtection="1"/>
    <xf numFmtId="37" fontId="10" fillId="9" borderId="51" xfId="1" applyNumberFormat="1" applyFont="1" applyFill="1" applyBorder="1" applyProtection="1"/>
    <xf numFmtId="5" fontId="10" fillId="0" borderId="50" xfId="1" applyNumberFormat="1" applyFont="1" applyBorder="1" applyProtection="1"/>
    <xf numFmtId="5" fontId="10" fillId="0" borderId="52" xfId="1" applyNumberFormat="1" applyFont="1" applyBorder="1" applyProtection="1"/>
    <xf numFmtId="5" fontId="10" fillId="0" borderId="47" xfId="1" applyNumberFormat="1" applyFont="1" applyBorder="1" applyProtection="1"/>
    <xf numFmtId="5" fontId="10" fillId="0" borderId="53" xfId="1" applyNumberFormat="1" applyFont="1" applyBorder="1" applyProtection="1"/>
    <xf numFmtId="5" fontId="10" fillId="0" borderId="48" xfId="1" applyNumberFormat="1" applyFont="1" applyBorder="1" applyProtection="1"/>
    <xf numFmtId="0" fontId="10" fillId="0" borderId="53" xfId="1" applyFont="1" applyBorder="1" applyProtection="1"/>
    <xf numFmtId="0" fontId="10" fillId="0" borderId="52" xfId="1" applyFont="1" applyBorder="1" applyAlignment="1" applyProtection="1">
      <alignment horizontal="center"/>
    </xf>
    <xf numFmtId="0" fontId="10" fillId="0" borderId="0" xfId="1" applyFont="1" applyAlignment="1" applyProtection="1">
      <alignment horizontal="right"/>
    </xf>
    <xf numFmtId="0" fontId="10" fillId="0" borderId="25" xfId="1" applyFont="1" applyBorder="1" applyAlignment="1" applyProtection="1">
      <alignment horizontal="center"/>
    </xf>
    <xf numFmtId="0" fontId="13" fillId="0" borderId="0" xfId="1" applyFont="1" applyProtection="1"/>
    <xf numFmtId="5" fontId="10" fillId="0" borderId="16" xfId="1" applyNumberFormat="1" applyFont="1" applyBorder="1" applyProtection="1"/>
    <xf numFmtId="37" fontId="10" fillId="0" borderId="16" xfId="1" applyNumberFormat="1" applyFont="1" applyBorder="1" applyProtection="1"/>
    <xf numFmtId="0" fontId="6" fillId="4" borderId="38" xfId="1" applyFont="1" applyFill="1" applyBorder="1" applyProtection="1"/>
    <xf numFmtId="0" fontId="6" fillId="4" borderId="1" xfId="1" applyFont="1" applyFill="1" applyBorder="1" applyProtection="1"/>
    <xf numFmtId="5" fontId="10" fillId="0" borderId="37" xfId="1" applyNumberFormat="1" applyFont="1" applyBorder="1" applyProtection="1"/>
    <xf numFmtId="0" fontId="11" fillId="0" borderId="0" xfId="1" applyFont="1" applyProtection="1"/>
    <xf numFmtId="164" fontId="10" fillId="0" borderId="10" xfId="1" applyNumberFormat="1" applyFont="1" applyBorder="1" applyAlignment="1" applyProtection="1">
      <alignment horizontal="center"/>
    </xf>
    <xf numFmtId="0" fontId="11" fillId="0" borderId="4" xfId="1" applyFont="1" applyBorder="1" applyProtection="1"/>
    <xf numFmtId="0" fontId="10" fillId="0" borderId="5" xfId="1" applyFont="1" applyBorder="1" applyAlignment="1" applyProtection="1">
      <alignment horizontal="centerContinuous"/>
    </xf>
    <xf numFmtId="37" fontId="10" fillId="0" borderId="34" xfId="1" applyNumberFormat="1" applyFont="1" applyBorder="1" applyProtection="1"/>
    <xf numFmtId="37" fontId="10" fillId="0" borderId="37" xfId="1" applyNumberFormat="1" applyFont="1" applyBorder="1" applyProtection="1"/>
    <xf numFmtId="0" fontId="7" fillId="0" borderId="25" xfId="1" applyFont="1" applyBorder="1" applyProtection="1">
      <protection locked="0"/>
    </xf>
    <xf numFmtId="0" fontId="7" fillId="0" borderId="0" xfId="1" applyFont="1" applyProtection="1">
      <protection locked="0"/>
    </xf>
    <xf numFmtId="0" fontId="7" fillId="0" borderId="19" xfId="1" applyFont="1" applyBorder="1" applyProtection="1">
      <protection locked="0"/>
    </xf>
    <xf numFmtId="0" fontId="7" fillId="0" borderId="26" xfId="1" applyFont="1" applyBorder="1" applyProtection="1">
      <protection locked="0"/>
    </xf>
    <xf numFmtId="0" fontId="7" fillId="0" borderId="10" xfId="1" applyFont="1" applyBorder="1" applyProtection="1">
      <protection locked="0"/>
    </xf>
    <xf numFmtId="164" fontId="10" fillId="0" borderId="21" xfId="1" applyNumberFormat="1" applyFont="1" applyBorder="1" applyAlignment="1" applyProtection="1">
      <alignment horizontal="center"/>
    </xf>
    <xf numFmtId="0" fontId="10" fillId="0" borderId="10" xfId="1" applyFont="1" applyBorder="1" applyAlignment="1" applyProtection="1">
      <alignment horizontal="centerContinuous"/>
    </xf>
    <xf numFmtId="5" fontId="7" fillId="0" borderId="44" xfId="1" applyNumberFormat="1" applyFont="1" applyBorder="1" applyProtection="1">
      <protection locked="0"/>
    </xf>
    <xf numFmtId="5" fontId="7" fillId="0" borderId="51" xfId="1" applyNumberFormat="1" applyFont="1" applyBorder="1" applyProtection="1">
      <protection locked="0"/>
    </xf>
    <xf numFmtId="0" fontId="10" fillId="9" borderId="34" xfId="1" applyFont="1" applyFill="1" applyBorder="1" applyProtection="1"/>
    <xf numFmtId="0" fontId="10" fillId="9" borderId="21" xfId="1" applyFont="1" applyFill="1" applyBorder="1" applyProtection="1"/>
    <xf numFmtId="0" fontId="10" fillId="9" borderId="10" xfId="1" applyFont="1" applyFill="1" applyBorder="1" applyProtection="1"/>
    <xf numFmtId="0" fontId="10" fillId="9" borderId="16" xfId="1" applyFont="1" applyFill="1" applyBorder="1" applyProtection="1"/>
    <xf numFmtId="37" fontId="7" fillId="0" borderId="44" xfId="1" applyNumberFormat="1" applyFont="1" applyBorder="1" applyProtection="1">
      <protection locked="0"/>
    </xf>
    <xf numFmtId="0" fontId="10" fillId="9" borderId="22" xfId="1" applyFont="1" applyFill="1" applyBorder="1" applyProtection="1"/>
    <xf numFmtId="0" fontId="7" fillId="0" borderId="51" xfId="1" applyFont="1" applyBorder="1" applyProtection="1">
      <protection locked="0"/>
    </xf>
    <xf numFmtId="0" fontId="10" fillId="9" borderId="51" xfId="1" applyFont="1" applyFill="1" applyBorder="1" applyProtection="1"/>
    <xf numFmtId="37" fontId="10" fillId="0" borderId="32" xfId="1" applyNumberFormat="1" applyFont="1" applyBorder="1" applyProtection="1"/>
    <xf numFmtId="37" fontId="10" fillId="0" borderId="21" xfId="1" applyNumberFormat="1" applyFont="1" applyBorder="1" applyProtection="1"/>
    <xf numFmtId="5" fontId="10" fillId="0" borderId="32" xfId="1" applyNumberFormat="1" applyFont="1" applyBorder="1" applyProtection="1"/>
    <xf numFmtId="5" fontId="10" fillId="0" borderId="34" xfId="1" applyNumberFormat="1" applyFont="1" applyBorder="1" applyProtection="1"/>
    <xf numFmtId="37" fontId="10" fillId="0" borderId="0" xfId="1" applyNumberFormat="1" applyFont="1" applyProtection="1"/>
    <xf numFmtId="37" fontId="10" fillId="0" borderId="19" xfId="1" applyNumberFormat="1" applyFont="1" applyBorder="1" applyProtection="1"/>
    <xf numFmtId="5" fontId="10" fillId="0" borderId="38" xfId="1" applyNumberFormat="1" applyFont="1" applyBorder="1" applyProtection="1"/>
    <xf numFmtId="0" fontId="10" fillId="0" borderId="4" xfId="1" applyFont="1" applyBorder="1" applyAlignment="1" applyProtection="1">
      <alignment horizontal="centerContinuous"/>
    </xf>
    <xf numFmtId="37" fontId="10" fillId="0" borderId="5" xfId="1" applyNumberFormat="1" applyFont="1" applyBorder="1" applyProtection="1"/>
    <xf numFmtId="0" fontId="10" fillId="0" borderId="7" xfId="1" applyFont="1" applyBorder="1" applyProtection="1"/>
    <xf numFmtId="0" fontId="10" fillId="0" borderId="8" xfId="1" applyFont="1" applyBorder="1"/>
    <xf numFmtId="0" fontId="10" fillId="0" borderId="2" xfId="1" applyFont="1" applyBorder="1"/>
    <xf numFmtId="0" fontId="10" fillId="0" borderId="13" xfId="1" applyFont="1" applyBorder="1"/>
    <xf numFmtId="0" fontId="10" fillId="0" borderId="12" xfId="1" applyFont="1" applyBorder="1"/>
    <xf numFmtId="0" fontId="22" fillId="0" borderId="15" xfId="1" applyFont="1" applyBorder="1"/>
    <xf numFmtId="0" fontId="10" fillId="0" borderId="5" xfId="1" applyFont="1" applyBorder="1"/>
    <xf numFmtId="0" fontId="10" fillId="0" borderId="9" xfId="1" applyFont="1" applyBorder="1"/>
    <xf numFmtId="0" fontId="22" fillId="0" borderId="17" xfId="1" applyFont="1" applyBorder="1"/>
    <xf numFmtId="0" fontId="10" fillId="0" borderId="26" xfId="1" applyFont="1" applyBorder="1"/>
    <xf numFmtId="49" fontId="10" fillId="0" borderId="22" xfId="1" applyNumberFormat="1" applyFont="1" applyBorder="1" applyAlignment="1">
      <alignment horizontal="center"/>
    </xf>
    <xf numFmtId="0" fontId="10" fillId="0" borderId="41" xfId="1" applyFont="1" applyBorder="1" applyAlignment="1">
      <alignment horizontal="centerContinuous"/>
    </xf>
    <xf numFmtId="0" fontId="10" fillId="0" borderId="10" xfId="1" applyFont="1" applyBorder="1" applyAlignment="1">
      <alignment horizontal="centerContinuous"/>
    </xf>
    <xf numFmtId="0" fontId="10" fillId="0" borderId="42" xfId="1" applyFont="1" applyBorder="1" applyAlignment="1">
      <alignment horizontal="centerContinuous"/>
    </xf>
    <xf numFmtId="0" fontId="10" fillId="0" borderId="39" xfId="1" applyFont="1" applyBorder="1" applyAlignment="1">
      <alignment horizontal="centerContinuous"/>
    </xf>
    <xf numFmtId="0" fontId="10" fillId="0" borderId="4" xfId="1" applyFont="1" applyBorder="1" applyAlignment="1"/>
    <xf numFmtId="0" fontId="10" fillId="0" borderId="4" xfId="1" applyFont="1" applyBorder="1"/>
    <xf numFmtId="0" fontId="10" fillId="0" borderId="33" xfId="1" applyFont="1" applyBorder="1"/>
    <xf numFmtId="0" fontId="10" fillId="0" borderId="32" xfId="1" applyFont="1" applyBorder="1"/>
    <xf numFmtId="0" fontId="10" fillId="0" borderId="28" xfId="1" applyFont="1" applyBorder="1" applyAlignment="1">
      <alignment horizontal="center"/>
    </xf>
    <xf numFmtId="0" fontId="10" fillId="0" borderId="31" xfId="1" applyFont="1" applyBorder="1"/>
    <xf numFmtId="0" fontId="10" fillId="0" borderId="34" xfId="1" applyFont="1" applyBorder="1" applyAlignment="1">
      <alignment horizontal="center"/>
    </xf>
    <xf numFmtId="0" fontId="10" fillId="0" borderId="18" xfId="1" applyFont="1" applyBorder="1" applyAlignment="1">
      <alignment horizontal="center"/>
    </xf>
    <xf numFmtId="0" fontId="10" fillId="0" borderId="19" xfId="1" applyFont="1" applyBorder="1" applyAlignment="1">
      <alignment horizontal="center"/>
    </xf>
    <xf numFmtId="0" fontId="10" fillId="0" borderId="15" xfId="1" applyFont="1" applyBorder="1" applyAlignment="1">
      <alignment horizontal="center"/>
    </xf>
    <xf numFmtId="0" fontId="10" fillId="0" borderId="0" xfId="1" applyFont="1" applyAlignment="1">
      <alignment horizontal="center"/>
    </xf>
    <xf numFmtId="0" fontId="10" fillId="0" borderId="16" xfId="1" applyFont="1" applyBorder="1" applyAlignment="1">
      <alignment horizontal="center"/>
    </xf>
    <xf numFmtId="0" fontId="10" fillId="0" borderId="19" xfId="1" applyFont="1" applyBorder="1"/>
    <xf numFmtId="0" fontId="10" fillId="0" borderId="20" xfId="1" applyFont="1" applyBorder="1"/>
    <xf numFmtId="0" fontId="10" fillId="0" borderId="17" xfId="1" applyFont="1" applyBorder="1" applyAlignment="1">
      <alignment horizontal="center"/>
    </xf>
    <xf numFmtId="0" fontId="10" fillId="0" borderId="22" xfId="1" applyFont="1" applyBorder="1" applyAlignment="1">
      <alignment horizontal="center"/>
    </xf>
    <xf numFmtId="0" fontId="10" fillId="0" borderId="43" xfId="1" applyFont="1" applyBorder="1"/>
    <xf numFmtId="0" fontId="10" fillId="0" borderId="46" xfId="1" applyFont="1" applyBorder="1"/>
    <xf numFmtId="5" fontId="7" fillId="0" borderId="46" xfId="1" applyNumberFormat="1" applyFont="1" applyBorder="1" applyProtection="1">
      <protection locked="0"/>
    </xf>
    <xf numFmtId="0" fontId="7" fillId="0" borderId="46" xfId="1" applyFont="1" applyBorder="1" applyProtection="1">
      <protection locked="0"/>
    </xf>
    <xf numFmtId="37" fontId="7" fillId="0" borderId="46" xfId="1" applyNumberFormat="1" applyFont="1" applyBorder="1" applyProtection="1">
      <protection locked="0"/>
    </xf>
    <xf numFmtId="0" fontId="10" fillId="0" borderId="17" xfId="1" applyFont="1" applyBorder="1"/>
    <xf numFmtId="37" fontId="7" fillId="0" borderId="17" xfId="1" applyNumberFormat="1" applyFont="1" applyBorder="1" applyProtection="1">
      <protection locked="0"/>
    </xf>
    <xf numFmtId="0" fontId="7" fillId="0" borderId="17" xfId="1" applyFont="1" applyBorder="1" applyProtection="1">
      <protection locked="0"/>
    </xf>
    <xf numFmtId="0" fontId="7" fillId="0" borderId="22" xfId="1" applyFont="1" applyBorder="1" applyProtection="1">
      <protection locked="0"/>
    </xf>
    <xf numFmtId="0" fontId="10" fillId="0" borderId="28" xfId="1" applyFont="1" applyBorder="1"/>
    <xf numFmtId="37" fontId="7" fillId="0" borderId="28" xfId="1" applyNumberFormat="1" applyFont="1" applyBorder="1" applyProtection="1">
      <protection locked="0"/>
    </xf>
    <xf numFmtId="0" fontId="7" fillId="0" borderId="28" xfId="1" applyFont="1" applyBorder="1" applyProtection="1">
      <protection locked="0"/>
    </xf>
    <xf numFmtId="0" fontId="7" fillId="0" borderId="34" xfId="1" applyFont="1" applyBorder="1" applyProtection="1">
      <protection locked="0"/>
    </xf>
    <xf numFmtId="37" fontId="10" fillId="0" borderId="17" xfId="1" applyNumberFormat="1" applyFont="1" applyBorder="1" applyProtection="1"/>
    <xf numFmtId="0" fontId="10" fillId="0" borderId="6" xfId="1" applyFont="1" applyBorder="1"/>
    <xf numFmtId="0" fontId="10" fillId="0" borderId="1" xfId="1" applyFont="1" applyBorder="1"/>
    <xf numFmtId="0" fontId="10" fillId="0" borderId="7" xfId="1" applyFont="1" applyBorder="1"/>
    <xf numFmtId="0" fontId="10" fillId="0" borderId="24" xfId="1" applyFont="1" applyBorder="1"/>
    <xf numFmtId="0" fontId="10" fillId="0" borderId="15" xfId="1" applyFont="1" applyBorder="1"/>
    <xf numFmtId="0" fontId="10" fillId="0" borderId="21" xfId="1" applyFont="1" applyBorder="1"/>
    <xf numFmtId="49" fontId="10" fillId="0" borderId="21" xfId="1" applyNumberFormat="1" applyFont="1" applyBorder="1"/>
    <xf numFmtId="0" fontId="10" fillId="0" borderId="11" xfId="1" applyFont="1" applyBorder="1"/>
    <xf numFmtId="0" fontId="10" fillId="0" borderId="41" xfId="1" applyFont="1" applyBorder="1"/>
    <xf numFmtId="0" fontId="10" fillId="0" borderId="30" xfId="1" applyFont="1" applyBorder="1"/>
    <xf numFmtId="0" fontId="10" fillId="0" borderId="29" xfId="1" applyFont="1" applyBorder="1"/>
    <xf numFmtId="0" fontId="10" fillId="0" borderId="44" xfId="1" applyFont="1" applyBorder="1" applyAlignment="1">
      <alignment horizontal="centerContinuous"/>
    </xf>
    <xf numFmtId="0" fontId="10" fillId="0" borderId="45" xfId="1" applyFont="1" applyBorder="1" applyAlignment="1">
      <alignment horizontal="centerContinuous"/>
    </xf>
    <xf numFmtId="0" fontId="10" fillId="0" borderId="34" xfId="1" applyFont="1" applyBorder="1"/>
    <xf numFmtId="0" fontId="10" fillId="0" borderId="18" xfId="1" applyFont="1" applyBorder="1"/>
    <xf numFmtId="0" fontId="10" fillId="0" borderId="27" xfId="1" applyFont="1" applyBorder="1" applyAlignment="1">
      <alignment horizontal="center"/>
    </xf>
    <xf numFmtId="0" fontId="10" fillId="0" borderId="33" xfId="1" applyFont="1" applyBorder="1" applyAlignment="1">
      <alignment horizontal="center"/>
    </xf>
    <xf numFmtId="0" fontId="10" fillId="0" borderId="16" xfId="1" applyFont="1" applyBorder="1"/>
    <xf numFmtId="0" fontId="10" fillId="0" borderId="26" xfId="1" applyFont="1" applyBorder="1" applyAlignment="1">
      <alignment horizontal="center"/>
    </xf>
    <xf numFmtId="0" fontId="10" fillId="0" borderId="20" xfId="1" applyFont="1" applyBorder="1" applyAlignment="1">
      <alignment horizontal="center"/>
    </xf>
    <xf numFmtId="0" fontId="10" fillId="0" borderId="22" xfId="1" applyFont="1" applyBorder="1"/>
    <xf numFmtId="0" fontId="10" fillId="0" borderId="43" xfId="1" applyFont="1" applyBorder="1" applyAlignment="1">
      <alignment horizontal="center"/>
    </xf>
    <xf numFmtId="0" fontId="10" fillId="0" borderId="51" xfId="1" applyFont="1" applyBorder="1" applyAlignment="1">
      <alignment horizontal="center"/>
    </xf>
    <xf numFmtId="37" fontId="10" fillId="0" borderId="15" xfId="1" applyNumberFormat="1" applyFont="1" applyBorder="1"/>
    <xf numFmtId="37" fontId="10" fillId="0" borderId="25" xfId="1" applyNumberFormat="1" applyFont="1" applyBorder="1"/>
    <xf numFmtId="37" fontId="10" fillId="0" borderId="16" xfId="1" applyNumberFormat="1" applyFont="1" applyBorder="1"/>
    <xf numFmtId="37" fontId="10" fillId="0" borderId="18" xfId="1" applyNumberFormat="1" applyFont="1" applyBorder="1"/>
    <xf numFmtId="37" fontId="10" fillId="0" borderId="45" xfId="1" applyNumberFormat="1" applyFont="1" applyBorder="1"/>
    <xf numFmtId="37" fontId="10" fillId="0" borderId="51" xfId="1" applyNumberFormat="1" applyFont="1" applyBorder="1"/>
    <xf numFmtId="37" fontId="10" fillId="0" borderId="43" xfId="1" applyNumberFormat="1" applyFont="1" applyBorder="1"/>
    <xf numFmtId="37" fontId="10" fillId="0" borderId="46" xfId="1" applyNumberFormat="1" applyFont="1" applyBorder="1"/>
    <xf numFmtId="37" fontId="10" fillId="0" borderId="28" xfId="1" applyNumberFormat="1" applyFont="1" applyBorder="1"/>
    <xf numFmtId="37" fontId="10" fillId="0" borderId="27" xfId="1" applyNumberFormat="1" applyFont="1" applyBorder="1"/>
    <xf numFmtId="37" fontId="10" fillId="0" borderId="34" xfId="1" applyNumberFormat="1" applyFont="1" applyBorder="1"/>
    <xf numFmtId="37" fontId="10" fillId="0" borderId="33" xfId="1" applyNumberFormat="1" applyFont="1" applyBorder="1"/>
    <xf numFmtId="37" fontId="10" fillId="0" borderId="17" xfId="1" applyNumberFormat="1" applyFont="1" applyBorder="1"/>
    <xf numFmtId="37" fontId="10" fillId="0" borderId="26" xfId="1" applyNumberFormat="1" applyFont="1" applyBorder="1"/>
    <xf numFmtId="37" fontId="10" fillId="0" borderId="22" xfId="1" applyNumberFormat="1" applyFont="1" applyBorder="1"/>
    <xf numFmtId="37" fontId="10" fillId="0" borderId="20" xfId="1" applyNumberFormat="1" applyFont="1" applyBorder="1"/>
    <xf numFmtId="37" fontId="10" fillId="0" borderId="15" xfId="1" applyNumberFormat="1" applyFont="1" applyBorder="1" applyProtection="1"/>
    <xf numFmtId="37" fontId="10" fillId="0" borderId="25" xfId="1" applyNumberFormat="1" applyFont="1" applyBorder="1" applyProtection="1"/>
    <xf numFmtId="37" fontId="10" fillId="0" borderId="18" xfId="1" applyNumberFormat="1" applyFont="1" applyBorder="1" applyProtection="1"/>
    <xf numFmtId="37" fontId="10" fillId="21" borderId="32" xfId="1" applyNumberFormat="1" applyFont="1" applyFill="1" applyBorder="1"/>
    <xf numFmtId="37" fontId="10" fillId="21" borderId="31" xfId="1" applyNumberFormat="1" applyFont="1" applyFill="1" applyBorder="1"/>
    <xf numFmtId="37" fontId="10" fillId="21" borderId="29" xfId="1" applyNumberFormat="1" applyFont="1" applyFill="1" applyBorder="1"/>
    <xf numFmtId="37" fontId="10" fillId="21" borderId="30" xfId="1" applyNumberFormat="1" applyFont="1" applyFill="1" applyBorder="1"/>
    <xf numFmtId="37" fontId="10" fillId="21" borderId="27" xfId="1" applyNumberFormat="1" applyFont="1" applyFill="1" applyBorder="1"/>
    <xf numFmtId="0" fontId="10" fillId="0" borderId="47" xfId="1" applyFont="1" applyBorder="1" applyAlignment="1">
      <alignment horizontal="center"/>
    </xf>
    <xf numFmtId="0" fontId="10" fillId="0" borderId="50" xfId="1" applyFont="1" applyBorder="1"/>
    <xf numFmtId="37" fontId="10" fillId="0" borderId="52" xfId="1" applyNumberFormat="1" applyFont="1" applyBorder="1" applyProtection="1"/>
    <xf numFmtId="0" fontId="10" fillId="0" borderId="52" xfId="1" applyFont="1" applyBorder="1" applyAlignment="1">
      <alignment horizontal="center"/>
    </xf>
    <xf numFmtId="0" fontId="10" fillId="0" borderId="14" xfId="1" applyFont="1" applyBorder="1"/>
    <xf numFmtId="0" fontId="10" fillId="0" borderId="21" xfId="1" applyFont="1" applyBorder="1" applyAlignment="1">
      <alignment horizontal="centerContinuous"/>
    </xf>
    <xf numFmtId="0" fontId="10" fillId="0" borderId="26" xfId="1" applyFont="1" applyBorder="1" applyAlignment="1">
      <alignment horizontal="centerContinuous"/>
    </xf>
    <xf numFmtId="0" fontId="10" fillId="0" borderId="5" xfId="1" applyFont="1" applyBorder="1" applyAlignment="1">
      <alignment horizontal="center"/>
    </xf>
    <xf numFmtId="0" fontId="10" fillId="0" borderId="4" xfId="1" applyFont="1" applyBorder="1" applyAlignment="1">
      <alignment horizontal="center"/>
    </xf>
    <xf numFmtId="0" fontId="10" fillId="0" borderId="9" xfId="1" applyFont="1" applyBorder="1" applyAlignment="1">
      <alignment horizontal="center"/>
    </xf>
    <xf numFmtId="0" fontId="22" fillId="0" borderId="21" xfId="1" applyFont="1" applyBorder="1" applyAlignment="1">
      <alignment horizontal="center"/>
    </xf>
    <xf numFmtId="0" fontId="10" fillId="0" borderId="21" xfId="1" applyFont="1" applyBorder="1" applyAlignment="1">
      <alignment horizontal="center"/>
    </xf>
    <xf numFmtId="0" fontId="10" fillId="0" borderId="11" xfId="1" applyFont="1" applyBorder="1" applyAlignment="1">
      <alignment horizontal="center"/>
    </xf>
    <xf numFmtId="5" fontId="10" fillId="0" borderId="19" xfId="1" applyNumberFormat="1" applyFont="1" applyBorder="1" applyProtection="1"/>
    <xf numFmtId="5" fontId="10" fillId="0" borderId="15" xfId="1" applyNumberFormat="1" applyFont="1" applyBorder="1" applyProtection="1"/>
    <xf numFmtId="5" fontId="10" fillId="0" borderId="5" xfId="1" applyNumberFormat="1" applyFont="1" applyBorder="1" applyProtection="1"/>
    <xf numFmtId="37" fontId="10" fillId="0" borderId="11" xfId="1" applyNumberFormat="1" applyFont="1" applyBorder="1" applyProtection="1"/>
    <xf numFmtId="5" fontId="10" fillId="0" borderId="21" xfId="1" applyNumberFormat="1" applyFont="1" applyBorder="1" applyProtection="1"/>
    <xf numFmtId="0" fontId="10" fillId="5" borderId="17" xfId="1" applyFont="1" applyFill="1" applyBorder="1"/>
    <xf numFmtId="5" fontId="10" fillId="0" borderId="11" xfId="1" applyNumberFormat="1" applyFont="1" applyBorder="1" applyProtection="1"/>
    <xf numFmtId="0" fontId="22" fillId="0" borderId="19" xfId="1" applyFont="1" applyBorder="1" applyAlignment="1">
      <alignment horizontal="center"/>
    </xf>
    <xf numFmtId="0" fontId="10" fillId="0" borderId="38" xfId="1" applyFont="1" applyBorder="1" applyAlignment="1">
      <alignment horizontal="center"/>
    </xf>
    <xf numFmtId="0" fontId="10" fillId="5" borderId="38" xfId="1" applyFont="1" applyFill="1" applyBorder="1"/>
    <xf numFmtId="5" fontId="10" fillId="0" borderId="35" xfId="1" applyNumberFormat="1" applyFont="1" applyBorder="1" applyProtection="1"/>
    <xf numFmtId="5" fontId="10" fillId="0" borderId="7" xfId="1" applyNumberFormat="1" applyFont="1" applyBorder="1" applyProtection="1"/>
    <xf numFmtId="0" fontId="10" fillId="0" borderId="0" xfId="1" applyFont="1" applyAlignment="1">
      <alignment horizontal="right"/>
    </xf>
    <xf numFmtId="0" fontId="10" fillId="0" borderId="84" xfId="1" applyFont="1" applyBorder="1" applyAlignment="1" applyProtection="1">
      <alignment horizontal="centerContinuous" wrapText="1"/>
    </xf>
    <xf numFmtId="0" fontId="10" fillId="0" borderId="93" xfId="1" applyFont="1" applyBorder="1" applyAlignment="1" applyProtection="1">
      <alignment horizontal="center"/>
    </xf>
    <xf numFmtId="0" fontId="58" fillId="0" borderId="95" xfId="1" applyFont="1" applyBorder="1"/>
    <xf numFmtId="0" fontId="58" fillId="0" borderId="92" xfId="1" applyFont="1" applyBorder="1"/>
    <xf numFmtId="0" fontId="58" fillId="0" borderId="0" xfId="1" applyFont="1"/>
    <xf numFmtId="0" fontId="10" fillId="0" borderId="81" xfId="1" applyFont="1" applyBorder="1" applyAlignment="1" applyProtection="1">
      <alignment horizontal="center"/>
    </xf>
    <xf numFmtId="0" fontId="58" fillId="0" borderId="0" xfId="1" applyFont="1" applyAlignment="1">
      <alignment horizontal="center"/>
    </xf>
    <xf numFmtId="0" fontId="58" fillId="0" borderId="100" xfId="1" applyFont="1" applyBorder="1" applyAlignment="1">
      <alignment horizontal="center"/>
    </xf>
    <xf numFmtId="0" fontId="10" fillId="0" borderId="102" xfId="1" applyFont="1" applyBorder="1" applyAlignment="1" applyProtection="1">
      <alignment horizontal="right"/>
    </xf>
    <xf numFmtId="0" fontId="11" fillId="0" borderId="103" xfId="1" applyFont="1" applyBorder="1" applyProtection="1"/>
    <xf numFmtId="0" fontId="10" fillId="22" borderId="104" xfId="1" applyFont="1" applyFill="1" applyBorder="1" applyProtection="1"/>
    <xf numFmtId="0" fontId="10" fillId="22" borderId="85" xfId="1" applyFont="1" applyFill="1" applyBorder="1" applyProtection="1"/>
    <xf numFmtId="37" fontId="10" fillId="22" borderId="104" xfId="1" applyNumberFormat="1" applyFont="1" applyFill="1" applyBorder="1" applyProtection="1"/>
    <xf numFmtId="37" fontId="10" fillId="22" borderId="85" xfId="1" applyNumberFormat="1" applyFont="1" applyFill="1" applyBorder="1" applyProtection="1"/>
    <xf numFmtId="0" fontId="10" fillId="0" borderId="113" xfId="1" applyFont="1" applyBorder="1" applyAlignment="1" applyProtection="1">
      <alignment horizontal="right"/>
    </xf>
    <xf numFmtId="0" fontId="10" fillId="0" borderId="21" xfId="1" applyFont="1" applyBorder="1" applyAlignment="1" applyProtection="1">
      <alignment horizontal="centerContinuous"/>
    </xf>
    <xf numFmtId="0" fontId="10" fillId="0" borderId="54" xfId="1" applyFont="1" applyBorder="1" applyAlignment="1" applyProtection="1">
      <alignment horizontal="center"/>
    </xf>
    <xf numFmtId="5" fontId="10" fillId="9" borderId="48" xfId="1" applyNumberFormat="1" applyFont="1" applyFill="1" applyBorder="1" applyProtection="1"/>
    <xf numFmtId="164" fontId="10" fillId="0" borderId="2" xfId="1" applyNumberFormat="1" applyFont="1" applyBorder="1" applyAlignment="1" applyProtection="1">
      <alignment horizontal="center"/>
    </xf>
    <xf numFmtId="0" fontId="10" fillId="0" borderId="44" xfId="1" applyFont="1" applyBorder="1" applyAlignment="1" applyProtection="1">
      <alignment horizontal="centerContinuous"/>
    </xf>
    <xf numFmtId="0" fontId="10" fillId="0" borderId="34" xfId="1" applyFont="1" applyBorder="1" applyAlignment="1" applyProtection="1">
      <alignment horizontal="center"/>
    </xf>
    <xf numFmtId="5" fontId="7" fillId="0" borderId="19" xfId="1" applyNumberFormat="1" applyFont="1" applyBorder="1" applyProtection="1">
      <protection locked="0"/>
    </xf>
    <xf numFmtId="37" fontId="7" fillId="0" borderId="19" xfId="1" applyNumberFormat="1" applyFont="1" applyBorder="1" applyProtection="1">
      <protection locked="0"/>
    </xf>
    <xf numFmtId="0" fontId="7" fillId="0" borderId="15" xfId="1" applyFont="1" applyBorder="1" applyProtection="1">
      <protection locked="0"/>
    </xf>
    <xf numFmtId="0" fontId="10" fillId="9" borderId="46" xfId="1" applyFont="1" applyFill="1" applyBorder="1" applyProtection="1"/>
    <xf numFmtId="37" fontId="7" fillId="0" borderId="32" xfId="1" applyNumberFormat="1" applyFont="1" applyBorder="1" applyProtection="1">
      <protection locked="0"/>
    </xf>
    <xf numFmtId="0" fontId="10" fillId="0" borderId="28" xfId="1" applyFont="1" applyBorder="1" applyProtection="1"/>
    <xf numFmtId="0" fontId="10" fillId="0" borderId="6" xfId="1" applyFont="1" applyBorder="1" applyAlignment="1" applyProtection="1">
      <alignment horizontal="center"/>
    </xf>
    <xf numFmtId="0" fontId="10" fillId="0" borderId="50" xfId="1" applyFont="1" applyBorder="1" applyProtection="1"/>
    <xf numFmtId="0" fontId="10" fillId="9" borderId="53" xfId="1" applyFont="1" applyFill="1" applyBorder="1" applyProtection="1"/>
    <xf numFmtId="37" fontId="10" fillId="0" borderId="0" xfId="1" applyNumberFormat="1" applyFont="1" applyAlignment="1" applyProtection="1">
      <alignment horizontal="center"/>
    </xf>
    <xf numFmtId="37" fontId="10" fillId="0" borderId="15" xfId="1" applyNumberFormat="1" applyFont="1" applyBorder="1" applyAlignment="1" applyProtection="1">
      <alignment horizontal="center"/>
    </xf>
    <xf numFmtId="0" fontId="10" fillId="0" borderId="23" xfId="1" applyFont="1" applyBorder="1" applyAlignment="1" applyProtection="1">
      <alignment horizontal="center"/>
    </xf>
    <xf numFmtId="0" fontId="10" fillId="0" borderId="33" xfId="1" applyFont="1" applyBorder="1" applyAlignment="1" applyProtection="1">
      <alignment horizontal="center"/>
    </xf>
    <xf numFmtId="0" fontId="10" fillId="0" borderId="18" xfId="1" applyFont="1" applyBorder="1" applyAlignment="1" applyProtection="1">
      <alignment horizontal="center"/>
    </xf>
    <xf numFmtId="37" fontId="10" fillId="0" borderId="22" xfId="1" applyNumberFormat="1" applyFont="1" applyBorder="1" applyProtection="1"/>
    <xf numFmtId="0" fontId="10" fillId="0" borderId="20" xfId="1" applyFont="1" applyBorder="1" applyAlignment="1" applyProtection="1">
      <alignment horizontal="center"/>
    </xf>
    <xf numFmtId="0" fontId="10" fillId="0" borderId="16" xfId="1" applyFont="1" applyBorder="1" applyAlignment="1">
      <alignment horizontal="centerContinuous"/>
    </xf>
    <xf numFmtId="0" fontId="10" fillId="0" borderId="19" xfId="1" applyFont="1" applyBorder="1" applyAlignment="1">
      <alignment horizontal="centerContinuous"/>
    </xf>
    <xf numFmtId="5" fontId="10" fillId="4" borderId="19" xfId="1" applyNumberFormat="1" applyFont="1" applyFill="1" applyBorder="1" applyProtection="1"/>
    <xf numFmtId="0" fontId="10" fillId="4" borderId="19" xfId="1" applyFont="1" applyFill="1" applyBorder="1" applyProtection="1"/>
    <xf numFmtId="5" fontId="10" fillId="4" borderId="16" xfId="1" applyNumberFormat="1" applyFont="1" applyFill="1" applyBorder="1" applyProtection="1"/>
    <xf numFmtId="37" fontId="10" fillId="4" borderId="19" xfId="1" applyNumberFormat="1" applyFont="1" applyFill="1" applyBorder="1" applyProtection="1"/>
    <xf numFmtId="37" fontId="10" fillId="4" borderId="16" xfId="1" applyNumberFormat="1" applyFont="1" applyFill="1" applyBorder="1" applyProtection="1"/>
    <xf numFmtId="0" fontId="10" fillId="19" borderId="44" xfId="1" applyFont="1" applyFill="1" applyBorder="1"/>
    <xf numFmtId="0" fontId="10" fillId="0" borderId="54" xfId="1" applyFont="1" applyBorder="1" applyAlignment="1">
      <alignment horizontal="center"/>
    </xf>
    <xf numFmtId="0" fontId="10" fillId="0" borderId="48" xfId="1" applyFont="1" applyBorder="1"/>
    <xf numFmtId="0" fontId="10" fillId="19" borderId="48" xfId="1" applyFont="1" applyFill="1" applyBorder="1"/>
    <xf numFmtId="0" fontId="11" fillId="0" borderId="0" xfId="1" applyFont="1" applyAlignment="1">
      <alignment horizontal="centerContinuous"/>
    </xf>
    <xf numFmtId="164" fontId="10" fillId="0" borderId="1" xfId="1" applyNumberFormat="1" applyFont="1" applyBorder="1" applyAlignment="1" applyProtection="1">
      <alignment horizontal="center"/>
    </xf>
    <xf numFmtId="0" fontId="10" fillId="0" borderId="8" xfId="1" applyFont="1" applyBorder="1" applyAlignment="1">
      <alignment horizontal="centerContinuous"/>
    </xf>
    <xf numFmtId="0" fontId="10" fillId="0" borderId="2" xfId="1" applyFont="1" applyBorder="1" applyAlignment="1">
      <alignment horizontal="centerContinuous"/>
    </xf>
    <xf numFmtId="0" fontId="10" fillId="0" borderId="3" xfId="1" applyFont="1" applyBorder="1" applyAlignment="1">
      <alignment horizontal="centerContinuous"/>
    </xf>
    <xf numFmtId="0" fontId="10" fillId="0" borderId="4" xfId="1" applyFont="1" applyBorder="1" applyAlignment="1">
      <alignment horizontal="centerContinuous"/>
    </xf>
    <xf numFmtId="0" fontId="10" fillId="0" borderId="5" xfId="1" applyFont="1" applyBorder="1" applyAlignment="1">
      <alignment horizontal="centerContinuous"/>
    </xf>
    <xf numFmtId="0" fontId="10" fillId="0" borderId="30" xfId="1" applyFont="1" applyBorder="1" applyAlignment="1">
      <alignment horizontal="center"/>
    </xf>
    <xf numFmtId="0" fontId="10" fillId="0" borderId="32" xfId="1" applyFont="1" applyBorder="1" applyAlignment="1">
      <alignment horizontal="center"/>
    </xf>
    <xf numFmtId="0" fontId="10" fillId="0" borderId="34" xfId="1" applyFont="1" applyBorder="1" applyAlignment="1">
      <alignment horizontal="centerContinuous"/>
    </xf>
    <xf numFmtId="0" fontId="10" fillId="4" borderId="19" xfId="1" applyFont="1" applyFill="1" applyBorder="1"/>
    <xf numFmtId="0" fontId="10" fillId="0" borderId="30" xfId="1" applyFont="1" applyBorder="1" applyAlignment="1">
      <alignment horizontal="centerContinuous"/>
    </xf>
    <xf numFmtId="0" fontId="10" fillId="0" borderId="31" xfId="1" applyFont="1" applyBorder="1" applyAlignment="1">
      <alignment horizontal="centerContinuous"/>
    </xf>
    <xf numFmtId="0" fontId="10" fillId="0" borderId="29" xfId="1" applyFont="1" applyBorder="1" applyAlignment="1">
      <alignment horizontal="centerContinuous"/>
    </xf>
    <xf numFmtId="0" fontId="10" fillId="0" borderId="48" xfId="1" applyFont="1" applyBorder="1" applyAlignment="1">
      <alignment horizontal="left"/>
    </xf>
    <xf numFmtId="0" fontId="10" fillId="11" borderId="48" xfId="1" applyFont="1" applyFill="1" applyBorder="1"/>
    <xf numFmtId="0" fontId="10" fillId="0" borderId="0" xfId="1" applyFont="1" applyAlignment="1"/>
    <xf numFmtId="49" fontId="10" fillId="0" borderId="1" xfId="1" applyNumberFormat="1" applyFont="1" applyBorder="1"/>
    <xf numFmtId="37" fontId="6" fillId="22" borderId="41" xfId="0" applyNumberFormat="1" applyFont="1" applyFill="1" applyBorder="1" applyProtection="1"/>
    <xf numFmtId="37" fontId="6" fillId="22" borderId="44" xfId="0" applyNumberFormat="1" applyFont="1" applyFill="1" applyBorder="1" applyProtection="1"/>
    <xf numFmtId="0" fontId="22" fillId="0" borderId="0" xfId="0" applyFont="1" applyFill="1" applyAlignment="1" applyProtection="1">
      <alignment wrapText="1"/>
    </xf>
    <xf numFmtId="0" fontId="56" fillId="0" borderId="0" xfId="0" applyFont="1" applyFill="1" applyAlignment="1" applyProtection="1">
      <alignment wrapText="1"/>
    </xf>
    <xf numFmtId="0" fontId="7" fillId="0" borderId="5" xfId="1" applyFont="1" applyBorder="1" applyProtection="1">
      <protection locked="0"/>
    </xf>
    <xf numFmtId="0" fontId="7" fillId="0" borderId="16" xfId="1" applyFont="1" applyBorder="1" applyProtection="1">
      <protection locked="0"/>
    </xf>
    <xf numFmtId="0" fontId="46" fillId="0" borderId="4" xfId="1" applyFont="1" applyBorder="1" applyProtection="1"/>
    <xf numFmtId="0" fontId="7" fillId="0" borderId="9" xfId="1" applyFont="1" applyBorder="1" applyProtection="1">
      <protection locked="0"/>
    </xf>
    <xf numFmtId="0" fontId="7" fillId="0" borderId="21" xfId="1" applyFont="1" applyBorder="1" applyProtection="1">
      <protection locked="0"/>
    </xf>
    <xf numFmtId="164" fontId="10" fillId="0" borderId="17" xfId="1" applyNumberFormat="1" applyBorder="1" applyAlignment="1" applyProtection="1">
      <alignment horizontal="left"/>
    </xf>
    <xf numFmtId="0" fontId="10" fillId="0" borderId="22" xfId="1" applyBorder="1" applyProtection="1"/>
    <xf numFmtId="164" fontId="10" fillId="0" borderId="26" xfId="1" applyNumberFormat="1" applyBorder="1" applyAlignment="1" applyProtection="1">
      <alignment horizontal="center"/>
    </xf>
    <xf numFmtId="164" fontId="10" fillId="0" borderId="17" xfId="1" applyNumberFormat="1" applyBorder="1" applyAlignment="1" applyProtection="1">
      <alignment horizontal="center"/>
    </xf>
    <xf numFmtId="0" fontId="10" fillId="0" borderId="9" xfId="1" applyFont="1" applyBorder="1" applyAlignment="1" applyProtection="1">
      <alignment horizontal="centerContinuous"/>
    </xf>
    <xf numFmtId="0" fontId="10" fillId="0" borderId="11" xfId="1" applyFont="1" applyBorder="1" applyAlignment="1" applyProtection="1">
      <alignment horizontal="centerContinuous"/>
    </xf>
    <xf numFmtId="0" fontId="10" fillId="0" borderId="18" xfId="1" applyFont="1" applyBorder="1" applyProtection="1"/>
    <xf numFmtId="0" fontId="10" fillId="0" borderId="25" xfId="1" applyFont="1" applyBorder="1" applyAlignment="1" applyProtection="1">
      <alignment horizontal="centerContinuous"/>
    </xf>
    <xf numFmtId="0" fontId="10" fillId="0" borderId="26" xfId="1" applyFont="1" applyBorder="1" applyAlignment="1" applyProtection="1">
      <alignment horizontal="centerContinuous"/>
    </xf>
    <xf numFmtId="0" fontId="10" fillId="11" borderId="32" xfId="1" applyFont="1" applyFill="1" applyBorder="1" applyProtection="1"/>
    <xf numFmtId="0" fontId="10" fillId="11" borderId="29" xfId="1" applyFont="1" applyFill="1" applyBorder="1" applyProtection="1"/>
    <xf numFmtId="0" fontId="10" fillId="11" borderId="44" xfId="1" applyFont="1" applyFill="1" applyBorder="1" applyProtection="1"/>
    <xf numFmtId="0" fontId="10" fillId="11" borderId="39" xfId="1" applyFont="1" applyFill="1" applyBorder="1" applyProtection="1"/>
    <xf numFmtId="0" fontId="10" fillId="11" borderId="21" xfId="1" applyFont="1" applyFill="1" applyBorder="1" applyProtection="1"/>
    <xf numFmtId="0" fontId="10" fillId="11" borderId="11" xfId="1" applyFont="1" applyFill="1" applyBorder="1" applyProtection="1"/>
    <xf numFmtId="5" fontId="7" fillId="0" borderId="21" xfId="1" applyNumberFormat="1" applyFont="1" applyBorder="1" applyProtection="1">
      <protection locked="0"/>
    </xf>
    <xf numFmtId="5" fontId="7" fillId="0" borderId="22" xfId="1" applyNumberFormat="1" applyFont="1" applyBorder="1" applyProtection="1">
      <protection locked="0"/>
    </xf>
    <xf numFmtId="0" fontId="10" fillId="11" borderId="19" xfId="1" applyFont="1" applyFill="1" applyBorder="1" applyProtection="1"/>
    <xf numFmtId="0" fontId="10" fillId="11" borderId="5" xfId="1" applyFont="1" applyFill="1" applyBorder="1" applyProtection="1"/>
    <xf numFmtId="37" fontId="7" fillId="0" borderId="11" xfId="1" applyNumberFormat="1" applyFont="1" applyBorder="1" applyProtection="1">
      <protection locked="0"/>
    </xf>
    <xf numFmtId="0" fontId="10" fillId="0" borderId="21" xfId="1" applyBorder="1" applyProtection="1"/>
    <xf numFmtId="37" fontId="7" fillId="0" borderId="21" xfId="1" applyNumberFormat="1" applyFont="1" applyBorder="1" applyProtection="1">
      <protection locked="0"/>
    </xf>
    <xf numFmtId="37" fontId="7" fillId="0" borderId="22" xfId="1" applyNumberFormat="1" applyFont="1" applyBorder="1" applyProtection="1">
      <protection locked="0"/>
    </xf>
    <xf numFmtId="37" fontId="10" fillId="11" borderId="32" xfId="1" applyNumberFormat="1" applyFont="1" applyFill="1" applyBorder="1" applyProtection="1"/>
    <xf numFmtId="37" fontId="10" fillId="11" borderId="29" xfId="1" applyNumberFormat="1" applyFont="1" applyFill="1" applyBorder="1" applyProtection="1"/>
    <xf numFmtId="37" fontId="10" fillId="11" borderId="21" xfId="1" applyNumberFormat="1" applyFont="1" applyFill="1" applyBorder="1" applyProtection="1"/>
    <xf numFmtId="37" fontId="10" fillId="11" borderId="11" xfId="1" applyNumberFormat="1" applyFont="1" applyFill="1" applyBorder="1" applyProtection="1"/>
    <xf numFmtId="37" fontId="10" fillId="11" borderId="44" xfId="1" applyNumberFormat="1" applyFont="1" applyFill="1" applyBorder="1" applyProtection="1"/>
    <xf numFmtId="37" fontId="10" fillId="11" borderId="39" xfId="1" applyNumberFormat="1" applyFont="1" applyFill="1" applyBorder="1" applyProtection="1"/>
    <xf numFmtId="5" fontId="10" fillId="0" borderId="22" xfId="1" applyNumberFormat="1" applyFont="1" applyBorder="1" applyProtection="1"/>
    <xf numFmtId="0" fontId="10" fillId="0" borderId="10" xfId="1" applyFont="1" applyBorder="1" applyAlignment="1" applyProtection="1">
      <alignment horizontal="left"/>
    </xf>
    <xf numFmtId="0" fontId="10" fillId="0" borderId="181" xfId="1" applyFont="1" applyBorder="1" applyAlignment="1" applyProtection="1">
      <alignment horizontal="centerContinuous"/>
    </xf>
    <xf numFmtId="37" fontId="10" fillId="0" borderId="0" xfId="1" applyNumberFormat="1" applyFont="1" applyFill="1" applyBorder="1" applyProtection="1"/>
    <xf numFmtId="37" fontId="10" fillId="0" borderId="184" xfId="1" applyNumberFormat="1" applyFont="1" applyFill="1" applyBorder="1" applyProtection="1"/>
    <xf numFmtId="37" fontId="10" fillId="11" borderId="19" xfId="1" applyNumberFormat="1" applyFont="1" applyFill="1" applyBorder="1" applyProtection="1"/>
    <xf numFmtId="37" fontId="10" fillId="11" borderId="5" xfId="1" applyNumberFormat="1" applyFont="1" applyFill="1" applyBorder="1" applyProtection="1"/>
    <xf numFmtId="5" fontId="7" fillId="0" borderId="182" xfId="1" applyNumberFormat="1" applyFont="1" applyBorder="1" applyProtection="1">
      <protection locked="0"/>
    </xf>
    <xf numFmtId="5" fontId="7" fillId="0" borderId="183" xfId="1" applyNumberFormat="1" applyFont="1" applyBorder="1" applyProtection="1">
      <protection locked="0"/>
    </xf>
    <xf numFmtId="37" fontId="7" fillId="0" borderId="26" xfId="1" applyNumberFormat="1" applyFont="1" applyBorder="1" applyProtection="1">
      <protection locked="0"/>
    </xf>
    <xf numFmtId="0" fontId="51" fillId="0" borderId="0" xfId="1" applyFont="1" applyFill="1" applyProtection="1"/>
    <xf numFmtId="0" fontId="10" fillId="0" borderId="0" xfId="1" applyProtection="1"/>
    <xf numFmtId="0" fontId="10" fillId="0" borderId="0" xfId="1" applyAlignment="1" applyProtection="1">
      <alignment horizontal="centerContinuous"/>
    </xf>
    <xf numFmtId="0" fontId="10" fillId="0" borderId="177" xfId="1" applyFont="1" applyBorder="1" applyAlignment="1" applyProtection="1">
      <alignment horizontal="center"/>
    </xf>
    <xf numFmtId="37" fontId="10" fillId="0" borderId="178" xfId="1" applyNumberFormat="1" applyFont="1" applyBorder="1" applyProtection="1"/>
    <xf numFmtId="37" fontId="10" fillId="0" borderId="179" xfId="1" applyNumberFormat="1" applyFont="1" applyBorder="1" applyProtection="1"/>
    <xf numFmtId="0" fontId="10" fillId="0" borderId="180" xfId="1" applyFont="1" applyBorder="1" applyProtection="1"/>
    <xf numFmtId="5" fontId="7" fillId="0" borderId="36" xfId="1" applyNumberFormat="1" applyFont="1" applyBorder="1" applyProtection="1">
      <protection locked="0"/>
    </xf>
    <xf numFmtId="5" fontId="7" fillId="0" borderId="7" xfId="1" applyNumberFormat="1" applyFont="1" applyBorder="1" applyProtection="1">
      <protection locked="0"/>
    </xf>
    <xf numFmtId="0" fontId="10" fillId="0" borderId="12" xfId="1" applyBorder="1" applyProtection="1"/>
    <xf numFmtId="0" fontId="10" fillId="0" borderId="25" xfId="1" applyBorder="1" applyProtection="1"/>
    <xf numFmtId="0" fontId="10" fillId="0" borderId="26" xfId="1" applyBorder="1" applyProtection="1"/>
    <xf numFmtId="164" fontId="10" fillId="0" borderId="10" xfId="1" applyNumberFormat="1" applyBorder="1" applyAlignment="1" applyProtection="1">
      <alignment horizontal="left"/>
    </xf>
    <xf numFmtId="0" fontId="10" fillId="0" borderId="10" xfId="1" applyBorder="1" applyProtection="1"/>
    <xf numFmtId="0" fontId="10" fillId="0" borderId="30" xfId="1" applyFont="1" applyBorder="1" applyAlignment="1" applyProtection="1">
      <alignment horizontal="centerContinuous"/>
    </xf>
    <xf numFmtId="0" fontId="10" fillId="0" borderId="31" xfId="1" applyFont="1" applyBorder="1" applyAlignment="1" applyProtection="1">
      <alignment horizontal="centerContinuous"/>
    </xf>
    <xf numFmtId="0" fontId="10" fillId="0" borderId="31" xfId="1" applyBorder="1" applyAlignment="1" applyProtection="1">
      <alignment horizontal="centerContinuous"/>
    </xf>
    <xf numFmtId="0" fontId="10" fillId="0" borderId="0" xfId="1" applyBorder="1" applyAlignment="1" applyProtection="1">
      <alignment horizontal="centerContinuous"/>
    </xf>
    <xf numFmtId="0" fontId="10" fillId="0" borderId="10" xfId="1" applyBorder="1" applyAlignment="1" applyProtection="1">
      <alignment horizontal="centerContinuous"/>
    </xf>
    <xf numFmtId="0" fontId="10" fillId="0" borderId="4" xfId="1" applyBorder="1" applyProtection="1"/>
    <xf numFmtId="0" fontId="48" fillId="0" borderId="0" xfId="1" applyFont="1" applyProtection="1"/>
    <xf numFmtId="0" fontId="48" fillId="0" borderId="0" xfId="1" applyFont="1" applyAlignment="1" applyProtection="1">
      <alignment horizontal="left"/>
    </xf>
    <xf numFmtId="0" fontId="10" fillId="0" borderId="199" xfId="1" applyFont="1" applyBorder="1" applyProtection="1"/>
    <xf numFmtId="0" fontId="10" fillId="0" borderId="200" xfId="1" applyFont="1" applyBorder="1" applyProtection="1"/>
    <xf numFmtId="0" fontId="10" fillId="0" borderId="45" xfId="1" applyFont="1" applyBorder="1" applyAlignment="1" applyProtection="1">
      <alignment horizontal="centerContinuous"/>
    </xf>
    <xf numFmtId="0" fontId="10" fillId="0" borderId="197" xfId="1" applyFont="1" applyBorder="1" applyAlignment="1" applyProtection="1">
      <alignment horizontal="center"/>
    </xf>
    <xf numFmtId="0" fontId="10" fillId="0" borderId="196" xfId="1" applyFont="1" applyBorder="1" applyAlignment="1" applyProtection="1">
      <alignment horizontal="center"/>
    </xf>
    <xf numFmtId="0" fontId="10" fillId="0" borderId="185" xfId="1" applyFont="1" applyBorder="1" applyAlignment="1" applyProtection="1">
      <alignment horizontal="center"/>
    </xf>
    <xf numFmtId="0" fontId="10" fillId="0" borderId="185" xfId="1" applyFont="1" applyBorder="1" applyProtection="1"/>
    <xf numFmtId="5" fontId="10" fillId="0" borderId="10" xfId="1" applyNumberFormat="1" applyFont="1" applyBorder="1" applyProtection="1"/>
    <xf numFmtId="37" fontId="10" fillId="0" borderId="10" xfId="1" applyNumberFormat="1" applyFont="1" applyBorder="1" applyProtection="1"/>
    <xf numFmtId="0" fontId="10" fillId="0" borderId="36" xfId="1" applyFont="1" applyBorder="1" applyAlignment="1" applyProtection="1">
      <alignment horizontal="center"/>
    </xf>
    <xf numFmtId="0" fontId="10" fillId="2" borderId="36" xfId="1" applyFont="1" applyFill="1" applyBorder="1" applyProtection="1"/>
    <xf numFmtId="0" fontId="10" fillId="2" borderId="198" xfId="1" applyFont="1" applyFill="1" applyBorder="1" applyProtection="1"/>
    <xf numFmtId="37" fontId="10" fillId="0" borderId="36" xfId="1" applyNumberFormat="1" applyFont="1" applyBorder="1" applyProtection="1"/>
    <xf numFmtId="5" fontId="10" fillId="0" borderId="36" xfId="1" applyNumberFormat="1" applyFont="1" applyBorder="1" applyProtection="1"/>
    <xf numFmtId="0" fontId="10" fillId="0" borderId="37" xfId="1" applyFont="1" applyBorder="1" applyAlignment="1" applyProtection="1">
      <alignment horizontal="center"/>
    </xf>
    <xf numFmtId="0" fontId="9" fillId="0" borderId="0" xfId="1" applyFont="1" applyAlignment="1" applyProtection="1">
      <alignment horizontal="centerContinuous"/>
    </xf>
    <xf numFmtId="0" fontId="46" fillId="0" borderId="0" xfId="1" applyFont="1" applyProtection="1"/>
    <xf numFmtId="164" fontId="10" fillId="0" borderId="10" xfId="1" applyNumberFormat="1" applyBorder="1" applyAlignment="1" applyProtection="1">
      <alignment horizontal="center"/>
    </xf>
    <xf numFmtId="0" fontId="10" fillId="0" borderId="0" xfId="1" applyBorder="1" applyProtection="1"/>
    <xf numFmtId="0" fontId="10" fillId="0" borderId="8" xfId="1" applyBorder="1" applyProtection="1"/>
    <xf numFmtId="0" fontId="10" fillId="0" borderId="2" xfId="1" applyBorder="1" applyProtection="1"/>
    <xf numFmtId="0" fontId="10" fillId="0" borderId="3" xfId="1" applyBorder="1" applyProtection="1"/>
    <xf numFmtId="0" fontId="10" fillId="0" borderId="9" xfId="1" applyBorder="1" applyProtection="1"/>
    <xf numFmtId="0" fontId="10" fillId="0" borderId="11" xfId="1" applyBorder="1" applyProtection="1"/>
    <xf numFmtId="0" fontId="10" fillId="10" borderId="36" xfId="1" applyFont="1" applyFill="1" applyBorder="1" applyProtection="1"/>
    <xf numFmtId="0" fontId="10" fillId="10" borderId="198" xfId="1" applyFont="1" applyFill="1" applyBorder="1" applyProtection="1"/>
    <xf numFmtId="0" fontId="10" fillId="10" borderId="1" xfId="1" applyFont="1" applyFill="1" applyBorder="1" applyProtection="1"/>
    <xf numFmtId="0" fontId="10" fillId="18" borderId="0" xfId="1" applyFont="1" applyFill="1" applyBorder="1" applyProtection="1"/>
    <xf numFmtId="5" fontId="10" fillId="0" borderId="0" xfId="1" applyNumberFormat="1" applyFont="1" applyBorder="1" applyProtection="1"/>
    <xf numFmtId="37" fontId="10" fillId="0" borderId="0" xfId="1" applyNumberFormat="1" applyProtection="1"/>
    <xf numFmtId="0" fontId="10" fillId="0" borderId="24" xfId="1" applyFont="1" applyBorder="1" applyAlignment="1" applyProtection="1">
      <alignment horizontal="center"/>
    </xf>
    <xf numFmtId="0" fontId="10" fillId="0" borderId="214" xfId="1" applyFont="1" applyBorder="1" applyProtection="1"/>
    <xf numFmtId="0" fontId="10" fillId="0" borderId="213" xfId="1" applyFont="1" applyBorder="1" applyProtection="1"/>
    <xf numFmtId="0" fontId="10" fillId="0" borderId="215" xfId="1" applyBorder="1" applyProtection="1"/>
    <xf numFmtId="0" fontId="10" fillId="0" borderId="194" xfId="1" applyBorder="1" applyProtection="1"/>
    <xf numFmtId="0" fontId="10" fillId="0" borderId="19" xfId="1" applyBorder="1" applyProtection="1"/>
    <xf numFmtId="164" fontId="10" fillId="0" borderId="21" xfId="1" applyNumberFormat="1" applyBorder="1" applyAlignment="1" applyProtection="1">
      <alignment horizontal="center"/>
    </xf>
    <xf numFmtId="0" fontId="10" fillId="0" borderId="208" xfId="1" applyBorder="1" applyProtection="1"/>
    <xf numFmtId="0" fontId="10" fillId="0" borderId="216" xfId="1" applyFont="1" applyBorder="1" applyProtection="1"/>
    <xf numFmtId="0" fontId="16" fillId="0" borderId="4" xfId="1" applyFont="1" applyBorder="1" applyAlignment="1" applyProtection="1">
      <alignment horizontal="center"/>
    </xf>
    <xf numFmtId="0" fontId="16" fillId="0" borderId="0" xfId="1" applyFont="1" applyProtection="1"/>
    <xf numFmtId="0" fontId="16" fillId="0" borderId="194" xfId="1" applyFont="1" applyBorder="1" applyProtection="1"/>
    <xf numFmtId="0" fontId="16" fillId="0" borderId="5" xfId="1" applyFont="1" applyBorder="1" applyProtection="1"/>
    <xf numFmtId="0" fontId="16" fillId="0" borderId="4" xfId="1" applyFont="1" applyBorder="1" applyProtection="1"/>
    <xf numFmtId="0" fontId="10" fillId="0" borderId="194" xfId="1" applyFont="1" applyBorder="1"/>
    <xf numFmtId="0" fontId="16" fillId="0" borderId="11" xfId="1" applyFont="1" applyBorder="1" applyProtection="1"/>
    <xf numFmtId="0" fontId="22" fillId="0" borderId="33" xfId="1" applyFont="1" applyBorder="1" applyProtection="1"/>
    <xf numFmtId="0" fontId="22" fillId="0" borderId="27" xfId="1" applyFont="1" applyBorder="1" applyAlignment="1" applyProtection="1">
      <alignment horizontal="center"/>
    </xf>
    <xf numFmtId="0" fontId="22" fillId="0" borderId="27" xfId="1" applyFont="1" applyBorder="1" applyAlignment="1" applyProtection="1">
      <alignment horizontal="centerContinuous"/>
    </xf>
    <xf numFmtId="0" fontId="22" fillId="0" borderId="217" xfId="1" applyFont="1" applyBorder="1" applyProtection="1"/>
    <xf numFmtId="0" fontId="22" fillId="0" borderId="31" xfId="1" applyFont="1" applyBorder="1" applyAlignment="1" applyProtection="1">
      <alignment horizontal="centerContinuous"/>
    </xf>
    <xf numFmtId="0" fontId="22" fillId="0" borderId="25" xfId="1" applyFont="1" applyBorder="1" applyAlignment="1" applyProtection="1">
      <alignment horizontal="centerContinuous"/>
    </xf>
    <xf numFmtId="0" fontId="22" fillId="0" borderId="18" xfId="1" applyFont="1" applyBorder="1" applyProtection="1"/>
    <xf numFmtId="0" fontId="22" fillId="0" borderId="25" xfId="1" applyFont="1" applyBorder="1" applyAlignment="1" applyProtection="1">
      <alignment horizontal="center"/>
    </xf>
    <xf numFmtId="0" fontId="22" fillId="0" borderId="194" xfId="1" applyFont="1" applyBorder="1" applyAlignment="1" applyProtection="1">
      <alignment horizontal="center"/>
    </xf>
    <xf numFmtId="0" fontId="22" fillId="0" borderId="5" xfId="1" applyFont="1" applyBorder="1" applyAlignment="1" applyProtection="1">
      <alignment horizontal="center"/>
    </xf>
    <xf numFmtId="0" fontId="22" fillId="0" borderId="18" xfId="1" applyFont="1" applyBorder="1" applyAlignment="1" applyProtection="1">
      <alignment horizontal="center"/>
    </xf>
    <xf numFmtId="0" fontId="22" fillId="0" borderId="20" xfId="1" applyFont="1" applyBorder="1" applyAlignment="1" applyProtection="1">
      <alignment horizontal="center"/>
    </xf>
    <xf numFmtId="0" fontId="22" fillId="0" borderId="26" xfId="1" applyFont="1" applyBorder="1" applyAlignment="1" applyProtection="1">
      <alignment horizontal="center"/>
    </xf>
    <xf numFmtId="0" fontId="22" fillId="0" borderId="216" xfId="1" applyFont="1" applyBorder="1" applyAlignment="1" applyProtection="1">
      <alignment horizontal="center"/>
    </xf>
    <xf numFmtId="0" fontId="22" fillId="0" borderId="11" xfId="1" applyFont="1" applyBorder="1" applyAlignment="1" applyProtection="1">
      <alignment horizontal="center"/>
    </xf>
    <xf numFmtId="0" fontId="10" fillId="0" borderId="216" xfId="1" applyFont="1" applyBorder="1" applyAlignment="1" applyProtection="1">
      <alignment horizontal="center"/>
    </xf>
    <xf numFmtId="0" fontId="10" fillId="10" borderId="26" xfId="1" applyFont="1" applyFill="1" applyBorder="1" applyProtection="1"/>
    <xf numFmtId="0" fontId="10" fillId="10" borderId="216" xfId="1" applyFont="1" applyFill="1" applyBorder="1" applyProtection="1"/>
    <xf numFmtId="0" fontId="10" fillId="0" borderId="217" xfId="1" applyFont="1" applyBorder="1" applyAlignment="1" applyProtection="1">
      <alignment horizontal="centerContinuous"/>
    </xf>
    <xf numFmtId="0" fontId="10" fillId="0" borderId="29" xfId="1" applyFont="1" applyBorder="1" applyAlignment="1" applyProtection="1">
      <alignment horizontal="centerContinuous"/>
    </xf>
    <xf numFmtId="0" fontId="10" fillId="0" borderId="194" xfId="1" applyFont="1" applyBorder="1" applyAlignment="1" applyProtection="1">
      <alignment horizontal="centerContinuous"/>
    </xf>
    <xf numFmtId="0" fontId="10" fillId="0" borderId="6" xfId="1" applyFont="1" applyBorder="1" applyAlignment="1" applyProtection="1">
      <alignment horizontal="centerContinuous"/>
    </xf>
    <xf numFmtId="0" fontId="10" fillId="0" borderId="1" xfId="1" applyFont="1" applyBorder="1" applyAlignment="1" applyProtection="1">
      <alignment horizontal="centerContinuous"/>
    </xf>
    <xf numFmtId="0" fontId="10" fillId="0" borderId="218" xfId="1" applyFont="1" applyBorder="1" applyAlignment="1" applyProtection="1">
      <alignment horizontal="centerContinuous"/>
    </xf>
    <xf numFmtId="0" fontId="10" fillId="0" borderId="7" xfId="1" applyFont="1" applyBorder="1" applyAlignment="1" applyProtection="1">
      <alignment horizontal="centerContinuous"/>
    </xf>
    <xf numFmtId="37" fontId="10" fillId="0" borderId="0" xfId="1" applyNumberFormat="1" applyFont="1" applyAlignment="1" applyProtection="1">
      <alignment horizontal="centerContinuous"/>
    </xf>
    <xf numFmtId="0" fontId="15" fillId="0" borderId="0" xfId="1" applyFont="1" applyAlignment="1" applyProtection="1">
      <alignment horizontal="centerContinuous"/>
    </xf>
    <xf numFmtId="0" fontId="15" fillId="0" borderId="0" xfId="1" applyFont="1" applyProtection="1"/>
    <xf numFmtId="0" fontId="9" fillId="0" borderId="0" xfId="1" applyFont="1" applyProtection="1"/>
    <xf numFmtId="37" fontId="10" fillId="0" borderId="2" xfId="1" applyNumberFormat="1" applyFont="1" applyBorder="1" applyProtection="1"/>
    <xf numFmtId="37" fontId="10" fillId="0" borderId="8" xfId="1" applyNumberFormat="1" applyFont="1" applyBorder="1" applyProtection="1"/>
    <xf numFmtId="0" fontId="10" fillId="0" borderId="5" xfId="1" applyBorder="1" applyAlignment="1" applyProtection="1">
      <alignment horizontal="centerContinuous"/>
    </xf>
    <xf numFmtId="0" fontId="10" fillId="0" borderId="33" xfId="1" applyFont="1" applyBorder="1" applyProtection="1"/>
    <xf numFmtId="0" fontId="10" fillId="0" borderId="27" xfId="1" applyFont="1" applyBorder="1" applyAlignment="1" applyProtection="1">
      <alignment horizontal="centerContinuous"/>
    </xf>
    <xf numFmtId="0" fontId="10" fillId="10" borderId="7" xfId="1" applyFont="1" applyFill="1" applyBorder="1" applyProtection="1"/>
    <xf numFmtId="0" fontId="10" fillId="10" borderId="6" xfId="1" applyFont="1" applyFill="1" applyBorder="1" applyProtection="1"/>
    <xf numFmtId="0" fontId="58" fillId="0" borderId="92" xfId="1" applyFont="1" applyBorder="1" applyAlignment="1">
      <alignment horizontal="center"/>
    </xf>
    <xf numFmtId="0" fontId="10" fillId="0" borderId="85" xfId="1" applyFont="1" applyFill="1" applyBorder="1" applyProtection="1"/>
    <xf numFmtId="0" fontId="10" fillId="23" borderId="116" xfId="1" applyFont="1" applyFill="1" applyBorder="1" applyProtection="1"/>
    <xf numFmtId="0" fontId="22" fillId="0" borderId="4" xfId="1" applyFont="1" applyBorder="1" applyAlignment="1" applyProtection="1">
      <alignment horizontal="center"/>
    </xf>
    <xf numFmtId="0" fontId="22" fillId="0" borderId="0" xfId="1" applyFont="1" applyAlignment="1" applyProtection="1">
      <alignment horizontal="left"/>
    </xf>
    <xf numFmtId="49" fontId="22" fillId="0" borderId="4" xfId="1" applyNumberFormat="1" applyFont="1" applyBorder="1" applyAlignment="1" applyProtection="1">
      <alignment horizontal="center"/>
    </xf>
    <xf numFmtId="0" fontId="22" fillId="0" borderId="27" xfId="1" applyFont="1" applyBorder="1" applyProtection="1"/>
    <xf numFmtId="0" fontId="22" fillId="0" borderId="31" xfId="1" applyFont="1" applyBorder="1" applyProtection="1"/>
    <xf numFmtId="0" fontId="22" fillId="0" borderId="29" xfId="1" applyFont="1" applyBorder="1" applyProtection="1"/>
    <xf numFmtId="0" fontId="22" fillId="0" borderId="25" xfId="1" applyFont="1" applyBorder="1" applyProtection="1"/>
    <xf numFmtId="0" fontId="22" fillId="0" borderId="0" xfId="1" applyFont="1" applyAlignment="1" applyProtection="1">
      <alignment horizontal="centerContinuous"/>
    </xf>
    <xf numFmtId="0" fontId="22" fillId="0" borderId="5" xfId="1" applyFont="1" applyBorder="1" applyAlignment="1" applyProtection="1">
      <alignment horizontal="centerContinuous"/>
    </xf>
    <xf numFmtId="0" fontId="22" fillId="0" borderId="10" xfId="1" applyFont="1" applyBorder="1" applyProtection="1"/>
    <xf numFmtId="0" fontId="22" fillId="0" borderId="26" xfId="1" applyFont="1" applyBorder="1" applyProtection="1"/>
    <xf numFmtId="0" fontId="22" fillId="0" borderId="11" xfId="1" applyFont="1" applyBorder="1" applyProtection="1"/>
    <xf numFmtId="0" fontId="22" fillId="0" borderId="0" xfId="1" applyFont="1" applyAlignment="1" applyProtection="1">
      <alignment horizontal="center"/>
    </xf>
    <xf numFmtId="0" fontId="22" fillId="0" borderId="16" xfId="1" applyFont="1" applyBorder="1" applyAlignment="1" applyProtection="1">
      <alignment horizontal="center"/>
    </xf>
    <xf numFmtId="0" fontId="22" fillId="0" borderId="16" xfId="1" applyFont="1" applyBorder="1" applyAlignment="1" applyProtection="1">
      <alignment horizontal="centerContinuous"/>
    </xf>
    <xf numFmtId="0" fontId="22" fillId="0" borderId="10" xfId="1" applyFont="1" applyBorder="1" applyAlignment="1" applyProtection="1">
      <alignment horizontal="center"/>
    </xf>
    <xf numFmtId="0" fontId="22" fillId="0" borderId="173" xfId="1" applyFont="1" applyBorder="1" applyAlignment="1" applyProtection="1">
      <alignment horizontal="center"/>
    </xf>
    <xf numFmtId="0" fontId="13" fillId="0" borderId="26" xfId="1" applyFont="1" applyBorder="1" applyProtection="1"/>
    <xf numFmtId="0" fontId="10" fillId="0" borderId="30" xfId="1" applyBorder="1" applyProtection="1"/>
    <xf numFmtId="0" fontId="10" fillId="0" borderId="31" xfId="1" applyBorder="1" applyProtection="1"/>
    <xf numFmtId="0" fontId="10" fillId="0" borderId="29" xfId="1" applyBorder="1" applyProtection="1"/>
    <xf numFmtId="0" fontId="10" fillId="0" borderId="5" xfId="1" applyBorder="1" applyProtection="1"/>
    <xf numFmtId="0" fontId="10" fillId="0" borderId="6" xfId="1" applyBorder="1" applyProtection="1"/>
    <xf numFmtId="0" fontId="10" fillId="0" borderId="1" xfId="1" applyBorder="1" applyProtection="1"/>
    <xf numFmtId="0" fontId="10" fillId="0" borderId="7" xfId="1" applyBorder="1" applyProtection="1"/>
    <xf numFmtId="0" fontId="10" fillId="0" borderId="16" xfId="1" applyFont="1" applyBorder="1" applyAlignment="1" applyProtection="1">
      <alignment horizontal="centerContinuous"/>
    </xf>
    <xf numFmtId="0" fontId="10" fillId="0" borderId="41" xfId="1" applyFont="1" applyBorder="1" applyAlignment="1" applyProtection="1">
      <alignment horizontal="center"/>
    </xf>
    <xf numFmtId="5" fontId="10" fillId="0" borderId="57" xfId="1" applyNumberFormat="1" applyFont="1" applyBorder="1" applyProtection="1"/>
    <xf numFmtId="5" fontId="10" fillId="0" borderId="58" xfId="1" applyNumberFormat="1" applyFont="1" applyBorder="1" applyProtection="1"/>
    <xf numFmtId="0" fontId="10" fillId="0" borderId="8" xfId="1" applyBorder="1" applyAlignment="1" applyProtection="1">
      <alignment horizontal="left"/>
    </xf>
    <xf numFmtId="0" fontId="10" fillId="0" borderId="8" xfId="1" applyBorder="1" applyAlignment="1" applyProtection="1">
      <alignment horizontal="center"/>
    </xf>
    <xf numFmtId="0" fontId="10" fillId="0" borderId="66" xfId="1" applyBorder="1" applyAlignment="1" applyProtection="1">
      <alignment horizontal="center"/>
    </xf>
    <xf numFmtId="0" fontId="10" fillId="0" borderId="2" xfId="1" applyBorder="1" applyAlignment="1" applyProtection="1">
      <alignment horizontal="left"/>
    </xf>
    <xf numFmtId="0" fontId="10" fillId="0" borderId="8" xfId="1" applyBorder="1" applyAlignment="1" applyProtection="1">
      <alignment horizontal="centerContinuous"/>
    </xf>
    <xf numFmtId="0" fontId="10" fillId="0" borderId="3" xfId="1" applyBorder="1" applyAlignment="1" applyProtection="1">
      <alignment horizontal="centerContinuous"/>
    </xf>
    <xf numFmtId="0" fontId="10" fillId="0" borderId="4" xfId="1" applyBorder="1" applyAlignment="1" applyProtection="1">
      <alignment horizontal="center"/>
    </xf>
    <xf numFmtId="0" fontId="10" fillId="0" borderId="55" xfId="1" applyBorder="1" applyProtection="1"/>
    <xf numFmtId="164" fontId="10" fillId="0" borderId="56" xfId="1" applyNumberFormat="1" applyBorder="1" applyAlignment="1" applyProtection="1">
      <alignment horizontal="center"/>
    </xf>
    <xf numFmtId="0" fontId="10" fillId="0" borderId="22" xfId="1" applyBorder="1" applyAlignment="1" applyProtection="1">
      <alignment horizontal="center"/>
    </xf>
    <xf numFmtId="0" fontId="10" fillId="0" borderId="21" xfId="1" applyBorder="1" applyAlignment="1" applyProtection="1">
      <alignment horizontal="centerContinuous"/>
    </xf>
    <xf numFmtId="0" fontId="11" fillId="0" borderId="6" xfId="1" applyFont="1" applyBorder="1" applyAlignment="1" applyProtection="1">
      <alignment horizontal="centerContinuous"/>
    </xf>
    <xf numFmtId="0" fontId="11" fillId="0" borderId="1" xfId="1" applyFont="1" applyBorder="1" applyAlignment="1" applyProtection="1">
      <alignment horizontal="centerContinuous"/>
    </xf>
    <xf numFmtId="0" fontId="10" fillId="0" borderId="1" xfId="1" applyBorder="1" applyAlignment="1" applyProtection="1">
      <alignment horizontal="centerContinuous"/>
    </xf>
    <xf numFmtId="0" fontId="10" fillId="0" borderId="60" xfId="1" applyBorder="1" applyAlignment="1" applyProtection="1">
      <alignment horizontal="centerContinuous"/>
    </xf>
    <xf numFmtId="0" fontId="10" fillId="0" borderId="59" xfId="1" applyBorder="1" applyAlignment="1" applyProtection="1">
      <alignment horizontal="centerContinuous"/>
    </xf>
    <xf numFmtId="0" fontId="10" fillId="0" borderId="60" xfId="1" applyBorder="1" applyProtection="1"/>
    <xf numFmtId="0" fontId="10" fillId="0" borderId="3" xfId="1" applyBorder="1" applyAlignment="1" applyProtection="1">
      <alignment horizontal="center"/>
    </xf>
    <xf numFmtId="0" fontId="10" fillId="0" borderId="2" xfId="1" applyBorder="1" applyAlignment="1" applyProtection="1">
      <alignment horizontal="centerContinuous"/>
    </xf>
    <xf numFmtId="0" fontId="10" fillId="0" borderId="66" xfId="1" applyBorder="1" applyAlignment="1" applyProtection="1">
      <alignment horizontal="centerContinuous"/>
    </xf>
    <xf numFmtId="0" fontId="16" fillId="0" borderId="59" xfId="1" applyFont="1" applyBorder="1" applyAlignment="1" applyProtection="1">
      <alignment horizontal="centerContinuous"/>
    </xf>
    <xf numFmtId="0" fontId="10" fillId="0" borderId="55" xfId="1" applyBorder="1" applyAlignment="1" applyProtection="1">
      <alignment horizontal="center"/>
    </xf>
    <xf numFmtId="0" fontId="10" fillId="0" borderId="5" xfId="1" applyBorder="1" applyAlignment="1" applyProtection="1">
      <alignment horizontal="center"/>
    </xf>
    <xf numFmtId="0" fontId="10" fillId="0" borderId="4" xfId="1" applyBorder="1" applyAlignment="1" applyProtection="1">
      <alignment horizontal="centerContinuous"/>
    </xf>
    <xf numFmtId="0" fontId="10" fillId="0" borderId="55" xfId="1" applyBorder="1" applyAlignment="1" applyProtection="1">
      <alignment horizontal="centerContinuous"/>
    </xf>
    <xf numFmtId="0" fontId="10" fillId="0" borderId="56" xfId="1" applyBorder="1" applyAlignment="1" applyProtection="1">
      <alignment horizontal="center"/>
    </xf>
    <xf numFmtId="0" fontId="10" fillId="0" borderId="7" xfId="1" applyBorder="1" applyAlignment="1" applyProtection="1">
      <alignment horizontal="center"/>
    </xf>
    <xf numFmtId="0" fontId="10" fillId="0" borderId="7" xfId="1" applyBorder="1" applyAlignment="1" applyProtection="1">
      <alignment horizontal="centerContinuous"/>
    </xf>
    <xf numFmtId="0" fontId="10" fillId="0" borderId="6" xfId="1" applyBorder="1" applyAlignment="1" applyProtection="1">
      <alignment horizontal="centerContinuous"/>
    </xf>
    <xf numFmtId="0" fontId="10" fillId="0" borderId="55" xfId="1" applyBorder="1" applyAlignment="1" applyProtection="1">
      <alignment horizontal="right"/>
    </xf>
    <xf numFmtId="0" fontId="10" fillId="0" borderId="4" xfId="1" applyBorder="1" applyAlignment="1" applyProtection="1">
      <alignment horizontal="right"/>
    </xf>
    <xf numFmtId="37" fontId="10" fillId="0" borderId="5" xfId="1" applyNumberFormat="1" applyBorder="1" applyAlignment="1" applyProtection="1">
      <alignment horizontal="right"/>
    </xf>
    <xf numFmtId="37" fontId="10" fillId="0" borderId="5" xfId="1" applyNumberFormat="1" applyBorder="1" applyProtection="1"/>
    <xf numFmtId="0" fontId="10" fillId="0" borderId="56" xfId="1" applyBorder="1" applyProtection="1"/>
    <xf numFmtId="0" fontId="10" fillId="0" borderId="54" xfId="1" applyBorder="1" applyProtection="1"/>
    <xf numFmtId="5" fontId="10" fillId="0" borderId="69" xfId="1" applyNumberFormat="1" applyBorder="1" applyProtection="1"/>
    <xf numFmtId="164" fontId="10" fillId="0" borderId="0" xfId="1" applyNumberFormat="1" applyAlignment="1" applyProtection="1">
      <alignment horizontal="center"/>
    </xf>
    <xf numFmtId="0" fontId="11" fillId="0" borderId="2" xfId="1" applyFont="1" applyBorder="1" applyAlignment="1" applyProtection="1">
      <alignment horizontal="centerContinuous"/>
    </xf>
    <xf numFmtId="164" fontId="10" fillId="0" borderId="1" xfId="1" applyNumberFormat="1" applyBorder="1" applyAlignment="1" applyProtection="1">
      <alignment horizontal="center"/>
    </xf>
    <xf numFmtId="0" fontId="16" fillId="0" borderId="60" xfId="1" applyFont="1" applyBorder="1" applyAlignment="1" applyProtection="1">
      <alignment horizontal="centerContinuous"/>
    </xf>
    <xf numFmtId="0" fontId="49" fillId="0" borderId="0" xfId="1" applyFont="1" applyProtection="1">
      <protection locked="0"/>
    </xf>
    <xf numFmtId="0" fontId="49" fillId="0" borderId="55" xfId="1" applyFont="1" applyBorder="1" applyProtection="1">
      <protection locked="0"/>
    </xf>
    <xf numFmtId="0" fontId="49" fillId="0" borderId="6" xfId="1" applyFont="1" applyBorder="1" applyProtection="1">
      <protection locked="0"/>
    </xf>
    <xf numFmtId="0" fontId="49" fillId="0" borderId="1" xfId="1" applyFont="1" applyBorder="1" applyProtection="1">
      <protection locked="0"/>
    </xf>
    <xf numFmtId="0" fontId="19" fillId="0" borderId="6" xfId="1" applyFont="1" applyBorder="1" applyAlignment="1" applyProtection="1">
      <alignment horizontal="centerContinuous"/>
    </xf>
    <xf numFmtId="0" fontId="19" fillId="0" borderId="1" xfId="1" applyFont="1" applyBorder="1" applyAlignment="1" applyProtection="1">
      <alignment horizontal="centerContinuous"/>
    </xf>
    <xf numFmtId="0" fontId="19" fillId="0" borderId="4" xfId="1" applyFont="1" applyBorder="1" applyAlignment="1" applyProtection="1">
      <alignment horizontal="centerContinuous"/>
    </xf>
    <xf numFmtId="0" fontId="19" fillId="0" borderId="0" xfId="1" applyFont="1" applyAlignment="1" applyProtection="1">
      <alignment horizontal="centerContinuous"/>
    </xf>
    <xf numFmtId="0" fontId="10" fillId="0" borderId="2" xfId="1" applyBorder="1" applyAlignment="1" applyProtection="1">
      <alignment horizontal="center"/>
    </xf>
    <xf numFmtId="0" fontId="26" fillId="0" borderId="0" xfId="1" applyFont="1" applyAlignment="1" applyProtection="1">
      <alignment horizontal="center"/>
    </xf>
    <xf numFmtId="0" fontId="10" fillId="0" borderId="70" xfId="1" applyBorder="1" applyAlignment="1" applyProtection="1">
      <alignment horizontal="center"/>
    </xf>
    <xf numFmtId="0" fontId="10" fillId="0" borderId="10" xfId="1" applyBorder="1" applyAlignment="1" applyProtection="1">
      <alignment horizontal="center"/>
    </xf>
    <xf numFmtId="0" fontId="10" fillId="9" borderId="4" xfId="1" applyFill="1" applyBorder="1" applyProtection="1"/>
    <xf numFmtId="0" fontId="10" fillId="9" borderId="2" xfId="1" applyFill="1" applyBorder="1" applyProtection="1"/>
    <xf numFmtId="0" fontId="10" fillId="9" borderId="3" xfId="1" applyFill="1" applyBorder="1" applyProtection="1"/>
    <xf numFmtId="0" fontId="10" fillId="9" borderId="6" xfId="1" applyFill="1" applyBorder="1" applyProtection="1"/>
    <xf numFmtId="0" fontId="10" fillId="9" borderId="0" xfId="1" applyFill="1" applyProtection="1"/>
    <xf numFmtId="0" fontId="10" fillId="9" borderId="5" xfId="1" applyFill="1" applyBorder="1" applyProtection="1"/>
    <xf numFmtId="37" fontId="49" fillId="0" borderId="11" xfId="1" applyNumberFormat="1" applyFont="1" applyBorder="1" applyProtection="1">
      <protection locked="0"/>
    </xf>
    <xf numFmtId="37" fontId="10" fillId="0" borderId="11" xfId="1" applyNumberFormat="1" applyBorder="1" applyProtection="1"/>
    <xf numFmtId="0" fontId="10" fillId="9" borderId="59" xfId="1" applyFill="1" applyBorder="1" applyProtection="1"/>
    <xf numFmtId="0" fontId="10" fillId="9" borderId="7" xfId="1" applyFill="1" applyBorder="1" applyProtection="1"/>
    <xf numFmtId="37" fontId="10" fillId="9" borderId="2" xfId="1" applyNumberFormat="1" applyFill="1" applyBorder="1" applyProtection="1"/>
    <xf numFmtId="37" fontId="10" fillId="9" borderId="3" xfId="1" applyNumberFormat="1" applyFill="1" applyBorder="1" applyProtection="1"/>
    <xf numFmtId="0" fontId="10" fillId="9" borderId="1" xfId="1" applyFill="1" applyBorder="1" applyProtection="1"/>
    <xf numFmtId="37" fontId="10" fillId="0" borderId="7" xfId="1" applyNumberFormat="1" applyBorder="1" applyProtection="1"/>
    <xf numFmtId="0" fontId="23" fillId="0" borderId="0" xfId="1" applyFont="1" applyAlignment="1" applyProtection="1">
      <alignment horizontal="center"/>
    </xf>
    <xf numFmtId="0" fontId="10" fillId="9" borderId="8" xfId="1" applyFill="1" applyBorder="1" applyProtection="1"/>
    <xf numFmtId="37" fontId="10" fillId="9" borderId="61" xfId="1" applyNumberFormat="1" applyFill="1" applyBorder="1" applyProtection="1"/>
    <xf numFmtId="0" fontId="10" fillId="9" borderId="60" xfId="1" applyFill="1" applyBorder="1" applyProtection="1"/>
    <xf numFmtId="0" fontId="49" fillId="0" borderId="5" xfId="1" applyFont="1" applyBorder="1" applyProtection="1">
      <protection locked="0"/>
    </xf>
    <xf numFmtId="37" fontId="49" fillId="0" borderId="5" xfId="1" applyNumberFormat="1" applyFont="1" applyBorder="1" applyProtection="1">
      <protection locked="0"/>
    </xf>
    <xf numFmtId="0" fontId="49" fillId="0" borderId="7" xfId="1" applyFont="1" applyBorder="1" applyProtection="1">
      <protection locked="0"/>
    </xf>
    <xf numFmtId="37" fontId="49" fillId="0" borderId="7" xfId="1" applyNumberFormat="1" applyFont="1" applyBorder="1" applyProtection="1">
      <protection locked="0"/>
    </xf>
    <xf numFmtId="0" fontId="0" fillId="0" borderId="0" xfId="0"/>
    <xf numFmtId="0" fontId="6" fillId="0" borderId="19" xfId="0" applyFont="1" applyBorder="1" applyAlignment="1" applyProtection="1">
      <alignment horizontal="center"/>
    </xf>
    <xf numFmtId="0" fontId="22" fillId="0" borderId="0" xfId="0" applyFont="1" applyFill="1" applyAlignment="1" applyProtection="1"/>
    <xf numFmtId="0" fontId="10" fillId="0" borderId="0" xfId="1" applyFont="1" applyAlignment="1" applyProtection="1">
      <alignment horizontal="center"/>
    </xf>
    <xf numFmtId="0" fontId="0" fillId="0" borderId="0" xfId="0"/>
    <xf numFmtId="168" fontId="0" fillId="0" borderId="0" xfId="0" applyNumberFormat="1" applyBorder="1" applyProtection="1"/>
    <xf numFmtId="0" fontId="22" fillId="0" borderId="10" xfId="0" applyFont="1" applyBorder="1" applyAlignment="1" applyProtection="1">
      <alignment horizontal="left"/>
    </xf>
    <xf numFmtId="0" fontId="10" fillId="0" borderId="0" xfId="0" applyFont="1" applyAlignment="1" applyProtection="1">
      <alignment horizontal="center"/>
    </xf>
    <xf numFmtId="0" fontId="10" fillId="0" borderId="4" xfId="0" applyFont="1" applyBorder="1" applyAlignment="1" applyProtection="1">
      <alignment horizontal="center"/>
    </xf>
    <xf numFmtId="0" fontId="10" fillId="0" borderId="219" xfId="1" applyFont="1" applyBorder="1" applyAlignment="1" applyProtection="1">
      <alignment horizontal="centerContinuous"/>
    </xf>
    <xf numFmtId="0" fontId="6" fillId="0" borderId="4" xfId="0" applyFont="1" applyFill="1" applyBorder="1" applyProtection="1"/>
    <xf numFmtId="0" fontId="10" fillId="0" borderId="30" xfId="0" applyFont="1" applyFill="1" applyBorder="1" applyProtection="1"/>
    <xf numFmtId="0" fontId="10" fillId="0" borderId="5" xfId="1" applyBorder="1" applyAlignment="1"/>
    <xf numFmtId="0" fontId="10" fillId="0" borderId="0" xfId="1" applyAlignment="1"/>
    <xf numFmtId="0" fontId="10" fillId="0" borderId="0" xfId="0" applyFont="1" applyAlignment="1">
      <alignment horizontal="left"/>
    </xf>
    <xf numFmtId="0" fontId="10" fillId="0" borderId="4" xfId="1" applyFont="1" applyBorder="1" applyAlignment="1" applyProtection="1">
      <alignment horizontal="left"/>
    </xf>
    <xf numFmtId="0" fontId="10" fillId="0" borderId="41" xfId="0" applyFont="1" applyBorder="1" applyAlignment="1" applyProtection="1">
      <alignment horizontal="center"/>
    </xf>
    <xf numFmtId="0" fontId="10" fillId="0" borderId="5" xfId="1" applyBorder="1" applyAlignment="1"/>
    <xf numFmtId="0" fontId="10" fillId="0" borderId="0" xfId="1" applyAlignment="1"/>
    <xf numFmtId="0" fontId="10" fillId="0" borderId="0" xfId="1" applyFont="1" applyAlignment="1" applyProtection="1">
      <alignment horizontal="center"/>
    </xf>
    <xf numFmtId="0" fontId="10" fillId="0" borderId="0" xfId="1" applyFont="1" applyAlignment="1">
      <alignment vertical="top"/>
    </xf>
    <xf numFmtId="0" fontId="10" fillId="0" borderId="0" xfId="1" applyAlignment="1">
      <alignment vertical="top"/>
    </xf>
    <xf numFmtId="0" fontId="10" fillId="0" borderId="5" xfId="1" applyBorder="1" applyAlignment="1">
      <alignment vertical="top"/>
    </xf>
    <xf numFmtId="0" fontId="10" fillId="0" borderId="0" xfId="1" applyBorder="1" applyAlignment="1">
      <alignment vertical="top"/>
    </xf>
    <xf numFmtId="0" fontId="10" fillId="0" borderId="0" xfId="1" applyFont="1" applyBorder="1" applyAlignment="1">
      <alignment vertical="top"/>
    </xf>
    <xf numFmtId="0" fontId="10" fillId="0" borderId="5" xfId="1" applyFont="1" applyBorder="1" applyAlignment="1">
      <alignment vertical="top"/>
    </xf>
    <xf numFmtId="0" fontId="10" fillId="0" borderId="8" xfId="1" applyFont="1" applyFill="1" applyBorder="1" applyProtection="1"/>
    <xf numFmtId="0" fontId="10" fillId="0" borderId="2" xfId="1" applyFont="1" applyFill="1" applyBorder="1" applyProtection="1"/>
    <xf numFmtId="0" fontId="10" fillId="0" borderId="24" xfId="1" applyFont="1" applyFill="1" applyBorder="1" applyProtection="1"/>
    <xf numFmtId="0" fontId="10" fillId="0" borderId="13" xfId="1" applyFont="1" applyFill="1" applyBorder="1" applyProtection="1"/>
    <xf numFmtId="0" fontId="10" fillId="0" borderId="14" xfId="1" applyFont="1" applyFill="1" applyBorder="1" applyProtection="1"/>
    <xf numFmtId="0" fontId="10" fillId="0" borderId="4" xfId="1" applyFont="1" applyFill="1" applyBorder="1" applyProtection="1"/>
    <xf numFmtId="0" fontId="10" fillId="0" borderId="0" xfId="1" applyFont="1" applyFill="1" applyProtection="1"/>
    <xf numFmtId="0" fontId="10" fillId="0" borderId="19" xfId="1" applyFont="1" applyFill="1" applyBorder="1" applyProtection="1"/>
    <xf numFmtId="0" fontId="10" fillId="0" borderId="15" xfId="1" applyFont="1" applyFill="1" applyBorder="1" applyProtection="1"/>
    <xf numFmtId="0" fontId="10" fillId="0" borderId="16" xfId="1" applyFont="1" applyFill="1" applyBorder="1" applyProtection="1"/>
    <xf numFmtId="0" fontId="10" fillId="0" borderId="9" xfId="1" applyFont="1" applyFill="1" applyBorder="1" applyProtection="1"/>
    <xf numFmtId="0" fontId="10" fillId="0" borderId="10" xfId="1" applyFont="1" applyFill="1" applyBorder="1" applyProtection="1"/>
    <xf numFmtId="0" fontId="10" fillId="0" borderId="21" xfId="1" applyFont="1" applyFill="1" applyBorder="1" applyProtection="1"/>
    <xf numFmtId="164" fontId="10" fillId="0" borderId="17" xfId="1" applyNumberFormat="1" applyFont="1" applyFill="1" applyBorder="1" applyAlignment="1" applyProtection="1">
      <alignment horizontal="center"/>
    </xf>
    <xf numFmtId="0" fontId="10" fillId="0" borderId="22" xfId="1" applyFont="1" applyFill="1" applyBorder="1" applyProtection="1"/>
    <xf numFmtId="0" fontId="10" fillId="24" borderId="26" xfId="0" applyFont="1" applyFill="1" applyBorder="1" applyProtection="1"/>
    <xf numFmtId="0" fontId="10" fillId="24" borderId="10" xfId="0" applyFont="1" applyFill="1" applyBorder="1" applyProtection="1"/>
    <xf numFmtId="0" fontId="10" fillId="24" borderId="21" xfId="0" applyFont="1" applyFill="1" applyBorder="1" applyProtection="1"/>
    <xf numFmtId="0" fontId="10" fillId="24" borderId="22" xfId="0" applyFont="1" applyFill="1" applyBorder="1" applyProtection="1"/>
    <xf numFmtId="0" fontId="10" fillId="0" borderId="39" xfId="1" applyFont="1" applyBorder="1" applyAlignment="1" applyProtection="1">
      <alignment horizontal="center"/>
    </xf>
    <xf numFmtId="0" fontId="10" fillId="24" borderId="37" xfId="1" applyFont="1" applyFill="1" applyBorder="1" applyAlignment="1" applyProtection="1">
      <alignment horizontal="center"/>
    </xf>
    <xf numFmtId="0" fontId="10" fillId="0" borderId="220" xfId="1" applyFont="1" applyBorder="1" applyAlignment="1" applyProtection="1">
      <alignment horizontal="centerContinuous"/>
    </xf>
    <xf numFmtId="0" fontId="0" fillId="0" borderId="0" xfId="0" applyFill="1" applyProtection="1"/>
    <xf numFmtId="0" fontId="10" fillId="0" borderId="127" xfId="0" applyFont="1" applyBorder="1" applyAlignment="1" applyProtection="1">
      <alignment horizontal="center"/>
    </xf>
    <xf numFmtId="0" fontId="10" fillId="0" borderId="224" xfId="0" applyFont="1" applyBorder="1" applyProtection="1"/>
    <xf numFmtId="0" fontId="10" fillId="0" borderId="115" xfId="0" applyFont="1" applyBorder="1" applyAlignment="1" applyProtection="1"/>
    <xf numFmtId="0" fontId="10" fillId="0" borderId="5" xfId="1" applyBorder="1" applyAlignment="1"/>
    <xf numFmtId="0" fontId="10" fillId="0" borderId="41" xfId="1" applyFont="1" applyFill="1" applyBorder="1" applyAlignment="1" applyProtection="1">
      <alignment horizontal="centerContinuous"/>
    </xf>
    <xf numFmtId="0" fontId="10" fillId="0" borderId="42" xfId="1" applyFont="1" applyFill="1" applyBorder="1" applyAlignment="1" applyProtection="1">
      <alignment horizontal="centerContinuous"/>
    </xf>
    <xf numFmtId="0" fontId="10" fillId="0" borderId="39" xfId="1" applyFont="1" applyFill="1" applyBorder="1" applyAlignment="1" applyProtection="1">
      <alignment horizontal="centerContinuous"/>
    </xf>
    <xf numFmtId="0" fontId="10" fillId="0" borderId="5" xfId="1" applyFont="1" applyFill="1" applyBorder="1" applyProtection="1"/>
    <xf numFmtId="0" fontId="10" fillId="0" borderId="11" xfId="1" applyFont="1" applyFill="1" applyBorder="1" applyProtection="1"/>
    <xf numFmtId="0" fontId="7" fillId="0" borderId="10" xfId="1" applyFont="1" applyFill="1" applyBorder="1" applyProtection="1">
      <protection locked="0"/>
    </xf>
    <xf numFmtId="0" fontId="7" fillId="0" borderId="11" xfId="1" applyFont="1" applyFill="1" applyBorder="1" applyProtection="1">
      <protection locked="0"/>
    </xf>
    <xf numFmtId="37" fontId="7" fillId="0" borderId="10" xfId="1" applyNumberFormat="1" applyFont="1" applyFill="1" applyBorder="1" applyProtection="1">
      <protection locked="0"/>
    </xf>
    <xf numFmtId="0" fontId="10" fillId="0" borderId="6" xfId="1" applyFont="1" applyFill="1" applyBorder="1" applyProtection="1"/>
    <xf numFmtId="0" fontId="10" fillId="0" borderId="1" xfId="1" applyFont="1" applyFill="1" applyBorder="1" applyProtection="1"/>
    <xf numFmtId="0" fontId="10" fillId="0" borderId="7" xfId="1" applyFont="1" applyFill="1" applyBorder="1" applyProtection="1"/>
    <xf numFmtId="0" fontId="53" fillId="0" borderId="0" xfId="1" applyFont="1" applyFill="1" applyAlignment="1" applyProtection="1"/>
    <xf numFmtId="0" fontId="53" fillId="0" borderId="5" xfId="1" applyFont="1" applyFill="1" applyBorder="1" applyAlignment="1" applyProtection="1"/>
    <xf numFmtId="39" fontId="10" fillId="0" borderId="5" xfId="1" applyNumberFormat="1" applyFont="1" applyBorder="1" applyAlignment="1" applyProtection="1">
      <alignment horizontal="centerContinuous"/>
    </xf>
    <xf numFmtId="0" fontId="6" fillId="0" borderId="0" xfId="1" applyFont="1" applyFill="1" applyAlignment="1" applyProtection="1">
      <alignment horizontal="centerContinuous"/>
    </xf>
    <xf numFmtId="0" fontId="6" fillId="0" borderId="0" xfId="1" applyFont="1" applyBorder="1" applyAlignment="1" applyProtection="1">
      <alignment vertical="top"/>
    </xf>
    <xf numFmtId="0" fontId="6" fillId="0" borderId="5" xfId="1" applyFont="1" applyBorder="1" applyAlignment="1" applyProtection="1">
      <alignment vertical="top"/>
    </xf>
    <xf numFmtId="0" fontId="10" fillId="0" borderId="0" xfId="1" applyFont="1" applyAlignment="1" applyProtection="1"/>
    <xf numFmtId="0" fontId="10" fillId="0" borderId="5" xfId="1" applyFont="1" applyBorder="1" applyAlignment="1" applyProtection="1"/>
    <xf numFmtId="49" fontId="10" fillId="0" borderId="15" xfId="1" applyNumberFormat="1" applyFont="1" applyFill="1" applyBorder="1" applyAlignment="1" applyProtection="1">
      <alignment horizontal="center"/>
    </xf>
    <xf numFmtId="0" fontId="57" fillId="0" borderId="21" xfId="1" applyFont="1" applyBorder="1" applyAlignment="1">
      <alignment horizontal="center" wrapText="1"/>
    </xf>
    <xf numFmtId="0" fontId="6" fillId="0" borderId="4" xfId="1" applyFont="1" applyBorder="1" applyAlignment="1" applyProtection="1"/>
    <xf numFmtId="0" fontId="10" fillId="0" borderId="4" xfId="1" applyBorder="1" applyAlignment="1"/>
    <xf numFmtId="0" fontId="10" fillId="0" borderId="9" xfId="1" applyBorder="1" applyAlignment="1"/>
    <xf numFmtId="0" fontId="6" fillId="0" borderId="0" xfId="1" applyFont="1" applyBorder="1" applyAlignment="1" applyProtection="1"/>
    <xf numFmtId="0" fontId="10" fillId="0" borderId="162" xfId="1" applyFont="1" applyBorder="1" applyAlignment="1" applyProtection="1">
      <alignment horizontal="center"/>
    </xf>
    <xf numFmtId="0" fontId="22" fillId="0" borderId="4" xfId="1" applyFont="1" applyFill="1" applyBorder="1" applyProtection="1"/>
    <xf numFmtId="0" fontId="16" fillId="0" borderId="19" xfId="0" applyFont="1" applyBorder="1" applyAlignment="1" applyProtection="1">
      <alignment horizontal="left"/>
    </xf>
    <xf numFmtId="37" fontId="10" fillId="0" borderId="0" xfId="0" applyNumberFormat="1" applyFont="1"/>
    <xf numFmtId="5" fontId="10" fillId="0" borderId="0" xfId="0" applyNumberFormat="1" applyFont="1"/>
    <xf numFmtId="0" fontId="10" fillId="0" borderId="0" xfId="0" applyFont="1" applyAlignment="1" applyProtection="1">
      <alignment horizontal="left"/>
    </xf>
    <xf numFmtId="0" fontId="10" fillId="0" borderId="0" xfId="1" applyFont="1" applyAlignment="1" applyProtection="1">
      <alignment horizontal="center"/>
    </xf>
    <xf numFmtId="0" fontId="11" fillId="0" borderId="0" xfId="0" applyFont="1" applyAlignment="1" applyProtection="1">
      <alignment horizontal="center"/>
    </xf>
    <xf numFmtId="0" fontId="6" fillId="0" borderId="0" xfId="1" applyFont="1" applyFill="1" applyBorder="1" applyAlignment="1">
      <alignment horizontal="left"/>
    </xf>
    <xf numFmtId="37" fontId="10" fillId="0" borderId="0" xfId="0" applyNumberFormat="1" applyFont="1" applyFill="1" applyProtection="1"/>
    <xf numFmtId="0" fontId="11" fillId="0" borderId="0" xfId="0" applyFont="1" applyFill="1" applyProtection="1"/>
    <xf numFmtId="0" fontId="6" fillId="0" borderId="0" xfId="1" applyFont="1" applyFill="1" applyBorder="1" applyAlignment="1" applyProtection="1">
      <alignment horizontal="left"/>
    </xf>
    <xf numFmtId="37" fontId="10" fillId="0" borderId="0" xfId="0" applyNumberFormat="1" applyFont="1" applyFill="1"/>
    <xf numFmtId="165" fontId="10" fillId="0" borderId="15" xfId="1" applyNumberFormat="1" applyFont="1" applyFill="1" applyBorder="1" applyAlignment="1" applyProtection="1">
      <alignment horizontal="center"/>
    </xf>
    <xf numFmtId="165" fontId="10" fillId="0" borderId="4" xfId="1" applyNumberFormat="1" applyFont="1" applyFill="1" applyBorder="1" applyAlignment="1" applyProtection="1">
      <alignment horizontal="center"/>
    </xf>
    <xf numFmtId="0" fontId="10" fillId="0" borderId="25" xfId="1" applyFont="1" applyFill="1" applyBorder="1" applyProtection="1"/>
    <xf numFmtId="0" fontId="10" fillId="0" borderId="0" xfId="1" applyFont="1" applyFill="1" applyAlignment="1" applyProtection="1">
      <alignment horizontal="center"/>
    </xf>
    <xf numFmtId="0" fontId="10" fillId="0" borderId="4" xfId="1" applyFont="1" applyFill="1" applyBorder="1" applyAlignment="1" applyProtection="1">
      <alignment horizontal="left"/>
    </xf>
    <xf numFmtId="0" fontId="10" fillId="0" borderId="30" xfId="1" applyFont="1" applyFill="1" applyBorder="1" applyProtection="1"/>
    <xf numFmtId="0" fontId="10" fillId="0" borderId="4" xfId="1" applyFont="1" applyFill="1" applyBorder="1" applyAlignment="1" applyProtection="1">
      <alignment horizontal="center"/>
    </xf>
    <xf numFmtId="165" fontId="10" fillId="0" borderId="6" xfId="1" applyNumberFormat="1" applyFont="1" applyFill="1" applyBorder="1" applyAlignment="1" applyProtection="1">
      <alignment horizontal="center"/>
    </xf>
    <xf numFmtId="0" fontId="10" fillId="0" borderId="0" xfId="1" applyFont="1" applyFill="1" applyAlignment="1" applyProtection="1">
      <alignment horizontal="centerContinuous"/>
    </xf>
    <xf numFmtId="165" fontId="51" fillId="0" borderId="4" xfId="1" applyNumberFormat="1" applyFont="1" applyFill="1" applyBorder="1" applyAlignment="1" applyProtection="1">
      <alignment horizontal="center"/>
    </xf>
    <xf numFmtId="165" fontId="10" fillId="0" borderId="0" xfId="1" applyNumberFormat="1" applyFont="1" applyFill="1" applyAlignment="1" applyProtection="1">
      <alignment horizontal="center"/>
    </xf>
    <xf numFmtId="0" fontId="13" fillId="0" borderId="5" xfId="1" applyFont="1" applyFill="1" applyBorder="1" applyProtection="1"/>
    <xf numFmtId="0" fontId="10" fillId="0" borderId="5" xfId="1" applyFont="1" applyFill="1" applyBorder="1" applyAlignment="1" applyProtection="1">
      <alignment horizontal="center"/>
    </xf>
    <xf numFmtId="0" fontId="10" fillId="0" borderId="9" xfId="1" applyFont="1" applyFill="1" applyBorder="1" applyAlignment="1" applyProtection="1">
      <alignment horizontal="centerContinuous"/>
    </xf>
    <xf numFmtId="0" fontId="10" fillId="0" borderId="4" xfId="1" applyFont="1" applyFill="1" applyBorder="1" applyAlignment="1" applyProtection="1">
      <alignment horizontal="centerContinuous"/>
    </xf>
    <xf numFmtId="17" fontId="10" fillId="0" borderId="0" xfId="1" applyNumberFormat="1" applyFont="1" applyAlignment="1" applyProtection="1">
      <alignment horizontal="center"/>
    </xf>
    <xf numFmtId="5" fontId="10" fillId="0" borderId="132" xfId="1" applyNumberFormat="1" applyFont="1" applyFill="1" applyBorder="1" applyProtection="1"/>
    <xf numFmtId="0" fontId="6" fillId="0" borderId="21" xfId="1" applyFont="1" applyFill="1" applyBorder="1" applyAlignment="1">
      <alignment horizontal="center" wrapText="1"/>
    </xf>
    <xf numFmtId="0" fontId="6" fillId="0" borderId="38" xfId="1" applyFont="1" applyFill="1" applyBorder="1"/>
    <xf numFmtId="5" fontId="6" fillId="0" borderId="38" xfId="1" applyNumberFormat="1" applyFont="1" applyFill="1" applyBorder="1" applyProtection="1"/>
    <xf numFmtId="5" fontId="6" fillId="0" borderId="37" xfId="1" applyNumberFormat="1" applyFont="1" applyFill="1" applyBorder="1" applyProtection="1"/>
    <xf numFmtId="0" fontId="6" fillId="0" borderId="225" xfId="1" applyFont="1" applyFill="1" applyBorder="1"/>
    <xf numFmtId="37" fontId="6" fillId="0" borderId="207" xfId="1" applyNumberFormat="1" applyFont="1" applyFill="1" applyBorder="1" applyProtection="1"/>
    <xf numFmtId="0" fontId="6" fillId="0" borderId="20" xfId="1" applyFont="1" applyFill="1" applyBorder="1" applyProtection="1"/>
    <xf numFmtId="0" fontId="6" fillId="0" borderId="21" xfId="1" applyFont="1" applyFill="1" applyBorder="1" applyAlignment="1" applyProtection="1">
      <alignment horizontal="center"/>
    </xf>
    <xf numFmtId="37" fontId="6" fillId="0" borderId="20" xfId="1" applyNumberFormat="1" applyFont="1" applyFill="1" applyBorder="1" applyAlignment="1" applyProtection="1"/>
    <xf numFmtId="37" fontId="6" fillId="0" borderId="26" xfId="1" applyNumberFormat="1" applyFont="1" applyFill="1" applyBorder="1" applyAlignment="1" applyProtection="1"/>
    <xf numFmtId="37" fontId="6" fillId="0" borderId="10" xfId="1" applyNumberFormat="1" applyFont="1" applyFill="1" applyBorder="1" applyAlignment="1" applyProtection="1"/>
    <xf numFmtId="37" fontId="6" fillId="0" borderId="17" xfId="1" applyNumberFormat="1" applyFont="1" applyFill="1" applyBorder="1" applyProtection="1"/>
    <xf numFmtId="0" fontId="6" fillId="0" borderId="22" xfId="1" applyFont="1" applyFill="1" applyBorder="1" applyProtection="1"/>
    <xf numFmtId="49" fontId="6" fillId="0" borderId="20" xfId="1" applyNumberFormat="1" applyFont="1" applyFill="1" applyBorder="1" applyAlignment="1" applyProtection="1">
      <alignment horizontal="center"/>
    </xf>
    <xf numFmtId="0" fontId="6" fillId="0" borderId="21" xfId="1" applyFont="1" applyFill="1" applyBorder="1" applyProtection="1"/>
    <xf numFmtId="37" fontId="6" fillId="0" borderId="9" xfId="1" applyNumberFormat="1" applyFont="1" applyFill="1" applyBorder="1" applyAlignment="1" applyProtection="1"/>
    <xf numFmtId="0" fontId="50" fillId="0" borderId="10" xfId="1" applyFont="1" applyFill="1" applyBorder="1" applyAlignment="1" applyProtection="1">
      <alignment horizontal="left"/>
    </xf>
    <xf numFmtId="0" fontId="26" fillId="0" borderId="0" xfId="1" applyFont="1" applyFill="1" applyAlignment="1" applyProtection="1">
      <alignment horizontal="left"/>
    </xf>
    <xf numFmtId="0" fontId="26" fillId="0" borderId="0" xfId="1" applyFont="1" applyFill="1" applyAlignment="1" applyProtection="1">
      <alignment horizontal="centerContinuous"/>
    </xf>
    <xf numFmtId="0" fontId="26" fillId="0" borderId="10" xfId="1" applyFont="1" applyFill="1" applyBorder="1" applyAlignment="1" applyProtection="1">
      <alignment horizontal="left"/>
    </xf>
    <xf numFmtId="0" fontId="26" fillId="0" borderId="10" xfId="1" applyFont="1" applyFill="1" applyBorder="1" applyAlignment="1" applyProtection="1">
      <alignment horizontal="centerContinuous"/>
    </xf>
    <xf numFmtId="0" fontId="6" fillId="0" borderId="0" xfId="1" applyFont="1" applyFill="1" applyProtection="1"/>
    <xf numFmtId="37" fontId="6" fillId="0" borderId="10" xfId="1" applyNumberFormat="1" applyFont="1" applyFill="1" applyBorder="1" applyProtection="1"/>
    <xf numFmtId="0" fontId="22" fillId="0" borderId="0" xfId="1" applyFont="1" applyFill="1" applyProtection="1"/>
    <xf numFmtId="0" fontId="22" fillId="0" borderId="5" xfId="1" applyFont="1" applyFill="1" applyBorder="1" applyProtection="1"/>
    <xf numFmtId="0" fontId="10" fillId="0" borderId="43" xfId="1" applyFont="1" applyFill="1" applyBorder="1" applyAlignment="1" applyProtection="1">
      <alignment horizontal="center"/>
    </xf>
    <xf numFmtId="0" fontId="10" fillId="0" borderId="44" xfId="1" applyFont="1" applyFill="1" applyBorder="1" applyProtection="1"/>
    <xf numFmtId="0" fontId="10" fillId="0" borderId="45" xfId="1" applyFont="1" applyFill="1" applyBorder="1" applyProtection="1"/>
    <xf numFmtId="37" fontId="10" fillId="0" borderId="46" xfId="1" applyNumberFormat="1" applyFont="1" applyFill="1" applyBorder="1" applyProtection="1"/>
    <xf numFmtId="37" fontId="10" fillId="0" borderId="39" xfId="1" applyNumberFormat="1" applyFont="1" applyFill="1" applyBorder="1" applyProtection="1"/>
    <xf numFmtId="37" fontId="10" fillId="0" borderId="43" xfId="1" applyNumberFormat="1" applyFont="1" applyFill="1" applyBorder="1" applyProtection="1"/>
    <xf numFmtId="37" fontId="10" fillId="0" borderId="45" xfId="1" applyNumberFormat="1" applyFont="1" applyFill="1" applyBorder="1" applyProtection="1"/>
    <xf numFmtId="177" fontId="10" fillId="0" borderId="173" xfId="1" applyNumberFormat="1" applyFont="1" applyFill="1" applyBorder="1" applyAlignment="1" applyProtection="1">
      <alignment horizontal="center"/>
    </xf>
    <xf numFmtId="0" fontId="10" fillId="0" borderId="175" xfId="1" applyFont="1" applyFill="1" applyBorder="1" applyAlignment="1" applyProtection="1">
      <alignment horizontal="center"/>
    </xf>
    <xf numFmtId="0" fontId="10" fillId="0" borderId="173" xfId="1" applyFont="1" applyFill="1" applyBorder="1" applyProtection="1"/>
    <xf numFmtId="37" fontId="10" fillId="0" borderId="44" xfId="1" applyNumberFormat="1" applyFont="1" applyFill="1" applyBorder="1" applyProtection="1"/>
    <xf numFmtId="37" fontId="10" fillId="0" borderId="42" xfId="1" applyNumberFormat="1" applyFont="1" applyFill="1" applyBorder="1" applyProtection="1"/>
    <xf numFmtId="37" fontId="10" fillId="0" borderId="209" xfId="1" applyNumberFormat="1" applyFont="1" applyFill="1" applyBorder="1" applyProtection="1"/>
    <xf numFmtId="37" fontId="10" fillId="0" borderId="181" xfId="1" applyNumberFormat="1" applyFont="1" applyFill="1" applyBorder="1" applyProtection="1"/>
    <xf numFmtId="0" fontId="10" fillId="0" borderId="48" xfId="1" applyFont="1" applyFill="1" applyBorder="1" applyProtection="1"/>
    <xf numFmtId="0" fontId="10" fillId="0" borderId="31" xfId="1" applyFont="1" applyFill="1" applyBorder="1" applyProtection="1"/>
    <xf numFmtId="0" fontId="10" fillId="0" borderId="36" xfId="1" applyFont="1" applyFill="1" applyBorder="1" applyProtection="1"/>
    <xf numFmtId="177" fontId="10" fillId="0" borderId="26" xfId="1" applyNumberFormat="1" applyFont="1" applyFill="1" applyBorder="1" applyAlignment="1" applyProtection="1">
      <alignment horizontal="center"/>
    </xf>
    <xf numFmtId="0" fontId="10" fillId="0" borderId="26" xfId="1" applyFont="1" applyFill="1" applyBorder="1" applyProtection="1"/>
    <xf numFmtId="37" fontId="10" fillId="0" borderId="51" xfId="1" applyNumberFormat="1" applyFont="1" applyFill="1" applyBorder="1" applyProtection="1"/>
    <xf numFmtId="0" fontId="10" fillId="0" borderId="42" xfId="1" applyFont="1" applyFill="1" applyBorder="1" applyProtection="1"/>
    <xf numFmtId="0" fontId="10" fillId="0" borderId="51" xfId="1" applyFont="1" applyFill="1" applyBorder="1" applyAlignment="1" applyProtection="1">
      <alignment horizontal="center"/>
    </xf>
    <xf numFmtId="49" fontId="10" fillId="0" borderId="26" xfId="1" applyNumberFormat="1" applyFont="1" applyFill="1" applyBorder="1" applyAlignment="1" applyProtection="1">
      <alignment horizontal="center"/>
    </xf>
    <xf numFmtId="37" fontId="10" fillId="0" borderId="172" xfId="1" applyNumberFormat="1" applyFont="1" applyFill="1" applyBorder="1" applyProtection="1"/>
    <xf numFmtId="37" fontId="10" fillId="0" borderId="210" xfId="1" applyNumberFormat="1" applyFont="1" applyFill="1" applyBorder="1" applyProtection="1"/>
    <xf numFmtId="0" fontId="10" fillId="0" borderId="42" xfId="1" applyFont="1" applyFill="1" applyBorder="1" applyAlignment="1" applyProtection="1">
      <alignment horizontal="center"/>
    </xf>
    <xf numFmtId="49" fontId="10" fillId="0" borderId="42" xfId="1" applyNumberFormat="1" applyFont="1" applyFill="1" applyBorder="1" applyAlignment="1" applyProtection="1">
      <alignment horizontal="center"/>
    </xf>
    <xf numFmtId="177" fontId="10" fillId="0" borderId="172" xfId="1" applyNumberFormat="1" applyFont="1" applyFill="1" applyBorder="1" applyAlignment="1" applyProtection="1">
      <alignment horizontal="center"/>
    </xf>
    <xf numFmtId="37" fontId="10" fillId="0" borderId="207" xfId="1" applyNumberFormat="1" applyFont="1" applyFill="1" applyBorder="1" applyProtection="1"/>
    <xf numFmtId="0" fontId="11" fillId="0" borderId="0" xfId="1" applyFont="1" applyFill="1" applyProtection="1"/>
    <xf numFmtId="0" fontId="11" fillId="0" borderId="0" xfId="1" applyFont="1" applyFill="1" applyAlignment="1" applyProtection="1">
      <alignment horizontal="right"/>
    </xf>
    <xf numFmtId="0" fontId="10" fillId="0" borderId="42" xfId="1" applyFont="1" applyFill="1" applyBorder="1" applyAlignment="1" applyProtection="1">
      <alignment vertical="top"/>
    </xf>
    <xf numFmtId="0" fontId="10" fillId="0" borderId="42" xfId="1" applyFont="1" applyFill="1" applyBorder="1" applyAlignment="1" applyProtection="1">
      <alignment wrapText="1"/>
    </xf>
    <xf numFmtId="37" fontId="7" fillId="0" borderId="44" xfId="1" applyNumberFormat="1" applyFont="1" applyFill="1" applyBorder="1" applyProtection="1">
      <protection locked="0"/>
    </xf>
    <xf numFmtId="37" fontId="7" fillId="0" borderId="32" xfId="1" applyNumberFormat="1" applyFont="1" applyFill="1" applyBorder="1" applyProtection="1">
      <protection locked="0"/>
    </xf>
    <xf numFmtId="37" fontId="10" fillId="9" borderId="19" xfId="1" applyNumberFormat="1" applyFont="1" applyFill="1" applyBorder="1" applyProtection="1"/>
    <xf numFmtId="37" fontId="7" fillId="0" borderId="201" xfId="1" applyNumberFormat="1" applyFont="1" applyFill="1" applyBorder="1" applyProtection="1">
      <protection locked="0"/>
    </xf>
    <xf numFmtId="37" fontId="7" fillId="0" borderId="226" xfId="1" applyNumberFormat="1" applyFont="1" applyFill="1" applyBorder="1" applyProtection="1">
      <protection locked="0"/>
    </xf>
    <xf numFmtId="0" fontId="10" fillId="9" borderId="227" xfId="1" applyFont="1" applyFill="1" applyBorder="1" applyProtection="1"/>
    <xf numFmtId="37" fontId="10" fillId="9" borderId="182" xfId="1" applyNumberFormat="1" applyFont="1" applyFill="1" applyBorder="1" applyProtection="1"/>
    <xf numFmtId="0" fontId="10" fillId="0" borderId="32" xfId="1" applyFont="1" applyFill="1" applyBorder="1" applyProtection="1"/>
    <xf numFmtId="37" fontId="10" fillId="0" borderId="32" xfId="1" applyNumberFormat="1" applyFont="1" applyFill="1" applyBorder="1" applyProtection="1"/>
    <xf numFmtId="0" fontId="7" fillId="0" borderId="34" xfId="1" applyFont="1" applyFill="1" applyBorder="1" applyProtection="1">
      <protection locked="0"/>
    </xf>
    <xf numFmtId="0" fontId="10" fillId="0" borderId="53" xfId="1" applyFont="1" applyFill="1" applyBorder="1" applyProtection="1"/>
    <xf numFmtId="0" fontId="10" fillId="0" borderId="20" xfId="1" applyFont="1" applyFill="1" applyBorder="1" applyAlignment="1">
      <alignment vertical="top"/>
    </xf>
    <xf numFmtId="0" fontId="10" fillId="0" borderId="17" xfId="1" applyFont="1" applyFill="1" applyBorder="1" applyAlignment="1">
      <alignment wrapText="1"/>
    </xf>
    <xf numFmtId="37" fontId="7" fillId="0" borderId="17" xfId="1" applyNumberFormat="1" applyFont="1" applyFill="1" applyBorder="1" applyProtection="1">
      <protection locked="0"/>
    </xf>
    <xf numFmtId="0" fontId="7" fillId="0" borderId="17" xfId="1" applyFont="1" applyFill="1" applyBorder="1" applyProtection="1">
      <protection locked="0"/>
    </xf>
    <xf numFmtId="0" fontId="7" fillId="0" borderId="22" xfId="1" applyFont="1" applyFill="1" applyBorder="1" applyProtection="1">
      <protection locked="0"/>
    </xf>
    <xf numFmtId="0" fontId="10" fillId="0" borderId="46" xfId="1" applyFont="1" applyFill="1" applyBorder="1"/>
    <xf numFmtId="0" fontId="10" fillId="0" borderId="28" xfId="1" applyFont="1" applyFill="1" applyBorder="1" applyAlignment="1">
      <alignment horizontal="center"/>
    </xf>
    <xf numFmtId="0" fontId="10" fillId="0" borderId="15" xfId="1" applyFont="1" applyFill="1" applyBorder="1" applyAlignment="1">
      <alignment horizontal="center"/>
    </xf>
    <xf numFmtId="0" fontId="10" fillId="0" borderId="17" xfId="1" applyFont="1" applyFill="1" applyBorder="1" applyAlignment="1">
      <alignment horizontal="center"/>
    </xf>
    <xf numFmtId="0" fontId="10" fillId="0" borderId="0" xfId="1" applyFont="1" applyFill="1" applyAlignment="1">
      <alignment horizontal="centerContinuous"/>
    </xf>
    <xf numFmtId="0" fontId="10" fillId="0" borderId="0" xfId="1" applyFont="1" applyFill="1" applyBorder="1" applyProtection="1"/>
    <xf numFmtId="0" fontId="10" fillId="0" borderId="0" xfId="1" applyFont="1" applyFill="1" applyAlignment="1" applyProtection="1">
      <alignment horizontal="left"/>
    </xf>
    <xf numFmtId="0" fontId="10" fillId="0" borderId="4" xfId="1" applyFont="1" applyFill="1" applyBorder="1"/>
    <xf numFmtId="0" fontId="10" fillId="0" borderId="9" xfId="1" applyFont="1" applyFill="1" applyBorder="1"/>
    <xf numFmtId="0" fontId="10" fillId="0" borderId="0" xfId="1" applyFont="1" applyFill="1" applyAlignment="1">
      <alignment horizontal="left"/>
    </xf>
    <xf numFmtId="0" fontId="10" fillId="0" borderId="5" xfId="1" applyFont="1" applyFill="1" applyBorder="1"/>
    <xf numFmtId="0" fontId="10" fillId="0" borderId="32" xfId="1" applyFont="1" applyFill="1" applyBorder="1" applyAlignment="1">
      <alignment horizontal="center"/>
    </xf>
    <xf numFmtId="0" fontId="10" fillId="0" borderId="19" xfId="1" applyFont="1" applyFill="1" applyBorder="1" applyAlignment="1">
      <alignment horizontal="center"/>
    </xf>
    <xf numFmtId="0" fontId="10" fillId="0" borderId="21" xfId="1" applyFont="1" applyFill="1" applyBorder="1" applyAlignment="1">
      <alignment horizontal="centerContinuous"/>
    </xf>
    <xf numFmtId="0" fontId="10" fillId="0" borderId="0" xfId="1" applyFont="1" applyFill="1" applyAlignment="1"/>
    <xf numFmtId="0" fontId="13" fillId="0" borderId="0" xfId="1" applyFont="1" applyBorder="1"/>
    <xf numFmtId="0" fontId="10" fillId="0" borderId="0" xfId="1" applyFont="1" applyBorder="1" applyAlignment="1">
      <alignment horizontal="left"/>
    </xf>
    <xf numFmtId="0" fontId="25" fillId="0" borderId="4" xfId="0" applyFont="1" applyFill="1" applyBorder="1" applyProtection="1"/>
    <xf numFmtId="0" fontId="25" fillId="0" borderId="0" xfId="0" applyFont="1" applyFill="1" applyProtection="1"/>
    <xf numFmtId="0" fontId="6" fillId="0" borderId="45" xfId="0" applyFont="1" applyFill="1" applyBorder="1" applyProtection="1"/>
    <xf numFmtId="0" fontId="6" fillId="0" borderId="44" xfId="0" applyFont="1" applyFill="1" applyBorder="1" applyProtection="1"/>
    <xf numFmtId="5" fontId="6" fillId="0" borderId="44" xfId="0" applyNumberFormat="1" applyFont="1" applyFill="1" applyBorder="1" applyProtection="1"/>
    <xf numFmtId="5" fontId="6" fillId="0" borderId="51" xfId="0" applyNumberFormat="1" applyFont="1" applyFill="1" applyBorder="1" applyProtection="1"/>
    <xf numFmtId="37" fontId="6" fillId="0" borderId="41" xfId="0" applyNumberFormat="1" applyFont="1" applyFill="1" applyBorder="1" applyProtection="1"/>
    <xf numFmtId="37" fontId="6" fillId="0" borderId="44" xfId="0" applyNumberFormat="1" applyFont="1" applyFill="1" applyBorder="1" applyProtection="1"/>
    <xf numFmtId="37" fontId="6" fillId="0" borderId="51" xfId="0" applyNumberFormat="1" applyFont="1" applyFill="1" applyBorder="1" applyProtection="1"/>
    <xf numFmtId="0" fontId="15" fillId="0" borderId="0" xfId="0" applyFont="1" applyFill="1" applyProtection="1"/>
    <xf numFmtId="0" fontId="6" fillId="0" borderId="228" xfId="0" applyFont="1" applyBorder="1" applyProtection="1"/>
    <xf numFmtId="37" fontId="6" fillId="22" borderId="42" xfId="0" applyNumberFormat="1" applyFont="1" applyFill="1" applyBorder="1" applyProtection="1"/>
    <xf numFmtId="37" fontId="6" fillId="0" borderId="207" xfId="0" applyNumberFormat="1" applyFont="1" applyBorder="1" applyProtection="1"/>
    <xf numFmtId="5" fontId="6" fillId="0" borderId="207" xfId="0" applyNumberFormat="1" applyFont="1" applyBorder="1" applyProtection="1"/>
    <xf numFmtId="0" fontId="10" fillId="0" borderId="41" xfId="0" applyFont="1" applyFill="1" applyBorder="1" applyAlignment="1" applyProtection="1">
      <alignment horizontal="centerContinuous"/>
    </xf>
    <xf numFmtId="0" fontId="10" fillId="0" borderId="42" xfId="0" applyFont="1" applyFill="1" applyBorder="1" applyAlignment="1" applyProtection="1">
      <alignment horizontal="centerContinuous"/>
    </xf>
    <xf numFmtId="0" fontId="10" fillId="0" borderId="39" xfId="0" applyFont="1" applyFill="1" applyBorder="1" applyAlignment="1" applyProtection="1">
      <alignment horizontal="centerContinuous"/>
    </xf>
    <xf numFmtId="0" fontId="22" fillId="0" borderId="31" xfId="0" applyFont="1" applyFill="1" applyBorder="1" applyAlignment="1" applyProtection="1"/>
    <xf numFmtId="0" fontId="22" fillId="0" borderId="31" xfId="0" applyFont="1" applyFill="1" applyBorder="1" applyAlignment="1" applyProtection="1">
      <alignment wrapText="1"/>
    </xf>
    <xf numFmtId="0" fontId="22" fillId="0" borderId="0" xfId="0" applyFont="1" applyFill="1" applyBorder="1" applyAlignment="1" applyProtection="1">
      <alignment horizontal="left"/>
    </xf>
    <xf numFmtId="0" fontId="22" fillId="0" borderId="0" xfId="0" applyFont="1" applyFill="1" applyBorder="1" applyAlignment="1" applyProtection="1">
      <alignment horizontal="left" wrapText="1"/>
    </xf>
    <xf numFmtId="0" fontId="10" fillId="0" borderId="5" xfId="0" applyFont="1" applyFill="1" applyBorder="1" applyProtection="1"/>
    <xf numFmtId="0" fontId="22" fillId="0" borderId="0" xfId="0" applyFont="1" applyFill="1" applyBorder="1" applyProtection="1"/>
    <xf numFmtId="0" fontId="16" fillId="0" borderId="5" xfId="0" applyFont="1" applyFill="1" applyBorder="1" applyProtection="1"/>
    <xf numFmtId="0" fontId="22" fillId="0" borderId="0" xfId="0" applyFont="1" applyFill="1" applyProtection="1"/>
    <xf numFmtId="0" fontId="22" fillId="0" borderId="0" xfId="0" applyFont="1" applyFill="1" applyAlignment="1"/>
    <xf numFmtId="0" fontId="10" fillId="0" borderId="4" xfId="0" applyFont="1" applyFill="1" applyBorder="1" applyAlignment="1" applyProtection="1">
      <alignment horizontal="centerContinuous"/>
    </xf>
    <xf numFmtId="0" fontId="10" fillId="0" borderId="0" xfId="0" applyFont="1" applyFill="1" applyBorder="1" applyAlignment="1" applyProtection="1">
      <alignment horizontal="centerContinuous"/>
    </xf>
    <xf numFmtId="0" fontId="10" fillId="0" borderId="5" xfId="0" applyFont="1" applyFill="1" applyBorder="1" applyAlignment="1" applyProtection="1">
      <alignment horizontal="centerContinuous"/>
    </xf>
    <xf numFmtId="0" fontId="10" fillId="0" borderId="0" xfId="1" applyFont="1" applyFill="1" applyAlignment="1" applyProtection="1"/>
    <xf numFmtId="0" fontId="10" fillId="0" borderId="10" xfId="1" applyFont="1" applyFill="1" applyBorder="1" applyAlignment="1" applyProtection="1">
      <alignment horizontal="left"/>
    </xf>
    <xf numFmtId="0" fontId="10" fillId="0" borderId="20" xfId="1" applyFont="1" applyFill="1" applyBorder="1" applyAlignment="1" applyProtection="1">
      <alignment horizontal="center"/>
    </xf>
    <xf numFmtId="49" fontId="10" fillId="0" borderId="10" xfId="1" applyNumberFormat="1" applyFont="1" applyFill="1" applyBorder="1" applyProtection="1"/>
    <xf numFmtId="37" fontId="7" fillId="0" borderId="11" xfId="1" applyNumberFormat="1" applyFont="1" applyFill="1" applyBorder="1" applyProtection="1">
      <protection locked="0"/>
    </xf>
    <xf numFmtId="0" fontId="10" fillId="0" borderId="10" xfId="1" applyFont="1" applyFill="1" applyBorder="1" applyAlignment="1" applyProtection="1">
      <alignment horizontal="centerContinuous"/>
    </xf>
    <xf numFmtId="0" fontId="52" fillId="0" borderId="10" xfId="1" applyFont="1" applyFill="1" applyBorder="1" applyProtection="1"/>
    <xf numFmtId="0" fontId="10" fillId="0" borderId="211" xfId="1" applyFont="1" applyFill="1" applyBorder="1" applyProtection="1"/>
    <xf numFmtId="0" fontId="10" fillId="0" borderId="212" xfId="1" applyFont="1" applyFill="1" applyBorder="1" applyProtection="1"/>
    <xf numFmtId="0" fontId="10" fillId="0" borderId="181" xfId="1" applyFont="1" applyFill="1" applyBorder="1" applyAlignment="1" applyProtection="1">
      <alignment horizontal="centerContinuous"/>
    </xf>
    <xf numFmtId="0" fontId="10" fillId="0" borderId="185" xfId="1" applyFont="1" applyFill="1" applyBorder="1" applyAlignment="1" applyProtection="1">
      <alignment horizontal="centerContinuous"/>
    </xf>
    <xf numFmtId="0" fontId="10" fillId="0" borderId="186" xfId="1" applyFont="1" applyFill="1" applyBorder="1" applyAlignment="1" applyProtection="1">
      <alignment horizontal="center"/>
    </xf>
    <xf numFmtId="0" fontId="10" fillId="0" borderId="184" xfId="1" applyFont="1" applyFill="1" applyBorder="1" applyAlignment="1" applyProtection="1">
      <alignment horizontal="center"/>
    </xf>
    <xf numFmtId="0" fontId="10" fillId="0" borderId="187" xfId="1" applyFont="1" applyFill="1" applyBorder="1" applyAlignment="1" applyProtection="1">
      <alignment horizontal="center"/>
    </xf>
    <xf numFmtId="0" fontId="10" fillId="0" borderId="188" xfId="1" applyFont="1" applyFill="1" applyBorder="1" applyAlignment="1" applyProtection="1">
      <alignment horizontal="center"/>
    </xf>
    <xf numFmtId="1" fontId="10" fillId="0" borderId="187" xfId="1" applyNumberFormat="1" applyFont="1" applyFill="1" applyBorder="1" applyAlignment="1" applyProtection="1">
      <alignment horizontal="right"/>
    </xf>
    <xf numFmtId="37" fontId="10" fillId="0" borderId="11" xfId="1" applyNumberFormat="1" applyFont="1" applyFill="1" applyBorder="1" applyProtection="1"/>
    <xf numFmtId="0" fontId="10" fillId="0" borderId="189" xfId="1" applyFont="1" applyFill="1" applyBorder="1" applyAlignment="1" applyProtection="1">
      <alignment horizontal="center"/>
    </xf>
    <xf numFmtId="0" fontId="10" fillId="0" borderId="190" xfId="1" applyFont="1" applyFill="1" applyBorder="1" applyAlignment="1" applyProtection="1">
      <alignment horizontal="center"/>
    </xf>
    <xf numFmtId="0" fontId="10" fillId="0" borderId="191" xfId="1" applyFont="1" applyFill="1" applyBorder="1" applyAlignment="1" applyProtection="1">
      <alignment horizontal="center"/>
    </xf>
    <xf numFmtId="0" fontId="10" fillId="0" borderId="192" xfId="1" applyFont="1" applyFill="1" applyBorder="1" applyAlignment="1" applyProtection="1">
      <alignment horizontal="center"/>
    </xf>
    <xf numFmtId="0" fontId="10" fillId="0" borderId="193" xfId="1" applyFont="1" applyFill="1" applyBorder="1" applyAlignment="1" applyProtection="1">
      <alignment horizontal="center"/>
    </xf>
    <xf numFmtId="1" fontId="10" fillId="0" borderId="185" xfId="1" applyNumberFormat="1" applyFont="1" applyFill="1" applyBorder="1" applyAlignment="1" applyProtection="1">
      <alignment horizontal="right"/>
    </xf>
    <xf numFmtId="37" fontId="7" fillId="0" borderId="26" xfId="1" applyNumberFormat="1" applyFont="1" applyFill="1" applyBorder="1" applyProtection="1">
      <protection locked="0"/>
    </xf>
    <xf numFmtId="0" fontId="10" fillId="0" borderId="16" xfId="1" applyFont="1" applyFill="1" applyBorder="1" applyAlignment="1" applyProtection="1">
      <alignment horizontal="center"/>
    </xf>
    <xf numFmtId="0" fontId="10" fillId="0" borderId="22" xfId="1" applyFont="1" applyFill="1" applyBorder="1" applyAlignment="1" applyProtection="1">
      <alignment horizontal="center"/>
    </xf>
    <xf numFmtId="0" fontId="46" fillId="0" borderId="0" xfId="1" applyFont="1" applyFill="1" applyProtection="1"/>
    <xf numFmtId="0" fontId="10" fillId="0" borderId="0" xfId="1" applyFill="1" applyProtection="1"/>
    <xf numFmtId="0" fontId="10" fillId="0" borderId="199" xfId="1" applyFont="1" applyFill="1" applyBorder="1" applyProtection="1"/>
    <xf numFmtId="0" fontId="10" fillId="0" borderId="25" xfId="1" applyFont="1" applyFill="1" applyBorder="1" applyAlignment="1" applyProtection="1">
      <alignment horizontal="centerContinuous"/>
    </xf>
    <xf numFmtId="0" fontId="10" fillId="0" borderId="9" xfId="1" applyFont="1" applyFill="1" applyBorder="1" applyAlignment="1" applyProtection="1">
      <alignment horizontal="center"/>
    </xf>
    <xf numFmtId="37" fontId="10" fillId="0" borderId="9" xfId="1" applyNumberFormat="1" applyFont="1" applyFill="1" applyBorder="1" applyProtection="1"/>
    <xf numFmtId="37" fontId="10" fillId="0" borderId="6" xfId="1" applyNumberFormat="1" applyFont="1" applyFill="1" applyBorder="1" applyProtection="1"/>
    <xf numFmtId="37" fontId="10" fillId="0" borderId="36" xfId="1" applyNumberFormat="1" applyFont="1" applyFill="1" applyBorder="1" applyProtection="1"/>
    <xf numFmtId="0" fontId="16" fillId="0" borderId="4" xfId="1" applyFont="1" applyFill="1" applyBorder="1" applyAlignment="1" applyProtection="1">
      <alignment horizontal="center"/>
    </xf>
    <xf numFmtId="0" fontId="16" fillId="0" borderId="5" xfId="1" applyFont="1" applyFill="1" applyBorder="1" applyProtection="1"/>
    <xf numFmtId="0" fontId="10" fillId="0" borderId="194" xfId="1" applyFont="1" applyFill="1" applyBorder="1"/>
    <xf numFmtId="0" fontId="16" fillId="0" borderId="4" xfId="1" applyFont="1" applyFill="1" applyBorder="1" applyProtection="1"/>
    <xf numFmtId="0" fontId="16" fillId="0" borderId="0" xfId="1" applyFont="1" applyFill="1" applyBorder="1" applyProtection="1"/>
    <xf numFmtId="0" fontId="16" fillId="0" borderId="194" xfId="1" applyFont="1" applyFill="1" applyBorder="1" applyProtection="1"/>
    <xf numFmtId="0" fontId="16" fillId="0" borderId="0" xfId="1" applyFont="1" applyFill="1" applyProtection="1"/>
    <xf numFmtId="0" fontId="16" fillId="0" borderId="10" xfId="1" applyFont="1" applyFill="1" applyBorder="1" applyProtection="1"/>
    <xf numFmtId="0" fontId="16" fillId="0" borderId="0" xfId="1" applyFont="1" applyFill="1"/>
    <xf numFmtId="0" fontId="22" fillId="0" borderId="0" xfId="1" applyFont="1" applyFill="1" applyAlignment="1" applyProtection="1">
      <alignment horizontal="left"/>
    </xf>
    <xf numFmtId="0" fontId="22" fillId="0" borderId="4" xfId="1" applyFont="1" applyFill="1" applyBorder="1" applyAlignment="1" applyProtection="1">
      <alignment horizontal="center"/>
    </xf>
    <xf numFmtId="0" fontId="22" fillId="0" borderId="195" xfId="1" applyFont="1" applyFill="1" applyBorder="1" applyProtection="1"/>
    <xf numFmtId="0" fontId="22" fillId="0" borderId="196" xfId="1" applyFont="1" applyFill="1" applyBorder="1" applyProtection="1"/>
    <xf numFmtId="0" fontId="22" fillId="0" borderId="196" xfId="1" applyFont="1" applyFill="1" applyBorder="1" applyAlignment="1" applyProtection="1">
      <alignment horizontal="center"/>
    </xf>
    <xf numFmtId="0" fontId="22" fillId="0" borderId="25" xfId="1" applyFont="1" applyFill="1" applyBorder="1" applyAlignment="1" applyProtection="1">
      <alignment horizontal="center"/>
    </xf>
    <xf numFmtId="0" fontId="22" fillId="0" borderId="26" xfId="1" applyFont="1" applyFill="1" applyBorder="1" applyAlignment="1" applyProtection="1">
      <alignment horizontal="center"/>
    </xf>
    <xf numFmtId="0" fontId="13" fillId="0" borderId="26" xfId="1" applyFont="1" applyFill="1" applyBorder="1" applyProtection="1"/>
    <xf numFmtId="0" fontId="10" fillId="0" borderId="26" xfId="1" applyFont="1" applyFill="1" applyBorder="1" applyAlignment="1" applyProtection="1">
      <alignment horizontal="center"/>
    </xf>
    <xf numFmtId="0" fontId="10" fillId="0" borderId="36" xfId="1" applyFont="1" applyFill="1" applyBorder="1" applyAlignment="1" applyProtection="1">
      <alignment horizontal="center"/>
    </xf>
    <xf numFmtId="5" fontId="10" fillId="0" borderId="22" xfId="1" applyNumberFormat="1" applyFont="1" applyBorder="1" applyAlignment="1" applyProtection="1"/>
    <xf numFmtId="37" fontId="10" fillId="0" borderId="22" xfId="1" applyNumberFormat="1" applyFont="1" applyBorder="1" applyAlignment="1" applyProtection="1"/>
    <xf numFmtId="37" fontId="10" fillId="0" borderId="7" xfId="1" applyNumberFormat="1" applyFont="1" applyBorder="1" applyAlignment="1" applyProtection="1"/>
    <xf numFmtId="0" fontId="10" fillId="0" borderId="19" xfId="1" applyFont="1" applyFill="1" applyBorder="1" applyAlignment="1" applyProtection="1">
      <alignment horizontal="center"/>
    </xf>
    <xf numFmtId="0" fontId="10" fillId="0" borderId="21" xfId="1" applyFont="1" applyFill="1" applyBorder="1" applyAlignment="1" applyProtection="1">
      <alignment horizontal="center"/>
    </xf>
    <xf numFmtId="5" fontId="7" fillId="0" borderId="44" xfId="1" applyNumberFormat="1" applyFont="1" applyFill="1" applyBorder="1" applyProtection="1">
      <protection locked="0"/>
    </xf>
    <xf numFmtId="0" fontId="10" fillId="0" borderId="41" xfId="1" applyFont="1" applyFill="1" applyBorder="1" applyAlignment="1" applyProtection="1">
      <alignment horizontal="center"/>
    </xf>
    <xf numFmtId="0" fontId="48" fillId="0" borderId="0" xfId="1" applyFont="1" applyFill="1" applyProtection="1"/>
    <xf numFmtId="0" fontId="10" fillId="0" borderId="5" xfId="1" applyFill="1" applyBorder="1" applyProtection="1"/>
    <xf numFmtId="0" fontId="10" fillId="0" borderId="4" xfId="1" applyFill="1" applyBorder="1" applyProtection="1"/>
    <xf numFmtId="0" fontId="10" fillId="0" borderId="70" xfId="1"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21" xfId="0" applyFont="1" applyFill="1" applyBorder="1" applyProtection="1"/>
    <xf numFmtId="0" fontId="16" fillId="0" borderId="10" xfId="0" applyFont="1" applyFill="1" applyBorder="1" applyProtection="1"/>
    <xf numFmtId="37" fontId="8" fillId="0" borderId="21" xfId="0" applyNumberFormat="1" applyFont="1" applyFill="1" applyBorder="1" applyProtection="1">
      <protection locked="0"/>
    </xf>
    <xf numFmtId="0" fontId="16" fillId="0" borderId="201" xfId="0" applyFont="1" applyFill="1" applyBorder="1" applyAlignment="1" applyProtection="1">
      <alignment horizontal="center"/>
    </xf>
    <xf numFmtId="0" fontId="16" fillId="0" borderId="201" xfId="0" applyFont="1" applyFill="1" applyBorder="1" applyProtection="1"/>
    <xf numFmtId="0" fontId="16" fillId="0" borderId="202" xfId="0" applyFont="1" applyFill="1" applyBorder="1" applyProtection="1"/>
    <xf numFmtId="37" fontId="8" fillId="0" borderId="203" xfId="0" applyNumberFormat="1" applyFont="1" applyFill="1" applyBorder="1" applyProtection="1">
      <protection locked="0"/>
    </xf>
    <xf numFmtId="0" fontId="16" fillId="0" borderId="0" xfId="0" applyFont="1" applyFill="1" applyProtection="1"/>
    <xf numFmtId="0" fontId="10" fillId="0" borderId="70" xfId="0" applyFont="1" applyFill="1" applyBorder="1" applyProtection="1"/>
    <xf numFmtId="0" fontId="10" fillId="0" borderId="11" xfId="0" applyFont="1" applyFill="1" applyBorder="1" applyProtection="1"/>
    <xf numFmtId="0" fontId="10" fillId="0" borderId="10" xfId="0" applyFont="1" applyFill="1" applyBorder="1" applyProtection="1"/>
    <xf numFmtId="0" fontId="10" fillId="0" borderId="9" xfId="0" applyFont="1" applyFill="1" applyBorder="1" applyProtection="1"/>
    <xf numFmtId="0" fontId="10" fillId="0" borderId="6" xfId="0" applyFont="1" applyFill="1" applyBorder="1" applyProtection="1"/>
    <xf numFmtId="0" fontId="10" fillId="0" borderId="7" xfId="0" applyFont="1" applyFill="1" applyBorder="1" applyProtection="1"/>
    <xf numFmtId="0" fontId="10" fillId="0" borderId="1" xfId="0" applyFont="1" applyFill="1" applyBorder="1" applyProtection="1"/>
    <xf numFmtId="0" fontId="10" fillId="0" borderId="229" xfId="0" applyFont="1" applyFill="1" applyBorder="1" applyProtection="1"/>
    <xf numFmtId="0" fontId="22" fillId="0" borderId="230" xfId="0" applyFont="1" applyFill="1" applyBorder="1" applyProtection="1"/>
    <xf numFmtId="0" fontId="10" fillId="0" borderId="231" xfId="0" applyFont="1" applyFill="1" applyBorder="1" applyProtection="1"/>
    <xf numFmtId="0" fontId="10" fillId="0" borderId="232" xfId="0" applyFont="1" applyFill="1" applyBorder="1" applyProtection="1"/>
    <xf numFmtId="0" fontId="10" fillId="0" borderId="233" xfId="0" applyFont="1" applyFill="1" applyBorder="1" applyProtection="1"/>
    <xf numFmtId="0" fontId="10" fillId="0" borderId="55" xfId="0" applyFont="1" applyFill="1" applyBorder="1" applyAlignment="1" applyProtection="1">
      <alignment horizontal="center"/>
    </xf>
    <xf numFmtId="37" fontId="6" fillId="0" borderId="42" xfId="0" applyNumberFormat="1" applyFont="1" applyFill="1" applyBorder="1" applyProtection="1"/>
    <xf numFmtId="0" fontId="21" fillId="0" borderId="0" xfId="0" applyFont="1" applyFill="1" applyBorder="1" applyProtection="1"/>
    <xf numFmtId="0" fontId="10" fillId="0" borderId="0" xfId="0" applyFont="1" applyFill="1" applyAlignment="1" applyProtection="1">
      <alignment horizontal="left"/>
    </xf>
    <xf numFmtId="0" fontId="13" fillId="0" borderId="88" xfId="0" applyFont="1" applyFill="1" applyBorder="1" applyAlignment="1" applyProtection="1">
      <alignment horizontal="left"/>
    </xf>
    <xf numFmtId="0" fontId="10" fillId="0" borderId="0" xfId="1" applyFont="1" applyFill="1" applyAlignment="1" applyProtection="1">
      <alignment horizontal="left"/>
    </xf>
    <xf numFmtId="49" fontId="10" fillId="0" borderId="25" xfId="1" applyNumberFormat="1" applyFont="1" applyFill="1" applyBorder="1" applyAlignment="1" applyProtection="1">
      <alignment horizontal="center"/>
    </xf>
    <xf numFmtId="0" fontId="10" fillId="0" borderId="4" xfId="0" applyFont="1" applyBorder="1" applyAlignment="1" applyProtection="1">
      <alignment horizontal="center"/>
    </xf>
    <xf numFmtId="0" fontId="10" fillId="0" borderId="4" xfId="1" applyFont="1" applyBorder="1" applyAlignment="1" applyProtection="1">
      <alignment horizontal="center"/>
    </xf>
    <xf numFmtId="0" fontId="10" fillId="0" borderId="5" xfId="1" applyFont="1" applyBorder="1" applyAlignment="1" applyProtection="1">
      <alignment horizontal="center"/>
    </xf>
    <xf numFmtId="0" fontId="10" fillId="0" borderId="102" xfId="0" applyFont="1" applyFill="1" applyBorder="1" applyAlignment="1" applyProtection="1">
      <alignment horizontal="right"/>
    </xf>
    <xf numFmtId="0" fontId="11" fillId="0" borderId="0" xfId="0" applyFont="1" applyAlignment="1" applyProtection="1">
      <alignment horizontal="center"/>
    </xf>
    <xf numFmtId="165" fontId="10" fillId="0" borderId="15" xfId="1" quotePrefix="1" applyNumberFormat="1" applyFont="1" applyBorder="1" applyAlignment="1" applyProtection="1">
      <alignment horizontal="center"/>
    </xf>
    <xf numFmtId="0" fontId="22" fillId="0" borderId="80" xfId="1" applyFont="1" applyFill="1" applyBorder="1" applyProtection="1"/>
    <xf numFmtId="0" fontId="22" fillId="0" borderId="0" xfId="1" applyFont="1" applyFill="1" applyBorder="1" applyProtection="1"/>
    <xf numFmtId="0" fontId="22" fillId="0" borderId="81" xfId="1" applyFont="1" applyFill="1" applyBorder="1" applyProtection="1"/>
    <xf numFmtId="0" fontId="10" fillId="0" borderId="15" xfId="1" applyFont="1" applyBorder="1" applyProtection="1">
      <protection locked="0"/>
    </xf>
    <xf numFmtId="37" fontId="10" fillId="0" borderId="19" xfId="1" applyNumberFormat="1" applyFont="1" applyBorder="1" applyProtection="1">
      <protection locked="0"/>
    </xf>
    <xf numFmtId="0" fontId="6" fillId="0" borderId="44" xfId="0" applyFont="1" applyFill="1" applyBorder="1" applyAlignment="1" applyProtection="1">
      <alignment horizontal="left"/>
    </xf>
    <xf numFmtId="0" fontId="6" fillId="0" borderId="44" xfId="0" applyFont="1" applyBorder="1" applyAlignment="1" applyProtection="1">
      <alignment horizontal="left"/>
    </xf>
    <xf numFmtId="0" fontId="10" fillId="0" borderId="19" xfId="1" applyFont="1" applyBorder="1" applyProtection="1">
      <protection locked="0"/>
    </xf>
    <xf numFmtId="0" fontId="10" fillId="0" borderId="21" xfId="1" applyFont="1" applyBorder="1" applyProtection="1">
      <protection locked="0"/>
    </xf>
    <xf numFmtId="0" fontId="10" fillId="0" borderId="8" xfId="1" applyFont="1" applyBorder="1" applyAlignment="1" applyProtection="1">
      <alignment horizontal="left"/>
    </xf>
    <xf numFmtId="0" fontId="61" fillId="0" borderId="4" xfId="1" applyFont="1" applyBorder="1" applyProtection="1">
      <protection locked="0"/>
    </xf>
    <xf numFmtId="0" fontId="61" fillId="0" borderId="6" xfId="1" applyFont="1" applyBorder="1" applyProtection="1">
      <protection locked="0"/>
    </xf>
    <xf numFmtId="0" fontId="10" fillId="0" borderId="8" xfId="0" applyFont="1" applyBorder="1" applyAlignment="1" applyProtection="1">
      <alignment horizontal="left"/>
    </xf>
    <xf numFmtId="0" fontId="10" fillId="0" borderId="3" xfId="0" applyFont="1" applyBorder="1" applyAlignment="1" applyProtection="1">
      <alignment horizontal="center"/>
    </xf>
    <xf numFmtId="0" fontId="61" fillId="0" borderId="0" xfId="0" applyFont="1" applyProtection="1">
      <protection locked="0"/>
    </xf>
    <xf numFmtId="0" fontId="61" fillId="0" borderId="4" xfId="0" applyFont="1" applyBorder="1" applyProtection="1">
      <protection locked="0"/>
    </xf>
    <xf numFmtId="0" fontId="61" fillId="0" borderId="5" xfId="0" applyFont="1" applyBorder="1" applyProtection="1">
      <protection locked="0"/>
    </xf>
    <xf numFmtId="0" fontId="61" fillId="0" borderId="6" xfId="0" applyFont="1" applyBorder="1" applyProtection="1">
      <protection locked="0"/>
    </xf>
    <xf numFmtId="0" fontId="61" fillId="0" borderId="1" xfId="0" applyFont="1" applyBorder="1" applyProtection="1">
      <protection locked="0"/>
    </xf>
    <xf numFmtId="164" fontId="10" fillId="0" borderId="56" xfId="0" applyNumberFormat="1" applyFont="1" applyBorder="1" applyAlignment="1" applyProtection="1">
      <alignment horizontal="center"/>
    </xf>
    <xf numFmtId="0" fontId="10" fillId="0" borderId="60" xfId="0" applyFont="1" applyBorder="1" applyAlignment="1" applyProtection="1">
      <alignment horizontal="centerContinuous"/>
    </xf>
    <xf numFmtId="0" fontId="61" fillId="0" borderId="8" xfId="0" applyFont="1" applyBorder="1" applyAlignment="1" applyProtection="1">
      <alignment horizontal="center"/>
      <protection locked="0"/>
    </xf>
    <xf numFmtId="0" fontId="23" fillId="0" borderId="2" xfId="0" applyFont="1" applyBorder="1" applyAlignment="1" applyProtection="1">
      <alignment horizontal="center"/>
      <protection locked="0"/>
    </xf>
    <xf numFmtId="0" fontId="61" fillId="0" borderId="2" xfId="0" applyFont="1" applyBorder="1" applyAlignment="1" applyProtection="1">
      <alignment horizontal="center"/>
      <protection locked="0"/>
    </xf>
    <xf numFmtId="0" fontId="61" fillId="0" borderId="3" xfId="0" applyFont="1" applyBorder="1" applyAlignment="1" applyProtection="1">
      <alignment horizontal="center"/>
      <protection locked="0"/>
    </xf>
    <xf numFmtId="0" fontId="61" fillId="0" borderId="9" xfId="0" applyFont="1" applyBorder="1" applyAlignment="1" applyProtection="1">
      <alignment horizontal="center"/>
      <protection locked="0"/>
    </xf>
    <xf numFmtId="0" fontId="61" fillId="0" borderId="10" xfId="0" applyFont="1" applyBorder="1" applyAlignment="1" applyProtection="1">
      <alignment horizontal="center"/>
      <protection locked="0"/>
    </xf>
    <xf numFmtId="164" fontId="61" fillId="0" borderId="10" xfId="0" applyNumberFormat="1" applyFont="1" applyBorder="1" applyAlignment="1" applyProtection="1">
      <alignment horizontal="center"/>
      <protection locked="0"/>
    </xf>
    <xf numFmtId="0" fontId="61" fillId="0" borderId="4" xfId="0" applyFont="1" applyBorder="1" applyAlignment="1" applyProtection="1">
      <alignment horizontal="right"/>
      <protection locked="0"/>
    </xf>
    <xf numFmtId="5" fontId="61" fillId="0" borderId="0" xfId="0" applyNumberFormat="1" applyFont="1" applyProtection="1">
      <protection locked="0"/>
    </xf>
    <xf numFmtId="37" fontId="61" fillId="0" borderId="0" xfId="0" applyNumberFormat="1" applyFont="1" applyProtection="1">
      <protection locked="0"/>
    </xf>
    <xf numFmtId="37" fontId="61" fillId="0" borderId="10" xfId="0" applyNumberFormat="1" applyFont="1" applyBorder="1" applyProtection="1">
      <protection locked="0"/>
    </xf>
    <xf numFmtId="0" fontId="12" fillId="0" borderId="0" xfId="0" applyFont="1" applyAlignment="1" applyProtection="1">
      <alignment horizontal="centerContinuous"/>
      <protection locked="0"/>
    </xf>
    <xf numFmtId="0" fontId="61" fillId="0" borderId="0" xfId="0" applyFont="1" applyAlignment="1" applyProtection="1">
      <alignment horizontal="centerContinuous"/>
      <protection locked="0"/>
    </xf>
    <xf numFmtId="0" fontId="61" fillId="0" borderId="7" xfId="0" applyFont="1" applyBorder="1" applyProtection="1">
      <protection locked="0"/>
    </xf>
    <xf numFmtId="0" fontId="10" fillId="0" borderId="19" xfId="0" applyFont="1" applyBorder="1" applyProtection="1">
      <protection locked="0"/>
    </xf>
    <xf numFmtId="178" fontId="7" fillId="0" borderId="0" xfId="0" applyNumberFormat="1" applyFont="1" applyAlignment="1" applyProtection="1">
      <alignment horizontal="left"/>
      <protection locked="0"/>
    </xf>
    <xf numFmtId="37" fontId="10" fillId="22" borderId="44" xfId="0" applyNumberFormat="1" applyFont="1" applyFill="1" applyBorder="1" applyProtection="1"/>
    <xf numFmtId="3" fontId="10" fillId="22" borderId="51" xfId="0" applyNumberFormat="1" applyFont="1" applyFill="1" applyBorder="1" applyProtection="1"/>
    <xf numFmtId="0" fontId="10" fillId="0" borderId="0" xfId="0" quotePrefix="1" applyFont="1"/>
    <xf numFmtId="0" fontId="6" fillId="0" borderId="41" xfId="0" applyFont="1" applyFill="1" applyBorder="1" applyProtection="1"/>
    <xf numFmtId="0" fontId="6" fillId="0" borderId="228" xfId="0" applyFont="1" applyFill="1" applyBorder="1" applyProtection="1"/>
    <xf numFmtId="0" fontId="10" fillId="0" borderId="0" xfId="0" applyNumberFormat="1" applyFont="1" applyProtection="1"/>
    <xf numFmtId="0" fontId="0" fillId="0" borderId="0" xfId="0"/>
    <xf numFmtId="37" fontId="0" fillId="0" borderId="56" xfId="0" applyNumberFormat="1" applyBorder="1" applyAlignment="1" applyProtection="1"/>
    <xf numFmtId="0" fontId="10" fillId="0" borderId="0" xfId="0" applyFont="1" applyAlignment="1">
      <alignment horizontal="left" vertical="top" wrapText="1"/>
    </xf>
    <xf numFmtId="0" fontId="0" fillId="0" borderId="0" xfId="0" applyAlignment="1">
      <alignment horizontal="left" vertical="top" wrapText="1"/>
    </xf>
    <xf numFmtId="0" fontId="0" fillId="0" borderId="0" xfId="0"/>
    <xf numFmtId="0" fontId="10" fillId="0" borderId="4" xfId="0" applyFont="1" applyBorder="1" applyAlignment="1" applyProtection="1">
      <alignment horizontal="center"/>
    </xf>
    <xf numFmtId="43" fontId="10" fillId="0" borderId="0" xfId="2" applyFont="1"/>
    <xf numFmtId="43" fontId="10" fillId="0" borderId="0" xfId="1" applyNumberFormat="1"/>
    <xf numFmtId="0" fontId="7" fillId="0" borderId="19" xfId="0" applyFont="1" applyBorder="1" applyProtection="1">
      <protection locked="0"/>
    </xf>
    <xf numFmtId="0" fontId="10" fillId="0" borderId="234" xfId="0" applyFont="1" applyBorder="1" applyAlignment="1">
      <alignment horizontal="centerContinuous"/>
    </xf>
    <xf numFmtId="0" fontId="0" fillId="0" borderId="31" xfId="0" applyBorder="1"/>
    <xf numFmtId="3" fontId="6" fillId="0" borderId="17" xfId="1" applyNumberFormat="1" applyFont="1" applyBorder="1" applyProtection="1"/>
    <xf numFmtId="0" fontId="0" fillId="0" borderId="142" xfId="0" applyBorder="1"/>
    <xf numFmtId="0" fontId="6" fillId="0" borderId="0" xfId="1" applyFont="1" applyProtection="1"/>
    <xf numFmtId="0" fontId="6" fillId="0" borderId="0" xfId="1" applyFont="1" applyProtection="1"/>
    <xf numFmtId="0" fontId="6" fillId="0" borderId="0" xfId="1" applyFont="1" applyProtection="1"/>
    <xf numFmtId="0" fontId="10" fillId="0" borderId="0" xfId="1" applyFont="1" applyProtection="1"/>
    <xf numFmtId="0" fontId="10" fillId="0" borderId="8" xfId="1" applyFont="1" applyBorder="1" applyProtection="1"/>
    <xf numFmtId="0" fontId="6" fillId="0" borderId="0" xfId="1" applyFont="1" applyProtection="1"/>
    <xf numFmtId="0" fontId="6" fillId="0" borderId="10" xfId="1" applyFont="1" applyBorder="1" applyAlignment="1" applyProtection="1">
      <alignment horizontal="centerContinuous"/>
    </xf>
    <xf numFmtId="0" fontId="6" fillId="0" borderId="11" xfId="1" applyFont="1" applyBorder="1" applyAlignment="1" applyProtection="1">
      <alignment horizontal="centerContinuous"/>
    </xf>
    <xf numFmtId="0" fontId="6" fillId="0" borderId="10" xfId="1" applyFont="1" applyBorder="1" applyProtection="1"/>
    <xf numFmtId="0" fontId="6" fillId="0" borderId="5" xfId="1" applyFont="1" applyBorder="1" applyProtection="1"/>
    <xf numFmtId="0" fontId="6" fillId="0" borderId="12" xfId="1" applyFont="1" applyBorder="1" applyProtection="1"/>
    <xf numFmtId="0" fontId="6" fillId="0" borderId="2" xfId="1" applyFont="1" applyBorder="1" applyProtection="1"/>
    <xf numFmtId="0" fontId="6" fillId="0" borderId="19" xfId="1" applyFont="1" applyBorder="1" applyProtection="1"/>
    <xf numFmtId="0" fontId="6" fillId="0" borderId="24" xfId="1" applyFont="1" applyBorder="1" applyProtection="1"/>
    <xf numFmtId="0" fontId="6" fillId="0" borderId="3" xfId="1" applyFont="1" applyBorder="1" applyProtection="1"/>
    <xf numFmtId="0" fontId="6" fillId="0" borderId="25" xfId="1" applyFont="1" applyBorder="1" applyProtection="1"/>
    <xf numFmtId="0" fontId="10" fillId="0" borderId="4" xfId="1" applyFont="1" applyBorder="1" applyProtection="1"/>
    <xf numFmtId="0" fontId="10" fillId="0" borderId="9" xfId="1" applyFont="1" applyBorder="1" applyProtection="1"/>
    <xf numFmtId="0" fontId="10" fillId="0" borderId="25" xfId="1" applyFont="1" applyBorder="1" applyProtection="1"/>
    <xf numFmtId="0" fontId="6" fillId="0" borderId="26" xfId="1" applyFont="1" applyBorder="1" applyProtection="1"/>
    <xf numFmtId="0" fontId="6" fillId="0" borderId="21" xfId="1" applyFont="1" applyBorder="1" applyProtection="1"/>
    <xf numFmtId="0" fontId="10" fillId="0" borderId="9" xfId="1" applyFont="1" applyBorder="1" applyAlignment="1" applyProtection="1">
      <alignment horizontal="centerContinuous"/>
    </xf>
    <xf numFmtId="164" fontId="10" fillId="0" borderId="26" xfId="1" applyNumberFormat="1" applyFont="1" applyBorder="1" applyAlignment="1" applyProtection="1">
      <alignment horizontal="center"/>
    </xf>
    <xf numFmtId="0" fontId="10" fillId="0" borderId="8" xfId="1" applyFont="1" applyBorder="1" applyProtection="1"/>
    <xf numFmtId="0" fontId="10" fillId="0" borderId="4" xfId="1" applyFont="1" applyBorder="1" applyProtection="1"/>
    <xf numFmtId="0" fontId="10" fillId="0" borderId="25" xfId="1" applyFont="1" applyBorder="1" applyProtection="1"/>
    <xf numFmtId="0" fontId="10" fillId="0" borderId="9" xfId="1" applyFont="1" applyBorder="1" applyProtection="1"/>
    <xf numFmtId="0" fontId="10" fillId="0" borderId="0" xfId="1" applyFont="1" applyProtection="1"/>
    <xf numFmtId="164" fontId="10" fillId="0" borderId="26" xfId="1" applyNumberFormat="1" applyFont="1" applyBorder="1" applyAlignment="1" applyProtection="1">
      <alignment horizontal="center"/>
    </xf>
    <xf numFmtId="0" fontId="6" fillId="0" borderId="12" xfId="1" applyFont="1" applyBorder="1" applyProtection="1"/>
    <xf numFmtId="0" fontId="6" fillId="0" borderId="24" xfId="1" applyFont="1" applyBorder="1" applyProtection="1"/>
    <xf numFmtId="0" fontId="6" fillId="0" borderId="2" xfId="1" applyFont="1" applyBorder="1" applyProtection="1"/>
    <xf numFmtId="0" fontId="6" fillId="0" borderId="3" xfId="1" applyFont="1" applyBorder="1" applyProtection="1"/>
    <xf numFmtId="0" fontId="6" fillId="0" borderId="0" xfId="1" applyFont="1" applyProtection="1"/>
    <xf numFmtId="0" fontId="6" fillId="0" borderId="25" xfId="1" applyFont="1" applyBorder="1" applyProtection="1"/>
    <xf numFmtId="0" fontId="6" fillId="0" borderId="5" xfId="1" applyFont="1" applyBorder="1" applyProtection="1"/>
    <xf numFmtId="0" fontId="6" fillId="0" borderId="19" xfId="1" applyFont="1" applyBorder="1" applyProtection="1"/>
    <xf numFmtId="0" fontId="6" fillId="0" borderId="10" xfId="1" applyFont="1" applyBorder="1" applyProtection="1"/>
    <xf numFmtId="0" fontId="6" fillId="0" borderId="26" xfId="1" applyFont="1" applyBorder="1" applyProtection="1"/>
    <xf numFmtId="0" fontId="6" fillId="0" borderId="21" xfId="1" applyFont="1" applyBorder="1" applyProtection="1"/>
    <xf numFmtId="0" fontId="6" fillId="0" borderId="10" xfId="1" applyFont="1" applyBorder="1" applyAlignment="1" applyProtection="1">
      <alignment horizontal="centerContinuous"/>
    </xf>
    <xf numFmtId="0" fontId="6" fillId="0" borderId="11" xfId="1" applyFont="1" applyBorder="1" applyAlignment="1" applyProtection="1">
      <alignment horizontal="centerContinuous"/>
    </xf>
    <xf numFmtId="0" fontId="10" fillId="0" borderId="9" xfId="1" applyFont="1" applyBorder="1" applyAlignment="1" applyProtection="1">
      <alignment horizontal="centerContinuous"/>
    </xf>
    <xf numFmtId="43" fontId="10" fillId="0" borderId="0" xfId="0" applyNumberFormat="1" applyFont="1"/>
    <xf numFmtId="3" fontId="10" fillId="0" borderId="133" xfId="1" applyNumberFormat="1" applyFont="1" applyBorder="1" applyProtection="1"/>
    <xf numFmtId="0" fontId="10" fillId="0" borderId="103" xfId="1" applyFont="1" applyBorder="1" applyProtection="1"/>
    <xf numFmtId="37" fontId="10" fillId="0" borderId="104" xfId="1" applyNumberFormat="1" applyFont="1" applyBorder="1" applyProtection="1"/>
    <xf numFmtId="3" fontId="10" fillId="0" borderId="104" xfId="1" applyNumberFormat="1" applyFont="1" applyBorder="1" applyProtection="1"/>
    <xf numFmtId="3" fontId="10" fillId="0" borderId="19" xfId="1" applyNumberFormat="1" applyFont="1" applyBorder="1" applyProtection="1"/>
    <xf numFmtId="43" fontId="10" fillId="0" borderId="0" xfId="2" applyFont="1" applyProtection="1"/>
    <xf numFmtId="43" fontId="10" fillId="0" borderId="0" xfId="1" applyNumberFormat="1" applyFont="1" applyProtection="1"/>
    <xf numFmtId="166" fontId="10" fillId="0" borderId="104" xfId="1" applyNumberFormat="1" applyFont="1" applyBorder="1" applyProtection="1"/>
    <xf numFmtId="0" fontId="10" fillId="0" borderId="0" xfId="1" applyFont="1"/>
    <xf numFmtId="0" fontId="10" fillId="0" borderId="0" xfId="1" applyFont="1" applyProtection="1"/>
    <xf numFmtId="0" fontId="10" fillId="0" borderId="19" xfId="1" applyFont="1" applyBorder="1" applyProtection="1"/>
    <xf numFmtId="37" fontId="10" fillId="0" borderId="16" xfId="1" applyNumberFormat="1" applyFont="1" applyBorder="1" applyProtection="1"/>
    <xf numFmtId="37" fontId="10" fillId="0" borderId="19" xfId="1" applyNumberFormat="1" applyFont="1" applyBorder="1" applyProtection="1"/>
    <xf numFmtId="37" fontId="10" fillId="0" borderId="15" xfId="1" applyNumberFormat="1" applyFont="1" applyBorder="1" applyProtection="1"/>
    <xf numFmtId="0" fontId="10" fillId="0" borderId="19" xfId="1" applyFont="1" applyBorder="1" applyProtection="1"/>
    <xf numFmtId="5" fontId="10" fillId="0" borderId="0" xfId="1" applyNumberFormat="1" applyFont="1" applyProtection="1"/>
    <xf numFmtId="0" fontId="10" fillId="0" borderId="19" xfId="1" applyFont="1" applyBorder="1" applyProtection="1"/>
    <xf numFmtId="0" fontId="7" fillId="0" borderId="19" xfId="1" applyFont="1" applyBorder="1" applyProtection="1">
      <protection locked="0"/>
    </xf>
    <xf numFmtId="5" fontId="10" fillId="0" borderId="0" xfId="1" applyNumberFormat="1" applyFont="1"/>
    <xf numFmtId="0" fontId="10" fillId="0" borderId="0" xfId="1" applyFont="1" applyProtection="1"/>
    <xf numFmtId="0" fontId="10" fillId="0" borderId="0" xfId="1" applyFont="1" applyProtection="1"/>
    <xf numFmtId="0" fontId="10" fillId="0" borderId="0" xfId="1" applyFont="1" applyProtection="1"/>
    <xf numFmtId="0" fontId="10" fillId="0" borderId="0" xfId="1" applyFont="1" applyProtection="1"/>
    <xf numFmtId="0" fontId="10" fillId="0" borderId="0" xfId="1" applyFont="1" applyProtection="1"/>
    <xf numFmtId="0" fontId="10" fillId="0" borderId="19" xfId="1" applyFont="1" applyBorder="1" applyProtection="1"/>
    <xf numFmtId="0" fontId="10" fillId="0" borderId="19" xfId="1" applyFont="1" applyFill="1" applyBorder="1" applyAlignment="1">
      <alignment horizontal="centerContinuous"/>
    </xf>
    <xf numFmtId="3" fontId="10" fillId="0" borderId="19" xfId="1" applyNumberFormat="1" applyFont="1" applyBorder="1"/>
    <xf numFmtId="0" fontId="10" fillId="0" borderId="0" xfId="1" applyFont="1"/>
    <xf numFmtId="5" fontId="10" fillId="0" borderId="48" xfId="1" applyNumberFormat="1" applyFont="1" applyBorder="1" applyProtection="1"/>
    <xf numFmtId="37" fontId="10" fillId="0" borderId="16" xfId="1" applyNumberFormat="1" applyFont="1" applyBorder="1" applyProtection="1"/>
    <xf numFmtId="37" fontId="10" fillId="0" borderId="19" xfId="1" applyNumberFormat="1" applyFont="1" applyBorder="1" applyProtection="1"/>
    <xf numFmtId="0" fontId="10" fillId="0" borderId="19" xfId="1" applyFont="1" applyBorder="1"/>
    <xf numFmtId="0" fontId="10" fillId="0" borderId="15" xfId="1" applyFont="1" applyBorder="1"/>
    <xf numFmtId="0" fontId="10" fillId="0" borderId="4" xfId="1" applyFont="1" applyBorder="1" applyAlignment="1">
      <alignment horizontal="center"/>
    </xf>
    <xf numFmtId="3" fontId="10" fillId="0" borderId="19" xfId="1" applyNumberFormat="1" applyFont="1" applyBorder="1" applyAlignment="1">
      <alignment horizontal="right"/>
    </xf>
    <xf numFmtId="0" fontId="10" fillId="0" borderId="25" xfId="1" applyFont="1" applyBorder="1"/>
    <xf numFmtId="37" fontId="10" fillId="0" borderId="19" xfId="1" applyNumberFormat="1" applyFont="1" applyBorder="1" applyProtection="1"/>
    <xf numFmtId="0" fontId="10" fillId="0" borderId="19" xfId="1" applyFont="1" applyBorder="1"/>
    <xf numFmtId="0" fontId="10" fillId="0" borderId="15" xfId="1" applyFont="1" applyBorder="1"/>
    <xf numFmtId="0" fontId="10" fillId="0" borderId="0" xfId="1"/>
    <xf numFmtId="0" fontId="10" fillId="0" borderId="0" xfId="1" applyFont="1"/>
    <xf numFmtId="0" fontId="10" fillId="0" borderId="3" xfId="1" applyFont="1" applyBorder="1"/>
    <xf numFmtId="0" fontId="10" fillId="0" borderId="25" xfId="1" applyFont="1" applyBorder="1"/>
    <xf numFmtId="0" fontId="10" fillId="0" borderId="10" xfId="1" applyFont="1" applyBorder="1"/>
    <xf numFmtId="0" fontId="10" fillId="0" borderId="0" xfId="1" applyFont="1" applyAlignment="1">
      <alignment horizontal="centerContinuous"/>
    </xf>
    <xf numFmtId="5" fontId="10" fillId="0" borderId="48" xfId="1" applyNumberFormat="1" applyFont="1" applyBorder="1" applyProtection="1"/>
    <xf numFmtId="5" fontId="10" fillId="0" borderId="16" xfId="1" applyNumberFormat="1" applyFont="1" applyBorder="1" applyProtection="1"/>
    <xf numFmtId="37" fontId="10" fillId="0" borderId="16" xfId="1" applyNumberFormat="1" applyFont="1" applyBorder="1" applyProtection="1"/>
    <xf numFmtId="37" fontId="10" fillId="0" borderId="19" xfId="1" applyNumberFormat="1" applyFont="1" applyBorder="1" applyProtection="1"/>
    <xf numFmtId="37" fontId="10" fillId="0" borderId="5" xfId="1" applyNumberFormat="1" applyFont="1" applyBorder="1" applyProtection="1"/>
    <xf numFmtId="0" fontId="10" fillId="0" borderId="8" xfId="1" applyFont="1" applyBorder="1"/>
    <xf numFmtId="0" fontId="10" fillId="0" borderId="2" xfId="1" applyFont="1" applyBorder="1"/>
    <xf numFmtId="0" fontId="10" fillId="0" borderId="9" xfId="1" applyFont="1" applyBorder="1"/>
    <xf numFmtId="0" fontId="10" fillId="0" borderId="42" xfId="1" applyFont="1" applyBorder="1" applyAlignment="1">
      <alignment horizontal="centerContinuous"/>
    </xf>
    <xf numFmtId="0" fontId="10" fillId="0" borderId="32" xfId="1" applyFont="1" applyBorder="1"/>
    <xf numFmtId="0" fontId="10" fillId="0" borderId="18" xfId="1" applyFont="1" applyBorder="1" applyAlignment="1">
      <alignment horizontal="center"/>
    </xf>
    <xf numFmtId="0" fontId="10" fillId="0" borderId="19" xfId="1" applyFont="1" applyBorder="1" applyAlignment="1">
      <alignment horizontal="center"/>
    </xf>
    <xf numFmtId="0" fontId="10" fillId="0" borderId="16" xfId="1" applyFont="1" applyBorder="1" applyAlignment="1">
      <alignment horizontal="center"/>
    </xf>
    <xf numFmtId="0" fontId="10" fillId="0" borderId="19" xfId="1" applyFont="1" applyBorder="1"/>
    <xf numFmtId="0" fontId="10" fillId="0" borderId="22" xfId="1" applyFont="1" applyBorder="1" applyAlignment="1">
      <alignment horizontal="center"/>
    </xf>
    <xf numFmtId="0" fontId="10" fillId="0" borderId="15" xfId="1" applyFont="1" applyBorder="1"/>
    <xf numFmtId="0" fontId="10" fillId="0" borderId="11" xfId="1" applyFont="1" applyBorder="1"/>
    <xf numFmtId="0" fontId="10" fillId="0" borderId="44" xfId="1" applyFont="1" applyBorder="1" applyAlignment="1">
      <alignment horizontal="centerContinuous"/>
    </xf>
    <xf numFmtId="0" fontId="10" fillId="0" borderId="34" xfId="1" applyFont="1" applyBorder="1"/>
    <xf numFmtId="37" fontId="10" fillId="0" borderId="25" xfId="1" applyNumberFormat="1" applyFont="1" applyBorder="1"/>
    <xf numFmtId="37" fontId="10" fillId="0" borderId="15" xfId="1" applyNumberFormat="1" applyFont="1" applyBorder="1" applyProtection="1"/>
    <xf numFmtId="37" fontId="10" fillId="0" borderId="25" xfId="1" applyNumberFormat="1" applyFont="1" applyBorder="1" applyProtection="1"/>
    <xf numFmtId="0" fontId="10" fillId="0" borderId="4" xfId="1" applyFont="1" applyBorder="1" applyAlignment="1">
      <alignment horizontal="center"/>
    </xf>
    <xf numFmtId="0" fontId="10" fillId="0" borderId="9" xfId="1" applyFont="1" applyBorder="1" applyAlignment="1">
      <alignment horizontal="center"/>
    </xf>
    <xf numFmtId="0" fontId="10" fillId="0" borderId="21" xfId="1" applyFont="1" applyBorder="1" applyAlignment="1">
      <alignment horizontal="center"/>
    </xf>
    <xf numFmtId="5" fontId="10" fillId="0" borderId="19" xfId="1" applyNumberFormat="1" applyFont="1" applyBorder="1" applyProtection="1"/>
    <xf numFmtId="0" fontId="10" fillId="0" borderId="54" xfId="1" applyFont="1" applyBorder="1" applyAlignment="1">
      <alignment horizontal="center"/>
    </xf>
    <xf numFmtId="164" fontId="10" fillId="0" borderId="1" xfId="1" applyNumberFormat="1" applyFont="1" applyBorder="1" applyAlignment="1" applyProtection="1">
      <alignment horizontal="center"/>
    </xf>
    <xf numFmtId="0" fontId="10" fillId="0" borderId="4" xfId="1" applyFont="1" applyBorder="1" applyAlignment="1">
      <alignment horizontal="centerContinuous"/>
    </xf>
    <xf numFmtId="0" fontId="10" fillId="0" borderId="5" xfId="1" applyFont="1" applyBorder="1" applyAlignment="1">
      <alignment horizontal="centerContinuous"/>
    </xf>
    <xf numFmtId="0" fontId="10" fillId="0" borderId="30" xfId="1" applyFont="1" applyBorder="1" applyAlignment="1">
      <alignment horizontal="center"/>
    </xf>
    <xf numFmtId="0" fontId="10" fillId="0" borderId="48" xfId="1" applyFont="1" applyBorder="1" applyAlignment="1">
      <alignment horizontal="left"/>
    </xf>
    <xf numFmtId="0" fontId="10" fillId="11" borderId="48" xfId="1" applyFont="1" applyFill="1" applyBorder="1"/>
    <xf numFmtId="49" fontId="10" fillId="0" borderId="1" xfId="1" applyNumberFormat="1" applyFont="1" applyBorder="1"/>
    <xf numFmtId="0" fontId="10" fillId="0" borderId="32" xfId="1" applyFont="1" applyFill="1" applyBorder="1" applyAlignment="1">
      <alignment horizontal="center"/>
    </xf>
    <xf numFmtId="0" fontId="10" fillId="0" borderId="19" xfId="1" applyFont="1" applyFill="1" applyBorder="1" applyAlignment="1">
      <alignment horizontal="center"/>
    </xf>
    <xf numFmtId="0" fontId="10" fillId="0" borderId="21" xfId="1" applyFont="1" applyFill="1" applyBorder="1" applyAlignment="1">
      <alignment horizontal="centerContinuous"/>
    </xf>
    <xf numFmtId="0" fontId="10" fillId="0" borderId="19" xfId="1" applyFont="1" applyFill="1" applyBorder="1"/>
    <xf numFmtId="0" fontId="10" fillId="0" borderId="0" xfId="1" applyFont="1" applyFill="1" applyAlignment="1"/>
    <xf numFmtId="0" fontId="10" fillId="0" borderId="19" xfId="1" applyFont="1" applyBorder="1" applyAlignment="1">
      <alignment horizontal="right"/>
    </xf>
    <xf numFmtId="166" fontId="10" fillId="0" borderId="19" xfId="1" applyNumberFormat="1" applyFont="1" applyBorder="1" applyAlignment="1" applyProtection="1">
      <alignment horizontal="right"/>
    </xf>
    <xf numFmtId="0" fontId="10" fillId="0" borderId="25" xfId="1" applyFont="1" applyBorder="1" applyAlignment="1">
      <alignment horizontal="right"/>
    </xf>
    <xf numFmtId="37" fontId="10" fillId="0" borderId="19" xfId="1" applyNumberFormat="1" applyFont="1" applyBorder="1"/>
    <xf numFmtId="37" fontId="10" fillId="0" borderId="48" xfId="1" applyNumberFormat="1" applyFont="1" applyBorder="1" applyAlignment="1">
      <alignment horizontal="right"/>
    </xf>
    <xf numFmtId="14" fontId="6" fillId="0" borderId="11" xfId="0" applyNumberFormat="1" applyFont="1" applyBorder="1" applyProtection="1"/>
    <xf numFmtId="37" fontId="10" fillId="0" borderId="128" xfId="1" applyNumberFormat="1" applyFont="1" applyFill="1" applyBorder="1" applyProtection="1"/>
    <xf numFmtId="37" fontId="10" fillId="0" borderId="129" xfId="1" applyNumberFormat="1" applyFont="1" applyFill="1" applyBorder="1" applyProtection="1"/>
    <xf numFmtId="37" fontId="10" fillId="0" borderId="100" xfId="1" applyNumberFormat="1" applyFont="1" applyBorder="1" applyProtection="1"/>
    <xf numFmtId="14" fontId="10" fillId="0" borderId="119" xfId="1" applyNumberFormat="1" applyFont="1" applyBorder="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37" fontId="10" fillId="0" borderId="5" xfId="0" applyNumberFormat="1" applyFont="1" applyBorder="1" applyAlignment="1" applyProtection="1">
      <alignment horizontal="right"/>
    </xf>
    <xf numFmtId="39" fontId="0" fillId="0" borderId="55" xfId="0" applyNumberFormat="1" applyFill="1" applyBorder="1" applyProtection="1"/>
    <xf numFmtId="0" fontId="0" fillId="0" borderId="0" xfId="0" applyFont="1" applyProtection="1"/>
    <xf numFmtId="2" fontId="0" fillId="0" borderId="5" xfId="0" applyNumberFormat="1" applyBorder="1" applyAlignment="1" applyProtection="1"/>
    <xf numFmtId="37" fontId="16" fillId="0" borderId="0" xfId="0" applyNumberFormat="1" applyFont="1" applyProtection="1">
      <protection locked="0"/>
    </xf>
    <xf numFmtId="37" fontId="16" fillId="0" borderId="10" xfId="0" applyNumberFormat="1" applyFont="1" applyBorder="1" applyProtection="1">
      <protection locked="0"/>
    </xf>
    <xf numFmtId="0" fontId="0" fillId="0" borderId="0" xfId="0"/>
    <xf numFmtId="37" fontId="16" fillId="0" borderId="10" xfId="0" applyNumberFormat="1" applyFont="1" applyFill="1" applyBorder="1" applyProtection="1"/>
    <xf numFmtId="41" fontId="16" fillId="0" borderId="10" xfId="2" applyNumberFormat="1" applyFont="1" applyFill="1" applyBorder="1" applyProtection="1"/>
    <xf numFmtId="37" fontId="16" fillId="0" borderId="0" xfId="0" applyNumberFormat="1" applyFont="1" applyFill="1" applyProtection="1">
      <protection locked="0"/>
    </xf>
    <xf numFmtId="37" fontId="16" fillId="0" borderId="10" xfId="0" applyNumberFormat="1" applyFont="1" applyFill="1" applyBorder="1" applyProtection="1">
      <protection locked="0"/>
    </xf>
    <xf numFmtId="5" fontId="16" fillId="0" borderId="71" xfId="0" applyNumberFormat="1" applyFont="1" applyFill="1" applyBorder="1" applyProtection="1">
      <protection locked="0"/>
    </xf>
    <xf numFmtId="37" fontId="0" fillId="0" borderId="3" xfId="0" applyNumberFormat="1" applyBorder="1" applyProtection="1"/>
    <xf numFmtId="0" fontId="11" fillId="0" borderId="236" xfId="0" applyFont="1" applyBorder="1" applyProtection="1"/>
    <xf numFmtId="39" fontId="11" fillId="0" borderId="3" xfId="0" applyNumberFormat="1" applyFont="1" applyBorder="1" applyProtection="1"/>
    <xf numFmtId="0" fontId="11" fillId="0" borderId="55" xfId="0" applyFont="1" applyBorder="1" applyProtection="1"/>
    <xf numFmtId="0" fontId="11" fillId="0" borderId="0" xfId="0" applyFont="1" applyBorder="1" applyProtection="1"/>
    <xf numFmtId="0" fontId="11" fillId="0" borderId="5" xfId="0" applyFont="1" applyBorder="1" applyProtection="1"/>
    <xf numFmtId="39" fontId="11" fillId="0" borderId="5" xfId="0" applyNumberFormat="1" applyFont="1" applyBorder="1" applyAlignment="1" applyProtection="1">
      <alignment horizontal="right"/>
    </xf>
    <xf numFmtId="0" fontId="11" fillId="0" borderId="66" xfId="0" applyFont="1" applyBorder="1" applyProtection="1"/>
    <xf numFmtId="37" fontId="11" fillId="0" borderId="3" xfId="0" applyNumberFormat="1" applyFont="1" applyBorder="1" applyProtection="1"/>
    <xf numFmtId="0" fontId="11" fillId="0" borderId="56" xfId="0" applyFont="1" applyBorder="1" applyProtection="1"/>
    <xf numFmtId="0" fontId="11" fillId="0" borderId="1" xfId="0" applyFont="1" applyBorder="1" applyProtection="1"/>
    <xf numFmtId="0" fontId="11" fillId="0" borderId="7" xfId="0" applyFont="1" applyBorder="1" applyProtection="1"/>
    <xf numFmtId="37" fontId="11" fillId="0" borderId="7" xfId="0" applyNumberFormat="1" applyFont="1" applyBorder="1" applyAlignment="1" applyProtection="1">
      <alignment horizontal="right"/>
    </xf>
    <xf numFmtId="0" fontId="11" fillId="0" borderId="237" xfId="0" applyFont="1" applyBorder="1" applyProtection="1"/>
    <xf numFmtId="0" fontId="11" fillId="0" borderId="70" xfId="0" applyFont="1" applyBorder="1" applyProtection="1"/>
    <xf numFmtId="0" fontId="11" fillId="0" borderId="53" xfId="0" applyFont="1" applyBorder="1" applyProtection="1"/>
    <xf numFmtId="0" fontId="11" fillId="0" borderId="69" xfId="0" applyFont="1" applyBorder="1" applyProtection="1"/>
    <xf numFmtId="37" fontId="11" fillId="0" borderId="69" xfId="0" applyNumberFormat="1" applyFont="1" applyBorder="1" applyProtection="1"/>
    <xf numFmtId="37" fontId="11" fillId="0" borderId="7" xfId="0" applyNumberFormat="1" applyFont="1" applyBorder="1" applyProtection="1"/>
    <xf numFmtId="37" fontId="16" fillId="0" borderId="0" xfId="0" applyNumberFormat="1" applyFont="1" applyBorder="1" applyProtection="1">
      <protection locked="0"/>
    </xf>
    <xf numFmtId="37" fontId="16" fillId="0" borderId="42" xfId="0" applyNumberFormat="1" applyFont="1" applyFill="1" applyBorder="1" applyProtection="1"/>
    <xf numFmtId="0" fontId="10" fillId="0" borderId="0" xfId="0" applyFont="1" applyAlignment="1" applyProtection="1">
      <alignment horizontal="center"/>
    </xf>
    <xf numFmtId="0" fontId="10" fillId="0" borderId="42" xfId="0" applyFont="1" applyBorder="1" applyAlignment="1" applyProtection="1">
      <alignment horizontal="left"/>
    </xf>
    <xf numFmtId="43" fontId="0" fillId="0" borderId="0" xfId="2" applyFont="1"/>
    <xf numFmtId="0" fontId="64" fillId="0" borderId="8" xfId="0" applyFont="1" applyBorder="1" applyProtection="1"/>
    <xf numFmtId="0" fontId="64" fillId="0" borderId="2" xfId="0" applyFont="1" applyBorder="1" applyProtection="1"/>
    <xf numFmtId="0" fontId="64" fillId="0" borderId="8" xfId="0" applyFont="1" applyBorder="1" applyAlignment="1" applyProtection="1">
      <alignment horizontal="left"/>
    </xf>
    <xf numFmtId="0" fontId="64" fillId="0" borderId="2" xfId="0" applyFont="1" applyBorder="1" applyAlignment="1" applyProtection="1">
      <alignment horizontal="left"/>
    </xf>
    <xf numFmtId="0" fontId="64" fillId="0" borderId="66" xfId="0" applyFont="1" applyBorder="1" applyAlignment="1" applyProtection="1">
      <alignment horizontal="center"/>
    </xf>
    <xf numFmtId="0" fontId="64" fillId="0" borderId="0" xfId="0" applyFont="1" applyProtection="1"/>
    <xf numFmtId="0" fontId="64" fillId="0" borderId="3" xfId="0" applyFont="1" applyBorder="1" applyProtection="1"/>
    <xf numFmtId="0" fontId="64" fillId="0" borderId="8" xfId="0" applyFont="1" applyBorder="1" applyAlignment="1" applyProtection="1">
      <alignment horizontal="centerContinuous"/>
    </xf>
    <xf numFmtId="0" fontId="64" fillId="0" borderId="3" xfId="0" applyFont="1" applyBorder="1" applyAlignment="1" applyProtection="1">
      <alignment horizontal="centerContinuous"/>
    </xf>
    <xf numFmtId="0" fontId="64" fillId="0" borderId="0" xfId="0" applyFont="1"/>
    <xf numFmtId="0" fontId="64" fillId="0" borderId="4" xfId="0" applyFont="1" applyBorder="1" applyProtection="1"/>
    <xf numFmtId="0" fontId="64" fillId="0" borderId="4" xfId="0" applyFont="1" applyBorder="1" applyAlignment="1" applyProtection="1">
      <alignment horizontal="center"/>
    </xf>
    <xf numFmtId="0" fontId="64" fillId="0" borderId="55" xfId="0" applyFont="1" applyBorder="1" applyAlignment="1" applyProtection="1">
      <alignment horizontal="center"/>
    </xf>
    <xf numFmtId="0" fontId="64" fillId="0" borderId="5" xfId="0" applyFont="1" applyBorder="1" applyProtection="1"/>
    <xf numFmtId="0" fontId="64" fillId="0" borderId="4" xfId="0" applyFont="1" applyBorder="1" applyAlignment="1" applyProtection="1">
      <alignment horizontal="centerContinuous"/>
    </xf>
    <xf numFmtId="0" fontId="64" fillId="0" borderId="5" xfId="0" applyFont="1" applyBorder="1" applyAlignment="1" applyProtection="1">
      <alignment horizontal="centerContinuous"/>
    </xf>
    <xf numFmtId="0" fontId="64" fillId="0" borderId="6" xfId="0" applyFont="1" applyBorder="1" applyProtection="1"/>
    <xf numFmtId="0" fontId="64" fillId="0" borderId="1" xfId="0" applyFont="1" applyBorder="1" applyProtection="1"/>
    <xf numFmtId="0" fontId="64" fillId="0" borderId="7" xfId="0" applyFont="1" applyBorder="1" applyProtection="1"/>
    <xf numFmtId="164" fontId="64" fillId="0" borderId="7" xfId="0" applyNumberFormat="1" applyFont="1" applyBorder="1" applyAlignment="1" applyProtection="1">
      <alignment horizontal="center"/>
    </xf>
    <xf numFmtId="0" fontId="64" fillId="0" borderId="56" xfId="0" applyFont="1" applyBorder="1" applyProtection="1"/>
    <xf numFmtId="0" fontId="64" fillId="0" borderId="6" xfId="0" applyFont="1" applyBorder="1" applyAlignment="1" applyProtection="1">
      <alignment horizontal="centerContinuous"/>
    </xf>
    <xf numFmtId="0" fontId="64" fillId="0" borderId="7" xfId="0" applyFont="1" applyBorder="1" applyAlignment="1" applyProtection="1">
      <alignment horizontal="centerContinuous"/>
    </xf>
    <xf numFmtId="0" fontId="32" fillId="0" borderId="6" xfId="0" applyFont="1" applyBorder="1" applyAlignment="1" applyProtection="1">
      <alignment horizontal="centerContinuous"/>
    </xf>
    <xf numFmtId="0" fontId="32" fillId="0" borderId="1" xfId="0" applyFont="1" applyBorder="1" applyAlignment="1" applyProtection="1">
      <alignment horizontal="centerContinuous"/>
    </xf>
    <xf numFmtId="0" fontId="64" fillId="0" borderId="1" xfId="0" applyFont="1" applyBorder="1" applyAlignment="1" applyProtection="1">
      <alignment horizontal="centerContinuous"/>
    </xf>
    <xf numFmtId="0" fontId="64" fillId="0" borderId="60" xfId="0" applyFont="1" applyBorder="1" applyAlignment="1" applyProtection="1">
      <alignment horizontal="centerContinuous"/>
    </xf>
    <xf numFmtId="0" fontId="64" fillId="0" borderId="59" xfId="0" applyFont="1" applyBorder="1" applyAlignment="1" applyProtection="1">
      <alignment horizontal="centerContinuous"/>
    </xf>
    <xf numFmtId="0" fontId="32" fillId="0" borderId="4" xfId="0" applyFont="1" applyBorder="1" applyAlignment="1" applyProtection="1">
      <alignment horizontal="centerContinuous"/>
    </xf>
    <xf numFmtId="0" fontId="64" fillId="0" borderId="0" xfId="0" applyFont="1" applyAlignment="1" applyProtection="1">
      <alignment horizontal="centerContinuous"/>
    </xf>
    <xf numFmtId="0" fontId="64" fillId="0" borderId="2" xfId="0" applyFont="1" applyBorder="1" applyAlignment="1" applyProtection="1">
      <alignment horizontal="centerContinuous"/>
    </xf>
    <xf numFmtId="0" fontId="64" fillId="0" borderId="55" xfId="0" applyFont="1" applyBorder="1" applyProtection="1"/>
    <xf numFmtId="0" fontId="64" fillId="0" borderId="213" xfId="0" applyFont="1" applyBorder="1" applyProtection="1"/>
    <xf numFmtId="0" fontId="64" fillId="0" borderId="55" xfId="0" applyFont="1" applyBorder="1" applyAlignment="1" applyProtection="1">
      <alignment horizontal="centerContinuous"/>
    </xf>
    <xf numFmtId="0" fontId="64" fillId="0" borderId="5" xfId="0" applyFont="1" applyBorder="1" applyAlignment="1" applyProtection="1">
      <alignment horizontal="center"/>
    </xf>
    <xf numFmtId="0" fontId="64" fillId="0" borderId="56" xfId="0" applyFont="1" applyBorder="1" applyAlignment="1" applyProtection="1">
      <alignment horizontal="center"/>
    </xf>
    <xf numFmtId="0" fontId="64" fillId="0" borderId="70" xfId="0" applyFont="1" applyBorder="1" applyProtection="1"/>
    <xf numFmtId="0" fontId="64" fillId="0" borderId="11" xfId="0" applyFont="1" applyBorder="1" applyProtection="1"/>
    <xf numFmtId="0" fontId="64" fillId="0" borderId="10" xfId="0" applyFont="1" applyBorder="1" applyProtection="1"/>
    <xf numFmtId="0" fontId="64" fillId="0" borderId="10" xfId="0" applyFont="1" applyBorder="1" applyAlignment="1" applyProtection="1">
      <alignment horizontal="centerContinuous"/>
    </xf>
    <xf numFmtId="0" fontId="64" fillId="0" borderId="11" xfId="0" applyFont="1" applyBorder="1" applyAlignment="1" applyProtection="1">
      <alignment horizontal="centerContinuous"/>
    </xf>
    <xf numFmtId="0" fontId="64" fillId="0" borderId="9" xfId="0" applyFont="1" applyBorder="1" applyProtection="1"/>
    <xf numFmtId="0" fontId="64" fillId="0" borderId="10" xfId="0" applyFont="1" applyBorder="1" applyAlignment="1" applyProtection="1">
      <alignment horizontal="center"/>
    </xf>
    <xf numFmtId="0" fontId="64" fillId="0" borderId="11" xfId="0" applyFont="1" applyBorder="1" applyAlignment="1" applyProtection="1">
      <alignment horizontal="center"/>
    </xf>
    <xf numFmtId="0" fontId="64" fillId="0" borderId="70" xfId="0" applyFont="1" applyBorder="1" applyAlignment="1" applyProtection="1">
      <alignment horizontal="right"/>
    </xf>
    <xf numFmtId="0" fontId="64" fillId="0" borderId="9" xfId="0" applyFont="1" applyBorder="1" applyAlignment="1" applyProtection="1">
      <alignment horizontal="right"/>
    </xf>
    <xf numFmtId="0" fontId="64" fillId="0" borderId="11" xfId="0" applyFont="1" applyBorder="1" applyAlignment="1" applyProtection="1">
      <alignment horizontal="right"/>
    </xf>
    <xf numFmtId="0" fontId="64" fillId="0" borderId="55" xfId="0" applyFont="1" applyBorder="1" applyAlignment="1" applyProtection="1">
      <alignment horizontal="right"/>
    </xf>
    <xf numFmtId="0" fontId="64" fillId="0" borderId="4" xfId="0" applyFont="1" applyBorder="1" applyAlignment="1" applyProtection="1">
      <alignment horizontal="right"/>
    </xf>
    <xf numFmtId="0" fontId="64" fillId="0" borderId="5" xfId="0" applyFont="1" applyBorder="1" applyAlignment="1" applyProtection="1">
      <alignment horizontal="right"/>
    </xf>
    <xf numFmtId="37" fontId="64" fillId="0" borderId="10" xfId="0" applyNumberFormat="1" applyFont="1" applyBorder="1" applyProtection="1"/>
    <xf numFmtId="37" fontId="64" fillId="0" borderId="11" xfId="0" applyNumberFormat="1" applyFont="1" applyBorder="1" applyProtection="1"/>
    <xf numFmtId="37" fontId="64" fillId="0" borderId="0" xfId="0" applyNumberFormat="1" applyFont="1" applyProtection="1"/>
    <xf numFmtId="37" fontId="64" fillId="0" borderId="9" xfId="0" applyNumberFormat="1" applyFont="1" applyBorder="1" applyAlignment="1" applyProtection="1">
      <alignment horizontal="right"/>
    </xf>
    <xf numFmtId="37" fontId="64" fillId="0" borderId="11" xfId="0" applyNumberFormat="1" applyFont="1" applyBorder="1" applyAlignment="1" applyProtection="1">
      <alignment horizontal="right"/>
    </xf>
    <xf numFmtId="5" fontId="64" fillId="0" borderId="10" xfId="0" applyNumberFormat="1" applyFont="1" applyBorder="1" applyProtection="1"/>
    <xf numFmtId="5" fontId="64" fillId="0" borderId="11" xfId="0" applyNumberFormat="1" applyFont="1" applyBorder="1" applyProtection="1"/>
    <xf numFmtId="5" fontId="64" fillId="0" borderId="0" xfId="0" applyNumberFormat="1" applyFont="1" applyProtection="1"/>
    <xf numFmtId="5" fontId="64" fillId="0" borderId="9" xfId="0" applyNumberFormat="1" applyFont="1" applyBorder="1" applyProtection="1"/>
    <xf numFmtId="37" fontId="64" fillId="0" borderId="9" xfId="0" applyNumberFormat="1" applyFont="1" applyBorder="1" applyProtection="1"/>
    <xf numFmtId="0" fontId="64" fillId="0" borderId="70" xfId="0" applyFont="1" applyFill="1" applyBorder="1" applyProtection="1"/>
    <xf numFmtId="0" fontId="64" fillId="0" borderId="11" xfId="0" applyFont="1" applyFill="1" applyBorder="1" applyProtection="1"/>
    <xf numFmtId="37" fontId="64" fillId="0" borderId="10" xfId="0" applyNumberFormat="1" applyFont="1" applyFill="1" applyBorder="1" applyProtection="1"/>
    <xf numFmtId="37" fontId="64" fillId="0" borderId="11" xfId="0" applyNumberFormat="1" applyFont="1" applyFill="1" applyBorder="1" applyProtection="1"/>
    <xf numFmtId="37" fontId="64" fillId="0" borderId="0" xfId="0" applyNumberFormat="1" applyFont="1" applyFill="1" applyProtection="1"/>
    <xf numFmtId="37" fontId="64" fillId="0" borderId="9" xfId="0" applyNumberFormat="1" applyFont="1" applyFill="1" applyBorder="1" applyProtection="1"/>
    <xf numFmtId="0" fontId="64" fillId="0" borderId="0" xfId="0" applyFont="1" applyFill="1"/>
    <xf numFmtId="167" fontId="64" fillId="0" borderId="10" xfId="0" applyNumberFormat="1" applyFont="1" applyBorder="1" applyProtection="1"/>
    <xf numFmtId="167" fontId="64" fillId="0" borderId="11" xfId="0" applyNumberFormat="1" applyFont="1" applyBorder="1" applyProtection="1"/>
    <xf numFmtId="167" fontId="64" fillId="0" borderId="0" xfId="0" applyNumberFormat="1" applyFont="1" applyProtection="1"/>
    <xf numFmtId="167" fontId="64" fillId="0" borderId="9" xfId="0" applyNumberFormat="1" applyFont="1" applyBorder="1" applyProtection="1"/>
    <xf numFmtId="0" fontId="64" fillId="0" borderId="0" xfId="0" applyFont="1" applyBorder="1" applyProtection="1"/>
    <xf numFmtId="0" fontId="64" fillId="0" borderId="0" xfId="0" applyFont="1" applyFill="1" applyProtection="1"/>
    <xf numFmtId="0" fontId="65" fillId="0" borderId="0" xfId="0" applyFont="1" applyProtection="1"/>
    <xf numFmtId="0" fontId="64" fillId="0" borderId="0" xfId="0" applyFont="1" applyAlignment="1" applyProtection="1">
      <alignment horizontal="left"/>
    </xf>
    <xf numFmtId="164" fontId="64" fillId="0" borderId="0" xfId="0" applyNumberFormat="1" applyFont="1" applyAlignment="1" applyProtection="1">
      <alignment horizontal="center"/>
    </xf>
    <xf numFmtId="37" fontId="64" fillId="0" borderId="41" xfId="0" applyNumberFormat="1" applyFont="1" applyBorder="1" applyProtection="1"/>
    <xf numFmtId="0" fontId="64" fillId="0" borderId="0" xfId="0" applyFont="1" applyAlignment="1" applyProtection="1">
      <alignment horizontal="center"/>
    </xf>
    <xf numFmtId="164" fontId="64" fillId="0" borderId="6" xfId="0" applyNumberFormat="1" applyFont="1" applyBorder="1" applyAlignment="1" applyProtection="1">
      <alignment horizontal="centerContinuous"/>
    </xf>
    <xf numFmtId="0" fontId="64" fillId="0" borderId="4" xfId="0" applyFont="1" applyFill="1" applyBorder="1" applyProtection="1"/>
    <xf numFmtId="0" fontId="64" fillId="0" borderId="66" xfId="0" applyFont="1" applyBorder="1" applyAlignment="1" applyProtection="1">
      <alignment horizontal="centerContinuous"/>
    </xf>
    <xf numFmtId="0" fontId="64" fillId="0" borderId="2" xfId="0" applyFont="1" applyBorder="1" applyAlignment="1" applyProtection="1">
      <alignment horizontal="right"/>
    </xf>
    <xf numFmtId="0" fontId="64" fillId="0" borderId="2" xfId="0" applyFont="1" applyBorder="1" applyAlignment="1" applyProtection="1">
      <alignment horizontal="center"/>
    </xf>
    <xf numFmtId="0" fontId="64" fillId="0" borderId="3" xfId="0" applyFont="1" applyBorder="1" applyAlignment="1" applyProtection="1">
      <alignment horizontal="center"/>
    </xf>
    <xf numFmtId="0" fontId="64" fillId="0" borderId="8" xfId="0" applyFont="1" applyBorder="1" applyAlignment="1" applyProtection="1">
      <alignment horizontal="right"/>
    </xf>
    <xf numFmtId="0" fontId="64" fillId="0" borderId="66" xfId="0" applyFont="1" applyBorder="1" applyProtection="1"/>
    <xf numFmtId="0" fontId="64" fillId="0" borderId="6" xfId="0" applyFont="1" applyBorder="1" applyAlignment="1" applyProtection="1">
      <alignment horizontal="center"/>
    </xf>
    <xf numFmtId="0" fontId="64" fillId="0" borderId="1" xfId="0" applyFont="1" applyBorder="1" applyAlignment="1" applyProtection="1">
      <alignment horizontal="center"/>
    </xf>
    <xf numFmtId="165" fontId="64" fillId="0" borderId="10" xfId="0" applyNumberFormat="1" applyFont="1" applyBorder="1" applyProtection="1"/>
    <xf numFmtId="165" fontId="64" fillId="0" borderId="11" xfId="0" applyNumberFormat="1" applyFont="1" applyBorder="1" applyAlignment="1" applyProtection="1">
      <alignment horizontal="center"/>
    </xf>
    <xf numFmtId="165" fontId="64" fillId="0" borderId="10" xfId="0" applyNumberFormat="1" applyFont="1" applyBorder="1" applyAlignment="1" applyProtection="1">
      <alignment horizontal="center"/>
    </xf>
    <xf numFmtId="165" fontId="64" fillId="0" borderId="11" xfId="0" applyNumberFormat="1" applyFont="1" applyBorder="1" applyProtection="1"/>
    <xf numFmtId="165" fontId="64" fillId="0" borderId="9" xfId="0" applyNumberFormat="1" applyFont="1" applyBorder="1" applyProtection="1"/>
    <xf numFmtId="165" fontId="64" fillId="0" borderId="9" xfId="0" applyNumberFormat="1" applyFont="1" applyBorder="1" applyAlignment="1" applyProtection="1">
      <alignment horizontal="right"/>
    </xf>
    <xf numFmtId="165" fontId="64" fillId="0" borderId="0" xfId="0" applyNumberFormat="1" applyFont="1" applyProtection="1"/>
    <xf numFmtId="165" fontId="64" fillId="0" borderId="5" xfId="0" applyNumberFormat="1" applyFont="1" applyBorder="1" applyProtection="1"/>
    <xf numFmtId="165" fontId="64" fillId="0" borderId="4" xfId="0" applyNumberFormat="1" applyFont="1" applyBorder="1" applyAlignment="1" applyProtection="1">
      <alignment horizontal="right"/>
    </xf>
    <xf numFmtId="5" fontId="64" fillId="0" borderId="9" xfId="0" applyNumberFormat="1" applyFont="1" applyBorder="1" applyAlignment="1" applyProtection="1">
      <alignment horizontal="right"/>
    </xf>
    <xf numFmtId="168" fontId="64" fillId="0" borderId="10" xfId="0" applyNumberFormat="1" applyFont="1" applyBorder="1" applyProtection="1"/>
    <xf numFmtId="168" fontId="64" fillId="0" borderId="11" xfId="0" applyNumberFormat="1" applyFont="1" applyBorder="1" applyProtection="1"/>
    <xf numFmtId="168" fontId="64" fillId="0" borderId="9" xfId="0" applyNumberFormat="1" applyFont="1" applyBorder="1" applyProtection="1"/>
    <xf numFmtId="170" fontId="64" fillId="0" borderId="0" xfId="0" applyNumberFormat="1" applyFont="1" applyProtection="1"/>
    <xf numFmtId="170" fontId="64" fillId="0" borderId="5" xfId="0" applyNumberFormat="1" applyFont="1" applyBorder="1" applyProtection="1"/>
    <xf numFmtId="170" fontId="64" fillId="0" borderId="4" xfId="0" applyNumberFormat="1" applyFont="1" applyBorder="1" applyProtection="1"/>
    <xf numFmtId="0" fontId="64" fillId="0" borderId="60" xfId="0" applyFont="1" applyBorder="1" applyProtection="1"/>
    <xf numFmtId="0" fontId="64" fillId="0" borderId="61" xfId="0" applyFont="1" applyBorder="1" applyProtection="1"/>
    <xf numFmtId="0" fontId="64" fillId="0" borderId="59" xfId="0" applyFont="1" applyBorder="1" applyProtection="1"/>
    <xf numFmtId="37" fontId="64" fillId="0" borderId="70" xfId="0" applyNumberFormat="1" applyFont="1" applyBorder="1" applyProtection="1"/>
    <xf numFmtId="37" fontId="64" fillId="0" borderId="5" xfId="0" applyNumberFormat="1" applyFont="1" applyBorder="1" applyProtection="1"/>
    <xf numFmtId="37" fontId="64" fillId="0" borderId="55" xfId="0" applyNumberFormat="1" applyFont="1" applyBorder="1" applyProtection="1"/>
    <xf numFmtId="171" fontId="64" fillId="0" borderId="5" xfId="0" applyNumberFormat="1" applyFont="1" applyBorder="1" applyProtection="1"/>
    <xf numFmtId="171" fontId="64" fillId="0" borderId="55" xfId="0" applyNumberFormat="1" applyFont="1" applyBorder="1" applyProtection="1"/>
    <xf numFmtId="171" fontId="64" fillId="0" borderId="0" xfId="0" applyNumberFormat="1" applyFont="1" applyProtection="1"/>
    <xf numFmtId="171" fontId="64" fillId="0" borderId="11" xfId="0" applyNumberFormat="1" applyFont="1" applyBorder="1" applyProtection="1"/>
    <xf numFmtId="171" fontId="64" fillId="0" borderId="70" xfId="0" applyNumberFormat="1" applyFont="1" applyBorder="1" applyProtection="1"/>
    <xf numFmtId="171" fontId="64" fillId="0" borderId="10" xfId="0" applyNumberFormat="1" applyFont="1" applyBorder="1" applyProtection="1"/>
    <xf numFmtId="37" fontId="64" fillId="0" borderId="7" xfId="0" applyNumberFormat="1" applyFont="1" applyBorder="1" applyProtection="1"/>
    <xf numFmtId="37" fontId="64" fillId="0" borderId="56" xfId="0" applyNumberFormat="1" applyFont="1" applyBorder="1" applyProtection="1"/>
    <xf numFmtId="37" fontId="64" fillId="0" borderId="1" xfId="0" applyNumberFormat="1" applyFont="1" applyBorder="1" applyProtection="1"/>
    <xf numFmtId="164" fontId="64" fillId="0" borderId="10" xfId="0" applyNumberFormat="1" applyFont="1" applyBorder="1" applyAlignment="1" applyProtection="1">
      <alignment horizontal="center"/>
    </xf>
    <xf numFmtId="14" fontId="7" fillId="0" borderId="11" xfId="1" applyNumberFormat="1" applyFont="1" applyFill="1" applyBorder="1" applyProtection="1">
      <protection locked="0"/>
    </xf>
    <xf numFmtId="14" fontId="7" fillId="0" borderId="10" xfId="1" applyNumberFormat="1" applyFont="1" applyFill="1" applyBorder="1" applyProtection="1">
      <protection locked="0"/>
    </xf>
    <xf numFmtId="0" fontId="10" fillId="0" borderId="5" xfId="0" applyFont="1" applyBorder="1" applyAlignment="1" applyProtection="1">
      <alignment horizontal="left"/>
    </xf>
    <xf numFmtId="4" fontId="0" fillId="0" borderId="5" xfId="0" applyNumberFormat="1" applyBorder="1" applyAlignment="1" applyProtection="1"/>
    <xf numFmtId="4" fontId="0" fillId="0" borderId="7" xfId="0" applyNumberFormat="1" applyBorder="1" applyAlignment="1" applyProtection="1"/>
    <xf numFmtId="0" fontId="0" fillId="0" borderId="5" xfId="0" applyBorder="1" applyAlignment="1" applyProtection="1">
      <alignment horizontal="left"/>
    </xf>
    <xf numFmtId="0" fontId="0" fillId="0" borderId="7" xfId="0" applyBorder="1" applyAlignment="1" applyProtection="1">
      <alignment horizontal="left"/>
    </xf>
    <xf numFmtId="0" fontId="0" fillId="0" borderId="55" xfId="0" applyBorder="1" applyAlignment="1" applyProtection="1">
      <alignment horizontal="left"/>
    </xf>
    <xf numFmtId="0" fontId="10" fillId="0" borderId="4" xfId="0" applyFont="1" applyBorder="1" applyAlignment="1" applyProtection="1">
      <alignment horizontal="center"/>
    </xf>
    <xf numFmtId="0" fontId="0" fillId="0" borderId="0" xfId="0"/>
    <xf numFmtId="0" fontId="64" fillId="0" borderId="8" xfId="0" applyFont="1" applyBorder="1" applyAlignment="1" applyProtection="1">
      <alignment horizontal="center"/>
    </xf>
    <xf numFmtId="164" fontId="64" fillId="0" borderId="70" xfId="0" applyNumberFormat="1" applyFont="1" applyBorder="1" applyAlignment="1" applyProtection="1">
      <alignment horizontal="center"/>
    </xf>
    <xf numFmtId="0" fontId="64" fillId="0" borderId="37" xfId="0" applyFont="1" applyBorder="1" applyProtection="1"/>
    <xf numFmtId="0" fontId="64" fillId="0" borderId="21" xfId="0" applyFont="1" applyBorder="1" applyAlignment="1" applyProtection="1">
      <alignment horizontal="centerContinuous"/>
    </xf>
    <xf numFmtId="0" fontId="64" fillId="0" borderId="5" xfId="0" applyFont="1" applyFill="1" applyBorder="1" applyAlignment="1" applyProtection="1">
      <alignment horizontal="center"/>
    </xf>
    <xf numFmtId="0" fontId="64" fillId="0" borderId="7" xfId="0" applyFont="1" applyBorder="1" applyAlignment="1" applyProtection="1">
      <alignment horizontal="center"/>
    </xf>
    <xf numFmtId="0" fontId="64" fillId="0" borderId="7" xfId="0" applyFont="1" applyFill="1" applyBorder="1" applyAlignment="1" applyProtection="1">
      <alignment horizontal="center"/>
    </xf>
    <xf numFmtId="37" fontId="64" fillId="0" borderId="5" xfId="0" applyNumberFormat="1" applyFont="1" applyBorder="1" applyAlignment="1" applyProtection="1">
      <alignment horizontal="right"/>
    </xf>
    <xf numFmtId="37" fontId="64" fillId="0" borderId="0" xfId="0" applyNumberFormat="1" applyFont="1" applyAlignment="1" applyProtection="1">
      <alignment horizontal="centerContinuous"/>
    </xf>
    <xf numFmtId="5" fontId="64" fillId="0" borderId="5" xfId="0" applyNumberFormat="1" applyFont="1" applyBorder="1" applyAlignment="1" applyProtection="1">
      <alignment horizontal="right"/>
    </xf>
    <xf numFmtId="5" fontId="64" fillId="0" borderId="5" xfId="0" applyNumberFormat="1" applyFont="1" applyFill="1" applyBorder="1" applyAlignment="1" applyProtection="1">
      <alignment horizontal="right"/>
    </xf>
    <xf numFmtId="5" fontId="64" fillId="0" borderId="0" xfId="0" applyNumberFormat="1" applyFont="1" applyAlignment="1" applyProtection="1">
      <alignment horizontal="right"/>
    </xf>
    <xf numFmtId="37" fontId="64" fillId="0" borderId="0" xfId="0" applyNumberFormat="1" applyFont="1" applyAlignment="1" applyProtection="1">
      <alignment horizontal="center"/>
    </xf>
    <xf numFmtId="37" fontId="64" fillId="0" borderId="5" xfId="0" applyNumberFormat="1" applyFont="1" applyFill="1" applyBorder="1" applyAlignment="1" applyProtection="1">
      <alignment horizontal="right"/>
    </xf>
    <xf numFmtId="37" fontId="64" fillId="0" borderId="0" xfId="0" applyNumberFormat="1" applyFont="1" applyAlignment="1" applyProtection="1">
      <alignment horizontal="right"/>
    </xf>
    <xf numFmtId="37" fontId="64" fillId="0" borderId="7" xfId="0" applyNumberFormat="1" applyFont="1" applyBorder="1" applyAlignment="1" applyProtection="1">
      <alignment horizontal="right"/>
    </xf>
    <xf numFmtId="37" fontId="64" fillId="0" borderId="7" xfId="0" applyNumberFormat="1" applyFont="1" applyFill="1" applyBorder="1" applyAlignment="1" applyProtection="1">
      <alignment horizontal="right"/>
    </xf>
    <xf numFmtId="37" fontId="64" fillId="0" borderId="1" xfId="0" applyNumberFormat="1" applyFont="1" applyBorder="1" applyAlignment="1" applyProtection="1">
      <alignment horizontal="right"/>
    </xf>
    <xf numFmtId="5" fontId="64" fillId="0" borderId="7" xfId="0" applyNumberFormat="1" applyFont="1" applyBorder="1" applyProtection="1"/>
    <xf numFmtId="5" fontId="64" fillId="0" borderId="7" xfId="0" applyNumberFormat="1" applyFont="1" applyFill="1" applyBorder="1" applyProtection="1"/>
    <xf numFmtId="37" fontId="64" fillId="0" borderId="0" xfId="0" applyNumberFormat="1" applyFont="1" applyBorder="1" applyProtection="1"/>
    <xf numFmtId="5" fontId="64" fillId="0" borderId="0" xfId="0" applyNumberFormat="1" applyFont="1" applyBorder="1" applyProtection="1"/>
    <xf numFmtId="0" fontId="64" fillId="0" borderId="5" xfId="0" applyNumberFormat="1" applyFont="1" applyBorder="1" applyProtection="1"/>
    <xf numFmtId="0" fontId="64" fillId="0" borderId="5" xfId="0" applyFont="1" applyBorder="1" applyAlignment="1" applyProtection="1">
      <alignment horizontal="left"/>
    </xf>
    <xf numFmtId="2" fontId="64" fillId="0" borderId="5" xfId="0" applyNumberFormat="1" applyFont="1" applyBorder="1" applyProtection="1"/>
    <xf numFmtId="14" fontId="10" fillId="0" borderId="18" xfId="0" applyNumberFormat="1" applyFont="1" applyBorder="1" applyProtection="1"/>
    <xf numFmtId="14" fontId="10" fillId="0" borderId="25" xfId="0" applyNumberFormat="1" applyFont="1" applyBorder="1" applyProtection="1"/>
    <xf numFmtId="0" fontId="2" fillId="0" borderId="0" xfId="6" applyFill="1" applyProtection="1"/>
    <xf numFmtId="0" fontId="16" fillId="0" borderId="0" xfId="0" applyFont="1" applyBorder="1" applyAlignment="1">
      <alignment vertical="top"/>
    </xf>
    <xf numFmtId="0" fontId="0" fillId="0" borderId="0" xfId="0" applyBorder="1" applyAlignment="1">
      <alignment vertical="top"/>
    </xf>
    <xf numFmtId="270" fontId="0" fillId="0" borderId="28" xfId="22884" applyNumberFormat="1" applyFont="1" applyBorder="1" applyAlignment="1">
      <alignment vertical="top"/>
    </xf>
    <xf numFmtId="270" fontId="0" fillId="0" borderId="15" xfId="22884" applyNumberFormat="1" applyFont="1" applyBorder="1" applyAlignment="1">
      <alignment vertical="top"/>
    </xf>
    <xf numFmtId="270" fontId="0" fillId="0" borderId="17" xfId="22884" applyNumberFormat="1" applyFont="1" applyBorder="1" applyAlignment="1">
      <alignment vertical="top"/>
    </xf>
    <xf numFmtId="0" fontId="0" fillId="0" borderId="0" xfId="0" applyAlignment="1">
      <alignment vertical="top"/>
    </xf>
    <xf numFmtId="270" fontId="0" fillId="0" borderId="0" xfId="22884" applyNumberFormat="1" applyFont="1" applyAlignment="1">
      <alignment vertical="top"/>
    </xf>
    <xf numFmtId="270" fontId="0" fillId="0" borderId="16" xfId="22884" applyNumberFormat="1" applyFont="1" applyBorder="1" applyAlignment="1">
      <alignment vertical="top"/>
    </xf>
    <xf numFmtId="270" fontId="0" fillId="0" borderId="294" xfId="22884" applyNumberFormat="1" applyFont="1" applyBorder="1" applyAlignment="1">
      <alignment vertical="top"/>
    </xf>
    <xf numFmtId="14" fontId="10" fillId="0" borderId="19" xfId="1" applyNumberFormat="1" applyFont="1" applyBorder="1" applyProtection="1"/>
    <xf numFmtId="166" fontId="10" fillId="0" borderId="0" xfId="1" applyNumberFormat="1" applyFont="1" applyBorder="1" applyProtection="1"/>
    <xf numFmtId="3" fontId="10" fillId="0" borderId="0" xfId="1" applyNumberFormat="1" applyFont="1" applyBorder="1"/>
    <xf numFmtId="0" fontId="10" fillId="0" borderId="28" xfId="1" applyFont="1" applyFill="1" applyBorder="1"/>
    <xf numFmtId="0" fontId="10" fillId="0" borderId="15" xfId="1" applyFont="1" applyFill="1" applyBorder="1"/>
    <xf numFmtId="14" fontId="0" fillId="0" borderId="22" xfId="0" applyNumberFormat="1" applyBorder="1" applyProtection="1"/>
    <xf numFmtId="37" fontId="61" fillId="0" borderId="0" xfId="0" applyNumberFormat="1" applyFont="1" applyBorder="1" applyProtection="1">
      <protection locked="0"/>
    </xf>
    <xf numFmtId="0" fontId="0" fillId="0" borderId="0" xfId="0" applyAlignment="1">
      <alignment wrapText="1"/>
    </xf>
    <xf numFmtId="0" fontId="6" fillId="0" borderId="0" xfId="0" applyFont="1" applyAlignment="1">
      <alignment horizontal="left" vertical="top" wrapText="1"/>
    </xf>
    <xf numFmtId="0" fontId="0" fillId="0" borderId="0" xfId="0"/>
    <xf numFmtId="0" fontId="10" fillId="0" borderId="4" xfId="0" applyFont="1" applyBorder="1" applyAlignment="1" applyProtection="1">
      <alignment horizontal="left"/>
    </xf>
    <xf numFmtId="270" fontId="61" fillId="0" borderId="71" xfId="0" applyNumberFormat="1" applyFont="1" applyBorder="1" applyProtection="1">
      <protection locked="0"/>
    </xf>
    <xf numFmtId="14" fontId="10" fillId="0" borderId="21" xfId="0" applyNumberFormat="1" applyFont="1" applyBorder="1" applyProtection="1"/>
    <xf numFmtId="0" fontId="10" fillId="0" borderId="19" xfId="0" applyFont="1" applyBorder="1" applyAlignment="1" applyProtection="1">
      <alignment horizontal="center"/>
    </xf>
    <xf numFmtId="37" fontId="10" fillId="0" borderId="103" xfId="0" applyNumberFormat="1" applyFont="1" applyBorder="1" applyProtection="1"/>
    <xf numFmtId="37" fontId="10" fillId="0" borderId="46" xfId="0" applyNumberFormat="1" applyFont="1" applyBorder="1" applyAlignment="1" applyProtection="1">
      <alignment horizontal="right"/>
    </xf>
    <xf numFmtId="37" fontId="10" fillId="0" borderId="103" xfId="0" applyNumberFormat="1" applyFont="1" applyFill="1" applyBorder="1" applyProtection="1"/>
    <xf numFmtId="37" fontId="10" fillId="0" borderId="46" xfId="0" applyNumberFormat="1" applyFont="1" applyBorder="1" applyAlignment="1" applyProtection="1">
      <alignment horizontal="left"/>
    </xf>
    <xf numFmtId="0" fontId="0" fillId="0" borderId="4" xfId="0" applyBorder="1" applyAlignment="1" applyProtection="1">
      <alignment horizontal="left"/>
    </xf>
    <xf numFmtId="0" fontId="0" fillId="0" borderId="1" xfId="0" applyBorder="1" applyAlignment="1" applyProtection="1">
      <alignment horizontal="left"/>
    </xf>
    <xf numFmtId="49" fontId="6" fillId="0" borderId="0" xfId="0" applyNumberFormat="1" applyFont="1" applyAlignment="1"/>
    <xf numFmtId="0" fontId="6" fillId="0" borderId="5" xfId="0" applyFont="1" applyBorder="1" applyAlignment="1">
      <alignment horizontal="center"/>
    </xf>
    <xf numFmtId="0" fontId="6" fillId="0" borderId="10" xfId="1" applyFont="1" applyBorder="1" applyAlignment="1" applyProtection="1">
      <alignment horizontal="left"/>
    </xf>
    <xf numFmtId="0" fontId="6" fillId="0" borderId="10" xfId="1" applyFont="1" applyBorder="1" applyAlignment="1" applyProtection="1">
      <alignment horizontal="left"/>
    </xf>
    <xf numFmtId="0" fontId="10" fillId="0" borderId="133" xfId="1" applyFont="1" applyBorder="1" applyProtection="1"/>
    <xf numFmtId="37" fontId="10" fillId="0" borderId="133" xfId="1" applyNumberFormat="1" applyFont="1" applyBorder="1" applyProtection="1"/>
    <xf numFmtId="0" fontId="10" fillId="0" borderId="0" xfId="0" applyFont="1" applyAlignment="1">
      <alignment vertical="top"/>
    </xf>
    <xf numFmtId="0" fontId="10" fillId="0" borderId="19" xfId="1" quotePrefix="1" applyFont="1" applyBorder="1" applyAlignment="1" applyProtection="1">
      <alignment horizontal="right"/>
    </xf>
    <xf numFmtId="0" fontId="7" fillId="0" borderId="19" xfId="1" applyFont="1" applyBorder="1" applyAlignment="1" applyProtection="1">
      <alignment horizontal="right"/>
      <protection locked="0"/>
    </xf>
    <xf numFmtId="9" fontId="10" fillId="0" borderId="0" xfId="0" applyNumberFormat="1" applyFont="1" applyAlignment="1" applyProtection="1">
      <alignment horizontal="left"/>
    </xf>
    <xf numFmtId="0" fontId="10" fillId="0" borderId="0" xfId="0" applyFont="1" applyAlignment="1" applyProtection="1">
      <alignment horizontal="center"/>
    </xf>
    <xf numFmtId="0" fontId="10" fillId="0" borderId="0" xfId="0" applyFont="1" applyAlignment="1">
      <alignment horizontal="left"/>
    </xf>
    <xf numFmtId="270" fontId="0" fillId="0" borderId="25" xfId="2" applyNumberFormat="1" applyFont="1" applyBorder="1" applyProtection="1"/>
    <xf numFmtId="37" fontId="0" fillId="0" borderId="0" xfId="0" applyNumberFormat="1"/>
    <xf numFmtId="37" fontId="10" fillId="0" borderId="0" xfId="0" applyNumberFormat="1" applyFont="1" applyAlignment="1" applyProtection="1">
      <alignment horizontal="centerContinuous" wrapText="1"/>
    </xf>
    <xf numFmtId="0" fontId="0" fillId="0" borderId="97" xfId="0" applyBorder="1"/>
    <xf numFmtId="0" fontId="10" fillId="0" borderId="221" xfId="1" applyBorder="1" applyProtection="1"/>
    <xf numFmtId="5" fontId="10" fillId="0" borderId="103" xfId="0" applyNumberFormat="1" applyFont="1" applyBorder="1" applyProtection="1"/>
    <xf numFmtId="5" fontId="10" fillId="0" borderId="103" xfId="0" applyNumberFormat="1" applyFont="1" applyFill="1" applyBorder="1" applyProtection="1"/>
    <xf numFmtId="37" fontId="10" fillId="0" borderId="295" xfId="0" applyNumberFormat="1" applyFont="1" applyFill="1" applyBorder="1" applyProtection="1"/>
    <xf numFmtId="37" fontId="10" fillId="0" borderId="119" xfId="0" applyNumberFormat="1" applyFont="1" applyFill="1" applyBorder="1" applyProtection="1"/>
    <xf numFmtId="37" fontId="10" fillId="0" borderId="5" xfId="0" applyNumberFormat="1" applyFont="1" applyBorder="1"/>
    <xf numFmtId="37" fontId="10" fillId="0" borderId="11" xfId="0" applyNumberFormat="1" applyFont="1" applyBorder="1"/>
    <xf numFmtId="37" fontId="10" fillId="0" borderId="5" xfId="0" applyNumberFormat="1" applyFont="1" applyBorder="1" applyAlignment="1">
      <alignment horizontal="right"/>
    </xf>
    <xf numFmtId="37" fontId="10" fillId="0" borderId="29" xfId="0" applyNumberFormat="1" applyFont="1" applyBorder="1"/>
    <xf numFmtId="3" fontId="10" fillId="0" borderId="7" xfId="0" applyNumberFormat="1" applyFont="1" applyBorder="1"/>
    <xf numFmtId="37" fontId="10" fillId="0" borderId="7" xfId="0" applyNumberFormat="1" applyFont="1" applyBorder="1"/>
    <xf numFmtId="37" fontId="10" fillId="0" borderId="5" xfId="0" applyNumberFormat="1" applyFont="1" applyBorder="1" applyAlignment="1">
      <alignment horizontal="center"/>
    </xf>
    <xf numFmtId="38" fontId="10" fillId="0" borderId="5" xfId="0" applyNumberFormat="1" applyFont="1" applyBorder="1"/>
    <xf numFmtId="38" fontId="10" fillId="0" borderId="7" xfId="0" applyNumberFormat="1" applyFont="1" applyBorder="1"/>
    <xf numFmtId="14" fontId="10" fillId="0" borderId="83" xfId="0" applyNumberFormat="1" applyFont="1" applyBorder="1" applyProtection="1"/>
    <xf numFmtId="166" fontId="0" fillId="0" borderId="5" xfId="0" applyNumberFormat="1" applyBorder="1" applyProtection="1"/>
    <xf numFmtId="0" fontId="10" fillId="0" borderId="5" xfId="0" applyFont="1" applyFill="1" applyBorder="1"/>
    <xf numFmtId="37" fontId="10" fillId="0" borderId="5" xfId="0" applyNumberFormat="1" applyFont="1" applyFill="1" applyBorder="1"/>
    <xf numFmtId="37" fontId="10" fillId="0" borderId="11" xfId="0" applyNumberFormat="1" applyFont="1" applyFill="1" applyBorder="1"/>
    <xf numFmtId="37" fontId="11" fillId="0" borderId="5" xfId="0" applyNumberFormat="1" applyFont="1" applyBorder="1"/>
    <xf numFmtId="3" fontId="11" fillId="0" borderId="5" xfId="0" applyNumberFormat="1" applyFont="1" applyBorder="1"/>
    <xf numFmtId="5" fontId="6" fillId="0" borderId="52" xfId="1" applyNumberFormat="1" applyFont="1" applyBorder="1" applyAlignment="1" applyProtection="1">
      <alignment horizontal="right"/>
    </xf>
    <xf numFmtId="37" fontId="6" fillId="0" borderId="51" xfId="1" applyNumberFormat="1" applyFont="1" applyBorder="1" applyProtection="1"/>
    <xf numFmtId="0" fontId="10" fillId="0" borderId="4" xfId="1" applyFont="1" applyBorder="1" applyAlignment="1" applyProtection="1">
      <alignment horizontal="center"/>
    </xf>
    <xf numFmtId="0" fontId="64" fillId="0" borderId="8" xfId="0" applyFont="1" applyBorder="1" applyAlignment="1" applyProtection="1"/>
    <xf numFmtId="0" fontId="10" fillId="0" borderId="0" xfId="0" applyFont="1" applyAlignment="1" applyProtection="1">
      <alignment horizontal="left"/>
    </xf>
    <xf numFmtId="0" fontId="10" fillId="0" borderId="4" xfId="0" applyFont="1" applyBorder="1" applyAlignment="1" applyProtection="1">
      <alignment horizontal="center"/>
    </xf>
    <xf numFmtId="37" fontId="13" fillId="0" borderId="16" xfId="0" applyNumberFormat="1" applyFont="1" applyBorder="1" applyProtection="1"/>
    <xf numFmtId="3" fontId="10" fillId="0" borderId="25" xfId="1" applyNumberFormat="1" applyFont="1" applyBorder="1"/>
    <xf numFmtId="5" fontId="0" fillId="0" borderId="0" xfId="0" applyNumberFormat="1"/>
    <xf numFmtId="270" fontId="0" fillId="0" borderId="19" xfId="2" applyNumberFormat="1" applyFont="1" applyBorder="1" applyProtection="1"/>
    <xf numFmtId="270" fontId="10" fillId="0" borderId="46" xfId="2" applyNumberFormat="1" applyFont="1" applyBorder="1" applyAlignment="1" applyProtection="1">
      <alignment horizontal="right"/>
    </xf>
    <xf numFmtId="270" fontId="10" fillId="0" borderId="28" xfId="2" applyNumberFormat="1" applyFont="1" applyBorder="1" applyAlignment="1" applyProtection="1">
      <alignment horizontal="right"/>
    </xf>
    <xf numFmtId="270" fontId="10" fillId="0" borderId="17" xfId="2" applyNumberFormat="1" applyFont="1" applyBorder="1" applyAlignment="1" applyProtection="1">
      <alignment horizontal="right"/>
    </xf>
    <xf numFmtId="270" fontId="10" fillId="0" borderId="103" xfId="2" applyNumberFormat="1" applyFont="1" applyBorder="1" applyProtection="1"/>
    <xf numFmtId="270" fontId="10" fillId="23" borderId="103" xfId="2" applyNumberFormat="1" applyFont="1" applyFill="1" applyBorder="1" applyProtection="1"/>
    <xf numFmtId="270" fontId="0" fillId="0" borderId="19" xfId="2" applyNumberFormat="1" applyFont="1" applyFill="1" applyBorder="1" applyProtection="1"/>
    <xf numFmtId="0" fontId="6" fillId="0" borderId="19" xfId="0" applyFont="1" applyFill="1" applyBorder="1" applyProtection="1"/>
    <xf numFmtId="0" fontId="10" fillId="0" borderId="0" xfId="0" applyFont="1" applyAlignment="1">
      <alignment horizontal="left" wrapText="1"/>
    </xf>
    <xf numFmtId="0" fontId="12" fillId="0" borderId="0" xfId="0" applyFont="1" applyAlignment="1">
      <alignment horizontal="center" wrapText="1"/>
    </xf>
    <xf numFmtId="0" fontId="9" fillId="0" borderId="0" xfId="0" applyFont="1" applyAlignment="1">
      <alignment horizontal="center"/>
    </xf>
    <xf numFmtId="0" fontId="11" fillId="0" borderId="0" xfId="0" applyFont="1" applyAlignment="1">
      <alignment horizontal="center" wrapText="1"/>
    </xf>
    <xf numFmtId="0" fontId="12" fillId="0" borderId="0" xfId="0" applyFont="1" applyAlignment="1">
      <alignment wrapText="1"/>
    </xf>
    <xf numFmtId="0" fontId="15" fillId="0" borderId="4" xfId="0" applyFont="1" applyBorder="1" applyAlignment="1" applyProtection="1">
      <alignment horizontal="left" wrapText="1"/>
    </xf>
    <xf numFmtId="0" fontId="15" fillId="0" borderId="0" xfId="0" applyFont="1" applyAlignment="1" applyProtection="1">
      <alignment horizontal="left" wrapText="1"/>
    </xf>
    <xf numFmtId="0" fontId="15" fillId="0" borderId="5" xfId="0" applyFont="1" applyBorder="1" applyAlignment="1" applyProtection="1">
      <alignment horizontal="left" wrapText="1"/>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16" fillId="0" borderId="0" xfId="0" applyFont="1" applyAlignment="1" applyProtection="1">
      <alignment horizontal="left"/>
    </xf>
    <xf numFmtId="0" fontId="16" fillId="0" borderId="5" xfId="0" applyFont="1" applyBorder="1" applyAlignment="1" applyProtection="1">
      <alignment horizontal="left"/>
    </xf>
    <xf numFmtId="0" fontId="16" fillId="0" borderId="1" xfId="0" applyFont="1" applyBorder="1" applyAlignment="1" applyProtection="1">
      <alignment horizontal="left"/>
    </xf>
    <xf numFmtId="0" fontId="16" fillId="0" borderId="0" xfId="0" applyFont="1" applyAlignment="1" applyProtection="1"/>
    <xf numFmtId="0" fontId="16" fillId="0" borderId="5" xfId="0" applyFont="1" applyBorder="1" applyAlignment="1" applyProtection="1"/>
    <xf numFmtId="0" fontId="10" fillId="0" borderId="31" xfId="0" applyFont="1" applyBorder="1" applyAlignment="1">
      <alignment horizontal="left" vertical="top" wrapText="1"/>
    </xf>
    <xf numFmtId="0" fontId="0" fillId="0" borderId="29" xfId="0" applyBorder="1" applyAlignment="1"/>
    <xf numFmtId="0" fontId="10"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6" fillId="0" borderId="0" xfId="0" applyFont="1" applyAlignment="1">
      <alignment horizontal="left" vertical="top" wrapText="1"/>
    </xf>
    <xf numFmtId="0" fontId="6" fillId="0" borderId="0" xfId="0" applyFont="1" applyAlignment="1" applyProtection="1">
      <alignment horizontal="left" vertical="top" wrapText="1"/>
    </xf>
    <xf numFmtId="0" fontId="0" fillId="0" borderId="0" xfId="0" applyAlignment="1">
      <alignment horizontal="left" vertical="top" wrapText="1"/>
    </xf>
    <xf numFmtId="0" fontId="6" fillId="0" borderId="0" xfId="0" applyFont="1" applyAlignment="1" applyProtection="1">
      <alignment vertical="top" wrapText="1"/>
    </xf>
    <xf numFmtId="0" fontId="0" fillId="0" borderId="0" xfId="0" applyAlignment="1">
      <alignment vertical="top" wrapText="1"/>
    </xf>
    <xf numFmtId="0" fontId="6" fillId="0" borderId="31" xfId="0" applyFont="1" applyBorder="1" applyAlignment="1" applyProtection="1">
      <alignment horizontal="left" wrapText="1"/>
    </xf>
    <xf numFmtId="0" fontId="0" fillId="0" borderId="0" xfId="0"/>
    <xf numFmtId="0" fontId="6" fillId="0" borderId="31" xfId="0" applyFont="1" applyBorder="1" applyAlignment="1" applyProtection="1">
      <alignment horizontal="left" vertical="top" wrapText="1"/>
    </xf>
    <xf numFmtId="0" fontId="0" fillId="0" borderId="10" xfId="0" applyBorder="1" applyAlignment="1">
      <alignment wrapText="1"/>
    </xf>
    <xf numFmtId="0" fontId="6"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8" fillId="0" borderId="0" xfId="0" applyFont="1" applyAlignment="1" applyProtection="1">
      <alignment horizontal="left" vertical="justify" wrapText="1"/>
    </xf>
    <xf numFmtId="0" fontId="0" fillId="0" borderId="0" xfId="0" applyAlignment="1">
      <alignment horizontal="left" vertical="justify" wrapText="1"/>
    </xf>
    <xf numFmtId="0" fontId="18" fillId="0" borderId="0" xfId="0" applyFont="1" applyAlignment="1" applyProtection="1">
      <alignment horizontal="left" vertical="top" wrapText="1"/>
    </xf>
    <xf numFmtId="0" fontId="18" fillId="0" borderId="5" xfId="0" applyFont="1" applyBorder="1" applyAlignment="1" applyProtection="1">
      <alignment horizontal="left" vertical="top" wrapText="1"/>
    </xf>
    <xf numFmtId="0" fontId="18"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8" fillId="0" borderId="31" xfId="0" applyFont="1" applyBorder="1" applyAlignment="1" applyProtection="1">
      <alignment horizontal="left" vertical="top" wrapText="1"/>
    </xf>
    <xf numFmtId="0" fontId="18" fillId="0" borderId="29"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6" fillId="0" borderId="0" xfId="0" applyFont="1" applyAlignment="1">
      <alignment horizontal="left" wrapText="1"/>
    </xf>
    <xf numFmtId="0" fontId="16" fillId="0" borderId="5" xfId="0" applyFont="1" applyBorder="1" applyAlignment="1">
      <alignment horizontal="left" wrapText="1"/>
    </xf>
    <xf numFmtId="0" fontId="16"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8" fillId="0" borderId="5" xfId="0" applyFont="1" applyBorder="1" applyAlignment="1" applyProtection="1">
      <alignment horizontal="left" vertical="justify" wrapText="1"/>
    </xf>
    <xf numFmtId="0" fontId="16" fillId="0" borderId="0" xfId="0" applyFont="1" applyAlignment="1">
      <alignment vertical="top" wrapText="1"/>
    </xf>
    <xf numFmtId="0" fontId="16" fillId="0" borderId="0" xfId="0" applyFont="1" applyAlignment="1">
      <alignment wrapText="1"/>
    </xf>
    <xf numFmtId="0" fontId="16" fillId="0" borderId="5" xfId="0" applyFont="1" applyBorder="1" applyAlignment="1">
      <alignment wrapText="1"/>
    </xf>
    <xf numFmtId="0" fontId="16" fillId="0" borderId="10" xfId="0" applyFont="1" applyBorder="1" applyAlignment="1">
      <alignment wrapText="1"/>
    </xf>
    <xf numFmtId="0" fontId="16" fillId="0" borderId="11" xfId="0" applyFont="1" applyBorder="1" applyAlignment="1">
      <alignment wrapText="1"/>
    </xf>
    <xf numFmtId="0" fontId="6" fillId="0" borderId="31" xfId="1" applyFont="1" applyBorder="1" applyAlignment="1" applyProtection="1">
      <alignment horizontal="left" wrapText="1"/>
    </xf>
    <xf numFmtId="0" fontId="10" fillId="0" borderId="31" xfId="1" applyBorder="1" applyAlignment="1">
      <alignment wrapText="1"/>
    </xf>
    <xf numFmtId="0" fontId="10" fillId="0" borderId="29" xfId="1" applyBorder="1" applyAlignment="1"/>
    <xf numFmtId="0" fontId="10" fillId="0" borderId="0" xfId="1" applyAlignment="1">
      <alignment wrapText="1"/>
    </xf>
    <xf numFmtId="0" fontId="10" fillId="0" borderId="5" xfId="1" applyBorder="1" applyAlignment="1"/>
    <xf numFmtId="0" fontId="10" fillId="0" borderId="5" xfId="1" applyBorder="1" applyAlignment="1">
      <alignment wrapText="1"/>
    </xf>
    <xf numFmtId="0" fontId="6" fillId="0" borderId="0" xfId="1" applyFont="1" applyAlignment="1" applyProtection="1">
      <alignment horizontal="left" wrapText="1"/>
    </xf>
    <xf numFmtId="0" fontId="10" fillId="0" borderId="10" xfId="1" applyBorder="1" applyAlignment="1">
      <alignment wrapText="1"/>
    </xf>
    <xf numFmtId="0" fontId="6" fillId="0" borderId="30" xfId="1" applyFont="1" applyBorder="1" applyAlignment="1" applyProtection="1">
      <alignment horizontal="left" wrapText="1"/>
    </xf>
    <xf numFmtId="0" fontId="6" fillId="0" borderId="4" xfId="1" applyFont="1" applyBorder="1" applyAlignment="1" applyProtection="1">
      <alignment horizontal="left" wrapText="1"/>
    </xf>
    <xf numFmtId="0" fontId="6" fillId="0" borderId="0" xfId="1" applyFont="1" applyBorder="1" applyAlignment="1" applyProtection="1">
      <alignment horizontal="left" wrapText="1"/>
    </xf>
    <xf numFmtId="0" fontId="10" fillId="0" borderId="0" xfId="1" applyBorder="1" applyAlignment="1">
      <alignment wrapText="1"/>
    </xf>
    <xf numFmtId="0" fontId="6" fillId="0" borderId="29" xfId="1" applyFont="1" applyBorder="1" applyAlignment="1" applyProtection="1">
      <alignment horizontal="left" wrapText="1"/>
    </xf>
    <xf numFmtId="0" fontId="6" fillId="0" borderId="5" xfId="1" applyFont="1" applyBorder="1" applyAlignment="1" applyProtection="1">
      <alignment horizontal="left" wrapText="1"/>
    </xf>
    <xf numFmtId="0" fontId="6"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6"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6"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9" fillId="0" borderId="19" xfId="0" applyFont="1" applyBorder="1" applyAlignment="1" applyProtection="1">
      <alignment horizontal="center"/>
    </xf>
    <xf numFmtId="0" fontId="11" fillId="0" borderId="0" xfId="0" applyFont="1" applyAlignment="1">
      <alignment horizontal="center"/>
    </xf>
    <xf numFmtId="0" fontId="11" fillId="0" borderId="25" xfId="0" applyFont="1" applyBorder="1" applyAlignment="1">
      <alignment horizontal="center"/>
    </xf>
    <xf numFmtId="0" fontId="10" fillId="0" borderId="31" xfId="1" applyFont="1" applyBorder="1" applyAlignment="1" applyProtection="1">
      <alignment horizontal="left" wrapText="1"/>
    </xf>
    <xf numFmtId="0" fontId="10" fillId="0" borderId="0" xfId="1" applyFont="1" applyAlignment="1">
      <alignment wrapText="1"/>
    </xf>
    <xf numFmtId="0" fontId="10" fillId="0" borderId="0" xfId="1" applyFont="1" applyAlignment="1" applyProtection="1">
      <alignment horizontal="left" wrapText="1"/>
    </xf>
    <xf numFmtId="0" fontId="6" fillId="0" borderId="31" xfId="1" applyFont="1" applyBorder="1" applyAlignment="1" applyProtection="1">
      <alignment horizontal="left" vertical="top" wrapText="1"/>
    </xf>
    <xf numFmtId="0" fontId="6" fillId="0" borderId="29" xfId="1" applyFont="1" applyBorder="1" applyAlignment="1" applyProtection="1">
      <alignment horizontal="left" vertical="top" wrapText="1"/>
    </xf>
    <xf numFmtId="0" fontId="6" fillId="0" borderId="0" xfId="1" applyFont="1" applyBorder="1" applyAlignment="1" applyProtection="1">
      <alignment horizontal="left" vertical="top" wrapText="1"/>
    </xf>
    <xf numFmtId="0" fontId="6" fillId="0" borderId="5" xfId="1" applyFont="1" applyBorder="1" applyAlignment="1" applyProtection="1">
      <alignment horizontal="left" vertical="top" wrapText="1"/>
    </xf>
    <xf numFmtId="0" fontId="6" fillId="0" borderId="10" xfId="1" applyFont="1" applyBorder="1" applyAlignment="1" applyProtection="1">
      <alignment horizontal="left" wrapText="1"/>
    </xf>
    <xf numFmtId="0" fontId="53" fillId="0" borderId="0" xfId="1" applyFont="1" applyFill="1" applyAlignment="1" applyProtection="1">
      <alignment horizontal="left" wrapText="1"/>
    </xf>
    <xf numFmtId="0" fontId="53" fillId="0" borderId="5" xfId="1" applyFont="1" applyFill="1" applyBorder="1" applyAlignment="1" applyProtection="1">
      <alignment horizontal="left" wrapText="1"/>
    </xf>
    <xf numFmtId="0" fontId="10" fillId="0" borderId="0" xfId="1" applyAlignment="1">
      <alignment horizontal="left" wrapText="1"/>
    </xf>
    <xf numFmtId="0" fontId="10" fillId="0" borderId="5" xfId="1" applyBorder="1" applyAlignment="1">
      <alignment horizontal="left" wrapText="1"/>
    </xf>
    <xf numFmtId="0" fontId="6" fillId="0" borderId="2" xfId="0" applyFont="1" applyBorder="1" applyAlignment="1" applyProtection="1">
      <alignment horizontal="left"/>
    </xf>
    <xf numFmtId="0" fontId="6" fillId="4" borderId="41" xfId="0" applyFont="1" applyFill="1" applyBorder="1" applyAlignment="1" applyProtection="1">
      <alignment horizontal="center"/>
    </xf>
    <xf numFmtId="0" fontId="6" fillId="4" borderId="42" xfId="0" applyFont="1" applyFill="1" applyBorder="1" applyAlignment="1" applyProtection="1">
      <alignment horizontal="center"/>
    </xf>
    <xf numFmtId="0" fontId="6" fillId="4" borderId="39" xfId="0" applyFont="1" applyFill="1" applyBorder="1" applyAlignment="1" applyProtection="1">
      <alignment horizontal="center"/>
    </xf>
    <xf numFmtId="0" fontId="22" fillId="0" borderId="0" xfId="0" applyFont="1" applyAlignment="1" applyProtection="1">
      <alignment horizontal="left"/>
    </xf>
    <xf numFmtId="0" fontId="22" fillId="0" borderId="5" xfId="0" applyFont="1" applyBorder="1" applyAlignment="1" applyProtection="1">
      <alignment horizontal="left"/>
    </xf>
    <xf numFmtId="0" fontId="22" fillId="0" borderId="10" xfId="0" applyFont="1" applyBorder="1" applyAlignment="1" applyProtection="1">
      <alignment horizontal="left"/>
    </xf>
    <xf numFmtId="0" fontId="22" fillId="0" borderId="11" xfId="0" applyFont="1" applyBorder="1" applyAlignment="1" applyProtection="1">
      <alignment horizontal="left"/>
    </xf>
    <xf numFmtId="0" fontId="22" fillId="0" borderId="4" xfId="0" applyFont="1" applyBorder="1" applyAlignment="1" applyProtection="1">
      <alignment horizontal="left"/>
    </xf>
    <xf numFmtId="0" fontId="22" fillId="0" borderId="0" xfId="0" applyFont="1" applyBorder="1" applyAlignment="1" applyProtection="1">
      <alignment horizontal="left"/>
    </xf>
    <xf numFmtId="0" fontId="22" fillId="0" borderId="9" xfId="0" applyFont="1" applyBorder="1" applyAlignment="1" applyProtection="1">
      <alignment horizontal="left"/>
    </xf>
    <xf numFmtId="0" fontId="10" fillId="0" borderId="41" xfId="0" applyFont="1" applyBorder="1" applyAlignment="1" applyProtection="1">
      <alignment horizontal="center"/>
    </xf>
    <xf numFmtId="0" fontId="10" fillId="0" borderId="42" xfId="0" applyFont="1" applyBorder="1" applyAlignment="1" applyProtection="1">
      <alignment horizontal="center"/>
    </xf>
    <xf numFmtId="0" fontId="10" fillId="0" borderId="39" xfId="0" applyFont="1" applyBorder="1" applyAlignment="1" applyProtection="1">
      <alignment horizontal="center"/>
    </xf>
    <xf numFmtId="0" fontId="22" fillId="0" borderId="31" xfId="0" applyFont="1" applyBorder="1" applyAlignment="1" applyProtection="1">
      <alignment horizontal="left"/>
    </xf>
    <xf numFmtId="0" fontId="22" fillId="0" borderId="29" xfId="0" applyFont="1" applyBorder="1" applyAlignment="1" applyProtection="1">
      <alignment horizontal="left"/>
    </xf>
    <xf numFmtId="0" fontId="22" fillId="0" borderId="30" xfId="0" applyFont="1" applyBorder="1" applyAlignment="1" applyProtection="1">
      <alignment horizontal="left"/>
    </xf>
    <xf numFmtId="0" fontId="10" fillId="0" borderId="0" xfId="0" applyFont="1" applyAlignment="1" applyProtection="1">
      <alignment horizontal="center"/>
    </xf>
    <xf numFmtId="0" fontId="10" fillId="0" borderId="4" xfId="0" applyFont="1" applyBorder="1" applyAlignment="1" applyProtection="1">
      <alignment horizontal="left"/>
    </xf>
    <xf numFmtId="0" fontId="10" fillId="0" borderId="0" xfId="0" applyFont="1" applyAlignment="1" applyProtection="1">
      <alignment horizontal="left"/>
    </xf>
    <xf numFmtId="0" fontId="10" fillId="0" borderId="5" xfId="0" applyFont="1" applyBorder="1" applyAlignment="1" applyProtection="1">
      <alignment horizontal="left"/>
    </xf>
    <xf numFmtId="0" fontId="11" fillId="0" borderId="4" xfId="0" applyFont="1" applyBorder="1" applyAlignment="1" applyProtection="1">
      <alignment horizontal="center"/>
    </xf>
    <xf numFmtId="0" fontId="11" fillId="0" borderId="0" xfId="0" applyFont="1" applyBorder="1" applyAlignment="1" applyProtection="1">
      <alignment horizontal="center"/>
    </xf>
    <xf numFmtId="0" fontId="11" fillId="0" borderId="5" xfId="0" applyFont="1" applyBorder="1" applyAlignment="1" applyProtection="1">
      <alignment horizontal="center"/>
    </xf>
    <xf numFmtId="0" fontId="10" fillId="0" borderId="4" xfId="0" applyFont="1" applyBorder="1" applyAlignment="1">
      <alignment wrapText="1"/>
    </xf>
    <xf numFmtId="0" fontId="0" fillId="0" borderId="4" xfId="0" applyBorder="1" applyAlignment="1">
      <alignment wrapText="1"/>
    </xf>
    <xf numFmtId="0" fontId="10" fillId="0" borderId="0" xfId="0" applyFont="1" applyBorder="1" applyAlignment="1">
      <alignment wrapText="1"/>
    </xf>
    <xf numFmtId="0" fontId="0" fillId="0" borderId="0" xfId="0" applyBorder="1" applyAlignment="1">
      <alignment wrapText="1"/>
    </xf>
    <xf numFmtId="0" fontId="10"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0" fillId="0" borderId="9" xfId="0" applyFont="1" applyBorder="1" applyAlignment="1">
      <alignment horizontal="center"/>
    </xf>
    <xf numFmtId="0" fontId="0" fillId="0" borderId="26" xfId="0" applyBorder="1" applyAlignment="1">
      <alignment horizontal="center"/>
    </xf>
    <xf numFmtId="0" fontId="10" fillId="0" borderId="21" xfId="0" applyFont="1" applyBorder="1" applyAlignment="1">
      <alignment horizontal="center"/>
    </xf>
    <xf numFmtId="0" fontId="10" fillId="0" borderId="30" xfId="0" applyFont="1" applyBorder="1" applyAlignment="1">
      <alignment horizontal="center"/>
    </xf>
    <xf numFmtId="0" fontId="0" fillId="0" borderId="27" xfId="0" applyBorder="1" applyAlignment="1">
      <alignment horizontal="center"/>
    </xf>
    <xf numFmtId="0" fontId="10" fillId="0" borderId="4" xfId="0" applyFont="1" applyBorder="1" applyAlignment="1">
      <alignment horizontal="center"/>
    </xf>
    <xf numFmtId="0" fontId="10" fillId="0" borderId="19" xfId="0" applyFont="1" applyBorder="1" applyAlignment="1">
      <alignment horizontal="center"/>
    </xf>
    <xf numFmtId="0" fontId="10" fillId="0" borderId="30" xfId="1" applyFont="1" applyBorder="1" applyAlignment="1">
      <alignment wrapText="1"/>
    </xf>
    <xf numFmtId="0" fontId="10" fillId="0" borderId="29" xfId="1" applyBorder="1" applyAlignment="1">
      <alignment wrapText="1"/>
    </xf>
    <xf numFmtId="0" fontId="10" fillId="0" borderId="4" xfId="1" applyBorder="1" applyAlignment="1">
      <alignment wrapText="1"/>
    </xf>
    <xf numFmtId="0" fontId="10" fillId="0" borderId="4" xfId="1" applyFont="1" applyBorder="1" applyAlignment="1">
      <alignment wrapText="1"/>
    </xf>
    <xf numFmtId="0" fontId="10" fillId="0" borderId="0" xfId="1" applyFont="1" applyAlignment="1">
      <alignment horizontal="left" wrapText="1"/>
    </xf>
    <xf numFmtId="0" fontId="10" fillId="0" borderId="5" xfId="1" applyFont="1" applyBorder="1" applyAlignment="1">
      <alignment horizontal="left" wrapText="1"/>
    </xf>
    <xf numFmtId="0" fontId="10" fillId="0" borderId="30" xfId="1" applyFont="1" applyBorder="1" applyAlignment="1">
      <alignment horizontal="left" wrapText="1"/>
    </xf>
    <xf numFmtId="0" fontId="10" fillId="0" borderId="31" xfId="1" applyFont="1" applyBorder="1" applyAlignment="1">
      <alignment horizontal="left" wrapText="1"/>
    </xf>
    <xf numFmtId="0" fontId="10" fillId="0" borderId="4" xfId="1" applyFont="1" applyBorder="1" applyAlignment="1">
      <alignment horizontal="left" wrapText="1"/>
    </xf>
    <xf numFmtId="0" fontId="10" fillId="0" borderId="0" xfId="1" applyFont="1" applyBorder="1" applyAlignment="1">
      <alignment horizontal="left" wrapText="1"/>
    </xf>
    <xf numFmtId="0" fontId="10" fillId="0" borderId="4" xfId="1" applyFont="1" applyBorder="1" applyAlignment="1">
      <alignment horizontal="left" vertical="top" wrapText="1"/>
    </xf>
    <xf numFmtId="0" fontId="10" fillId="0" borderId="0" xfId="1" applyFont="1" applyBorder="1" applyAlignment="1">
      <alignment horizontal="left" vertical="top" wrapText="1"/>
    </xf>
    <xf numFmtId="0" fontId="10" fillId="0" borderId="31" xfId="1" applyFont="1" applyBorder="1" applyAlignment="1">
      <alignment horizontal="left" vertical="top" wrapText="1"/>
    </xf>
    <xf numFmtId="0" fontId="10" fillId="0" borderId="29" xfId="1" applyFont="1" applyBorder="1" applyAlignment="1">
      <alignment horizontal="left" vertical="top" wrapText="1"/>
    </xf>
    <xf numFmtId="0" fontId="10" fillId="0" borderId="0" xfId="1" applyFont="1" applyAlignment="1">
      <alignment horizontal="left" vertical="top" wrapText="1"/>
    </xf>
    <xf numFmtId="0" fontId="10" fillId="0" borderId="5" xfId="1" applyFont="1" applyBorder="1" applyAlignment="1">
      <alignment horizontal="left" vertical="top" wrapText="1"/>
    </xf>
    <xf numFmtId="0" fontId="10" fillId="0" borderId="4" xfId="1" applyBorder="1" applyAlignment="1">
      <alignment horizontal="left" wrapText="1"/>
    </xf>
    <xf numFmtId="0" fontId="10" fillId="0" borderId="0" xfId="1" applyBorder="1" applyAlignment="1">
      <alignment horizontal="left" wrapText="1"/>
    </xf>
    <xf numFmtId="0" fontId="10" fillId="0" borderId="29" xfId="1" applyFont="1" applyBorder="1" applyAlignment="1">
      <alignment horizontal="left" wrapText="1"/>
    </xf>
    <xf numFmtId="0" fontId="10" fillId="0" borderId="9" xfId="1" applyBorder="1" applyAlignment="1">
      <alignment wrapText="1"/>
    </xf>
    <xf numFmtId="0" fontId="10" fillId="0" borderId="11" xfId="1" applyBorder="1" applyAlignment="1">
      <alignment wrapText="1"/>
    </xf>
    <xf numFmtId="0" fontId="22" fillId="0" borderId="15" xfId="1" applyFont="1" applyBorder="1" applyAlignment="1">
      <alignment horizontal="center" wrapText="1"/>
    </xf>
    <xf numFmtId="0" fontId="10" fillId="0" borderId="30" xfId="0" applyFont="1" applyBorder="1" applyAlignment="1" applyProtection="1">
      <alignment horizontal="center"/>
    </xf>
    <xf numFmtId="0" fontId="10" fillId="0" borderId="31" xfId="0" applyFont="1" applyBorder="1" applyAlignment="1" applyProtection="1">
      <alignment horizontal="center"/>
    </xf>
    <xf numFmtId="0" fontId="10" fillId="0" borderId="27" xfId="0" applyFont="1" applyBorder="1" applyAlignment="1" applyProtection="1">
      <alignment horizontal="center"/>
    </xf>
    <xf numFmtId="0" fontId="10" fillId="0" borderId="4" xfId="0" applyFont="1" applyBorder="1" applyAlignment="1" applyProtection="1">
      <alignment horizontal="center"/>
    </xf>
    <xf numFmtId="0" fontId="10" fillId="0" borderId="197" xfId="0" applyFont="1" applyBorder="1" applyAlignment="1" applyProtection="1">
      <alignment horizontal="center"/>
    </xf>
    <xf numFmtId="0" fontId="10" fillId="0" borderId="0" xfId="0" applyFont="1" applyAlignment="1">
      <alignment horizontal="left"/>
    </xf>
    <xf numFmtId="0" fontId="10" fillId="0" borderId="31" xfId="0" applyFont="1" applyBorder="1" applyAlignment="1" applyProtection="1">
      <alignment horizontal="left"/>
    </xf>
    <xf numFmtId="0" fontId="10" fillId="0" borderId="29" xfId="0" applyFont="1" applyBorder="1" applyAlignment="1" applyProtection="1">
      <alignment horizontal="left"/>
    </xf>
    <xf numFmtId="0" fontId="22" fillId="0" borderId="30" xfId="1" applyFont="1" applyBorder="1" applyAlignment="1" applyProtection="1">
      <alignment horizontal="left"/>
    </xf>
    <xf numFmtId="0" fontId="22" fillId="0" borderId="31" xfId="1" applyFont="1" applyBorder="1" applyAlignment="1" applyProtection="1">
      <alignment horizontal="left"/>
    </xf>
    <xf numFmtId="0" fontId="22" fillId="0" borderId="4" xfId="1" applyFont="1" applyBorder="1" applyAlignment="1" applyProtection="1">
      <alignment horizontal="left"/>
    </xf>
    <xf numFmtId="0" fontId="22" fillId="0" borderId="0" xfId="1" applyFont="1" applyBorder="1" applyAlignment="1" applyProtection="1">
      <alignment horizontal="left"/>
    </xf>
    <xf numFmtId="0" fontId="10" fillId="0" borderId="0" xfId="1" applyFont="1" applyFill="1" applyAlignment="1" applyProtection="1">
      <alignment horizontal="left"/>
    </xf>
    <xf numFmtId="0" fontId="10" fillId="0" borderId="0" xfId="1" applyFont="1" applyAlignment="1" applyProtection="1">
      <alignment horizontal="center"/>
    </xf>
    <xf numFmtId="0" fontId="10" fillId="0" borderId="19" xfId="1" applyFont="1" applyBorder="1" applyAlignment="1" applyProtection="1">
      <alignment horizontal="center"/>
    </xf>
    <xf numFmtId="0" fontId="10" fillId="0" borderId="0" xfId="1" applyFont="1" applyBorder="1" applyAlignment="1" applyProtection="1">
      <alignment horizontal="center"/>
    </xf>
    <xf numFmtId="0" fontId="10" fillId="0" borderId="25" xfId="1" applyFont="1" applyBorder="1" applyAlignment="1" applyProtection="1">
      <alignment horizontal="center"/>
    </xf>
    <xf numFmtId="0" fontId="10" fillId="0" borderId="21" xfId="1" applyFont="1" applyBorder="1" applyAlignment="1" applyProtection="1">
      <alignment horizontal="center"/>
    </xf>
    <xf numFmtId="0" fontId="10" fillId="0" borderId="10" xfId="1" applyFont="1" applyBorder="1" applyAlignment="1" applyProtection="1">
      <alignment horizontal="center"/>
    </xf>
    <xf numFmtId="0" fontId="10" fillId="0" borderId="26" xfId="1" applyFont="1" applyBorder="1" applyAlignment="1" applyProtection="1">
      <alignment horizontal="center"/>
    </xf>
    <xf numFmtId="0" fontId="10" fillId="0" borderId="4" xfId="1" applyFont="1" applyBorder="1" applyAlignment="1" applyProtection="1">
      <alignment horizontal="left"/>
    </xf>
    <xf numFmtId="0" fontId="10" fillId="0" borderId="0" xfId="1" applyFont="1" applyBorder="1" applyAlignment="1" applyProtection="1">
      <alignment horizontal="left"/>
    </xf>
    <xf numFmtId="0" fontId="10" fillId="0" borderId="0" xfId="1" applyFont="1" applyFill="1" applyAlignment="1">
      <alignment wrapText="1"/>
    </xf>
    <xf numFmtId="0" fontId="10" fillId="0" borderId="5" xfId="1" applyFont="1" applyFill="1" applyBorder="1" applyAlignment="1">
      <alignment wrapText="1"/>
    </xf>
    <xf numFmtId="0" fontId="10" fillId="0" borderId="10" xfId="1" applyFont="1" applyFill="1" applyBorder="1" applyAlignment="1">
      <alignment wrapText="1"/>
    </xf>
    <xf numFmtId="0" fontId="10" fillId="0" borderId="11" xfId="1" applyFont="1" applyFill="1" applyBorder="1" applyAlignment="1">
      <alignment wrapText="1"/>
    </xf>
    <xf numFmtId="0" fontId="10" fillId="0" borderId="30" xfId="0" applyFont="1" applyBorder="1" applyAlignment="1">
      <alignment wrapText="1"/>
    </xf>
    <xf numFmtId="37" fontId="10" fillId="0" borderId="0" xfId="0" applyNumberFormat="1" applyFont="1" applyAlignment="1" applyProtection="1">
      <alignment horizontal="center"/>
    </xf>
    <xf numFmtId="0" fontId="11" fillId="0" borderId="0" xfId="0" applyFont="1" applyBorder="1" applyAlignment="1">
      <alignment wrapText="1"/>
    </xf>
    <xf numFmtId="0" fontId="10" fillId="0" borderId="0" xfId="1" applyAlignment="1">
      <alignment horizontal="center"/>
    </xf>
    <xf numFmtId="0" fontId="10" fillId="0" borderId="44" xfId="1" applyFont="1" applyBorder="1" applyAlignment="1" applyProtection="1">
      <alignment horizontal="center"/>
    </xf>
    <xf numFmtId="0" fontId="10" fillId="0" borderId="181" xfId="1" applyFont="1" applyBorder="1" applyAlignment="1" applyProtection="1">
      <alignment horizontal="center"/>
    </xf>
    <xf numFmtId="0" fontId="10" fillId="0" borderId="223" xfId="1" applyFont="1" applyBorder="1" applyAlignment="1" applyProtection="1">
      <alignment horizontal="center"/>
    </xf>
    <xf numFmtId="0" fontId="10" fillId="0" borderId="45" xfId="1" applyFont="1" applyBorder="1" applyAlignment="1" applyProtection="1">
      <alignment horizontal="center"/>
    </xf>
    <xf numFmtId="0" fontId="22" fillId="0" borderId="223" xfId="1" applyFont="1" applyBorder="1" applyAlignment="1" applyProtection="1">
      <alignment horizontal="center"/>
    </xf>
    <xf numFmtId="0" fontId="22" fillId="0" borderId="42" xfId="1" applyFont="1" applyBorder="1" applyAlignment="1" applyProtection="1">
      <alignment horizontal="center"/>
    </xf>
    <xf numFmtId="0" fontId="22" fillId="0" borderId="39" xfId="1" applyFont="1" applyBorder="1" applyAlignment="1" applyProtection="1">
      <alignment horizontal="center"/>
    </xf>
    <xf numFmtId="0" fontId="10" fillId="24" borderId="223" xfId="1" applyFont="1" applyFill="1" applyBorder="1" applyAlignment="1" applyProtection="1">
      <alignment horizontal="center"/>
    </xf>
    <xf numFmtId="0" fontId="10" fillId="24" borderId="45" xfId="1" applyFont="1" applyFill="1" applyBorder="1" applyAlignment="1" applyProtection="1">
      <alignment horizontal="center"/>
    </xf>
    <xf numFmtId="0" fontId="22" fillId="0" borderId="221" xfId="1" applyFont="1" applyBorder="1" applyAlignment="1" applyProtection="1">
      <alignment horizontal="center"/>
    </xf>
    <xf numFmtId="0" fontId="22" fillId="0" borderId="25" xfId="1" applyFont="1" applyBorder="1" applyAlignment="1" applyProtection="1">
      <alignment horizontal="center"/>
    </xf>
    <xf numFmtId="0" fontId="22" fillId="0" borderId="222" xfId="1" applyFont="1" applyBorder="1" applyAlignment="1" applyProtection="1">
      <alignment horizontal="center"/>
    </xf>
    <xf numFmtId="0" fontId="22" fillId="0" borderId="26" xfId="1" applyFont="1" applyBorder="1" applyAlignment="1" applyProtection="1">
      <alignment horizontal="center"/>
    </xf>
    <xf numFmtId="5" fontId="10" fillId="0" borderId="223" xfId="1" applyNumberFormat="1" applyFont="1" applyBorder="1" applyAlignment="1" applyProtection="1"/>
    <xf numFmtId="5" fontId="10" fillId="0" borderId="45" xfId="1" applyNumberFormat="1" applyFont="1" applyBorder="1" applyAlignment="1" applyProtection="1"/>
    <xf numFmtId="5" fontId="10" fillId="0" borderId="223" xfId="1" applyNumberFormat="1" applyFont="1" applyBorder="1" applyAlignment="1" applyProtection="1">
      <alignment horizontal="right"/>
    </xf>
    <xf numFmtId="0" fontId="10" fillId="0" borderId="45" xfId="1" applyFont="1" applyBorder="1" applyAlignment="1" applyProtection="1">
      <alignment horizontal="right"/>
    </xf>
    <xf numFmtId="0" fontId="22" fillId="0" borderId="220" xfId="1" applyFont="1" applyBorder="1" applyAlignment="1" applyProtection="1">
      <alignment horizontal="center"/>
    </xf>
    <xf numFmtId="0" fontId="22" fillId="0" borderId="27" xfId="1" applyFont="1" applyBorder="1" applyAlignment="1" applyProtection="1">
      <alignment horizontal="center"/>
    </xf>
    <xf numFmtId="0" fontId="10" fillId="0" borderId="220" xfId="1" applyFont="1" applyFill="1" applyBorder="1" applyAlignment="1" applyProtection="1">
      <alignment horizontal="center"/>
    </xf>
    <xf numFmtId="0" fontId="10" fillId="0" borderId="31" xfId="1" applyFont="1" applyFill="1" applyBorder="1" applyAlignment="1" applyProtection="1">
      <alignment horizontal="center"/>
    </xf>
    <xf numFmtId="0" fontId="10" fillId="0" borderId="29" xfId="1" applyFont="1" applyFill="1" applyBorder="1" applyAlignment="1" applyProtection="1">
      <alignment horizontal="center"/>
    </xf>
    <xf numFmtId="0" fontId="10" fillId="0" borderId="30" xfId="1" applyFont="1" applyFill="1" applyBorder="1" applyAlignment="1" applyProtection="1">
      <alignment horizontal="center"/>
    </xf>
    <xf numFmtId="0" fontId="10" fillId="0" borderId="217" xfId="1" applyFont="1" applyFill="1" applyBorder="1" applyAlignment="1" applyProtection="1">
      <alignment horizontal="center"/>
    </xf>
    <xf numFmtId="0" fontId="10" fillId="0" borderId="9" xfId="1" applyFont="1" applyBorder="1" applyAlignment="1" applyProtection="1">
      <alignment horizontal="center"/>
    </xf>
    <xf numFmtId="0" fontId="10" fillId="0" borderId="11" xfId="1" applyFont="1" applyBorder="1" applyAlignment="1" applyProtection="1">
      <alignment horizontal="center"/>
    </xf>
    <xf numFmtId="0" fontId="10" fillId="0" borderId="4" xfId="1" applyFont="1" applyBorder="1" applyAlignment="1" applyProtection="1">
      <alignment horizontal="center"/>
    </xf>
    <xf numFmtId="0" fontId="10" fillId="0" borderId="5" xfId="1" applyFont="1" applyBorder="1" applyAlignment="1" applyProtection="1">
      <alignment horizontal="center"/>
    </xf>
    <xf numFmtId="37" fontId="10" fillId="0" borderId="44" xfId="0" applyNumberFormat="1" applyFont="1" applyBorder="1" applyAlignment="1" applyProtection="1"/>
    <xf numFmtId="37" fontId="10" fillId="0" borderId="85" xfId="0" applyNumberFormat="1" applyFont="1" applyBorder="1" applyAlignment="1" applyProtection="1"/>
    <xf numFmtId="0" fontId="10" fillId="0" borderId="78" xfId="0" applyFont="1" applyBorder="1" applyAlignment="1" applyProtection="1">
      <alignment horizontal="left"/>
    </xf>
    <xf numFmtId="0" fontId="10" fillId="0" borderId="79" xfId="0" applyFont="1" applyBorder="1" applyAlignment="1" applyProtection="1">
      <alignment horizontal="left"/>
    </xf>
    <xf numFmtId="0" fontId="10" fillId="0" borderId="19" xfId="0" applyFont="1" applyBorder="1" applyAlignment="1" applyProtection="1">
      <alignment horizontal="center"/>
    </xf>
    <xf numFmtId="0" fontId="10" fillId="0" borderId="81" xfId="0" applyFont="1" applyBorder="1" applyAlignment="1" applyProtection="1">
      <alignment horizontal="center"/>
    </xf>
    <xf numFmtId="164" fontId="10" fillId="0" borderId="21" xfId="0" applyNumberFormat="1" applyFont="1" applyBorder="1" applyAlignment="1" applyProtection="1">
      <alignment horizontal="center"/>
    </xf>
    <xf numFmtId="164" fontId="10" fillId="0" borderId="83" xfId="0" applyNumberFormat="1" applyFont="1" applyBorder="1" applyAlignment="1" applyProtection="1">
      <alignment horizontal="center"/>
    </xf>
    <xf numFmtId="0" fontId="22" fillId="0" borderId="159" xfId="0" applyFont="1" applyBorder="1" applyAlignment="1" applyProtection="1">
      <alignment horizontal="center"/>
    </xf>
    <xf numFmtId="0" fontId="22" fillId="0" borderId="155" xfId="0" applyFont="1" applyBorder="1" applyAlignment="1" applyProtection="1">
      <alignment horizontal="center"/>
    </xf>
    <xf numFmtId="0" fontId="22" fillId="0" borderId="131" xfId="0" applyFont="1" applyBorder="1" applyAlignment="1" applyProtection="1">
      <alignment horizontal="center"/>
    </xf>
    <xf numFmtId="0" fontId="22" fillId="0" borderId="164" xfId="0" applyFont="1" applyBorder="1" applyAlignment="1" applyProtection="1">
      <alignment horizontal="center"/>
    </xf>
    <xf numFmtId="0" fontId="22" fillId="0" borderId="167" xfId="0" applyFont="1" applyBorder="1" applyAlignment="1" applyProtection="1">
      <alignment horizontal="center"/>
    </xf>
    <xf numFmtId="0" fontId="22" fillId="0" borderId="168" xfId="0" applyFont="1" applyBorder="1" applyAlignment="1" applyProtection="1">
      <alignment horizontal="center"/>
    </xf>
    <xf numFmtId="0" fontId="22" fillId="0" borderId="132" xfId="0" applyFont="1" applyBorder="1" applyAlignment="1" applyProtection="1">
      <alignment horizontal="center"/>
    </xf>
    <xf numFmtId="0" fontId="58" fillId="0" borderId="166" xfId="0" applyFont="1" applyBorder="1" applyAlignment="1">
      <alignment horizontal="center"/>
    </xf>
    <xf numFmtId="0" fontId="0" fillId="0" borderId="92" xfId="0" applyBorder="1" applyAlignment="1"/>
    <xf numFmtId="0" fontId="10" fillId="0" borderId="97" xfId="0" applyFont="1" applyBorder="1" applyAlignment="1" applyProtection="1">
      <alignment horizontal="center"/>
    </xf>
    <xf numFmtId="0" fontId="0" fillId="0" borderId="81" xfId="0" applyBorder="1" applyAlignment="1"/>
    <xf numFmtId="0" fontId="10" fillId="0" borderId="161" xfId="0" applyFont="1" applyBorder="1" applyAlignment="1" applyProtection="1">
      <alignment horizontal="center"/>
    </xf>
    <xf numFmtId="0" fontId="0" fillId="0" borderId="83" xfId="0" applyBorder="1" applyAlignment="1"/>
    <xf numFmtId="37" fontId="10" fillId="0" borderId="44" xfId="0" applyNumberFormat="1" applyFont="1" applyFill="1" applyBorder="1" applyAlignment="1" applyProtection="1"/>
    <xf numFmtId="37" fontId="10" fillId="0" borderId="85" xfId="0" applyNumberFormat="1" applyFont="1" applyFill="1" applyBorder="1" applyAlignment="1" applyProtection="1"/>
    <xf numFmtId="0" fontId="10" fillId="0" borderId="0" xfId="0" applyFont="1" applyBorder="1" applyAlignment="1" applyProtection="1"/>
    <xf numFmtId="0" fontId="10" fillId="0" borderId="81" xfId="0" applyFont="1" applyBorder="1" applyAlignment="1" applyProtection="1"/>
    <xf numFmtId="37" fontId="10" fillId="0" borderId="21" xfId="0" applyNumberFormat="1" applyFont="1" applyBorder="1" applyAlignment="1" applyProtection="1"/>
    <xf numFmtId="37" fontId="10" fillId="0" borderId="83" xfId="0" applyNumberFormat="1" applyFont="1" applyBorder="1" applyAlignment="1" applyProtection="1"/>
    <xf numFmtId="0" fontId="10" fillId="0" borderId="31" xfId="0" applyFont="1" applyBorder="1" applyAlignment="1" applyProtection="1"/>
    <xf numFmtId="0" fontId="10" fillId="0" borderId="111" xfId="0" applyFont="1" applyBorder="1" applyAlignment="1" applyProtection="1"/>
    <xf numFmtId="0" fontId="10" fillId="0" borderId="117" xfId="0" applyFont="1" applyBorder="1" applyAlignment="1" applyProtection="1"/>
    <xf numFmtId="0" fontId="10" fillId="0" borderId="149" xfId="0" applyFont="1" applyBorder="1" applyAlignment="1" applyProtection="1"/>
    <xf numFmtId="0" fontId="10" fillId="0" borderId="44" xfId="0" applyFont="1" applyBorder="1" applyAlignment="1" applyProtection="1"/>
    <xf numFmtId="0" fontId="10" fillId="0" borderId="133" xfId="0" applyFont="1" applyBorder="1" applyAlignment="1" applyProtection="1"/>
    <xf numFmtId="0" fontId="10"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8" xfId="0" applyBorder="1" applyAlignment="1"/>
    <xf numFmtId="0" fontId="0" fillId="0" borderId="142" xfId="0" applyBorder="1" applyAlignment="1"/>
    <xf numFmtId="0" fontId="0" fillId="0" borderId="136" xfId="0" applyBorder="1" applyAlignment="1"/>
    <xf numFmtId="0" fontId="10" fillId="0" borderId="44" xfId="0" applyFont="1" applyFill="1" applyBorder="1" applyAlignment="1" applyProtection="1"/>
    <xf numFmtId="0" fontId="10" fillId="0" borderId="133" xfId="0" applyFont="1" applyFill="1" applyBorder="1" applyAlignment="1" applyProtection="1"/>
    <xf numFmtId="0" fontId="10" fillId="0" borderId="21" xfId="0" applyFont="1" applyBorder="1" applyAlignment="1" applyProtection="1"/>
    <xf numFmtId="0" fontId="10" fillId="0" borderId="136" xfId="0" applyFont="1" applyBorder="1" applyAlignment="1" applyProtection="1"/>
    <xf numFmtId="0" fontId="10" fillId="0" borderId="32" xfId="0" applyFont="1" applyBorder="1" applyAlignment="1" applyProtection="1"/>
    <xf numFmtId="0" fontId="0" fillId="0" borderId="86" xfId="0" applyBorder="1" applyAlignment="1"/>
    <xf numFmtId="0" fontId="10" fillId="0" borderId="112" xfId="0" applyFont="1" applyBorder="1" applyAlignment="1" applyProtection="1"/>
    <xf numFmtId="0" fontId="10" fillId="0" borderId="97" xfId="0" applyFont="1" applyBorder="1" applyAlignment="1" applyProtection="1"/>
    <xf numFmtId="0" fontId="10" fillId="0" borderId="169" xfId="0" applyFont="1" applyBorder="1" applyAlignment="1" applyProtection="1"/>
    <xf numFmtId="0" fontId="10" fillId="0" borderId="170" xfId="0" applyFont="1" applyBorder="1" applyAlignment="1" applyProtection="1"/>
    <xf numFmtId="14" fontId="10" fillId="0" borderId="19" xfId="0" applyNumberFormat="1" applyFont="1" applyBorder="1" applyAlignment="1" applyProtection="1">
      <alignment horizontal="center"/>
    </xf>
    <xf numFmtId="0" fontId="32" fillId="0" borderId="4" xfId="0" applyFont="1" applyBorder="1" applyAlignment="1" applyProtection="1">
      <alignment horizontal="center"/>
    </xf>
    <xf numFmtId="0" fontId="32" fillId="0" borderId="0" xfId="0" applyFont="1" applyAlignment="1" applyProtection="1">
      <alignment horizontal="center"/>
    </xf>
    <xf numFmtId="0" fontId="32" fillId="0" borderId="5" xfId="0" applyFont="1" applyBorder="1" applyAlignment="1" applyProtection="1">
      <alignment horizontal="center"/>
    </xf>
    <xf numFmtId="0" fontId="11" fillId="0" borderId="61" xfId="0" applyFont="1" applyBorder="1" applyAlignment="1" applyProtection="1">
      <alignment horizontal="center"/>
    </xf>
    <xf numFmtId="0" fontId="11" fillId="0" borderId="59" xfId="0" applyFont="1" applyBorder="1" applyAlignment="1" applyProtection="1">
      <alignment horizontal="center"/>
    </xf>
    <xf numFmtId="0" fontId="11" fillId="0" borderId="60" xfId="0" applyFont="1" applyBorder="1" applyAlignment="1" applyProtection="1">
      <alignment horizontal="center"/>
    </xf>
    <xf numFmtId="0" fontId="10" fillId="0" borderId="135" xfId="0" applyFont="1" applyBorder="1" applyAlignment="1" applyProtection="1">
      <alignment horizontal="center"/>
    </xf>
    <xf numFmtId="0" fontId="10" fillId="0" borderId="106" xfId="0" applyFont="1" applyBorder="1" applyAlignment="1" applyProtection="1">
      <alignment horizontal="center"/>
    </xf>
    <xf numFmtId="0" fontId="10" fillId="0" borderId="171" xfId="0" applyFont="1" applyBorder="1" applyAlignment="1" applyProtection="1">
      <alignment horizontal="center"/>
    </xf>
    <xf numFmtId="0" fontId="58" fillId="0" borderId="159" xfId="0" applyFont="1" applyBorder="1" applyAlignment="1">
      <alignment horizontal="center"/>
    </xf>
    <xf numFmtId="0" fontId="58" fillId="0" borderId="155" xfId="0" applyFont="1" applyBorder="1" applyAlignment="1">
      <alignment horizontal="center"/>
    </xf>
    <xf numFmtId="0" fontId="58" fillId="0" borderId="131" xfId="0" applyFont="1" applyBorder="1" applyAlignment="1">
      <alignment horizontal="center"/>
    </xf>
    <xf numFmtId="0" fontId="10" fillId="0" borderId="87" xfId="0" applyFont="1" applyBorder="1" applyAlignment="1" applyProtection="1">
      <alignment horizontal="center"/>
    </xf>
    <xf numFmtId="0" fontId="10" fillId="0" borderId="88" xfId="0" applyFont="1" applyBorder="1" applyAlignment="1" applyProtection="1">
      <alignment horizontal="center"/>
    </xf>
    <xf numFmtId="0" fontId="10" fillId="0" borderId="89" xfId="0" applyFont="1" applyBorder="1" applyAlignment="1" applyProtection="1">
      <alignment horizontal="center"/>
    </xf>
    <xf numFmtId="0" fontId="11" fillId="0" borderId="8" xfId="0" applyFont="1" applyBorder="1" applyAlignment="1" applyProtection="1">
      <alignment horizontal="center"/>
    </xf>
    <xf numFmtId="0" fontId="0" fillId="0" borderId="3" xfId="0" applyBorder="1" applyAlignment="1">
      <alignment horizontal="center"/>
    </xf>
    <xf numFmtId="0" fontId="11" fillId="0" borderId="238" xfId="0" applyFont="1" applyBorder="1" applyAlignment="1" applyProtection="1">
      <alignment horizontal="center"/>
    </xf>
  </cellXfs>
  <cellStyles count="32797">
    <cellStyle name="_x0013_" xfId="20"/>
    <cellStyle name=" 1" xfId="4924"/>
    <cellStyle name=" 1 2" xfId="4925"/>
    <cellStyle name=" 1 2 2" xfId="4926"/>
    <cellStyle name=" 1 3" xfId="4927"/>
    <cellStyle name="_x0013_ 10" xfId="4928"/>
    <cellStyle name="_x0013_ 11" xfId="32754"/>
    <cellStyle name="_x0013_ 12" xfId="32763"/>
    <cellStyle name="_x0013_ 13" xfId="32764"/>
    <cellStyle name="_x0013_ 14" xfId="32786"/>
    <cellStyle name="_x0013_ 15" xfId="32788"/>
    <cellStyle name="_x0013_ 16" xfId="32785"/>
    <cellStyle name="_x0013_ 17" xfId="32787"/>
    <cellStyle name="_x0013_ 2" xfId="21"/>
    <cellStyle name="_x0013_ 2 2" xfId="3171"/>
    <cellStyle name="_x0013_ 2 2 2" xfId="4929"/>
    <cellStyle name="_x0013_ 2 3" xfId="4930"/>
    <cellStyle name="_x0013_ 2 3 2" xfId="4931"/>
    <cellStyle name="_x0013_ 2 4" xfId="4932"/>
    <cellStyle name="_x0013_ 3" xfId="3170"/>
    <cellStyle name="_x0013_ 3 2" xfId="4933"/>
    <cellStyle name="_x0013_ 4" xfId="4934"/>
    <cellStyle name="_x0013_ 4 2" xfId="4935"/>
    <cellStyle name="_x0013_ 5" xfId="4936"/>
    <cellStyle name="_x0013_ 5 2" xfId="4937"/>
    <cellStyle name="_x0013_ 6" xfId="4938"/>
    <cellStyle name="_x0013_ 6 2" xfId="4939"/>
    <cellStyle name="_x0013_ 7" xfId="4940"/>
    <cellStyle name="_x0013_ 7 2" xfId="4941"/>
    <cellStyle name="_x0013_ 8" xfId="4942"/>
    <cellStyle name="_x0013_ 8 2" xfId="4943"/>
    <cellStyle name="_x0013_ 9" xfId="4944"/>
    <cellStyle name="#,##0 3 spaces" xfId="22"/>
    <cellStyle name="#,##0 3 spaces 2" xfId="23"/>
    <cellStyle name="#,##0 3 spaces_Electric Delivery Revenue Accts" xfId="24"/>
    <cellStyle name="#,##0 4 spaces" xfId="25"/>
    <cellStyle name="#,##0 4 spaces 2" xfId="26"/>
    <cellStyle name="#,##0 4 spaces_Electric Delivery Revenue Accts" xfId="27"/>
    <cellStyle name="#_Valuation model 10-27-04 b" xfId="28"/>
    <cellStyle name="$" xfId="29"/>
    <cellStyle name="$_Valuation model 10-27-04 b" xfId="30"/>
    <cellStyle name="$0,000" xfId="31"/>
    <cellStyle name="$0,000 2" xfId="32"/>
    <cellStyle name="$0,000 2 2" xfId="3173"/>
    <cellStyle name="$0,000 3" xfId="3172"/>
    <cellStyle name="$0,000.0" xfId="33"/>
    <cellStyle name="$0,000.0 2" xfId="34"/>
    <cellStyle name="$0,000.0 2 2" xfId="3175"/>
    <cellStyle name="$0,000.0 3" xfId="3174"/>
    <cellStyle name="$0,000.00" xfId="35"/>
    <cellStyle name="$0,000.00 2" xfId="36"/>
    <cellStyle name="$0,000.00 2 2" xfId="3177"/>
    <cellStyle name="$0,000.00 3" xfId="3176"/>
    <cellStyle name="$0,000.000" xfId="37"/>
    <cellStyle name="$0,000.0000" xfId="38"/>
    <cellStyle name="$0.00" xfId="39"/>
    <cellStyle name="$0.00 2" xfId="40"/>
    <cellStyle name="$0.00 2 2" xfId="3179"/>
    <cellStyle name="$0.00 3" xfId="3178"/>
    <cellStyle name="$0.00_Actual" xfId="4945"/>
    <cellStyle name="$0.95" xfId="41"/>
    <cellStyle name="$0.95 2" xfId="42"/>
    <cellStyle name="$0.95 2 2" xfId="3181"/>
    <cellStyle name="$0.95 2 2 2" xfId="4946"/>
    <cellStyle name="$0.95 2 3" xfId="4947"/>
    <cellStyle name="$0.95 2 3 2" xfId="4948"/>
    <cellStyle name="$0.95 2 4" xfId="4949"/>
    <cellStyle name="$0.95 3" xfId="3180"/>
    <cellStyle name="$0.95 3 2" xfId="4950"/>
    <cellStyle name="$0.95 4" xfId="4951"/>
    <cellStyle name="$0.95 4 2" xfId="4952"/>
    <cellStyle name="$0.95 5" xfId="4953"/>
    <cellStyle name="$0.95_Actual" xfId="4954"/>
    <cellStyle name="$0.99" xfId="43"/>
    <cellStyle name="$0.99 2" xfId="44"/>
    <cellStyle name="$0.99 2 2" xfId="3183"/>
    <cellStyle name="$0.99 2 2 2" xfId="4955"/>
    <cellStyle name="$0.99 2 3" xfId="4956"/>
    <cellStyle name="$0.99 2 3 2" xfId="4957"/>
    <cellStyle name="$0.99 2 4" xfId="4958"/>
    <cellStyle name="$0.99 3" xfId="3182"/>
    <cellStyle name="$0.99 3 2" xfId="4959"/>
    <cellStyle name="$0.99 4" xfId="4960"/>
    <cellStyle name="$0.99 4 2" xfId="4961"/>
    <cellStyle name="$0.99 5" xfId="4962"/>
    <cellStyle name="$0.99_Actual" xfId="4963"/>
    <cellStyle name="%" xfId="45"/>
    <cellStyle name="% 2" xfId="46"/>
    <cellStyle name="% 2 2" xfId="3185"/>
    <cellStyle name="% 2 2 2" xfId="4964"/>
    <cellStyle name="% 2 3" xfId="4965"/>
    <cellStyle name="% 2 3 2" xfId="4966"/>
    <cellStyle name="% 2 4" xfId="4967"/>
    <cellStyle name="% 3" xfId="3184"/>
    <cellStyle name="% 3 2" xfId="4968"/>
    <cellStyle name="% 4" xfId="4969"/>
    <cellStyle name="% 4 2" xfId="4970"/>
    <cellStyle name="% 5" xfId="4971"/>
    <cellStyle name="%_9. Staff Cost-External Services" xfId="4972"/>
    <cellStyle name="%_9. Staff Cost-External Services 2" xfId="4973"/>
    <cellStyle name="%_9. Staff Cost-External Services_1" xfId="4974"/>
    <cellStyle name="%_9. Staff Cost-External Services_1 2" xfId="4975"/>
    <cellStyle name="%_Actual" xfId="4976"/>
    <cellStyle name="%_Actual 2" xfId="4977"/>
    <cellStyle name="%_Actual_Xavier" xfId="4978"/>
    <cellStyle name="%_Actual_Xavier (2)" xfId="4979"/>
    <cellStyle name="%_Actual_Xavier (2) 2" xfId="4980"/>
    <cellStyle name="%_Actual_Xavier 2" xfId="4981"/>
    <cellStyle name="%_Actual_Xavier 3" xfId="4982"/>
    <cellStyle name="%_Actual_Xavier II" xfId="4983"/>
    <cellStyle name="%_Actual_Xavier II 2" xfId="4984"/>
    <cellStyle name="%_Adams Report Recon Sept 08" xfId="47"/>
    <cellStyle name="%_Adams Report Recon Sept 08 2" xfId="48"/>
    <cellStyle name="%_Adams Report Recon Sept 08 2 2" xfId="3187"/>
    <cellStyle name="%_Adams Report Recon Sept 08 2 2 2" xfId="4985"/>
    <cellStyle name="%_Adams Report Recon Sept 08 2 3" xfId="4986"/>
    <cellStyle name="%_Adams Report Recon Sept 08 2 3 2" xfId="4987"/>
    <cellStyle name="%_Adams Report Recon Sept 08 2 4" xfId="4988"/>
    <cellStyle name="%_Adams Report Recon Sept 08 2_Xavier" xfId="4989"/>
    <cellStyle name="%_Adams Report Recon Sept 08 2_Xavier (2)" xfId="4990"/>
    <cellStyle name="%_Adams Report Recon Sept 08 2_Xavier (2) 2" xfId="4991"/>
    <cellStyle name="%_Adams Report Recon Sept 08 2_Xavier 2" xfId="4992"/>
    <cellStyle name="%_Adams Report Recon Sept 08 2_Xavier 3" xfId="4993"/>
    <cellStyle name="%_Adams Report Recon Sept 08 2_Xavier II" xfId="4994"/>
    <cellStyle name="%_Adams Report Recon Sept 08 2_Xavier II 2" xfId="4995"/>
    <cellStyle name="%_Adams Report Recon Sept 08 3" xfId="3186"/>
    <cellStyle name="%_Adams Report Recon Sept 08 3 2" xfId="4996"/>
    <cellStyle name="%_Adams Report Recon Sept 08 4" xfId="4997"/>
    <cellStyle name="%_Adams Report Recon Sept 08 4 2" xfId="4998"/>
    <cellStyle name="%_Adams Report Recon Sept 08 5" xfId="4999"/>
    <cellStyle name="%_Adams Report Recon Sept 08_9. Staff Cost-External Services" xfId="5000"/>
    <cellStyle name="%_Adams Report Recon Sept 08_9. Staff Cost-External Services 2" xfId="5001"/>
    <cellStyle name="%_Adams Report Recon Sept 08_9. Staff Cost-External Services_1" xfId="5002"/>
    <cellStyle name="%_Adams Report Recon Sept 08_9. Staff Cost-External Services_1 2" xfId="5003"/>
    <cellStyle name="%_Adams Report Recon Sept 08_Actual" xfId="5004"/>
    <cellStyle name="%_Adams Report Recon Sept 08_Actual 2" xfId="5005"/>
    <cellStyle name="%_Adams Report Recon Sept 08_Actual_Xavier" xfId="5006"/>
    <cellStyle name="%_Adams Report Recon Sept 08_Actual_Xavier (2)" xfId="5007"/>
    <cellStyle name="%_Adams Report Recon Sept 08_Actual_Xavier (2) 2" xfId="5008"/>
    <cellStyle name="%_Adams Report Recon Sept 08_Actual_Xavier 2" xfId="5009"/>
    <cellStyle name="%_Adams Report Recon Sept 08_Actual_Xavier 3" xfId="5010"/>
    <cellStyle name="%_Adams Report Recon Sept 08_Actual_Xavier II" xfId="5011"/>
    <cellStyle name="%_Adams Report Recon Sept 08_Actual_Xavier II 2" xfId="5012"/>
    <cellStyle name="%_Adams Report Recon Sept 08_Conversion" xfId="5013"/>
    <cellStyle name="%_Adams Report Recon Sept 08_Conversion 2" xfId="5014"/>
    <cellStyle name="%_Adams Report Recon Sept 08_FIN € Summary" xfId="5015"/>
    <cellStyle name="%_Adams Report Recon Sept 08_FIN € Summary 2" xfId="5016"/>
    <cellStyle name="%_Adams Report Recon Sept 08_IFRS Elim" xfId="5017"/>
    <cellStyle name="%_Adams Report Recon Sept 08_IFRS Elim 2" xfId="5018"/>
    <cellStyle name="%_Adams Report Recon Sept 08_IFRS Elim_Xavier" xfId="5019"/>
    <cellStyle name="%_Adams Report Recon Sept 08_IFRS Elim_Xavier (2)" xfId="5020"/>
    <cellStyle name="%_Adams Report Recon Sept 08_IFRS Elim_Xavier (2) 2" xfId="5021"/>
    <cellStyle name="%_Adams Report Recon Sept 08_IFRS Elim_Xavier 2" xfId="5022"/>
    <cellStyle name="%_Adams Report Recon Sept 08_IFRS Elim_Xavier 3" xfId="5023"/>
    <cellStyle name="%_Adams Report Recon Sept 08_IFRS Elim_Xavier II" xfId="5024"/>
    <cellStyle name="%_Adams Report Recon Sept 08_IFRS Elim_Xavier II 2" xfId="5025"/>
    <cellStyle name="%_Adams Report Recon Sept 08_IFRS IS" xfId="5026"/>
    <cellStyle name="%_Adams Report Recon Sept 08_IFRS IS 2" xfId="5027"/>
    <cellStyle name="%_Adams Report Recon Sept 08_IFRS IS_Xavier" xfId="5028"/>
    <cellStyle name="%_Adams Report Recon Sept 08_IFRS IS_Xavier (2)" xfId="5029"/>
    <cellStyle name="%_Adams Report Recon Sept 08_IFRS IS_Xavier (2) 2" xfId="5030"/>
    <cellStyle name="%_Adams Report Recon Sept 08_IFRS IS_Xavier 2" xfId="5031"/>
    <cellStyle name="%_Adams Report Recon Sept 08_IFRS IS_Xavier 3" xfId="5032"/>
    <cellStyle name="%_Adams Report Recon Sept 08_IFRS IS_Xavier II" xfId="5033"/>
    <cellStyle name="%_Adams Report Recon Sept 08_IFRS IS_Xavier II 2" xfId="5034"/>
    <cellStyle name="%_Adams Report Recon Sept 08_One Corp Summary" xfId="5035"/>
    <cellStyle name="%_Adams Report Recon Sept 08_One Corp Summary 2" xfId="5036"/>
    <cellStyle name="%_Adams Report Recon Sept 08_Plan IS" xfId="5037"/>
    <cellStyle name="%_Adams Report Recon Sept 08_Plan IS 2" xfId="5038"/>
    <cellStyle name="%_Adams Report Recon Sept 08_Plan IS_Xavier" xfId="5039"/>
    <cellStyle name="%_Adams Report Recon Sept 08_Plan IS_Xavier (2)" xfId="5040"/>
    <cellStyle name="%_Adams Report Recon Sept 08_Plan IS_Xavier (2) 2" xfId="5041"/>
    <cellStyle name="%_Adams Report Recon Sept 08_Plan IS_Xavier 2" xfId="5042"/>
    <cellStyle name="%_Adams Report Recon Sept 08_Plan IS_Xavier 3" xfId="5043"/>
    <cellStyle name="%_Adams Report Recon Sept 08_Plan IS_Xavier II" xfId="5044"/>
    <cellStyle name="%_Adams Report Recon Sept 08_Plan IS_Xavier II 2" xfId="5045"/>
    <cellStyle name="%_Adams Report Recon Sept 08_PlntIn" xfId="5046"/>
    <cellStyle name="%_Adams Report Recon Sept 08_PlntIn 2" xfId="5047"/>
    <cellStyle name="%_Adams Report Recon Sept 08_PlntIn_Xavier" xfId="5048"/>
    <cellStyle name="%_Adams Report Recon Sept 08_PlntIn_Xavier (2)" xfId="5049"/>
    <cellStyle name="%_Adams Report Recon Sept 08_PlntIn_Xavier (2) 2" xfId="5050"/>
    <cellStyle name="%_Adams Report Recon Sept 08_PlntIn_Xavier 2" xfId="5051"/>
    <cellStyle name="%_Adams Report Recon Sept 08_PlntIn_Xavier 3" xfId="5052"/>
    <cellStyle name="%_Adams Report Recon Sept 08_PlntIn_Xavier II" xfId="5053"/>
    <cellStyle name="%_Adams Report Recon Sept 08_PlntIn_Xavier II 2" xfId="5054"/>
    <cellStyle name="%_Adams Report Recon Sept 08_PPA" xfId="5055"/>
    <cellStyle name="%_Adams Report Recon Sept 08_PPA 2" xfId="5056"/>
    <cellStyle name="%_Adams Report Recon Sept 08_PPA_Xavier" xfId="5057"/>
    <cellStyle name="%_Adams Report Recon Sept 08_PPA_Xavier (2)" xfId="5058"/>
    <cellStyle name="%_Adams Report Recon Sept 08_PPA_Xavier (2) 2" xfId="5059"/>
    <cellStyle name="%_Adams Report Recon Sept 08_PPA_Xavier 2" xfId="5060"/>
    <cellStyle name="%_Adams Report Recon Sept 08_PPA_Xavier 3" xfId="5061"/>
    <cellStyle name="%_Adams Report Recon Sept 08_PPA_Xavier II" xfId="5062"/>
    <cellStyle name="%_Adams Report Recon Sept 08_PPA_Xavier II 2" xfId="5063"/>
    <cellStyle name="%_Adams Report Recon Sept 08_Xavier" xfId="5064"/>
    <cellStyle name="%_Adams Report Recon Sept 08_Xavier (2)" xfId="5065"/>
    <cellStyle name="%_Adams Report Recon Sept 08_Xavier (2) 2" xfId="5066"/>
    <cellStyle name="%_Adams Report Recon Sept 08_Xavier 2" xfId="5067"/>
    <cellStyle name="%_Adams Report Recon Sept 08_Xavier 3" xfId="5068"/>
    <cellStyle name="%_Adams Report Recon Sept 08_Xavier II" xfId="5069"/>
    <cellStyle name="%_Adams Report Recon Sept 08_Xavier II 2" xfId="5070"/>
    <cellStyle name="%_Book1" xfId="49"/>
    <cellStyle name="%_Book1 2" xfId="50"/>
    <cellStyle name="%_Book1 2 2" xfId="3189"/>
    <cellStyle name="%_Book1 2 2 2" xfId="5071"/>
    <cellStyle name="%_Book1 2 3" xfId="5072"/>
    <cellStyle name="%_Book1 2 3 2" xfId="5073"/>
    <cellStyle name="%_Book1 2 4" xfId="5074"/>
    <cellStyle name="%_Book1 2_Xavier" xfId="5075"/>
    <cellStyle name="%_Book1 2_Xavier (2)" xfId="5076"/>
    <cellStyle name="%_Book1 2_Xavier (2) 2" xfId="5077"/>
    <cellStyle name="%_Book1 2_Xavier 2" xfId="5078"/>
    <cellStyle name="%_Book1 2_Xavier 3" xfId="5079"/>
    <cellStyle name="%_Book1 2_Xavier II" xfId="5080"/>
    <cellStyle name="%_Book1 2_Xavier II 2" xfId="5081"/>
    <cellStyle name="%_Book1 3" xfId="3188"/>
    <cellStyle name="%_Book1 3 2" xfId="5082"/>
    <cellStyle name="%_Book1 4" xfId="5083"/>
    <cellStyle name="%_Book1 4 2" xfId="5084"/>
    <cellStyle name="%_Book1 5" xfId="5085"/>
    <cellStyle name="%_Book1_9. Staff Cost-External Services" xfId="5086"/>
    <cellStyle name="%_Book1_9. Staff Cost-External Services 2" xfId="5087"/>
    <cellStyle name="%_Book1_9. Staff Cost-External Services_1" xfId="5088"/>
    <cellStyle name="%_Book1_9. Staff Cost-External Services_1 2" xfId="5089"/>
    <cellStyle name="%_Book1_Actual" xfId="5090"/>
    <cellStyle name="%_Book1_Actual 2" xfId="5091"/>
    <cellStyle name="%_Book1_Actual_Xavier" xfId="5092"/>
    <cellStyle name="%_Book1_Actual_Xavier (2)" xfId="5093"/>
    <cellStyle name="%_Book1_Actual_Xavier (2) 2" xfId="5094"/>
    <cellStyle name="%_Book1_Actual_Xavier 2" xfId="5095"/>
    <cellStyle name="%_Book1_Actual_Xavier 3" xfId="5096"/>
    <cellStyle name="%_Book1_Actual_Xavier II" xfId="5097"/>
    <cellStyle name="%_Book1_Actual_Xavier II 2" xfId="5098"/>
    <cellStyle name="%_Book1_Conversion" xfId="5099"/>
    <cellStyle name="%_Book1_Conversion 2" xfId="5100"/>
    <cellStyle name="%_Book1_FIN € Summary" xfId="5101"/>
    <cellStyle name="%_Book1_FIN € Summary 2" xfId="5102"/>
    <cellStyle name="%_Book1_IFRS Elim" xfId="5103"/>
    <cellStyle name="%_Book1_IFRS Elim 2" xfId="5104"/>
    <cellStyle name="%_Book1_IFRS Elim_Xavier" xfId="5105"/>
    <cellStyle name="%_Book1_IFRS Elim_Xavier (2)" xfId="5106"/>
    <cellStyle name="%_Book1_IFRS Elim_Xavier (2) 2" xfId="5107"/>
    <cellStyle name="%_Book1_IFRS Elim_Xavier 2" xfId="5108"/>
    <cellStyle name="%_Book1_IFRS Elim_Xavier 3" xfId="5109"/>
    <cellStyle name="%_Book1_IFRS Elim_Xavier II" xfId="5110"/>
    <cellStyle name="%_Book1_IFRS Elim_Xavier II 2" xfId="5111"/>
    <cellStyle name="%_Book1_IFRS IS" xfId="5112"/>
    <cellStyle name="%_Book1_IFRS IS 2" xfId="5113"/>
    <cellStyle name="%_Book1_IFRS IS_Xavier" xfId="5114"/>
    <cellStyle name="%_Book1_IFRS IS_Xavier (2)" xfId="5115"/>
    <cellStyle name="%_Book1_IFRS IS_Xavier (2) 2" xfId="5116"/>
    <cellStyle name="%_Book1_IFRS IS_Xavier 2" xfId="5117"/>
    <cellStyle name="%_Book1_IFRS IS_Xavier 3" xfId="5118"/>
    <cellStyle name="%_Book1_IFRS IS_Xavier II" xfId="5119"/>
    <cellStyle name="%_Book1_IFRS IS_Xavier II 2" xfId="5120"/>
    <cellStyle name="%_Book1_One Corp Summary" xfId="5121"/>
    <cellStyle name="%_Book1_One Corp Summary 2" xfId="5122"/>
    <cellStyle name="%_Book1_Plan IS" xfId="5123"/>
    <cellStyle name="%_Book1_Plan IS 2" xfId="5124"/>
    <cellStyle name="%_Book1_Plan IS_Xavier" xfId="5125"/>
    <cellStyle name="%_Book1_Plan IS_Xavier (2)" xfId="5126"/>
    <cellStyle name="%_Book1_Plan IS_Xavier (2) 2" xfId="5127"/>
    <cellStyle name="%_Book1_Plan IS_Xavier 2" xfId="5128"/>
    <cellStyle name="%_Book1_Plan IS_Xavier 3" xfId="5129"/>
    <cellStyle name="%_Book1_Plan IS_Xavier II" xfId="5130"/>
    <cellStyle name="%_Book1_Plan IS_Xavier II 2" xfId="5131"/>
    <cellStyle name="%_Book1_PlntIn" xfId="5132"/>
    <cellStyle name="%_Book1_PlntIn 2" xfId="5133"/>
    <cellStyle name="%_Book1_PlntIn_Xavier" xfId="5134"/>
    <cellStyle name="%_Book1_PlntIn_Xavier (2)" xfId="5135"/>
    <cellStyle name="%_Book1_PlntIn_Xavier (2) 2" xfId="5136"/>
    <cellStyle name="%_Book1_PlntIn_Xavier 2" xfId="5137"/>
    <cellStyle name="%_Book1_PlntIn_Xavier 3" xfId="5138"/>
    <cellStyle name="%_Book1_PlntIn_Xavier II" xfId="5139"/>
    <cellStyle name="%_Book1_PlntIn_Xavier II 2" xfId="5140"/>
    <cellStyle name="%_Book1_PPA" xfId="5141"/>
    <cellStyle name="%_Book1_PPA 2" xfId="5142"/>
    <cellStyle name="%_Book1_PPA_Xavier" xfId="5143"/>
    <cellStyle name="%_Book1_PPA_Xavier (2)" xfId="5144"/>
    <cellStyle name="%_Book1_PPA_Xavier (2) 2" xfId="5145"/>
    <cellStyle name="%_Book1_PPA_Xavier 2" xfId="5146"/>
    <cellStyle name="%_Book1_PPA_Xavier 3" xfId="5147"/>
    <cellStyle name="%_Book1_PPA_Xavier II" xfId="5148"/>
    <cellStyle name="%_Book1_PPA_Xavier II 2" xfId="5149"/>
    <cellStyle name="%_Book1_Xavier" xfId="5150"/>
    <cellStyle name="%_Book1_Xavier (2)" xfId="5151"/>
    <cellStyle name="%_Book1_Xavier (2) 2" xfId="5152"/>
    <cellStyle name="%_Book1_Xavier 2" xfId="5153"/>
    <cellStyle name="%_Book1_Xavier 3" xfId="5154"/>
    <cellStyle name="%_Book1_Xavier II" xfId="5155"/>
    <cellStyle name="%_Book1_Xavier II 2" xfId="5156"/>
    <cellStyle name="%_Conversion" xfId="5157"/>
    <cellStyle name="%_Conversion 2" xfId="5158"/>
    <cellStyle name="%_FIN € Summary" xfId="5159"/>
    <cellStyle name="%_FIN € Summary 2" xfId="5160"/>
    <cellStyle name="%_IFRS Elim" xfId="5161"/>
    <cellStyle name="%_IFRS Elim 2" xfId="5162"/>
    <cellStyle name="%_IFRS Elim_Xavier" xfId="5163"/>
    <cellStyle name="%_IFRS Elim_Xavier (2)" xfId="5164"/>
    <cellStyle name="%_IFRS Elim_Xavier (2) 2" xfId="5165"/>
    <cellStyle name="%_IFRS Elim_Xavier 2" xfId="5166"/>
    <cellStyle name="%_IFRS Elim_Xavier 3" xfId="5167"/>
    <cellStyle name="%_IFRS Elim_Xavier II" xfId="5168"/>
    <cellStyle name="%_IFRS Elim_Xavier II 2" xfId="5169"/>
    <cellStyle name="%_IFRS IS" xfId="5170"/>
    <cellStyle name="%_IFRS IS 2" xfId="5171"/>
    <cellStyle name="%_IFRS IS_Xavier" xfId="5172"/>
    <cellStyle name="%_IFRS IS_Xavier (2)" xfId="5173"/>
    <cellStyle name="%_IFRS IS_Xavier (2) 2" xfId="5174"/>
    <cellStyle name="%_IFRS IS_Xavier 2" xfId="5175"/>
    <cellStyle name="%_IFRS IS_Xavier 3" xfId="5176"/>
    <cellStyle name="%_IFRS IS_Xavier II" xfId="5177"/>
    <cellStyle name="%_IFRS IS_Xavier II 2" xfId="5178"/>
    <cellStyle name="%_NYSEG Assets" xfId="51"/>
    <cellStyle name="%_NYSEG Assets 2" xfId="52"/>
    <cellStyle name="%_NYSEG Assets 2 2" xfId="3191"/>
    <cellStyle name="%_NYSEG Assets 2 2 2" xfId="5179"/>
    <cellStyle name="%_NYSEG Assets 2 3" xfId="5180"/>
    <cellStyle name="%_NYSEG Assets 2 3 2" xfId="5181"/>
    <cellStyle name="%_NYSEG Assets 2 4" xfId="5182"/>
    <cellStyle name="%_NYSEG Assets 2_Xavier" xfId="5183"/>
    <cellStyle name="%_NYSEG Assets 2_Xavier (2)" xfId="5184"/>
    <cellStyle name="%_NYSEG Assets 2_Xavier (2) 2" xfId="5185"/>
    <cellStyle name="%_NYSEG Assets 2_Xavier 2" xfId="5186"/>
    <cellStyle name="%_NYSEG Assets 2_Xavier 3" xfId="5187"/>
    <cellStyle name="%_NYSEG Assets 2_Xavier II" xfId="5188"/>
    <cellStyle name="%_NYSEG Assets 2_Xavier II 2" xfId="5189"/>
    <cellStyle name="%_NYSEG Assets 3" xfId="3190"/>
    <cellStyle name="%_NYSEG Assets 3 2" xfId="5190"/>
    <cellStyle name="%_NYSEG Assets 4" xfId="5191"/>
    <cellStyle name="%_NYSEG Assets 4 2" xfId="5192"/>
    <cellStyle name="%_NYSEG Assets 5" xfId="5193"/>
    <cellStyle name="%_NYSEG Assets_9. Staff Cost-External Services" xfId="5194"/>
    <cellStyle name="%_NYSEG Assets_9. Staff Cost-External Services 2" xfId="5195"/>
    <cellStyle name="%_NYSEG Assets_9. Staff Cost-External Services_1" xfId="5196"/>
    <cellStyle name="%_NYSEG Assets_9. Staff Cost-External Services_1 2" xfId="5197"/>
    <cellStyle name="%_NYSEG Assets_Actual" xfId="5198"/>
    <cellStyle name="%_NYSEG Assets_Actual 2" xfId="5199"/>
    <cellStyle name="%_NYSEG Assets_Actual_Xavier" xfId="5200"/>
    <cellStyle name="%_NYSEG Assets_Actual_Xavier (2)" xfId="5201"/>
    <cellStyle name="%_NYSEG Assets_Actual_Xavier (2) 2" xfId="5202"/>
    <cellStyle name="%_NYSEG Assets_Actual_Xavier 2" xfId="5203"/>
    <cellStyle name="%_NYSEG Assets_Actual_Xavier 3" xfId="5204"/>
    <cellStyle name="%_NYSEG Assets_Actual_Xavier II" xfId="5205"/>
    <cellStyle name="%_NYSEG Assets_Actual_Xavier II 2" xfId="5206"/>
    <cellStyle name="%_NYSEG Assets_Conversion" xfId="5207"/>
    <cellStyle name="%_NYSEG Assets_Conversion 2" xfId="5208"/>
    <cellStyle name="%_NYSEG Assets_FIN € Summary" xfId="5209"/>
    <cellStyle name="%_NYSEG Assets_FIN € Summary 2" xfId="5210"/>
    <cellStyle name="%_NYSEG Assets_IFRS Elim" xfId="5211"/>
    <cellStyle name="%_NYSEG Assets_IFRS Elim 2" xfId="5212"/>
    <cellStyle name="%_NYSEG Assets_IFRS Elim_Xavier" xfId="5213"/>
    <cellStyle name="%_NYSEG Assets_IFRS Elim_Xavier (2)" xfId="5214"/>
    <cellStyle name="%_NYSEG Assets_IFRS Elim_Xavier (2) 2" xfId="5215"/>
    <cellStyle name="%_NYSEG Assets_IFRS Elim_Xavier 2" xfId="5216"/>
    <cellStyle name="%_NYSEG Assets_IFRS Elim_Xavier 3" xfId="5217"/>
    <cellStyle name="%_NYSEG Assets_IFRS Elim_Xavier II" xfId="5218"/>
    <cellStyle name="%_NYSEG Assets_IFRS Elim_Xavier II 2" xfId="5219"/>
    <cellStyle name="%_NYSEG Assets_IFRS IS" xfId="5220"/>
    <cellStyle name="%_NYSEG Assets_IFRS IS 2" xfId="5221"/>
    <cellStyle name="%_NYSEG Assets_IFRS IS_Xavier" xfId="5222"/>
    <cellStyle name="%_NYSEG Assets_IFRS IS_Xavier (2)" xfId="5223"/>
    <cellStyle name="%_NYSEG Assets_IFRS IS_Xavier (2) 2" xfId="5224"/>
    <cellStyle name="%_NYSEG Assets_IFRS IS_Xavier 2" xfId="5225"/>
    <cellStyle name="%_NYSEG Assets_IFRS IS_Xavier 3" xfId="5226"/>
    <cellStyle name="%_NYSEG Assets_IFRS IS_Xavier II" xfId="5227"/>
    <cellStyle name="%_NYSEG Assets_IFRS IS_Xavier II 2" xfId="5228"/>
    <cellStyle name="%_NYSEG Assets_One Corp Summary" xfId="5229"/>
    <cellStyle name="%_NYSEG Assets_One Corp Summary 2" xfId="5230"/>
    <cellStyle name="%_NYSEG Assets_Plan IS" xfId="5231"/>
    <cellStyle name="%_NYSEG Assets_Plan IS 2" xfId="5232"/>
    <cellStyle name="%_NYSEG Assets_Plan IS_Xavier" xfId="5233"/>
    <cellStyle name="%_NYSEG Assets_Plan IS_Xavier (2)" xfId="5234"/>
    <cellStyle name="%_NYSEG Assets_Plan IS_Xavier (2) 2" xfId="5235"/>
    <cellStyle name="%_NYSEG Assets_Plan IS_Xavier 2" xfId="5236"/>
    <cellStyle name="%_NYSEG Assets_Plan IS_Xavier 3" xfId="5237"/>
    <cellStyle name="%_NYSEG Assets_Plan IS_Xavier II" xfId="5238"/>
    <cellStyle name="%_NYSEG Assets_Plan IS_Xavier II 2" xfId="5239"/>
    <cellStyle name="%_NYSEG Assets_PlntIn" xfId="5240"/>
    <cellStyle name="%_NYSEG Assets_PlntIn 2" xfId="5241"/>
    <cellStyle name="%_NYSEG Assets_PlntIn_Xavier" xfId="5242"/>
    <cellStyle name="%_NYSEG Assets_PlntIn_Xavier (2)" xfId="5243"/>
    <cellStyle name="%_NYSEG Assets_PlntIn_Xavier (2) 2" xfId="5244"/>
    <cellStyle name="%_NYSEG Assets_PlntIn_Xavier 2" xfId="5245"/>
    <cellStyle name="%_NYSEG Assets_PlntIn_Xavier 3" xfId="5246"/>
    <cellStyle name="%_NYSEG Assets_PlntIn_Xavier II" xfId="5247"/>
    <cellStyle name="%_NYSEG Assets_PlntIn_Xavier II 2" xfId="5248"/>
    <cellStyle name="%_NYSEG Assets_PPA" xfId="5249"/>
    <cellStyle name="%_NYSEG Assets_PPA 2" xfId="5250"/>
    <cellStyle name="%_NYSEG Assets_PPA_Xavier" xfId="5251"/>
    <cellStyle name="%_NYSEG Assets_PPA_Xavier (2)" xfId="5252"/>
    <cellStyle name="%_NYSEG Assets_PPA_Xavier (2) 2" xfId="5253"/>
    <cellStyle name="%_NYSEG Assets_PPA_Xavier 2" xfId="5254"/>
    <cellStyle name="%_NYSEG Assets_PPA_Xavier 3" xfId="5255"/>
    <cellStyle name="%_NYSEG Assets_PPA_Xavier II" xfId="5256"/>
    <cellStyle name="%_NYSEG Assets_PPA_Xavier II 2" xfId="5257"/>
    <cellStyle name="%_NYSEG Assets_Xavier" xfId="5258"/>
    <cellStyle name="%_NYSEG Assets_Xavier (2)" xfId="5259"/>
    <cellStyle name="%_NYSEG Assets_Xavier (2) 2" xfId="5260"/>
    <cellStyle name="%_NYSEG Assets_Xavier 2" xfId="5261"/>
    <cellStyle name="%_NYSEG Assets_Xavier 3" xfId="5262"/>
    <cellStyle name="%_NYSEG Assets_Xavier II" xfId="5263"/>
    <cellStyle name="%_NYSEG Assets_Xavier II 2" xfId="5264"/>
    <cellStyle name="%_NYSEG Liab" xfId="53"/>
    <cellStyle name="%_NYSEG Liab 2" xfId="54"/>
    <cellStyle name="%_NYSEG Liab 2 2" xfId="3193"/>
    <cellStyle name="%_NYSEG Liab 2 2 2" xfId="5265"/>
    <cellStyle name="%_NYSEG Liab 2 3" xfId="5266"/>
    <cellStyle name="%_NYSEG Liab 2 3 2" xfId="5267"/>
    <cellStyle name="%_NYSEG Liab 2 4" xfId="5268"/>
    <cellStyle name="%_NYSEG Liab 2_Xavier" xfId="5269"/>
    <cellStyle name="%_NYSEG Liab 2_Xavier (2)" xfId="5270"/>
    <cellStyle name="%_NYSEG Liab 2_Xavier (2) 2" xfId="5271"/>
    <cellStyle name="%_NYSEG Liab 2_Xavier 2" xfId="5272"/>
    <cellStyle name="%_NYSEG Liab 2_Xavier 3" xfId="5273"/>
    <cellStyle name="%_NYSEG Liab 2_Xavier II" xfId="5274"/>
    <cellStyle name="%_NYSEG Liab 2_Xavier II 2" xfId="5275"/>
    <cellStyle name="%_NYSEG Liab 3" xfId="3192"/>
    <cellStyle name="%_NYSEG Liab 3 2" xfId="5276"/>
    <cellStyle name="%_NYSEG Liab 4" xfId="5277"/>
    <cellStyle name="%_NYSEG Liab 4 2" xfId="5278"/>
    <cellStyle name="%_NYSEG Liab 5" xfId="5279"/>
    <cellStyle name="%_NYSEG Liab_9. Staff Cost-External Services" xfId="5280"/>
    <cellStyle name="%_NYSEG Liab_9. Staff Cost-External Services 2" xfId="5281"/>
    <cellStyle name="%_NYSEG Liab_9. Staff Cost-External Services_1" xfId="5282"/>
    <cellStyle name="%_NYSEG Liab_9. Staff Cost-External Services_1 2" xfId="5283"/>
    <cellStyle name="%_NYSEG Liab_Actual" xfId="5284"/>
    <cellStyle name="%_NYSEG Liab_Actual 2" xfId="5285"/>
    <cellStyle name="%_NYSEG Liab_Actual_Xavier" xfId="5286"/>
    <cellStyle name="%_NYSEG Liab_Actual_Xavier (2)" xfId="5287"/>
    <cellStyle name="%_NYSEG Liab_Actual_Xavier (2) 2" xfId="5288"/>
    <cellStyle name="%_NYSEG Liab_Actual_Xavier 2" xfId="5289"/>
    <cellStyle name="%_NYSEG Liab_Actual_Xavier 3" xfId="5290"/>
    <cellStyle name="%_NYSEG Liab_Actual_Xavier II" xfId="5291"/>
    <cellStyle name="%_NYSEG Liab_Actual_Xavier II 2" xfId="5292"/>
    <cellStyle name="%_NYSEG Liab_Conversion" xfId="5293"/>
    <cellStyle name="%_NYSEG Liab_Conversion 2" xfId="5294"/>
    <cellStyle name="%_NYSEG Liab_FIN € Summary" xfId="5295"/>
    <cellStyle name="%_NYSEG Liab_FIN € Summary 2" xfId="5296"/>
    <cellStyle name="%_NYSEG Liab_IFRS Elim" xfId="5297"/>
    <cellStyle name="%_NYSEG Liab_IFRS Elim 2" xfId="5298"/>
    <cellStyle name="%_NYSEG Liab_IFRS Elim_Xavier" xfId="5299"/>
    <cellStyle name="%_NYSEG Liab_IFRS Elim_Xavier (2)" xfId="5300"/>
    <cellStyle name="%_NYSEG Liab_IFRS Elim_Xavier (2) 2" xfId="5301"/>
    <cellStyle name="%_NYSEG Liab_IFRS Elim_Xavier 2" xfId="5302"/>
    <cellStyle name="%_NYSEG Liab_IFRS Elim_Xavier 3" xfId="5303"/>
    <cellStyle name="%_NYSEG Liab_IFRS Elim_Xavier II" xfId="5304"/>
    <cellStyle name="%_NYSEG Liab_IFRS Elim_Xavier II 2" xfId="5305"/>
    <cellStyle name="%_NYSEG Liab_IFRS IS" xfId="5306"/>
    <cellStyle name="%_NYSEG Liab_IFRS IS 2" xfId="5307"/>
    <cellStyle name="%_NYSEG Liab_IFRS IS_Xavier" xfId="5308"/>
    <cellStyle name="%_NYSEG Liab_IFRS IS_Xavier (2)" xfId="5309"/>
    <cellStyle name="%_NYSEG Liab_IFRS IS_Xavier (2) 2" xfId="5310"/>
    <cellStyle name="%_NYSEG Liab_IFRS IS_Xavier 2" xfId="5311"/>
    <cellStyle name="%_NYSEG Liab_IFRS IS_Xavier 3" xfId="5312"/>
    <cellStyle name="%_NYSEG Liab_IFRS IS_Xavier II" xfId="5313"/>
    <cellStyle name="%_NYSEG Liab_IFRS IS_Xavier II 2" xfId="5314"/>
    <cellStyle name="%_NYSEG Liab_One Corp Summary" xfId="5315"/>
    <cellStyle name="%_NYSEG Liab_One Corp Summary 2" xfId="5316"/>
    <cellStyle name="%_NYSEG Liab_Plan IS" xfId="5317"/>
    <cellStyle name="%_NYSEG Liab_Plan IS 2" xfId="5318"/>
    <cellStyle name="%_NYSEG Liab_Plan IS_Xavier" xfId="5319"/>
    <cellStyle name="%_NYSEG Liab_Plan IS_Xavier (2)" xfId="5320"/>
    <cellStyle name="%_NYSEG Liab_Plan IS_Xavier (2) 2" xfId="5321"/>
    <cellStyle name="%_NYSEG Liab_Plan IS_Xavier 2" xfId="5322"/>
    <cellStyle name="%_NYSEG Liab_Plan IS_Xavier 3" xfId="5323"/>
    <cellStyle name="%_NYSEG Liab_Plan IS_Xavier II" xfId="5324"/>
    <cellStyle name="%_NYSEG Liab_Plan IS_Xavier II 2" xfId="5325"/>
    <cellStyle name="%_NYSEG Liab_PlntIn" xfId="5326"/>
    <cellStyle name="%_NYSEG Liab_PlntIn 2" xfId="5327"/>
    <cellStyle name="%_NYSEG Liab_PlntIn_Xavier" xfId="5328"/>
    <cellStyle name="%_NYSEG Liab_PlntIn_Xavier (2)" xfId="5329"/>
    <cellStyle name="%_NYSEG Liab_PlntIn_Xavier (2) 2" xfId="5330"/>
    <cellStyle name="%_NYSEG Liab_PlntIn_Xavier 2" xfId="5331"/>
    <cellStyle name="%_NYSEG Liab_PlntIn_Xavier 3" xfId="5332"/>
    <cellStyle name="%_NYSEG Liab_PlntIn_Xavier II" xfId="5333"/>
    <cellStyle name="%_NYSEG Liab_PlntIn_Xavier II 2" xfId="5334"/>
    <cellStyle name="%_NYSEG Liab_PPA" xfId="5335"/>
    <cellStyle name="%_NYSEG Liab_PPA 2" xfId="5336"/>
    <cellStyle name="%_NYSEG Liab_PPA_Xavier" xfId="5337"/>
    <cellStyle name="%_NYSEG Liab_PPA_Xavier (2)" xfId="5338"/>
    <cellStyle name="%_NYSEG Liab_PPA_Xavier (2) 2" xfId="5339"/>
    <cellStyle name="%_NYSEG Liab_PPA_Xavier 2" xfId="5340"/>
    <cellStyle name="%_NYSEG Liab_PPA_Xavier 3" xfId="5341"/>
    <cellStyle name="%_NYSEG Liab_PPA_Xavier II" xfId="5342"/>
    <cellStyle name="%_NYSEG Liab_PPA_Xavier II 2" xfId="5343"/>
    <cellStyle name="%_NYSEG Liab_Xavier" xfId="5344"/>
    <cellStyle name="%_NYSEG Liab_Xavier (2)" xfId="5345"/>
    <cellStyle name="%_NYSEG Liab_Xavier (2) 2" xfId="5346"/>
    <cellStyle name="%_NYSEG Liab_Xavier 2" xfId="5347"/>
    <cellStyle name="%_NYSEG Liab_Xavier 3" xfId="5348"/>
    <cellStyle name="%_NYSEG Liab_Xavier II" xfId="5349"/>
    <cellStyle name="%_NYSEG Liab_Xavier II 2" xfId="5350"/>
    <cellStyle name="%_One Corp Summary" xfId="5351"/>
    <cellStyle name="%_One Corp Summary 2" xfId="5352"/>
    <cellStyle name="%_One Corp Summary_1" xfId="5353"/>
    <cellStyle name="%_One Corp Summary_1 2" xfId="5354"/>
    <cellStyle name="%_Plan IS" xfId="5355"/>
    <cellStyle name="%_Plan IS 2" xfId="5356"/>
    <cellStyle name="%_Plan IS_Xavier" xfId="5357"/>
    <cellStyle name="%_Plan IS_Xavier (2)" xfId="5358"/>
    <cellStyle name="%_Plan IS_Xavier (2) 2" xfId="5359"/>
    <cellStyle name="%_Plan IS_Xavier 2" xfId="5360"/>
    <cellStyle name="%_Plan IS_Xavier 3" xfId="5361"/>
    <cellStyle name="%_Plan IS_Xavier II" xfId="5362"/>
    <cellStyle name="%_Plan IS_Xavier II 2" xfId="5363"/>
    <cellStyle name="%_PlntIn" xfId="5364"/>
    <cellStyle name="%_PlntIn 2" xfId="5365"/>
    <cellStyle name="%_PlntIn_Xavier" xfId="5366"/>
    <cellStyle name="%_PlntIn_Xavier (2)" xfId="5367"/>
    <cellStyle name="%_PlntIn_Xavier (2) 2" xfId="5368"/>
    <cellStyle name="%_PlntIn_Xavier 2" xfId="5369"/>
    <cellStyle name="%_PlntIn_Xavier 3" xfId="5370"/>
    <cellStyle name="%_PlntIn_Xavier II" xfId="5371"/>
    <cellStyle name="%_PlntIn_Xavier II 2" xfId="5372"/>
    <cellStyle name="%_PPA" xfId="5373"/>
    <cellStyle name="%_PPA 2" xfId="5374"/>
    <cellStyle name="%_PPA_Xavier" xfId="5375"/>
    <cellStyle name="%_PPA_Xavier (2)" xfId="5376"/>
    <cellStyle name="%_PPA_Xavier (2) 2" xfId="5377"/>
    <cellStyle name="%_PPA_Xavier 2" xfId="5378"/>
    <cellStyle name="%_PPA_Xavier 3" xfId="5379"/>
    <cellStyle name="%_PPA_Xavier II" xfId="5380"/>
    <cellStyle name="%_PPA_Xavier II 2" xfId="5381"/>
    <cellStyle name="%_Reg Asset 2008 changes-summary Jan" xfId="55"/>
    <cellStyle name="%_Reg Asset 2008 changes-summary Jan 2" xfId="56"/>
    <cellStyle name="%_Reg Asset 2008 changes-summary Jan 2 2" xfId="3195"/>
    <cellStyle name="%_Reg Asset 2008 changes-summary Jan 2 2 2" xfId="5382"/>
    <cellStyle name="%_Reg Asset 2008 changes-summary Jan 2 3" xfId="5383"/>
    <cellStyle name="%_Reg Asset 2008 changes-summary Jan 2 3 2" xfId="5384"/>
    <cellStyle name="%_Reg Asset 2008 changes-summary Jan 2 4" xfId="5385"/>
    <cellStyle name="%_Reg Asset 2008 changes-summary Jan 2_Xavier" xfId="5386"/>
    <cellStyle name="%_Reg Asset 2008 changes-summary Jan 2_Xavier (2)" xfId="5387"/>
    <cellStyle name="%_Reg Asset 2008 changes-summary Jan 2_Xavier (2) 2" xfId="5388"/>
    <cellStyle name="%_Reg Asset 2008 changes-summary Jan 2_Xavier 2" xfId="5389"/>
    <cellStyle name="%_Reg Asset 2008 changes-summary Jan 2_Xavier 3" xfId="5390"/>
    <cellStyle name="%_Reg Asset 2008 changes-summary Jan 2_Xavier II" xfId="5391"/>
    <cellStyle name="%_Reg Asset 2008 changes-summary Jan 2_Xavier II 2" xfId="5392"/>
    <cellStyle name="%_Reg Asset 2008 changes-summary Jan 3" xfId="3194"/>
    <cellStyle name="%_Reg Asset 2008 changes-summary Jan 3 2" xfId="5393"/>
    <cellStyle name="%_Reg Asset 2008 changes-summary Jan 4" xfId="5394"/>
    <cellStyle name="%_Reg Asset 2008 changes-summary Jan 4 2" xfId="5395"/>
    <cellStyle name="%_Reg Asset 2008 changes-summary Jan 5" xfId="5396"/>
    <cellStyle name="%_Reg Asset 2008 changes-summary Jan_9. Staff Cost-External Services" xfId="5397"/>
    <cellStyle name="%_Reg Asset 2008 changes-summary Jan_9. Staff Cost-External Services 2" xfId="5398"/>
    <cellStyle name="%_Reg Asset 2008 changes-summary Jan_9. Staff Cost-External Services_1" xfId="5399"/>
    <cellStyle name="%_Reg Asset 2008 changes-summary Jan_9. Staff Cost-External Services_1 2" xfId="5400"/>
    <cellStyle name="%_Reg Asset 2008 changes-summary Jan_Actual" xfId="5401"/>
    <cellStyle name="%_Reg Asset 2008 changes-summary Jan_Actual 2" xfId="5402"/>
    <cellStyle name="%_Reg Asset 2008 changes-summary Jan_Actual_Xavier" xfId="5403"/>
    <cellStyle name="%_Reg Asset 2008 changes-summary Jan_Actual_Xavier (2)" xfId="5404"/>
    <cellStyle name="%_Reg Asset 2008 changes-summary Jan_Actual_Xavier (2) 2" xfId="5405"/>
    <cellStyle name="%_Reg Asset 2008 changes-summary Jan_Actual_Xavier 2" xfId="5406"/>
    <cellStyle name="%_Reg Asset 2008 changes-summary Jan_Actual_Xavier 3" xfId="5407"/>
    <cellStyle name="%_Reg Asset 2008 changes-summary Jan_Actual_Xavier II" xfId="5408"/>
    <cellStyle name="%_Reg Asset 2008 changes-summary Jan_Actual_Xavier II 2" xfId="5409"/>
    <cellStyle name="%_Reg Asset 2008 changes-summary Jan_Conversion" xfId="5410"/>
    <cellStyle name="%_Reg Asset 2008 changes-summary Jan_Conversion 2" xfId="5411"/>
    <cellStyle name="%_Reg Asset 2008 changes-summary Jan_FIN € Summary" xfId="5412"/>
    <cellStyle name="%_Reg Asset 2008 changes-summary Jan_FIN € Summary 2" xfId="5413"/>
    <cellStyle name="%_Reg Asset 2008 changes-summary Jan_IFRS Elim" xfId="5414"/>
    <cellStyle name="%_Reg Asset 2008 changes-summary Jan_IFRS Elim 2" xfId="5415"/>
    <cellStyle name="%_Reg Asset 2008 changes-summary Jan_IFRS Elim_Xavier" xfId="5416"/>
    <cellStyle name="%_Reg Asset 2008 changes-summary Jan_IFRS Elim_Xavier (2)" xfId="5417"/>
    <cellStyle name="%_Reg Asset 2008 changes-summary Jan_IFRS Elim_Xavier (2) 2" xfId="5418"/>
    <cellStyle name="%_Reg Asset 2008 changes-summary Jan_IFRS Elim_Xavier 2" xfId="5419"/>
    <cellStyle name="%_Reg Asset 2008 changes-summary Jan_IFRS Elim_Xavier 3" xfId="5420"/>
    <cellStyle name="%_Reg Asset 2008 changes-summary Jan_IFRS Elim_Xavier II" xfId="5421"/>
    <cellStyle name="%_Reg Asset 2008 changes-summary Jan_IFRS Elim_Xavier II 2" xfId="5422"/>
    <cellStyle name="%_Reg Asset 2008 changes-summary Jan_IFRS IS" xfId="5423"/>
    <cellStyle name="%_Reg Asset 2008 changes-summary Jan_IFRS IS 2" xfId="5424"/>
    <cellStyle name="%_Reg Asset 2008 changes-summary Jan_IFRS IS_Xavier" xfId="5425"/>
    <cellStyle name="%_Reg Asset 2008 changes-summary Jan_IFRS IS_Xavier (2)" xfId="5426"/>
    <cellStyle name="%_Reg Asset 2008 changes-summary Jan_IFRS IS_Xavier (2) 2" xfId="5427"/>
    <cellStyle name="%_Reg Asset 2008 changes-summary Jan_IFRS IS_Xavier 2" xfId="5428"/>
    <cellStyle name="%_Reg Asset 2008 changes-summary Jan_IFRS IS_Xavier 3" xfId="5429"/>
    <cellStyle name="%_Reg Asset 2008 changes-summary Jan_IFRS IS_Xavier II" xfId="5430"/>
    <cellStyle name="%_Reg Asset 2008 changes-summary Jan_IFRS IS_Xavier II 2" xfId="5431"/>
    <cellStyle name="%_Reg Asset 2008 changes-summary Jan_One Corp Summary" xfId="5432"/>
    <cellStyle name="%_Reg Asset 2008 changes-summary Jan_One Corp Summary 2" xfId="5433"/>
    <cellStyle name="%_Reg Asset 2008 changes-summary Jan_Plan IS" xfId="5434"/>
    <cellStyle name="%_Reg Asset 2008 changes-summary Jan_Plan IS 2" xfId="5435"/>
    <cellStyle name="%_Reg Asset 2008 changes-summary Jan_Plan IS_Xavier" xfId="5436"/>
    <cellStyle name="%_Reg Asset 2008 changes-summary Jan_Plan IS_Xavier (2)" xfId="5437"/>
    <cellStyle name="%_Reg Asset 2008 changes-summary Jan_Plan IS_Xavier (2) 2" xfId="5438"/>
    <cellStyle name="%_Reg Asset 2008 changes-summary Jan_Plan IS_Xavier 2" xfId="5439"/>
    <cellStyle name="%_Reg Asset 2008 changes-summary Jan_Plan IS_Xavier 3" xfId="5440"/>
    <cellStyle name="%_Reg Asset 2008 changes-summary Jan_Plan IS_Xavier II" xfId="5441"/>
    <cellStyle name="%_Reg Asset 2008 changes-summary Jan_Plan IS_Xavier II 2" xfId="5442"/>
    <cellStyle name="%_Reg Asset 2008 changes-summary Jan_PlntIn" xfId="5443"/>
    <cellStyle name="%_Reg Asset 2008 changes-summary Jan_PlntIn 2" xfId="5444"/>
    <cellStyle name="%_Reg Asset 2008 changes-summary Jan_PlntIn_Xavier" xfId="5445"/>
    <cellStyle name="%_Reg Asset 2008 changes-summary Jan_PlntIn_Xavier (2)" xfId="5446"/>
    <cellStyle name="%_Reg Asset 2008 changes-summary Jan_PlntIn_Xavier (2) 2" xfId="5447"/>
    <cellStyle name="%_Reg Asset 2008 changes-summary Jan_PlntIn_Xavier 2" xfId="5448"/>
    <cellStyle name="%_Reg Asset 2008 changes-summary Jan_PlntIn_Xavier 3" xfId="5449"/>
    <cellStyle name="%_Reg Asset 2008 changes-summary Jan_PlntIn_Xavier II" xfId="5450"/>
    <cellStyle name="%_Reg Asset 2008 changes-summary Jan_PlntIn_Xavier II 2" xfId="5451"/>
    <cellStyle name="%_Reg Asset 2008 changes-summary Jan_PPA" xfId="5452"/>
    <cellStyle name="%_Reg Asset 2008 changes-summary Jan_PPA 2" xfId="5453"/>
    <cellStyle name="%_Reg Asset 2008 changes-summary Jan_PPA_Xavier" xfId="5454"/>
    <cellStyle name="%_Reg Asset 2008 changes-summary Jan_PPA_Xavier (2)" xfId="5455"/>
    <cellStyle name="%_Reg Asset 2008 changes-summary Jan_PPA_Xavier (2) 2" xfId="5456"/>
    <cellStyle name="%_Reg Asset 2008 changes-summary Jan_PPA_Xavier 2" xfId="5457"/>
    <cellStyle name="%_Reg Asset 2008 changes-summary Jan_PPA_Xavier 3" xfId="5458"/>
    <cellStyle name="%_Reg Asset 2008 changes-summary Jan_PPA_Xavier II" xfId="5459"/>
    <cellStyle name="%_Reg Asset 2008 changes-summary Jan_PPA_Xavier II 2" xfId="5460"/>
    <cellStyle name="%_Reg Asset 2008 changes-summary Jan_Xavier" xfId="5461"/>
    <cellStyle name="%_Reg Asset 2008 changes-summary Jan_Xavier (2)" xfId="5462"/>
    <cellStyle name="%_Reg Asset 2008 changes-summary Jan_Xavier (2) 2" xfId="5463"/>
    <cellStyle name="%_Reg Asset 2008 changes-summary Jan_Xavier 2" xfId="5464"/>
    <cellStyle name="%_Reg Asset 2008 changes-summary Jan_Xavier 3" xfId="5465"/>
    <cellStyle name="%_Reg Asset 2008 changes-summary Jan_Xavier II" xfId="5466"/>
    <cellStyle name="%_Reg Asset 2008 changes-summary Jan_Xavier II 2" xfId="5467"/>
    <cellStyle name="%_Xavier" xfId="5468"/>
    <cellStyle name="%_Xavier (2)" xfId="5469"/>
    <cellStyle name="%_Xavier (2) 2" xfId="5470"/>
    <cellStyle name="%_Xavier 2" xfId="5471"/>
    <cellStyle name="%_Xavier 3" xfId="5472"/>
    <cellStyle name="%_Xavier II" xfId="5473"/>
    <cellStyle name="%_Xavier II 2" xfId="5474"/>
    <cellStyle name="(z*¯_x000f_°(”,¯?À(¢,¯?Ð(°,¯?à(Â,¯?ð(Ô,¯?" xfId="57"/>
    <cellStyle name="******************************************" xfId="58"/>
    <cellStyle name="****************************************** 2" xfId="5475"/>
    <cellStyle name="****************************************** 3" xfId="5476"/>
    <cellStyle name=";;;" xfId="59"/>
    <cellStyle name="?Q\?1@" xfId="60"/>
    <cellStyle name="?Q\?1@ 2" xfId="61"/>
    <cellStyle name="?Q\?1@ 2 2" xfId="3197"/>
    <cellStyle name="?Q\?1@ 2 2 2" xfId="5477"/>
    <cellStyle name="?Q\?1@ 2 3" xfId="5478"/>
    <cellStyle name="?Q\?1@ 2 3 2" xfId="5479"/>
    <cellStyle name="?Q\?1@ 2 4" xfId="5480"/>
    <cellStyle name="?Q\?1@ 3" xfId="3196"/>
    <cellStyle name="?Q\?1@ 3 2" xfId="5481"/>
    <cellStyle name="?Q\?1@ 4" xfId="5482"/>
    <cellStyle name="?Q\?1@ 4 2" xfId="5483"/>
    <cellStyle name="?Q\?1@ 5" xfId="5484"/>
    <cellStyle name="?Q\?1@_Actual" xfId="5485"/>
    <cellStyle name="_%(SignOnly)" xfId="62"/>
    <cellStyle name="_%(SignOnly) 2" xfId="63"/>
    <cellStyle name="_%(SignOnly) 2 2" xfId="3199"/>
    <cellStyle name="_%(SignOnly) 3" xfId="3198"/>
    <cellStyle name="_%(SignSpaceOnly)" xfId="64"/>
    <cellStyle name="_%(SignSpaceOnly) 2" xfId="65"/>
    <cellStyle name="_%(SignSpaceOnly) 2 2" xfId="3201"/>
    <cellStyle name="_%(SignSpaceOnly) 3" xfId="3200"/>
    <cellStyle name="__ [0]___" xfId="66"/>
    <cellStyle name="__ [0]___ 2" xfId="67"/>
    <cellStyle name="__ [0]___ 2 2" xfId="3203"/>
    <cellStyle name="__ [0]___ 3" xfId="3202"/>
    <cellStyle name="__ [0]____" xfId="68"/>
    <cellStyle name="__ [0]____ 2" xfId="69"/>
    <cellStyle name="__ [0]____ 2 2" xfId="3205"/>
    <cellStyle name="__ [0]____ 3" xfId="3204"/>
    <cellStyle name="__ [0]______" xfId="70"/>
    <cellStyle name="__ [0]______ 2" xfId="71"/>
    <cellStyle name="__ [0]______ 2 2" xfId="3207"/>
    <cellStyle name="__ [0]______ 3" xfId="3206"/>
    <cellStyle name="__ [0]__________" xfId="72"/>
    <cellStyle name="__ [0]__________ 2" xfId="73"/>
    <cellStyle name="__ [0]__________ 2 2" xfId="3209"/>
    <cellStyle name="__ [0]__________ 3" xfId="3208"/>
    <cellStyle name="__ [0]___________EWC 43.5MW8oMtresc 3_25_021" xfId="74"/>
    <cellStyle name="__ [0]___________EWC 43.5MW8oMtresc 3_25_021 2" xfId="75"/>
    <cellStyle name="__ [0]___________EWC 43.5MW8oMtresc 3_25_021 2 2" xfId="3211"/>
    <cellStyle name="__ [0]___________EWC 43.5MW8oMtresc 3_25_021 3" xfId="3210"/>
    <cellStyle name="__ [0]___________EWC 43.5MW8oMtresc 3_25_02v2" xfId="76"/>
    <cellStyle name="__ [0]___________EWC 43.5MW8oMtresc 3_25_02v2 2" xfId="77"/>
    <cellStyle name="__ [0]___________EWC 43.5MW8oMtresc 3_25_02v2 2 2" xfId="3213"/>
    <cellStyle name="__ [0]___________EWC 43.5MW8oMtresc 3_25_02v2 3" xfId="3212"/>
    <cellStyle name="__ [0]___________EWC 43.5MW8oMtresc 3_25_02v2w_esc" xfId="78"/>
    <cellStyle name="__ [0]___________EWC 43.5MW8oMtresc 3_25_02v2w_esc 2" xfId="79"/>
    <cellStyle name="__ [0]___________EWC 43.5MW8oMtresc 3_25_02v2w_esc 2 2" xfId="3215"/>
    <cellStyle name="__ [0]___________EWC 43.5MW8oMtresc 3_25_02v2w_esc 3" xfId="3214"/>
    <cellStyle name="__ [0]___________Wind farm - operation CF" xfId="80"/>
    <cellStyle name="__ [0]___________Wind farm - operation CF 2" xfId="81"/>
    <cellStyle name="__ [0]___________Wind farm - operation CF 2 2" xfId="3217"/>
    <cellStyle name="__ [0]___________Wind farm - operation CF 3" xfId="3216"/>
    <cellStyle name="__ [0]_______EWC 43.5MW8oMtresc 3_25_021" xfId="82"/>
    <cellStyle name="__ [0]_______EWC 43.5MW8oMtresc 3_25_021 2" xfId="83"/>
    <cellStyle name="__ [0]_______EWC 43.5MW8oMtresc 3_25_021 2 2" xfId="3219"/>
    <cellStyle name="__ [0]_______EWC 43.5MW8oMtresc 3_25_021 3" xfId="3218"/>
    <cellStyle name="__ [0]_______EWC 43.5MW8oMtresc 3_25_02v2" xfId="84"/>
    <cellStyle name="__ [0]_______EWC 43.5MW8oMtresc 3_25_02v2 2" xfId="85"/>
    <cellStyle name="__ [0]_______EWC 43.5MW8oMtresc 3_25_02v2 2 2" xfId="3221"/>
    <cellStyle name="__ [0]_______EWC 43.5MW8oMtresc 3_25_02v2 3" xfId="3220"/>
    <cellStyle name="__ [0]_______EWC 43.5MW8oMtresc 3_25_02v2w_esc" xfId="86"/>
    <cellStyle name="__ [0]_______EWC 43.5MW8oMtresc 3_25_02v2w_esc 2" xfId="87"/>
    <cellStyle name="__ [0]_______EWC 43.5MW8oMtresc 3_25_02v2w_esc 2 2" xfId="3223"/>
    <cellStyle name="__ [0]_______EWC 43.5MW8oMtresc 3_25_02v2w_esc 3" xfId="3222"/>
    <cellStyle name="__ [0]_______Wind farm - operation CF" xfId="88"/>
    <cellStyle name="__ [0]_______Wind farm - operation CF 2" xfId="89"/>
    <cellStyle name="__ [0]_______Wind farm - operation CF 2 2" xfId="3225"/>
    <cellStyle name="__ [0]_______Wind farm - operation CF 3" xfId="3224"/>
    <cellStyle name="__ [0]_____EWC 43.5MW8oMtresc 3_25_021" xfId="90"/>
    <cellStyle name="__ [0]_____EWC 43.5MW8oMtresc 3_25_021 2" xfId="91"/>
    <cellStyle name="__ [0]_____EWC 43.5MW8oMtresc 3_25_021 2 2" xfId="3227"/>
    <cellStyle name="__ [0]_____EWC 43.5MW8oMtresc 3_25_021 3" xfId="3226"/>
    <cellStyle name="__ [0]_____EWC 43.5MW8oMtresc 3_25_02v2" xfId="92"/>
    <cellStyle name="__ [0]_____EWC 43.5MW8oMtresc 3_25_02v2 2" xfId="93"/>
    <cellStyle name="__ [0]_____EWC 43.5MW8oMtresc 3_25_02v2 2 2" xfId="3229"/>
    <cellStyle name="__ [0]_____EWC 43.5MW8oMtresc 3_25_02v2 3" xfId="3228"/>
    <cellStyle name="__ [0]_____EWC 43.5MW8oMtresc 3_25_02v2w_esc" xfId="94"/>
    <cellStyle name="__ [0]_____EWC 43.5MW8oMtresc 3_25_02v2w_esc 2" xfId="95"/>
    <cellStyle name="__ [0]_____EWC 43.5MW8oMtresc 3_25_02v2w_esc 2 2" xfId="3231"/>
    <cellStyle name="__ [0]_____EWC 43.5MW8oMtresc 3_25_02v2w_esc 3" xfId="3230"/>
    <cellStyle name="__ [0]_____Wind farm - operation CF" xfId="96"/>
    <cellStyle name="__ [0]_____Wind farm - operation CF 2" xfId="97"/>
    <cellStyle name="__ [0]_____Wind farm - operation CF 2 2" xfId="3233"/>
    <cellStyle name="__ [0]_____Wind farm - operation CF 3" xfId="3232"/>
    <cellStyle name="__ [0]____EWC 43.5MW8oMtresc 3_25_021" xfId="98"/>
    <cellStyle name="__ [0]____EWC 43.5MW8oMtresc 3_25_021 2" xfId="99"/>
    <cellStyle name="__ [0]____EWC 43.5MW8oMtresc 3_25_021 2 2" xfId="3235"/>
    <cellStyle name="__ [0]____EWC 43.5MW8oMtresc 3_25_021 3" xfId="3234"/>
    <cellStyle name="__ [0]____EWC 43.5MW8oMtresc 3_25_02v2" xfId="100"/>
    <cellStyle name="__ [0]____EWC 43.5MW8oMtresc 3_25_02v2 2" xfId="101"/>
    <cellStyle name="__ [0]____EWC 43.5MW8oMtresc 3_25_02v2 2 2" xfId="3237"/>
    <cellStyle name="__ [0]____EWC 43.5MW8oMtresc 3_25_02v2 3" xfId="3236"/>
    <cellStyle name="__ [0]____EWC 43.5MW8oMtresc 3_25_02v2w_esc" xfId="102"/>
    <cellStyle name="__ [0]____EWC 43.5MW8oMtresc 3_25_02v2w_esc 2" xfId="103"/>
    <cellStyle name="__ [0]____EWC 43.5MW8oMtresc 3_25_02v2w_esc 2 2" xfId="3239"/>
    <cellStyle name="__ [0]____EWC 43.5MW8oMtresc 3_25_02v2w_esc 3" xfId="3238"/>
    <cellStyle name="__ [0]____Wind farm - operation CF" xfId="104"/>
    <cellStyle name="__ [0]____Wind farm - operation CF 2" xfId="105"/>
    <cellStyle name="__ [0]____Wind farm - operation CF 2 2" xfId="3241"/>
    <cellStyle name="__ [0]____Wind farm - operation CF 3" xfId="3240"/>
    <cellStyle name="__ [0]_94___" xfId="106"/>
    <cellStyle name="__ [0]_94___ 2" xfId="107"/>
    <cellStyle name="__ [0]_94___ 2 2" xfId="3243"/>
    <cellStyle name="__ [0]_94___ 3" xfId="3242"/>
    <cellStyle name="__ [0]_94____EWC 43.5MW8oMtresc 3_25_021" xfId="108"/>
    <cellStyle name="__ [0]_94____EWC 43.5MW8oMtresc 3_25_021 2" xfId="109"/>
    <cellStyle name="__ [0]_94____EWC 43.5MW8oMtresc 3_25_021 2 2" xfId="3245"/>
    <cellStyle name="__ [0]_94____EWC 43.5MW8oMtresc 3_25_021 3" xfId="3244"/>
    <cellStyle name="__ [0]_94____EWC 43.5MW8oMtresc 3_25_02v2" xfId="110"/>
    <cellStyle name="__ [0]_94____EWC 43.5MW8oMtresc 3_25_02v2 2" xfId="111"/>
    <cellStyle name="__ [0]_94____EWC 43.5MW8oMtresc 3_25_02v2 2 2" xfId="3247"/>
    <cellStyle name="__ [0]_94____EWC 43.5MW8oMtresc 3_25_02v2 3" xfId="3246"/>
    <cellStyle name="__ [0]_94____EWC 43.5MW8oMtresc 3_25_02v2w_esc" xfId="112"/>
    <cellStyle name="__ [0]_94____EWC 43.5MW8oMtresc 3_25_02v2w_esc 2" xfId="113"/>
    <cellStyle name="__ [0]_94____EWC 43.5MW8oMtresc 3_25_02v2w_esc 2 2" xfId="3249"/>
    <cellStyle name="__ [0]_94____EWC 43.5MW8oMtresc 3_25_02v2w_esc 3" xfId="3248"/>
    <cellStyle name="__ [0]_94____Wind farm - operation CF" xfId="114"/>
    <cellStyle name="__ [0]_94____Wind farm - operation CF 2" xfId="115"/>
    <cellStyle name="__ [0]_94____Wind farm - operation CF 2 2" xfId="3251"/>
    <cellStyle name="__ [0]_94____Wind farm - operation CF 3" xfId="3250"/>
    <cellStyle name="__ [0]_dimon" xfId="116"/>
    <cellStyle name="__ [0]_dimon 2" xfId="117"/>
    <cellStyle name="__ [0]_dimon 2 2" xfId="3253"/>
    <cellStyle name="__ [0]_dimon 3" xfId="3252"/>
    <cellStyle name="__ [0]_form" xfId="118"/>
    <cellStyle name="__ [0]_form 2" xfId="119"/>
    <cellStyle name="__ [0]_form 2 2" xfId="3255"/>
    <cellStyle name="__ [0]_form 3" xfId="3254"/>
    <cellStyle name="__ [0]_form_EWC 43.5MW8oMtresc 3_25_021" xfId="120"/>
    <cellStyle name="__ [0]_form_EWC 43.5MW8oMtresc 3_25_021 2" xfId="121"/>
    <cellStyle name="__ [0]_form_EWC 43.5MW8oMtresc 3_25_021 2 2" xfId="3257"/>
    <cellStyle name="__ [0]_form_EWC 43.5MW8oMtresc 3_25_021 3" xfId="3256"/>
    <cellStyle name="__ [0]_form_EWC 43.5MW8oMtresc 3_25_02v2" xfId="122"/>
    <cellStyle name="__ [0]_form_EWC 43.5MW8oMtresc 3_25_02v2 2" xfId="123"/>
    <cellStyle name="__ [0]_form_EWC 43.5MW8oMtresc 3_25_02v2 2 2" xfId="3259"/>
    <cellStyle name="__ [0]_form_EWC 43.5MW8oMtresc 3_25_02v2 3" xfId="3258"/>
    <cellStyle name="__ [0]_form_EWC 43.5MW8oMtresc 3_25_02v2w_esc" xfId="124"/>
    <cellStyle name="__ [0]_form_EWC 43.5MW8oMtresc 3_25_02v2w_esc 2" xfId="125"/>
    <cellStyle name="__ [0]_form_EWC 43.5MW8oMtresc 3_25_02v2w_esc 2 2" xfId="3261"/>
    <cellStyle name="__ [0]_form_EWC 43.5MW8oMtresc 3_25_02v2w_esc 3" xfId="3260"/>
    <cellStyle name="__ [0]_form_Wind farm - operation CF" xfId="126"/>
    <cellStyle name="__ [0]_form_Wind farm - operation CF 2" xfId="127"/>
    <cellStyle name="__ [0]_form_Wind farm - operation CF 2 2" xfId="3263"/>
    <cellStyle name="__ [0]_form_Wind farm - operation CF 3" xfId="3262"/>
    <cellStyle name="__ [0]_laroux" xfId="128"/>
    <cellStyle name="__ [0]_laroux 2" xfId="129"/>
    <cellStyle name="__ [0]_laroux 2 2" xfId="3265"/>
    <cellStyle name="__ [0]_laroux 3" xfId="3264"/>
    <cellStyle name="__ [0]_laroux_1" xfId="130"/>
    <cellStyle name="__ [0]_laroux_1_EWC 43.5MW8oMtresc 3_25_021" xfId="131"/>
    <cellStyle name="__ [0]_laroux_1_EWC 43.5MW8oMtresc 3_25_02v2" xfId="132"/>
    <cellStyle name="__ [0]_laroux_1_EWC 43.5MW8oMtresc 3_25_02v2w_esc" xfId="133"/>
    <cellStyle name="__ [0]_laroux_1_Wind farm - operation CF" xfId="134"/>
    <cellStyle name="__ [0]_laroux_2" xfId="135"/>
    <cellStyle name="__ [0]_laroux_2 2" xfId="136"/>
    <cellStyle name="__ [0]_laroux_2 2 2" xfId="3267"/>
    <cellStyle name="__ [0]_laroux_2 3" xfId="3266"/>
    <cellStyle name="__ [0]_laroux_EWC 43.5MW8oMtresc 3_25_021" xfId="137"/>
    <cellStyle name="__ [0]_laroux_EWC 43.5MW8oMtresc 3_25_021 2" xfId="138"/>
    <cellStyle name="__ [0]_laroux_EWC 43.5MW8oMtresc 3_25_021 2 2" xfId="3269"/>
    <cellStyle name="__ [0]_laroux_EWC 43.5MW8oMtresc 3_25_021 3" xfId="3268"/>
    <cellStyle name="__ [0]_laroux_EWC 43.5MW8oMtresc 3_25_021_1" xfId="139"/>
    <cellStyle name="__ [0]_laroux_EWC 43.5MW8oMtresc 3_25_021_1 2" xfId="140"/>
    <cellStyle name="__ [0]_laroux_EWC 43.5MW8oMtresc 3_25_021_1 2 2" xfId="3271"/>
    <cellStyle name="__ [0]_laroux_EWC 43.5MW8oMtresc 3_25_021_1 3" xfId="3270"/>
    <cellStyle name="__ [0]_laroux_EWC 43.5MW8oMtresc 3_25_02v2" xfId="141"/>
    <cellStyle name="__ [0]_laroux_EWC 43.5MW8oMtresc 3_25_02v2 2" xfId="142"/>
    <cellStyle name="__ [0]_laroux_EWC 43.5MW8oMtresc 3_25_02v2 2 2" xfId="3273"/>
    <cellStyle name="__ [0]_laroux_EWC 43.5MW8oMtresc 3_25_02v2 3" xfId="3272"/>
    <cellStyle name="__ [0]_laroux_EWC 43.5MW8oMtresc 3_25_02v2w_esc" xfId="143"/>
    <cellStyle name="__ [0]_laroux_EWC 43.5MW8oMtresc 3_25_02v2w_esc 2" xfId="144"/>
    <cellStyle name="__ [0]_laroux_EWC 43.5MW8oMtresc 3_25_02v2w_esc 2 2" xfId="3275"/>
    <cellStyle name="__ [0]_laroux_EWC 43.5MW8oMtresc 3_25_02v2w_esc 3" xfId="3274"/>
    <cellStyle name="__ [0]_laroux_Wind farm - operation CF" xfId="145"/>
    <cellStyle name="__ [0]_laroux_Wind farm - operation CF 2" xfId="146"/>
    <cellStyle name="__ [0]_laroux_Wind farm - operation CF 2 2" xfId="3277"/>
    <cellStyle name="__ [0]_laroux_Wind farm - operation CF 3" xfId="3276"/>
    <cellStyle name="__ [0]_PERSONAL" xfId="147"/>
    <cellStyle name="__ [0]_PERSONAL 2" xfId="148"/>
    <cellStyle name="__ [0]_PERSONAL 2 2" xfId="3279"/>
    <cellStyle name="__ [0]_PERSONAL 3" xfId="3278"/>
    <cellStyle name="__ [0]_PERSONAL_1" xfId="149"/>
    <cellStyle name="__ [0]_PERSONAL_1 2" xfId="150"/>
    <cellStyle name="__ [0]_PERSONAL_1 2 2" xfId="3281"/>
    <cellStyle name="__ [0]_PERSONAL_1 3" xfId="3280"/>
    <cellStyle name="__ [0]_PERSONAL_1_EWC 43.5MW8oMtresc 3_25_021" xfId="151"/>
    <cellStyle name="__ [0]_PERSONAL_1_EWC 43.5MW8oMtresc 3_25_021 2" xfId="152"/>
    <cellStyle name="__ [0]_PERSONAL_1_EWC 43.5MW8oMtresc 3_25_021 2 2" xfId="3283"/>
    <cellStyle name="__ [0]_PERSONAL_1_EWC 43.5MW8oMtresc 3_25_021 3" xfId="3282"/>
    <cellStyle name="__ [0]_PERSONAL_1_EWC 43.5MW8oMtresc 3_25_02v2" xfId="153"/>
    <cellStyle name="__ [0]_PERSONAL_1_EWC 43.5MW8oMtresc 3_25_02v2 2" xfId="154"/>
    <cellStyle name="__ [0]_PERSONAL_1_EWC 43.5MW8oMtresc 3_25_02v2 2 2" xfId="3285"/>
    <cellStyle name="__ [0]_PERSONAL_1_EWC 43.5MW8oMtresc 3_25_02v2 3" xfId="3284"/>
    <cellStyle name="__ [0]_PERSONAL_1_EWC 43.5MW8oMtresc 3_25_02v2w_esc" xfId="155"/>
    <cellStyle name="__ [0]_PERSONAL_1_EWC 43.5MW8oMtresc 3_25_02v2w_esc 2" xfId="156"/>
    <cellStyle name="__ [0]_PERSONAL_1_EWC 43.5MW8oMtresc 3_25_02v2w_esc 2 2" xfId="3287"/>
    <cellStyle name="__ [0]_PERSONAL_1_EWC 43.5MW8oMtresc 3_25_02v2w_esc 2 2 2" xfId="5486"/>
    <cellStyle name="__ [0]_PERSONAL_1_EWC 43.5MW8oMtresc 3_25_02v2w_esc 2 3" xfId="5487"/>
    <cellStyle name="__ [0]_PERSONAL_1_EWC 43.5MW8oMtresc 3_25_02v2w_esc 2 3 2" xfId="5488"/>
    <cellStyle name="__ [0]_PERSONAL_1_EWC 43.5MW8oMtresc 3_25_02v2w_esc 2 4" xfId="5489"/>
    <cellStyle name="__ [0]_PERSONAL_1_EWC 43.5MW8oMtresc 3_25_02v2w_esc 3" xfId="3286"/>
    <cellStyle name="__ [0]_PERSONAL_1_EWC 43.5MW8oMtresc 3_25_02v2w_esc 3 2" xfId="5490"/>
    <cellStyle name="__ [0]_PERSONAL_1_EWC 43.5MW8oMtresc 3_25_02v2w_esc 4" xfId="5491"/>
    <cellStyle name="__ [0]_PERSONAL_1_EWC 43.5MW8oMtresc 3_25_02v2w_esc 4 2" xfId="5492"/>
    <cellStyle name="__ [0]_PERSONAL_1_EWC 43.5MW8oMtresc 3_25_02v2w_esc 5" xfId="5493"/>
    <cellStyle name="__ [0]_PERSONAL_1_EWC 43.5MW8oMtresc 3_25_02v2w_esc_9. Staff Cost-External Services" xfId="5494"/>
    <cellStyle name="__ [0]_PERSONAL_1_EWC 43.5MW8oMtresc 3_25_02v2w_esc_9. Staff Cost-External Services 2" xfId="5495"/>
    <cellStyle name="__ [0]_PERSONAL_1_EWC 43.5MW8oMtresc 3_25_02v2w_esc_Conversion" xfId="5496"/>
    <cellStyle name="__ [0]_PERSONAL_1_EWC 43.5MW8oMtresc 3_25_02v2w_esc_Conversion 2" xfId="5497"/>
    <cellStyle name="__ [0]_PERSONAL_1_EWC 43.5MW8oMtresc 3_25_02v2w_esc_FIN € Summary" xfId="5498"/>
    <cellStyle name="__ [0]_PERSONAL_1_EWC 43.5MW8oMtresc 3_25_02v2w_esc_FIN € Summary 2" xfId="5499"/>
    <cellStyle name="__ [0]_PERSONAL_1_EWC 43.5MW8oMtresc 3_25_02v2w_esc_One Corp Summary" xfId="5500"/>
    <cellStyle name="__ [0]_PERSONAL_1_EWC 43.5MW8oMtresc 3_25_02v2w_esc_One Corp Summary 2" xfId="5501"/>
    <cellStyle name="__ [0]_PERSONAL_1_Wind farm - operation CF" xfId="157"/>
    <cellStyle name="__ [0]_PERSONAL_1_Wind farm - operation CF 2" xfId="158"/>
    <cellStyle name="__ [0]_PERSONAL_1_Wind farm - operation CF 2 2" xfId="3289"/>
    <cellStyle name="__ [0]_PERSONAL_1_Wind farm - operation CF 2 2 2" xfId="5502"/>
    <cellStyle name="__ [0]_PERSONAL_1_Wind farm - operation CF 2 3" xfId="5503"/>
    <cellStyle name="__ [0]_PERSONAL_1_Wind farm - operation CF 2 3 2" xfId="5504"/>
    <cellStyle name="__ [0]_PERSONAL_1_Wind farm - operation CF 2 4" xfId="5505"/>
    <cellStyle name="__ [0]_PERSONAL_1_Wind farm - operation CF 3" xfId="3288"/>
    <cellStyle name="__ [0]_PERSONAL_1_Wind farm - operation CF 3 2" xfId="5506"/>
    <cellStyle name="__ [0]_PERSONAL_1_Wind farm - operation CF 4" xfId="5507"/>
    <cellStyle name="__ [0]_PERSONAL_1_Wind farm - operation CF 4 2" xfId="5508"/>
    <cellStyle name="__ [0]_PERSONAL_1_Wind farm - operation CF 5" xfId="5509"/>
    <cellStyle name="__ [0]_PERSONAL_1_Wind farm - operation CF_9. Staff Cost-External Services" xfId="5510"/>
    <cellStyle name="__ [0]_PERSONAL_1_Wind farm - operation CF_9. Staff Cost-External Services 2" xfId="5511"/>
    <cellStyle name="__ [0]_PERSONAL_1_Wind farm - operation CF_Conversion" xfId="5512"/>
    <cellStyle name="__ [0]_PERSONAL_1_Wind farm - operation CF_Conversion 2" xfId="5513"/>
    <cellStyle name="__ [0]_PERSONAL_1_Wind farm - operation CF_FIN € Summary" xfId="5514"/>
    <cellStyle name="__ [0]_PERSONAL_1_Wind farm - operation CF_FIN € Summary 2" xfId="5515"/>
    <cellStyle name="__ [0]_PERSONAL_1_Wind farm - operation CF_One Corp Summary" xfId="5516"/>
    <cellStyle name="__ [0]_PERSONAL_1_Wind farm - operation CF_One Corp Summary 2" xfId="5517"/>
    <cellStyle name="__ [0]_PERSONAL_2" xfId="159"/>
    <cellStyle name="__ [0]_PERSONAL_2 2" xfId="160"/>
    <cellStyle name="__ [0]_PERSONAL_2 2 2" xfId="3291"/>
    <cellStyle name="__ [0]_PERSONAL_2 2 2 2" xfId="5518"/>
    <cellStyle name="__ [0]_PERSONAL_2 2 3" xfId="5519"/>
    <cellStyle name="__ [0]_PERSONAL_2 2 3 2" xfId="5520"/>
    <cellStyle name="__ [0]_PERSONAL_2 2 4" xfId="5521"/>
    <cellStyle name="__ [0]_PERSONAL_2 3" xfId="3290"/>
    <cellStyle name="__ [0]_PERSONAL_2 3 2" xfId="5522"/>
    <cellStyle name="__ [0]_PERSONAL_2 4" xfId="5523"/>
    <cellStyle name="__ [0]_PERSONAL_2 4 2" xfId="5524"/>
    <cellStyle name="__ [0]_PERSONAL_2 5" xfId="5525"/>
    <cellStyle name="__ [0]_PERSONAL_2_9. Staff Cost-External Services" xfId="5526"/>
    <cellStyle name="__ [0]_PERSONAL_2_9. Staff Cost-External Services 2" xfId="5527"/>
    <cellStyle name="__ [0]_PERSONAL_2_Conversion" xfId="5528"/>
    <cellStyle name="__ [0]_PERSONAL_2_Conversion 2" xfId="5529"/>
    <cellStyle name="__ [0]_PERSONAL_2_EWC 43.5MW8oMtresc 3_25_021" xfId="161"/>
    <cellStyle name="__ [0]_PERSONAL_2_EWC 43.5MW8oMtresc 3_25_021 2" xfId="162"/>
    <cellStyle name="__ [0]_PERSONAL_2_EWC 43.5MW8oMtresc 3_25_021 2 2" xfId="3293"/>
    <cellStyle name="__ [0]_PERSONAL_2_EWC 43.5MW8oMtresc 3_25_021 2 2 2" xfId="5530"/>
    <cellStyle name="__ [0]_PERSONAL_2_EWC 43.5MW8oMtresc 3_25_021 2 3" xfId="5531"/>
    <cellStyle name="__ [0]_PERSONAL_2_EWC 43.5MW8oMtresc 3_25_021 2 3 2" xfId="5532"/>
    <cellStyle name="__ [0]_PERSONAL_2_EWC 43.5MW8oMtresc 3_25_021 2 4" xfId="5533"/>
    <cellStyle name="__ [0]_PERSONAL_2_EWC 43.5MW8oMtresc 3_25_021 3" xfId="3292"/>
    <cellStyle name="__ [0]_PERSONAL_2_EWC 43.5MW8oMtresc 3_25_021 3 2" xfId="5534"/>
    <cellStyle name="__ [0]_PERSONAL_2_EWC 43.5MW8oMtresc 3_25_021 4" xfId="5535"/>
    <cellStyle name="__ [0]_PERSONAL_2_EWC 43.5MW8oMtresc 3_25_021 4 2" xfId="5536"/>
    <cellStyle name="__ [0]_PERSONAL_2_EWC 43.5MW8oMtresc 3_25_021 5" xfId="5537"/>
    <cellStyle name="__ [0]_PERSONAL_2_EWC 43.5MW8oMtresc 3_25_021_9. Staff Cost-External Services" xfId="5538"/>
    <cellStyle name="__ [0]_PERSONAL_2_EWC 43.5MW8oMtresc 3_25_021_9. Staff Cost-External Services 2" xfId="5539"/>
    <cellStyle name="__ [0]_PERSONAL_2_EWC 43.5MW8oMtresc 3_25_021_Conversion" xfId="5540"/>
    <cellStyle name="__ [0]_PERSONAL_2_EWC 43.5MW8oMtresc 3_25_021_Conversion 2" xfId="5541"/>
    <cellStyle name="__ [0]_PERSONAL_2_EWC 43.5MW8oMtresc 3_25_021_FIN € Summary" xfId="5542"/>
    <cellStyle name="__ [0]_PERSONAL_2_EWC 43.5MW8oMtresc 3_25_021_FIN € Summary 2" xfId="5543"/>
    <cellStyle name="__ [0]_PERSONAL_2_EWC 43.5MW8oMtresc 3_25_021_One Corp Summary" xfId="5544"/>
    <cellStyle name="__ [0]_PERSONAL_2_EWC 43.5MW8oMtresc 3_25_021_One Corp Summary 2" xfId="5545"/>
    <cellStyle name="__ [0]_PERSONAL_2_EWC 43.5MW8oMtresc 3_25_02v2" xfId="163"/>
    <cellStyle name="__ [0]_PERSONAL_2_EWC 43.5MW8oMtresc 3_25_02v2 2" xfId="164"/>
    <cellStyle name="__ [0]_PERSONAL_2_EWC 43.5MW8oMtresc 3_25_02v2 2 2" xfId="3295"/>
    <cellStyle name="__ [0]_PERSONAL_2_EWC 43.5MW8oMtresc 3_25_02v2 3" xfId="3294"/>
    <cellStyle name="__ [0]_PERSONAL_2_EWC 43.5MW8oMtresc 3_25_02v2w_esc" xfId="165"/>
    <cellStyle name="__ [0]_PERSONAL_2_EWC 43.5MW8oMtresc 3_25_02v2w_esc 2" xfId="166"/>
    <cellStyle name="__ [0]_PERSONAL_2_EWC 43.5MW8oMtresc 3_25_02v2w_esc 2 2" xfId="3297"/>
    <cellStyle name="__ [0]_PERSONAL_2_EWC 43.5MW8oMtresc 3_25_02v2w_esc 2 2 2" xfId="5546"/>
    <cellStyle name="__ [0]_PERSONAL_2_EWC 43.5MW8oMtresc 3_25_02v2w_esc 2 3" xfId="5547"/>
    <cellStyle name="__ [0]_PERSONAL_2_EWC 43.5MW8oMtresc 3_25_02v2w_esc 2 3 2" xfId="5548"/>
    <cellStyle name="__ [0]_PERSONAL_2_EWC 43.5MW8oMtresc 3_25_02v2w_esc 2 4" xfId="5549"/>
    <cellStyle name="__ [0]_PERSONAL_2_EWC 43.5MW8oMtresc 3_25_02v2w_esc 3" xfId="3296"/>
    <cellStyle name="__ [0]_PERSONAL_2_EWC 43.5MW8oMtresc 3_25_02v2w_esc 3 2" xfId="5550"/>
    <cellStyle name="__ [0]_PERSONAL_2_EWC 43.5MW8oMtresc 3_25_02v2w_esc 4" xfId="5551"/>
    <cellStyle name="__ [0]_PERSONAL_2_EWC 43.5MW8oMtresc 3_25_02v2w_esc 4 2" xfId="5552"/>
    <cellStyle name="__ [0]_PERSONAL_2_EWC 43.5MW8oMtresc 3_25_02v2w_esc 5" xfId="5553"/>
    <cellStyle name="__ [0]_PERSONAL_2_EWC 43.5MW8oMtresc 3_25_02v2w_esc_9. Staff Cost-External Services" xfId="5554"/>
    <cellStyle name="__ [0]_PERSONAL_2_EWC 43.5MW8oMtresc 3_25_02v2w_esc_9. Staff Cost-External Services 2" xfId="5555"/>
    <cellStyle name="__ [0]_PERSONAL_2_EWC 43.5MW8oMtresc 3_25_02v2w_esc_Conversion" xfId="5556"/>
    <cellStyle name="__ [0]_PERSONAL_2_EWC 43.5MW8oMtresc 3_25_02v2w_esc_Conversion 2" xfId="5557"/>
    <cellStyle name="__ [0]_PERSONAL_2_EWC 43.5MW8oMtresc 3_25_02v2w_esc_FIN € Summary" xfId="5558"/>
    <cellStyle name="__ [0]_PERSONAL_2_EWC 43.5MW8oMtresc 3_25_02v2w_esc_FIN € Summary 2" xfId="5559"/>
    <cellStyle name="__ [0]_PERSONAL_2_EWC 43.5MW8oMtresc 3_25_02v2w_esc_One Corp Summary" xfId="5560"/>
    <cellStyle name="__ [0]_PERSONAL_2_EWC 43.5MW8oMtresc 3_25_02v2w_esc_One Corp Summary 2" xfId="5561"/>
    <cellStyle name="__ [0]_PERSONAL_2_FIN € Summary" xfId="5562"/>
    <cellStyle name="__ [0]_PERSONAL_2_FIN € Summary 2" xfId="5563"/>
    <cellStyle name="__ [0]_PERSONAL_2_One Corp Summary" xfId="5564"/>
    <cellStyle name="__ [0]_PERSONAL_2_One Corp Summary 2" xfId="5565"/>
    <cellStyle name="__ [0]_PERSONAL_2_Wind farm - operation CF" xfId="167"/>
    <cellStyle name="__ [0]_PERSONAL_2_Wind farm - operation CF 2" xfId="168"/>
    <cellStyle name="__ [0]_PERSONAL_2_Wind farm - operation CF 2 2" xfId="3299"/>
    <cellStyle name="__ [0]_PERSONAL_2_Wind farm - operation CF 3" xfId="3298"/>
    <cellStyle name="__ [0]_PERSONAL_3" xfId="169"/>
    <cellStyle name="__ [0]_PERSONAL_3 2" xfId="170"/>
    <cellStyle name="__ [0]_PERSONAL_3 2 2" xfId="3301"/>
    <cellStyle name="__ [0]_PERSONAL_3 3" xfId="3300"/>
    <cellStyle name="__ [0]_PERSONAL_EWC 43.5MW8oMtresc 3_25_021" xfId="171"/>
    <cellStyle name="__ [0]_PERSONAL_EWC 43.5MW8oMtresc 3_25_021 2" xfId="172"/>
    <cellStyle name="__ [0]_PERSONAL_EWC 43.5MW8oMtresc 3_25_021 2 2" xfId="3303"/>
    <cellStyle name="__ [0]_PERSONAL_EWC 43.5MW8oMtresc 3_25_021 3" xfId="3302"/>
    <cellStyle name="__ [0]_PERSONAL_EWC 43.5MW8oMtresc 3_25_02v2" xfId="173"/>
    <cellStyle name="__ [0]_PERSONAL_EWC 43.5MW8oMtresc 3_25_02v2 2" xfId="174"/>
    <cellStyle name="__ [0]_PERSONAL_EWC 43.5MW8oMtresc 3_25_02v2 2 2" xfId="3305"/>
    <cellStyle name="__ [0]_PERSONAL_EWC 43.5MW8oMtresc 3_25_02v2 3" xfId="3304"/>
    <cellStyle name="__ [0]_PERSONAL_EWC 43.5MW8oMtresc 3_25_02v2w_esc" xfId="175"/>
    <cellStyle name="__ [0]_PERSONAL_EWC 43.5MW8oMtresc 3_25_02v2w_esc 2" xfId="176"/>
    <cellStyle name="__ [0]_PERSONAL_EWC 43.5MW8oMtresc 3_25_02v2w_esc 2 2" xfId="3307"/>
    <cellStyle name="__ [0]_PERSONAL_EWC 43.5MW8oMtresc 3_25_02v2w_esc 3" xfId="3306"/>
    <cellStyle name="__ [0]_PERSONAL_EWC 43.5MW8oMtresc 3_25_02v2w_esc_1" xfId="177"/>
    <cellStyle name="__ [0]_PERSONAL_EWC 43.5MW8oMtresc 3_25_02v2w_esc_1 2" xfId="178"/>
    <cellStyle name="__ [0]_PERSONAL_EWC 43.5MW8oMtresc 3_25_02v2w_esc_1 2 2" xfId="3309"/>
    <cellStyle name="__ [0]_PERSONAL_EWC 43.5MW8oMtresc 3_25_02v2w_esc_1 3" xfId="3308"/>
    <cellStyle name="__ [0]_PERSONAL_Wind farm - operation CF" xfId="179"/>
    <cellStyle name="__ [0]_PERSONAL_Wind farm - operation CF 2" xfId="180"/>
    <cellStyle name="__ [0]_PERSONAL_Wind farm - operation CF 2 2" xfId="3311"/>
    <cellStyle name="__ [0]_PERSONAL_Wind farm - operation CF 3" xfId="3310"/>
    <cellStyle name="__ [0]_Sheet2" xfId="181"/>
    <cellStyle name="__ [0]_Sheet2 2" xfId="182"/>
    <cellStyle name="__ [0]_Sheet2 2 2" xfId="3313"/>
    <cellStyle name="__ [0]_Sheet2 3" xfId="3312"/>
    <cellStyle name="____.____" xfId="183"/>
    <cellStyle name="____.____ 2" xfId="5566"/>
    <cellStyle name="____.____ 3" xfId="5567"/>
    <cellStyle name="____._____9. Staff Cost-External Services" xfId="5568"/>
    <cellStyle name="____._____Conversion" xfId="5569"/>
    <cellStyle name="____._____FIN € Summary" xfId="5570"/>
    <cellStyle name="____._____One Corp Summary" xfId="5571"/>
    <cellStyle name="_____" xfId="184"/>
    <cellStyle name="_____ 2" xfId="5572"/>
    <cellStyle name="_____ 3" xfId="5573"/>
    <cellStyle name="______" xfId="185"/>
    <cellStyle name="______ 2" xfId="5574"/>
    <cellStyle name="______ 3" xfId="5575"/>
    <cellStyle name="_______" xfId="186"/>
    <cellStyle name="_______ 2" xfId="5576"/>
    <cellStyle name="_______ 3" xfId="5577"/>
    <cellStyle name="________" xfId="187"/>
    <cellStyle name="________ 2" xfId="5578"/>
    <cellStyle name="________ 3" xfId="5579"/>
    <cellStyle name="__________" xfId="188"/>
    <cellStyle name="__________ 2" xfId="5580"/>
    <cellStyle name="__________ 3" xfId="5581"/>
    <cellStyle name="____________" xfId="189"/>
    <cellStyle name="____________ 2" xfId="190"/>
    <cellStyle name="____________ 2 2" xfId="3315"/>
    <cellStyle name="____________ 3" xfId="3314"/>
    <cellStyle name="_____________EWC 43.5MW8oMtresc 3_25_021" xfId="191"/>
    <cellStyle name="_____________EWC 43.5MW8oMtresc 3_25_021 2" xfId="5582"/>
    <cellStyle name="_____________EWC 43.5MW8oMtresc 3_25_021 3" xfId="5583"/>
    <cellStyle name="_____________EWC 43.5MW8oMtresc 3_25_021_1" xfId="192"/>
    <cellStyle name="_____________EWC 43.5MW8oMtresc 3_25_021_1 2" xfId="193"/>
    <cellStyle name="_____________EWC 43.5MW8oMtresc 3_25_021_1 2 2" xfId="3317"/>
    <cellStyle name="_____________EWC 43.5MW8oMtresc 3_25_021_1 3" xfId="3316"/>
    <cellStyle name="_____________EWC 43.5MW8oMtresc 3_25_021_9. Staff Cost-External Services" xfId="5584"/>
    <cellStyle name="_____________EWC 43.5MW8oMtresc 3_25_021_Conversion" xfId="5585"/>
    <cellStyle name="_____________EWC 43.5MW8oMtresc 3_25_021_FIN € Summary" xfId="5586"/>
    <cellStyle name="_____________EWC 43.5MW8oMtresc 3_25_021_One Corp Summary" xfId="5587"/>
    <cellStyle name="_____________EWC 43.5MW8oMtresc 3_25_02v2" xfId="194"/>
    <cellStyle name="_____________EWC 43.5MW8oMtresc 3_25_02v2 2" xfId="195"/>
    <cellStyle name="_____________EWC 43.5MW8oMtresc 3_25_02v2 2 2" xfId="3319"/>
    <cellStyle name="_____________EWC 43.5MW8oMtresc 3_25_02v2 3" xfId="3318"/>
    <cellStyle name="_____________EWC 43.5MW8oMtresc 3_25_02v2_1" xfId="196"/>
    <cellStyle name="_____________EWC 43.5MW8oMtresc 3_25_02v2_1 2" xfId="197"/>
    <cellStyle name="_____________EWC 43.5MW8oMtresc 3_25_02v2_1 2 2" xfId="3321"/>
    <cellStyle name="_____________EWC 43.5MW8oMtresc 3_25_02v2_1 3" xfId="3320"/>
    <cellStyle name="_____________EWC 43.5MW8oMtresc 3_25_02v2w_esc" xfId="198"/>
    <cellStyle name="_____________EWC 43.5MW8oMtresc 3_25_02v2w_esc 2" xfId="199"/>
    <cellStyle name="_____________EWC 43.5MW8oMtresc 3_25_02v2w_esc 2 2" xfId="3323"/>
    <cellStyle name="_____________EWC 43.5MW8oMtresc 3_25_02v2w_esc 3" xfId="3322"/>
    <cellStyle name="_____________EWC 43.5MW8oMtresc 3_25_02v2w_esc_1" xfId="200"/>
    <cellStyle name="_____________EWC 43.5MW8oMtresc 3_25_02v2w_esc_1 2" xfId="201"/>
    <cellStyle name="_____________EWC 43.5MW8oMtresc 3_25_02v2w_esc_1 2 2" xfId="3325"/>
    <cellStyle name="_____________EWC 43.5MW8oMtresc 3_25_02v2w_esc_1 3" xfId="3324"/>
    <cellStyle name="_____________Wind farm - operation CF" xfId="202"/>
    <cellStyle name="_____________Wind farm - operation CF 2" xfId="5588"/>
    <cellStyle name="_____________Wind farm - operation CF 3" xfId="5589"/>
    <cellStyle name="_____________Wind farm - operation CF_1" xfId="203"/>
    <cellStyle name="_____________Wind farm - operation CF_1 2" xfId="204"/>
    <cellStyle name="_____________Wind farm - operation CF_1 2 2" xfId="3327"/>
    <cellStyle name="_____________Wind farm - operation CF_1 3" xfId="3326"/>
    <cellStyle name="_____________Wind farm - operation CF_9. Staff Cost-External Services" xfId="5590"/>
    <cellStyle name="_____________Wind farm - operation CF_Conversion" xfId="5591"/>
    <cellStyle name="_____________Wind farm - operation CF_FIN € Summary" xfId="5592"/>
    <cellStyle name="_____________Wind farm - operation CF_One Corp Summary" xfId="5593"/>
    <cellStyle name="___________9. Staff Cost-External Services" xfId="5594"/>
    <cellStyle name="___________Conversion" xfId="5595"/>
    <cellStyle name="___________EWC 43.5MW8oMtresc 3_25_021" xfId="205"/>
    <cellStyle name="___________EWC 43.5MW8oMtresc 3_25_021 2" xfId="5596"/>
    <cellStyle name="___________EWC 43.5MW8oMtresc 3_25_021 3" xfId="5597"/>
    <cellStyle name="___________EWC 43.5MW8oMtresc 3_25_021_9. Staff Cost-External Services" xfId="5598"/>
    <cellStyle name="___________EWC 43.5MW8oMtresc 3_25_021_Conversion" xfId="5599"/>
    <cellStyle name="___________EWC 43.5MW8oMtresc 3_25_021_FIN € Summary" xfId="5600"/>
    <cellStyle name="___________EWC 43.5MW8oMtresc 3_25_021_One Corp Summary" xfId="5601"/>
    <cellStyle name="___________EWC 43.5MW8oMtresc 3_25_02v2" xfId="206"/>
    <cellStyle name="___________EWC 43.5MW8oMtresc 3_25_02v2 2" xfId="5602"/>
    <cellStyle name="___________EWC 43.5MW8oMtresc 3_25_02v2 3" xfId="5603"/>
    <cellStyle name="___________EWC 43.5MW8oMtresc 3_25_02v2_9. Staff Cost-External Services" xfId="5604"/>
    <cellStyle name="___________EWC 43.5MW8oMtresc 3_25_02v2_Conversion" xfId="5605"/>
    <cellStyle name="___________EWC 43.5MW8oMtresc 3_25_02v2_FIN € Summary" xfId="5606"/>
    <cellStyle name="___________EWC 43.5MW8oMtresc 3_25_02v2_One Corp Summary" xfId="5607"/>
    <cellStyle name="___________EWC 43.5MW8oMtresc 3_25_02v2w_esc" xfId="207"/>
    <cellStyle name="___________EWC 43.5MW8oMtresc 3_25_02v2w_esc 2" xfId="5608"/>
    <cellStyle name="___________EWC 43.5MW8oMtresc 3_25_02v2w_esc 3" xfId="5609"/>
    <cellStyle name="___________EWC 43.5MW8oMtresc 3_25_02v2w_esc_9. Staff Cost-External Services" xfId="5610"/>
    <cellStyle name="___________EWC 43.5MW8oMtresc 3_25_02v2w_esc_Conversion" xfId="5611"/>
    <cellStyle name="___________EWC 43.5MW8oMtresc 3_25_02v2w_esc_FIN € Summary" xfId="5612"/>
    <cellStyle name="___________EWC 43.5MW8oMtresc 3_25_02v2w_esc_One Corp Summary" xfId="5613"/>
    <cellStyle name="___________FIN € Summary" xfId="5614"/>
    <cellStyle name="___________One Corp Summary" xfId="5615"/>
    <cellStyle name="___________Wind farm - operation CF" xfId="208"/>
    <cellStyle name="___________Wind farm - operation CF 2" xfId="5616"/>
    <cellStyle name="___________Wind farm - operation CF 3" xfId="5617"/>
    <cellStyle name="___________Wind farm - operation CF_9. Staff Cost-External Services" xfId="5618"/>
    <cellStyle name="___________Wind farm - operation CF_Conversion" xfId="5619"/>
    <cellStyle name="___________Wind farm - operation CF_FIN € Summary" xfId="5620"/>
    <cellStyle name="___________Wind farm - operation CF_One Corp Summary" xfId="5621"/>
    <cellStyle name="_________1" xfId="209"/>
    <cellStyle name="_________1 2" xfId="5622"/>
    <cellStyle name="_________1 3" xfId="5623"/>
    <cellStyle name="_________1_9. Staff Cost-External Services" xfId="5624"/>
    <cellStyle name="_________1_Conversion" xfId="5625"/>
    <cellStyle name="_________1_FIN € Summary" xfId="5626"/>
    <cellStyle name="_________1_One Corp Summary" xfId="5627"/>
    <cellStyle name="_________2" xfId="210"/>
    <cellStyle name="_________2 2" xfId="5628"/>
    <cellStyle name="_________2 3" xfId="5629"/>
    <cellStyle name="_________2_9. Staff Cost-External Services" xfId="5630"/>
    <cellStyle name="_________2_Conversion" xfId="5631"/>
    <cellStyle name="_________2_FIN € Summary" xfId="5632"/>
    <cellStyle name="_________2_One Corp Summary" xfId="5633"/>
    <cellStyle name="_________9. Staff Cost-External Services" xfId="5634"/>
    <cellStyle name="_________Conversion" xfId="5635"/>
    <cellStyle name="_________EWC 43.5MW8oMtresc 3_25_021" xfId="211"/>
    <cellStyle name="_________EWC 43.5MW8oMtresc 3_25_021 2" xfId="212"/>
    <cellStyle name="_________EWC 43.5MW8oMtresc 3_25_021 2 2" xfId="3329"/>
    <cellStyle name="_________EWC 43.5MW8oMtresc 3_25_021 3" xfId="3328"/>
    <cellStyle name="_________EWC 43.5MW8oMtresc 3_25_021_1" xfId="213"/>
    <cellStyle name="_________EWC 43.5MW8oMtresc 3_25_021_1 2" xfId="5636"/>
    <cellStyle name="_________EWC 43.5MW8oMtresc 3_25_021_1 3" xfId="5637"/>
    <cellStyle name="_________EWC 43.5MW8oMtresc 3_25_021_1_9. Staff Cost-External Services" xfId="5638"/>
    <cellStyle name="_________EWC 43.5MW8oMtresc 3_25_021_1_Conversion" xfId="5639"/>
    <cellStyle name="_________EWC 43.5MW8oMtresc 3_25_021_1_FIN € Summary" xfId="5640"/>
    <cellStyle name="_________EWC 43.5MW8oMtresc 3_25_021_1_One Corp Summary" xfId="5641"/>
    <cellStyle name="_________EWC 43.5MW8oMtresc 3_25_02v2" xfId="214"/>
    <cellStyle name="_________EWC 43.5MW8oMtresc 3_25_02v2 2" xfId="215"/>
    <cellStyle name="_________EWC 43.5MW8oMtresc 3_25_02v2 2 2" xfId="3331"/>
    <cellStyle name="_________EWC 43.5MW8oMtresc 3_25_02v2 3" xfId="3330"/>
    <cellStyle name="_________EWC 43.5MW8oMtresc 3_25_02v2_1" xfId="216"/>
    <cellStyle name="_________EWC 43.5MW8oMtresc 3_25_02v2_1 2" xfId="217"/>
    <cellStyle name="_________EWC 43.5MW8oMtresc 3_25_02v2_1 2 2" xfId="3333"/>
    <cellStyle name="_________EWC 43.5MW8oMtresc 3_25_02v2_1 3" xfId="3332"/>
    <cellStyle name="_________EWC 43.5MW8oMtresc 3_25_02v2w_esc" xfId="218"/>
    <cellStyle name="_________EWC 43.5MW8oMtresc 3_25_02v2w_esc 2" xfId="5642"/>
    <cellStyle name="_________EWC 43.5MW8oMtresc 3_25_02v2w_esc 3" xfId="5643"/>
    <cellStyle name="_________EWC 43.5MW8oMtresc 3_25_02v2w_esc_1" xfId="219"/>
    <cellStyle name="_________EWC 43.5MW8oMtresc 3_25_02v2w_esc_1 2" xfId="220"/>
    <cellStyle name="_________EWC 43.5MW8oMtresc 3_25_02v2w_esc_1 2 2" xfId="3335"/>
    <cellStyle name="_________EWC 43.5MW8oMtresc 3_25_02v2w_esc_1 3" xfId="3334"/>
    <cellStyle name="_________EWC 43.5MW8oMtresc 3_25_02v2w_esc_9. Staff Cost-External Services" xfId="5644"/>
    <cellStyle name="_________EWC 43.5MW8oMtresc 3_25_02v2w_esc_Conversion" xfId="5645"/>
    <cellStyle name="_________EWC 43.5MW8oMtresc 3_25_02v2w_esc_FIN € Summary" xfId="5646"/>
    <cellStyle name="_________EWC 43.5MW8oMtresc 3_25_02v2w_esc_One Corp Summary" xfId="5647"/>
    <cellStyle name="_________FIN € Summary" xfId="5648"/>
    <cellStyle name="_________One Corp Summary" xfId="5649"/>
    <cellStyle name="_________Wind farm - operation CF" xfId="221"/>
    <cellStyle name="_________Wind farm - operation CF 2" xfId="222"/>
    <cellStyle name="_________Wind farm - operation CF 2 2" xfId="3337"/>
    <cellStyle name="_________Wind farm - operation CF 3" xfId="3336"/>
    <cellStyle name="_________Wind farm - operation CF_1" xfId="223"/>
    <cellStyle name="_________Wind farm - operation CF_1 2" xfId="224"/>
    <cellStyle name="_________Wind farm - operation CF_1 2 2" xfId="3339"/>
    <cellStyle name="_________Wind farm - operation CF_1 3" xfId="3338"/>
    <cellStyle name="________1" xfId="225"/>
    <cellStyle name="________1 2" xfId="5650"/>
    <cellStyle name="________1 3" xfId="5651"/>
    <cellStyle name="________1_9. Staff Cost-External Services" xfId="5652"/>
    <cellStyle name="________1_Conversion" xfId="5653"/>
    <cellStyle name="________1_FIN € Summary" xfId="5654"/>
    <cellStyle name="________1_One Corp Summary" xfId="5655"/>
    <cellStyle name="________9. Staff Cost-External Services" xfId="5656"/>
    <cellStyle name="________Conversion" xfId="5657"/>
    <cellStyle name="________FIN € Summary" xfId="5658"/>
    <cellStyle name="________One Corp Summary" xfId="5659"/>
    <cellStyle name="_______9. Staff Cost-External Services" xfId="5660"/>
    <cellStyle name="_______Conversion" xfId="5661"/>
    <cellStyle name="_______EWC 43.5MW8oMtresc 3_25_021" xfId="226"/>
    <cellStyle name="_______EWC 43.5MW8oMtresc 3_25_021 2" xfId="227"/>
    <cellStyle name="_______EWC 43.5MW8oMtresc 3_25_021 2 2" xfId="3341"/>
    <cellStyle name="_______EWC 43.5MW8oMtresc 3_25_021 3" xfId="3340"/>
    <cellStyle name="_______EWC 43.5MW8oMtresc 3_25_021_1" xfId="228"/>
    <cellStyle name="_______EWC 43.5MW8oMtresc 3_25_021_1 2" xfId="229"/>
    <cellStyle name="_______EWC 43.5MW8oMtresc 3_25_021_1 2 2" xfId="3343"/>
    <cellStyle name="_______EWC 43.5MW8oMtresc 3_25_021_1 3" xfId="3342"/>
    <cellStyle name="_______EWC 43.5MW8oMtresc 3_25_02v2" xfId="230"/>
    <cellStyle name="_______EWC 43.5MW8oMtresc 3_25_02v2 2" xfId="231"/>
    <cellStyle name="_______EWC 43.5MW8oMtresc 3_25_02v2 2 2" xfId="3345"/>
    <cellStyle name="_______EWC 43.5MW8oMtresc 3_25_02v2 3" xfId="3344"/>
    <cellStyle name="_______EWC 43.5MW8oMtresc 3_25_02v2_1" xfId="232"/>
    <cellStyle name="_______EWC 43.5MW8oMtresc 3_25_02v2_1 2" xfId="233"/>
    <cellStyle name="_______EWC 43.5MW8oMtresc 3_25_02v2_1 2 2" xfId="3347"/>
    <cellStyle name="_______EWC 43.5MW8oMtresc 3_25_02v2_1 3" xfId="3346"/>
    <cellStyle name="_______EWC 43.5MW8oMtresc 3_25_02v2_2" xfId="234"/>
    <cellStyle name="_______EWC 43.5MW8oMtresc 3_25_02v2_2 2" xfId="5662"/>
    <cellStyle name="_______EWC 43.5MW8oMtresc 3_25_02v2_2 3" xfId="5663"/>
    <cellStyle name="_______EWC 43.5MW8oMtresc 3_25_02v2_2_9. Staff Cost-External Services" xfId="5664"/>
    <cellStyle name="_______EWC 43.5MW8oMtresc 3_25_02v2_2_Conversion" xfId="5665"/>
    <cellStyle name="_______EWC 43.5MW8oMtresc 3_25_02v2_2_FIN € Summary" xfId="5666"/>
    <cellStyle name="_______EWC 43.5MW8oMtresc 3_25_02v2_2_One Corp Summary" xfId="5667"/>
    <cellStyle name="_______EWC 43.5MW8oMtresc 3_25_02v2w_esc" xfId="235"/>
    <cellStyle name="_______EWC 43.5MW8oMtresc 3_25_02v2w_esc 2" xfId="5668"/>
    <cellStyle name="_______EWC 43.5MW8oMtresc 3_25_02v2w_esc 3" xfId="5669"/>
    <cellStyle name="_______EWC 43.5MW8oMtresc 3_25_02v2w_esc_1" xfId="236"/>
    <cellStyle name="_______EWC 43.5MW8oMtresc 3_25_02v2w_esc_1 2" xfId="237"/>
    <cellStyle name="_______EWC 43.5MW8oMtresc 3_25_02v2w_esc_1 2 2" xfId="3349"/>
    <cellStyle name="_______EWC 43.5MW8oMtresc 3_25_02v2w_esc_1 3" xfId="3348"/>
    <cellStyle name="_______EWC 43.5MW8oMtresc 3_25_02v2w_esc_2" xfId="238"/>
    <cellStyle name="_______EWC 43.5MW8oMtresc 3_25_02v2w_esc_2 2" xfId="239"/>
    <cellStyle name="_______EWC 43.5MW8oMtresc 3_25_02v2w_esc_2 2 2" xfId="3351"/>
    <cellStyle name="_______EWC 43.5MW8oMtresc 3_25_02v2w_esc_2 3" xfId="3350"/>
    <cellStyle name="_______EWC 43.5MW8oMtresc 3_25_02v2w_esc_9. Staff Cost-External Services" xfId="5670"/>
    <cellStyle name="_______EWC 43.5MW8oMtresc 3_25_02v2w_esc_Conversion" xfId="5671"/>
    <cellStyle name="_______EWC 43.5MW8oMtresc 3_25_02v2w_esc_FIN € Summary" xfId="5672"/>
    <cellStyle name="_______EWC 43.5MW8oMtresc 3_25_02v2w_esc_One Corp Summary" xfId="5673"/>
    <cellStyle name="_______FIN € Summary" xfId="5674"/>
    <cellStyle name="_______One Corp Summary" xfId="5675"/>
    <cellStyle name="_______Wind farm - operation CF" xfId="240"/>
    <cellStyle name="_______Wind farm - operation CF 2" xfId="241"/>
    <cellStyle name="_______Wind farm - operation CF 2 2" xfId="3353"/>
    <cellStyle name="_______Wind farm - operation CF 3" xfId="3352"/>
    <cellStyle name="_______Wind farm - operation CF_1" xfId="242"/>
    <cellStyle name="_______Wind farm - operation CF_1 2" xfId="243"/>
    <cellStyle name="_______Wind farm - operation CF_1 2 2" xfId="3355"/>
    <cellStyle name="_______Wind farm - operation CF_1 3" xfId="3354"/>
    <cellStyle name="______1" xfId="244"/>
    <cellStyle name="______1 2" xfId="5676"/>
    <cellStyle name="______1 3" xfId="5677"/>
    <cellStyle name="______1_9. Staff Cost-External Services" xfId="5678"/>
    <cellStyle name="______1_Conversion" xfId="5679"/>
    <cellStyle name="______1_FIN € Summary" xfId="5680"/>
    <cellStyle name="______1_One Corp Summary" xfId="5681"/>
    <cellStyle name="______9. Staff Cost-External Services" xfId="5682"/>
    <cellStyle name="______Conversion" xfId="5683"/>
    <cellStyle name="______EWC 43.5MW8oMtresc 3_25_021" xfId="245"/>
    <cellStyle name="______EWC 43.5MW8oMtresc 3_25_021 2" xfId="246"/>
    <cellStyle name="______EWC 43.5MW8oMtresc 3_25_021 2 2" xfId="3357"/>
    <cellStyle name="______EWC 43.5MW8oMtresc 3_25_021 3" xfId="3356"/>
    <cellStyle name="______EWC 43.5MW8oMtresc 3_25_021_1" xfId="247"/>
    <cellStyle name="______EWC 43.5MW8oMtresc 3_25_021_1 2" xfId="5684"/>
    <cellStyle name="______EWC 43.5MW8oMtresc 3_25_021_1 3" xfId="5685"/>
    <cellStyle name="______EWC 43.5MW8oMtresc 3_25_021_1_9. Staff Cost-External Services" xfId="5686"/>
    <cellStyle name="______EWC 43.5MW8oMtresc 3_25_021_1_Conversion" xfId="5687"/>
    <cellStyle name="______EWC 43.5MW8oMtresc 3_25_021_1_FIN € Summary" xfId="5688"/>
    <cellStyle name="______EWC 43.5MW8oMtresc 3_25_021_1_One Corp Summary" xfId="5689"/>
    <cellStyle name="______EWC 43.5MW8oMtresc 3_25_021_2" xfId="248"/>
    <cellStyle name="______EWC 43.5MW8oMtresc 3_25_021_2 2" xfId="5690"/>
    <cellStyle name="______EWC 43.5MW8oMtresc 3_25_021_2 3" xfId="5691"/>
    <cellStyle name="______EWC 43.5MW8oMtresc 3_25_021_2_9. Staff Cost-External Services" xfId="5692"/>
    <cellStyle name="______EWC 43.5MW8oMtresc 3_25_021_2_Conversion" xfId="5693"/>
    <cellStyle name="______EWC 43.5MW8oMtresc 3_25_021_2_FIN € Summary" xfId="5694"/>
    <cellStyle name="______EWC 43.5MW8oMtresc 3_25_021_2_One Corp Summary" xfId="5695"/>
    <cellStyle name="______EWC 43.5MW8oMtresc 3_25_02v2" xfId="249"/>
    <cellStyle name="______EWC 43.5MW8oMtresc 3_25_02v2 2" xfId="250"/>
    <cellStyle name="______EWC 43.5MW8oMtresc 3_25_02v2 2 2" xfId="3359"/>
    <cellStyle name="______EWC 43.5MW8oMtresc 3_25_02v2 3" xfId="3358"/>
    <cellStyle name="______EWC 43.5MW8oMtresc 3_25_02v2_1" xfId="251"/>
    <cellStyle name="______EWC 43.5MW8oMtresc 3_25_02v2_1 2" xfId="252"/>
    <cellStyle name="______EWC 43.5MW8oMtresc 3_25_02v2_1 2 2" xfId="3361"/>
    <cellStyle name="______EWC 43.5MW8oMtresc 3_25_02v2_1 3" xfId="3360"/>
    <cellStyle name="______EWC 43.5MW8oMtresc 3_25_02v2w_esc" xfId="253"/>
    <cellStyle name="______EWC 43.5MW8oMtresc 3_25_02v2w_esc 2" xfId="5696"/>
    <cellStyle name="______EWC 43.5MW8oMtresc 3_25_02v2w_esc 3" xfId="5697"/>
    <cellStyle name="______EWC 43.5MW8oMtresc 3_25_02v2w_esc_1" xfId="254"/>
    <cellStyle name="______EWC 43.5MW8oMtresc 3_25_02v2w_esc_1 2" xfId="255"/>
    <cellStyle name="______EWC 43.5MW8oMtresc 3_25_02v2w_esc_1 2 2" xfId="3363"/>
    <cellStyle name="______EWC 43.5MW8oMtresc 3_25_02v2w_esc_1 3" xfId="3362"/>
    <cellStyle name="______EWC 43.5MW8oMtresc 3_25_02v2w_esc_2" xfId="256"/>
    <cellStyle name="______EWC 43.5MW8oMtresc 3_25_02v2w_esc_2 2" xfId="5698"/>
    <cellStyle name="______EWC 43.5MW8oMtresc 3_25_02v2w_esc_2 3" xfId="5699"/>
    <cellStyle name="______EWC 43.5MW8oMtresc 3_25_02v2w_esc_2_9. Staff Cost-External Services" xfId="5700"/>
    <cellStyle name="______EWC 43.5MW8oMtresc 3_25_02v2w_esc_2_Conversion" xfId="5701"/>
    <cellStyle name="______EWC 43.5MW8oMtresc 3_25_02v2w_esc_2_FIN € Summary" xfId="5702"/>
    <cellStyle name="______EWC 43.5MW8oMtresc 3_25_02v2w_esc_2_One Corp Summary" xfId="5703"/>
    <cellStyle name="______EWC 43.5MW8oMtresc 3_25_02v2w_esc_3" xfId="257"/>
    <cellStyle name="______EWC 43.5MW8oMtresc 3_25_02v2w_esc_3 2" xfId="258"/>
    <cellStyle name="______EWC 43.5MW8oMtresc 3_25_02v2w_esc_3 2 2" xfId="3365"/>
    <cellStyle name="______EWC 43.5MW8oMtresc 3_25_02v2w_esc_3 3" xfId="3364"/>
    <cellStyle name="______EWC 43.5MW8oMtresc 3_25_02v2w_esc_9. Staff Cost-External Services" xfId="5704"/>
    <cellStyle name="______EWC 43.5MW8oMtresc 3_25_02v2w_esc_Conversion" xfId="5705"/>
    <cellStyle name="______EWC 43.5MW8oMtresc 3_25_02v2w_esc_FIN € Summary" xfId="5706"/>
    <cellStyle name="______EWC 43.5MW8oMtresc 3_25_02v2w_esc_One Corp Summary" xfId="5707"/>
    <cellStyle name="______FIN € Summary" xfId="5708"/>
    <cellStyle name="______One Corp Summary" xfId="5709"/>
    <cellStyle name="______Wind farm - operation CF" xfId="259"/>
    <cellStyle name="______Wind farm - operation CF 2" xfId="5710"/>
    <cellStyle name="______Wind farm - operation CF 3" xfId="5711"/>
    <cellStyle name="______Wind farm - operation CF_1" xfId="260"/>
    <cellStyle name="______Wind farm - operation CF_1 2" xfId="261"/>
    <cellStyle name="______Wind farm - operation CF_1 2 2" xfId="3367"/>
    <cellStyle name="______Wind farm - operation CF_1 3" xfId="3366"/>
    <cellStyle name="______Wind farm - operation CF_2" xfId="262"/>
    <cellStyle name="______Wind farm - operation CF_2 2" xfId="263"/>
    <cellStyle name="______Wind farm - operation CF_2 2 2" xfId="3369"/>
    <cellStyle name="______Wind farm - operation CF_2 3" xfId="3368"/>
    <cellStyle name="______Wind farm - operation CF_9. Staff Cost-External Services" xfId="5712"/>
    <cellStyle name="______Wind farm - operation CF_Conversion" xfId="5713"/>
    <cellStyle name="______Wind farm - operation CF_FIN € Summary" xfId="5714"/>
    <cellStyle name="______Wind farm - operation CF_One Corp Summary" xfId="5715"/>
    <cellStyle name="___94___" xfId="264"/>
    <cellStyle name="___94___ 2" xfId="265"/>
    <cellStyle name="___94___ 2 2" xfId="3371"/>
    <cellStyle name="___94___ 3" xfId="3370"/>
    <cellStyle name="___94____EWC 43.5MW8oMtresc 3_25_021" xfId="266"/>
    <cellStyle name="___94____EWC 43.5MW8oMtresc 3_25_021 2" xfId="267"/>
    <cellStyle name="___94____EWC 43.5MW8oMtresc 3_25_021 2 2" xfId="3373"/>
    <cellStyle name="___94____EWC 43.5MW8oMtresc 3_25_021 3" xfId="3372"/>
    <cellStyle name="___94____EWC 43.5MW8oMtresc 3_25_021_1" xfId="268"/>
    <cellStyle name="___94____EWC 43.5MW8oMtresc 3_25_021_1 2" xfId="269"/>
    <cellStyle name="___94____EWC 43.5MW8oMtresc 3_25_021_1 2 2" xfId="3375"/>
    <cellStyle name="___94____EWC 43.5MW8oMtresc 3_25_021_1 3" xfId="3374"/>
    <cellStyle name="___94____EWC 43.5MW8oMtresc 3_25_02v2" xfId="270"/>
    <cellStyle name="___94____EWC 43.5MW8oMtresc 3_25_02v2 2" xfId="271"/>
    <cellStyle name="___94____EWC 43.5MW8oMtresc 3_25_02v2 2 2" xfId="3377"/>
    <cellStyle name="___94____EWC 43.5MW8oMtresc 3_25_02v2 3" xfId="3376"/>
    <cellStyle name="___94____EWC 43.5MW8oMtresc 3_25_02v2w_esc" xfId="272"/>
    <cellStyle name="___94____EWC 43.5MW8oMtresc 3_25_02v2w_esc 2" xfId="273"/>
    <cellStyle name="___94____EWC 43.5MW8oMtresc 3_25_02v2w_esc 2 2" xfId="3379"/>
    <cellStyle name="___94____EWC 43.5MW8oMtresc 3_25_02v2w_esc 3" xfId="3378"/>
    <cellStyle name="___94____Wind farm - operation CF" xfId="274"/>
    <cellStyle name="___94____Wind farm - operation CF 2" xfId="275"/>
    <cellStyle name="___94____Wind farm - operation CF 2 2" xfId="3381"/>
    <cellStyle name="___94____Wind farm - operation CF 3" xfId="3380"/>
    <cellStyle name="___97___" xfId="276"/>
    <cellStyle name="___97___ 2" xfId="5716"/>
    <cellStyle name="___97___ 3" xfId="5717"/>
    <cellStyle name="___97____9. Staff Cost-External Services" xfId="5718"/>
    <cellStyle name="___97____Conversion" xfId="5719"/>
    <cellStyle name="___97____FIN € Summary" xfId="5720"/>
    <cellStyle name="___97____One Corp Summary" xfId="5721"/>
    <cellStyle name="___970120" xfId="277"/>
    <cellStyle name="___970120 2" xfId="278"/>
    <cellStyle name="___970120 3" xfId="5722"/>
    <cellStyle name="___970120_9. Staff Cost-External Services" xfId="5723"/>
    <cellStyle name="___970120_Conversion" xfId="5724"/>
    <cellStyle name="___970120_Electric Delivery Revenue Accts" xfId="279"/>
    <cellStyle name="___970120_FIN € Summary" xfId="5725"/>
    <cellStyle name="___970120_Flux Summary" xfId="280"/>
    <cellStyle name="___970120_O &amp; M Gas YTD" xfId="281"/>
    <cellStyle name="___970120_One Corp Summary" xfId="5726"/>
    <cellStyle name="___970120_RGE  Income Statement Flux GAAP Jan_2013 YTD" xfId="282"/>
    <cellStyle name="___970120_SUMMARY" xfId="283"/>
    <cellStyle name="___BEBU_GI" xfId="284"/>
    <cellStyle name="___BEBU_GI 2" xfId="5727"/>
    <cellStyle name="___BEBU_GI 3" xfId="5728"/>
    <cellStyle name="___BEBU_GI_9. Staff Cost-External Services" xfId="5729"/>
    <cellStyle name="___BEBU_GI_Conversion" xfId="5730"/>
    <cellStyle name="___BEBU_GI_FIN € Summary" xfId="5731"/>
    <cellStyle name="___BEBU_GI_One Corp Summary" xfId="5732"/>
    <cellStyle name="___dimon" xfId="285"/>
    <cellStyle name="___dimon 2" xfId="286"/>
    <cellStyle name="___dimon 2 2" xfId="3383"/>
    <cellStyle name="___dimon 2 2 2" xfId="5733"/>
    <cellStyle name="___dimon 2 3" xfId="5734"/>
    <cellStyle name="___dimon 2 3 2" xfId="5735"/>
    <cellStyle name="___dimon 2 4" xfId="5736"/>
    <cellStyle name="___dimon 2_Xavier" xfId="5737"/>
    <cellStyle name="___dimon 2_Xavier (2)" xfId="5738"/>
    <cellStyle name="___dimon 2_Xavier (2) 2" xfId="5739"/>
    <cellStyle name="___dimon 2_Xavier 2" xfId="5740"/>
    <cellStyle name="___dimon 2_Xavier 3" xfId="5741"/>
    <cellStyle name="___dimon 2_Xavier II" xfId="5742"/>
    <cellStyle name="___dimon 2_Xavier II 2" xfId="5743"/>
    <cellStyle name="___dimon 3" xfId="3382"/>
    <cellStyle name="___dimon 3 2" xfId="5744"/>
    <cellStyle name="___dimon 4" xfId="5745"/>
    <cellStyle name="___dimon 4 2" xfId="5746"/>
    <cellStyle name="___dimon 5" xfId="5747"/>
    <cellStyle name="___dimon_9. Staff Cost-External Services" xfId="5748"/>
    <cellStyle name="___dimon_9. Staff Cost-External Services 2" xfId="5749"/>
    <cellStyle name="___dimon_9. Staff Cost-External Services_1" xfId="5750"/>
    <cellStyle name="___dimon_9. Staff Cost-External Services_1 2" xfId="5751"/>
    <cellStyle name="___dimon_Actual" xfId="5752"/>
    <cellStyle name="___dimon_Actual 2" xfId="5753"/>
    <cellStyle name="___dimon_Actual_Xavier" xfId="5754"/>
    <cellStyle name="___dimon_Actual_Xavier (2)" xfId="5755"/>
    <cellStyle name="___dimon_Actual_Xavier (2) 2" xfId="5756"/>
    <cellStyle name="___dimon_Actual_Xavier 2" xfId="5757"/>
    <cellStyle name="___dimon_Actual_Xavier 3" xfId="5758"/>
    <cellStyle name="___dimon_Actual_Xavier II" xfId="5759"/>
    <cellStyle name="___dimon_Actual_Xavier II 2" xfId="5760"/>
    <cellStyle name="___dimon_Conversion" xfId="5761"/>
    <cellStyle name="___dimon_Conversion 2" xfId="5762"/>
    <cellStyle name="___dimon_EWC 43.5MW8oMtresc 3_25_021" xfId="287"/>
    <cellStyle name="___dimon_EWC 43.5MW8oMtresc 3_25_021 2" xfId="288"/>
    <cellStyle name="___dimon_EWC 43.5MW8oMtresc 3_25_021 2 2" xfId="3385"/>
    <cellStyle name="___dimon_EWC 43.5MW8oMtresc 3_25_021 2 2 2" xfId="5763"/>
    <cellStyle name="___dimon_EWC 43.5MW8oMtresc 3_25_021 2 3" xfId="5764"/>
    <cellStyle name="___dimon_EWC 43.5MW8oMtresc 3_25_021 2 3 2" xfId="5765"/>
    <cellStyle name="___dimon_EWC 43.5MW8oMtresc 3_25_021 2 4" xfId="5766"/>
    <cellStyle name="___dimon_EWC 43.5MW8oMtresc 3_25_021 2_Xavier" xfId="5767"/>
    <cellStyle name="___dimon_EWC 43.5MW8oMtresc 3_25_021 2_Xavier (2)" xfId="5768"/>
    <cellStyle name="___dimon_EWC 43.5MW8oMtresc 3_25_021 2_Xavier (2) 2" xfId="5769"/>
    <cellStyle name="___dimon_EWC 43.5MW8oMtresc 3_25_021 2_Xavier 2" xfId="5770"/>
    <cellStyle name="___dimon_EWC 43.5MW8oMtresc 3_25_021 2_Xavier 3" xfId="5771"/>
    <cellStyle name="___dimon_EWC 43.5MW8oMtresc 3_25_021 2_Xavier II" xfId="5772"/>
    <cellStyle name="___dimon_EWC 43.5MW8oMtresc 3_25_021 2_Xavier II 2" xfId="5773"/>
    <cellStyle name="___dimon_EWC 43.5MW8oMtresc 3_25_021 3" xfId="3384"/>
    <cellStyle name="___dimon_EWC 43.5MW8oMtresc 3_25_021 3 2" xfId="5774"/>
    <cellStyle name="___dimon_EWC 43.5MW8oMtresc 3_25_021 4" xfId="5775"/>
    <cellStyle name="___dimon_EWC 43.5MW8oMtresc 3_25_021 4 2" xfId="5776"/>
    <cellStyle name="___dimon_EWC 43.5MW8oMtresc 3_25_021 5" xfId="5777"/>
    <cellStyle name="___dimon_EWC 43.5MW8oMtresc 3_25_021_9. Staff Cost-External Services" xfId="5778"/>
    <cellStyle name="___dimon_EWC 43.5MW8oMtresc 3_25_021_9. Staff Cost-External Services 2" xfId="5779"/>
    <cellStyle name="___dimon_EWC 43.5MW8oMtresc 3_25_021_9. Staff Cost-External Services_1" xfId="5780"/>
    <cellStyle name="___dimon_EWC 43.5MW8oMtresc 3_25_021_9. Staff Cost-External Services_1 2" xfId="5781"/>
    <cellStyle name="___dimon_EWC 43.5MW8oMtresc 3_25_021_Actual" xfId="5782"/>
    <cellStyle name="___dimon_EWC 43.5MW8oMtresc 3_25_021_Actual 2" xfId="5783"/>
    <cellStyle name="___dimon_EWC 43.5MW8oMtresc 3_25_021_Actual_Xavier" xfId="5784"/>
    <cellStyle name="___dimon_EWC 43.5MW8oMtresc 3_25_021_Actual_Xavier (2)" xfId="5785"/>
    <cellStyle name="___dimon_EWC 43.5MW8oMtresc 3_25_021_Actual_Xavier (2) 2" xfId="5786"/>
    <cellStyle name="___dimon_EWC 43.5MW8oMtresc 3_25_021_Actual_Xavier 2" xfId="5787"/>
    <cellStyle name="___dimon_EWC 43.5MW8oMtresc 3_25_021_Actual_Xavier 3" xfId="5788"/>
    <cellStyle name="___dimon_EWC 43.5MW8oMtresc 3_25_021_Actual_Xavier II" xfId="5789"/>
    <cellStyle name="___dimon_EWC 43.5MW8oMtresc 3_25_021_Actual_Xavier II 2" xfId="5790"/>
    <cellStyle name="___dimon_EWC 43.5MW8oMtresc 3_25_021_Conversion" xfId="5791"/>
    <cellStyle name="___dimon_EWC 43.5MW8oMtresc 3_25_021_Conversion 2" xfId="5792"/>
    <cellStyle name="___dimon_EWC 43.5MW8oMtresc 3_25_021_FIN € Summary" xfId="5793"/>
    <cellStyle name="___dimon_EWC 43.5MW8oMtresc 3_25_021_FIN € Summary 2" xfId="5794"/>
    <cellStyle name="___dimon_EWC 43.5MW8oMtresc 3_25_021_IFRS Elim" xfId="5795"/>
    <cellStyle name="___dimon_EWC 43.5MW8oMtresc 3_25_021_IFRS Elim 2" xfId="5796"/>
    <cellStyle name="___dimon_EWC 43.5MW8oMtresc 3_25_021_IFRS Elim_Xavier" xfId="5797"/>
    <cellStyle name="___dimon_EWC 43.5MW8oMtresc 3_25_021_IFRS Elim_Xavier (2)" xfId="5798"/>
    <cellStyle name="___dimon_EWC 43.5MW8oMtresc 3_25_021_IFRS Elim_Xavier (2) 2" xfId="5799"/>
    <cellStyle name="___dimon_EWC 43.5MW8oMtresc 3_25_021_IFRS Elim_Xavier 2" xfId="5800"/>
    <cellStyle name="___dimon_EWC 43.5MW8oMtresc 3_25_021_IFRS Elim_Xavier 3" xfId="5801"/>
    <cellStyle name="___dimon_EWC 43.5MW8oMtresc 3_25_021_IFRS Elim_Xavier II" xfId="5802"/>
    <cellStyle name="___dimon_EWC 43.5MW8oMtresc 3_25_021_IFRS Elim_Xavier II 2" xfId="5803"/>
    <cellStyle name="___dimon_EWC 43.5MW8oMtresc 3_25_021_IFRS IS" xfId="5804"/>
    <cellStyle name="___dimon_EWC 43.5MW8oMtresc 3_25_021_IFRS IS 2" xfId="5805"/>
    <cellStyle name="___dimon_EWC 43.5MW8oMtresc 3_25_021_IFRS IS_Xavier" xfId="5806"/>
    <cellStyle name="___dimon_EWC 43.5MW8oMtresc 3_25_021_IFRS IS_Xavier (2)" xfId="5807"/>
    <cellStyle name="___dimon_EWC 43.5MW8oMtresc 3_25_021_IFRS IS_Xavier (2) 2" xfId="5808"/>
    <cellStyle name="___dimon_EWC 43.5MW8oMtresc 3_25_021_IFRS IS_Xavier 2" xfId="5809"/>
    <cellStyle name="___dimon_EWC 43.5MW8oMtresc 3_25_021_IFRS IS_Xavier 3" xfId="5810"/>
    <cellStyle name="___dimon_EWC 43.5MW8oMtresc 3_25_021_IFRS IS_Xavier II" xfId="5811"/>
    <cellStyle name="___dimon_EWC 43.5MW8oMtresc 3_25_021_IFRS IS_Xavier II 2" xfId="5812"/>
    <cellStyle name="___dimon_EWC 43.5MW8oMtresc 3_25_021_One Corp Summary" xfId="5813"/>
    <cellStyle name="___dimon_EWC 43.5MW8oMtresc 3_25_021_One Corp Summary 2" xfId="5814"/>
    <cellStyle name="___dimon_EWC 43.5MW8oMtresc 3_25_021_Plan IS" xfId="5815"/>
    <cellStyle name="___dimon_EWC 43.5MW8oMtresc 3_25_021_Plan IS 2" xfId="5816"/>
    <cellStyle name="___dimon_EWC 43.5MW8oMtresc 3_25_021_Plan IS_Xavier" xfId="5817"/>
    <cellStyle name="___dimon_EWC 43.5MW8oMtresc 3_25_021_Plan IS_Xavier (2)" xfId="5818"/>
    <cellStyle name="___dimon_EWC 43.5MW8oMtresc 3_25_021_Plan IS_Xavier (2) 2" xfId="5819"/>
    <cellStyle name="___dimon_EWC 43.5MW8oMtresc 3_25_021_Plan IS_Xavier 2" xfId="5820"/>
    <cellStyle name="___dimon_EWC 43.5MW8oMtresc 3_25_021_Plan IS_Xavier 3" xfId="5821"/>
    <cellStyle name="___dimon_EWC 43.5MW8oMtresc 3_25_021_Plan IS_Xavier II" xfId="5822"/>
    <cellStyle name="___dimon_EWC 43.5MW8oMtresc 3_25_021_Plan IS_Xavier II 2" xfId="5823"/>
    <cellStyle name="___dimon_EWC 43.5MW8oMtresc 3_25_021_PlntIn" xfId="5824"/>
    <cellStyle name="___dimon_EWC 43.5MW8oMtresc 3_25_021_PlntIn 2" xfId="5825"/>
    <cellStyle name="___dimon_EWC 43.5MW8oMtresc 3_25_021_PlntIn_Xavier" xfId="5826"/>
    <cellStyle name="___dimon_EWC 43.5MW8oMtresc 3_25_021_PlntIn_Xavier (2)" xfId="5827"/>
    <cellStyle name="___dimon_EWC 43.5MW8oMtresc 3_25_021_PlntIn_Xavier (2) 2" xfId="5828"/>
    <cellStyle name="___dimon_EWC 43.5MW8oMtresc 3_25_021_PlntIn_Xavier 2" xfId="5829"/>
    <cellStyle name="___dimon_EWC 43.5MW8oMtresc 3_25_021_PlntIn_Xavier 3" xfId="5830"/>
    <cellStyle name="___dimon_EWC 43.5MW8oMtresc 3_25_021_PlntIn_Xavier II" xfId="5831"/>
    <cellStyle name="___dimon_EWC 43.5MW8oMtresc 3_25_021_PlntIn_Xavier II 2" xfId="5832"/>
    <cellStyle name="___dimon_EWC 43.5MW8oMtresc 3_25_021_PPA" xfId="5833"/>
    <cellStyle name="___dimon_EWC 43.5MW8oMtresc 3_25_021_PPA 2" xfId="5834"/>
    <cellStyle name="___dimon_EWC 43.5MW8oMtresc 3_25_021_PPA_Xavier" xfId="5835"/>
    <cellStyle name="___dimon_EWC 43.5MW8oMtresc 3_25_021_PPA_Xavier (2)" xfId="5836"/>
    <cellStyle name="___dimon_EWC 43.5MW8oMtresc 3_25_021_PPA_Xavier (2) 2" xfId="5837"/>
    <cellStyle name="___dimon_EWC 43.5MW8oMtresc 3_25_021_PPA_Xavier 2" xfId="5838"/>
    <cellStyle name="___dimon_EWC 43.5MW8oMtresc 3_25_021_PPA_Xavier 3" xfId="5839"/>
    <cellStyle name="___dimon_EWC 43.5MW8oMtresc 3_25_021_PPA_Xavier II" xfId="5840"/>
    <cellStyle name="___dimon_EWC 43.5MW8oMtresc 3_25_021_PPA_Xavier II 2" xfId="5841"/>
    <cellStyle name="___dimon_EWC 43.5MW8oMtresc 3_25_021_Xavier" xfId="5842"/>
    <cellStyle name="___dimon_EWC 43.5MW8oMtresc 3_25_021_Xavier (2)" xfId="5843"/>
    <cellStyle name="___dimon_EWC 43.5MW8oMtresc 3_25_021_Xavier (2) 2" xfId="5844"/>
    <cellStyle name="___dimon_EWC 43.5MW8oMtresc 3_25_021_Xavier 2" xfId="5845"/>
    <cellStyle name="___dimon_EWC 43.5MW8oMtresc 3_25_021_Xavier 3" xfId="5846"/>
    <cellStyle name="___dimon_EWC 43.5MW8oMtresc 3_25_021_Xavier II" xfId="5847"/>
    <cellStyle name="___dimon_EWC 43.5MW8oMtresc 3_25_021_Xavier II 2" xfId="5848"/>
    <cellStyle name="___dimon_EWC 43.5MW8oMtresc 3_25_02v2" xfId="289"/>
    <cellStyle name="___dimon_EWC 43.5MW8oMtresc 3_25_02v2 2" xfId="290"/>
    <cellStyle name="___dimon_EWC 43.5MW8oMtresc 3_25_02v2 2 2" xfId="3387"/>
    <cellStyle name="___dimon_EWC 43.5MW8oMtresc 3_25_02v2 2 2 2" xfId="5849"/>
    <cellStyle name="___dimon_EWC 43.5MW8oMtresc 3_25_02v2 2 3" xfId="5850"/>
    <cellStyle name="___dimon_EWC 43.5MW8oMtresc 3_25_02v2 2 3 2" xfId="5851"/>
    <cellStyle name="___dimon_EWC 43.5MW8oMtresc 3_25_02v2 2 4" xfId="5852"/>
    <cellStyle name="___dimon_EWC 43.5MW8oMtresc 3_25_02v2 2_Xavier" xfId="5853"/>
    <cellStyle name="___dimon_EWC 43.5MW8oMtresc 3_25_02v2 2_Xavier (2)" xfId="5854"/>
    <cellStyle name="___dimon_EWC 43.5MW8oMtresc 3_25_02v2 2_Xavier (2) 2" xfId="5855"/>
    <cellStyle name="___dimon_EWC 43.5MW8oMtresc 3_25_02v2 2_Xavier 2" xfId="5856"/>
    <cellStyle name="___dimon_EWC 43.5MW8oMtresc 3_25_02v2 2_Xavier 3" xfId="5857"/>
    <cellStyle name="___dimon_EWC 43.5MW8oMtresc 3_25_02v2 2_Xavier II" xfId="5858"/>
    <cellStyle name="___dimon_EWC 43.5MW8oMtresc 3_25_02v2 2_Xavier II 2" xfId="5859"/>
    <cellStyle name="___dimon_EWC 43.5MW8oMtresc 3_25_02v2 3" xfId="3386"/>
    <cellStyle name="___dimon_EWC 43.5MW8oMtresc 3_25_02v2 3 2" xfId="5860"/>
    <cellStyle name="___dimon_EWC 43.5MW8oMtresc 3_25_02v2 4" xfId="5861"/>
    <cellStyle name="___dimon_EWC 43.5MW8oMtresc 3_25_02v2 4 2" xfId="5862"/>
    <cellStyle name="___dimon_EWC 43.5MW8oMtresc 3_25_02v2 5" xfId="5863"/>
    <cellStyle name="___dimon_EWC 43.5MW8oMtresc 3_25_02v2_9. Staff Cost-External Services" xfId="5864"/>
    <cellStyle name="___dimon_EWC 43.5MW8oMtresc 3_25_02v2_9. Staff Cost-External Services 2" xfId="5865"/>
    <cellStyle name="___dimon_EWC 43.5MW8oMtresc 3_25_02v2_9. Staff Cost-External Services_1" xfId="5866"/>
    <cellStyle name="___dimon_EWC 43.5MW8oMtresc 3_25_02v2_9. Staff Cost-External Services_1 2" xfId="5867"/>
    <cellStyle name="___dimon_EWC 43.5MW8oMtresc 3_25_02v2_Actual" xfId="5868"/>
    <cellStyle name="___dimon_EWC 43.5MW8oMtresc 3_25_02v2_Actual 2" xfId="5869"/>
    <cellStyle name="___dimon_EWC 43.5MW8oMtresc 3_25_02v2_Actual_Xavier" xfId="5870"/>
    <cellStyle name="___dimon_EWC 43.5MW8oMtresc 3_25_02v2_Actual_Xavier (2)" xfId="5871"/>
    <cellStyle name="___dimon_EWC 43.5MW8oMtresc 3_25_02v2_Actual_Xavier (2) 2" xfId="5872"/>
    <cellStyle name="___dimon_EWC 43.5MW8oMtresc 3_25_02v2_Actual_Xavier 2" xfId="5873"/>
    <cellStyle name="___dimon_EWC 43.5MW8oMtresc 3_25_02v2_Actual_Xavier 3" xfId="5874"/>
    <cellStyle name="___dimon_EWC 43.5MW8oMtresc 3_25_02v2_Actual_Xavier II" xfId="5875"/>
    <cellStyle name="___dimon_EWC 43.5MW8oMtresc 3_25_02v2_Actual_Xavier II 2" xfId="5876"/>
    <cellStyle name="___dimon_EWC 43.5MW8oMtresc 3_25_02v2_Conversion" xfId="5877"/>
    <cellStyle name="___dimon_EWC 43.5MW8oMtresc 3_25_02v2_Conversion 2" xfId="5878"/>
    <cellStyle name="___dimon_EWC 43.5MW8oMtresc 3_25_02v2_FIN € Summary" xfId="5879"/>
    <cellStyle name="___dimon_EWC 43.5MW8oMtresc 3_25_02v2_FIN € Summary 2" xfId="5880"/>
    <cellStyle name="___dimon_EWC 43.5MW8oMtresc 3_25_02v2_IFRS Elim" xfId="5881"/>
    <cellStyle name="___dimon_EWC 43.5MW8oMtresc 3_25_02v2_IFRS Elim 2" xfId="5882"/>
    <cellStyle name="___dimon_EWC 43.5MW8oMtresc 3_25_02v2_IFRS Elim_Xavier" xfId="5883"/>
    <cellStyle name="___dimon_EWC 43.5MW8oMtresc 3_25_02v2_IFRS Elim_Xavier (2)" xfId="5884"/>
    <cellStyle name="___dimon_EWC 43.5MW8oMtresc 3_25_02v2_IFRS Elim_Xavier (2) 2" xfId="5885"/>
    <cellStyle name="___dimon_EWC 43.5MW8oMtresc 3_25_02v2_IFRS Elim_Xavier 2" xfId="5886"/>
    <cellStyle name="___dimon_EWC 43.5MW8oMtresc 3_25_02v2_IFRS Elim_Xavier 3" xfId="5887"/>
    <cellStyle name="___dimon_EWC 43.5MW8oMtresc 3_25_02v2_IFRS Elim_Xavier II" xfId="5888"/>
    <cellStyle name="___dimon_EWC 43.5MW8oMtresc 3_25_02v2_IFRS Elim_Xavier II 2" xfId="5889"/>
    <cellStyle name="___dimon_EWC 43.5MW8oMtresc 3_25_02v2_IFRS IS" xfId="5890"/>
    <cellStyle name="___dimon_EWC 43.5MW8oMtresc 3_25_02v2_IFRS IS 2" xfId="5891"/>
    <cellStyle name="___dimon_EWC 43.5MW8oMtresc 3_25_02v2_IFRS IS_Xavier" xfId="5892"/>
    <cellStyle name="___dimon_EWC 43.5MW8oMtresc 3_25_02v2_IFRS IS_Xavier (2)" xfId="5893"/>
    <cellStyle name="___dimon_EWC 43.5MW8oMtresc 3_25_02v2_IFRS IS_Xavier (2) 2" xfId="5894"/>
    <cellStyle name="___dimon_EWC 43.5MW8oMtresc 3_25_02v2_IFRS IS_Xavier 2" xfId="5895"/>
    <cellStyle name="___dimon_EWC 43.5MW8oMtresc 3_25_02v2_IFRS IS_Xavier 3" xfId="5896"/>
    <cellStyle name="___dimon_EWC 43.5MW8oMtresc 3_25_02v2_IFRS IS_Xavier II" xfId="5897"/>
    <cellStyle name="___dimon_EWC 43.5MW8oMtresc 3_25_02v2_IFRS IS_Xavier II 2" xfId="5898"/>
    <cellStyle name="___dimon_EWC 43.5MW8oMtresc 3_25_02v2_One Corp Summary" xfId="5899"/>
    <cellStyle name="___dimon_EWC 43.5MW8oMtresc 3_25_02v2_One Corp Summary 2" xfId="5900"/>
    <cellStyle name="___dimon_EWC 43.5MW8oMtresc 3_25_02v2_Plan IS" xfId="5901"/>
    <cellStyle name="___dimon_EWC 43.5MW8oMtresc 3_25_02v2_Plan IS 2" xfId="5902"/>
    <cellStyle name="___dimon_EWC 43.5MW8oMtresc 3_25_02v2_Plan IS_Xavier" xfId="5903"/>
    <cellStyle name="___dimon_EWC 43.5MW8oMtresc 3_25_02v2_Plan IS_Xavier (2)" xfId="5904"/>
    <cellStyle name="___dimon_EWC 43.5MW8oMtresc 3_25_02v2_Plan IS_Xavier (2) 2" xfId="5905"/>
    <cellStyle name="___dimon_EWC 43.5MW8oMtresc 3_25_02v2_Plan IS_Xavier 2" xfId="5906"/>
    <cellStyle name="___dimon_EWC 43.5MW8oMtresc 3_25_02v2_Plan IS_Xavier 3" xfId="5907"/>
    <cellStyle name="___dimon_EWC 43.5MW8oMtresc 3_25_02v2_Plan IS_Xavier II" xfId="5908"/>
    <cellStyle name="___dimon_EWC 43.5MW8oMtresc 3_25_02v2_Plan IS_Xavier II 2" xfId="5909"/>
    <cellStyle name="___dimon_EWC 43.5MW8oMtresc 3_25_02v2_PlntIn" xfId="5910"/>
    <cellStyle name="___dimon_EWC 43.5MW8oMtresc 3_25_02v2_PlntIn 2" xfId="5911"/>
    <cellStyle name="___dimon_EWC 43.5MW8oMtresc 3_25_02v2_PlntIn_Xavier" xfId="5912"/>
    <cellStyle name="___dimon_EWC 43.5MW8oMtresc 3_25_02v2_PlntIn_Xavier (2)" xfId="5913"/>
    <cellStyle name="___dimon_EWC 43.5MW8oMtresc 3_25_02v2_PlntIn_Xavier (2) 2" xfId="5914"/>
    <cellStyle name="___dimon_EWC 43.5MW8oMtresc 3_25_02v2_PlntIn_Xavier 2" xfId="5915"/>
    <cellStyle name="___dimon_EWC 43.5MW8oMtresc 3_25_02v2_PlntIn_Xavier 3" xfId="5916"/>
    <cellStyle name="___dimon_EWC 43.5MW8oMtresc 3_25_02v2_PlntIn_Xavier II" xfId="5917"/>
    <cellStyle name="___dimon_EWC 43.5MW8oMtresc 3_25_02v2_PlntIn_Xavier II 2" xfId="5918"/>
    <cellStyle name="___dimon_EWC 43.5MW8oMtresc 3_25_02v2_PPA" xfId="5919"/>
    <cellStyle name="___dimon_EWC 43.5MW8oMtresc 3_25_02v2_PPA 2" xfId="5920"/>
    <cellStyle name="___dimon_EWC 43.5MW8oMtresc 3_25_02v2_PPA_Xavier" xfId="5921"/>
    <cellStyle name="___dimon_EWC 43.5MW8oMtresc 3_25_02v2_PPA_Xavier (2)" xfId="5922"/>
    <cellStyle name="___dimon_EWC 43.5MW8oMtresc 3_25_02v2_PPA_Xavier (2) 2" xfId="5923"/>
    <cellStyle name="___dimon_EWC 43.5MW8oMtresc 3_25_02v2_PPA_Xavier 2" xfId="5924"/>
    <cellStyle name="___dimon_EWC 43.5MW8oMtresc 3_25_02v2_PPA_Xavier 3" xfId="5925"/>
    <cellStyle name="___dimon_EWC 43.5MW8oMtresc 3_25_02v2_PPA_Xavier II" xfId="5926"/>
    <cellStyle name="___dimon_EWC 43.5MW8oMtresc 3_25_02v2_PPA_Xavier II 2" xfId="5927"/>
    <cellStyle name="___dimon_EWC 43.5MW8oMtresc 3_25_02v2_Xavier" xfId="5928"/>
    <cellStyle name="___dimon_EWC 43.5MW8oMtresc 3_25_02v2_Xavier (2)" xfId="5929"/>
    <cellStyle name="___dimon_EWC 43.5MW8oMtresc 3_25_02v2_Xavier (2) 2" xfId="5930"/>
    <cellStyle name="___dimon_EWC 43.5MW8oMtresc 3_25_02v2_Xavier 2" xfId="5931"/>
    <cellStyle name="___dimon_EWC 43.5MW8oMtresc 3_25_02v2_Xavier 3" xfId="5932"/>
    <cellStyle name="___dimon_EWC 43.5MW8oMtresc 3_25_02v2_Xavier II" xfId="5933"/>
    <cellStyle name="___dimon_EWC 43.5MW8oMtresc 3_25_02v2_Xavier II 2" xfId="5934"/>
    <cellStyle name="___dimon_EWC 43.5MW8oMtresc 3_25_02v2w_esc" xfId="291"/>
    <cellStyle name="___dimon_EWC 43.5MW8oMtresc 3_25_02v2w_esc 2" xfId="292"/>
    <cellStyle name="___dimon_EWC 43.5MW8oMtresc 3_25_02v2w_esc 2 2" xfId="3389"/>
    <cellStyle name="___dimon_EWC 43.5MW8oMtresc 3_25_02v2w_esc 3" xfId="3388"/>
    <cellStyle name="___dimon_FIN € Summary" xfId="5935"/>
    <cellStyle name="___dimon_FIN € Summary 2" xfId="5936"/>
    <cellStyle name="___dimon_IFRS Elim" xfId="5937"/>
    <cellStyle name="___dimon_IFRS Elim 2" xfId="5938"/>
    <cellStyle name="___dimon_IFRS Elim_Xavier" xfId="5939"/>
    <cellStyle name="___dimon_IFRS Elim_Xavier (2)" xfId="5940"/>
    <cellStyle name="___dimon_IFRS Elim_Xavier (2) 2" xfId="5941"/>
    <cellStyle name="___dimon_IFRS Elim_Xavier 2" xfId="5942"/>
    <cellStyle name="___dimon_IFRS Elim_Xavier 3" xfId="5943"/>
    <cellStyle name="___dimon_IFRS Elim_Xavier II" xfId="5944"/>
    <cellStyle name="___dimon_IFRS Elim_Xavier II 2" xfId="5945"/>
    <cellStyle name="___dimon_IFRS IS" xfId="5946"/>
    <cellStyle name="___dimon_IFRS IS 2" xfId="5947"/>
    <cellStyle name="___dimon_IFRS IS_Xavier" xfId="5948"/>
    <cellStyle name="___dimon_IFRS IS_Xavier (2)" xfId="5949"/>
    <cellStyle name="___dimon_IFRS IS_Xavier (2) 2" xfId="5950"/>
    <cellStyle name="___dimon_IFRS IS_Xavier 2" xfId="5951"/>
    <cellStyle name="___dimon_IFRS IS_Xavier 3" xfId="5952"/>
    <cellStyle name="___dimon_IFRS IS_Xavier II" xfId="5953"/>
    <cellStyle name="___dimon_IFRS IS_Xavier II 2" xfId="5954"/>
    <cellStyle name="___dimon_One Corp Summary" xfId="5955"/>
    <cellStyle name="___dimon_One Corp Summary 2" xfId="5956"/>
    <cellStyle name="___dimon_Plan IS" xfId="5957"/>
    <cellStyle name="___dimon_Plan IS 2" xfId="5958"/>
    <cellStyle name="___dimon_Plan IS_Xavier" xfId="5959"/>
    <cellStyle name="___dimon_Plan IS_Xavier (2)" xfId="5960"/>
    <cellStyle name="___dimon_Plan IS_Xavier (2) 2" xfId="5961"/>
    <cellStyle name="___dimon_Plan IS_Xavier 2" xfId="5962"/>
    <cellStyle name="___dimon_Plan IS_Xavier 3" xfId="5963"/>
    <cellStyle name="___dimon_Plan IS_Xavier II" xfId="5964"/>
    <cellStyle name="___dimon_Plan IS_Xavier II 2" xfId="5965"/>
    <cellStyle name="___dimon_PlntIn" xfId="5966"/>
    <cellStyle name="___dimon_PlntIn 2" xfId="5967"/>
    <cellStyle name="___dimon_PlntIn_Xavier" xfId="5968"/>
    <cellStyle name="___dimon_PlntIn_Xavier (2)" xfId="5969"/>
    <cellStyle name="___dimon_PlntIn_Xavier (2) 2" xfId="5970"/>
    <cellStyle name="___dimon_PlntIn_Xavier 2" xfId="5971"/>
    <cellStyle name="___dimon_PlntIn_Xavier 3" xfId="5972"/>
    <cellStyle name="___dimon_PlntIn_Xavier II" xfId="5973"/>
    <cellStyle name="___dimon_PlntIn_Xavier II 2" xfId="5974"/>
    <cellStyle name="___dimon_PPA" xfId="5975"/>
    <cellStyle name="___dimon_PPA 2" xfId="5976"/>
    <cellStyle name="___dimon_PPA_Xavier" xfId="5977"/>
    <cellStyle name="___dimon_PPA_Xavier (2)" xfId="5978"/>
    <cellStyle name="___dimon_PPA_Xavier (2) 2" xfId="5979"/>
    <cellStyle name="___dimon_PPA_Xavier 2" xfId="5980"/>
    <cellStyle name="___dimon_PPA_Xavier 3" xfId="5981"/>
    <cellStyle name="___dimon_PPA_Xavier II" xfId="5982"/>
    <cellStyle name="___dimon_PPA_Xavier II 2" xfId="5983"/>
    <cellStyle name="___dimon_Wind farm - operation CF" xfId="293"/>
    <cellStyle name="___dimon_Wind farm - operation CF 2" xfId="294"/>
    <cellStyle name="___dimon_Wind farm - operation CF 2 2" xfId="3391"/>
    <cellStyle name="___dimon_Wind farm - operation CF 3" xfId="3390"/>
    <cellStyle name="___dimon_Xavier" xfId="5984"/>
    <cellStyle name="___dimon_Xavier (2)" xfId="5985"/>
    <cellStyle name="___dimon_Xavier (2) 2" xfId="5986"/>
    <cellStyle name="___dimon_Xavier 2" xfId="5987"/>
    <cellStyle name="___dimon_Xavier 3" xfId="5988"/>
    <cellStyle name="___dimon_Xavier II" xfId="5989"/>
    <cellStyle name="___dimon_Xavier II 2" xfId="5990"/>
    <cellStyle name="___form" xfId="295"/>
    <cellStyle name="___form 2" xfId="296"/>
    <cellStyle name="___form 2 2" xfId="3393"/>
    <cellStyle name="___form 3" xfId="3392"/>
    <cellStyle name="___form_EWC 43.5MW8oMtresc 3_25_021" xfId="297"/>
    <cellStyle name="___form_EWC 43.5MW8oMtresc 3_25_021 2" xfId="5991"/>
    <cellStyle name="___form_EWC 43.5MW8oMtresc 3_25_021 3" xfId="5992"/>
    <cellStyle name="___form_EWC 43.5MW8oMtresc 3_25_021_1" xfId="298"/>
    <cellStyle name="___form_EWC 43.5MW8oMtresc 3_25_021_1 2" xfId="299"/>
    <cellStyle name="___form_EWC 43.5MW8oMtresc 3_25_021_1 2 2" xfId="3395"/>
    <cellStyle name="___form_EWC 43.5MW8oMtresc 3_25_021_1 3" xfId="3394"/>
    <cellStyle name="___form_EWC 43.5MW8oMtresc 3_25_021_9. Staff Cost-External Services" xfId="5993"/>
    <cellStyle name="___form_EWC 43.5MW8oMtresc 3_25_021_Conversion" xfId="5994"/>
    <cellStyle name="___form_EWC 43.5MW8oMtresc 3_25_021_FIN € Summary" xfId="5995"/>
    <cellStyle name="___form_EWC 43.5MW8oMtresc 3_25_021_One Corp Summary" xfId="5996"/>
    <cellStyle name="___form_EWC 43.5MW8oMtresc 3_25_02v2" xfId="300"/>
    <cellStyle name="___form_EWC 43.5MW8oMtresc 3_25_02v2 2" xfId="301"/>
    <cellStyle name="___form_EWC 43.5MW8oMtresc 3_25_02v2 2 2" xfId="3397"/>
    <cellStyle name="___form_EWC 43.5MW8oMtresc 3_25_02v2 3" xfId="3396"/>
    <cellStyle name="___form_EWC 43.5MW8oMtresc 3_25_02v2_1" xfId="302"/>
    <cellStyle name="___form_EWC 43.5MW8oMtresc 3_25_02v2_1 2" xfId="303"/>
    <cellStyle name="___form_EWC 43.5MW8oMtresc 3_25_02v2_1 2 2" xfId="3399"/>
    <cellStyle name="___form_EWC 43.5MW8oMtresc 3_25_02v2_1 3" xfId="3398"/>
    <cellStyle name="___form_EWC 43.5MW8oMtresc 3_25_02v2w_esc" xfId="304"/>
    <cellStyle name="___form_EWC 43.5MW8oMtresc 3_25_02v2w_esc 2" xfId="305"/>
    <cellStyle name="___form_EWC 43.5MW8oMtresc 3_25_02v2w_esc 2 2" xfId="3401"/>
    <cellStyle name="___form_EWC 43.5MW8oMtresc 3_25_02v2w_esc 3" xfId="3400"/>
    <cellStyle name="___form_Wind farm - operation CF" xfId="306"/>
    <cellStyle name="___form_Wind farm - operation CF 2" xfId="307"/>
    <cellStyle name="___form_Wind farm - operation CF 2 2" xfId="3403"/>
    <cellStyle name="___form_Wind farm - operation CF 3" xfId="3402"/>
    <cellStyle name="___form_Wind farm - operation CF_1" xfId="308"/>
    <cellStyle name="___form_Wind farm - operation CF_1 2" xfId="5997"/>
    <cellStyle name="___form_Wind farm - operation CF_1 3" xfId="5998"/>
    <cellStyle name="___form_Wind farm - operation CF_1_9. Staff Cost-External Services" xfId="5999"/>
    <cellStyle name="___form_Wind farm - operation CF_1_Conversion" xfId="6000"/>
    <cellStyle name="___form_Wind farm - operation CF_1_FIN € Summary" xfId="6001"/>
    <cellStyle name="___form_Wind farm - operation CF_1_One Corp Summary" xfId="6002"/>
    <cellStyle name="___ga_PB" xfId="309"/>
    <cellStyle name="___ga_PB 2" xfId="6003"/>
    <cellStyle name="___ga_PB 3" xfId="6004"/>
    <cellStyle name="___ga_PB_9. Staff Cost-External Services" xfId="6005"/>
    <cellStyle name="___ga_PB_Conversion" xfId="6006"/>
    <cellStyle name="___ga_PB_FIN € Summary" xfId="6007"/>
    <cellStyle name="___ga_PB_One Corp Summary" xfId="6008"/>
    <cellStyle name="___laroux" xfId="310"/>
    <cellStyle name="___laroux 2" xfId="311"/>
    <cellStyle name="___laroux 2 2" xfId="3405"/>
    <cellStyle name="___laroux 3" xfId="3404"/>
    <cellStyle name="___laroux_1" xfId="312"/>
    <cellStyle name="___laroux_1 2" xfId="6009"/>
    <cellStyle name="___laroux_1 3" xfId="6010"/>
    <cellStyle name="___laroux_1_9. Staff Cost-External Services" xfId="6011"/>
    <cellStyle name="___laroux_1_Conversion" xfId="6012"/>
    <cellStyle name="___laroux_1_EWC 43.5MW8oMtresc 3_25_021" xfId="313"/>
    <cellStyle name="___laroux_1_EWC 43.5MW8oMtresc 3_25_021_1" xfId="314"/>
    <cellStyle name="___laroux_1_EWC 43.5MW8oMtresc 3_25_021_2" xfId="315"/>
    <cellStyle name="___laroux_1_EWC 43.5MW8oMtresc 3_25_021_2 2" xfId="6013"/>
    <cellStyle name="___laroux_1_EWC 43.5MW8oMtresc 3_25_021_2 3" xfId="6014"/>
    <cellStyle name="___laroux_1_EWC 43.5MW8oMtresc 3_25_021_2_9. Staff Cost-External Services" xfId="6015"/>
    <cellStyle name="___laroux_1_EWC 43.5MW8oMtresc 3_25_021_2_Conversion" xfId="6016"/>
    <cellStyle name="___laroux_1_EWC 43.5MW8oMtresc 3_25_021_2_FIN € Summary" xfId="6017"/>
    <cellStyle name="___laroux_1_EWC 43.5MW8oMtresc 3_25_021_2_One Corp Summary" xfId="6018"/>
    <cellStyle name="___laroux_1_EWC 43.5MW8oMtresc 3_25_02v2" xfId="316"/>
    <cellStyle name="___laroux_1_EWC 43.5MW8oMtresc 3_25_02v2_1" xfId="317"/>
    <cellStyle name="___laroux_1_EWC 43.5MW8oMtresc 3_25_02v2w_esc" xfId="318"/>
    <cellStyle name="___laroux_1_EWC 43.5MW8oMtresc 3_25_02v2w_esc_1" xfId="319"/>
    <cellStyle name="___laroux_1_EWC 43.5MW8oMtresc 3_25_02v2w_esc_1 2" xfId="6019"/>
    <cellStyle name="___laroux_1_EWC 43.5MW8oMtresc 3_25_02v2w_esc_1 3" xfId="6020"/>
    <cellStyle name="___laroux_1_EWC 43.5MW8oMtresc 3_25_02v2w_esc_1_9. Staff Cost-External Services" xfId="6021"/>
    <cellStyle name="___laroux_1_EWC 43.5MW8oMtresc 3_25_02v2w_esc_1_Conversion" xfId="6022"/>
    <cellStyle name="___laroux_1_EWC 43.5MW8oMtresc 3_25_02v2w_esc_1_FIN € Summary" xfId="6023"/>
    <cellStyle name="___laroux_1_EWC 43.5MW8oMtresc 3_25_02v2w_esc_1_One Corp Summary" xfId="6024"/>
    <cellStyle name="___laroux_1_EWC 43.5MW8oMtresc 3_25_02v2w_esc_2" xfId="320"/>
    <cellStyle name="___laroux_1_FIN € Summary" xfId="6025"/>
    <cellStyle name="___laroux_1_One Corp Summary" xfId="6026"/>
    <cellStyle name="___laroux_1_Wind farm - operation CF" xfId="321"/>
    <cellStyle name="___laroux_1_Wind farm - operation CF_1" xfId="322"/>
    <cellStyle name="___laroux_2" xfId="323"/>
    <cellStyle name="___laroux_2 2" xfId="6027"/>
    <cellStyle name="___laroux_2 3" xfId="6028"/>
    <cellStyle name="___laroux_2_9. Staff Cost-External Services" xfId="6029"/>
    <cellStyle name="___laroux_2_Conversion" xfId="6030"/>
    <cellStyle name="___laroux_2_EWC 43.5MW8oMtresc 3_25_021" xfId="324"/>
    <cellStyle name="___laroux_2_EWC 43.5MW8oMtresc 3_25_021 2" xfId="325"/>
    <cellStyle name="___laroux_2_EWC 43.5MW8oMtresc 3_25_021 2 2" xfId="3407"/>
    <cellStyle name="___laroux_2_EWC 43.5MW8oMtresc 3_25_021 3" xfId="3406"/>
    <cellStyle name="___laroux_2_EWC 43.5MW8oMtresc 3_25_021_1" xfId="326"/>
    <cellStyle name="___laroux_2_EWC 43.5MW8oMtresc 3_25_021_1 2" xfId="6031"/>
    <cellStyle name="___laroux_2_EWC 43.5MW8oMtresc 3_25_021_1 3" xfId="6032"/>
    <cellStyle name="___laroux_2_EWC 43.5MW8oMtresc 3_25_021_1_9. Staff Cost-External Services" xfId="6033"/>
    <cellStyle name="___laroux_2_EWC 43.5MW8oMtresc 3_25_021_1_Conversion" xfId="6034"/>
    <cellStyle name="___laroux_2_EWC 43.5MW8oMtresc 3_25_021_1_FIN € Summary" xfId="6035"/>
    <cellStyle name="___laroux_2_EWC 43.5MW8oMtresc 3_25_021_1_One Corp Summary" xfId="6036"/>
    <cellStyle name="___laroux_2_EWC 43.5MW8oMtresc 3_25_02v2" xfId="327"/>
    <cellStyle name="___laroux_2_EWC 43.5MW8oMtresc 3_25_02v2 2" xfId="6037"/>
    <cellStyle name="___laroux_2_EWC 43.5MW8oMtresc 3_25_02v2 3" xfId="6038"/>
    <cellStyle name="___laroux_2_EWC 43.5MW8oMtresc 3_25_02v2_9. Staff Cost-External Services" xfId="6039"/>
    <cellStyle name="___laroux_2_EWC 43.5MW8oMtresc 3_25_02v2_Conversion" xfId="6040"/>
    <cellStyle name="___laroux_2_EWC 43.5MW8oMtresc 3_25_02v2_FIN € Summary" xfId="6041"/>
    <cellStyle name="___laroux_2_EWC 43.5MW8oMtresc 3_25_02v2_One Corp Summary" xfId="6042"/>
    <cellStyle name="___laroux_2_EWC 43.5MW8oMtresc 3_25_02v2w_esc" xfId="328"/>
    <cellStyle name="___laroux_2_EWC 43.5MW8oMtresc 3_25_02v2w_esc 2" xfId="6043"/>
    <cellStyle name="___laroux_2_EWC 43.5MW8oMtresc 3_25_02v2w_esc 3" xfId="6044"/>
    <cellStyle name="___laroux_2_EWC 43.5MW8oMtresc 3_25_02v2w_esc_1" xfId="329"/>
    <cellStyle name="___laroux_2_EWC 43.5MW8oMtresc 3_25_02v2w_esc_1 2" xfId="330"/>
    <cellStyle name="___laroux_2_EWC 43.5MW8oMtresc 3_25_02v2w_esc_1 2 2" xfId="3409"/>
    <cellStyle name="___laroux_2_EWC 43.5MW8oMtresc 3_25_02v2w_esc_1 3" xfId="3408"/>
    <cellStyle name="___laroux_2_EWC 43.5MW8oMtresc 3_25_02v2w_esc_9. Staff Cost-External Services" xfId="6045"/>
    <cellStyle name="___laroux_2_EWC 43.5MW8oMtresc 3_25_02v2w_esc_Conversion" xfId="6046"/>
    <cellStyle name="___laroux_2_EWC 43.5MW8oMtresc 3_25_02v2w_esc_FIN € Summary" xfId="6047"/>
    <cellStyle name="___laroux_2_EWC 43.5MW8oMtresc 3_25_02v2w_esc_One Corp Summary" xfId="6048"/>
    <cellStyle name="___laroux_2_FIN € Summary" xfId="6049"/>
    <cellStyle name="___laroux_2_One Corp Summary" xfId="6050"/>
    <cellStyle name="___laroux_2_Wind farm - operation CF" xfId="331"/>
    <cellStyle name="___laroux_2_Wind farm - operation CF 2" xfId="332"/>
    <cellStyle name="___laroux_2_Wind farm - operation CF 2 2" xfId="3411"/>
    <cellStyle name="___laroux_2_Wind farm - operation CF 3" xfId="3410"/>
    <cellStyle name="___laroux_3" xfId="333"/>
    <cellStyle name="___laroux_3 2" xfId="6051"/>
    <cellStyle name="___laroux_3 3" xfId="6052"/>
    <cellStyle name="___laroux_3_9. Staff Cost-External Services" xfId="6053"/>
    <cellStyle name="___laroux_3_Conversion" xfId="6054"/>
    <cellStyle name="___laroux_3_FIN € Summary" xfId="6055"/>
    <cellStyle name="___laroux_3_One Corp Summary" xfId="6056"/>
    <cellStyle name="___laroux_4" xfId="334"/>
    <cellStyle name="___laroux_4 2" xfId="6057"/>
    <cellStyle name="___laroux_4 3" xfId="6058"/>
    <cellStyle name="___laroux_4_9. Staff Cost-External Services" xfId="6059"/>
    <cellStyle name="___laroux_4_Conversion" xfId="6060"/>
    <cellStyle name="___laroux_4_FIN € Summary" xfId="6061"/>
    <cellStyle name="___laroux_4_One Corp Summary" xfId="6062"/>
    <cellStyle name="___laroux_5" xfId="335"/>
    <cellStyle name="___laroux_5 2" xfId="6063"/>
    <cellStyle name="___laroux_5 3" xfId="6064"/>
    <cellStyle name="___laroux_5_9. Staff Cost-External Services" xfId="6065"/>
    <cellStyle name="___laroux_5_Conversion" xfId="6066"/>
    <cellStyle name="___laroux_5_FIN € Summary" xfId="6067"/>
    <cellStyle name="___laroux_5_One Corp Summary" xfId="6068"/>
    <cellStyle name="___laroux_6" xfId="336"/>
    <cellStyle name="___laroux_6 2" xfId="6069"/>
    <cellStyle name="___laroux_6 3" xfId="6070"/>
    <cellStyle name="___laroux_6_9. Staff Cost-External Services" xfId="6071"/>
    <cellStyle name="___laroux_6_Conversion" xfId="6072"/>
    <cellStyle name="___laroux_6_FIN € Summary" xfId="6073"/>
    <cellStyle name="___laroux_6_One Corp Summary" xfId="6074"/>
    <cellStyle name="___laroux_7" xfId="337"/>
    <cellStyle name="___laroux_7 2" xfId="6075"/>
    <cellStyle name="___laroux_7 3" xfId="6076"/>
    <cellStyle name="___laroux_7_9. Staff Cost-External Services" xfId="6077"/>
    <cellStyle name="___laroux_7_Conversion" xfId="6078"/>
    <cellStyle name="___laroux_7_FIN € Summary" xfId="6079"/>
    <cellStyle name="___laroux_7_One Corp Summary" xfId="6080"/>
    <cellStyle name="___laroux_8" xfId="338"/>
    <cellStyle name="___laroux_8 2" xfId="339"/>
    <cellStyle name="___laroux_8 2 2" xfId="3413"/>
    <cellStyle name="___laroux_8 2_Xavier" xfId="6081"/>
    <cellStyle name="___laroux_8 2_Xavier 2" xfId="6082"/>
    <cellStyle name="___laroux_8 3" xfId="3412"/>
    <cellStyle name="___laroux_8 3 2" xfId="6083"/>
    <cellStyle name="___laroux_8 4" xfId="6084"/>
    <cellStyle name="___laroux_8 4 2" xfId="6085"/>
    <cellStyle name="___laroux_8 5" xfId="6086"/>
    <cellStyle name="___laroux_8 5 2" xfId="6087"/>
    <cellStyle name="___laroux_8 6" xfId="6088"/>
    <cellStyle name="___laroux_8 6 2" xfId="6089"/>
    <cellStyle name="___laroux_8 7" xfId="6090"/>
    <cellStyle name="___laroux_8 7 2" xfId="6091"/>
    <cellStyle name="___laroux_8 8" xfId="6092"/>
    <cellStyle name="___laroux_8 9" xfId="6093"/>
    <cellStyle name="___laroux_8_9. Staff Cost-External Services" xfId="6094"/>
    <cellStyle name="___laroux_8_9. Staff Cost-External Services 2" xfId="6095"/>
    <cellStyle name="___laroux_8_9. Staff Cost-External Services_1" xfId="6096"/>
    <cellStyle name="___laroux_8_9. Staff Cost-External Services_1 2" xfId="6097"/>
    <cellStyle name="___laroux_8_Actual" xfId="6098"/>
    <cellStyle name="___laroux_8_Actual 2" xfId="6099"/>
    <cellStyle name="___laroux_8_Actual_Xavier" xfId="6100"/>
    <cellStyle name="___laroux_8_Actual_Xavier 2" xfId="6101"/>
    <cellStyle name="___laroux_8_Conversion" xfId="6102"/>
    <cellStyle name="___laroux_8_Conversion 2" xfId="6103"/>
    <cellStyle name="___laroux_8_FIN € Summary" xfId="6104"/>
    <cellStyle name="___laroux_8_FIN € Summary 2" xfId="6105"/>
    <cellStyle name="___laroux_8_IFRS Elim" xfId="6106"/>
    <cellStyle name="___laroux_8_IFRS Elim 2" xfId="6107"/>
    <cellStyle name="___laroux_8_IFRS Elim_Xavier" xfId="6108"/>
    <cellStyle name="___laroux_8_IFRS Elim_Xavier 2" xfId="6109"/>
    <cellStyle name="___laroux_8_IFRS IS" xfId="6110"/>
    <cellStyle name="___laroux_8_IFRS IS 2" xfId="6111"/>
    <cellStyle name="___laroux_8_IFRS IS_Xavier" xfId="6112"/>
    <cellStyle name="___laroux_8_IFRS IS_Xavier 2" xfId="6113"/>
    <cellStyle name="___laroux_8_One Corp Summary" xfId="6114"/>
    <cellStyle name="___laroux_8_One Corp Summary 2" xfId="6115"/>
    <cellStyle name="___laroux_8_Plan IS" xfId="6116"/>
    <cellStyle name="___laroux_8_Plan IS 2" xfId="6117"/>
    <cellStyle name="___laroux_8_Plan IS_Xavier" xfId="6118"/>
    <cellStyle name="___laroux_8_Plan IS_Xavier 2" xfId="6119"/>
    <cellStyle name="___laroux_8_PlntIn" xfId="6120"/>
    <cellStyle name="___laroux_8_PlntIn 2" xfId="6121"/>
    <cellStyle name="___laroux_8_PlntIn_Xavier" xfId="6122"/>
    <cellStyle name="___laroux_8_PlntIn_Xavier 2" xfId="6123"/>
    <cellStyle name="___laroux_8_PPA" xfId="6124"/>
    <cellStyle name="___laroux_8_PPA 2" xfId="6125"/>
    <cellStyle name="___laroux_8_PPA_Xavier" xfId="6126"/>
    <cellStyle name="___laroux_8_PPA_Xavier 2" xfId="6127"/>
    <cellStyle name="___laroux_8_Xavier" xfId="6128"/>
    <cellStyle name="___laroux_8_Xavier 2" xfId="6129"/>
    <cellStyle name="___laroux_EWC 43.5MW8oMtresc 3_25_021" xfId="340"/>
    <cellStyle name="___laroux_EWC 43.5MW8oMtresc 3_25_021 2" xfId="6130"/>
    <cellStyle name="___laroux_EWC 43.5MW8oMtresc 3_25_021 3" xfId="6131"/>
    <cellStyle name="___laroux_EWC 43.5MW8oMtresc 3_25_021_1" xfId="341"/>
    <cellStyle name="___laroux_EWC 43.5MW8oMtresc 3_25_021_1 2" xfId="342"/>
    <cellStyle name="___laroux_EWC 43.5MW8oMtresc 3_25_021_1 2 2" xfId="3415"/>
    <cellStyle name="___laroux_EWC 43.5MW8oMtresc 3_25_021_1 3" xfId="3414"/>
    <cellStyle name="___laroux_EWC 43.5MW8oMtresc 3_25_021_9. Staff Cost-External Services" xfId="6132"/>
    <cellStyle name="___laroux_EWC 43.5MW8oMtresc 3_25_021_Conversion" xfId="6133"/>
    <cellStyle name="___laroux_EWC 43.5MW8oMtresc 3_25_021_FIN € Summary" xfId="6134"/>
    <cellStyle name="___laroux_EWC 43.5MW8oMtresc 3_25_021_One Corp Summary" xfId="6135"/>
    <cellStyle name="___laroux_EWC 43.5MW8oMtresc 3_25_02v2" xfId="343"/>
    <cellStyle name="___laroux_EWC 43.5MW8oMtresc 3_25_02v2 2" xfId="344"/>
    <cellStyle name="___laroux_EWC 43.5MW8oMtresc 3_25_02v2 2 2" xfId="3417"/>
    <cellStyle name="___laroux_EWC 43.5MW8oMtresc 3_25_02v2 3" xfId="3416"/>
    <cellStyle name="___laroux_EWC 43.5MW8oMtresc 3_25_02v2_1" xfId="345"/>
    <cellStyle name="___laroux_EWC 43.5MW8oMtresc 3_25_02v2_1 2" xfId="6136"/>
    <cellStyle name="___laroux_EWC 43.5MW8oMtresc 3_25_02v2_1 3" xfId="6137"/>
    <cellStyle name="___laroux_EWC 43.5MW8oMtresc 3_25_02v2_1_9. Staff Cost-External Services" xfId="6138"/>
    <cellStyle name="___laroux_EWC 43.5MW8oMtresc 3_25_02v2_1_Conversion" xfId="6139"/>
    <cellStyle name="___laroux_EWC 43.5MW8oMtresc 3_25_02v2_1_FIN € Summary" xfId="6140"/>
    <cellStyle name="___laroux_EWC 43.5MW8oMtresc 3_25_02v2_1_One Corp Summary" xfId="6141"/>
    <cellStyle name="___laroux_EWC 43.5MW8oMtresc 3_25_02v2_2" xfId="346"/>
    <cellStyle name="___laroux_EWC 43.5MW8oMtresc 3_25_02v2_2 2" xfId="347"/>
    <cellStyle name="___laroux_EWC 43.5MW8oMtresc 3_25_02v2_2 2 2" xfId="3419"/>
    <cellStyle name="___laroux_EWC 43.5MW8oMtresc 3_25_02v2_2 3" xfId="3418"/>
    <cellStyle name="___laroux_EWC 43.5MW8oMtresc 3_25_02v2w_esc" xfId="348"/>
    <cellStyle name="___laroux_EWC 43.5MW8oMtresc 3_25_02v2w_esc 2" xfId="349"/>
    <cellStyle name="___laroux_EWC 43.5MW8oMtresc 3_25_02v2w_esc 2 2" xfId="3421"/>
    <cellStyle name="___laroux_EWC 43.5MW8oMtresc 3_25_02v2w_esc 3" xfId="3420"/>
    <cellStyle name="___laroux_EWC 43.5MW8oMtresc 3_25_02v2w_esc_1" xfId="350"/>
    <cellStyle name="___laroux_EWC 43.5MW8oMtresc 3_25_02v2w_esc_1 2" xfId="6142"/>
    <cellStyle name="___laroux_EWC 43.5MW8oMtresc 3_25_02v2w_esc_1 3" xfId="6143"/>
    <cellStyle name="___laroux_EWC 43.5MW8oMtresc 3_25_02v2w_esc_1_9. Staff Cost-External Services" xfId="6144"/>
    <cellStyle name="___laroux_EWC 43.5MW8oMtresc 3_25_02v2w_esc_1_Conversion" xfId="6145"/>
    <cellStyle name="___laroux_EWC 43.5MW8oMtresc 3_25_02v2w_esc_1_FIN € Summary" xfId="6146"/>
    <cellStyle name="___laroux_EWC 43.5MW8oMtresc 3_25_02v2w_esc_1_One Corp Summary" xfId="6147"/>
    <cellStyle name="___laroux_Wind farm - operation CF" xfId="351"/>
    <cellStyle name="___laroux_Wind farm - operation CF 2" xfId="352"/>
    <cellStyle name="___laroux_Wind farm - operation CF 2 2" xfId="3423"/>
    <cellStyle name="___laroux_Wind farm - operation CF 3" xfId="3422"/>
    <cellStyle name="___laroux_Wind farm - operation CF_1" xfId="353"/>
    <cellStyle name="___laroux_Wind farm - operation CF_1 2" xfId="6148"/>
    <cellStyle name="___laroux_Wind farm - operation CF_1 3" xfId="6149"/>
    <cellStyle name="___laroux_Wind farm - operation CF_1_9. Staff Cost-External Services" xfId="6150"/>
    <cellStyle name="___laroux_Wind farm - operation CF_1_Conversion" xfId="6151"/>
    <cellStyle name="___laroux_Wind farm - operation CF_1_FIN € Summary" xfId="6152"/>
    <cellStyle name="___laroux_Wind farm - operation CF_1_One Corp Summary" xfId="6153"/>
    <cellStyle name="___PERSONAL" xfId="354"/>
    <cellStyle name="___PERSONAL 2" xfId="355"/>
    <cellStyle name="___PERSONAL 3" xfId="6154"/>
    <cellStyle name="___PERSONAL_1" xfId="356"/>
    <cellStyle name="___PERSONAL_1 2" xfId="357"/>
    <cellStyle name="___PERSONAL_1 2 2" xfId="3425"/>
    <cellStyle name="___PERSONAL_1 3" xfId="3424"/>
    <cellStyle name="___PERSONAL_1_EWC 43.5MW8oMtresc 3_25_021" xfId="358"/>
    <cellStyle name="___PERSONAL_1_EWC 43.5MW8oMtresc 3_25_021 2" xfId="6155"/>
    <cellStyle name="___PERSONAL_1_EWC 43.5MW8oMtresc 3_25_021 3" xfId="6156"/>
    <cellStyle name="___PERSONAL_1_EWC 43.5MW8oMtresc 3_25_021_1" xfId="359"/>
    <cellStyle name="___PERSONAL_1_EWC 43.5MW8oMtresc 3_25_021_1 2" xfId="360"/>
    <cellStyle name="___PERSONAL_1_EWC 43.5MW8oMtresc 3_25_021_1 2 2" xfId="3427"/>
    <cellStyle name="___PERSONAL_1_EWC 43.5MW8oMtresc 3_25_021_1 3" xfId="3426"/>
    <cellStyle name="___PERSONAL_1_EWC 43.5MW8oMtresc 3_25_021_9. Staff Cost-External Services" xfId="6157"/>
    <cellStyle name="___PERSONAL_1_EWC 43.5MW8oMtresc 3_25_021_Conversion" xfId="6158"/>
    <cellStyle name="___PERSONAL_1_EWC 43.5MW8oMtresc 3_25_021_FIN € Summary" xfId="6159"/>
    <cellStyle name="___PERSONAL_1_EWC 43.5MW8oMtresc 3_25_021_One Corp Summary" xfId="6160"/>
    <cellStyle name="___PERSONAL_1_EWC 43.5MW8oMtresc 3_25_02v2" xfId="361"/>
    <cellStyle name="___PERSONAL_1_EWC 43.5MW8oMtresc 3_25_02v2 2" xfId="6161"/>
    <cellStyle name="___PERSONAL_1_EWC 43.5MW8oMtresc 3_25_02v2 3" xfId="6162"/>
    <cellStyle name="___PERSONAL_1_EWC 43.5MW8oMtresc 3_25_02v2_1" xfId="362"/>
    <cellStyle name="___PERSONAL_1_EWC 43.5MW8oMtresc 3_25_02v2_1 2" xfId="363"/>
    <cellStyle name="___PERSONAL_1_EWC 43.5MW8oMtresc 3_25_02v2_1 2 2" xfId="3429"/>
    <cellStyle name="___PERSONAL_1_EWC 43.5MW8oMtresc 3_25_02v2_1 3" xfId="3428"/>
    <cellStyle name="___PERSONAL_1_EWC 43.5MW8oMtresc 3_25_02v2_1 3 2" xfId="6163"/>
    <cellStyle name="___PERSONAL_1_EWC 43.5MW8oMtresc 3_25_02v2_1 4" xfId="6164"/>
    <cellStyle name="___PERSONAL_1_EWC 43.5MW8oMtresc 3_25_02v2_1 4 2" xfId="6165"/>
    <cellStyle name="___PERSONAL_1_EWC 43.5MW8oMtresc 3_25_02v2_1 5" xfId="6166"/>
    <cellStyle name="___PERSONAL_1_EWC 43.5MW8oMtresc 3_25_02v2_1_9. Staff Cost-External Services" xfId="6167"/>
    <cellStyle name="___PERSONAL_1_EWC 43.5MW8oMtresc 3_25_02v2_1_9. Staff Cost-External Services 2" xfId="6168"/>
    <cellStyle name="___PERSONAL_1_EWC 43.5MW8oMtresc 3_25_02v2_1_Conversion" xfId="6169"/>
    <cellStyle name="___PERSONAL_1_EWC 43.5MW8oMtresc 3_25_02v2_1_Conversion 2" xfId="6170"/>
    <cellStyle name="___PERSONAL_1_EWC 43.5MW8oMtresc 3_25_02v2_1_FIN € Summary" xfId="6171"/>
    <cellStyle name="___PERSONAL_1_EWC 43.5MW8oMtresc 3_25_02v2_1_FIN € Summary 2" xfId="6172"/>
    <cellStyle name="___PERSONAL_1_EWC 43.5MW8oMtresc 3_25_02v2_1_One Corp Summary" xfId="6173"/>
    <cellStyle name="___PERSONAL_1_EWC 43.5MW8oMtresc 3_25_02v2_1_One Corp Summary 2" xfId="6174"/>
    <cellStyle name="___PERSONAL_1_EWC 43.5MW8oMtresc 3_25_02v2_2" xfId="364"/>
    <cellStyle name="___PERSONAL_1_EWC 43.5MW8oMtresc 3_25_02v2_2 2" xfId="365"/>
    <cellStyle name="___PERSONAL_1_EWC 43.5MW8oMtresc 3_25_02v2_2 2 2" xfId="3431"/>
    <cellStyle name="___PERSONAL_1_EWC 43.5MW8oMtresc 3_25_02v2_2 3" xfId="3430"/>
    <cellStyle name="___PERSONAL_1_EWC 43.5MW8oMtresc 3_25_02v2_9. Staff Cost-External Services" xfId="6175"/>
    <cellStyle name="___PERSONAL_1_EWC 43.5MW8oMtresc 3_25_02v2_Conversion" xfId="6176"/>
    <cellStyle name="___PERSONAL_1_EWC 43.5MW8oMtresc 3_25_02v2_FIN € Summary" xfId="6177"/>
    <cellStyle name="___PERSONAL_1_EWC 43.5MW8oMtresc 3_25_02v2_One Corp Summary" xfId="6178"/>
    <cellStyle name="___PERSONAL_1_EWC 43.5MW8oMtresc 3_25_02v2w_esc" xfId="366"/>
    <cellStyle name="___PERSONAL_1_EWC 43.5MW8oMtresc 3_25_02v2w_esc 2" xfId="367"/>
    <cellStyle name="___PERSONAL_1_EWC 43.5MW8oMtresc 3_25_02v2w_esc 2 2" xfId="3433"/>
    <cellStyle name="___PERSONAL_1_EWC 43.5MW8oMtresc 3_25_02v2w_esc 3" xfId="3432"/>
    <cellStyle name="___PERSONAL_1_EWC 43.5MW8oMtresc 3_25_02v2w_esc_1" xfId="368"/>
    <cellStyle name="___PERSONAL_1_EWC 43.5MW8oMtresc 3_25_02v2w_esc_1 2" xfId="369"/>
    <cellStyle name="___PERSONAL_1_EWC 43.5MW8oMtresc 3_25_02v2w_esc_1 2 2" xfId="3435"/>
    <cellStyle name="___PERSONAL_1_EWC 43.5MW8oMtresc 3_25_02v2w_esc_1 3" xfId="3434"/>
    <cellStyle name="___PERSONAL_1_EWC 43.5MW8oMtresc 3_25_02v2w_esc_1 3 2" xfId="6179"/>
    <cellStyle name="___PERSONAL_1_EWC 43.5MW8oMtresc 3_25_02v2w_esc_1 4" xfId="6180"/>
    <cellStyle name="___PERSONAL_1_EWC 43.5MW8oMtresc 3_25_02v2w_esc_1 4 2" xfId="6181"/>
    <cellStyle name="___PERSONAL_1_EWC 43.5MW8oMtresc 3_25_02v2w_esc_1 5" xfId="6182"/>
    <cellStyle name="___PERSONAL_1_EWC 43.5MW8oMtresc 3_25_02v2w_esc_1_9. Staff Cost-External Services" xfId="6183"/>
    <cellStyle name="___PERSONAL_1_EWC 43.5MW8oMtresc 3_25_02v2w_esc_1_9. Staff Cost-External Services 2" xfId="6184"/>
    <cellStyle name="___PERSONAL_1_EWC 43.5MW8oMtresc 3_25_02v2w_esc_1_Conversion" xfId="6185"/>
    <cellStyle name="___PERSONAL_1_EWC 43.5MW8oMtresc 3_25_02v2w_esc_1_Conversion 2" xfId="6186"/>
    <cellStyle name="___PERSONAL_1_EWC 43.5MW8oMtresc 3_25_02v2w_esc_1_FIN € Summary" xfId="6187"/>
    <cellStyle name="___PERSONAL_1_EWC 43.5MW8oMtresc 3_25_02v2w_esc_1_FIN € Summary 2" xfId="6188"/>
    <cellStyle name="___PERSONAL_1_EWC 43.5MW8oMtresc 3_25_02v2w_esc_1_One Corp Summary" xfId="6189"/>
    <cellStyle name="___PERSONAL_1_EWC 43.5MW8oMtresc 3_25_02v2w_esc_1_One Corp Summary 2" xfId="6190"/>
    <cellStyle name="___PERSONAL_1_Wind farm - operation CF" xfId="370"/>
    <cellStyle name="___PERSONAL_1_Wind farm - operation CF 2" xfId="6191"/>
    <cellStyle name="___PERSONAL_1_Wind farm - operation CF 3" xfId="6192"/>
    <cellStyle name="___PERSONAL_1_Wind farm - operation CF_1" xfId="371"/>
    <cellStyle name="___PERSONAL_1_Wind farm - operation CF_1 2" xfId="372"/>
    <cellStyle name="___PERSONAL_1_Wind farm - operation CF_1 2 2" xfId="3437"/>
    <cellStyle name="___PERSONAL_1_Wind farm - operation CF_1 3" xfId="3436"/>
    <cellStyle name="___PERSONAL_1_Wind farm - operation CF_1 3 2" xfId="6193"/>
    <cellStyle name="___PERSONAL_1_Wind farm - operation CF_1 4" xfId="6194"/>
    <cellStyle name="___PERSONAL_1_Wind farm - operation CF_1 4 2" xfId="6195"/>
    <cellStyle name="___PERSONAL_1_Wind farm - operation CF_1 5" xfId="6196"/>
    <cellStyle name="___PERSONAL_1_Wind farm - operation CF_1_9. Staff Cost-External Services" xfId="6197"/>
    <cellStyle name="___PERSONAL_1_Wind farm - operation CF_1_9. Staff Cost-External Services 2" xfId="6198"/>
    <cellStyle name="___PERSONAL_1_Wind farm - operation CF_1_Conversion" xfId="6199"/>
    <cellStyle name="___PERSONAL_1_Wind farm - operation CF_1_Conversion 2" xfId="6200"/>
    <cellStyle name="___PERSONAL_1_Wind farm - operation CF_1_FIN € Summary" xfId="6201"/>
    <cellStyle name="___PERSONAL_1_Wind farm - operation CF_1_FIN € Summary 2" xfId="6202"/>
    <cellStyle name="___PERSONAL_1_Wind farm - operation CF_1_One Corp Summary" xfId="6203"/>
    <cellStyle name="___PERSONAL_1_Wind farm - operation CF_1_One Corp Summary 2" xfId="6204"/>
    <cellStyle name="___PERSONAL_1_Wind farm - operation CF_9. Staff Cost-External Services" xfId="6205"/>
    <cellStyle name="___PERSONAL_1_Wind farm - operation CF_Conversion" xfId="6206"/>
    <cellStyle name="___PERSONAL_1_Wind farm - operation CF_FIN € Summary" xfId="6207"/>
    <cellStyle name="___PERSONAL_1_Wind farm - operation CF_One Corp Summary" xfId="6208"/>
    <cellStyle name="___PERSONAL_2" xfId="373"/>
    <cellStyle name="___PERSONAL_2 2" xfId="374"/>
    <cellStyle name="___PERSONAL_2 2 2" xfId="3439"/>
    <cellStyle name="___PERSONAL_2 2_Xavier" xfId="6209"/>
    <cellStyle name="___PERSONAL_2 2_Xavier 2" xfId="6210"/>
    <cellStyle name="___PERSONAL_2 3" xfId="3438"/>
    <cellStyle name="___PERSONAL_2 3 2" xfId="6211"/>
    <cellStyle name="___PERSONAL_2 4" xfId="6212"/>
    <cellStyle name="___PERSONAL_2 4 2" xfId="6213"/>
    <cellStyle name="___PERSONAL_2 5" xfId="6214"/>
    <cellStyle name="___PERSONAL_2 5 2" xfId="6215"/>
    <cellStyle name="___PERSONAL_2 6" xfId="6216"/>
    <cellStyle name="___PERSONAL_2 6 2" xfId="6217"/>
    <cellStyle name="___PERSONAL_2 7" xfId="6218"/>
    <cellStyle name="___PERSONAL_2 7 2" xfId="6219"/>
    <cellStyle name="___PERSONAL_2 8" xfId="6220"/>
    <cellStyle name="___PERSONAL_2 9" xfId="6221"/>
    <cellStyle name="___PERSONAL_2_9. Staff Cost-External Services" xfId="6222"/>
    <cellStyle name="___PERSONAL_2_9. Staff Cost-External Services 2" xfId="6223"/>
    <cellStyle name="___PERSONAL_2_9. Staff Cost-External Services_1" xfId="6224"/>
    <cellStyle name="___PERSONAL_2_9. Staff Cost-External Services_1 2" xfId="6225"/>
    <cellStyle name="___PERSONAL_2_Actual" xfId="6226"/>
    <cellStyle name="___PERSONAL_2_Actual 2" xfId="6227"/>
    <cellStyle name="___PERSONAL_2_Actual_Xavier" xfId="6228"/>
    <cellStyle name="___PERSONAL_2_Actual_Xavier 2" xfId="6229"/>
    <cellStyle name="___PERSONAL_2_Conversion" xfId="6230"/>
    <cellStyle name="___PERSONAL_2_Conversion 2" xfId="6231"/>
    <cellStyle name="___PERSONAL_2_EWC 43.5MW8oMtresc 3_25_021" xfId="375"/>
    <cellStyle name="___PERSONAL_2_EWC 43.5MW8oMtresc 3_25_021 2" xfId="376"/>
    <cellStyle name="___PERSONAL_2_EWC 43.5MW8oMtresc 3_25_021 2 2" xfId="3441"/>
    <cellStyle name="___PERSONAL_2_EWC 43.5MW8oMtresc 3_25_021 3" xfId="3440"/>
    <cellStyle name="___PERSONAL_2_EWC 43.5MW8oMtresc 3_25_021_1" xfId="377"/>
    <cellStyle name="___PERSONAL_2_EWC 43.5MW8oMtresc 3_25_021_1 2" xfId="378"/>
    <cellStyle name="___PERSONAL_2_EWC 43.5MW8oMtresc 3_25_021_1 2 2" xfId="3443"/>
    <cellStyle name="___PERSONAL_2_EWC 43.5MW8oMtresc 3_25_021_1 2_Xavier" xfId="6232"/>
    <cellStyle name="___PERSONAL_2_EWC 43.5MW8oMtresc 3_25_021_1 2_Xavier 2" xfId="6233"/>
    <cellStyle name="___PERSONAL_2_EWC 43.5MW8oMtresc 3_25_021_1 3" xfId="3442"/>
    <cellStyle name="___PERSONAL_2_EWC 43.5MW8oMtresc 3_25_021_1 3 2" xfId="6234"/>
    <cellStyle name="___PERSONAL_2_EWC 43.5MW8oMtresc 3_25_021_1 4" xfId="6235"/>
    <cellStyle name="___PERSONAL_2_EWC 43.5MW8oMtresc 3_25_021_1 4 2" xfId="6236"/>
    <cellStyle name="___PERSONAL_2_EWC 43.5MW8oMtresc 3_25_021_1 5" xfId="6237"/>
    <cellStyle name="___PERSONAL_2_EWC 43.5MW8oMtresc 3_25_021_1 5 2" xfId="6238"/>
    <cellStyle name="___PERSONAL_2_EWC 43.5MW8oMtresc 3_25_021_1 6" xfId="6239"/>
    <cellStyle name="___PERSONAL_2_EWC 43.5MW8oMtresc 3_25_021_1 6 2" xfId="6240"/>
    <cellStyle name="___PERSONAL_2_EWC 43.5MW8oMtresc 3_25_021_1 7" xfId="6241"/>
    <cellStyle name="___PERSONAL_2_EWC 43.5MW8oMtresc 3_25_021_1 7 2" xfId="6242"/>
    <cellStyle name="___PERSONAL_2_EWC 43.5MW8oMtresc 3_25_021_1 8" xfId="6243"/>
    <cellStyle name="___PERSONAL_2_EWC 43.5MW8oMtresc 3_25_021_1 9" xfId="6244"/>
    <cellStyle name="___PERSONAL_2_EWC 43.5MW8oMtresc 3_25_021_1_9. Staff Cost-External Services" xfId="6245"/>
    <cellStyle name="___PERSONAL_2_EWC 43.5MW8oMtresc 3_25_021_1_9. Staff Cost-External Services 2" xfId="6246"/>
    <cellStyle name="___PERSONAL_2_EWC 43.5MW8oMtresc 3_25_021_1_9. Staff Cost-External Services_1" xfId="6247"/>
    <cellStyle name="___PERSONAL_2_EWC 43.5MW8oMtresc 3_25_021_1_9. Staff Cost-External Services_1 2" xfId="6248"/>
    <cellStyle name="___PERSONAL_2_EWC 43.5MW8oMtresc 3_25_021_1_Actual" xfId="6249"/>
    <cellStyle name="___PERSONAL_2_EWC 43.5MW8oMtresc 3_25_021_1_Actual 2" xfId="6250"/>
    <cellStyle name="___PERSONAL_2_EWC 43.5MW8oMtresc 3_25_021_1_Actual_Xavier" xfId="6251"/>
    <cellStyle name="___PERSONAL_2_EWC 43.5MW8oMtresc 3_25_021_1_Actual_Xavier 2" xfId="6252"/>
    <cellStyle name="___PERSONAL_2_EWC 43.5MW8oMtresc 3_25_021_1_Conversion" xfId="6253"/>
    <cellStyle name="___PERSONAL_2_EWC 43.5MW8oMtresc 3_25_021_1_Conversion 2" xfId="6254"/>
    <cellStyle name="___PERSONAL_2_EWC 43.5MW8oMtresc 3_25_021_1_FIN € Summary" xfId="6255"/>
    <cellStyle name="___PERSONAL_2_EWC 43.5MW8oMtresc 3_25_021_1_FIN € Summary 2" xfId="6256"/>
    <cellStyle name="___PERSONAL_2_EWC 43.5MW8oMtresc 3_25_021_1_IFRS Elim" xfId="6257"/>
    <cellStyle name="___PERSONAL_2_EWC 43.5MW8oMtresc 3_25_021_1_IFRS Elim 2" xfId="6258"/>
    <cellStyle name="___PERSONAL_2_EWC 43.5MW8oMtresc 3_25_021_1_IFRS Elim_Xavier" xfId="6259"/>
    <cellStyle name="___PERSONAL_2_EWC 43.5MW8oMtresc 3_25_021_1_IFRS Elim_Xavier 2" xfId="6260"/>
    <cellStyle name="___PERSONAL_2_EWC 43.5MW8oMtresc 3_25_021_1_IFRS IS" xfId="6261"/>
    <cellStyle name="___PERSONAL_2_EWC 43.5MW8oMtresc 3_25_021_1_IFRS IS 2" xfId="6262"/>
    <cellStyle name="___PERSONAL_2_EWC 43.5MW8oMtresc 3_25_021_1_IFRS IS_Xavier" xfId="6263"/>
    <cellStyle name="___PERSONAL_2_EWC 43.5MW8oMtresc 3_25_021_1_IFRS IS_Xavier 2" xfId="6264"/>
    <cellStyle name="___PERSONAL_2_EWC 43.5MW8oMtresc 3_25_021_1_One Corp Summary" xfId="6265"/>
    <cellStyle name="___PERSONAL_2_EWC 43.5MW8oMtresc 3_25_021_1_One Corp Summary 2" xfId="6266"/>
    <cellStyle name="___PERSONAL_2_EWC 43.5MW8oMtresc 3_25_021_1_Plan IS" xfId="6267"/>
    <cellStyle name="___PERSONAL_2_EWC 43.5MW8oMtresc 3_25_021_1_Plan IS 2" xfId="6268"/>
    <cellStyle name="___PERSONAL_2_EWC 43.5MW8oMtresc 3_25_021_1_Plan IS_Xavier" xfId="6269"/>
    <cellStyle name="___PERSONAL_2_EWC 43.5MW8oMtresc 3_25_021_1_Plan IS_Xavier 2" xfId="6270"/>
    <cellStyle name="___PERSONAL_2_EWC 43.5MW8oMtresc 3_25_021_1_PlntIn" xfId="6271"/>
    <cellStyle name="___PERSONAL_2_EWC 43.5MW8oMtresc 3_25_021_1_PlntIn 2" xfId="6272"/>
    <cellStyle name="___PERSONAL_2_EWC 43.5MW8oMtresc 3_25_021_1_PlntIn_Xavier" xfId="6273"/>
    <cellStyle name="___PERSONAL_2_EWC 43.5MW8oMtresc 3_25_021_1_PlntIn_Xavier 2" xfId="6274"/>
    <cellStyle name="___PERSONAL_2_EWC 43.5MW8oMtresc 3_25_021_1_PPA" xfId="6275"/>
    <cellStyle name="___PERSONAL_2_EWC 43.5MW8oMtresc 3_25_021_1_PPA 2" xfId="6276"/>
    <cellStyle name="___PERSONAL_2_EWC 43.5MW8oMtresc 3_25_021_1_PPA_Xavier" xfId="6277"/>
    <cellStyle name="___PERSONAL_2_EWC 43.5MW8oMtresc 3_25_021_1_PPA_Xavier 2" xfId="6278"/>
    <cellStyle name="___PERSONAL_2_EWC 43.5MW8oMtresc 3_25_021_1_Xavier" xfId="6279"/>
    <cellStyle name="___PERSONAL_2_EWC 43.5MW8oMtresc 3_25_021_1_Xavier 2" xfId="6280"/>
    <cellStyle name="___PERSONAL_2_EWC 43.5MW8oMtresc 3_25_02v2" xfId="379"/>
    <cellStyle name="___PERSONAL_2_EWC 43.5MW8oMtresc 3_25_02v2 2" xfId="380"/>
    <cellStyle name="___PERSONAL_2_EWC 43.5MW8oMtresc 3_25_02v2 2 2" xfId="3445"/>
    <cellStyle name="___PERSONAL_2_EWC 43.5MW8oMtresc 3_25_02v2 3" xfId="3444"/>
    <cellStyle name="___PERSONAL_2_EWC 43.5MW8oMtresc 3_25_02v2w_esc" xfId="381"/>
    <cellStyle name="___PERSONAL_2_EWC 43.5MW8oMtresc 3_25_02v2w_esc 2" xfId="382"/>
    <cellStyle name="___PERSONAL_2_EWC 43.5MW8oMtresc 3_25_02v2w_esc 2 2" xfId="3447"/>
    <cellStyle name="___PERSONAL_2_EWC 43.5MW8oMtresc 3_25_02v2w_esc 2_Xavier" xfId="6281"/>
    <cellStyle name="___PERSONAL_2_EWC 43.5MW8oMtresc 3_25_02v2w_esc 2_Xavier 2" xfId="6282"/>
    <cellStyle name="___PERSONAL_2_EWC 43.5MW8oMtresc 3_25_02v2w_esc 3" xfId="3446"/>
    <cellStyle name="___PERSONAL_2_EWC 43.5MW8oMtresc 3_25_02v2w_esc 3 2" xfId="6283"/>
    <cellStyle name="___PERSONAL_2_EWC 43.5MW8oMtresc 3_25_02v2w_esc 4" xfId="6284"/>
    <cellStyle name="___PERSONAL_2_EWC 43.5MW8oMtresc 3_25_02v2w_esc 4 2" xfId="6285"/>
    <cellStyle name="___PERSONAL_2_EWC 43.5MW8oMtresc 3_25_02v2w_esc 5" xfId="6286"/>
    <cellStyle name="___PERSONAL_2_EWC 43.5MW8oMtresc 3_25_02v2w_esc 5 2" xfId="6287"/>
    <cellStyle name="___PERSONAL_2_EWC 43.5MW8oMtresc 3_25_02v2w_esc 6" xfId="6288"/>
    <cellStyle name="___PERSONAL_2_EWC 43.5MW8oMtresc 3_25_02v2w_esc 6 2" xfId="6289"/>
    <cellStyle name="___PERSONAL_2_EWC 43.5MW8oMtresc 3_25_02v2w_esc 7" xfId="6290"/>
    <cellStyle name="___PERSONAL_2_EWC 43.5MW8oMtresc 3_25_02v2w_esc 7 2" xfId="6291"/>
    <cellStyle name="___PERSONAL_2_EWC 43.5MW8oMtresc 3_25_02v2w_esc 8" xfId="6292"/>
    <cellStyle name="___PERSONAL_2_EWC 43.5MW8oMtresc 3_25_02v2w_esc 9" xfId="6293"/>
    <cellStyle name="___PERSONAL_2_EWC 43.5MW8oMtresc 3_25_02v2w_esc_1" xfId="383"/>
    <cellStyle name="___PERSONAL_2_EWC 43.5MW8oMtresc 3_25_02v2w_esc_1 2" xfId="384"/>
    <cellStyle name="___PERSONAL_2_EWC 43.5MW8oMtresc 3_25_02v2w_esc_1 2 2" xfId="3449"/>
    <cellStyle name="___PERSONAL_2_EWC 43.5MW8oMtresc 3_25_02v2w_esc_1 3" xfId="3448"/>
    <cellStyle name="___PERSONAL_2_EWC 43.5MW8oMtresc 3_25_02v2w_esc_1 3 2" xfId="6294"/>
    <cellStyle name="___PERSONAL_2_EWC 43.5MW8oMtresc 3_25_02v2w_esc_1 4" xfId="6295"/>
    <cellStyle name="___PERSONAL_2_EWC 43.5MW8oMtresc 3_25_02v2w_esc_1 4 2" xfId="6296"/>
    <cellStyle name="___PERSONAL_2_EWC 43.5MW8oMtresc 3_25_02v2w_esc_1 5" xfId="6297"/>
    <cellStyle name="___PERSONAL_2_EWC 43.5MW8oMtresc 3_25_02v2w_esc_1_9. Staff Cost-External Services" xfId="6298"/>
    <cellStyle name="___PERSONAL_2_EWC 43.5MW8oMtresc 3_25_02v2w_esc_1_9. Staff Cost-External Services 2" xfId="6299"/>
    <cellStyle name="___PERSONAL_2_EWC 43.5MW8oMtresc 3_25_02v2w_esc_1_Conversion" xfId="6300"/>
    <cellStyle name="___PERSONAL_2_EWC 43.5MW8oMtresc 3_25_02v2w_esc_1_Conversion 2" xfId="6301"/>
    <cellStyle name="___PERSONAL_2_EWC 43.5MW8oMtresc 3_25_02v2w_esc_1_FIN € Summary" xfId="6302"/>
    <cellStyle name="___PERSONAL_2_EWC 43.5MW8oMtresc 3_25_02v2w_esc_1_FIN € Summary 2" xfId="6303"/>
    <cellStyle name="___PERSONAL_2_EWC 43.5MW8oMtresc 3_25_02v2w_esc_1_One Corp Summary" xfId="6304"/>
    <cellStyle name="___PERSONAL_2_EWC 43.5MW8oMtresc 3_25_02v2w_esc_1_One Corp Summary 2" xfId="6305"/>
    <cellStyle name="___PERSONAL_2_EWC 43.5MW8oMtresc 3_25_02v2w_esc_9. Staff Cost-External Services" xfId="6306"/>
    <cellStyle name="___PERSONAL_2_EWC 43.5MW8oMtresc 3_25_02v2w_esc_9. Staff Cost-External Services 2" xfId="6307"/>
    <cellStyle name="___PERSONAL_2_EWC 43.5MW8oMtresc 3_25_02v2w_esc_9. Staff Cost-External Services_1" xfId="6308"/>
    <cellStyle name="___PERSONAL_2_EWC 43.5MW8oMtresc 3_25_02v2w_esc_9. Staff Cost-External Services_1 2" xfId="6309"/>
    <cellStyle name="___PERSONAL_2_EWC 43.5MW8oMtresc 3_25_02v2w_esc_Actual" xfId="6310"/>
    <cellStyle name="___PERSONAL_2_EWC 43.5MW8oMtresc 3_25_02v2w_esc_Actual 2" xfId="6311"/>
    <cellStyle name="___PERSONAL_2_EWC 43.5MW8oMtresc 3_25_02v2w_esc_Actual_Xavier" xfId="6312"/>
    <cellStyle name="___PERSONAL_2_EWC 43.5MW8oMtresc 3_25_02v2w_esc_Actual_Xavier 2" xfId="6313"/>
    <cellStyle name="___PERSONAL_2_EWC 43.5MW8oMtresc 3_25_02v2w_esc_Conversion" xfId="6314"/>
    <cellStyle name="___PERSONAL_2_EWC 43.5MW8oMtresc 3_25_02v2w_esc_Conversion 2" xfId="6315"/>
    <cellStyle name="___PERSONAL_2_EWC 43.5MW8oMtresc 3_25_02v2w_esc_FIN € Summary" xfId="6316"/>
    <cellStyle name="___PERSONAL_2_EWC 43.5MW8oMtresc 3_25_02v2w_esc_FIN € Summary 2" xfId="6317"/>
    <cellStyle name="___PERSONAL_2_EWC 43.5MW8oMtresc 3_25_02v2w_esc_IFRS Elim" xfId="6318"/>
    <cellStyle name="___PERSONAL_2_EWC 43.5MW8oMtresc 3_25_02v2w_esc_IFRS Elim 2" xfId="6319"/>
    <cellStyle name="___PERSONAL_2_EWC 43.5MW8oMtresc 3_25_02v2w_esc_IFRS Elim_Xavier" xfId="6320"/>
    <cellStyle name="___PERSONAL_2_EWC 43.5MW8oMtresc 3_25_02v2w_esc_IFRS Elim_Xavier 2" xfId="6321"/>
    <cellStyle name="___PERSONAL_2_EWC 43.5MW8oMtresc 3_25_02v2w_esc_IFRS IS" xfId="6322"/>
    <cellStyle name="___PERSONAL_2_EWC 43.5MW8oMtresc 3_25_02v2w_esc_IFRS IS 2" xfId="6323"/>
    <cellStyle name="___PERSONAL_2_EWC 43.5MW8oMtresc 3_25_02v2w_esc_IFRS IS_Xavier" xfId="6324"/>
    <cellStyle name="___PERSONAL_2_EWC 43.5MW8oMtresc 3_25_02v2w_esc_IFRS IS_Xavier 2" xfId="6325"/>
    <cellStyle name="___PERSONAL_2_EWC 43.5MW8oMtresc 3_25_02v2w_esc_One Corp Summary" xfId="6326"/>
    <cellStyle name="___PERSONAL_2_EWC 43.5MW8oMtresc 3_25_02v2w_esc_One Corp Summary 2" xfId="6327"/>
    <cellStyle name="___PERSONAL_2_EWC 43.5MW8oMtresc 3_25_02v2w_esc_Plan IS" xfId="6328"/>
    <cellStyle name="___PERSONAL_2_EWC 43.5MW8oMtresc 3_25_02v2w_esc_Plan IS 2" xfId="6329"/>
    <cellStyle name="___PERSONAL_2_EWC 43.5MW8oMtresc 3_25_02v2w_esc_Plan IS_Xavier" xfId="6330"/>
    <cellStyle name="___PERSONAL_2_EWC 43.5MW8oMtresc 3_25_02v2w_esc_Plan IS_Xavier 2" xfId="6331"/>
    <cellStyle name="___PERSONAL_2_EWC 43.5MW8oMtresc 3_25_02v2w_esc_PlntIn" xfId="6332"/>
    <cellStyle name="___PERSONAL_2_EWC 43.5MW8oMtresc 3_25_02v2w_esc_PlntIn 2" xfId="6333"/>
    <cellStyle name="___PERSONAL_2_EWC 43.5MW8oMtresc 3_25_02v2w_esc_PlntIn_Xavier" xfId="6334"/>
    <cellStyle name="___PERSONAL_2_EWC 43.5MW8oMtresc 3_25_02v2w_esc_PlntIn_Xavier 2" xfId="6335"/>
    <cellStyle name="___PERSONAL_2_EWC 43.5MW8oMtresc 3_25_02v2w_esc_PPA" xfId="6336"/>
    <cellStyle name="___PERSONAL_2_EWC 43.5MW8oMtresc 3_25_02v2w_esc_PPA 2" xfId="6337"/>
    <cellStyle name="___PERSONAL_2_EWC 43.5MW8oMtresc 3_25_02v2w_esc_PPA_Xavier" xfId="6338"/>
    <cellStyle name="___PERSONAL_2_EWC 43.5MW8oMtresc 3_25_02v2w_esc_PPA_Xavier 2" xfId="6339"/>
    <cellStyle name="___PERSONAL_2_EWC 43.5MW8oMtresc 3_25_02v2w_esc_Xavier" xfId="6340"/>
    <cellStyle name="___PERSONAL_2_EWC 43.5MW8oMtresc 3_25_02v2w_esc_Xavier 2" xfId="6341"/>
    <cellStyle name="___PERSONAL_2_FIN € Summary" xfId="6342"/>
    <cellStyle name="___PERSONAL_2_FIN € Summary 2" xfId="6343"/>
    <cellStyle name="___PERSONAL_2_IFRS Elim" xfId="6344"/>
    <cellStyle name="___PERSONAL_2_IFRS Elim 2" xfId="6345"/>
    <cellStyle name="___PERSONAL_2_IFRS Elim_Xavier" xfId="6346"/>
    <cellStyle name="___PERSONAL_2_IFRS Elim_Xavier 2" xfId="6347"/>
    <cellStyle name="___PERSONAL_2_IFRS IS" xfId="6348"/>
    <cellStyle name="___PERSONAL_2_IFRS IS 2" xfId="6349"/>
    <cellStyle name="___PERSONAL_2_IFRS IS_Xavier" xfId="6350"/>
    <cellStyle name="___PERSONAL_2_IFRS IS_Xavier 2" xfId="6351"/>
    <cellStyle name="___PERSONAL_2_One Corp Summary" xfId="6352"/>
    <cellStyle name="___PERSONAL_2_One Corp Summary 2" xfId="6353"/>
    <cellStyle name="___PERSONAL_2_Plan IS" xfId="6354"/>
    <cellStyle name="___PERSONAL_2_Plan IS 2" xfId="6355"/>
    <cellStyle name="___PERSONAL_2_Plan IS_Xavier" xfId="6356"/>
    <cellStyle name="___PERSONAL_2_Plan IS_Xavier 2" xfId="6357"/>
    <cellStyle name="___PERSONAL_2_PlntIn" xfId="6358"/>
    <cellStyle name="___PERSONAL_2_PlntIn 2" xfId="6359"/>
    <cellStyle name="___PERSONAL_2_PlntIn_Xavier" xfId="6360"/>
    <cellStyle name="___PERSONAL_2_PlntIn_Xavier 2" xfId="6361"/>
    <cellStyle name="___PERSONAL_2_PPA" xfId="6362"/>
    <cellStyle name="___PERSONAL_2_PPA 2" xfId="6363"/>
    <cellStyle name="___PERSONAL_2_PPA_Xavier" xfId="6364"/>
    <cellStyle name="___PERSONAL_2_PPA_Xavier 2" xfId="6365"/>
    <cellStyle name="___PERSONAL_2_Wind farm - operation CF" xfId="385"/>
    <cellStyle name="___PERSONAL_2_Wind farm - operation CF 2" xfId="386"/>
    <cellStyle name="___PERSONAL_2_Wind farm - operation CF 2 2" xfId="3451"/>
    <cellStyle name="___PERSONAL_2_Wind farm - operation CF 3" xfId="3450"/>
    <cellStyle name="___PERSONAL_2_Wind farm - operation CF 3 2" xfId="6366"/>
    <cellStyle name="___PERSONAL_2_Wind farm - operation CF 4" xfId="6367"/>
    <cellStyle name="___PERSONAL_2_Wind farm - operation CF 4 2" xfId="6368"/>
    <cellStyle name="___PERSONAL_2_Wind farm - operation CF 5" xfId="6369"/>
    <cellStyle name="___PERSONAL_2_Wind farm - operation CF_1" xfId="387"/>
    <cellStyle name="___PERSONAL_2_Wind farm - operation CF_1 2" xfId="388"/>
    <cellStyle name="___PERSONAL_2_Wind farm - operation CF_1 2 2" xfId="3453"/>
    <cellStyle name="___PERSONAL_2_Wind farm - operation CF_1 3" xfId="3452"/>
    <cellStyle name="___PERSONAL_2_Wind farm - operation CF_9. Staff Cost-External Services" xfId="6370"/>
    <cellStyle name="___PERSONAL_2_Wind farm - operation CF_9. Staff Cost-External Services 2" xfId="6371"/>
    <cellStyle name="___PERSONAL_2_Wind farm - operation CF_Conversion" xfId="6372"/>
    <cellStyle name="___PERSONAL_2_Wind farm - operation CF_Conversion 2" xfId="6373"/>
    <cellStyle name="___PERSONAL_2_Wind farm - operation CF_FIN € Summary" xfId="6374"/>
    <cellStyle name="___PERSONAL_2_Wind farm - operation CF_FIN € Summary 2" xfId="6375"/>
    <cellStyle name="___PERSONAL_2_Wind farm - operation CF_One Corp Summary" xfId="6376"/>
    <cellStyle name="___PERSONAL_2_Wind farm - operation CF_One Corp Summary 2" xfId="6377"/>
    <cellStyle name="___PERSONAL_2_Xavier" xfId="6378"/>
    <cellStyle name="___PERSONAL_2_Xavier 2" xfId="6379"/>
    <cellStyle name="___PERSONAL_3" xfId="389"/>
    <cellStyle name="___PERSONAL_3 2" xfId="6380"/>
    <cellStyle name="___PERSONAL_3 3" xfId="6381"/>
    <cellStyle name="___PERSONAL_3_9. Staff Cost-External Services" xfId="6382"/>
    <cellStyle name="___PERSONAL_3_Conversion" xfId="6383"/>
    <cellStyle name="___PERSONAL_3_EWC 43.5MW8oMtresc 3_25_021" xfId="390"/>
    <cellStyle name="___PERSONAL_3_EWC 43.5MW8oMtresc 3_25_021 2" xfId="6384"/>
    <cellStyle name="___PERSONAL_3_EWC 43.5MW8oMtresc 3_25_021 3" xfId="6385"/>
    <cellStyle name="___PERSONAL_3_EWC 43.5MW8oMtresc 3_25_021_9. Staff Cost-External Services" xfId="6386"/>
    <cellStyle name="___PERSONAL_3_EWC 43.5MW8oMtresc 3_25_021_Conversion" xfId="6387"/>
    <cellStyle name="___PERSONAL_3_EWC 43.5MW8oMtresc 3_25_021_FIN € Summary" xfId="6388"/>
    <cellStyle name="___PERSONAL_3_EWC 43.5MW8oMtresc 3_25_021_One Corp Summary" xfId="6389"/>
    <cellStyle name="___PERSONAL_3_EWC 43.5MW8oMtresc 3_25_02v2" xfId="391"/>
    <cellStyle name="___PERSONAL_3_EWC 43.5MW8oMtresc 3_25_02v2 2" xfId="6390"/>
    <cellStyle name="___PERSONAL_3_EWC 43.5MW8oMtresc 3_25_02v2 3" xfId="6391"/>
    <cellStyle name="___PERSONAL_3_EWC 43.5MW8oMtresc 3_25_02v2_9. Staff Cost-External Services" xfId="6392"/>
    <cellStyle name="___PERSONAL_3_EWC 43.5MW8oMtresc 3_25_02v2_Conversion" xfId="6393"/>
    <cellStyle name="___PERSONAL_3_EWC 43.5MW8oMtresc 3_25_02v2_FIN € Summary" xfId="6394"/>
    <cellStyle name="___PERSONAL_3_EWC 43.5MW8oMtresc 3_25_02v2_One Corp Summary" xfId="6395"/>
    <cellStyle name="___PERSONAL_3_EWC 43.5MW8oMtresc 3_25_02v2w_esc" xfId="392"/>
    <cellStyle name="___PERSONAL_3_EWC 43.5MW8oMtresc 3_25_02v2w_esc 2" xfId="6396"/>
    <cellStyle name="___PERSONAL_3_EWC 43.5MW8oMtresc 3_25_02v2w_esc 3" xfId="6397"/>
    <cellStyle name="___PERSONAL_3_EWC 43.5MW8oMtresc 3_25_02v2w_esc_1" xfId="393"/>
    <cellStyle name="___PERSONAL_3_EWC 43.5MW8oMtresc 3_25_02v2w_esc_1 2" xfId="394"/>
    <cellStyle name="___PERSONAL_3_EWC 43.5MW8oMtresc 3_25_02v2w_esc_1 2 2" xfId="3455"/>
    <cellStyle name="___PERSONAL_3_EWC 43.5MW8oMtresc 3_25_02v2w_esc_1 3" xfId="3454"/>
    <cellStyle name="___PERSONAL_3_EWC 43.5MW8oMtresc 3_25_02v2w_esc_9. Staff Cost-External Services" xfId="6398"/>
    <cellStyle name="___PERSONAL_3_EWC 43.5MW8oMtresc 3_25_02v2w_esc_Conversion" xfId="6399"/>
    <cellStyle name="___PERSONAL_3_EWC 43.5MW8oMtresc 3_25_02v2w_esc_FIN € Summary" xfId="6400"/>
    <cellStyle name="___PERSONAL_3_EWC 43.5MW8oMtresc 3_25_02v2w_esc_One Corp Summary" xfId="6401"/>
    <cellStyle name="___PERSONAL_3_FIN € Summary" xfId="6402"/>
    <cellStyle name="___PERSONAL_3_One Corp Summary" xfId="6403"/>
    <cellStyle name="___PERSONAL_3_Wind farm - operation CF" xfId="395"/>
    <cellStyle name="___PERSONAL_3_Wind farm - operation CF 2" xfId="396"/>
    <cellStyle name="___PERSONAL_3_Wind farm - operation CF 2 2" xfId="3457"/>
    <cellStyle name="___PERSONAL_3_Wind farm - operation CF 3" xfId="3456"/>
    <cellStyle name="___PERSONAL_4" xfId="397"/>
    <cellStyle name="___PERSONAL_4 2" xfId="6404"/>
    <cellStyle name="___PERSONAL_4 3" xfId="6405"/>
    <cellStyle name="___PERSONAL_4_9. Staff Cost-External Services" xfId="6406"/>
    <cellStyle name="___PERSONAL_4_Conversion" xfId="6407"/>
    <cellStyle name="___PERSONAL_4_FIN € Summary" xfId="6408"/>
    <cellStyle name="___PERSONAL_4_One Corp Summary" xfId="6409"/>
    <cellStyle name="___PERSONAL_9. Staff Cost-External Services" xfId="6410"/>
    <cellStyle name="___PERSONAL_Conversion" xfId="6411"/>
    <cellStyle name="___PERSONAL_Electric Delivery Revenue Accts" xfId="398"/>
    <cellStyle name="___PERSONAL_EWC 43.5MW8oMtresc 3_25_021" xfId="399"/>
    <cellStyle name="___PERSONAL_EWC 43.5MW8oMtresc 3_25_021 2" xfId="400"/>
    <cellStyle name="___PERSONAL_EWC 43.5MW8oMtresc 3_25_021 2 2" xfId="3459"/>
    <cellStyle name="___PERSONAL_EWC 43.5MW8oMtresc 3_25_021 3" xfId="3458"/>
    <cellStyle name="___PERSONAL_EWC 43.5MW8oMtresc 3_25_02v2" xfId="401"/>
    <cellStyle name="___PERSONAL_EWC 43.5MW8oMtresc 3_25_02v2 2" xfId="402"/>
    <cellStyle name="___PERSONAL_EWC 43.5MW8oMtresc 3_25_02v2 2 2" xfId="3461"/>
    <cellStyle name="___PERSONAL_EWC 43.5MW8oMtresc 3_25_02v2 3" xfId="3460"/>
    <cellStyle name="___PERSONAL_EWC 43.5MW8oMtresc 3_25_02v2_1" xfId="403"/>
    <cellStyle name="___PERSONAL_EWC 43.5MW8oMtresc 3_25_02v2_1 2" xfId="404"/>
    <cellStyle name="___PERSONAL_EWC 43.5MW8oMtresc 3_25_02v2_1 3" xfId="6412"/>
    <cellStyle name="___PERSONAL_EWC 43.5MW8oMtresc 3_25_02v2_1_9. Staff Cost-External Services" xfId="6413"/>
    <cellStyle name="___PERSONAL_EWC 43.5MW8oMtresc 3_25_02v2_1_Conversion" xfId="6414"/>
    <cellStyle name="___PERSONAL_EWC 43.5MW8oMtresc 3_25_02v2_1_Electric Delivery Revenue Accts" xfId="405"/>
    <cellStyle name="___PERSONAL_EWC 43.5MW8oMtresc 3_25_02v2_1_FIN € Summary" xfId="6415"/>
    <cellStyle name="___PERSONAL_EWC 43.5MW8oMtresc 3_25_02v2_1_Flux Summary" xfId="406"/>
    <cellStyle name="___PERSONAL_EWC 43.5MW8oMtresc 3_25_02v2_1_O &amp; M Gas YTD" xfId="407"/>
    <cellStyle name="___PERSONAL_EWC 43.5MW8oMtresc 3_25_02v2_1_One Corp Summary" xfId="6416"/>
    <cellStyle name="___PERSONAL_EWC 43.5MW8oMtresc 3_25_02v2_1_RGE  Income Statement Flux GAAP Jan_2013 YTD" xfId="408"/>
    <cellStyle name="___PERSONAL_EWC 43.5MW8oMtresc 3_25_02v2_1_SUMMARY" xfId="409"/>
    <cellStyle name="___PERSONAL_EWC 43.5MW8oMtresc 3_25_02v2w_esc" xfId="410"/>
    <cellStyle name="___PERSONAL_EWC 43.5MW8oMtresc 3_25_02v2w_esc 2" xfId="411"/>
    <cellStyle name="___PERSONAL_EWC 43.5MW8oMtresc 3_25_02v2w_esc 2 2" xfId="3463"/>
    <cellStyle name="___PERSONAL_EWC 43.5MW8oMtresc 3_25_02v2w_esc 3" xfId="3462"/>
    <cellStyle name="___PERSONAL_EWC 43.5MW8oMtresc 3_25_02v2w_esc_1" xfId="412"/>
    <cellStyle name="___PERSONAL_EWC 43.5MW8oMtresc 3_25_02v2w_esc_1 2" xfId="413"/>
    <cellStyle name="___PERSONAL_EWC 43.5MW8oMtresc 3_25_02v2w_esc_1 2 2" xfId="3465"/>
    <cellStyle name="___PERSONAL_EWC 43.5MW8oMtresc 3_25_02v2w_esc_1 3" xfId="3464"/>
    <cellStyle name="___PERSONAL_FIN € Summary" xfId="6417"/>
    <cellStyle name="___PERSONAL_Flux Summary" xfId="414"/>
    <cellStyle name="___PERSONAL_O &amp; M Gas YTD" xfId="415"/>
    <cellStyle name="___PERSONAL_One Corp Summary" xfId="6418"/>
    <cellStyle name="___PERSONAL_RGE  Income Statement Flux GAAP Jan_2013 YTD" xfId="416"/>
    <cellStyle name="___PERSONAL_SUMMARY" xfId="417"/>
    <cellStyle name="___PERSONAL_Wind farm - operation CF" xfId="418"/>
    <cellStyle name="___PERSONAL_Wind farm - operation CF 2" xfId="419"/>
    <cellStyle name="___PERSONAL_Wind farm - operation CF 2 2" xfId="3467"/>
    <cellStyle name="___PERSONAL_Wind farm - operation CF 3" xfId="3466"/>
    <cellStyle name="___PERSONAL_Wind farm - operation CF_1" xfId="420"/>
    <cellStyle name="___PERSONAL_Wind farm - operation CF_1 2" xfId="421"/>
    <cellStyle name="___PERSONAL_Wind farm - operation CF_1 2 2" xfId="3469"/>
    <cellStyle name="___PERSONAL_Wind farm - operation CF_1 3" xfId="3468"/>
    <cellStyle name="___Query11" xfId="422"/>
    <cellStyle name="___Query11 2" xfId="423"/>
    <cellStyle name="___Query11 2 2" xfId="3471"/>
    <cellStyle name="___Query11 2_Xavier" xfId="6419"/>
    <cellStyle name="___Query11 2_Xavier 2" xfId="6420"/>
    <cellStyle name="___Query11 3" xfId="3470"/>
    <cellStyle name="___Query11 3 2" xfId="6421"/>
    <cellStyle name="___Query11 4" xfId="6422"/>
    <cellStyle name="___Query11 4 2" xfId="6423"/>
    <cellStyle name="___Query11 5" xfId="6424"/>
    <cellStyle name="___Query11 5 2" xfId="6425"/>
    <cellStyle name="___Query11 6" xfId="6426"/>
    <cellStyle name="___Query11 6 2" xfId="6427"/>
    <cellStyle name="___Query11 7" xfId="6428"/>
    <cellStyle name="___Query11 7 2" xfId="6429"/>
    <cellStyle name="___Query11 8" xfId="6430"/>
    <cellStyle name="___Query11 9" xfId="6431"/>
    <cellStyle name="___Query11_9. Staff Cost-External Services" xfId="6432"/>
    <cellStyle name="___Query11_9. Staff Cost-External Services 2" xfId="6433"/>
    <cellStyle name="___Query11_9. Staff Cost-External Services_1" xfId="6434"/>
    <cellStyle name="___Query11_9. Staff Cost-External Services_1 2" xfId="6435"/>
    <cellStyle name="___Query11_Actual" xfId="6436"/>
    <cellStyle name="___Query11_Actual 2" xfId="6437"/>
    <cellStyle name="___Query11_Actual_Xavier" xfId="6438"/>
    <cellStyle name="___Query11_Actual_Xavier 2" xfId="6439"/>
    <cellStyle name="___Query11_Conversion" xfId="6440"/>
    <cellStyle name="___Query11_Conversion 2" xfId="6441"/>
    <cellStyle name="___Query11_FIN € Summary" xfId="6442"/>
    <cellStyle name="___Query11_FIN € Summary 2" xfId="6443"/>
    <cellStyle name="___Query11_IFRS Elim" xfId="6444"/>
    <cellStyle name="___Query11_IFRS Elim 2" xfId="6445"/>
    <cellStyle name="___Query11_IFRS Elim_Xavier" xfId="6446"/>
    <cellStyle name="___Query11_IFRS Elim_Xavier 2" xfId="6447"/>
    <cellStyle name="___Query11_IFRS IS" xfId="6448"/>
    <cellStyle name="___Query11_IFRS IS 2" xfId="6449"/>
    <cellStyle name="___Query11_IFRS IS_Xavier" xfId="6450"/>
    <cellStyle name="___Query11_IFRS IS_Xavier 2" xfId="6451"/>
    <cellStyle name="___Query11_One Corp Summary" xfId="6452"/>
    <cellStyle name="___Query11_One Corp Summary 2" xfId="6453"/>
    <cellStyle name="___Query11_Plan IS" xfId="6454"/>
    <cellStyle name="___Query11_Plan IS 2" xfId="6455"/>
    <cellStyle name="___Query11_Plan IS_Xavier" xfId="6456"/>
    <cellStyle name="___Query11_Plan IS_Xavier 2" xfId="6457"/>
    <cellStyle name="___Query11_PlntIn" xfId="6458"/>
    <cellStyle name="___Query11_PlntIn 2" xfId="6459"/>
    <cellStyle name="___Query11_PlntIn_Xavier" xfId="6460"/>
    <cellStyle name="___Query11_PlntIn_Xavier 2" xfId="6461"/>
    <cellStyle name="___Query11_PPA" xfId="6462"/>
    <cellStyle name="___Query11_PPA 2" xfId="6463"/>
    <cellStyle name="___Query11_PPA_Xavier" xfId="6464"/>
    <cellStyle name="___Query11_PPA_Xavier 2" xfId="6465"/>
    <cellStyle name="___Query11_Xavier" xfId="6466"/>
    <cellStyle name="___Query11_Xavier 2" xfId="6467"/>
    <cellStyle name="___Sheet1" xfId="424"/>
    <cellStyle name="___Sheet1 (2)" xfId="425"/>
    <cellStyle name="___Sheet1 (2) 2" xfId="6468"/>
    <cellStyle name="___Sheet1 (2) 3" xfId="6469"/>
    <cellStyle name="___Sheet1 (2)_9. Staff Cost-External Services" xfId="6470"/>
    <cellStyle name="___Sheet1 (2)_Conversion" xfId="6471"/>
    <cellStyle name="___Sheet1 (2)_FIN € Summary" xfId="6472"/>
    <cellStyle name="___Sheet1 (2)_One Corp Summary" xfId="6473"/>
    <cellStyle name="___Sheet1 2" xfId="6474"/>
    <cellStyle name="___Sheet1 3" xfId="6475"/>
    <cellStyle name="___Sheet1 4" xfId="6476"/>
    <cellStyle name="___Sheet1 5" xfId="6477"/>
    <cellStyle name="___Sheet1 6" xfId="6478"/>
    <cellStyle name="___Sheet1_9. Staff Cost-External Services" xfId="6479"/>
    <cellStyle name="___Sheet1_Conversion" xfId="6480"/>
    <cellStyle name="___Sheet1_FIN € Summary" xfId="6481"/>
    <cellStyle name="___Sheet1_One Corp Summary" xfId="6482"/>
    <cellStyle name="___Sheet2" xfId="426"/>
    <cellStyle name="___Sheet2 2" xfId="6483"/>
    <cellStyle name="___Sheet2 3" xfId="6484"/>
    <cellStyle name="___Sheet2_9. Staff Cost-External Services" xfId="6485"/>
    <cellStyle name="___Sheet2_Conversion" xfId="6486"/>
    <cellStyle name="___Sheet2_EWC 43.5MW8oMtresc 3_25_021" xfId="427"/>
    <cellStyle name="___Sheet2_EWC 43.5MW8oMtresc 3_25_021 2" xfId="428"/>
    <cellStyle name="___Sheet2_EWC 43.5MW8oMtresc 3_25_021 2 2" xfId="3473"/>
    <cellStyle name="___Sheet2_EWC 43.5MW8oMtresc 3_25_021 3" xfId="3472"/>
    <cellStyle name="___Sheet2_EWC 43.5MW8oMtresc 3_25_021_1" xfId="429"/>
    <cellStyle name="___Sheet2_EWC 43.5MW8oMtresc 3_25_021_1 2" xfId="6487"/>
    <cellStyle name="___Sheet2_EWC 43.5MW8oMtresc 3_25_021_1 3" xfId="6488"/>
    <cellStyle name="___Sheet2_EWC 43.5MW8oMtresc 3_25_021_1_9. Staff Cost-External Services" xfId="6489"/>
    <cellStyle name="___Sheet2_EWC 43.5MW8oMtresc 3_25_021_1_Conversion" xfId="6490"/>
    <cellStyle name="___Sheet2_EWC 43.5MW8oMtresc 3_25_021_1_FIN € Summary" xfId="6491"/>
    <cellStyle name="___Sheet2_EWC 43.5MW8oMtresc 3_25_021_1_One Corp Summary" xfId="6492"/>
    <cellStyle name="___Sheet2_EWC 43.5MW8oMtresc 3_25_02v2" xfId="430"/>
    <cellStyle name="___Sheet2_EWC 43.5MW8oMtresc 3_25_02v2 2" xfId="431"/>
    <cellStyle name="___Sheet2_EWC 43.5MW8oMtresc 3_25_02v2 2 2" xfId="3475"/>
    <cellStyle name="___Sheet2_EWC 43.5MW8oMtresc 3_25_02v2 3" xfId="3474"/>
    <cellStyle name="___Sheet2_EWC 43.5MW8oMtresc 3_25_02v2_1" xfId="432"/>
    <cellStyle name="___Sheet2_EWC 43.5MW8oMtresc 3_25_02v2_1 2" xfId="6493"/>
    <cellStyle name="___Sheet2_EWC 43.5MW8oMtresc 3_25_02v2_1 3" xfId="6494"/>
    <cellStyle name="___Sheet2_EWC 43.5MW8oMtresc 3_25_02v2_1_9. Staff Cost-External Services" xfId="6495"/>
    <cellStyle name="___Sheet2_EWC 43.5MW8oMtresc 3_25_02v2_1_Conversion" xfId="6496"/>
    <cellStyle name="___Sheet2_EWC 43.5MW8oMtresc 3_25_02v2_1_FIN € Summary" xfId="6497"/>
    <cellStyle name="___Sheet2_EWC 43.5MW8oMtresc 3_25_02v2_1_One Corp Summary" xfId="6498"/>
    <cellStyle name="___Sheet2_EWC 43.5MW8oMtresc 3_25_02v2w_esc" xfId="433"/>
    <cellStyle name="___Sheet2_EWC 43.5MW8oMtresc 3_25_02v2w_esc 2" xfId="434"/>
    <cellStyle name="___Sheet2_EWC 43.5MW8oMtresc 3_25_02v2w_esc 2 2" xfId="3477"/>
    <cellStyle name="___Sheet2_EWC 43.5MW8oMtresc 3_25_02v2w_esc 3" xfId="3476"/>
    <cellStyle name="___Sheet2_FIN € Summary" xfId="6499"/>
    <cellStyle name="___Sheet2_One Corp Summary" xfId="6500"/>
    <cellStyle name="___Sheet2_Wind farm - operation CF" xfId="435"/>
    <cellStyle name="___Sheet2_Wind farm - operation CF 2" xfId="436"/>
    <cellStyle name="___Sheet2_Wind farm - operation CF 2 2" xfId="3479"/>
    <cellStyle name="___Sheet2_Wind farm - operation CF 3" xfId="3478"/>
    <cellStyle name="_1RF03-TPA" xfId="437"/>
    <cellStyle name="_1RF03-TPA 2" xfId="438"/>
    <cellStyle name="_1RF03-TPA 2 2" xfId="3481"/>
    <cellStyle name="_1RF03-TPA 2_Xavier" xfId="6501"/>
    <cellStyle name="_1RF03-TPA 2_Xavier 2" xfId="6502"/>
    <cellStyle name="_1RF03-TPA 3" xfId="3480"/>
    <cellStyle name="_1RF03-TPA 3 2" xfId="6503"/>
    <cellStyle name="_1RF03-TPA 4" xfId="6504"/>
    <cellStyle name="_1RF03-TPA 4 2" xfId="6505"/>
    <cellStyle name="_1RF03-TPA 5" xfId="6506"/>
    <cellStyle name="_1RF03-TPA 5 2" xfId="6507"/>
    <cellStyle name="_1RF03-TPA 6" xfId="6508"/>
    <cellStyle name="_1RF03-TPA 6 2" xfId="6509"/>
    <cellStyle name="_1RF03-TPA 7" xfId="6510"/>
    <cellStyle name="_1RF03-TPA 7 2" xfId="6511"/>
    <cellStyle name="_1RF03-TPA 8" xfId="6512"/>
    <cellStyle name="_1RF03-TPA 9" xfId="6513"/>
    <cellStyle name="_1RF03-TPA_9. Staff Cost-External Services" xfId="6514"/>
    <cellStyle name="_1RF03-TPA_9. Staff Cost-External Services 2" xfId="6515"/>
    <cellStyle name="_1RF03-TPA_Actual" xfId="6516"/>
    <cellStyle name="_1RF03-TPA_Actual 2" xfId="6517"/>
    <cellStyle name="_1RF03-TPA_Actual_Xavier" xfId="6518"/>
    <cellStyle name="_1RF03-TPA_Actual_Xavier 2" xfId="6519"/>
    <cellStyle name="_1RF03-TPA_Adams Report Recon Sept 08" xfId="439"/>
    <cellStyle name="_1RF03-TPA_Adams Report Recon Sept 08 2" xfId="440"/>
    <cellStyle name="_1RF03-TPA_Adams Report Recon Sept 08 2 2" xfId="3483"/>
    <cellStyle name="_1RF03-TPA_Adams Report Recon Sept 08 2_Xavier" xfId="6520"/>
    <cellStyle name="_1RF03-TPA_Adams Report Recon Sept 08 2_Xavier 2" xfId="6521"/>
    <cellStyle name="_1RF03-TPA_Adams Report Recon Sept 08 3" xfId="3482"/>
    <cellStyle name="_1RF03-TPA_Adams Report Recon Sept 08 3 2" xfId="6522"/>
    <cellStyle name="_1RF03-TPA_Adams Report Recon Sept 08 4" xfId="6523"/>
    <cellStyle name="_1RF03-TPA_Adams Report Recon Sept 08 4 2" xfId="6524"/>
    <cellStyle name="_1RF03-TPA_Adams Report Recon Sept 08 5" xfId="6525"/>
    <cellStyle name="_1RF03-TPA_Adams Report Recon Sept 08 5 2" xfId="6526"/>
    <cellStyle name="_1RF03-TPA_Adams Report Recon Sept 08 6" xfId="6527"/>
    <cellStyle name="_1RF03-TPA_Adams Report Recon Sept 08 6 2" xfId="6528"/>
    <cellStyle name="_1RF03-TPA_Adams Report Recon Sept 08 7" xfId="6529"/>
    <cellStyle name="_1RF03-TPA_Adams Report Recon Sept 08 7 2" xfId="6530"/>
    <cellStyle name="_1RF03-TPA_Adams Report Recon Sept 08 8" xfId="6531"/>
    <cellStyle name="_1RF03-TPA_Adams Report Recon Sept 08 9" xfId="6532"/>
    <cellStyle name="_1RF03-TPA_Adams Report Recon Sept 08_9. Staff Cost-External Services" xfId="6533"/>
    <cellStyle name="_1RF03-TPA_Adams Report Recon Sept 08_9. Staff Cost-External Services 2" xfId="6534"/>
    <cellStyle name="_1RF03-TPA_Adams Report Recon Sept 08_Actual" xfId="6535"/>
    <cellStyle name="_1RF03-TPA_Adams Report Recon Sept 08_Actual 2" xfId="6536"/>
    <cellStyle name="_1RF03-TPA_Adams Report Recon Sept 08_Actual_Xavier" xfId="6537"/>
    <cellStyle name="_1RF03-TPA_Adams Report Recon Sept 08_Actual_Xavier 2" xfId="6538"/>
    <cellStyle name="_1RF03-TPA_Adams Report Recon Sept 08_Conversion" xfId="6539"/>
    <cellStyle name="_1RF03-TPA_Adams Report Recon Sept 08_Conversion 2" xfId="6540"/>
    <cellStyle name="_1RF03-TPA_Adams Report Recon Sept 08_FIN € Summary" xfId="6541"/>
    <cellStyle name="_1RF03-TPA_Adams Report Recon Sept 08_FIN € Summary 2" xfId="6542"/>
    <cellStyle name="_1RF03-TPA_Adams Report Recon Sept 08_IFRS Elim" xfId="6543"/>
    <cellStyle name="_1RF03-TPA_Adams Report Recon Sept 08_IFRS Elim 2" xfId="6544"/>
    <cellStyle name="_1RF03-TPA_Adams Report Recon Sept 08_IFRS Elim_Xavier" xfId="6545"/>
    <cellStyle name="_1RF03-TPA_Adams Report Recon Sept 08_IFRS Elim_Xavier 2" xfId="6546"/>
    <cellStyle name="_1RF03-TPA_Adams Report Recon Sept 08_IFRS IS" xfId="6547"/>
    <cellStyle name="_1RF03-TPA_Adams Report Recon Sept 08_IFRS IS 2" xfId="6548"/>
    <cellStyle name="_1RF03-TPA_Adams Report Recon Sept 08_IFRS IS_Xavier" xfId="6549"/>
    <cellStyle name="_1RF03-TPA_Adams Report Recon Sept 08_IFRS IS_Xavier 2" xfId="6550"/>
    <cellStyle name="_1RF03-TPA_Adams Report Recon Sept 08_One Corp Summary" xfId="6551"/>
    <cellStyle name="_1RF03-TPA_Adams Report Recon Sept 08_One Corp Summary 2" xfId="6552"/>
    <cellStyle name="_1RF03-TPA_Adams Report Recon Sept 08_Plan IS" xfId="6553"/>
    <cellStyle name="_1RF03-TPA_Adams Report Recon Sept 08_Plan IS 2" xfId="6554"/>
    <cellStyle name="_1RF03-TPA_Adams Report Recon Sept 08_Plan IS_Xavier" xfId="6555"/>
    <cellStyle name="_1RF03-TPA_Adams Report Recon Sept 08_Plan IS_Xavier 2" xfId="6556"/>
    <cellStyle name="_1RF03-TPA_Adams Report Recon Sept 08_PlntIn" xfId="6557"/>
    <cellStyle name="_1RF03-TPA_Adams Report Recon Sept 08_PlntIn 2" xfId="6558"/>
    <cellStyle name="_1RF03-TPA_Adams Report Recon Sept 08_PlntIn_Xavier" xfId="6559"/>
    <cellStyle name="_1RF03-TPA_Adams Report Recon Sept 08_PlntIn_Xavier 2" xfId="6560"/>
    <cellStyle name="_1RF03-TPA_Adams Report Recon Sept 08_PPA" xfId="6561"/>
    <cellStyle name="_1RF03-TPA_Adams Report Recon Sept 08_PPA 2" xfId="6562"/>
    <cellStyle name="_1RF03-TPA_Adams Report Recon Sept 08_PPA_Xavier" xfId="6563"/>
    <cellStyle name="_1RF03-TPA_Adams Report Recon Sept 08_PPA_Xavier 2" xfId="6564"/>
    <cellStyle name="_1RF03-TPA_Adams Report Recon Sept 08_Xavier" xfId="6565"/>
    <cellStyle name="_1RF03-TPA_Adams Report Recon Sept 08_Xavier 2" xfId="6566"/>
    <cellStyle name="_1RF03-TPA_Book1" xfId="441"/>
    <cellStyle name="_1RF03-TPA_Book1 2" xfId="442"/>
    <cellStyle name="_1RF03-TPA_Book1 2 2" xfId="3485"/>
    <cellStyle name="_1RF03-TPA_Book1 2_Xavier" xfId="6567"/>
    <cellStyle name="_1RF03-TPA_Book1 2_Xavier 2" xfId="6568"/>
    <cellStyle name="_1RF03-TPA_Book1 3" xfId="3484"/>
    <cellStyle name="_1RF03-TPA_Book1 3 2" xfId="6569"/>
    <cellStyle name="_1RF03-TPA_Book1 4" xfId="6570"/>
    <cellStyle name="_1RF03-TPA_Book1 4 2" xfId="6571"/>
    <cellStyle name="_1RF03-TPA_Book1 5" xfId="6572"/>
    <cellStyle name="_1RF03-TPA_Book1 5 2" xfId="6573"/>
    <cellStyle name="_1RF03-TPA_Book1 6" xfId="6574"/>
    <cellStyle name="_1RF03-TPA_Book1 6 2" xfId="6575"/>
    <cellStyle name="_1RF03-TPA_Book1 7" xfId="6576"/>
    <cellStyle name="_1RF03-TPA_Book1 7 2" xfId="6577"/>
    <cellStyle name="_1RF03-TPA_Book1 8" xfId="6578"/>
    <cellStyle name="_1RF03-TPA_Book1 9" xfId="6579"/>
    <cellStyle name="_1RF03-TPA_Book1_9. Staff Cost-External Services" xfId="6580"/>
    <cellStyle name="_1RF03-TPA_Book1_9. Staff Cost-External Services 2" xfId="6581"/>
    <cellStyle name="_1RF03-TPA_Book1_Actual" xfId="6582"/>
    <cellStyle name="_1RF03-TPA_Book1_Actual 2" xfId="6583"/>
    <cellStyle name="_1RF03-TPA_Book1_Actual_Xavier" xfId="6584"/>
    <cellStyle name="_1RF03-TPA_Book1_Actual_Xavier 2" xfId="6585"/>
    <cellStyle name="_1RF03-TPA_Book1_Conversion" xfId="6586"/>
    <cellStyle name="_1RF03-TPA_Book1_Conversion 2" xfId="6587"/>
    <cellStyle name="_1RF03-TPA_Book1_FIN € Summary" xfId="6588"/>
    <cellStyle name="_1RF03-TPA_Book1_FIN € Summary 2" xfId="6589"/>
    <cellStyle name="_1RF03-TPA_Book1_IFRS Elim" xfId="6590"/>
    <cellStyle name="_1RF03-TPA_Book1_IFRS Elim 2" xfId="6591"/>
    <cellStyle name="_1RF03-TPA_Book1_IFRS Elim_Xavier" xfId="6592"/>
    <cellStyle name="_1RF03-TPA_Book1_IFRS Elim_Xavier 2" xfId="6593"/>
    <cellStyle name="_1RF03-TPA_Book1_IFRS IS" xfId="6594"/>
    <cellStyle name="_1RF03-TPA_Book1_IFRS IS 2" xfId="6595"/>
    <cellStyle name="_1RF03-TPA_Book1_IFRS IS_Xavier" xfId="6596"/>
    <cellStyle name="_1RF03-TPA_Book1_IFRS IS_Xavier 2" xfId="6597"/>
    <cellStyle name="_1RF03-TPA_Book1_One Corp Summary" xfId="6598"/>
    <cellStyle name="_1RF03-TPA_Book1_One Corp Summary 2" xfId="6599"/>
    <cellStyle name="_1RF03-TPA_Book1_Plan IS" xfId="6600"/>
    <cellStyle name="_1RF03-TPA_Book1_Plan IS 2" xfId="6601"/>
    <cellStyle name="_1RF03-TPA_Book1_Plan IS_Xavier" xfId="6602"/>
    <cellStyle name="_1RF03-TPA_Book1_Plan IS_Xavier 2" xfId="6603"/>
    <cellStyle name="_1RF03-TPA_Book1_PlntIn" xfId="6604"/>
    <cellStyle name="_1RF03-TPA_Book1_PlntIn 2" xfId="6605"/>
    <cellStyle name="_1RF03-TPA_Book1_PlntIn_Xavier" xfId="6606"/>
    <cellStyle name="_1RF03-TPA_Book1_PlntIn_Xavier 2" xfId="6607"/>
    <cellStyle name="_1RF03-TPA_Book1_PPA" xfId="6608"/>
    <cellStyle name="_1RF03-TPA_Book1_PPA 2" xfId="6609"/>
    <cellStyle name="_1RF03-TPA_Book1_PPA_Xavier" xfId="6610"/>
    <cellStyle name="_1RF03-TPA_Book1_PPA_Xavier 2" xfId="6611"/>
    <cellStyle name="_1RF03-TPA_Book1_Xavier" xfId="6612"/>
    <cellStyle name="_1RF03-TPA_Book1_Xavier 2" xfId="6613"/>
    <cellStyle name="_1RF03-TPA_Conversion" xfId="6614"/>
    <cellStyle name="_1RF03-TPA_Conversion 2" xfId="6615"/>
    <cellStyle name="_1RF03-TPA_FIN € Summary" xfId="6616"/>
    <cellStyle name="_1RF03-TPA_FIN € Summary 2" xfId="6617"/>
    <cellStyle name="_1RF03-TPA_IFRS Elim" xfId="6618"/>
    <cellStyle name="_1RF03-TPA_IFRS Elim 2" xfId="6619"/>
    <cellStyle name="_1RF03-TPA_IFRS Elim_Xavier" xfId="6620"/>
    <cellStyle name="_1RF03-TPA_IFRS Elim_Xavier 2" xfId="6621"/>
    <cellStyle name="_1RF03-TPA_IFRS IS" xfId="6622"/>
    <cellStyle name="_1RF03-TPA_IFRS IS 2" xfId="6623"/>
    <cellStyle name="_1RF03-TPA_IFRS IS_Xavier" xfId="6624"/>
    <cellStyle name="_1RF03-TPA_IFRS IS_Xavier 2" xfId="6625"/>
    <cellStyle name="_1RF03-TPA_NYSEG Assets" xfId="443"/>
    <cellStyle name="_1RF03-TPA_NYSEG Assets 2" xfId="444"/>
    <cellStyle name="_1RF03-TPA_NYSEG Assets 2 2" xfId="3487"/>
    <cellStyle name="_1RF03-TPA_NYSEG Assets 2_Xavier" xfId="6626"/>
    <cellStyle name="_1RF03-TPA_NYSEG Assets 2_Xavier 2" xfId="6627"/>
    <cellStyle name="_1RF03-TPA_NYSEG Assets 3" xfId="3486"/>
    <cellStyle name="_1RF03-TPA_NYSEG Assets 3 2" xfId="6628"/>
    <cellStyle name="_1RF03-TPA_NYSEG Assets 4" xfId="6629"/>
    <cellStyle name="_1RF03-TPA_NYSEG Assets 4 2" xfId="6630"/>
    <cellStyle name="_1RF03-TPA_NYSEG Assets 5" xfId="6631"/>
    <cellStyle name="_1RF03-TPA_NYSEG Assets 5 2" xfId="6632"/>
    <cellStyle name="_1RF03-TPA_NYSEG Assets 6" xfId="6633"/>
    <cellStyle name="_1RF03-TPA_NYSEG Assets 6 2" xfId="6634"/>
    <cellStyle name="_1RF03-TPA_NYSEG Assets 7" xfId="6635"/>
    <cellStyle name="_1RF03-TPA_NYSEG Assets 7 2" xfId="6636"/>
    <cellStyle name="_1RF03-TPA_NYSEG Assets 8" xfId="6637"/>
    <cellStyle name="_1RF03-TPA_NYSEG Assets 9" xfId="6638"/>
    <cellStyle name="_1RF03-TPA_NYSEG Assets_9. Staff Cost-External Services" xfId="6639"/>
    <cellStyle name="_1RF03-TPA_NYSEG Assets_9. Staff Cost-External Services 2" xfId="6640"/>
    <cellStyle name="_1RF03-TPA_NYSEG Assets_Actual" xfId="6641"/>
    <cellStyle name="_1RF03-TPA_NYSEG Assets_Actual 2" xfId="6642"/>
    <cellStyle name="_1RF03-TPA_NYSEG Assets_Actual_Xavier" xfId="6643"/>
    <cellStyle name="_1RF03-TPA_NYSEG Assets_Actual_Xavier 2" xfId="6644"/>
    <cellStyle name="_1RF03-TPA_NYSEG Assets_Conversion" xfId="6645"/>
    <cellStyle name="_1RF03-TPA_NYSEG Assets_Conversion 2" xfId="6646"/>
    <cellStyle name="_1RF03-TPA_NYSEG Assets_FIN € Summary" xfId="6647"/>
    <cellStyle name="_1RF03-TPA_NYSEG Assets_FIN € Summary 2" xfId="6648"/>
    <cellStyle name="_1RF03-TPA_NYSEG Assets_IFRS Elim" xfId="6649"/>
    <cellStyle name="_1RF03-TPA_NYSEG Assets_IFRS Elim 2" xfId="6650"/>
    <cellStyle name="_1RF03-TPA_NYSEG Assets_IFRS Elim_Xavier" xfId="6651"/>
    <cellStyle name="_1RF03-TPA_NYSEG Assets_IFRS Elim_Xavier 2" xfId="6652"/>
    <cellStyle name="_1RF03-TPA_NYSEG Assets_IFRS IS" xfId="6653"/>
    <cellStyle name="_1RF03-TPA_NYSEG Assets_IFRS IS 2" xfId="6654"/>
    <cellStyle name="_1RF03-TPA_NYSEG Assets_IFRS IS_Xavier" xfId="6655"/>
    <cellStyle name="_1RF03-TPA_NYSEG Assets_IFRS IS_Xavier 2" xfId="6656"/>
    <cellStyle name="_1RF03-TPA_NYSEG Assets_One Corp Summary" xfId="6657"/>
    <cellStyle name="_1RF03-TPA_NYSEG Assets_One Corp Summary 2" xfId="6658"/>
    <cellStyle name="_1RF03-TPA_NYSEG Assets_Plan IS" xfId="6659"/>
    <cellStyle name="_1RF03-TPA_NYSEG Assets_Plan IS 2" xfId="6660"/>
    <cellStyle name="_1RF03-TPA_NYSEG Assets_Plan IS_Xavier" xfId="6661"/>
    <cellStyle name="_1RF03-TPA_NYSEG Assets_Plan IS_Xavier 2" xfId="6662"/>
    <cellStyle name="_1RF03-TPA_NYSEG Assets_PlntIn" xfId="6663"/>
    <cellStyle name="_1RF03-TPA_NYSEG Assets_PlntIn 2" xfId="6664"/>
    <cellStyle name="_1RF03-TPA_NYSEG Assets_PlntIn_Xavier" xfId="6665"/>
    <cellStyle name="_1RF03-TPA_NYSEG Assets_PlntIn_Xavier 2" xfId="6666"/>
    <cellStyle name="_1RF03-TPA_NYSEG Assets_PPA" xfId="6667"/>
    <cellStyle name="_1RF03-TPA_NYSEG Assets_PPA 2" xfId="6668"/>
    <cellStyle name="_1RF03-TPA_NYSEG Assets_PPA_Xavier" xfId="6669"/>
    <cellStyle name="_1RF03-TPA_NYSEG Assets_PPA_Xavier 2" xfId="6670"/>
    <cellStyle name="_1RF03-TPA_NYSEG Assets_Xavier" xfId="6671"/>
    <cellStyle name="_1RF03-TPA_NYSEG Assets_Xavier 2" xfId="6672"/>
    <cellStyle name="_1RF03-TPA_NYSEG Liab" xfId="445"/>
    <cellStyle name="_1RF03-TPA_NYSEG Liab 2" xfId="446"/>
    <cellStyle name="_1RF03-TPA_NYSEG Liab 2 2" xfId="3489"/>
    <cellStyle name="_1RF03-TPA_NYSEG Liab 2_Xavier" xfId="6673"/>
    <cellStyle name="_1RF03-TPA_NYSEG Liab 2_Xavier 2" xfId="6674"/>
    <cellStyle name="_1RF03-TPA_NYSEG Liab 3" xfId="3488"/>
    <cellStyle name="_1RF03-TPA_NYSEG Liab 3 2" xfId="6675"/>
    <cellStyle name="_1RF03-TPA_NYSEG Liab 4" xfId="6676"/>
    <cellStyle name="_1RF03-TPA_NYSEG Liab 4 2" xfId="6677"/>
    <cellStyle name="_1RF03-TPA_NYSEG Liab 5" xfId="6678"/>
    <cellStyle name="_1RF03-TPA_NYSEG Liab 5 2" xfId="6679"/>
    <cellStyle name="_1RF03-TPA_NYSEG Liab 6" xfId="6680"/>
    <cellStyle name="_1RF03-TPA_NYSEG Liab 6 2" xfId="6681"/>
    <cellStyle name="_1RF03-TPA_NYSEG Liab 7" xfId="6682"/>
    <cellStyle name="_1RF03-TPA_NYSEG Liab 7 2" xfId="6683"/>
    <cellStyle name="_1RF03-TPA_NYSEG Liab 8" xfId="6684"/>
    <cellStyle name="_1RF03-TPA_NYSEG Liab 9" xfId="6685"/>
    <cellStyle name="_1RF03-TPA_NYSEG Liab_9. Staff Cost-External Services" xfId="6686"/>
    <cellStyle name="_1RF03-TPA_NYSEG Liab_9. Staff Cost-External Services 2" xfId="6687"/>
    <cellStyle name="_1RF03-TPA_NYSEG Liab_Actual" xfId="6688"/>
    <cellStyle name="_1RF03-TPA_NYSEG Liab_Actual 2" xfId="6689"/>
    <cellStyle name="_1RF03-TPA_NYSEG Liab_Actual_Xavier" xfId="6690"/>
    <cellStyle name="_1RF03-TPA_NYSEG Liab_Actual_Xavier 2" xfId="6691"/>
    <cellStyle name="_1RF03-TPA_NYSEG Liab_Conversion" xfId="6692"/>
    <cellStyle name="_1RF03-TPA_NYSEG Liab_Conversion 2" xfId="6693"/>
    <cellStyle name="_1RF03-TPA_NYSEG Liab_FIN € Summary" xfId="6694"/>
    <cellStyle name="_1RF03-TPA_NYSEG Liab_FIN € Summary 2" xfId="6695"/>
    <cellStyle name="_1RF03-TPA_NYSEG Liab_IFRS Elim" xfId="6696"/>
    <cellStyle name="_1RF03-TPA_NYSEG Liab_IFRS Elim 2" xfId="6697"/>
    <cellStyle name="_1RF03-TPA_NYSEG Liab_IFRS Elim_Xavier" xfId="6698"/>
    <cellStyle name="_1RF03-TPA_NYSEG Liab_IFRS Elim_Xavier 2" xfId="6699"/>
    <cellStyle name="_1RF03-TPA_NYSEG Liab_IFRS IS" xfId="6700"/>
    <cellStyle name="_1RF03-TPA_NYSEG Liab_IFRS IS 2" xfId="6701"/>
    <cellStyle name="_1RF03-TPA_NYSEG Liab_IFRS IS_Xavier" xfId="6702"/>
    <cellStyle name="_1RF03-TPA_NYSEG Liab_IFRS IS_Xavier 2" xfId="6703"/>
    <cellStyle name="_1RF03-TPA_NYSEG Liab_One Corp Summary" xfId="6704"/>
    <cellStyle name="_1RF03-TPA_NYSEG Liab_One Corp Summary 2" xfId="6705"/>
    <cellStyle name="_1RF03-TPA_NYSEG Liab_Plan IS" xfId="6706"/>
    <cellStyle name="_1RF03-TPA_NYSEG Liab_Plan IS 2" xfId="6707"/>
    <cellStyle name="_1RF03-TPA_NYSEG Liab_Plan IS_Xavier" xfId="6708"/>
    <cellStyle name="_1RF03-TPA_NYSEG Liab_Plan IS_Xavier 2" xfId="6709"/>
    <cellStyle name="_1RF03-TPA_NYSEG Liab_PlntIn" xfId="6710"/>
    <cellStyle name="_1RF03-TPA_NYSEG Liab_PlntIn 2" xfId="6711"/>
    <cellStyle name="_1RF03-TPA_NYSEG Liab_PlntIn_Xavier" xfId="6712"/>
    <cellStyle name="_1RF03-TPA_NYSEG Liab_PlntIn_Xavier 2" xfId="6713"/>
    <cellStyle name="_1RF03-TPA_NYSEG Liab_PPA" xfId="6714"/>
    <cellStyle name="_1RF03-TPA_NYSEG Liab_PPA 2" xfId="6715"/>
    <cellStyle name="_1RF03-TPA_NYSEG Liab_PPA_Xavier" xfId="6716"/>
    <cellStyle name="_1RF03-TPA_NYSEG Liab_PPA_Xavier 2" xfId="6717"/>
    <cellStyle name="_1RF03-TPA_NYSEG Liab_Xavier" xfId="6718"/>
    <cellStyle name="_1RF03-TPA_NYSEG Liab_Xavier 2" xfId="6719"/>
    <cellStyle name="_1RF03-TPA_One Corp Summary" xfId="6720"/>
    <cellStyle name="_1RF03-TPA_One Corp Summary 2" xfId="6721"/>
    <cellStyle name="_1RF03-TPA_Plan IS" xfId="6722"/>
    <cellStyle name="_1RF03-TPA_Plan IS 2" xfId="6723"/>
    <cellStyle name="_1RF03-TPA_Plan IS_Xavier" xfId="6724"/>
    <cellStyle name="_1RF03-TPA_Plan IS_Xavier 2" xfId="6725"/>
    <cellStyle name="_1RF03-TPA_PlntIn" xfId="6726"/>
    <cellStyle name="_1RF03-TPA_PlntIn 2" xfId="6727"/>
    <cellStyle name="_1RF03-TPA_PlntIn_Xavier" xfId="6728"/>
    <cellStyle name="_1RF03-TPA_PlntIn_Xavier 2" xfId="6729"/>
    <cellStyle name="_1RF03-TPA_PPA" xfId="6730"/>
    <cellStyle name="_1RF03-TPA_PPA 2" xfId="6731"/>
    <cellStyle name="_1RF03-TPA_PPA_Xavier" xfId="6732"/>
    <cellStyle name="_1RF03-TPA_PPA_Xavier 2" xfId="6733"/>
    <cellStyle name="_1RF03-TPA_Reg Asset 2008 changes-summary Jan" xfId="447"/>
    <cellStyle name="_1RF03-TPA_Reg Asset 2008 changes-summary Jan 2" xfId="448"/>
    <cellStyle name="_1RF03-TPA_Reg Asset 2008 changes-summary Jan 2 2" xfId="3491"/>
    <cellStyle name="_1RF03-TPA_Reg Asset 2008 changes-summary Jan 2_Xavier" xfId="6734"/>
    <cellStyle name="_1RF03-TPA_Reg Asset 2008 changes-summary Jan 2_Xavier 2" xfId="6735"/>
    <cellStyle name="_1RF03-TPA_Reg Asset 2008 changes-summary Jan 3" xfId="3490"/>
    <cellStyle name="_1RF03-TPA_Reg Asset 2008 changes-summary Jan 3 2" xfId="6736"/>
    <cellStyle name="_1RF03-TPA_Reg Asset 2008 changes-summary Jan 4" xfId="6737"/>
    <cellStyle name="_1RF03-TPA_Reg Asset 2008 changes-summary Jan 4 2" xfId="6738"/>
    <cellStyle name="_1RF03-TPA_Reg Asset 2008 changes-summary Jan 5" xfId="6739"/>
    <cellStyle name="_1RF03-TPA_Reg Asset 2008 changes-summary Jan 5 2" xfId="6740"/>
    <cellStyle name="_1RF03-TPA_Reg Asset 2008 changes-summary Jan 6" xfId="6741"/>
    <cellStyle name="_1RF03-TPA_Reg Asset 2008 changes-summary Jan 6 2" xfId="6742"/>
    <cellStyle name="_1RF03-TPA_Reg Asset 2008 changes-summary Jan 7" xfId="6743"/>
    <cellStyle name="_1RF03-TPA_Reg Asset 2008 changes-summary Jan 7 2" xfId="6744"/>
    <cellStyle name="_1RF03-TPA_Reg Asset 2008 changes-summary Jan 8" xfId="6745"/>
    <cellStyle name="_1RF03-TPA_Reg Asset 2008 changes-summary Jan 9" xfId="6746"/>
    <cellStyle name="_1RF03-TPA_Reg Asset 2008 changes-summary Jan_9. Staff Cost-External Services" xfId="6747"/>
    <cellStyle name="_1RF03-TPA_Reg Asset 2008 changes-summary Jan_9. Staff Cost-External Services 2" xfId="6748"/>
    <cellStyle name="_1RF03-TPA_Reg Asset 2008 changes-summary Jan_Actual" xfId="6749"/>
    <cellStyle name="_1RF03-TPA_Reg Asset 2008 changes-summary Jan_Actual 2" xfId="6750"/>
    <cellStyle name="_1RF03-TPA_Reg Asset 2008 changes-summary Jan_Actual_Xavier" xfId="6751"/>
    <cellStyle name="_1RF03-TPA_Reg Asset 2008 changes-summary Jan_Actual_Xavier 2" xfId="6752"/>
    <cellStyle name="_1RF03-TPA_Reg Asset 2008 changes-summary Jan_Conversion" xfId="6753"/>
    <cellStyle name="_1RF03-TPA_Reg Asset 2008 changes-summary Jan_Conversion 2" xfId="6754"/>
    <cellStyle name="_1RF03-TPA_Reg Asset 2008 changes-summary Jan_FIN € Summary" xfId="6755"/>
    <cellStyle name="_1RF03-TPA_Reg Asset 2008 changes-summary Jan_FIN € Summary 2" xfId="6756"/>
    <cellStyle name="_1RF03-TPA_Reg Asset 2008 changes-summary Jan_IFRS Elim" xfId="6757"/>
    <cellStyle name="_1RF03-TPA_Reg Asset 2008 changes-summary Jan_IFRS Elim 2" xfId="6758"/>
    <cellStyle name="_1RF03-TPA_Reg Asset 2008 changes-summary Jan_IFRS Elim_Xavier" xfId="6759"/>
    <cellStyle name="_1RF03-TPA_Reg Asset 2008 changes-summary Jan_IFRS Elim_Xavier 2" xfId="6760"/>
    <cellStyle name="_1RF03-TPA_Reg Asset 2008 changes-summary Jan_IFRS IS" xfId="6761"/>
    <cellStyle name="_1RF03-TPA_Reg Asset 2008 changes-summary Jan_IFRS IS 2" xfId="6762"/>
    <cellStyle name="_1RF03-TPA_Reg Asset 2008 changes-summary Jan_IFRS IS_Xavier" xfId="6763"/>
    <cellStyle name="_1RF03-TPA_Reg Asset 2008 changes-summary Jan_IFRS IS_Xavier 2" xfId="6764"/>
    <cellStyle name="_1RF03-TPA_Reg Asset 2008 changes-summary Jan_One Corp Summary" xfId="6765"/>
    <cellStyle name="_1RF03-TPA_Reg Asset 2008 changes-summary Jan_One Corp Summary 2" xfId="6766"/>
    <cellStyle name="_1RF03-TPA_Reg Asset 2008 changes-summary Jan_Plan IS" xfId="6767"/>
    <cellStyle name="_1RF03-TPA_Reg Asset 2008 changes-summary Jan_Plan IS 2" xfId="6768"/>
    <cellStyle name="_1RF03-TPA_Reg Asset 2008 changes-summary Jan_Plan IS_Xavier" xfId="6769"/>
    <cellStyle name="_1RF03-TPA_Reg Asset 2008 changes-summary Jan_Plan IS_Xavier 2" xfId="6770"/>
    <cellStyle name="_1RF03-TPA_Reg Asset 2008 changes-summary Jan_PlntIn" xfId="6771"/>
    <cellStyle name="_1RF03-TPA_Reg Asset 2008 changes-summary Jan_PlntIn 2" xfId="6772"/>
    <cellStyle name="_1RF03-TPA_Reg Asset 2008 changes-summary Jan_PlntIn_Xavier" xfId="6773"/>
    <cellStyle name="_1RF03-TPA_Reg Asset 2008 changes-summary Jan_PlntIn_Xavier 2" xfId="6774"/>
    <cellStyle name="_1RF03-TPA_Reg Asset 2008 changes-summary Jan_PPA" xfId="6775"/>
    <cellStyle name="_1RF03-TPA_Reg Asset 2008 changes-summary Jan_PPA 2" xfId="6776"/>
    <cellStyle name="_1RF03-TPA_Reg Asset 2008 changes-summary Jan_PPA_Xavier" xfId="6777"/>
    <cellStyle name="_1RF03-TPA_Reg Asset 2008 changes-summary Jan_PPA_Xavier 2" xfId="6778"/>
    <cellStyle name="_1RF03-TPA_Reg Asset 2008 changes-summary Jan_Xavier" xfId="6779"/>
    <cellStyle name="_1RF03-TPA_Reg Asset 2008 changes-summary Jan_Xavier 2" xfId="6780"/>
    <cellStyle name="_1RF03-TPA_Xavier" xfId="6781"/>
    <cellStyle name="_1RF03-TPA_Xavier 2" xfId="6782"/>
    <cellStyle name="_1RF03-TRP" xfId="449"/>
    <cellStyle name="_1RF03-TRP 2" xfId="450"/>
    <cellStyle name="_1RF03-TRP 2 2" xfId="3493"/>
    <cellStyle name="_1RF03-TRP 2_Xavier" xfId="6783"/>
    <cellStyle name="_1RF03-TRP 2_Xavier 2" xfId="6784"/>
    <cellStyle name="_1RF03-TRP 3" xfId="3492"/>
    <cellStyle name="_1RF03-TRP 3 2" xfId="6785"/>
    <cellStyle name="_1RF03-TRP 4" xfId="6786"/>
    <cellStyle name="_1RF03-TRP 4 2" xfId="6787"/>
    <cellStyle name="_1RF03-TRP 5" xfId="6788"/>
    <cellStyle name="_1RF03-TRP 5 2" xfId="6789"/>
    <cellStyle name="_1RF03-TRP 6" xfId="6790"/>
    <cellStyle name="_1RF03-TRP 6 2" xfId="6791"/>
    <cellStyle name="_1RF03-TRP 7" xfId="6792"/>
    <cellStyle name="_1RF03-TRP 7 2" xfId="6793"/>
    <cellStyle name="_1RF03-TRP 8" xfId="6794"/>
    <cellStyle name="_1RF03-TRP 9" xfId="6795"/>
    <cellStyle name="_1RF03-TRP_9. Staff Cost-External Services" xfId="6796"/>
    <cellStyle name="_1RF03-TRP_9. Staff Cost-External Services 2" xfId="6797"/>
    <cellStyle name="_1RF03-TRP_Actual" xfId="6798"/>
    <cellStyle name="_1RF03-TRP_Actual 2" xfId="6799"/>
    <cellStyle name="_1RF03-TRP_Actual_Xavier" xfId="6800"/>
    <cellStyle name="_1RF03-TRP_Actual_Xavier 2" xfId="6801"/>
    <cellStyle name="_1RF03-TRP_Adams Report Recon Sept 08" xfId="451"/>
    <cellStyle name="_1RF03-TRP_Adams Report Recon Sept 08 2" xfId="452"/>
    <cellStyle name="_1RF03-TRP_Adams Report Recon Sept 08 2 2" xfId="3495"/>
    <cellStyle name="_1RF03-TRP_Adams Report Recon Sept 08 2_Xavier" xfId="6802"/>
    <cellStyle name="_1RF03-TRP_Adams Report Recon Sept 08 2_Xavier 2" xfId="6803"/>
    <cellStyle name="_1RF03-TRP_Adams Report Recon Sept 08 3" xfId="3494"/>
    <cellStyle name="_1RF03-TRP_Adams Report Recon Sept 08 3 2" xfId="6804"/>
    <cellStyle name="_1RF03-TRP_Adams Report Recon Sept 08 4" xfId="6805"/>
    <cellStyle name="_1RF03-TRP_Adams Report Recon Sept 08 4 2" xfId="6806"/>
    <cellStyle name="_1RF03-TRP_Adams Report Recon Sept 08 5" xfId="6807"/>
    <cellStyle name="_1RF03-TRP_Adams Report Recon Sept 08 5 2" xfId="6808"/>
    <cellStyle name="_1RF03-TRP_Adams Report Recon Sept 08 6" xfId="6809"/>
    <cellStyle name="_1RF03-TRP_Adams Report Recon Sept 08 6 2" xfId="6810"/>
    <cellStyle name="_1RF03-TRP_Adams Report Recon Sept 08 7" xfId="6811"/>
    <cellStyle name="_1RF03-TRP_Adams Report Recon Sept 08 7 2" xfId="6812"/>
    <cellStyle name="_1RF03-TRP_Adams Report Recon Sept 08 8" xfId="6813"/>
    <cellStyle name="_1RF03-TRP_Adams Report Recon Sept 08 9" xfId="6814"/>
    <cellStyle name="_1RF03-TRP_Adams Report Recon Sept 08_9. Staff Cost-External Services" xfId="6815"/>
    <cellStyle name="_1RF03-TRP_Adams Report Recon Sept 08_9. Staff Cost-External Services 2" xfId="6816"/>
    <cellStyle name="_1RF03-TRP_Adams Report Recon Sept 08_Actual" xfId="6817"/>
    <cellStyle name="_1RF03-TRP_Adams Report Recon Sept 08_Actual 2" xfId="6818"/>
    <cellStyle name="_1RF03-TRP_Adams Report Recon Sept 08_Actual_Xavier" xfId="6819"/>
    <cellStyle name="_1RF03-TRP_Adams Report Recon Sept 08_Actual_Xavier 2" xfId="6820"/>
    <cellStyle name="_1RF03-TRP_Adams Report Recon Sept 08_Conversion" xfId="6821"/>
    <cellStyle name="_1RF03-TRP_Adams Report Recon Sept 08_Conversion 2" xfId="6822"/>
    <cellStyle name="_1RF03-TRP_Adams Report Recon Sept 08_FIN € Summary" xfId="6823"/>
    <cellStyle name="_1RF03-TRP_Adams Report Recon Sept 08_FIN € Summary 2" xfId="6824"/>
    <cellStyle name="_1RF03-TRP_Adams Report Recon Sept 08_IFRS Elim" xfId="6825"/>
    <cellStyle name="_1RF03-TRP_Adams Report Recon Sept 08_IFRS Elim 2" xfId="6826"/>
    <cellStyle name="_1RF03-TRP_Adams Report Recon Sept 08_IFRS Elim_Xavier" xfId="6827"/>
    <cellStyle name="_1RF03-TRP_Adams Report Recon Sept 08_IFRS Elim_Xavier 2" xfId="6828"/>
    <cellStyle name="_1RF03-TRP_Adams Report Recon Sept 08_IFRS IS" xfId="6829"/>
    <cellStyle name="_1RF03-TRP_Adams Report Recon Sept 08_IFRS IS 2" xfId="6830"/>
    <cellStyle name="_1RF03-TRP_Adams Report Recon Sept 08_IFRS IS_Xavier" xfId="6831"/>
    <cellStyle name="_1RF03-TRP_Adams Report Recon Sept 08_IFRS IS_Xavier 2" xfId="6832"/>
    <cellStyle name="_1RF03-TRP_Adams Report Recon Sept 08_One Corp Summary" xfId="6833"/>
    <cellStyle name="_1RF03-TRP_Adams Report Recon Sept 08_One Corp Summary 2" xfId="6834"/>
    <cellStyle name="_1RF03-TRP_Adams Report Recon Sept 08_Plan IS" xfId="6835"/>
    <cellStyle name="_1RF03-TRP_Adams Report Recon Sept 08_Plan IS 2" xfId="6836"/>
    <cellStyle name="_1RF03-TRP_Adams Report Recon Sept 08_Plan IS_Xavier" xfId="6837"/>
    <cellStyle name="_1RF03-TRP_Adams Report Recon Sept 08_Plan IS_Xavier 2" xfId="6838"/>
    <cellStyle name="_1RF03-TRP_Adams Report Recon Sept 08_PlntIn" xfId="6839"/>
    <cellStyle name="_1RF03-TRP_Adams Report Recon Sept 08_PlntIn 2" xfId="6840"/>
    <cellStyle name="_1RF03-TRP_Adams Report Recon Sept 08_PlntIn_Xavier" xfId="6841"/>
    <cellStyle name="_1RF03-TRP_Adams Report Recon Sept 08_PlntIn_Xavier 2" xfId="6842"/>
    <cellStyle name="_1RF03-TRP_Adams Report Recon Sept 08_PPA" xfId="6843"/>
    <cellStyle name="_1RF03-TRP_Adams Report Recon Sept 08_PPA 2" xfId="6844"/>
    <cellStyle name="_1RF03-TRP_Adams Report Recon Sept 08_PPA_Xavier" xfId="6845"/>
    <cellStyle name="_1RF03-TRP_Adams Report Recon Sept 08_PPA_Xavier 2" xfId="6846"/>
    <cellStyle name="_1RF03-TRP_Adams Report Recon Sept 08_Xavier" xfId="6847"/>
    <cellStyle name="_1RF03-TRP_Adams Report Recon Sept 08_Xavier 2" xfId="6848"/>
    <cellStyle name="_1RF03-TRP_Book1" xfId="453"/>
    <cellStyle name="_1RF03-TRP_Book1 2" xfId="454"/>
    <cellStyle name="_1RF03-TRP_Book1 2 2" xfId="3497"/>
    <cellStyle name="_1RF03-TRP_Book1 2_Xavier" xfId="6849"/>
    <cellStyle name="_1RF03-TRP_Book1 2_Xavier 2" xfId="6850"/>
    <cellStyle name="_1RF03-TRP_Book1 3" xfId="3496"/>
    <cellStyle name="_1RF03-TRP_Book1 3 2" xfId="6851"/>
    <cellStyle name="_1RF03-TRP_Book1 4" xfId="6852"/>
    <cellStyle name="_1RF03-TRP_Book1 4 2" xfId="6853"/>
    <cellStyle name="_1RF03-TRP_Book1 5" xfId="6854"/>
    <cellStyle name="_1RF03-TRP_Book1 5 2" xfId="6855"/>
    <cellStyle name="_1RF03-TRP_Book1 6" xfId="6856"/>
    <cellStyle name="_1RF03-TRP_Book1 6 2" xfId="6857"/>
    <cellStyle name="_1RF03-TRP_Book1 7" xfId="6858"/>
    <cellStyle name="_1RF03-TRP_Book1 7 2" xfId="6859"/>
    <cellStyle name="_1RF03-TRP_Book1 8" xfId="6860"/>
    <cellStyle name="_1RF03-TRP_Book1 9" xfId="6861"/>
    <cellStyle name="_1RF03-TRP_Book1_9. Staff Cost-External Services" xfId="6862"/>
    <cellStyle name="_1RF03-TRP_Book1_9. Staff Cost-External Services 2" xfId="6863"/>
    <cellStyle name="_1RF03-TRP_Book1_Actual" xfId="6864"/>
    <cellStyle name="_1RF03-TRP_Book1_Actual 2" xfId="6865"/>
    <cellStyle name="_1RF03-TRP_Book1_Actual_Xavier" xfId="6866"/>
    <cellStyle name="_1RF03-TRP_Book1_Actual_Xavier 2" xfId="6867"/>
    <cellStyle name="_1RF03-TRP_Book1_Conversion" xfId="6868"/>
    <cellStyle name="_1RF03-TRP_Book1_Conversion 2" xfId="6869"/>
    <cellStyle name="_1RF03-TRP_Book1_FIN € Summary" xfId="6870"/>
    <cellStyle name="_1RF03-TRP_Book1_FIN € Summary 2" xfId="6871"/>
    <cellStyle name="_1RF03-TRP_Book1_IFRS Elim" xfId="6872"/>
    <cellStyle name="_1RF03-TRP_Book1_IFRS Elim 2" xfId="6873"/>
    <cellStyle name="_1RF03-TRP_Book1_IFRS Elim_Xavier" xfId="6874"/>
    <cellStyle name="_1RF03-TRP_Book1_IFRS Elim_Xavier 2" xfId="6875"/>
    <cellStyle name="_1RF03-TRP_Book1_IFRS IS" xfId="6876"/>
    <cellStyle name="_1RF03-TRP_Book1_IFRS IS 2" xfId="6877"/>
    <cellStyle name="_1RF03-TRP_Book1_IFRS IS_Xavier" xfId="6878"/>
    <cellStyle name="_1RF03-TRP_Book1_IFRS IS_Xavier 2" xfId="6879"/>
    <cellStyle name="_1RF03-TRP_Book1_One Corp Summary" xfId="6880"/>
    <cellStyle name="_1RF03-TRP_Book1_One Corp Summary 2" xfId="6881"/>
    <cellStyle name="_1RF03-TRP_Book1_Plan IS" xfId="6882"/>
    <cellStyle name="_1RF03-TRP_Book1_Plan IS 2" xfId="6883"/>
    <cellStyle name="_1RF03-TRP_Book1_Plan IS_Xavier" xfId="6884"/>
    <cellStyle name="_1RF03-TRP_Book1_Plan IS_Xavier 2" xfId="6885"/>
    <cellStyle name="_1RF03-TRP_Book1_PlntIn" xfId="6886"/>
    <cellStyle name="_1RF03-TRP_Book1_PlntIn 2" xfId="6887"/>
    <cellStyle name="_1RF03-TRP_Book1_PlntIn_Xavier" xfId="6888"/>
    <cellStyle name="_1RF03-TRP_Book1_PlntIn_Xavier 2" xfId="6889"/>
    <cellStyle name="_1RF03-TRP_Book1_PPA" xfId="6890"/>
    <cellStyle name="_1RF03-TRP_Book1_PPA 2" xfId="6891"/>
    <cellStyle name="_1RF03-TRP_Book1_PPA_Xavier" xfId="6892"/>
    <cellStyle name="_1RF03-TRP_Book1_PPA_Xavier 2" xfId="6893"/>
    <cellStyle name="_1RF03-TRP_Book1_Xavier" xfId="6894"/>
    <cellStyle name="_1RF03-TRP_Book1_Xavier 2" xfId="6895"/>
    <cellStyle name="_1RF03-TRP_Conversion" xfId="6896"/>
    <cellStyle name="_1RF03-TRP_Conversion 2" xfId="6897"/>
    <cellStyle name="_1RF03-TRP_FIN € Summary" xfId="6898"/>
    <cellStyle name="_1RF03-TRP_FIN € Summary 2" xfId="6899"/>
    <cellStyle name="_1RF03-TRP_IFRS Elim" xfId="6900"/>
    <cellStyle name="_1RF03-TRP_IFRS Elim 2" xfId="6901"/>
    <cellStyle name="_1RF03-TRP_IFRS Elim_Xavier" xfId="6902"/>
    <cellStyle name="_1RF03-TRP_IFRS Elim_Xavier 2" xfId="6903"/>
    <cellStyle name="_1RF03-TRP_IFRS IS" xfId="6904"/>
    <cellStyle name="_1RF03-TRP_IFRS IS 2" xfId="6905"/>
    <cellStyle name="_1RF03-TRP_IFRS IS_Xavier" xfId="6906"/>
    <cellStyle name="_1RF03-TRP_IFRS IS_Xavier 2" xfId="6907"/>
    <cellStyle name="_1RF03-TRP_NYSEG Assets" xfId="455"/>
    <cellStyle name="_1RF03-TRP_NYSEG Assets 2" xfId="456"/>
    <cellStyle name="_1RF03-TRP_NYSEG Assets 2 2" xfId="3499"/>
    <cellStyle name="_1RF03-TRP_NYSEG Assets 2_Xavier" xfId="6908"/>
    <cellStyle name="_1RF03-TRP_NYSEG Assets 2_Xavier 2" xfId="6909"/>
    <cellStyle name="_1RF03-TRP_NYSEG Assets 3" xfId="3498"/>
    <cellStyle name="_1RF03-TRP_NYSEG Assets 3 2" xfId="6910"/>
    <cellStyle name="_1RF03-TRP_NYSEG Assets 4" xfId="6911"/>
    <cellStyle name="_1RF03-TRP_NYSEG Assets 4 2" xfId="6912"/>
    <cellStyle name="_1RF03-TRP_NYSEG Assets 5" xfId="6913"/>
    <cellStyle name="_1RF03-TRP_NYSEG Assets 5 2" xfId="6914"/>
    <cellStyle name="_1RF03-TRP_NYSEG Assets 6" xfId="6915"/>
    <cellStyle name="_1RF03-TRP_NYSEG Assets 6 2" xfId="6916"/>
    <cellStyle name="_1RF03-TRP_NYSEG Assets 7" xfId="6917"/>
    <cellStyle name="_1RF03-TRP_NYSEG Assets 7 2" xfId="6918"/>
    <cellStyle name="_1RF03-TRP_NYSEG Assets 8" xfId="6919"/>
    <cellStyle name="_1RF03-TRP_NYSEG Assets 9" xfId="6920"/>
    <cellStyle name="_1RF03-TRP_NYSEG Assets_9. Staff Cost-External Services" xfId="6921"/>
    <cellStyle name="_1RF03-TRP_NYSEG Assets_9. Staff Cost-External Services 2" xfId="6922"/>
    <cellStyle name="_1RF03-TRP_NYSEG Assets_Actual" xfId="6923"/>
    <cellStyle name="_1RF03-TRP_NYSEG Assets_Actual 2" xfId="6924"/>
    <cellStyle name="_1RF03-TRP_NYSEG Assets_Actual_Xavier" xfId="6925"/>
    <cellStyle name="_1RF03-TRP_NYSEG Assets_Actual_Xavier 2" xfId="6926"/>
    <cellStyle name="_1RF03-TRP_NYSEG Assets_Conversion" xfId="6927"/>
    <cellStyle name="_1RF03-TRP_NYSEG Assets_Conversion 2" xfId="6928"/>
    <cellStyle name="_1RF03-TRP_NYSEG Assets_FIN € Summary" xfId="6929"/>
    <cellStyle name="_1RF03-TRP_NYSEG Assets_FIN € Summary 2" xfId="6930"/>
    <cellStyle name="_1RF03-TRP_NYSEG Assets_IFRS Elim" xfId="6931"/>
    <cellStyle name="_1RF03-TRP_NYSEG Assets_IFRS Elim 2" xfId="6932"/>
    <cellStyle name="_1RF03-TRP_NYSEG Assets_IFRS Elim_Xavier" xfId="6933"/>
    <cellStyle name="_1RF03-TRP_NYSEG Assets_IFRS Elim_Xavier 2" xfId="6934"/>
    <cellStyle name="_1RF03-TRP_NYSEG Assets_IFRS IS" xfId="6935"/>
    <cellStyle name="_1RF03-TRP_NYSEG Assets_IFRS IS 2" xfId="6936"/>
    <cellStyle name="_1RF03-TRP_NYSEG Assets_IFRS IS_Xavier" xfId="6937"/>
    <cellStyle name="_1RF03-TRP_NYSEG Assets_IFRS IS_Xavier 2" xfId="6938"/>
    <cellStyle name="_1RF03-TRP_NYSEG Assets_One Corp Summary" xfId="6939"/>
    <cellStyle name="_1RF03-TRP_NYSEG Assets_One Corp Summary 2" xfId="6940"/>
    <cellStyle name="_1RF03-TRP_NYSEG Assets_Plan IS" xfId="6941"/>
    <cellStyle name="_1RF03-TRP_NYSEG Assets_Plan IS 2" xfId="6942"/>
    <cellStyle name="_1RF03-TRP_NYSEG Assets_Plan IS_Xavier" xfId="6943"/>
    <cellStyle name="_1RF03-TRP_NYSEG Assets_Plan IS_Xavier 2" xfId="6944"/>
    <cellStyle name="_1RF03-TRP_NYSEG Assets_PlntIn" xfId="6945"/>
    <cellStyle name="_1RF03-TRP_NYSEG Assets_PlntIn 2" xfId="6946"/>
    <cellStyle name="_1RF03-TRP_NYSEG Assets_PlntIn_Xavier" xfId="6947"/>
    <cellStyle name="_1RF03-TRP_NYSEG Assets_PlntIn_Xavier 2" xfId="6948"/>
    <cellStyle name="_1RF03-TRP_NYSEG Assets_PPA" xfId="6949"/>
    <cellStyle name="_1RF03-TRP_NYSEG Assets_PPA 2" xfId="6950"/>
    <cellStyle name="_1RF03-TRP_NYSEG Assets_PPA_Xavier" xfId="6951"/>
    <cellStyle name="_1RF03-TRP_NYSEG Assets_PPA_Xavier 2" xfId="6952"/>
    <cellStyle name="_1RF03-TRP_NYSEG Assets_Xavier" xfId="6953"/>
    <cellStyle name="_1RF03-TRP_NYSEG Assets_Xavier 2" xfId="6954"/>
    <cellStyle name="_1RF03-TRP_NYSEG Liab" xfId="457"/>
    <cellStyle name="_1RF03-TRP_NYSEG Liab 2" xfId="458"/>
    <cellStyle name="_1RF03-TRP_NYSEG Liab 2 2" xfId="3501"/>
    <cellStyle name="_1RF03-TRP_NYSEG Liab 2_Xavier" xfId="6955"/>
    <cellStyle name="_1RF03-TRP_NYSEG Liab 2_Xavier 2" xfId="6956"/>
    <cellStyle name="_1RF03-TRP_NYSEG Liab 3" xfId="3500"/>
    <cellStyle name="_1RF03-TRP_NYSEG Liab 3 2" xfId="6957"/>
    <cellStyle name="_1RF03-TRP_NYSEG Liab 4" xfId="6958"/>
    <cellStyle name="_1RF03-TRP_NYSEG Liab 4 2" xfId="6959"/>
    <cellStyle name="_1RF03-TRP_NYSEG Liab 5" xfId="6960"/>
    <cellStyle name="_1RF03-TRP_NYSEG Liab 5 2" xfId="6961"/>
    <cellStyle name="_1RF03-TRP_NYSEG Liab 6" xfId="6962"/>
    <cellStyle name="_1RF03-TRP_NYSEG Liab 6 2" xfId="6963"/>
    <cellStyle name="_1RF03-TRP_NYSEG Liab 7" xfId="6964"/>
    <cellStyle name="_1RF03-TRP_NYSEG Liab 7 2" xfId="6965"/>
    <cellStyle name="_1RF03-TRP_NYSEG Liab 8" xfId="6966"/>
    <cellStyle name="_1RF03-TRP_NYSEG Liab 9" xfId="6967"/>
    <cellStyle name="_1RF03-TRP_NYSEG Liab_9. Staff Cost-External Services" xfId="6968"/>
    <cellStyle name="_1RF03-TRP_NYSEG Liab_9. Staff Cost-External Services 2" xfId="6969"/>
    <cellStyle name="_1RF03-TRP_NYSEG Liab_Actual" xfId="6970"/>
    <cellStyle name="_1RF03-TRP_NYSEG Liab_Actual 2" xfId="6971"/>
    <cellStyle name="_1RF03-TRP_NYSEG Liab_Actual_Xavier" xfId="6972"/>
    <cellStyle name="_1RF03-TRP_NYSEG Liab_Actual_Xavier 2" xfId="6973"/>
    <cellStyle name="_1RF03-TRP_NYSEG Liab_Conversion" xfId="6974"/>
    <cellStyle name="_1RF03-TRP_NYSEG Liab_Conversion 2" xfId="6975"/>
    <cellStyle name="_1RF03-TRP_NYSEG Liab_FIN € Summary" xfId="6976"/>
    <cellStyle name="_1RF03-TRP_NYSEG Liab_FIN € Summary 2" xfId="6977"/>
    <cellStyle name="_1RF03-TRP_NYSEG Liab_IFRS Elim" xfId="6978"/>
    <cellStyle name="_1RF03-TRP_NYSEG Liab_IFRS Elim 2" xfId="6979"/>
    <cellStyle name="_1RF03-TRP_NYSEG Liab_IFRS Elim_Xavier" xfId="6980"/>
    <cellStyle name="_1RF03-TRP_NYSEG Liab_IFRS Elim_Xavier 2" xfId="6981"/>
    <cellStyle name="_1RF03-TRP_NYSEG Liab_IFRS IS" xfId="6982"/>
    <cellStyle name="_1RF03-TRP_NYSEG Liab_IFRS IS 2" xfId="6983"/>
    <cellStyle name="_1RF03-TRP_NYSEG Liab_IFRS IS_Xavier" xfId="6984"/>
    <cellStyle name="_1RF03-TRP_NYSEG Liab_IFRS IS_Xavier 2" xfId="6985"/>
    <cellStyle name="_1RF03-TRP_NYSEG Liab_One Corp Summary" xfId="6986"/>
    <cellStyle name="_1RF03-TRP_NYSEG Liab_One Corp Summary 2" xfId="6987"/>
    <cellStyle name="_1RF03-TRP_NYSEG Liab_Plan IS" xfId="6988"/>
    <cellStyle name="_1RF03-TRP_NYSEG Liab_Plan IS 2" xfId="6989"/>
    <cellStyle name="_1RF03-TRP_NYSEG Liab_Plan IS_Xavier" xfId="6990"/>
    <cellStyle name="_1RF03-TRP_NYSEG Liab_Plan IS_Xavier 2" xfId="6991"/>
    <cellStyle name="_1RF03-TRP_NYSEG Liab_PlntIn" xfId="6992"/>
    <cellStyle name="_1RF03-TRP_NYSEG Liab_PlntIn 2" xfId="6993"/>
    <cellStyle name="_1RF03-TRP_NYSEG Liab_PlntIn_Xavier" xfId="6994"/>
    <cellStyle name="_1RF03-TRP_NYSEG Liab_PlntIn_Xavier 2" xfId="6995"/>
    <cellStyle name="_1RF03-TRP_NYSEG Liab_PPA" xfId="6996"/>
    <cellStyle name="_1RF03-TRP_NYSEG Liab_PPA 2" xfId="6997"/>
    <cellStyle name="_1RF03-TRP_NYSEG Liab_PPA_Xavier" xfId="6998"/>
    <cellStyle name="_1RF03-TRP_NYSEG Liab_PPA_Xavier 2" xfId="6999"/>
    <cellStyle name="_1RF03-TRP_NYSEG Liab_Xavier" xfId="7000"/>
    <cellStyle name="_1RF03-TRP_NYSEG Liab_Xavier 2" xfId="7001"/>
    <cellStyle name="_1RF03-TRP_One Corp Summary" xfId="7002"/>
    <cellStyle name="_1RF03-TRP_One Corp Summary 2" xfId="7003"/>
    <cellStyle name="_1RF03-TRP_Plan IS" xfId="7004"/>
    <cellStyle name="_1RF03-TRP_Plan IS 2" xfId="7005"/>
    <cellStyle name="_1RF03-TRP_Plan IS_Xavier" xfId="7006"/>
    <cellStyle name="_1RF03-TRP_Plan IS_Xavier 2" xfId="7007"/>
    <cellStyle name="_1RF03-TRP_PlntIn" xfId="7008"/>
    <cellStyle name="_1RF03-TRP_PlntIn 2" xfId="7009"/>
    <cellStyle name="_1RF03-TRP_PlntIn_Xavier" xfId="7010"/>
    <cellStyle name="_1RF03-TRP_PlntIn_Xavier 2" xfId="7011"/>
    <cellStyle name="_1RF03-TRP_PPA" xfId="7012"/>
    <cellStyle name="_1RF03-TRP_PPA 2" xfId="7013"/>
    <cellStyle name="_1RF03-TRP_PPA_Xavier" xfId="7014"/>
    <cellStyle name="_1RF03-TRP_PPA_Xavier 2" xfId="7015"/>
    <cellStyle name="_1RF03-TRP_Reg Asset 2008 changes-summary Jan" xfId="459"/>
    <cellStyle name="_1RF03-TRP_Reg Asset 2008 changes-summary Jan 2" xfId="460"/>
    <cellStyle name="_1RF03-TRP_Reg Asset 2008 changes-summary Jan 2 2" xfId="3503"/>
    <cellStyle name="_1RF03-TRP_Reg Asset 2008 changes-summary Jan 2_Xavier" xfId="7016"/>
    <cellStyle name="_1RF03-TRP_Reg Asset 2008 changes-summary Jan 2_Xavier 2" xfId="7017"/>
    <cellStyle name="_1RF03-TRP_Reg Asset 2008 changes-summary Jan 3" xfId="3502"/>
    <cellStyle name="_1RF03-TRP_Reg Asset 2008 changes-summary Jan 3 2" xfId="7018"/>
    <cellStyle name="_1RF03-TRP_Reg Asset 2008 changes-summary Jan 4" xfId="7019"/>
    <cellStyle name="_1RF03-TRP_Reg Asset 2008 changes-summary Jan 4 2" xfId="7020"/>
    <cellStyle name="_1RF03-TRP_Reg Asset 2008 changes-summary Jan 5" xfId="7021"/>
    <cellStyle name="_1RF03-TRP_Reg Asset 2008 changes-summary Jan 5 2" xfId="7022"/>
    <cellStyle name="_1RF03-TRP_Reg Asset 2008 changes-summary Jan 6" xfId="7023"/>
    <cellStyle name="_1RF03-TRP_Reg Asset 2008 changes-summary Jan 6 2" xfId="7024"/>
    <cellStyle name="_1RF03-TRP_Reg Asset 2008 changes-summary Jan 7" xfId="7025"/>
    <cellStyle name="_1RF03-TRP_Reg Asset 2008 changes-summary Jan 7 2" xfId="7026"/>
    <cellStyle name="_1RF03-TRP_Reg Asset 2008 changes-summary Jan 8" xfId="7027"/>
    <cellStyle name="_1RF03-TRP_Reg Asset 2008 changes-summary Jan 9" xfId="7028"/>
    <cellStyle name="_1RF03-TRP_Reg Asset 2008 changes-summary Jan_9. Staff Cost-External Services" xfId="7029"/>
    <cellStyle name="_1RF03-TRP_Reg Asset 2008 changes-summary Jan_9. Staff Cost-External Services 2" xfId="7030"/>
    <cellStyle name="_1RF03-TRP_Reg Asset 2008 changes-summary Jan_Actual" xfId="7031"/>
    <cellStyle name="_1RF03-TRP_Reg Asset 2008 changes-summary Jan_Actual 2" xfId="7032"/>
    <cellStyle name="_1RF03-TRP_Reg Asset 2008 changes-summary Jan_Actual_Xavier" xfId="7033"/>
    <cellStyle name="_1RF03-TRP_Reg Asset 2008 changes-summary Jan_Actual_Xavier 2" xfId="7034"/>
    <cellStyle name="_1RF03-TRP_Reg Asset 2008 changes-summary Jan_Conversion" xfId="7035"/>
    <cellStyle name="_1RF03-TRP_Reg Asset 2008 changes-summary Jan_Conversion 2" xfId="7036"/>
    <cellStyle name="_1RF03-TRP_Reg Asset 2008 changes-summary Jan_FIN € Summary" xfId="7037"/>
    <cellStyle name="_1RF03-TRP_Reg Asset 2008 changes-summary Jan_FIN € Summary 2" xfId="7038"/>
    <cellStyle name="_1RF03-TRP_Reg Asset 2008 changes-summary Jan_IFRS Elim" xfId="7039"/>
    <cellStyle name="_1RF03-TRP_Reg Asset 2008 changes-summary Jan_IFRS Elim 2" xfId="7040"/>
    <cellStyle name="_1RF03-TRP_Reg Asset 2008 changes-summary Jan_IFRS Elim_Xavier" xfId="7041"/>
    <cellStyle name="_1RF03-TRP_Reg Asset 2008 changes-summary Jan_IFRS Elim_Xavier 2" xfId="7042"/>
    <cellStyle name="_1RF03-TRP_Reg Asset 2008 changes-summary Jan_IFRS IS" xfId="7043"/>
    <cellStyle name="_1RF03-TRP_Reg Asset 2008 changes-summary Jan_IFRS IS 2" xfId="7044"/>
    <cellStyle name="_1RF03-TRP_Reg Asset 2008 changes-summary Jan_IFRS IS_Xavier" xfId="7045"/>
    <cellStyle name="_1RF03-TRP_Reg Asset 2008 changes-summary Jan_IFRS IS_Xavier 2" xfId="7046"/>
    <cellStyle name="_1RF03-TRP_Reg Asset 2008 changes-summary Jan_One Corp Summary" xfId="7047"/>
    <cellStyle name="_1RF03-TRP_Reg Asset 2008 changes-summary Jan_One Corp Summary 2" xfId="7048"/>
    <cellStyle name="_1RF03-TRP_Reg Asset 2008 changes-summary Jan_Plan IS" xfId="7049"/>
    <cellStyle name="_1RF03-TRP_Reg Asset 2008 changes-summary Jan_Plan IS 2" xfId="7050"/>
    <cellStyle name="_1RF03-TRP_Reg Asset 2008 changes-summary Jan_Plan IS_Xavier" xfId="7051"/>
    <cellStyle name="_1RF03-TRP_Reg Asset 2008 changes-summary Jan_Plan IS_Xavier 2" xfId="7052"/>
    <cellStyle name="_1RF03-TRP_Reg Asset 2008 changes-summary Jan_PlntIn" xfId="7053"/>
    <cellStyle name="_1RF03-TRP_Reg Asset 2008 changes-summary Jan_PlntIn 2" xfId="7054"/>
    <cellStyle name="_1RF03-TRP_Reg Asset 2008 changes-summary Jan_PlntIn_Xavier" xfId="7055"/>
    <cellStyle name="_1RF03-TRP_Reg Asset 2008 changes-summary Jan_PlntIn_Xavier 2" xfId="7056"/>
    <cellStyle name="_1RF03-TRP_Reg Asset 2008 changes-summary Jan_PPA" xfId="7057"/>
    <cellStyle name="_1RF03-TRP_Reg Asset 2008 changes-summary Jan_PPA 2" xfId="7058"/>
    <cellStyle name="_1RF03-TRP_Reg Asset 2008 changes-summary Jan_PPA_Xavier" xfId="7059"/>
    <cellStyle name="_1RF03-TRP_Reg Asset 2008 changes-summary Jan_PPA_Xavier 2" xfId="7060"/>
    <cellStyle name="_1RF03-TRP_Reg Asset 2008 changes-summary Jan_Xavier" xfId="7061"/>
    <cellStyle name="_1RF03-TRP_Reg Asset 2008 changes-summary Jan_Xavier 2" xfId="7062"/>
    <cellStyle name="_1RF03-TRP_Xavier" xfId="7063"/>
    <cellStyle name="_1RF03-TRP_Xavier 2" xfId="7064"/>
    <cellStyle name="_2RF03-TPA" xfId="461"/>
    <cellStyle name="_2RF03-TPA 2" xfId="462"/>
    <cellStyle name="_2RF03-TPA 2 2" xfId="3505"/>
    <cellStyle name="_2RF03-TPA 2_Xavier" xfId="7065"/>
    <cellStyle name="_2RF03-TPA 2_Xavier 2" xfId="7066"/>
    <cellStyle name="_2RF03-TPA 3" xfId="3504"/>
    <cellStyle name="_2RF03-TPA 3 2" xfId="7067"/>
    <cellStyle name="_2RF03-TPA 4" xfId="7068"/>
    <cellStyle name="_2RF03-TPA 4 2" xfId="7069"/>
    <cellStyle name="_2RF03-TPA 5" xfId="7070"/>
    <cellStyle name="_2RF03-TPA 5 2" xfId="7071"/>
    <cellStyle name="_2RF03-TPA 6" xfId="7072"/>
    <cellStyle name="_2RF03-TPA 6 2" xfId="7073"/>
    <cellStyle name="_2RF03-TPA 7" xfId="7074"/>
    <cellStyle name="_2RF03-TPA 7 2" xfId="7075"/>
    <cellStyle name="_2RF03-TPA 8" xfId="7076"/>
    <cellStyle name="_2RF03-TPA 9" xfId="7077"/>
    <cellStyle name="_2RF03-TPA_9. Staff Cost-External Services" xfId="7078"/>
    <cellStyle name="_2RF03-TPA_9. Staff Cost-External Services 2" xfId="7079"/>
    <cellStyle name="_2RF03-TPA_Actual" xfId="7080"/>
    <cellStyle name="_2RF03-TPA_Actual 2" xfId="7081"/>
    <cellStyle name="_2RF03-TPA_Actual_Xavier" xfId="7082"/>
    <cellStyle name="_2RF03-TPA_Actual_Xavier 2" xfId="7083"/>
    <cellStyle name="_2RF03-TPA_Adams Report Recon Sept 08" xfId="463"/>
    <cellStyle name="_2RF03-TPA_Adams Report Recon Sept 08 2" xfId="464"/>
    <cellStyle name="_2RF03-TPA_Adams Report Recon Sept 08 2 2" xfId="3507"/>
    <cellStyle name="_2RF03-TPA_Adams Report Recon Sept 08 2_Xavier" xfId="7084"/>
    <cellStyle name="_2RF03-TPA_Adams Report Recon Sept 08 2_Xavier 2" xfId="7085"/>
    <cellStyle name="_2RF03-TPA_Adams Report Recon Sept 08 3" xfId="3506"/>
    <cellStyle name="_2RF03-TPA_Adams Report Recon Sept 08 3 2" xfId="7086"/>
    <cellStyle name="_2RF03-TPA_Adams Report Recon Sept 08 4" xfId="7087"/>
    <cellStyle name="_2RF03-TPA_Adams Report Recon Sept 08 4 2" xfId="7088"/>
    <cellStyle name="_2RF03-TPA_Adams Report Recon Sept 08 5" xfId="7089"/>
    <cellStyle name="_2RF03-TPA_Adams Report Recon Sept 08 5 2" xfId="7090"/>
    <cellStyle name="_2RF03-TPA_Adams Report Recon Sept 08 6" xfId="7091"/>
    <cellStyle name="_2RF03-TPA_Adams Report Recon Sept 08 6 2" xfId="7092"/>
    <cellStyle name="_2RF03-TPA_Adams Report Recon Sept 08 7" xfId="7093"/>
    <cellStyle name="_2RF03-TPA_Adams Report Recon Sept 08 7 2" xfId="7094"/>
    <cellStyle name="_2RF03-TPA_Adams Report Recon Sept 08 8" xfId="7095"/>
    <cellStyle name="_2RF03-TPA_Adams Report Recon Sept 08 9" xfId="7096"/>
    <cellStyle name="_2RF03-TPA_Adams Report Recon Sept 08_9. Staff Cost-External Services" xfId="7097"/>
    <cellStyle name="_2RF03-TPA_Adams Report Recon Sept 08_9. Staff Cost-External Services 2" xfId="7098"/>
    <cellStyle name="_2RF03-TPA_Adams Report Recon Sept 08_Actual" xfId="7099"/>
    <cellStyle name="_2RF03-TPA_Adams Report Recon Sept 08_Actual 2" xfId="7100"/>
    <cellStyle name="_2RF03-TPA_Adams Report Recon Sept 08_Actual_Xavier" xfId="7101"/>
    <cellStyle name="_2RF03-TPA_Adams Report Recon Sept 08_Actual_Xavier 2" xfId="7102"/>
    <cellStyle name="_2RF03-TPA_Adams Report Recon Sept 08_Conversion" xfId="7103"/>
    <cellStyle name="_2RF03-TPA_Adams Report Recon Sept 08_Conversion 2" xfId="7104"/>
    <cellStyle name="_2RF03-TPA_Adams Report Recon Sept 08_FIN € Summary" xfId="7105"/>
    <cellStyle name="_2RF03-TPA_Adams Report Recon Sept 08_FIN € Summary 2" xfId="7106"/>
    <cellStyle name="_2RF03-TPA_Adams Report Recon Sept 08_IFRS Elim" xfId="7107"/>
    <cellStyle name="_2RF03-TPA_Adams Report Recon Sept 08_IFRS Elim 2" xfId="7108"/>
    <cellStyle name="_2RF03-TPA_Adams Report Recon Sept 08_IFRS Elim_Xavier" xfId="7109"/>
    <cellStyle name="_2RF03-TPA_Adams Report Recon Sept 08_IFRS Elim_Xavier 2" xfId="7110"/>
    <cellStyle name="_2RF03-TPA_Adams Report Recon Sept 08_IFRS IS" xfId="7111"/>
    <cellStyle name="_2RF03-TPA_Adams Report Recon Sept 08_IFRS IS 2" xfId="7112"/>
    <cellStyle name="_2RF03-TPA_Adams Report Recon Sept 08_IFRS IS_Xavier" xfId="7113"/>
    <cellStyle name="_2RF03-TPA_Adams Report Recon Sept 08_IFRS IS_Xavier 2" xfId="7114"/>
    <cellStyle name="_2RF03-TPA_Adams Report Recon Sept 08_One Corp Summary" xfId="7115"/>
    <cellStyle name="_2RF03-TPA_Adams Report Recon Sept 08_One Corp Summary 2" xfId="7116"/>
    <cellStyle name="_2RF03-TPA_Adams Report Recon Sept 08_Plan IS" xfId="7117"/>
    <cellStyle name="_2RF03-TPA_Adams Report Recon Sept 08_Plan IS 2" xfId="7118"/>
    <cellStyle name="_2RF03-TPA_Adams Report Recon Sept 08_Plan IS_Xavier" xfId="7119"/>
    <cellStyle name="_2RF03-TPA_Adams Report Recon Sept 08_Plan IS_Xavier 2" xfId="7120"/>
    <cellStyle name="_2RF03-TPA_Adams Report Recon Sept 08_PlntIn" xfId="7121"/>
    <cellStyle name="_2RF03-TPA_Adams Report Recon Sept 08_PlntIn 2" xfId="7122"/>
    <cellStyle name="_2RF03-TPA_Adams Report Recon Sept 08_PlntIn_Xavier" xfId="7123"/>
    <cellStyle name="_2RF03-TPA_Adams Report Recon Sept 08_PlntIn_Xavier 2" xfId="7124"/>
    <cellStyle name="_2RF03-TPA_Adams Report Recon Sept 08_PPA" xfId="7125"/>
    <cellStyle name="_2RF03-TPA_Adams Report Recon Sept 08_PPA 2" xfId="7126"/>
    <cellStyle name="_2RF03-TPA_Adams Report Recon Sept 08_PPA_Xavier" xfId="7127"/>
    <cellStyle name="_2RF03-TPA_Adams Report Recon Sept 08_PPA_Xavier 2" xfId="7128"/>
    <cellStyle name="_2RF03-TPA_Adams Report Recon Sept 08_Xavier" xfId="7129"/>
    <cellStyle name="_2RF03-TPA_Adams Report Recon Sept 08_Xavier 2" xfId="7130"/>
    <cellStyle name="_2RF03-TPA_Book1" xfId="465"/>
    <cellStyle name="_2RF03-TPA_Book1 2" xfId="466"/>
    <cellStyle name="_2RF03-TPA_Book1 2 2" xfId="3509"/>
    <cellStyle name="_2RF03-TPA_Book1 2_Xavier" xfId="7131"/>
    <cellStyle name="_2RF03-TPA_Book1 2_Xavier 2" xfId="7132"/>
    <cellStyle name="_2RF03-TPA_Book1 3" xfId="3508"/>
    <cellStyle name="_2RF03-TPA_Book1 3 2" xfId="7133"/>
    <cellStyle name="_2RF03-TPA_Book1 4" xfId="7134"/>
    <cellStyle name="_2RF03-TPA_Book1 4 2" xfId="7135"/>
    <cellStyle name="_2RF03-TPA_Book1 5" xfId="7136"/>
    <cellStyle name="_2RF03-TPA_Book1 5 2" xfId="7137"/>
    <cellStyle name="_2RF03-TPA_Book1 6" xfId="7138"/>
    <cellStyle name="_2RF03-TPA_Book1 6 2" xfId="7139"/>
    <cellStyle name="_2RF03-TPA_Book1 7" xfId="7140"/>
    <cellStyle name="_2RF03-TPA_Book1 7 2" xfId="7141"/>
    <cellStyle name="_2RF03-TPA_Book1 8" xfId="7142"/>
    <cellStyle name="_2RF03-TPA_Book1 9" xfId="7143"/>
    <cellStyle name="_2RF03-TPA_Book1_9. Staff Cost-External Services" xfId="7144"/>
    <cellStyle name="_2RF03-TPA_Book1_9. Staff Cost-External Services 2" xfId="7145"/>
    <cellStyle name="_2RF03-TPA_Book1_Actual" xfId="7146"/>
    <cellStyle name="_2RF03-TPA_Book1_Actual 2" xfId="7147"/>
    <cellStyle name="_2RF03-TPA_Book1_Actual_Xavier" xfId="7148"/>
    <cellStyle name="_2RF03-TPA_Book1_Actual_Xavier 2" xfId="7149"/>
    <cellStyle name="_2RF03-TPA_Book1_Conversion" xfId="7150"/>
    <cellStyle name="_2RF03-TPA_Book1_Conversion 2" xfId="7151"/>
    <cellStyle name="_2RF03-TPA_Book1_FIN € Summary" xfId="7152"/>
    <cellStyle name="_2RF03-TPA_Book1_FIN € Summary 2" xfId="7153"/>
    <cellStyle name="_2RF03-TPA_Book1_IFRS Elim" xfId="7154"/>
    <cellStyle name="_2RF03-TPA_Book1_IFRS Elim 2" xfId="7155"/>
    <cellStyle name="_2RF03-TPA_Book1_IFRS Elim_Xavier" xfId="7156"/>
    <cellStyle name="_2RF03-TPA_Book1_IFRS Elim_Xavier 2" xfId="7157"/>
    <cellStyle name="_2RF03-TPA_Book1_IFRS IS" xfId="7158"/>
    <cellStyle name="_2RF03-TPA_Book1_IFRS IS 2" xfId="7159"/>
    <cellStyle name="_2RF03-TPA_Book1_IFRS IS_Xavier" xfId="7160"/>
    <cellStyle name="_2RF03-TPA_Book1_IFRS IS_Xavier 2" xfId="7161"/>
    <cellStyle name="_2RF03-TPA_Book1_One Corp Summary" xfId="7162"/>
    <cellStyle name="_2RF03-TPA_Book1_One Corp Summary 2" xfId="7163"/>
    <cellStyle name="_2RF03-TPA_Book1_Plan IS" xfId="7164"/>
    <cellStyle name="_2RF03-TPA_Book1_Plan IS 2" xfId="7165"/>
    <cellStyle name="_2RF03-TPA_Book1_Plan IS_Xavier" xfId="7166"/>
    <cellStyle name="_2RF03-TPA_Book1_Plan IS_Xavier 2" xfId="7167"/>
    <cellStyle name="_2RF03-TPA_Book1_PlntIn" xfId="7168"/>
    <cellStyle name="_2RF03-TPA_Book1_PlntIn 2" xfId="7169"/>
    <cellStyle name="_2RF03-TPA_Book1_PlntIn_Xavier" xfId="7170"/>
    <cellStyle name="_2RF03-TPA_Book1_PlntIn_Xavier 2" xfId="7171"/>
    <cellStyle name="_2RF03-TPA_Book1_PPA" xfId="7172"/>
    <cellStyle name="_2RF03-TPA_Book1_PPA 2" xfId="7173"/>
    <cellStyle name="_2RF03-TPA_Book1_PPA_Xavier" xfId="7174"/>
    <cellStyle name="_2RF03-TPA_Book1_PPA_Xavier 2" xfId="7175"/>
    <cellStyle name="_2RF03-TPA_Book1_Xavier" xfId="7176"/>
    <cellStyle name="_2RF03-TPA_Book1_Xavier 2" xfId="7177"/>
    <cellStyle name="_2RF03-TPA_Conversion" xfId="7178"/>
    <cellStyle name="_2RF03-TPA_Conversion 2" xfId="7179"/>
    <cellStyle name="_2RF03-TPA_FIN € Summary" xfId="7180"/>
    <cellStyle name="_2RF03-TPA_FIN € Summary 2" xfId="7181"/>
    <cellStyle name="_2RF03-TPA_IFRS Elim" xfId="7182"/>
    <cellStyle name="_2RF03-TPA_IFRS Elim 2" xfId="7183"/>
    <cellStyle name="_2RF03-TPA_IFRS Elim_Xavier" xfId="7184"/>
    <cellStyle name="_2RF03-TPA_IFRS Elim_Xavier 2" xfId="7185"/>
    <cellStyle name="_2RF03-TPA_IFRS IS" xfId="7186"/>
    <cellStyle name="_2RF03-TPA_IFRS IS 2" xfId="7187"/>
    <cellStyle name="_2RF03-TPA_IFRS IS_Xavier" xfId="7188"/>
    <cellStyle name="_2RF03-TPA_IFRS IS_Xavier 2" xfId="7189"/>
    <cellStyle name="_2RF03-TPA_NYSEG Assets" xfId="467"/>
    <cellStyle name="_2RF03-TPA_NYSEG Assets 2" xfId="468"/>
    <cellStyle name="_2RF03-TPA_NYSEG Assets 2 2" xfId="3511"/>
    <cellStyle name="_2RF03-TPA_NYSEG Assets 2_Xavier" xfId="7190"/>
    <cellStyle name="_2RF03-TPA_NYSEG Assets 2_Xavier 2" xfId="7191"/>
    <cellStyle name="_2RF03-TPA_NYSEG Assets 3" xfId="3510"/>
    <cellStyle name="_2RF03-TPA_NYSEG Assets 3 2" xfId="7192"/>
    <cellStyle name="_2RF03-TPA_NYSEG Assets 4" xfId="7193"/>
    <cellStyle name="_2RF03-TPA_NYSEG Assets 4 2" xfId="7194"/>
    <cellStyle name="_2RF03-TPA_NYSEG Assets 5" xfId="7195"/>
    <cellStyle name="_2RF03-TPA_NYSEG Assets 5 2" xfId="7196"/>
    <cellStyle name="_2RF03-TPA_NYSEG Assets 6" xfId="7197"/>
    <cellStyle name="_2RF03-TPA_NYSEG Assets 6 2" xfId="7198"/>
    <cellStyle name="_2RF03-TPA_NYSEG Assets 7" xfId="7199"/>
    <cellStyle name="_2RF03-TPA_NYSEG Assets 7 2" xfId="7200"/>
    <cellStyle name="_2RF03-TPA_NYSEG Assets 8" xfId="7201"/>
    <cellStyle name="_2RF03-TPA_NYSEG Assets 9" xfId="7202"/>
    <cellStyle name="_2RF03-TPA_NYSEG Assets_9. Staff Cost-External Services" xfId="7203"/>
    <cellStyle name="_2RF03-TPA_NYSEG Assets_9. Staff Cost-External Services 2" xfId="7204"/>
    <cellStyle name="_2RF03-TPA_NYSEG Assets_Actual" xfId="7205"/>
    <cellStyle name="_2RF03-TPA_NYSEG Assets_Actual 2" xfId="7206"/>
    <cellStyle name="_2RF03-TPA_NYSEG Assets_Actual_Xavier" xfId="7207"/>
    <cellStyle name="_2RF03-TPA_NYSEG Assets_Actual_Xavier 2" xfId="7208"/>
    <cellStyle name="_2RF03-TPA_NYSEG Assets_Conversion" xfId="7209"/>
    <cellStyle name="_2RF03-TPA_NYSEG Assets_Conversion 2" xfId="7210"/>
    <cellStyle name="_2RF03-TPA_NYSEG Assets_FIN € Summary" xfId="7211"/>
    <cellStyle name="_2RF03-TPA_NYSEG Assets_FIN € Summary 2" xfId="7212"/>
    <cellStyle name="_2RF03-TPA_NYSEG Assets_IFRS Elim" xfId="7213"/>
    <cellStyle name="_2RF03-TPA_NYSEG Assets_IFRS Elim 2" xfId="7214"/>
    <cellStyle name="_2RF03-TPA_NYSEG Assets_IFRS Elim_Xavier" xfId="7215"/>
    <cellStyle name="_2RF03-TPA_NYSEG Assets_IFRS Elim_Xavier 2" xfId="7216"/>
    <cellStyle name="_2RF03-TPA_NYSEG Assets_IFRS IS" xfId="7217"/>
    <cellStyle name="_2RF03-TPA_NYSEG Assets_IFRS IS 2" xfId="7218"/>
    <cellStyle name="_2RF03-TPA_NYSEG Assets_IFRS IS_Xavier" xfId="7219"/>
    <cellStyle name="_2RF03-TPA_NYSEG Assets_IFRS IS_Xavier 2" xfId="7220"/>
    <cellStyle name="_2RF03-TPA_NYSEG Assets_One Corp Summary" xfId="7221"/>
    <cellStyle name="_2RF03-TPA_NYSEG Assets_One Corp Summary 2" xfId="7222"/>
    <cellStyle name="_2RF03-TPA_NYSEG Assets_Plan IS" xfId="7223"/>
    <cellStyle name="_2RF03-TPA_NYSEG Assets_Plan IS 2" xfId="7224"/>
    <cellStyle name="_2RF03-TPA_NYSEG Assets_Plan IS_Xavier" xfId="7225"/>
    <cellStyle name="_2RF03-TPA_NYSEG Assets_Plan IS_Xavier 2" xfId="7226"/>
    <cellStyle name="_2RF03-TPA_NYSEG Assets_PlntIn" xfId="7227"/>
    <cellStyle name="_2RF03-TPA_NYSEG Assets_PlntIn 2" xfId="7228"/>
    <cellStyle name="_2RF03-TPA_NYSEG Assets_PlntIn_Xavier" xfId="7229"/>
    <cellStyle name="_2RF03-TPA_NYSEG Assets_PlntIn_Xavier 2" xfId="7230"/>
    <cellStyle name="_2RF03-TPA_NYSEG Assets_PPA" xfId="7231"/>
    <cellStyle name="_2RF03-TPA_NYSEG Assets_PPA 2" xfId="7232"/>
    <cellStyle name="_2RF03-TPA_NYSEG Assets_PPA_Xavier" xfId="7233"/>
    <cellStyle name="_2RF03-TPA_NYSEG Assets_PPA_Xavier 2" xfId="7234"/>
    <cellStyle name="_2RF03-TPA_NYSEG Assets_Xavier" xfId="7235"/>
    <cellStyle name="_2RF03-TPA_NYSEG Assets_Xavier 2" xfId="7236"/>
    <cellStyle name="_2RF03-TPA_NYSEG Liab" xfId="469"/>
    <cellStyle name="_2RF03-TPA_NYSEG Liab 2" xfId="470"/>
    <cellStyle name="_2RF03-TPA_NYSEG Liab 2 2" xfId="3513"/>
    <cellStyle name="_2RF03-TPA_NYSEG Liab 2_Xavier" xfId="7237"/>
    <cellStyle name="_2RF03-TPA_NYSEG Liab 2_Xavier 2" xfId="7238"/>
    <cellStyle name="_2RF03-TPA_NYSEG Liab 3" xfId="3512"/>
    <cellStyle name="_2RF03-TPA_NYSEG Liab 3 2" xfId="7239"/>
    <cellStyle name="_2RF03-TPA_NYSEG Liab 4" xfId="7240"/>
    <cellStyle name="_2RF03-TPA_NYSEG Liab 4 2" xfId="7241"/>
    <cellStyle name="_2RF03-TPA_NYSEG Liab 5" xfId="7242"/>
    <cellStyle name="_2RF03-TPA_NYSEG Liab 5 2" xfId="7243"/>
    <cellStyle name="_2RF03-TPA_NYSEG Liab 6" xfId="7244"/>
    <cellStyle name="_2RF03-TPA_NYSEG Liab 6 2" xfId="7245"/>
    <cellStyle name="_2RF03-TPA_NYSEG Liab 7" xfId="7246"/>
    <cellStyle name="_2RF03-TPA_NYSEG Liab 7 2" xfId="7247"/>
    <cellStyle name="_2RF03-TPA_NYSEG Liab 8" xfId="7248"/>
    <cellStyle name="_2RF03-TPA_NYSEG Liab 9" xfId="7249"/>
    <cellStyle name="_2RF03-TPA_NYSEG Liab_9. Staff Cost-External Services" xfId="7250"/>
    <cellStyle name="_2RF03-TPA_NYSEG Liab_9. Staff Cost-External Services 2" xfId="7251"/>
    <cellStyle name="_2RF03-TPA_NYSEG Liab_Actual" xfId="7252"/>
    <cellStyle name="_2RF03-TPA_NYSEG Liab_Actual 2" xfId="7253"/>
    <cellStyle name="_2RF03-TPA_NYSEG Liab_Actual_Xavier" xfId="7254"/>
    <cellStyle name="_2RF03-TPA_NYSEG Liab_Actual_Xavier 2" xfId="7255"/>
    <cellStyle name="_2RF03-TPA_NYSEG Liab_Conversion" xfId="7256"/>
    <cellStyle name="_2RF03-TPA_NYSEG Liab_Conversion 2" xfId="7257"/>
    <cellStyle name="_2RF03-TPA_NYSEG Liab_FIN € Summary" xfId="7258"/>
    <cellStyle name="_2RF03-TPA_NYSEG Liab_FIN € Summary 2" xfId="7259"/>
    <cellStyle name="_2RF03-TPA_NYSEG Liab_IFRS Elim" xfId="7260"/>
    <cellStyle name="_2RF03-TPA_NYSEG Liab_IFRS Elim 2" xfId="7261"/>
    <cellStyle name="_2RF03-TPA_NYSEG Liab_IFRS Elim_Xavier" xfId="7262"/>
    <cellStyle name="_2RF03-TPA_NYSEG Liab_IFRS Elim_Xavier 2" xfId="7263"/>
    <cellStyle name="_2RF03-TPA_NYSEG Liab_IFRS IS" xfId="7264"/>
    <cellStyle name="_2RF03-TPA_NYSEG Liab_IFRS IS 2" xfId="7265"/>
    <cellStyle name="_2RF03-TPA_NYSEG Liab_IFRS IS_Xavier" xfId="7266"/>
    <cellStyle name="_2RF03-TPA_NYSEG Liab_IFRS IS_Xavier 2" xfId="7267"/>
    <cellStyle name="_2RF03-TPA_NYSEG Liab_One Corp Summary" xfId="7268"/>
    <cellStyle name="_2RF03-TPA_NYSEG Liab_One Corp Summary 2" xfId="7269"/>
    <cellStyle name="_2RF03-TPA_NYSEG Liab_Plan IS" xfId="7270"/>
    <cellStyle name="_2RF03-TPA_NYSEG Liab_Plan IS 2" xfId="7271"/>
    <cellStyle name="_2RF03-TPA_NYSEG Liab_Plan IS_Xavier" xfId="7272"/>
    <cellStyle name="_2RF03-TPA_NYSEG Liab_Plan IS_Xavier 2" xfId="7273"/>
    <cellStyle name="_2RF03-TPA_NYSEG Liab_PlntIn" xfId="7274"/>
    <cellStyle name="_2RF03-TPA_NYSEG Liab_PlntIn 2" xfId="7275"/>
    <cellStyle name="_2RF03-TPA_NYSEG Liab_PlntIn_Xavier" xfId="7276"/>
    <cellStyle name="_2RF03-TPA_NYSEG Liab_PlntIn_Xavier 2" xfId="7277"/>
    <cellStyle name="_2RF03-TPA_NYSEG Liab_PPA" xfId="7278"/>
    <cellStyle name="_2RF03-TPA_NYSEG Liab_PPA 2" xfId="7279"/>
    <cellStyle name="_2RF03-TPA_NYSEG Liab_PPA_Xavier" xfId="7280"/>
    <cellStyle name="_2RF03-TPA_NYSEG Liab_PPA_Xavier 2" xfId="7281"/>
    <cellStyle name="_2RF03-TPA_NYSEG Liab_Xavier" xfId="7282"/>
    <cellStyle name="_2RF03-TPA_NYSEG Liab_Xavier 2" xfId="7283"/>
    <cellStyle name="_2RF03-TPA_One Corp Summary" xfId="7284"/>
    <cellStyle name="_2RF03-TPA_One Corp Summary 2" xfId="7285"/>
    <cellStyle name="_2RF03-TPA_Plan IS" xfId="7286"/>
    <cellStyle name="_2RF03-TPA_Plan IS 2" xfId="7287"/>
    <cellStyle name="_2RF03-TPA_Plan IS_Xavier" xfId="7288"/>
    <cellStyle name="_2RF03-TPA_Plan IS_Xavier 2" xfId="7289"/>
    <cellStyle name="_2RF03-TPA_PlntIn" xfId="7290"/>
    <cellStyle name="_2RF03-TPA_PlntIn 2" xfId="7291"/>
    <cellStyle name="_2RF03-TPA_PlntIn_Xavier" xfId="7292"/>
    <cellStyle name="_2RF03-TPA_PlntIn_Xavier 2" xfId="7293"/>
    <cellStyle name="_2RF03-TPA_PPA" xfId="7294"/>
    <cellStyle name="_2RF03-TPA_PPA 2" xfId="7295"/>
    <cellStyle name="_2RF03-TPA_PPA_Xavier" xfId="7296"/>
    <cellStyle name="_2RF03-TPA_PPA_Xavier 2" xfId="7297"/>
    <cellStyle name="_2RF03-TPA_Reg Asset 2008 changes-summary Jan" xfId="471"/>
    <cellStyle name="_2RF03-TPA_Reg Asset 2008 changes-summary Jan 2" xfId="472"/>
    <cellStyle name="_2RF03-TPA_Reg Asset 2008 changes-summary Jan 2 2" xfId="3515"/>
    <cellStyle name="_2RF03-TPA_Reg Asset 2008 changes-summary Jan 2_Xavier" xfId="7298"/>
    <cellStyle name="_2RF03-TPA_Reg Asset 2008 changes-summary Jan 2_Xavier 2" xfId="7299"/>
    <cellStyle name="_2RF03-TPA_Reg Asset 2008 changes-summary Jan 3" xfId="3514"/>
    <cellStyle name="_2RF03-TPA_Reg Asset 2008 changes-summary Jan 3 2" xfId="7300"/>
    <cellStyle name="_2RF03-TPA_Reg Asset 2008 changes-summary Jan 4" xfId="7301"/>
    <cellStyle name="_2RF03-TPA_Reg Asset 2008 changes-summary Jan 4 2" xfId="7302"/>
    <cellStyle name="_2RF03-TPA_Reg Asset 2008 changes-summary Jan 5" xfId="7303"/>
    <cellStyle name="_2RF03-TPA_Reg Asset 2008 changes-summary Jan 5 2" xfId="7304"/>
    <cellStyle name="_2RF03-TPA_Reg Asset 2008 changes-summary Jan 6" xfId="7305"/>
    <cellStyle name="_2RF03-TPA_Reg Asset 2008 changes-summary Jan 6 2" xfId="7306"/>
    <cellStyle name="_2RF03-TPA_Reg Asset 2008 changes-summary Jan 7" xfId="7307"/>
    <cellStyle name="_2RF03-TPA_Reg Asset 2008 changes-summary Jan 7 2" xfId="7308"/>
    <cellStyle name="_2RF03-TPA_Reg Asset 2008 changes-summary Jan 8" xfId="7309"/>
    <cellStyle name="_2RF03-TPA_Reg Asset 2008 changes-summary Jan 9" xfId="7310"/>
    <cellStyle name="_2RF03-TPA_Reg Asset 2008 changes-summary Jan_9. Staff Cost-External Services" xfId="7311"/>
    <cellStyle name="_2RF03-TPA_Reg Asset 2008 changes-summary Jan_9. Staff Cost-External Services 2" xfId="7312"/>
    <cellStyle name="_2RF03-TPA_Reg Asset 2008 changes-summary Jan_Actual" xfId="7313"/>
    <cellStyle name="_2RF03-TPA_Reg Asset 2008 changes-summary Jan_Actual 2" xfId="7314"/>
    <cellStyle name="_2RF03-TPA_Reg Asset 2008 changes-summary Jan_Actual_Xavier" xfId="7315"/>
    <cellStyle name="_2RF03-TPA_Reg Asset 2008 changes-summary Jan_Actual_Xavier 2" xfId="7316"/>
    <cellStyle name="_2RF03-TPA_Reg Asset 2008 changes-summary Jan_Conversion" xfId="7317"/>
    <cellStyle name="_2RF03-TPA_Reg Asset 2008 changes-summary Jan_Conversion 2" xfId="7318"/>
    <cellStyle name="_2RF03-TPA_Reg Asset 2008 changes-summary Jan_FIN € Summary" xfId="7319"/>
    <cellStyle name="_2RF03-TPA_Reg Asset 2008 changes-summary Jan_FIN € Summary 2" xfId="7320"/>
    <cellStyle name="_2RF03-TPA_Reg Asset 2008 changes-summary Jan_IFRS Elim" xfId="7321"/>
    <cellStyle name="_2RF03-TPA_Reg Asset 2008 changes-summary Jan_IFRS Elim 2" xfId="7322"/>
    <cellStyle name="_2RF03-TPA_Reg Asset 2008 changes-summary Jan_IFRS Elim_Xavier" xfId="7323"/>
    <cellStyle name="_2RF03-TPA_Reg Asset 2008 changes-summary Jan_IFRS Elim_Xavier 2" xfId="7324"/>
    <cellStyle name="_2RF03-TPA_Reg Asset 2008 changes-summary Jan_IFRS IS" xfId="7325"/>
    <cellStyle name="_2RF03-TPA_Reg Asset 2008 changes-summary Jan_IFRS IS 2" xfId="7326"/>
    <cellStyle name="_2RF03-TPA_Reg Asset 2008 changes-summary Jan_IFRS IS_Xavier" xfId="7327"/>
    <cellStyle name="_2RF03-TPA_Reg Asset 2008 changes-summary Jan_IFRS IS_Xavier 2" xfId="7328"/>
    <cellStyle name="_2RF03-TPA_Reg Asset 2008 changes-summary Jan_One Corp Summary" xfId="7329"/>
    <cellStyle name="_2RF03-TPA_Reg Asset 2008 changes-summary Jan_One Corp Summary 2" xfId="7330"/>
    <cellStyle name="_2RF03-TPA_Reg Asset 2008 changes-summary Jan_Plan IS" xfId="7331"/>
    <cellStyle name="_2RF03-TPA_Reg Asset 2008 changes-summary Jan_Plan IS 2" xfId="7332"/>
    <cellStyle name="_2RF03-TPA_Reg Asset 2008 changes-summary Jan_Plan IS_Xavier" xfId="7333"/>
    <cellStyle name="_2RF03-TPA_Reg Asset 2008 changes-summary Jan_Plan IS_Xavier 2" xfId="7334"/>
    <cellStyle name="_2RF03-TPA_Reg Asset 2008 changes-summary Jan_PlntIn" xfId="7335"/>
    <cellStyle name="_2RF03-TPA_Reg Asset 2008 changes-summary Jan_PlntIn 2" xfId="7336"/>
    <cellStyle name="_2RF03-TPA_Reg Asset 2008 changes-summary Jan_PlntIn_Xavier" xfId="7337"/>
    <cellStyle name="_2RF03-TPA_Reg Asset 2008 changes-summary Jan_PlntIn_Xavier 2" xfId="7338"/>
    <cellStyle name="_2RF03-TPA_Reg Asset 2008 changes-summary Jan_PPA" xfId="7339"/>
    <cellStyle name="_2RF03-TPA_Reg Asset 2008 changes-summary Jan_PPA 2" xfId="7340"/>
    <cellStyle name="_2RF03-TPA_Reg Asset 2008 changes-summary Jan_PPA_Xavier" xfId="7341"/>
    <cellStyle name="_2RF03-TPA_Reg Asset 2008 changes-summary Jan_PPA_Xavier 2" xfId="7342"/>
    <cellStyle name="_2RF03-TPA_Reg Asset 2008 changes-summary Jan_Xavier" xfId="7343"/>
    <cellStyle name="_2RF03-TPA_Reg Asset 2008 changes-summary Jan_Xavier 2" xfId="7344"/>
    <cellStyle name="_2RF03-TPA_Xavier" xfId="7345"/>
    <cellStyle name="_2RF03-TPA_Xavier 2" xfId="7346"/>
    <cellStyle name="_2RF03-TRP" xfId="473"/>
    <cellStyle name="_2RF03-TRP 2" xfId="474"/>
    <cellStyle name="_2RF03-TRP 2 2" xfId="3517"/>
    <cellStyle name="_2RF03-TRP 2_Xavier" xfId="7347"/>
    <cellStyle name="_2RF03-TRP 2_Xavier 2" xfId="7348"/>
    <cellStyle name="_2RF03-TRP 3" xfId="3516"/>
    <cellStyle name="_2RF03-TRP 3 2" xfId="7349"/>
    <cellStyle name="_2RF03-TRP 4" xfId="7350"/>
    <cellStyle name="_2RF03-TRP 4 2" xfId="7351"/>
    <cellStyle name="_2RF03-TRP 5" xfId="7352"/>
    <cellStyle name="_2RF03-TRP 5 2" xfId="7353"/>
    <cellStyle name="_2RF03-TRP 6" xfId="7354"/>
    <cellStyle name="_2RF03-TRP 6 2" xfId="7355"/>
    <cellStyle name="_2RF03-TRP 7" xfId="7356"/>
    <cellStyle name="_2RF03-TRP 7 2" xfId="7357"/>
    <cellStyle name="_2RF03-TRP 8" xfId="7358"/>
    <cellStyle name="_2RF03-TRP 9" xfId="7359"/>
    <cellStyle name="_2RF03-TRP_9. Staff Cost-External Services" xfId="7360"/>
    <cellStyle name="_2RF03-TRP_9. Staff Cost-External Services 2" xfId="7361"/>
    <cellStyle name="_2RF03-TRP_Actual" xfId="7362"/>
    <cellStyle name="_2RF03-TRP_Actual 2" xfId="7363"/>
    <cellStyle name="_2RF03-TRP_Actual_Xavier" xfId="7364"/>
    <cellStyle name="_2RF03-TRP_Actual_Xavier 2" xfId="7365"/>
    <cellStyle name="_2RF03-TRP_Adams Report Recon Sept 08" xfId="475"/>
    <cellStyle name="_2RF03-TRP_Adams Report Recon Sept 08 2" xfId="476"/>
    <cellStyle name="_2RF03-TRP_Adams Report Recon Sept 08 2 2" xfId="3519"/>
    <cellStyle name="_2RF03-TRP_Adams Report Recon Sept 08 2_Xavier" xfId="7366"/>
    <cellStyle name="_2RF03-TRP_Adams Report Recon Sept 08 2_Xavier 2" xfId="7367"/>
    <cellStyle name="_2RF03-TRP_Adams Report Recon Sept 08 3" xfId="3518"/>
    <cellStyle name="_2RF03-TRP_Adams Report Recon Sept 08 3 2" xfId="7368"/>
    <cellStyle name="_2RF03-TRP_Adams Report Recon Sept 08 4" xfId="7369"/>
    <cellStyle name="_2RF03-TRP_Adams Report Recon Sept 08 4 2" xfId="7370"/>
    <cellStyle name="_2RF03-TRP_Adams Report Recon Sept 08 5" xfId="7371"/>
    <cellStyle name="_2RF03-TRP_Adams Report Recon Sept 08 5 2" xfId="7372"/>
    <cellStyle name="_2RF03-TRP_Adams Report Recon Sept 08 6" xfId="7373"/>
    <cellStyle name="_2RF03-TRP_Adams Report Recon Sept 08 6 2" xfId="7374"/>
    <cellStyle name="_2RF03-TRP_Adams Report Recon Sept 08 7" xfId="7375"/>
    <cellStyle name="_2RF03-TRP_Adams Report Recon Sept 08 7 2" xfId="7376"/>
    <cellStyle name="_2RF03-TRP_Adams Report Recon Sept 08 8" xfId="7377"/>
    <cellStyle name="_2RF03-TRP_Adams Report Recon Sept 08 9" xfId="7378"/>
    <cellStyle name="_2RF03-TRP_Adams Report Recon Sept 08_9. Staff Cost-External Services" xfId="7379"/>
    <cellStyle name="_2RF03-TRP_Adams Report Recon Sept 08_9. Staff Cost-External Services 2" xfId="7380"/>
    <cellStyle name="_2RF03-TRP_Adams Report Recon Sept 08_Actual" xfId="7381"/>
    <cellStyle name="_2RF03-TRP_Adams Report Recon Sept 08_Actual 2" xfId="7382"/>
    <cellStyle name="_2RF03-TRP_Adams Report Recon Sept 08_Actual_Xavier" xfId="7383"/>
    <cellStyle name="_2RF03-TRP_Adams Report Recon Sept 08_Actual_Xavier 2" xfId="7384"/>
    <cellStyle name="_2RF03-TRP_Adams Report Recon Sept 08_Conversion" xfId="7385"/>
    <cellStyle name="_2RF03-TRP_Adams Report Recon Sept 08_Conversion 2" xfId="7386"/>
    <cellStyle name="_2RF03-TRP_Adams Report Recon Sept 08_FIN € Summary" xfId="7387"/>
    <cellStyle name="_2RF03-TRP_Adams Report Recon Sept 08_FIN € Summary 2" xfId="7388"/>
    <cellStyle name="_2RF03-TRP_Adams Report Recon Sept 08_IFRS Elim" xfId="7389"/>
    <cellStyle name="_2RF03-TRP_Adams Report Recon Sept 08_IFRS Elim 2" xfId="7390"/>
    <cellStyle name="_2RF03-TRP_Adams Report Recon Sept 08_IFRS Elim_Xavier" xfId="7391"/>
    <cellStyle name="_2RF03-TRP_Adams Report Recon Sept 08_IFRS Elim_Xavier 2" xfId="7392"/>
    <cellStyle name="_2RF03-TRP_Adams Report Recon Sept 08_IFRS IS" xfId="7393"/>
    <cellStyle name="_2RF03-TRP_Adams Report Recon Sept 08_IFRS IS 2" xfId="7394"/>
    <cellStyle name="_2RF03-TRP_Adams Report Recon Sept 08_IFRS IS_Xavier" xfId="7395"/>
    <cellStyle name="_2RF03-TRP_Adams Report Recon Sept 08_IFRS IS_Xavier 2" xfId="7396"/>
    <cellStyle name="_2RF03-TRP_Adams Report Recon Sept 08_One Corp Summary" xfId="7397"/>
    <cellStyle name="_2RF03-TRP_Adams Report Recon Sept 08_One Corp Summary 2" xfId="7398"/>
    <cellStyle name="_2RF03-TRP_Adams Report Recon Sept 08_Plan IS" xfId="7399"/>
    <cellStyle name="_2RF03-TRP_Adams Report Recon Sept 08_Plan IS 2" xfId="7400"/>
    <cellStyle name="_2RF03-TRP_Adams Report Recon Sept 08_Plan IS_Xavier" xfId="7401"/>
    <cellStyle name="_2RF03-TRP_Adams Report Recon Sept 08_Plan IS_Xavier 2" xfId="7402"/>
    <cellStyle name="_2RF03-TRP_Adams Report Recon Sept 08_PlntIn" xfId="7403"/>
    <cellStyle name="_2RF03-TRP_Adams Report Recon Sept 08_PlntIn 2" xfId="7404"/>
    <cellStyle name="_2RF03-TRP_Adams Report Recon Sept 08_PlntIn_Xavier" xfId="7405"/>
    <cellStyle name="_2RF03-TRP_Adams Report Recon Sept 08_PlntIn_Xavier 2" xfId="7406"/>
    <cellStyle name="_2RF03-TRP_Adams Report Recon Sept 08_PPA" xfId="7407"/>
    <cellStyle name="_2RF03-TRP_Adams Report Recon Sept 08_PPA 2" xfId="7408"/>
    <cellStyle name="_2RF03-TRP_Adams Report Recon Sept 08_PPA_Xavier" xfId="7409"/>
    <cellStyle name="_2RF03-TRP_Adams Report Recon Sept 08_PPA_Xavier 2" xfId="7410"/>
    <cellStyle name="_2RF03-TRP_Adams Report Recon Sept 08_Xavier" xfId="7411"/>
    <cellStyle name="_2RF03-TRP_Adams Report Recon Sept 08_Xavier 2" xfId="7412"/>
    <cellStyle name="_2RF03-TRP_Book1" xfId="477"/>
    <cellStyle name="_2RF03-TRP_Book1 2" xfId="478"/>
    <cellStyle name="_2RF03-TRP_Book1 2 2" xfId="3521"/>
    <cellStyle name="_2RF03-TRP_Book1 2_Xavier" xfId="7413"/>
    <cellStyle name="_2RF03-TRP_Book1 2_Xavier 2" xfId="7414"/>
    <cellStyle name="_2RF03-TRP_Book1 3" xfId="3520"/>
    <cellStyle name="_2RF03-TRP_Book1 3 2" xfId="7415"/>
    <cellStyle name="_2RF03-TRP_Book1 4" xfId="7416"/>
    <cellStyle name="_2RF03-TRP_Book1 4 2" xfId="7417"/>
    <cellStyle name="_2RF03-TRP_Book1 5" xfId="7418"/>
    <cellStyle name="_2RF03-TRP_Book1 5 2" xfId="7419"/>
    <cellStyle name="_2RF03-TRP_Book1 6" xfId="7420"/>
    <cellStyle name="_2RF03-TRP_Book1 6 2" xfId="7421"/>
    <cellStyle name="_2RF03-TRP_Book1 7" xfId="7422"/>
    <cellStyle name="_2RF03-TRP_Book1 7 2" xfId="7423"/>
    <cellStyle name="_2RF03-TRP_Book1 8" xfId="7424"/>
    <cellStyle name="_2RF03-TRP_Book1 9" xfId="7425"/>
    <cellStyle name="_2RF03-TRP_Book1_9. Staff Cost-External Services" xfId="7426"/>
    <cellStyle name="_2RF03-TRP_Book1_9. Staff Cost-External Services 2" xfId="7427"/>
    <cellStyle name="_2RF03-TRP_Book1_Actual" xfId="7428"/>
    <cellStyle name="_2RF03-TRP_Book1_Actual 2" xfId="7429"/>
    <cellStyle name="_2RF03-TRP_Book1_Actual_Xavier" xfId="7430"/>
    <cellStyle name="_2RF03-TRP_Book1_Actual_Xavier 2" xfId="7431"/>
    <cellStyle name="_2RF03-TRP_Book1_Conversion" xfId="7432"/>
    <cellStyle name="_2RF03-TRP_Book1_Conversion 2" xfId="7433"/>
    <cellStyle name="_2RF03-TRP_Book1_FIN € Summary" xfId="7434"/>
    <cellStyle name="_2RF03-TRP_Book1_FIN € Summary 2" xfId="7435"/>
    <cellStyle name="_2RF03-TRP_Book1_IFRS Elim" xfId="7436"/>
    <cellStyle name="_2RF03-TRP_Book1_IFRS Elim 2" xfId="7437"/>
    <cellStyle name="_2RF03-TRP_Book1_IFRS Elim_Xavier" xfId="7438"/>
    <cellStyle name="_2RF03-TRP_Book1_IFRS Elim_Xavier 2" xfId="7439"/>
    <cellStyle name="_2RF03-TRP_Book1_IFRS IS" xfId="7440"/>
    <cellStyle name="_2RF03-TRP_Book1_IFRS IS 2" xfId="7441"/>
    <cellStyle name="_2RF03-TRP_Book1_IFRS IS_Xavier" xfId="7442"/>
    <cellStyle name="_2RF03-TRP_Book1_IFRS IS_Xavier 2" xfId="7443"/>
    <cellStyle name="_2RF03-TRP_Book1_One Corp Summary" xfId="7444"/>
    <cellStyle name="_2RF03-TRP_Book1_One Corp Summary 2" xfId="7445"/>
    <cellStyle name="_2RF03-TRP_Book1_Plan IS" xfId="7446"/>
    <cellStyle name="_2RF03-TRP_Book1_Plan IS 2" xfId="7447"/>
    <cellStyle name="_2RF03-TRP_Book1_Plan IS_Xavier" xfId="7448"/>
    <cellStyle name="_2RF03-TRP_Book1_Plan IS_Xavier 2" xfId="7449"/>
    <cellStyle name="_2RF03-TRP_Book1_PlntIn" xfId="7450"/>
    <cellStyle name="_2RF03-TRP_Book1_PlntIn 2" xfId="7451"/>
    <cellStyle name="_2RF03-TRP_Book1_PlntIn_Xavier" xfId="7452"/>
    <cellStyle name="_2RF03-TRP_Book1_PlntIn_Xavier 2" xfId="7453"/>
    <cellStyle name="_2RF03-TRP_Book1_PPA" xfId="7454"/>
    <cellStyle name="_2RF03-TRP_Book1_PPA 2" xfId="7455"/>
    <cellStyle name="_2RF03-TRP_Book1_PPA_Xavier" xfId="7456"/>
    <cellStyle name="_2RF03-TRP_Book1_PPA_Xavier 2" xfId="7457"/>
    <cellStyle name="_2RF03-TRP_Book1_Xavier" xfId="7458"/>
    <cellStyle name="_2RF03-TRP_Book1_Xavier 2" xfId="7459"/>
    <cellStyle name="_2RF03-TRP_Conversion" xfId="7460"/>
    <cellStyle name="_2RF03-TRP_Conversion 2" xfId="7461"/>
    <cellStyle name="_2RF03-TRP_FIN € Summary" xfId="7462"/>
    <cellStyle name="_2RF03-TRP_FIN € Summary 2" xfId="7463"/>
    <cellStyle name="_2RF03-TRP_IFRS Elim" xfId="7464"/>
    <cellStyle name="_2RF03-TRP_IFRS Elim 2" xfId="7465"/>
    <cellStyle name="_2RF03-TRP_IFRS Elim_Xavier" xfId="7466"/>
    <cellStyle name="_2RF03-TRP_IFRS Elim_Xavier 2" xfId="7467"/>
    <cellStyle name="_2RF03-TRP_IFRS IS" xfId="7468"/>
    <cellStyle name="_2RF03-TRP_IFRS IS 2" xfId="7469"/>
    <cellStyle name="_2RF03-TRP_IFRS IS_Xavier" xfId="7470"/>
    <cellStyle name="_2RF03-TRP_IFRS IS_Xavier 2" xfId="7471"/>
    <cellStyle name="_2RF03-TRP_NYSEG Assets" xfId="479"/>
    <cellStyle name="_2RF03-TRP_NYSEG Assets 2" xfId="480"/>
    <cellStyle name="_2RF03-TRP_NYSEG Assets 2 2" xfId="3523"/>
    <cellStyle name="_2RF03-TRP_NYSEG Assets 2_Xavier" xfId="7472"/>
    <cellStyle name="_2RF03-TRP_NYSEG Assets 2_Xavier 2" xfId="7473"/>
    <cellStyle name="_2RF03-TRP_NYSEG Assets 3" xfId="3522"/>
    <cellStyle name="_2RF03-TRP_NYSEG Assets 3 2" xfId="7474"/>
    <cellStyle name="_2RF03-TRP_NYSEG Assets 4" xfId="7475"/>
    <cellStyle name="_2RF03-TRP_NYSEG Assets 4 2" xfId="7476"/>
    <cellStyle name="_2RF03-TRP_NYSEG Assets 5" xfId="7477"/>
    <cellStyle name="_2RF03-TRP_NYSEG Assets 5 2" xfId="7478"/>
    <cellStyle name="_2RF03-TRP_NYSEG Assets 6" xfId="7479"/>
    <cellStyle name="_2RF03-TRP_NYSEG Assets 6 2" xfId="7480"/>
    <cellStyle name="_2RF03-TRP_NYSEG Assets 7" xfId="7481"/>
    <cellStyle name="_2RF03-TRP_NYSEG Assets 7 2" xfId="7482"/>
    <cellStyle name="_2RF03-TRP_NYSEG Assets 8" xfId="7483"/>
    <cellStyle name="_2RF03-TRP_NYSEG Assets 9" xfId="7484"/>
    <cellStyle name="_2RF03-TRP_NYSEG Assets_9. Staff Cost-External Services" xfId="7485"/>
    <cellStyle name="_2RF03-TRP_NYSEG Assets_9. Staff Cost-External Services 2" xfId="7486"/>
    <cellStyle name="_2RF03-TRP_NYSEG Assets_Actual" xfId="7487"/>
    <cellStyle name="_2RF03-TRP_NYSEG Assets_Actual 2" xfId="7488"/>
    <cellStyle name="_2RF03-TRP_NYSEG Assets_Actual_Xavier" xfId="7489"/>
    <cellStyle name="_2RF03-TRP_NYSEG Assets_Actual_Xavier 2" xfId="7490"/>
    <cellStyle name="_2RF03-TRP_NYSEG Assets_Conversion" xfId="7491"/>
    <cellStyle name="_2RF03-TRP_NYSEG Assets_Conversion 2" xfId="7492"/>
    <cellStyle name="_2RF03-TRP_NYSEG Assets_FIN € Summary" xfId="7493"/>
    <cellStyle name="_2RF03-TRP_NYSEG Assets_FIN € Summary 2" xfId="7494"/>
    <cellStyle name="_2RF03-TRP_NYSEG Assets_IFRS Elim" xfId="7495"/>
    <cellStyle name="_2RF03-TRP_NYSEG Assets_IFRS Elim 2" xfId="7496"/>
    <cellStyle name="_2RF03-TRP_NYSEG Assets_IFRS Elim_Xavier" xfId="7497"/>
    <cellStyle name="_2RF03-TRP_NYSEG Assets_IFRS Elim_Xavier 2" xfId="7498"/>
    <cellStyle name="_2RF03-TRP_NYSEG Assets_IFRS IS" xfId="7499"/>
    <cellStyle name="_2RF03-TRP_NYSEG Assets_IFRS IS 2" xfId="7500"/>
    <cellStyle name="_2RF03-TRP_NYSEG Assets_IFRS IS_Xavier" xfId="7501"/>
    <cellStyle name="_2RF03-TRP_NYSEG Assets_IFRS IS_Xavier 2" xfId="7502"/>
    <cellStyle name="_2RF03-TRP_NYSEG Assets_One Corp Summary" xfId="7503"/>
    <cellStyle name="_2RF03-TRP_NYSEG Assets_One Corp Summary 2" xfId="7504"/>
    <cellStyle name="_2RF03-TRP_NYSEG Assets_Plan IS" xfId="7505"/>
    <cellStyle name="_2RF03-TRP_NYSEG Assets_Plan IS 2" xfId="7506"/>
    <cellStyle name="_2RF03-TRP_NYSEG Assets_Plan IS_Xavier" xfId="7507"/>
    <cellStyle name="_2RF03-TRP_NYSEG Assets_Plan IS_Xavier 2" xfId="7508"/>
    <cellStyle name="_2RF03-TRP_NYSEG Assets_PlntIn" xfId="7509"/>
    <cellStyle name="_2RF03-TRP_NYSEG Assets_PlntIn 2" xfId="7510"/>
    <cellStyle name="_2RF03-TRP_NYSEG Assets_PlntIn_Xavier" xfId="7511"/>
    <cellStyle name="_2RF03-TRP_NYSEG Assets_PlntIn_Xavier 2" xfId="7512"/>
    <cellStyle name="_2RF03-TRP_NYSEG Assets_PPA" xfId="7513"/>
    <cellStyle name="_2RF03-TRP_NYSEG Assets_PPA 2" xfId="7514"/>
    <cellStyle name="_2RF03-TRP_NYSEG Assets_PPA_Xavier" xfId="7515"/>
    <cellStyle name="_2RF03-TRP_NYSEG Assets_PPA_Xavier 2" xfId="7516"/>
    <cellStyle name="_2RF03-TRP_NYSEG Assets_Xavier" xfId="7517"/>
    <cellStyle name="_2RF03-TRP_NYSEG Assets_Xavier 2" xfId="7518"/>
    <cellStyle name="_2RF03-TRP_NYSEG Liab" xfId="481"/>
    <cellStyle name="_2RF03-TRP_NYSEG Liab 2" xfId="482"/>
    <cellStyle name="_2RF03-TRP_NYSEG Liab 2 2" xfId="3525"/>
    <cellStyle name="_2RF03-TRP_NYSEG Liab 2_Xavier" xfId="7519"/>
    <cellStyle name="_2RF03-TRP_NYSEG Liab 2_Xavier 2" xfId="7520"/>
    <cellStyle name="_2RF03-TRP_NYSEG Liab 3" xfId="3524"/>
    <cellStyle name="_2RF03-TRP_NYSEG Liab 3 2" xfId="7521"/>
    <cellStyle name="_2RF03-TRP_NYSEG Liab 4" xfId="7522"/>
    <cellStyle name="_2RF03-TRP_NYSEG Liab 4 2" xfId="7523"/>
    <cellStyle name="_2RF03-TRP_NYSEG Liab 5" xfId="7524"/>
    <cellStyle name="_2RF03-TRP_NYSEG Liab 5 2" xfId="7525"/>
    <cellStyle name="_2RF03-TRP_NYSEG Liab 6" xfId="7526"/>
    <cellStyle name="_2RF03-TRP_NYSEG Liab 6 2" xfId="7527"/>
    <cellStyle name="_2RF03-TRP_NYSEG Liab 7" xfId="7528"/>
    <cellStyle name="_2RF03-TRP_NYSEG Liab 7 2" xfId="7529"/>
    <cellStyle name="_2RF03-TRP_NYSEG Liab 8" xfId="7530"/>
    <cellStyle name="_2RF03-TRP_NYSEG Liab 9" xfId="7531"/>
    <cellStyle name="_2RF03-TRP_NYSEG Liab_9. Staff Cost-External Services" xfId="7532"/>
    <cellStyle name="_2RF03-TRP_NYSEG Liab_9. Staff Cost-External Services 2" xfId="7533"/>
    <cellStyle name="_2RF03-TRP_NYSEG Liab_Actual" xfId="7534"/>
    <cellStyle name="_2RF03-TRP_NYSEG Liab_Actual 2" xfId="7535"/>
    <cellStyle name="_2RF03-TRP_NYSEG Liab_Actual_Xavier" xfId="7536"/>
    <cellStyle name="_2RF03-TRP_NYSEG Liab_Actual_Xavier 2" xfId="7537"/>
    <cellStyle name="_2RF03-TRP_NYSEG Liab_Conversion" xfId="7538"/>
    <cellStyle name="_2RF03-TRP_NYSEG Liab_Conversion 2" xfId="7539"/>
    <cellStyle name="_2RF03-TRP_NYSEG Liab_FIN € Summary" xfId="7540"/>
    <cellStyle name="_2RF03-TRP_NYSEG Liab_FIN € Summary 2" xfId="7541"/>
    <cellStyle name="_2RF03-TRP_NYSEG Liab_IFRS Elim" xfId="7542"/>
    <cellStyle name="_2RF03-TRP_NYSEG Liab_IFRS Elim 2" xfId="7543"/>
    <cellStyle name="_2RF03-TRP_NYSEG Liab_IFRS Elim_Xavier" xfId="7544"/>
    <cellStyle name="_2RF03-TRP_NYSEG Liab_IFRS Elim_Xavier 2" xfId="7545"/>
    <cellStyle name="_2RF03-TRP_NYSEG Liab_IFRS IS" xfId="7546"/>
    <cellStyle name="_2RF03-TRP_NYSEG Liab_IFRS IS 2" xfId="7547"/>
    <cellStyle name="_2RF03-TRP_NYSEG Liab_IFRS IS_Xavier" xfId="7548"/>
    <cellStyle name="_2RF03-TRP_NYSEG Liab_IFRS IS_Xavier 2" xfId="7549"/>
    <cellStyle name="_2RF03-TRP_NYSEG Liab_One Corp Summary" xfId="7550"/>
    <cellStyle name="_2RF03-TRP_NYSEG Liab_One Corp Summary 2" xfId="7551"/>
    <cellStyle name="_2RF03-TRP_NYSEG Liab_Plan IS" xfId="7552"/>
    <cellStyle name="_2RF03-TRP_NYSEG Liab_Plan IS 2" xfId="7553"/>
    <cellStyle name="_2RF03-TRP_NYSEG Liab_Plan IS_Xavier" xfId="7554"/>
    <cellStyle name="_2RF03-TRP_NYSEG Liab_Plan IS_Xavier 2" xfId="7555"/>
    <cellStyle name="_2RF03-TRP_NYSEG Liab_PlntIn" xfId="7556"/>
    <cellStyle name="_2RF03-TRP_NYSEG Liab_PlntIn 2" xfId="7557"/>
    <cellStyle name="_2RF03-TRP_NYSEG Liab_PlntIn_Xavier" xfId="7558"/>
    <cellStyle name="_2RF03-TRP_NYSEG Liab_PlntIn_Xavier 2" xfId="7559"/>
    <cellStyle name="_2RF03-TRP_NYSEG Liab_PPA" xfId="7560"/>
    <cellStyle name="_2RF03-TRP_NYSEG Liab_PPA 2" xfId="7561"/>
    <cellStyle name="_2RF03-TRP_NYSEG Liab_PPA_Xavier" xfId="7562"/>
    <cellStyle name="_2RF03-TRP_NYSEG Liab_PPA_Xavier 2" xfId="7563"/>
    <cellStyle name="_2RF03-TRP_NYSEG Liab_Xavier" xfId="7564"/>
    <cellStyle name="_2RF03-TRP_NYSEG Liab_Xavier 2" xfId="7565"/>
    <cellStyle name="_2RF03-TRP_One Corp Summary" xfId="7566"/>
    <cellStyle name="_2RF03-TRP_One Corp Summary 2" xfId="7567"/>
    <cellStyle name="_2RF03-TRP_Plan IS" xfId="7568"/>
    <cellStyle name="_2RF03-TRP_Plan IS 2" xfId="7569"/>
    <cellStyle name="_2RF03-TRP_Plan IS_Xavier" xfId="7570"/>
    <cellStyle name="_2RF03-TRP_Plan IS_Xavier 2" xfId="7571"/>
    <cellStyle name="_2RF03-TRP_PlntIn" xfId="7572"/>
    <cellStyle name="_2RF03-TRP_PlntIn 2" xfId="7573"/>
    <cellStyle name="_2RF03-TRP_PlntIn_Xavier" xfId="7574"/>
    <cellStyle name="_2RF03-TRP_PlntIn_Xavier 2" xfId="7575"/>
    <cellStyle name="_2RF03-TRP_PPA" xfId="7576"/>
    <cellStyle name="_2RF03-TRP_PPA 2" xfId="7577"/>
    <cellStyle name="_2RF03-TRP_PPA_Xavier" xfId="7578"/>
    <cellStyle name="_2RF03-TRP_PPA_Xavier 2" xfId="7579"/>
    <cellStyle name="_2RF03-TRP_Reg Asset 2008 changes-summary Jan" xfId="483"/>
    <cellStyle name="_2RF03-TRP_Reg Asset 2008 changes-summary Jan 2" xfId="484"/>
    <cellStyle name="_2RF03-TRP_Reg Asset 2008 changes-summary Jan 2 2" xfId="3527"/>
    <cellStyle name="_2RF03-TRP_Reg Asset 2008 changes-summary Jan 2_Xavier" xfId="7580"/>
    <cellStyle name="_2RF03-TRP_Reg Asset 2008 changes-summary Jan 2_Xavier 2" xfId="7581"/>
    <cellStyle name="_2RF03-TRP_Reg Asset 2008 changes-summary Jan 3" xfId="3526"/>
    <cellStyle name="_2RF03-TRP_Reg Asset 2008 changes-summary Jan 3 2" xfId="7582"/>
    <cellStyle name="_2RF03-TRP_Reg Asset 2008 changes-summary Jan 4" xfId="7583"/>
    <cellStyle name="_2RF03-TRP_Reg Asset 2008 changes-summary Jan 4 2" xfId="7584"/>
    <cellStyle name="_2RF03-TRP_Reg Asset 2008 changes-summary Jan 5" xfId="7585"/>
    <cellStyle name="_2RF03-TRP_Reg Asset 2008 changes-summary Jan 5 2" xfId="7586"/>
    <cellStyle name="_2RF03-TRP_Reg Asset 2008 changes-summary Jan 6" xfId="7587"/>
    <cellStyle name="_2RF03-TRP_Reg Asset 2008 changes-summary Jan 6 2" xfId="7588"/>
    <cellStyle name="_2RF03-TRP_Reg Asset 2008 changes-summary Jan 7" xfId="7589"/>
    <cellStyle name="_2RF03-TRP_Reg Asset 2008 changes-summary Jan 7 2" xfId="7590"/>
    <cellStyle name="_2RF03-TRP_Reg Asset 2008 changes-summary Jan 8" xfId="7591"/>
    <cellStyle name="_2RF03-TRP_Reg Asset 2008 changes-summary Jan 9" xfId="7592"/>
    <cellStyle name="_2RF03-TRP_Reg Asset 2008 changes-summary Jan_9. Staff Cost-External Services" xfId="7593"/>
    <cellStyle name="_2RF03-TRP_Reg Asset 2008 changes-summary Jan_9. Staff Cost-External Services 2" xfId="7594"/>
    <cellStyle name="_2RF03-TRP_Reg Asset 2008 changes-summary Jan_Actual" xfId="7595"/>
    <cellStyle name="_2RF03-TRP_Reg Asset 2008 changes-summary Jan_Actual 2" xfId="7596"/>
    <cellStyle name="_2RF03-TRP_Reg Asset 2008 changes-summary Jan_Actual_Xavier" xfId="7597"/>
    <cellStyle name="_2RF03-TRP_Reg Asset 2008 changes-summary Jan_Actual_Xavier 2" xfId="7598"/>
    <cellStyle name="_2RF03-TRP_Reg Asset 2008 changes-summary Jan_Conversion" xfId="7599"/>
    <cellStyle name="_2RF03-TRP_Reg Asset 2008 changes-summary Jan_Conversion 2" xfId="7600"/>
    <cellStyle name="_2RF03-TRP_Reg Asset 2008 changes-summary Jan_FIN € Summary" xfId="7601"/>
    <cellStyle name="_2RF03-TRP_Reg Asset 2008 changes-summary Jan_FIN € Summary 2" xfId="7602"/>
    <cellStyle name="_2RF03-TRP_Reg Asset 2008 changes-summary Jan_IFRS Elim" xfId="7603"/>
    <cellStyle name="_2RF03-TRP_Reg Asset 2008 changes-summary Jan_IFRS Elim 2" xfId="7604"/>
    <cellStyle name="_2RF03-TRP_Reg Asset 2008 changes-summary Jan_IFRS Elim_Xavier" xfId="7605"/>
    <cellStyle name="_2RF03-TRP_Reg Asset 2008 changes-summary Jan_IFRS Elim_Xavier 2" xfId="7606"/>
    <cellStyle name="_2RF03-TRP_Reg Asset 2008 changes-summary Jan_IFRS IS" xfId="7607"/>
    <cellStyle name="_2RF03-TRP_Reg Asset 2008 changes-summary Jan_IFRS IS 2" xfId="7608"/>
    <cellStyle name="_2RF03-TRP_Reg Asset 2008 changes-summary Jan_IFRS IS_Xavier" xfId="7609"/>
    <cellStyle name="_2RF03-TRP_Reg Asset 2008 changes-summary Jan_IFRS IS_Xavier 2" xfId="7610"/>
    <cellStyle name="_2RF03-TRP_Reg Asset 2008 changes-summary Jan_One Corp Summary" xfId="7611"/>
    <cellStyle name="_2RF03-TRP_Reg Asset 2008 changes-summary Jan_One Corp Summary 2" xfId="7612"/>
    <cellStyle name="_2RF03-TRP_Reg Asset 2008 changes-summary Jan_Plan IS" xfId="7613"/>
    <cellStyle name="_2RF03-TRP_Reg Asset 2008 changes-summary Jan_Plan IS 2" xfId="7614"/>
    <cellStyle name="_2RF03-TRP_Reg Asset 2008 changes-summary Jan_Plan IS_Xavier" xfId="7615"/>
    <cellStyle name="_2RF03-TRP_Reg Asset 2008 changes-summary Jan_Plan IS_Xavier 2" xfId="7616"/>
    <cellStyle name="_2RF03-TRP_Reg Asset 2008 changes-summary Jan_PlntIn" xfId="7617"/>
    <cellStyle name="_2RF03-TRP_Reg Asset 2008 changes-summary Jan_PlntIn 2" xfId="7618"/>
    <cellStyle name="_2RF03-TRP_Reg Asset 2008 changes-summary Jan_PlntIn_Xavier" xfId="7619"/>
    <cellStyle name="_2RF03-TRP_Reg Asset 2008 changes-summary Jan_PlntIn_Xavier 2" xfId="7620"/>
    <cellStyle name="_2RF03-TRP_Reg Asset 2008 changes-summary Jan_PPA" xfId="7621"/>
    <cellStyle name="_2RF03-TRP_Reg Asset 2008 changes-summary Jan_PPA 2" xfId="7622"/>
    <cellStyle name="_2RF03-TRP_Reg Asset 2008 changes-summary Jan_PPA_Xavier" xfId="7623"/>
    <cellStyle name="_2RF03-TRP_Reg Asset 2008 changes-summary Jan_PPA_Xavier 2" xfId="7624"/>
    <cellStyle name="_2RF03-TRP_Reg Asset 2008 changes-summary Jan_Xavier" xfId="7625"/>
    <cellStyle name="_2RF03-TRP_Reg Asset 2008 changes-summary Jan_Xavier 2" xfId="7626"/>
    <cellStyle name="_2RF03-TRP_Xavier" xfId="7627"/>
    <cellStyle name="_2RF03-TRP_Xavier 2" xfId="7628"/>
    <cellStyle name="_x0013__9. Staff Cost-External Services" xfId="7629"/>
    <cellStyle name="_x0013__9. Staff Cost-External Services 2" xfId="7630"/>
    <cellStyle name="_x0013__9. Staff Cost-External Services_1" xfId="7631"/>
    <cellStyle name="_x0013__9. Staff Cost-External Services_1 2" xfId="7632"/>
    <cellStyle name="_x0013__Actual" xfId="7633"/>
    <cellStyle name="_x0013__Actual 2" xfId="7634"/>
    <cellStyle name="_x0013__Actual_Xavier" xfId="7635"/>
    <cellStyle name="_x0013__Actual_Xavier 2" xfId="7636"/>
    <cellStyle name="_Aeolus II 5-10-06 v27" xfId="485"/>
    <cellStyle name="_Aeolus II 5-10-06 v27 2" xfId="486"/>
    <cellStyle name="_Aeolus II 5-10-06 v27 2 2" xfId="3529"/>
    <cellStyle name="_Aeolus II 5-10-06 v27 2_Xavier" xfId="7637"/>
    <cellStyle name="_Aeolus II 5-10-06 v27 2_Xavier 2" xfId="7638"/>
    <cellStyle name="_Aeolus II 5-10-06 v27 3" xfId="3528"/>
    <cellStyle name="_Aeolus II 5-10-06 v27 3 2" xfId="7639"/>
    <cellStyle name="_Aeolus II 5-10-06 v27 4" xfId="7640"/>
    <cellStyle name="_Aeolus II 5-10-06 v27 4 2" xfId="7641"/>
    <cellStyle name="_Aeolus II 5-10-06 v27 5" xfId="7642"/>
    <cellStyle name="_Aeolus II 5-10-06 v27 5 2" xfId="7643"/>
    <cellStyle name="_Aeolus II 5-10-06 v27 6" xfId="7644"/>
    <cellStyle name="_Aeolus II 5-10-06 v27 6 2" xfId="7645"/>
    <cellStyle name="_Aeolus II 5-10-06 v27 7" xfId="7646"/>
    <cellStyle name="_Aeolus II 5-10-06 v27 7 2" xfId="7647"/>
    <cellStyle name="_Aeolus II 5-10-06 v27 8" xfId="7648"/>
    <cellStyle name="_Aeolus II 5-10-06 v27 9" xfId="7649"/>
    <cellStyle name="_Aeolus II 5-10-06 v27_9. Staff Cost-External Services" xfId="7650"/>
    <cellStyle name="_Aeolus II 5-10-06 v27_9. Staff Cost-External Services 2" xfId="7651"/>
    <cellStyle name="_Aeolus II 5-10-06 v27_9. Staff Cost-External Services_1" xfId="7652"/>
    <cellStyle name="_Aeolus II 5-10-06 v27_9. Staff Cost-External Services_1 2" xfId="7653"/>
    <cellStyle name="_Aeolus II 5-10-06 v27_Actual" xfId="7654"/>
    <cellStyle name="_Aeolus II 5-10-06 v27_Actual 2" xfId="7655"/>
    <cellStyle name="_Aeolus II 5-10-06 v27_Actual_Xavier" xfId="7656"/>
    <cellStyle name="_Aeolus II 5-10-06 v27_Actual_Xavier 2" xfId="7657"/>
    <cellStyle name="_Aeolus II 5-10-06 v27_Adams Report Recon Sept 08" xfId="487"/>
    <cellStyle name="_Aeolus II 5-10-06 v27_Adams Report Recon Sept 08 2" xfId="488"/>
    <cellStyle name="_Aeolus II 5-10-06 v27_Adams Report Recon Sept 08 2 2" xfId="3531"/>
    <cellStyle name="_Aeolus II 5-10-06 v27_Adams Report Recon Sept 08 2_Xavier" xfId="7658"/>
    <cellStyle name="_Aeolus II 5-10-06 v27_Adams Report Recon Sept 08 2_Xavier 2" xfId="7659"/>
    <cellStyle name="_Aeolus II 5-10-06 v27_Adams Report Recon Sept 08 3" xfId="3530"/>
    <cellStyle name="_Aeolus II 5-10-06 v27_Adams Report Recon Sept 08 3 2" xfId="7660"/>
    <cellStyle name="_Aeolus II 5-10-06 v27_Adams Report Recon Sept 08 4" xfId="7661"/>
    <cellStyle name="_Aeolus II 5-10-06 v27_Adams Report Recon Sept 08 4 2" xfId="7662"/>
    <cellStyle name="_Aeolus II 5-10-06 v27_Adams Report Recon Sept 08 5" xfId="7663"/>
    <cellStyle name="_Aeolus II 5-10-06 v27_Adams Report Recon Sept 08 5 2" xfId="7664"/>
    <cellStyle name="_Aeolus II 5-10-06 v27_Adams Report Recon Sept 08 6" xfId="7665"/>
    <cellStyle name="_Aeolus II 5-10-06 v27_Adams Report Recon Sept 08 6 2" xfId="7666"/>
    <cellStyle name="_Aeolus II 5-10-06 v27_Adams Report Recon Sept 08 7" xfId="7667"/>
    <cellStyle name="_Aeolus II 5-10-06 v27_Adams Report Recon Sept 08 7 2" xfId="7668"/>
    <cellStyle name="_Aeolus II 5-10-06 v27_Adams Report Recon Sept 08 8" xfId="7669"/>
    <cellStyle name="_Aeolus II 5-10-06 v27_Adams Report Recon Sept 08 9" xfId="7670"/>
    <cellStyle name="_Aeolus II 5-10-06 v27_Adams Report Recon Sept 08_9. Staff Cost-External Services" xfId="7671"/>
    <cellStyle name="_Aeolus II 5-10-06 v27_Adams Report Recon Sept 08_9. Staff Cost-External Services 2" xfId="7672"/>
    <cellStyle name="_Aeolus II 5-10-06 v27_Adams Report Recon Sept 08_9. Staff Cost-External Services_1" xfId="7673"/>
    <cellStyle name="_Aeolus II 5-10-06 v27_Adams Report Recon Sept 08_9. Staff Cost-External Services_1 2" xfId="7674"/>
    <cellStyle name="_Aeolus II 5-10-06 v27_Adams Report Recon Sept 08_Actual" xfId="7675"/>
    <cellStyle name="_Aeolus II 5-10-06 v27_Adams Report Recon Sept 08_Actual 2" xfId="7676"/>
    <cellStyle name="_Aeolus II 5-10-06 v27_Adams Report Recon Sept 08_Actual_Xavier" xfId="7677"/>
    <cellStyle name="_Aeolus II 5-10-06 v27_Adams Report Recon Sept 08_Actual_Xavier 2" xfId="7678"/>
    <cellStyle name="_Aeolus II 5-10-06 v27_Adams Report Recon Sept 08_Conversion" xfId="7679"/>
    <cellStyle name="_Aeolus II 5-10-06 v27_Adams Report Recon Sept 08_Conversion 2" xfId="7680"/>
    <cellStyle name="_Aeolus II 5-10-06 v27_Adams Report Recon Sept 08_FIN € Summary" xfId="7681"/>
    <cellStyle name="_Aeolus II 5-10-06 v27_Adams Report Recon Sept 08_FIN € Summary 2" xfId="7682"/>
    <cellStyle name="_Aeolus II 5-10-06 v27_Adams Report Recon Sept 08_IFRS Elim" xfId="7683"/>
    <cellStyle name="_Aeolus II 5-10-06 v27_Adams Report Recon Sept 08_IFRS Elim 2" xfId="7684"/>
    <cellStyle name="_Aeolus II 5-10-06 v27_Adams Report Recon Sept 08_IFRS Elim_Xavier" xfId="7685"/>
    <cellStyle name="_Aeolus II 5-10-06 v27_Adams Report Recon Sept 08_IFRS Elim_Xavier 2" xfId="7686"/>
    <cellStyle name="_Aeolus II 5-10-06 v27_Adams Report Recon Sept 08_IFRS IS" xfId="7687"/>
    <cellStyle name="_Aeolus II 5-10-06 v27_Adams Report Recon Sept 08_IFRS IS 2" xfId="7688"/>
    <cellStyle name="_Aeolus II 5-10-06 v27_Adams Report Recon Sept 08_IFRS IS_Xavier" xfId="7689"/>
    <cellStyle name="_Aeolus II 5-10-06 v27_Adams Report Recon Sept 08_IFRS IS_Xavier 2" xfId="7690"/>
    <cellStyle name="_Aeolus II 5-10-06 v27_Adams Report Recon Sept 08_One Corp Summary" xfId="7691"/>
    <cellStyle name="_Aeolus II 5-10-06 v27_Adams Report Recon Sept 08_One Corp Summary 2" xfId="7692"/>
    <cellStyle name="_Aeolus II 5-10-06 v27_Adams Report Recon Sept 08_Plan IS" xfId="7693"/>
    <cellStyle name="_Aeolus II 5-10-06 v27_Adams Report Recon Sept 08_Plan IS 2" xfId="7694"/>
    <cellStyle name="_Aeolus II 5-10-06 v27_Adams Report Recon Sept 08_Plan IS_Xavier" xfId="7695"/>
    <cellStyle name="_Aeolus II 5-10-06 v27_Adams Report Recon Sept 08_Plan IS_Xavier 2" xfId="7696"/>
    <cellStyle name="_Aeolus II 5-10-06 v27_Adams Report Recon Sept 08_PlntIn" xfId="7697"/>
    <cellStyle name="_Aeolus II 5-10-06 v27_Adams Report Recon Sept 08_PlntIn 2" xfId="7698"/>
    <cellStyle name="_Aeolus II 5-10-06 v27_Adams Report Recon Sept 08_PlntIn_Xavier" xfId="7699"/>
    <cellStyle name="_Aeolus II 5-10-06 v27_Adams Report Recon Sept 08_PlntIn_Xavier 2" xfId="7700"/>
    <cellStyle name="_Aeolus II 5-10-06 v27_Adams Report Recon Sept 08_PPA" xfId="7701"/>
    <cellStyle name="_Aeolus II 5-10-06 v27_Adams Report Recon Sept 08_PPA 2" xfId="7702"/>
    <cellStyle name="_Aeolus II 5-10-06 v27_Adams Report Recon Sept 08_PPA_Xavier" xfId="7703"/>
    <cellStyle name="_Aeolus II 5-10-06 v27_Adams Report Recon Sept 08_PPA_Xavier 2" xfId="7704"/>
    <cellStyle name="_Aeolus II 5-10-06 v27_Adams Report Recon Sept 08_Xavier" xfId="7705"/>
    <cellStyle name="_Aeolus II 5-10-06 v27_Adams Report Recon Sept 08_Xavier 2" xfId="7706"/>
    <cellStyle name="_Aeolus II 5-10-06 v27_Book1" xfId="489"/>
    <cellStyle name="_Aeolus II 5-10-06 v27_Book1 2" xfId="490"/>
    <cellStyle name="_Aeolus II 5-10-06 v27_Book1 2 2" xfId="3533"/>
    <cellStyle name="_Aeolus II 5-10-06 v27_Book1 2_Xavier" xfId="7707"/>
    <cellStyle name="_Aeolus II 5-10-06 v27_Book1 2_Xavier 2" xfId="7708"/>
    <cellStyle name="_Aeolus II 5-10-06 v27_Book1 3" xfId="3532"/>
    <cellStyle name="_Aeolus II 5-10-06 v27_Book1 3 2" xfId="7709"/>
    <cellStyle name="_Aeolus II 5-10-06 v27_Book1 4" xfId="7710"/>
    <cellStyle name="_Aeolus II 5-10-06 v27_Book1 4 2" xfId="7711"/>
    <cellStyle name="_Aeolus II 5-10-06 v27_Book1 5" xfId="7712"/>
    <cellStyle name="_Aeolus II 5-10-06 v27_Book1 5 2" xfId="7713"/>
    <cellStyle name="_Aeolus II 5-10-06 v27_Book1 6" xfId="7714"/>
    <cellStyle name="_Aeolus II 5-10-06 v27_Book1 6 2" xfId="7715"/>
    <cellStyle name="_Aeolus II 5-10-06 v27_Book1 7" xfId="7716"/>
    <cellStyle name="_Aeolus II 5-10-06 v27_Book1 7 2" xfId="7717"/>
    <cellStyle name="_Aeolus II 5-10-06 v27_Book1 8" xfId="7718"/>
    <cellStyle name="_Aeolus II 5-10-06 v27_Book1 9" xfId="7719"/>
    <cellStyle name="_Aeolus II 5-10-06 v27_Book1_9. Staff Cost-External Services" xfId="7720"/>
    <cellStyle name="_Aeolus II 5-10-06 v27_Book1_9. Staff Cost-External Services 2" xfId="7721"/>
    <cellStyle name="_Aeolus II 5-10-06 v27_Book1_9. Staff Cost-External Services_1" xfId="7722"/>
    <cellStyle name="_Aeolus II 5-10-06 v27_Book1_9. Staff Cost-External Services_1 2" xfId="7723"/>
    <cellStyle name="_Aeolus II 5-10-06 v27_Book1_Actual" xfId="7724"/>
    <cellStyle name="_Aeolus II 5-10-06 v27_Book1_Actual 2" xfId="7725"/>
    <cellStyle name="_Aeolus II 5-10-06 v27_Book1_Actual_Xavier" xfId="7726"/>
    <cellStyle name="_Aeolus II 5-10-06 v27_Book1_Actual_Xavier 2" xfId="7727"/>
    <cellStyle name="_Aeolus II 5-10-06 v27_Book1_Conversion" xfId="7728"/>
    <cellStyle name="_Aeolus II 5-10-06 v27_Book1_Conversion 2" xfId="7729"/>
    <cellStyle name="_Aeolus II 5-10-06 v27_Book1_FIN € Summary" xfId="7730"/>
    <cellStyle name="_Aeolus II 5-10-06 v27_Book1_FIN € Summary 2" xfId="7731"/>
    <cellStyle name="_Aeolus II 5-10-06 v27_Book1_IFRS Elim" xfId="7732"/>
    <cellStyle name="_Aeolus II 5-10-06 v27_Book1_IFRS Elim 2" xfId="7733"/>
    <cellStyle name="_Aeolus II 5-10-06 v27_Book1_IFRS Elim_Xavier" xfId="7734"/>
    <cellStyle name="_Aeolus II 5-10-06 v27_Book1_IFRS Elim_Xavier 2" xfId="7735"/>
    <cellStyle name="_Aeolus II 5-10-06 v27_Book1_IFRS IS" xfId="7736"/>
    <cellStyle name="_Aeolus II 5-10-06 v27_Book1_IFRS IS 2" xfId="7737"/>
    <cellStyle name="_Aeolus II 5-10-06 v27_Book1_IFRS IS_Xavier" xfId="7738"/>
    <cellStyle name="_Aeolus II 5-10-06 v27_Book1_IFRS IS_Xavier 2" xfId="7739"/>
    <cellStyle name="_Aeolus II 5-10-06 v27_Book1_One Corp Summary" xfId="7740"/>
    <cellStyle name="_Aeolus II 5-10-06 v27_Book1_One Corp Summary 2" xfId="7741"/>
    <cellStyle name="_Aeolus II 5-10-06 v27_Book1_Plan IS" xfId="7742"/>
    <cellStyle name="_Aeolus II 5-10-06 v27_Book1_Plan IS 2" xfId="7743"/>
    <cellStyle name="_Aeolus II 5-10-06 v27_Book1_Plan IS_Xavier" xfId="7744"/>
    <cellStyle name="_Aeolus II 5-10-06 v27_Book1_Plan IS_Xavier 2" xfId="7745"/>
    <cellStyle name="_Aeolus II 5-10-06 v27_Book1_PlntIn" xfId="7746"/>
    <cellStyle name="_Aeolus II 5-10-06 v27_Book1_PlntIn 2" xfId="7747"/>
    <cellStyle name="_Aeolus II 5-10-06 v27_Book1_PlntIn_Xavier" xfId="7748"/>
    <cellStyle name="_Aeolus II 5-10-06 v27_Book1_PlntIn_Xavier 2" xfId="7749"/>
    <cellStyle name="_Aeolus II 5-10-06 v27_Book1_PPA" xfId="7750"/>
    <cellStyle name="_Aeolus II 5-10-06 v27_Book1_PPA 2" xfId="7751"/>
    <cellStyle name="_Aeolus II 5-10-06 v27_Book1_PPA_Xavier" xfId="7752"/>
    <cellStyle name="_Aeolus II 5-10-06 v27_Book1_PPA_Xavier 2" xfId="7753"/>
    <cellStyle name="_Aeolus II 5-10-06 v27_Book1_Xavier" xfId="7754"/>
    <cellStyle name="_Aeolus II 5-10-06 v27_Book1_Xavier 2" xfId="7755"/>
    <cellStyle name="_Aeolus II 5-10-06 v27_Conversion" xfId="7756"/>
    <cellStyle name="_Aeolus II 5-10-06 v27_Conversion 2" xfId="7757"/>
    <cellStyle name="_Aeolus II 5-10-06 v27_FIN € Summary" xfId="7758"/>
    <cellStyle name="_Aeolus II 5-10-06 v27_FIN € Summary 2" xfId="7759"/>
    <cellStyle name="_Aeolus II 5-10-06 v27_IFRS Elim" xfId="7760"/>
    <cellStyle name="_Aeolus II 5-10-06 v27_IFRS Elim 2" xfId="7761"/>
    <cellStyle name="_Aeolus II 5-10-06 v27_IFRS Elim_Xavier" xfId="7762"/>
    <cellStyle name="_Aeolus II 5-10-06 v27_IFRS Elim_Xavier 2" xfId="7763"/>
    <cellStyle name="_Aeolus II 5-10-06 v27_IFRS IS" xfId="7764"/>
    <cellStyle name="_Aeolus II 5-10-06 v27_IFRS IS 2" xfId="7765"/>
    <cellStyle name="_Aeolus II 5-10-06 v27_IFRS IS_Xavier" xfId="7766"/>
    <cellStyle name="_Aeolus II 5-10-06 v27_IFRS IS_Xavier 2" xfId="7767"/>
    <cellStyle name="_Aeolus II 5-10-06 v27_NYSEG Assets" xfId="491"/>
    <cellStyle name="_Aeolus II 5-10-06 v27_NYSEG Assets 2" xfId="492"/>
    <cellStyle name="_Aeolus II 5-10-06 v27_NYSEG Assets 2 2" xfId="3535"/>
    <cellStyle name="_Aeolus II 5-10-06 v27_NYSEG Assets 2_Xavier" xfId="7768"/>
    <cellStyle name="_Aeolus II 5-10-06 v27_NYSEG Assets 2_Xavier 2" xfId="7769"/>
    <cellStyle name="_Aeolus II 5-10-06 v27_NYSEG Assets 3" xfId="3534"/>
    <cellStyle name="_Aeolus II 5-10-06 v27_NYSEG Assets 3 2" xfId="7770"/>
    <cellStyle name="_Aeolus II 5-10-06 v27_NYSEG Assets 4" xfId="7771"/>
    <cellStyle name="_Aeolus II 5-10-06 v27_NYSEG Assets 4 2" xfId="7772"/>
    <cellStyle name="_Aeolus II 5-10-06 v27_NYSEG Assets 5" xfId="7773"/>
    <cellStyle name="_Aeolus II 5-10-06 v27_NYSEG Assets 5 2" xfId="7774"/>
    <cellStyle name="_Aeolus II 5-10-06 v27_NYSEG Assets 6" xfId="7775"/>
    <cellStyle name="_Aeolus II 5-10-06 v27_NYSEG Assets 6 2" xfId="7776"/>
    <cellStyle name="_Aeolus II 5-10-06 v27_NYSEG Assets 7" xfId="7777"/>
    <cellStyle name="_Aeolus II 5-10-06 v27_NYSEG Assets 7 2" xfId="7778"/>
    <cellStyle name="_Aeolus II 5-10-06 v27_NYSEG Assets 8" xfId="7779"/>
    <cellStyle name="_Aeolus II 5-10-06 v27_NYSEG Assets 9" xfId="7780"/>
    <cellStyle name="_Aeolus II 5-10-06 v27_NYSEG Assets_9. Staff Cost-External Services" xfId="7781"/>
    <cellStyle name="_Aeolus II 5-10-06 v27_NYSEG Assets_9. Staff Cost-External Services 2" xfId="7782"/>
    <cellStyle name="_Aeolus II 5-10-06 v27_NYSEG Assets_9. Staff Cost-External Services_1" xfId="7783"/>
    <cellStyle name="_Aeolus II 5-10-06 v27_NYSEG Assets_9. Staff Cost-External Services_1 2" xfId="7784"/>
    <cellStyle name="_Aeolus II 5-10-06 v27_NYSEG Assets_Actual" xfId="7785"/>
    <cellStyle name="_Aeolus II 5-10-06 v27_NYSEG Assets_Actual 2" xfId="7786"/>
    <cellStyle name="_Aeolus II 5-10-06 v27_NYSEG Assets_Actual_Xavier" xfId="7787"/>
    <cellStyle name="_Aeolus II 5-10-06 v27_NYSEG Assets_Actual_Xavier 2" xfId="7788"/>
    <cellStyle name="_Aeolus II 5-10-06 v27_NYSEG Assets_Conversion" xfId="7789"/>
    <cellStyle name="_Aeolus II 5-10-06 v27_NYSEG Assets_Conversion 2" xfId="7790"/>
    <cellStyle name="_Aeolus II 5-10-06 v27_NYSEG Assets_FIN € Summary" xfId="7791"/>
    <cellStyle name="_Aeolus II 5-10-06 v27_NYSEG Assets_FIN € Summary 2" xfId="7792"/>
    <cellStyle name="_Aeolus II 5-10-06 v27_NYSEG Assets_IFRS Elim" xfId="7793"/>
    <cellStyle name="_Aeolus II 5-10-06 v27_NYSEG Assets_IFRS Elim 2" xfId="7794"/>
    <cellStyle name="_Aeolus II 5-10-06 v27_NYSEG Assets_IFRS Elim_Xavier" xfId="7795"/>
    <cellStyle name="_Aeolus II 5-10-06 v27_NYSEG Assets_IFRS Elim_Xavier 2" xfId="7796"/>
    <cellStyle name="_Aeolus II 5-10-06 v27_NYSEG Assets_IFRS IS" xfId="7797"/>
    <cellStyle name="_Aeolus II 5-10-06 v27_NYSEG Assets_IFRS IS 2" xfId="7798"/>
    <cellStyle name="_Aeolus II 5-10-06 v27_NYSEG Assets_IFRS IS_Xavier" xfId="7799"/>
    <cellStyle name="_Aeolus II 5-10-06 v27_NYSEG Assets_IFRS IS_Xavier 2" xfId="7800"/>
    <cellStyle name="_Aeolus II 5-10-06 v27_NYSEG Assets_One Corp Summary" xfId="7801"/>
    <cellStyle name="_Aeolus II 5-10-06 v27_NYSEG Assets_One Corp Summary 2" xfId="7802"/>
    <cellStyle name="_Aeolus II 5-10-06 v27_NYSEG Assets_Plan IS" xfId="7803"/>
    <cellStyle name="_Aeolus II 5-10-06 v27_NYSEG Assets_Plan IS 2" xfId="7804"/>
    <cellStyle name="_Aeolus II 5-10-06 v27_NYSEG Assets_Plan IS_Xavier" xfId="7805"/>
    <cellStyle name="_Aeolus II 5-10-06 v27_NYSEG Assets_Plan IS_Xavier 2" xfId="7806"/>
    <cellStyle name="_Aeolus II 5-10-06 v27_NYSEG Assets_PlntIn" xfId="7807"/>
    <cellStyle name="_Aeolus II 5-10-06 v27_NYSEG Assets_PlntIn 2" xfId="7808"/>
    <cellStyle name="_Aeolus II 5-10-06 v27_NYSEG Assets_PlntIn_Xavier" xfId="7809"/>
    <cellStyle name="_Aeolus II 5-10-06 v27_NYSEG Assets_PlntIn_Xavier 2" xfId="7810"/>
    <cellStyle name="_Aeolus II 5-10-06 v27_NYSEG Assets_PPA" xfId="7811"/>
    <cellStyle name="_Aeolus II 5-10-06 v27_NYSEG Assets_PPA 2" xfId="7812"/>
    <cellStyle name="_Aeolus II 5-10-06 v27_NYSEG Assets_PPA_Xavier" xfId="7813"/>
    <cellStyle name="_Aeolus II 5-10-06 v27_NYSEG Assets_PPA_Xavier 2" xfId="7814"/>
    <cellStyle name="_Aeolus II 5-10-06 v27_NYSEG Assets_Xavier" xfId="7815"/>
    <cellStyle name="_Aeolus II 5-10-06 v27_NYSEG Assets_Xavier 2" xfId="7816"/>
    <cellStyle name="_Aeolus II 5-10-06 v27_NYSEG Liab" xfId="493"/>
    <cellStyle name="_Aeolus II 5-10-06 v27_NYSEG Liab 2" xfId="494"/>
    <cellStyle name="_Aeolus II 5-10-06 v27_NYSEG Liab 2 2" xfId="3537"/>
    <cellStyle name="_Aeolus II 5-10-06 v27_NYSEG Liab 2_Xavier" xfId="7817"/>
    <cellStyle name="_Aeolus II 5-10-06 v27_NYSEG Liab 2_Xavier 2" xfId="7818"/>
    <cellStyle name="_Aeolus II 5-10-06 v27_NYSEG Liab 3" xfId="3536"/>
    <cellStyle name="_Aeolus II 5-10-06 v27_NYSEG Liab 3 2" xfId="7819"/>
    <cellStyle name="_Aeolus II 5-10-06 v27_NYSEG Liab 4" xfId="7820"/>
    <cellStyle name="_Aeolus II 5-10-06 v27_NYSEG Liab 4 2" xfId="7821"/>
    <cellStyle name="_Aeolus II 5-10-06 v27_NYSEG Liab 5" xfId="7822"/>
    <cellStyle name="_Aeolus II 5-10-06 v27_NYSEG Liab 5 2" xfId="7823"/>
    <cellStyle name="_Aeolus II 5-10-06 v27_NYSEG Liab 6" xfId="7824"/>
    <cellStyle name="_Aeolus II 5-10-06 v27_NYSEG Liab 6 2" xfId="7825"/>
    <cellStyle name="_Aeolus II 5-10-06 v27_NYSEG Liab 7" xfId="7826"/>
    <cellStyle name="_Aeolus II 5-10-06 v27_NYSEG Liab 7 2" xfId="7827"/>
    <cellStyle name="_Aeolus II 5-10-06 v27_NYSEG Liab 8" xfId="7828"/>
    <cellStyle name="_Aeolus II 5-10-06 v27_NYSEG Liab 9" xfId="7829"/>
    <cellStyle name="_Aeolus II 5-10-06 v27_NYSEG Liab_9. Staff Cost-External Services" xfId="7830"/>
    <cellStyle name="_Aeolus II 5-10-06 v27_NYSEG Liab_9. Staff Cost-External Services 2" xfId="7831"/>
    <cellStyle name="_Aeolus II 5-10-06 v27_NYSEG Liab_9. Staff Cost-External Services_1" xfId="7832"/>
    <cellStyle name="_Aeolus II 5-10-06 v27_NYSEG Liab_9. Staff Cost-External Services_1 2" xfId="7833"/>
    <cellStyle name="_Aeolus II 5-10-06 v27_NYSEG Liab_Actual" xfId="7834"/>
    <cellStyle name="_Aeolus II 5-10-06 v27_NYSEG Liab_Actual 2" xfId="7835"/>
    <cellStyle name="_Aeolus II 5-10-06 v27_NYSEG Liab_Actual_Xavier" xfId="7836"/>
    <cellStyle name="_Aeolus II 5-10-06 v27_NYSEG Liab_Actual_Xavier 2" xfId="7837"/>
    <cellStyle name="_Aeolus II 5-10-06 v27_NYSEG Liab_Conversion" xfId="7838"/>
    <cellStyle name="_Aeolus II 5-10-06 v27_NYSEG Liab_Conversion 2" xfId="7839"/>
    <cellStyle name="_Aeolus II 5-10-06 v27_NYSEG Liab_FIN € Summary" xfId="7840"/>
    <cellStyle name="_Aeolus II 5-10-06 v27_NYSEG Liab_FIN € Summary 2" xfId="7841"/>
    <cellStyle name="_Aeolus II 5-10-06 v27_NYSEG Liab_IFRS Elim" xfId="7842"/>
    <cellStyle name="_Aeolus II 5-10-06 v27_NYSEG Liab_IFRS Elim 2" xfId="7843"/>
    <cellStyle name="_Aeolus II 5-10-06 v27_NYSEG Liab_IFRS Elim_Xavier" xfId="7844"/>
    <cellStyle name="_Aeolus II 5-10-06 v27_NYSEG Liab_IFRS Elim_Xavier 2" xfId="7845"/>
    <cellStyle name="_Aeolus II 5-10-06 v27_NYSEG Liab_IFRS IS" xfId="7846"/>
    <cellStyle name="_Aeolus II 5-10-06 v27_NYSEG Liab_IFRS IS 2" xfId="7847"/>
    <cellStyle name="_Aeolus II 5-10-06 v27_NYSEG Liab_IFRS IS_Xavier" xfId="7848"/>
    <cellStyle name="_Aeolus II 5-10-06 v27_NYSEG Liab_IFRS IS_Xavier 2" xfId="7849"/>
    <cellStyle name="_Aeolus II 5-10-06 v27_NYSEG Liab_One Corp Summary" xfId="7850"/>
    <cellStyle name="_Aeolus II 5-10-06 v27_NYSEG Liab_One Corp Summary 2" xfId="7851"/>
    <cellStyle name="_Aeolus II 5-10-06 v27_NYSEG Liab_Plan IS" xfId="7852"/>
    <cellStyle name="_Aeolus II 5-10-06 v27_NYSEG Liab_Plan IS 2" xfId="7853"/>
    <cellStyle name="_Aeolus II 5-10-06 v27_NYSEG Liab_Plan IS_Xavier" xfId="7854"/>
    <cellStyle name="_Aeolus II 5-10-06 v27_NYSEG Liab_Plan IS_Xavier 2" xfId="7855"/>
    <cellStyle name="_Aeolus II 5-10-06 v27_NYSEG Liab_PlntIn" xfId="7856"/>
    <cellStyle name="_Aeolus II 5-10-06 v27_NYSEG Liab_PlntIn 2" xfId="7857"/>
    <cellStyle name="_Aeolus II 5-10-06 v27_NYSEG Liab_PlntIn_Xavier" xfId="7858"/>
    <cellStyle name="_Aeolus II 5-10-06 v27_NYSEG Liab_PlntIn_Xavier 2" xfId="7859"/>
    <cellStyle name="_Aeolus II 5-10-06 v27_NYSEG Liab_PPA" xfId="7860"/>
    <cellStyle name="_Aeolus II 5-10-06 v27_NYSEG Liab_PPA 2" xfId="7861"/>
    <cellStyle name="_Aeolus II 5-10-06 v27_NYSEG Liab_PPA_Xavier" xfId="7862"/>
    <cellStyle name="_Aeolus II 5-10-06 v27_NYSEG Liab_PPA_Xavier 2" xfId="7863"/>
    <cellStyle name="_Aeolus II 5-10-06 v27_NYSEG Liab_Xavier" xfId="7864"/>
    <cellStyle name="_Aeolus II 5-10-06 v27_NYSEG Liab_Xavier 2" xfId="7865"/>
    <cellStyle name="_Aeolus II 5-10-06 v27_One Corp Summary" xfId="7866"/>
    <cellStyle name="_Aeolus II 5-10-06 v27_One Corp Summary 2" xfId="7867"/>
    <cellStyle name="_Aeolus II 5-10-06 v27_Plan IS" xfId="7868"/>
    <cellStyle name="_Aeolus II 5-10-06 v27_Plan IS 2" xfId="7869"/>
    <cellStyle name="_Aeolus II 5-10-06 v27_Plan IS_Xavier" xfId="7870"/>
    <cellStyle name="_Aeolus II 5-10-06 v27_Plan IS_Xavier 2" xfId="7871"/>
    <cellStyle name="_Aeolus II 5-10-06 v27_PlntIn" xfId="7872"/>
    <cellStyle name="_Aeolus II 5-10-06 v27_PlntIn 2" xfId="7873"/>
    <cellStyle name="_Aeolus II 5-10-06 v27_PlntIn_Xavier" xfId="7874"/>
    <cellStyle name="_Aeolus II 5-10-06 v27_PlntIn_Xavier 2" xfId="7875"/>
    <cellStyle name="_Aeolus II 5-10-06 v27_PPA" xfId="7876"/>
    <cellStyle name="_Aeolus II 5-10-06 v27_PPA 2" xfId="7877"/>
    <cellStyle name="_Aeolus II 5-10-06 v27_PPA_Xavier" xfId="7878"/>
    <cellStyle name="_Aeolus II 5-10-06 v27_PPA_Xavier 2" xfId="7879"/>
    <cellStyle name="_Aeolus II 5-10-06 v27_Reg Asset 2008 changes-summary Jan" xfId="495"/>
    <cellStyle name="_Aeolus II 5-10-06 v27_Reg Asset 2008 changes-summary Jan 2" xfId="496"/>
    <cellStyle name="_Aeolus II 5-10-06 v27_Reg Asset 2008 changes-summary Jan 2 2" xfId="3539"/>
    <cellStyle name="_Aeolus II 5-10-06 v27_Reg Asset 2008 changes-summary Jan 2_Xavier" xfId="7880"/>
    <cellStyle name="_Aeolus II 5-10-06 v27_Reg Asset 2008 changes-summary Jan 2_Xavier 2" xfId="7881"/>
    <cellStyle name="_Aeolus II 5-10-06 v27_Reg Asset 2008 changes-summary Jan 3" xfId="3538"/>
    <cellStyle name="_Aeolus II 5-10-06 v27_Reg Asset 2008 changes-summary Jan 3 2" xfId="7882"/>
    <cellStyle name="_Aeolus II 5-10-06 v27_Reg Asset 2008 changes-summary Jan 4" xfId="7883"/>
    <cellStyle name="_Aeolus II 5-10-06 v27_Reg Asset 2008 changes-summary Jan 4 2" xfId="7884"/>
    <cellStyle name="_Aeolus II 5-10-06 v27_Reg Asset 2008 changes-summary Jan 5" xfId="7885"/>
    <cellStyle name="_Aeolus II 5-10-06 v27_Reg Asset 2008 changes-summary Jan 5 2" xfId="7886"/>
    <cellStyle name="_Aeolus II 5-10-06 v27_Reg Asset 2008 changes-summary Jan 6" xfId="7887"/>
    <cellStyle name="_Aeolus II 5-10-06 v27_Reg Asset 2008 changes-summary Jan 6 2" xfId="7888"/>
    <cellStyle name="_Aeolus II 5-10-06 v27_Reg Asset 2008 changes-summary Jan 7" xfId="7889"/>
    <cellStyle name="_Aeolus II 5-10-06 v27_Reg Asset 2008 changes-summary Jan 7 2" xfId="7890"/>
    <cellStyle name="_Aeolus II 5-10-06 v27_Reg Asset 2008 changes-summary Jan 8" xfId="7891"/>
    <cellStyle name="_Aeolus II 5-10-06 v27_Reg Asset 2008 changes-summary Jan 9" xfId="7892"/>
    <cellStyle name="_Aeolus II 5-10-06 v27_Reg Asset 2008 changes-summary Jan_9. Staff Cost-External Services" xfId="7893"/>
    <cellStyle name="_Aeolus II 5-10-06 v27_Reg Asset 2008 changes-summary Jan_9. Staff Cost-External Services 2" xfId="7894"/>
    <cellStyle name="_Aeolus II 5-10-06 v27_Reg Asset 2008 changes-summary Jan_9. Staff Cost-External Services_1" xfId="7895"/>
    <cellStyle name="_Aeolus II 5-10-06 v27_Reg Asset 2008 changes-summary Jan_9. Staff Cost-External Services_1 2" xfId="7896"/>
    <cellStyle name="_Aeolus II 5-10-06 v27_Reg Asset 2008 changes-summary Jan_Actual" xfId="7897"/>
    <cellStyle name="_Aeolus II 5-10-06 v27_Reg Asset 2008 changes-summary Jan_Actual 2" xfId="7898"/>
    <cellStyle name="_Aeolus II 5-10-06 v27_Reg Asset 2008 changes-summary Jan_Actual_Xavier" xfId="7899"/>
    <cellStyle name="_Aeolus II 5-10-06 v27_Reg Asset 2008 changes-summary Jan_Actual_Xavier 2" xfId="7900"/>
    <cellStyle name="_Aeolus II 5-10-06 v27_Reg Asset 2008 changes-summary Jan_Conversion" xfId="7901"/>
    <cellStyle name="_Aeolus II 5-10-06 v27_Reg Asset 2008 changes-summary Jan_Conversion 2" xfId="7902"/>
    <cellStyle name="_Aeolus II 5-10-06 v27_Reg Asset 2008 changes-summary Jan_FIN € Summary" xfId="7903"/>
    <cellStyle name="_Aeolus II 5-10-06 v27_Reg Asset 2008 changes-summary Jan_FIN € Summary 2" xfId="7904"/>
    <cellStyle name="_Aeolus II 5-10-06 v27_Reg Asset 2008 changes-summary Jan_IFRS Elim" xfId="7905"/>
    <cellStyle name="_Aeolus II 5-10-06 v27_Reg Asset 2008 changes-summary Jan_IFRS Elim 2" xfId="7906"/>
    <cellStyle name="_Aeolus II 5-10-06 v27_Reg Asset 2008 changes-summary Jan_IFRS Elim_Xavier" xfId="7907"/>
    <cellStyle name="_Aeolus II 5-10-06 v27_Reg Asset 2008 changes-summary Jan_IFRS Elim_Xavier 2" xfId="7908"/>
    <cellStyle name="_Aeolus II 5-10-06 v27_Reg Asset 2008 changes-summary Jan_IFRS IS" xfId="7909"/>
    <cellStyle name="_Aeolus II 5-10-06 v27_Reg Asset 2008 changes-summary Jan_IFRS IS 2" xfId="7910"/>
    <cellStyle name="_Aeolus II 5-10-06 v27_Reg Asset 2008 changes-summary Jan_IFRS IS_Xavier" xfId="7911"/>
    <cellStyle name="_Aeolus II 5-10-06 v27_Reg Asset 2008 changes-summary Jan_IFRS IS_Xavier 2" xfId="7912"/>
    <cellStyle name="_Aeolus II 5-10-06 v27_Reg Asset 2008 changes-summary Jan_One Corp Summary" xfId="7913"/>
    <cellStyle name="_Aeolus II 5-10-06 v27_Reg Asset 2008 changes-summary Jan_One Corp Summary 2" xfId="7914"/>
    <cellStyle name="_Aeolus II 5-10-06 v27_Reg Asset 2008 changes-summary Jan_Plan IS" xfId="7915"/>
    <cellStyle name="_Aeolus II 5-10-06 v27_Reg Asset 2008 changes-summary Jan_Plan IS 2" xfId="7916"/>
    <cellStyle name="_Aeolus II 5-10-06 v27_Reg Asset 2008 changes-summary Jan_Plan IS_Xavier" xfId="7917"/>
    <cellStyle name="_Aeolus II 5-10-06 v27_Reg Asset 2008 changes-summary Jan_Plan IS_Xavier 2" xfId="7918"/>
    <cellStyle name="_Aeolus II 5-10-06 v27_Reg Asset 2008 changes-summary Jan_PlntIn" xfId="7919"/>
    <cellStyle name="_Aeolus II 5-10-06 v27_Reg Asset 2008 changes-summary Jan_PlntIn 2" xfId="7920"/>
    <cellStyle name="_Aeolus II 5-10-06 v27_Reg Asset 2008 changes-summary Jan_PlntIn_Xavier" xfId="7921"/>
    <cellStyle name="_Aeolus II 5-10-06 v27_Reg Asset 2008 changes-summary Jan_PlntIn_Xavier 2" xfId="7922"/>
    <cellStyle name="_Aeolus II 5-10-06 v27_Reg Asset 2008 changes-summary Jan_PPA" xfId="7923"/>
    <cellStyle name="_Aeolus II 5-10-06 v27_Reg Asset 2008 changes-summary Jan_PPA 2" xfId="7924"/>
    <cellStyle name="_Aeolus II 5-10-06 v27_Reg Asset 2008 changes-summary Jan_PPA_Xavier" xfId="7925"/>
    <cellStyle name="_Aeolus II 5-10-06 v27_Reg Asset 2008 changes-summary Jan_PPA_Xavier 2" xfId="7926"/>
    <cellStyle name="_Aeolus II 5-10-06 v27_Reg Asset 2008 changes-summary Jan_Xavier" xfId="7927"/>
    <cellStyle name="_Aeolus II 5-10-06 v27_Reg Asset 2008 changes-summary Jan_Xavier 2" xfId="7928"/>
    <cellStyle name="_Aeolus II 5-10-06 v27_Xavier" xfId="7929"/>
    <cellStyle name="_Aeolus II 5-10-06 v27_Xavier 2" xfId="7930"/>
    <cellStyle name="_Ajuste NIFF abril 07" xfId="497"/>
    <cellStyle name="_Ajuste NIFF abril 07 2" xfId="498"/>
    <cellStyle name="_Ajuste NIFF abril 07 2 2" xfId="3541"/>
    <cellStyle name="_Ajuste NIFF abril 07 2_Xavier" xfId="7931"/>
    <cellStyle name="_Ajuste NIFF abril 07 2_Xavier 2" xfId="7932"/>
    <cellStyle name="_Ajuste NIFF abril 07 3" xfId="3540"/>
    <cellStyle name="_Ajuste NIFF abril 07 3 2" xfId="7933"/>
    <cellStyle name="_Ajuste NIFF abril 07 3_Xavier" xfId="7934"/>
    <cellStyle name="_Ajuste NIFF abril 07 3_Xavier 2" xfId="7935"/>
    <cellStyle name="_Ajuste NIFF abril 07 4" xfId="7936"/>
    <cellStyle name="_Ajuste NIFF abril 07_9. Staff Cost-External Services" xfId="7937"/>
    <cellStyle name="_Ajuste NIFF abril 07_9. Staff Cost-External Services 2" xfId="7938"/>
    <cellStyle name="_Ajuste NIFF abril 07_Actual" xfId="7939"/>
    <cellStyle name="_Ajuste NIFF abril 07_Actual 2" xfId="7940"/>
    <cellStyle name="_Ajuste NIFF abril 07_Actual_Xavier" xfId="7941"/>
    <cellStyle name="_Ajuste NIFF abril 07_Actual_Xavier 2" xfId="7942"/>
    <cellStyle name="_Ajuste NIFF abril 07_CMP 2012 Budget P12v5" xfId="7943"/>
    <cellStyle name="_Ajuste NIFF abril 07_CMP 2012 Budget P12v5 2" xfId="7944"/>
    <cellStyle name="_Ajuste NIFF abril 07_CMP 2012 Budget REV1_AprActuals" xfId="7945"/>
    <cellStyle name="_Ajuste NIFF abril 07_CMP 2012 Budget REV1_AprActuals 2" xfId="7946"/>
    <cellStyle name="_Ajuste NIFF abril 07_Conversion" xfId="7947"/>
    <cellStyle name="_Ajuste NIFF abril 07_Conversion 2" xfId="7948"/>
    <cellStyle name="_Ajuste NIFF abril 07_FIN € Summary" xfId="7949"/>
    <cellStyle name="_Ajuste NIFF abril 07_FIN € Summary 2" xfId="7950"/>
    <cellStyle name="_Ajuste NIFF abril 07_IFRS Elim" xfId="7951"/>
    <cellStyle name="_Ajuste NIFF abril 07_IFRS Elim 2" xfId="7952"/>
    <cellStyle name="_Ajuste NIFF abril 07_IFRS Elim_Xavier" xfId="7953"/>
    <cellStyle name="_Ajuste NIFF abril 07_IFRS Elim_Xavier 2" xfId="7954"/>
    <cellStyle name="_Ajuste NIFF abril 07_IFRS IS" xfId="7955"/>
    <cellStyle name="_Ajuste NIFF abril 07_IFRS IS 2" xfId="7956"/>
    <cellStyle name="_Ajuste NIFF abril 07_IFRS IS_Xavier" xfId="7957"/>
    <cellStyle name="_Ajuste NIFF abril 07_IFRS IS_Xavier 2" xfId="7958"/>
    <cellStyle name="_Ajuste NIFF abril 07_One Corp Summary" xfId="7959"/>
    <cellStyle name="_Ajuste NIFF abril 07_One Corp Summary 2" xfId="7960"/>
    <cellStyle name="_Ajuste NIFF abril 07_Plan IS" xfId="7961"/>
    <cellStyle name="_Ajuste NIFF abril 07_Plan IS 2" xfId="7962"/>
    <cellStyle name="_Ajuste NIFF abril 07_Plan IS_Xavier" xfId="7963"/>
    <cellStyle name="_Ajuste NIFF abril 07_Plan IS_Xavier 2" xfId="7964"/>
    <cellStyle name="_Ajuste NIFF abril 07_PlntIn" xfId="7965"/>
    <cellStyle name="_Ajuste NIFF abril 07_PlntIn 2" xfId="7966"/>
    <cellStyle name="_Ajuste NIFF abril 07_PlntIn_Xavier" xfId="7967"/>
    <cellStyle name="_Ajuste NIFF abril 07_PlntIn_Xavier 2" xfId="7968"/>
    <cellStyle name="_Ajuste NIFF abril 07_PPA" xfId="7969"/>
    <cellStyle name="_Ajuste NIFF abril 07_PPA 2" xfId="7970"/>
    <cellStyle name="_Ajuste NIFF abril 07_PPA_Xavier" xfId="7971"/>
    <cellStyle name="_Ajuste NIFF abril 07_PPA_Xavier 2" xfId="7972"/>
    <cellStyle name="_Ajuste NIFF abril 07_Xavier" xfId="7973"/>
    <cellStyle name="_Ajuste NIFF abril 07_Xavier 2" xfId="7974"/>
    <cellStyle name="_Allocation of Consideration to Client - 130607v3-Iberdrola WACC" xfId="499"/>
    <cellStyle name="_Allocation of Consideration to Client - 130607v3-Iberdrola WACC 2" xfId="500"/>
    <cellStyle name="_Allocation of Consideration to Client - 130607v3-Iberdrola WACC 2 2" xfId="3543"/>
    <cellStyle name="_Allocation of Consideration to Client - 130607v3-Iberdrola WACC 2_Xavier" xfId="7975"/>
    <cellStyle name="_Allocation of Consideration to Client - 130607v3-Iberdrola WACC 2_Xavier 2" xfId="7976"/>
    <cellStyle name="_Allocation of Consideration to Client - 130607v3-Iberdrola WACC 3" xfId="3542"/>
    <cellStyle name="_Allocation of Consideration to Client - 130607v3-Iberdrola WACC 3 2" xfId="7977"/>
    <cellStyle name="_Allocation of Consideration to Client - 130607v3-Iberdrola WACC 4" xfId="7978"/>
    <cellStyle name="_Allocation of Consideration to Client - 130607v3-Iberdrola WACC 4 2" xfId="7979"/>
    <cellStyle name="_Allocation of Consideration to Client - 130607v3-Iberdrola WACC 5" xfId="7980"/>
    <cellStyle name="_Allocation of Consideration to Client - 130607v3-Iberdrola WACC 5 2" xfId="7981"/>
    <cellStyle name="_Allocation of Consideration to Client - 130607v3-Iberdrola WACC 6" xfId="7982"/>
    <cellStyle name="_Allocation of Consideration to Client - 130607v3-Iberdrola WACC 6 2" xfId="7983"/>
    <cellStyle name="_Allocation of Consideration to Client - 130607v3-Iberdrola WACC 7" xfId="7984"/>
    <cellStyle name="_Allocation of Consideration to Client - 130607v3-Iberdrola WACC 7 2" xfId="7985"/>
    <cellStyle name="_Allocation of Consideration to Client - 130607v3-Iberdrola WACC 8" xfId="7986"/>
    <cellStyle name="_Allocation of Consideration to Client - 130607v3-Iberdrola WACC 9" xfId="7987"/>
    <cellStyle name="_Allocation of Consideration to Client - 130607v3-Iberdrola WACC_9. Staff Cost-External Services" xfId="7988"/>
    <cellStyle name="_Allocation of Consideration to Client - 130607v3-Iberdrola WACC_9. Staff Cost-External Services 2" xfId="7989"/>
    <cellStyle name="_Allocation of Consideration to Client - 130607v3-Iberdrola WACC_9. Staff Cost-External Services_1" xfId="7990"/>
    <cellStyle name="_Allocation of Consideration to Client - 130607v3-Iberdrola WACC_9. Staff Cost-External Services_1 2" xfId="7991"/>
    <cellStyle name="_Allocation of Consideration to Client - 130607v3-Iberdrola WACC_Actual" xfId="7992"/>
    <cellStyle name="_Allocation of Consideration to Client - 130607v3-Iberdrola WACC_Actual 2" xfId="7993"/>
    <cellStyle name="_Allocation of Consideration to Client - 130607v3-Iberdrola WACC_Actual_Xavier" xfId="7994"/>
    <cellStyle name="_Allocation of Consideration to Client - 130607v3-Iberdrola WACC_Actual_Xavier 2" xfId="7995"/>
    <cellStyle name="_Allocation of Consideration to Client - 130607v3-Iberdrola WACC_Adams Report Recon Sept 08" xfId="501"/>
    <cellStyle name="_Allocation of Consideration to Client - 130607v3-Iberdrola WACC_Adams Report Recon Sept 08 2" xfId="502"/>
    <cellStyle name="_Allocation of Consideration to Client - 130607v3-Iberdrola WACC_Adams Report Recon Sept 08 2 2" xfId="3545"/>
    <cellStyle name="_Allocation of Consideration to Client - 130607v3-Iberdrola WACC_Adams Report Recon Sept 08 2_Xavier" xfId="7996"/>
    <cellStyle name="_Allocation of Consideration to Client - 130607v3-Iberdrola WACC_Adams Report Recon Sept 08 2_Xavier 2" xfId="7997"/>
    <cellStyle name="_Allocation of Consideration to Client - 130607v3-Iberdrola WACC_Adams Report Recon Sept 08 3" xfId="3544"/>
    <cellStyle name="_Allocation of Consideration to Client - 130607v3-Iberdrola WACC_Adams Report Recon Sept 08 3 2" xfId="7998"/>
    <cellStyle name="_Allocation of Consideration to Client - 130607v3-Iberdrola WACC_Adams Report Recon Sept 08 4" xfId="7999"/>
    <cellStyle name="_Allocation of Consideration to Client - 130607v3-Iberdrola WACC_Adams Report Recon Sept 08 4 2" xfId="8000"/>
    <cellStyle name="_Allocation of Consideration to Client - 130607v3-Iberdrola WACC_Adams Report Recon Sept 08 5" xfId="8001"/>
    <cellStyle name="_Allocation of Consideration to Client - 130607v3-Iberdrola WACC_Adams Report Recon Sept 08 5 2" xfId="8002"/>
    <cellStyle name="_Allocation of Consideration to Client - 130607v3-Iberdrola WACC_Adams Report Recon Sept 08 6" xfId="8003"/>
    <cellStyle name="_Allocation of Consideration to Client - 130607v3-Iberdrola WACC_Adams Report Recon Sept 08 6 2" xfId="8004"/>
    <cellStyle name="_Allocation of Consideration to Client - 130607v3-Iberdrola WACC_Adams Report Recon Sept 08 7" xfId="8005"/>
    <cellStyle name="_Allocation of Consideration to Client - 130607v3-Iberdrola WACC_Adams Report Recon Sept 08 7 2" xfId="8006"/>
    <cellStyle name="_Allocation of Consideration to Client - 130607v3-Iberdrola WACC_Adams Report Recon Sept 08 8" xfId="8007"/>
    <cellStyle name="_Allocation of Consideration to Client - 130607v3-Iberdrola WACC_Adams Report Recon Sept 08 9" xfId="8008"/>
    <cellStyle name="_Allocation of Consideration to Client - 130607v3-Iberdrola WACC_Adams Report Recon Sept 08_9. Staff Cost-External Services" xfId="8009"/>
    <cellStyle name="_Allocation of Consideration to Client - 130607v3-Iberdrola WACC_Adams Report Recon Sept 08_9. Staff Cost-External Services 2" xfId="8010"/>
    <cellStyle name="_Allocation of Consideration to Client - 130607v3-Iberdrola WACC_Adams Report Recon Sept 08_9. Staff Cost-External Services_1" xfId="8011"/>
    <cellStyle name="_Allocation of Consideration to Client - 130607v3-Iberdrola WACC_Adams Report Recon Sept 08_9. Staff Cost-External Services_1 2" xfId="8012"/>
    <cellStyle name="_Allocation of Consideration to Client - 130607v3-Iberdrola WACC_Adams Report Recon Sept 08_Actual" xfId="8013"/>
    <cellStyle name="_Allocation of Consideration to Client - 130607v3-Iberdrola WACC_Adams Report Recon Sept 08_Actual 2" xfId="8014"/>
    <cellStyle name="_Allocation of Consideration to Client - 130607v3-Iberdrola WACC_Adams Report Recon Sept 08_Actual_Xavier" xfId="8015"/>
    <cellStyle name="_Allocation of Consideration to Client - 130607v3-Iberdrola WACC_Adams Report Recon Sept 08_Actual_Xavier 2" xfId="8016"/>
    <cellStyle name="_Allocation of Consideration to Client - 130607v3-Iberdrola WACC_Adams Report Recon Sept 08_Conversion" xfId="8017"/>
    <cellStyle name="_Allocation of Consideration to Client - 130607v3-Iberdrola WACC_Adams Report Recon Sept 08_Conversion 2" xfId="8018"/>
    <cellStyle name="_Allocation of Consideration to Client - 130607v3-Iberdrola WACC_Adams Report Recon Sept 08_FIN € Summary" xfId="8019"/>
    <cellStyle name="_Allocation of Consideration to Client - 130607v3-Iberdrola WACC_Adams Report Recon Sept 08_FIN € Summary 2" xfId="8020"/>
    <cellStyle name="_Allocation of Consideration to Client - 130607v3-Iberdrola WACC_Adams Report Recon Sept 08_IFRS Elim" xfId="8021"/>
    <cellStyle name="_Allocation of Consideration to Client - 130607v3-Iberdrola WACC_Adams Report Recon Sept 08_IFRS Elim 2" xfId="8022"/>
    <cellStyle name="_Allocation of Consideration to Client - 130607v3-Iberdrola WACC_Adams Report Recon Sept 08_IFRS Elim_Xavier" xfId="8023"/>
    <cellStyle name="_Allocation of Consideration to Client - 130607v3-Iberdrola WACC_Adams Report Recon Sept 08_IFRS Elim_Xavier 2" xfId="8024"/>
    <cellStyle name="_Allocation of Consideration to Client - 130607v3-Iberdrola WACC_Adams Report Recon Sept 08_IFRS IS" xfId="8025"/>
    <cellStyle name="_Allocation of Consideration to Client - 130607v3-Iberdrola WACC_Adams Report Recon Sept 08_IFRS IS 2" xfId="8026"/>
    <cellStyle name="_Allocation of Consideration to Client - 130607v3-Iberdrola WACC_Adams Report Recon Sept 08_IFRS IS_Xavier" xfId="8027"/>
    <cellStyle name="_Allocation of Consideration to Client - 130607v3-Iberdrola WACC_Adams Report Recon Sept 08_IFRS IS_Xavier 2" xfId="8028"/>
    <cellStyle name="_Allocation of Consideration to Client - 130607v3-Iberdrola WACC_Adams Report Recon Sept 08_One Corp Summary" xfId="8029"/>
    <cellStyle name="_Allocation of Consideration to Client - 130607v3-Iberdrola WACC_Adams Report Recon Sept 08_One Corp Summary 2" xfId="8030"/>
    <cellStyle name="_Allocation of Consideration to Client - 130607v3-Iberdrola WACC_Adams Report Recon Sept 08_Plan IS" xfId="8031"/>
    <cellStyle name="_Allocation of Consideration to Client - 130607v3-Iberdrola WACC_Adams Report Recon Sept 08_Plan IS 2" xfId="8032"/>
    <cellStyle name="_Allocation of Consideration to Client - 130607v3-Iberdrola WACC_Adams Report Recon Sept 08_Plan IS_Xavier" xfId="8033"/>
    <cellStyle name="_Allocation of Consideration to Client - 130607v3-Iberdrola WACC_Adams Report Recon Sept 08_Plan IS_Xavier 2" xfId="8034"/>
    <cellStyle name="_Allocation of Consideration to Client - 130607v3-Iberdrola WACC_Adams Report Recon Sept 08_PlntIn" xfId="8035"/>
    <cellStyle name="_Allocation of Consideration to Client - 130607v3-Iberdrola WACC_Adams Report Recon Sept 08_PlntIn 2" xfId="8036"/>
    <cellStyle name="_Allocation of Consideration to Client - 130607v3-Iberdrola WACC_Adams Report Recon Sept 08_PlntIn_Xavier" xfId="8037"/>
    <cellStyle name="_Allocation of Consideration to Client - 130607v3-Iberdrola WACC_Adams Report Recon Sept 08_PlntIn_Xavier 2" xfId="8038"/>
    <cellStyle name="_Allocation of Consideration to Client - 130607v3-Iberdrola WACC_Adams Report Recon Sept 08_PPA" xfId="8039"/>
    <cellStyle name="_Allocation of Consideration to Client - 130607v3-Iberdrola WACC_Adams Report Recon Sept 08_PPA 2" xfId="8040"/>
    <cellStyle name="_Allocation of Consideration to Client - 130607v3-Iberdrola WACC_Adams Report Recon Sept 08_PPA_Xavier" xfId="8041"/>
    <cellStyle name="_Allocation of Consideration to Client - 130607v3-Iberdrola WACC_Adams Report Recon Sept 08_PPA_Xavier 2" xfId="8042"/>
    <cellStyle name="_Allocation of Consideration to Client - 130607v3-Iberdrola WACC_Adams Report Recon Sept 08_Xavier" xfId="8043"/>
    <cellStyle name="_Allocation of Consideration to Client - 130607v3-Iberdrola WACC_Adams Report Recon Sept 08_Xavier 2" xfId="8044"/>
    <cellStyle name="_Allocation of Consideration to Client - 130607v3-Iberdrola WACC_Book1" xfId="503"/>
    <cellStyle name="_Allocation of Consideration to Client - 130607v3-Iberdrola WACC_Book1 2" xfId="504"/>
    <cellStyle name="_Allocation of Consideration to Client - 130607v3-Iberdrola WACC_Book1 2 2" xfId="3547"/>
    <cellStyle name="_Allocation of Consideration to Client - 130607v3-Iberdrola WACC_Book1 2_Xavier" xfId="8045"/>
    <cellStyle name="_Allocation of Consideration to Client - 130607v3-Iberdrola WACC_Book1 2_Xavier 2" xfId="8046"/>
    <cellStyle name="_Allocation of Consideration to Client - 130607v3-Iberdrola WACC_Book1 3" xfId="3546"/>
    <cellStyle name="_Allocation of Consideration to Client - 130607v3-Iberdrola WACC_Book1 3 2" xfId="8047"/>
    <cellStyle name="_Allocation of Consideration to Client - 130607v3-Iberdrola WACC_Book1 4" xfId="8048"/>
    <cellStyle name="_Allocation of Consideration to Client - 130607v3-Iberdrola WACC_Book1 4 2" xfId="8049"/>
    <cellStyle name="_Allocation of Consideration to Client - 130607v3-Iberdrola WACC_Book1 5" xfId="8050"/>
    <cellStyle name="_Allocation of Consideration to Client - 130607v3-Iberdrola WACC_Book1 5 2" xfId="8051"/>
    <cellStyle name="_Allocation of Consideration to Client - 130607v3-Iberdrola WACC_Book1 6" xfId="8052"/>
    <cellStyle name="_Allocation of Consideration to Client - 130607v3-Iberdrola WACC_Book1 6 2" xfId="8053"/>
    <cellStyle name="_Allocation of Consideration to Client - 130607v3-Iberdrola WACC_Book1 7" xfId="8054"/>
    <cellStyle name="_Allocation of Consideration to Client - 130607v3-Iberdrola WACC_Book1 7 2" xfId="8055"/>
    <cellStyle name="_Allocation of Consideration to Client - 130607v3-Iberdrola WACC_Book1 8" xfId="8056"/>
    <cellStyle name="_Allocation of Consideration to Client - 130607v3-Iberdrola WACC_Book1 9" xfId="8057"/>
    <cellStyle name="_Allocation of Consideration to Client - 130607v3-Iberdrola WACC_Book1_9. Staff Cost-External Services" xfId="8058"/>
    <cellStyle name="_Allocation of Consideration to Client - 130607v3-Iberdrola WACC_Book1_9. Staff Cost-External Services 2" xfId="8059"/>
    <cellStyle name="_Allocation of Consideration to Client - 130607v3-Iberdrola WACC_Book1_9. Staff Cost-External Services_1" xfId="8060"/>
    <cellStyle name="_Allocation of Consideration to Client - 130607v3-Iberdrola WACC_Book1_9. Staff Cost-External Services_1 2" xfId="8061"/>
    <cellStyle name="_Allocation of Consideration to Client - 130607v3-Iberdrola WACC_Book1_Actual" xfId="8062"/>
    <cellStyle name="_Allocation of Consideration to Client - 130607v3-Iberdrola WACC_Book1_Actual 2" xfId="8063"/>
    <cellStyle name="_Allocation of Consideration to Client - 130607v3-Iberdrola WACC_Book1_Actual_Xavier" xfId="8064"/>
    <cellStyle name="_Allocation of Consideration to Client - 130607v3-Iberdrola WACC_Book1_Actual_Xavier 2" xfId="8065"/>
    <cellStyle name="_Allocation of Consideration to Client - 130607v3-Iberdrola WACC_Book1_Conversion" xfId="8066"/>
    <cellStyle name="_Allocation of Consideration to Client - 130607v3-Iberdrola WACC_Book1_Conversion 2" xfId="8067"/>
    <cellStyle name="_Allocation of Consideration to Client - 130607v3-Iberdrola WACC_Book1_FIN € Summary" xfId="8068"/>
    <cellStyle name="_Allocation of Consideration to Client - 130607v3-Iberdrola WACC_Book1_FIN € Summary 2" xfId="8069"/>
    <cellStyle name="_Allocation of Consideration to Client - 130607v3-Iberdrola WACC_Book1_IFRS Elim" xfId="8070"/>
    <cellStyle name="_Allocation of Consideration to Client - 130607v3-Iberdrola WACC_Book1_IFRS Elim 2" xfId="8071"/>
    <cellStyle name="_Allocation of Consideration to Client - 130607v3-Iberdrola WACC_Book1_IFRS Elim_Xavier" xfId="8072"/>
    <cellStyle name="_Allocation of Consideration to Client - 130607v3-Iberdrola WACC_Book1_IFRS Elim_Xavier 2" xfId="8073"/>
    <cellStyle name="_Allocation of Consideration to Client - 130607v3-Iberdrola WACC_Book1_IFRS IS" xfId="8074"/>
    <cellStyle name="_Allocation of Consideration to Client - 130607v3-Iberdrola WACC_Book1_IFRS IS 2" xfId="8075"/>
    <cellStyle name="_Allocation of Consideration to Client - 130607v3-Iberdrola WACC_Book1_IFRS IS_Xavier" xfId="8076"/>
    <cellStyle name="_Allocation of Consideration to Client - 130607v3-Iberdrola WACC_Book1_IFRS IS_Xavier 2" xfId="8077"/>
    <cellStyle name="_Allocation of Consideration to Client - 130607v3-Iberdrola WACC_Book1_One Corp Summary" xfId="8078"/>
    <cellStyle name="_Allocation of Consideration to Client - 130607v3-Iberdrola WACC_Book1_One Corp Summary 2" xfId="8079"/>
    <cellStyle name="_Allocation of Consideration to Client - 130607v3-Iberdrola WACC_Book1_Plan IS" xfId="8080"/>
    <cellStyle name="_Allocation of Consideration to Client - 130607v3-Iberdrola WACC_Book1_Plan IS 2" xfId="8081"/>
    <cellStyle name="_Allocation of Consideration to Client - 130607v3-Iberdrola WACC_Book1_Plan IS_Xavier" xfId="8082"/>
    <cellStyle name="_Allocation of Consideration to Client - 130607v3-Iberdrola WACC_Book1_Plan IS_Xavier 2" xfId="8083"/>
    <cellStyle name="_Allocation of Consideration to Client - 130607v3-Iberdrola WACC_Book1_PlntIn" xfId="8084"/>
    <cellStyle name="_Allocation of Consideration to Client - 130607v3-Iberdrola WACC_Book1_PlntIn 2" xfId="8085"/>
    <cellStyle name="_Allocation of Consideration to Client - 130607v3-Iberdrola WACC_Book1_PlntIn_Xavier" xfId="8086"/>
    <cellStyle name="_Allocation of Consideration to Client - 130607v3-Iberdrola WACC_Book1_PlntIn_Xavier 2" xfId="8087"/>
    <cellStyle name="_Allocation of Consideration to Client - 130607v3-Iberdrola WACC_Book1_PPA" xfId="8088"/>
    <cellStyle name="_Allocation of Consideration to Client - 130607v3-Iberdrola WACC_Book1_PPA 2" xfId="8089"/>
    <cellStyle name="_Allocation of Consideration to Client - 130607v3-Iberdrola WACC_Book1_PPA_Xavier" xfId="8090"/>
    <cellStyle name="_Allocation of Consideration to Client - 130607v3-Iberdrola WACC_Book1_PPA_Xavier 2" xfId="8091"/>
    <cellStyle name="_Allocation of Consideration to Client - 130607v3-Iberdrola WACC_Book1_Xavier" xfId="8092"/>
    <cellStyle name="_Allocation of Consideration to Client - 130607v3-Iberdrola WACC_Book1_Xavier 2" xfId="8093"/>
    <cellStyle name="_Allocation of Consideration to Client - 130607v3-Iberdrola WACC_Conversion" xfId="8094"/>
    <cellStyle name="_Allocation of Consideration to Client - 130607v3-Iberdrola WACC_Conversion 2" xfId="8095"/>
    <cellStyle name="_Allocation of Consideration to Client - 130607v3-Iberdrola WACC_FIN € Summary" xfId="8096"/>
    <cellStyle name="_Allocation of Consideration to Client - 130607v3-Iberdrola WACC_FIN € Summary 2" xfId="8097"/>
    <cellStyle name="_Allocation of Consideration to Client - 130607v3-Iberdrola WACC_IFRS Elim" xfId="8098"/>
    <cellStyle name="_Allocation of Consideration to Client - 130607v3-Iberdrola WACC_IFRS Elim 2" xfId="8099"/>
    <cellStyle name="_Allocation of Consideration to Client - 130607v3-Iberdrola WACC_IFRS Elim_Xavier" xfId="8100"/>
    <cellStyle name="_Allocation of Consideration to Client - 130607v3-Iberdrola WACC_IFRS Elim_Xavier 2" xfId="8101"/>
    <cellStyle name="_Allocation of Consideration to Client - 130607v3-Iberdrola WACC_IFRS IS" xfId="8102"/>
    <cellStyle name="_Allocation of Consideration to Client - 130607v3-Iberdrola WACC_IFRS IS 2" xfId="8103"/>
    <cellStyle name="_Allocation of Consideration to Client - 130607v3-Iberdrola WACC_IFRS IS_Xavier" xfId="8104"/>
    <cellStyle name="_Allocation of Consideration to Client - 130607v3-Iberdrola WACC_IFRS IS_Xavier 2" xfId="8105"/>
    <cellStyle name="_Allocation of Consideration to Client - 130607v3-Iberdrola WACC_NYSEG Assets" xfId="505"/>
    <cellStyle name="_Allocation of Consideration to Client - 130607v3-Iberdrola WACC_NYSEG Assets 2" xfId="506"/>
    <cellStyle name="_Allocation of Consideration to Client - 130607v3-Iberdrola WACC_NYSEG Assets 2 2" xfId="3549"/>
    <cellStyle name="_Allocation of Consideration to Client - 130607v3-Iberdrola WACC_NYSEG Assets 2_Xavier" xfId="8106"/>
    <cellStyle name="_Allocation of Consideration to Client - 130607v3-Iberdrola WACC_NYSEG Assets 2_Xavier 2" xfId="8107"/>
    <cellStyle name="_Allocation of Consideration to Client - 130607v3-Iberdrola WACC_NYSEG Assets 3" xfId="3548"/>
    <cellStyle name="_Allocation of Consideration to Client - 130607v3-Iberdrola WACC_NYSEG Assets 3 2" xfId="8108"/>
    <cellStyle name="_Allocation of Consideration to Client - 130607v3-Iberdrola WACC_NYSEG Assets 4" xfId="8109"/>
    <cellStyle name="_Allocation of Consideration to Client - 130607v3-Iberdrola WACC_NYSEG Assets 4 2" xfId="8110"/>
    <cellStyle name="_Allocation of Consideration to Client - 130607v3-Iberdrola WACC_NYSEG Assets 5" xfId="8111"/>
    <cellStyle name="_Allocation of Consideration to Client - 130607v3-Iberdrola WACC_NYSEG Assets 5 2" xfId="8112"/>
    <cellStyle name="_Allocation of Consideration to Client - 130607v3-Iberdrola WACC_NYSEG Assets 6" xfId="8113"/>
    <cellStyle name="_Allocation of Consideration to Client - 130607v3-Iberdrola WACC_NYSEG Assets 6 2" xfId="8114"/>
    <cellStyle name="_Allocation of Consideration to Client - 130607v3-Iberdrola WACC_NYSEG Assets 7" xfId="8115"/>
    <cellStyle name="_Allocation of Consideration to Client - 130607v3-Iberdrola WACC_NYSEG Assets 7 2" xfId="8116"/>
    <cellStyle name="_Allocation of Consideration to Client - 130607v3-Iberdrola WACC_NYSEG Assets 8" xfId="8117"/>
    <cellStyle name="_Allocation of Consideration to Client - 130607v3-Iberdrola WACC_NYSEG Assets 9" xfId="8118"/>
    <cellStyle name="_Allocation of Consideration to Client - 130607v3-Iberdrola WACC_NYSEG Assets_9. Staff Cost-External Services" xfId="8119"/>
    <cellStyle name="_Allocation of Consideration to Client - 130607v3-Iberdrola WACC_NYSEG Assets_9. Staff Cost-External Services 2" xfId="8120"/>
    <cellStyle name="_Allocation of Consideration to Client - 130607v3-Iberdrola WACC_NYSEG Assets_9. Staff Cost-External Services_1" xfId="8121"/>
    <cellStyle name="_Allocation of Consideration to Client - 130607v3-Iberdrola WACC_NYSEG Assets_9. Staff Cost-External Services_1 2" xfId="8122"/>
    <cellStyle name="_Allocation of Consideration to Client - 130607v3-Iberdrola WACC_NYSEG Assets_Actual" xfId="8123"/>
    <cellStyle name="_Allocation of Consideration to Client - 130607v3-Iberdrola WACC_NYSEG Assets_Actual 2" xfId="8124"/>
    <cellStyle name="_Allocation of Consideration to Client - 130607v3-Iberdrola WACC_NYSEG Assets_Actual_Xavier" xfId="8125"/>
    <cellStyle name="_Allocation of Consideration to Client - 130607v3-Iberdrola WACC_NYSEG Assets_Actual_Xavier 2" xfId="8126"/>
    <cellStyle name="_Allocation of Consideration to Client - 130607v3-Iberdrola WACC_NYSEG Assets_Conversion" xfId="8127"/>
    <cellStyle name="_Allocation of Consideration to Client - 130607v3-Iberdrola WACC_NYSEG Assets_Conversion 2" xfId="8128"/>
    <cellStyle name="_Allocation of Consideration to Client - 130607v3-Iberdrola WACC_NYSEG Assets_FIN € Summary" xfId="8129"/>
    <cellStyle name="_Allocation of Consideration to Client - 130607v3-Iberdrola WACC_NYSEG Assets_FIN € Summary 2" xfId="8130"/>
    <cellStyle name="_Allocation of Consideration to Client - 130607v3-Iberdrola WACC_NYSEG Assets_IFRS Elim" xfId="8131"/>
    <cellStyle name="_Allocation of Consideration to Client - 130607v3-Iberdrola WACC_NYSEG Assets_IFRS Elim 2" xfId="8132"/>
    <cellStyle name="_Allocation of Consideration to Client - 130607v3-Iberdrola WACC_NYSEG Assets_IFRS Elim_Xavier" xfId="8133"/>
    <cellStyle name="_Allocation of Consideration to Client - 130607v3-Iberdrola WACC_NYSEG Assets_IFRS Elim_Xavier 2" xfId="8134"/>
    <cellStyle name="_Allocation of Consideration to Client - 130607v3-Iberdrola WACC_NYSEG Assets_IFRS IS" xfId="8135"/>
    <cellStyle name="_Allocation of Consideration to Client - 130607v3-Iberdrola WACC_NYSEG Assets_IFRS IS 2" xfId="8136"/>
    <cellStyle name="_Allocation of Consideration to Client - 130607v3-Iberdrola WACC_NYSEG Assets_IFRS IS_Xavier" xfId="8137"/>
    <cellStyle name="_Allocation of Consideration to Client - 130607v3-Iberdrola WACC_NYSEG Assets_IFRS IS_Xavier 2" xfId="8138"/>
    <cellStyle name="_Allocation of Consideration to Client - 130607v3-Iberdrola WACC_NYSEG Assets_One Corp Summary" xfId="8139"/>
    <cellStyle name="_Allocation of Consideration to Client - 130607v3-Iberdrola WACC_NYSEG Assets_One Corp Summary 2" xfId="8140"/>
    <cellStyle name="_Allocation of Consideration to Client - 130607v3-Iberdrola WACC_NYSEG Assets_Plan IS" xfId="8141"/>
    <cellStyle name="_Allocation of Consideration to Client - 130607v3-Iberdrola WACC_NYSEG Assets_Plan IS 2" xfId="8142"/>
    <cellStyle name="_Allocation of Consideration to Client - 130607v3-Iberdrola WACC_NYSEG Assets_Plan IS_Xavier" xfId="8143"/>
    <cellStyle name="_Allocation of Consideration to Client - 130607v3-Iberdrola WACC_NYSEG Assets_Plan IS_Xavier 2" xfId="8144"/>
    <cellStyle name="_Allocation of Consideration to Client - 130607v3-Iberdrola WACC_NYSEG Assets_PlntIn" xfId="8145"/>
    <cellStyle name="_Allocation of Consideration to Client - 130607v3-Iberdrola WACC_NYSEG Assets_PlntIn 2" xfId="8146"/>
    <cellStyle name="_Allocation of Consideration to Client - 130607v3-Iberdrola WACC_NYSEG Assets_PlntIn_Xavier" xfId="8147"/>
    <cellStyle name="_Allocation of Consideration to Client - 130607v3-Iberdrola WACC_NYSEG Assets_PlntIn_Xavier 2" xfId="8148"/>
    <cellStyle name="_Allocation of Consideration to Client - 130607v3-Iberdrola WACC_NYSEG Assets_PPA" xfId="8149"/>
    <cellStyle name="_Allocation of Consideration to Client - 130607v3-Iberdrola WACC_NYSEG Assets_PPA 2" xfId="8150"/>
    <cellStyle name="_Allocation of Consideration to Client - 130607v3-Iberdrola WACC_NYSEG Assets_PPA_Xavier" xfId="8151"/>
    <cellStyle name="_Allocation of Consideration to Client - 130607v3-Iberdrola WACC_NYSEG Assets_PPA_Xavier 2" xfId="8152"/>
    <cellStyle name="_Allocation of Consideration to Client - 130607v3-Iberdrola WACC_NYSEG Assets_Xavier" xfId="8153"/>
    <cellStyle name="_Allocation of Consideration to Client - 130607v3-Iberdrola WACC_NYSEG Assets_Xavier 2" xfId="8154"/>
    <cellStyle name="_Allocation of Consideration to Client - 130607v3-Iberdrola WACC_NYSEG Liab" xfId="507"/>
    <cellStyle name="_Allocation of Consideration to Client - 130607v3-Iberdrola WACC_NYSEG Liab 2" xfId="508"/>
    <cellStyle name="_Allocation of Consideration to Client - 130607v3-Iberdrola WACC_NYSEG Liab 2 2" xfId="3551"/>
    <cellStyle name="_Allocation of Consideration to Client - 130607v3-Iberdrola WACC_NYSEG Liab 2_Xavier" xfId="8155"/>
    <cellStyle name="_Allocation of Consideration to Client - 130607v3-Iberdrola WACC_NYSEG Liab 2_Xavier 2" xfId="8156"/>
    <cellStyle name="_Allocation of Consideration to Client - 130607v3-Iberdrola WACC_NYSEG Liab 3" xfId="3550"/>
    <cellStyle name="_Allocation of Consideration to Client - 130607v3-Iberdrola WACC_NYSEG Liab 3 2" xfId="8157"/>
    <cellStyle name="_Allocation of Consideration to Client - 130607v3-Iberdrola WACC_NYSEG Liab 4" xfId="8158"/>
    <cellStyle name="_Allocation of Consideration to Client - 130607v3-Iberdrola WACC_NYSEG Liab 4 2" xfId="8159"/>
    <cellStyle name="_Allocation of Consideration to Client - 130607v3-Iberdrola WACC_NYSEG Liab 5" xfId="8160"/>
    <cellStyle name="_Allocation of Consideration to Client - 130607v3-Iberdrola WACC_NYSEG Liab 5 2" xfId="8161"/>
    <cellStyle name="_Allocation of Consideration to Client - 130607v3-Iberdrola WACC_NYSEG Liab 6" xfId="8162"/>
    <cellStyle name="_Allocation of Consideration to Client - 130607v3-Iberdrola WACC_NYSEG Liab 6 2" xfId="8163"/>
    <cellStyle name="_Allocation of Consideration to Client - 130607v3-Iberdrola WACC_NYSEG Liab 7" xfId="8164"/>
    <cellStyle name="_Allocation of Consideration to Client - 130607v3-Iberdrola WACC_NYSEG Liab 7 2" xfId="8165"/>
    <cellStyle name="_Allocation of Consideration to Client - 130607v3-Iberdrola WACC_NYSEG Liab 8" xfId="8166"/>
    <cellStyle name="_Allocation of Consideration to Client - 130607v3-Iberdrola WACC_NYSEG Liab 9" xfId="8167"/>
    <cellStyle name="_Allocation of Consideration to Client - 130607v3-Iberdrola WACC_NYSEG Liab_9. Staff Cost-External Services" xfId="8168"/>
    <cellStyle name="_Allocation of Consideration to Client - 130607v3-Iberdrola WACC_NYSEG Liab_9. Staff Cost-External Services 2" xfId="8169"/>
    <cellStyle name="_Allocation of Consideration to Client - 130607v3-Iberdrola WACC_NYSEG Liab_9. Staff Cost-External Services_1" xfId="8170"/>
    <cellStyle name="_Allocation of Consideration to Client - 130607v3-Iberdrola WACC_NYSEG Liab_9. Staff Cost-External Services_1 2" xfId="8171"/>
    <cellStyle name="_Allocation of Consideration to Client - 130607v3-Iberdrola WACC_NYSEG Liab_Actual" xfId="8172"/>
    <cellStyle name="_Allocation of Consideration to Client - 130607v3-Iberdrola WACC_NYSEG Liab_Actual 2" xfId="8173"/>
    <cellStyle name="_Allocation of Consideration to Client - 130607v3-Iberdrola WACC_NYSEG Liab_Actual_Xavier" xfId="8174"/>
    <cellStyle name="_Allocation of Consideration to Client - 130607v3-Iberdrola WACC_NYSEG Liab_Actual_Xavier 2" xfId="8175"/>
    <cellStyle name="_Allocation of Consideration to Client - 130607v3-Iberdrola WACC_NYSEG Liab_Conversion" xfId="8176"/>
    <cellStyle name="_Allocation of Consideration to Client - 130607v3-Iberdrola WACC_NYSEG Liab_Conversion 2" xfId="8177"/>
    <cellStyle name="_Allocation of Consideration to Client - 130607v3-Iberdrola WACC_NYSEG Liab_FIN € Summary" xfId="8178"/>
    <cellStyle name="_Allocation of Consideration to Client - 130607v3-Iberdrola WACC_NYSEG Liab_FIN € Summary 2" xfId="8179"/>
    <cellStyle name="_Allocation of Consideration to Client - 130607v3-Iberdrola WACC_NYSEG Liab_IFRS Elim" xfId="8180"/>
    <cellStyle name="_Allocation of Consideration to Client - 130607v3-Iberdrola WACC_NYSEG Liab_IFRS Elim 2" xfId="8181"/>
    <cellStyle name="_Allocation of Consideration to Client - 130607v3-Iberdrola WACC_NYSEG Liab_IFRS Elim_Xavier" xfId="8182"/>
    <cellStyle name="_Allocation of Consideration to Client - 130607v3-Iberdrola WACC_NYSEG Liab_IFRS Elim_Xavier 2" xfId="8183"/>
    <cellStyle name="_Allocation of Consideration to Client - 130607v3-Iberdrola WACC_NYSEG Liab_IFRS IS" xfId="8184"/>
    <cellStyle name="_Allocation of Consideration to Client - 130607v3-Iberdrola WACC_NYSEG Liab_IFRS IS 2" xfId="8185"/>
    <cellStyle name="_Allocation of Consideration to Client - 130607v3-Iberdrola WACC_NYSEG Liab_IFRS IS_Xavier" xfId="8186"/>
    <cellStyle name="_Allocation of Consideration to Client - 130607v3-Iberdrola WACC_NYSEG Liab_IFRS IS_Xavier 2" xfId="8187"/>
    <cellStyle name="_Allocation of Consideration to Client - 130607v3-Iberdrola WACC_NYSEG Liab_One Corp Summary" xfId="8188"/>
    <cellStyle name="_Allocation of Consideration to Client - 130607v3-Iberdrola WACC_NYSEG Liab_One Corp Summary 2" xfId="8189"/>
    <cellStyle name="_Allocation of Consideration to Client - 130607v3-Iberdrola WACC_NYSEG Liab_Plan IS" xfId="8190"/>
    <cellStyle name="_Allocation of Consideration to Client - 130607v3-Iberdrola WACC_NYSEG Liab_Plan IS 2" xfId="8191"/>
    <cellStyle name="_Allocation of Consideration to Client - 130607v3-Iberdrola WACC_NYSEG Liab_Plan IS_Xavier" xfId="8192"/>
    <cellStyle name="_Allocation of Consideration to Client - 130607v3-Iberdrola WACC_NYSEG Liab_Plan IS_Xavier 2" xfId="8193"/>
    <cellStyle name="_Allocation of Consideration to Client - 130607v3-Iberdrola WACC_NYSEG Liab_PlntIn" xfId="8194"/>
    <cellStyle name="_Allocation of Consideration to Client - 130607v3-Iberdrola WACC_NYSEG Liab_PlntIn 2" xfId="8195"/>
    <cellStyle name="_Allocation of Consideration to Client - 130607v3-Iberdrola WACC_NYSEG Liab_PlntIn_Xavier" xfId="8196"/>
    <cellStyle name="_Allocation of Consideration to Client - 130607v3-Iberdrola WACC_NYSEG Liab_PlntIn_Xavier 2" xfId="8197"/>
    <cellStyle name="_Allocation of Consideration to Client - 130607v3-Iberdrola WACC_NYSEG Liab_PPA" xfId="8198"/>
    <cellStyle name="_Allocation of Consideration to Client - 130607v3-Iberdrola WACC_NYSEG Liab_PPA 2" xfId="8199"/>
    <cellStyle name="_Allocation of Consideration to Client - 130607v3-Iberdrola WACC_NYSEG Liab_PPA_Xavier" xfId="8200"/>
    <cellStyle name="_Allocation of Consideration to Client - 130607v3-Iberdrola WACC_NYSEG Liab_PPA_Xavier 2" xfId="8201"/>
    <cellStyle name="_Allocation of Consideration to Client - 130607v3-Iberdrola WACC_NYSEG Liab_Xavier" xfId="8202"/>
    <cellStyle name="_Allocation of Consideration to Client - 130607v3-Iberdrola WACC_NYSEG Liab_Xavier 2" xfId="8203"/>
    <cellStyle name="_Allocation of Consideration to Client - 130607v3-Iberdrola WACC_One Corp Summary" xfId="8204"/>
    <cellStyle name="_Allocation of Consideration to Client - 130607v3-Iberdrola WACC_One Corp Summary 2" xfId="8205"/>
    <cellStyle name="_Allocation of Consideration to Client - 130607v3-Iberdrola WACC_Plan IS" xfId="8206"/>
    <cellStyle name="_Allocation of Consideration to Client - 130607v3-Iberdrola WACC_Plan IS 2" xfId="8207"/>
    <cellStyle name="_Allocation of Consideration to Client - 130607v3-Iberdrola WACC_Plan IS_Xavier" xfId="8208"/>
    <cellStyle name="_Allocation of Consideration to Client - 130607v3-Iberdrola WACC_Plan IS_Xavier 2" xfId="8209"/>
    <cellStyle name="_Allocation of Consideration to Client - 130607v3-Iberdrola WACC_PlntIn" xfId="8210"/>
    <cellStyle name="_Allocation of Consideration to Client - 130607v3-Iberdrola WACC_PlntIn 2" xfId="8211"/>
    <cellStyle name="_Allocation of Consideration to Client - 130607v3-Iberdrola WACC_PlntIn_Xavier" xfId="8212"/>
    <cellStyle name="_Allocation of Consideration to Client - 130607v3-Iberdrola WACC_PlntIn_Xavier 2" xfId="8213"/>
    <cellStyle name="_Allocation of Consideration to Client - 130607v3-Iberdrola WACC_PPA" xfId="8214"/>
    <cellStyle name="_Allocation of Consideration to Client - 130607v3-Iberdrola WACC_PPA 2" xfId="8215"/>
    <cellStyle name="_Allocation of Consideration to Client - 130607v3-Iberdrola WACC_PPA_Xavier" xfId="8216"/>
    <cellStyle name="_Allocation of Consideration to Client - 130607v3-Iberdrola WACC_PPA_Xavier 2" xfId="8217"/>
    <cellStyle name="_Allocation of Consideration to Client - 130607v3-Iberdrola WACC_Reg Asset 2008 changes-summary Jan" xfId="509"/>
    <cellStyle name="_Allocation of Consideration to Client - 130607v3-Iberdrola WACC_Reg Asset 2008 changes-summary Jan 2" xfId="510"/>
    <cellStyle name="_Allocation of Consideration to Client - 130607v3-Iberdrola WACC_Reg Asset 2008 changes-summary Jan 2 2" xfId="3553"/>
    <cellStyle name="_Allocation of Consideration to Client - 130607v3-Iberdrola WACC_Reg Asset 2008 changes-summary Jan 2_Xavier" xfId="8218"/>
    <cellStyle name="_Allocation of Consideration to Client - 130607v3-Iberdrola WACC_Reg Asset 2008 changes-summary Jan 2_Xavier 2" xfId="8219"/>
    <cellStyle name="_Allocation of Consideration to Client - 130607v3-Iberdrola WACC_Reg Asset 2008 changes-summary Jan 3" xfId="3552"/>
    <cellStyle name="_Allocation of Consideration to Client - 130607v3-Iberdrola WACC_Reg Asset 2008 changes-summary Jan 3 2" xfId="8220"/>
    <cellStyle name="_Allocation of Consideration to Client - 130607v3-Iberdrola WACC_Reg Asset 2008 changes-summary Jan 4" xfId="8221"/>
    <cellStyle name="_Allocation of Consideration to Client - 130607v3-Iberdrola WACC_Reg Asset 2008 changes-summary Jan 4 2" xfId="8222"/>
    <cellStyle name="_Allocation of Consideration to Client - 130607v3-Iberdrola WACC_Reg Asset 2008 changes-summary Jan 5" xfId="8223"/>
    <cellStyle name="_Allocation of Consideration to Client - 130607v3-Iberdrola WACC_Reg Asset 2008 changes-summary Jan 5 2" xfId="8224"/>
    <cellStyle name="_Allocation of Consideration to Client - 130607v3-Iberdrola WACC_Reg Asset 2008 changes-summary Jan 6" xfId="8225"/>
    <cellStyle name="_Allocation of Consideration to Client - 130607v3-Iberdrola WACC_Reg Asset 2008 changes-summary Jan 6 2" xfId="8226"/>
    <cellStyle name="_Allocation of Consideration to Client - 130607v3-Iberdrola WACC_Reg Asset 2008 changes-summary Jan 7" xfId="8227"/>
    <cellStyle name="_Allocation of Consideration to Client - 130607v3-Iberdrola WACC_Reg Asset 2008 changes-summary Jan 7 2" xfId="8228"/>
    <cellStyle name="_Allocation of Consideration to Client - 130607v3-Iberdrola WACC_Reg Asset 2008 changes-summary Jan 8" xfId="8229"/>
    <cellStyle name="_Allocation of Consideration to Client - 130607v3-Iberdrola WACC_Reg Asset 2008 changes-summary Jan 9" xfId="8230"/>
    <cellStyle name="_Allocation of Consideration to Client - 130607v3-Iberdrola WACC_Reg Asset 2008 changes-summary Jan_9. Staff Cost-External Services" xfId="8231"/>
    <cellStyle name="_Allocation of Consideration to Client - 130607v3-Iberdrola WACC_Reg Asset 2008 changes-summary Jan_9. Staff Cost-External Services 2" xfId="8232"/>
    <cellStyle name="_Allocation of Consideration to Client - 130607v3-Iberdrola WACC_Reg Asset 2008 changes-summary Jan_9. Staff Cost-External Services_1" xfId="8233"/>
    <cellStyle name="_Allocation of Consideration to Client - 130607v3-Iberdrola WACC_Reg Asset 2008 changes-summary Jan_9. Staff Cost-External Services_1 2" xfId="8234"/>
    <cellStyle name="_Allocation of Consideration to Client - 130607v3-Iberdrola WACC_Reg Asset 2008 changes-summary Jan_Actual" xfId="8235"/>
    <cellStyle name="_Allocation of Consideration to Client - 130607v3-Iberdrola WACC_Reg Asset 2008 changes-summary Jan_Actual 2" xfId="8236"/>
    <cellStyle name="_Allocation of Consideration to Client - 130607v3-Iberdrola WACC_Reg Asset 2008 changes-summary Jan_Actual_Xavier" xfId="8237"/>
    <cellStyle name="_Allocation of Consideration to Client - 130607v3-Iberdrola WACC_Reg Asset 2008 changes-summary Jan_Actual_Xavier 2" xfId="8238"/>
    <cellStyle name="_Allocation of Consideration to Client - 130607v3-Iberdrola WACC_Reg Asset 2008 changes-summary Jan_Conversion" xfId="8239"/>
    <cellStyle name="_Allocation of Consideration to Client - 130607v3-Iberdrola WACC_Reg Asset 2008 changes-summary Jan_Conversion 2" xfId="8240"/>
    <cellStyle name="_Allocation of Consideration to Client - 130607v3-Iberdrola WACC_Reg Asset 2008 changes-summary Jan_FIN € Summary" xfId="8241"/>
    <cellStyle name="_Allocation of Consideration to Client - 130607v3-Iberdrola WACC_Reg Asset 2008 changes-summary Jan_FIN € Summary 2" xfId="8242"/>
    <cellStyle name="_Allocation of Consideration to Client - 130607v3-Iberdrola WACC_Reg Asset 2008 changes-summary Jan_IFRS Elim" xfId="8243"/>
    <cellStyle name="_Allocation of Consideration to Client - 130607v3-Iberdrola WACC_Reg Asset 2008 changes-summary Jan_IFRS Elim 2" xfId="8244"/>
    <cellStyle name="_Allocation of Consideration to Client - 130607v3-Iberdrola WACC_Reg Asset 2008 changes-summary Jan_IFRS Elim_Xavier" xfId="8245"/>
    <cellStyle name="_Allocation of Consideration to Client - 130607v3-Iberdrola WACC_Reg Asset 2008 changes-summary Jan_IFRS Elim_Xavier 2" xfId="8246"/>
    <cellStyle name="_Allocation of Consideration to Client - 130607v3-Iberdrola WACC_Reg Asset 2008 changes-summary Jan_IFRS IS" xfId="8247"/>
    <cellStyle name="_Allocation of Consideration to Client - 130607v3-Iberdrola WACC_Reg Asset 2008 changes-summary Jan_IFRS IS 2" xfId="8248"/>
    <cellStyle name="_Allocation of Consideration to Client - 130607v3-Iberdrola WACC_Reg Asset 2008 changes-summary Jan_IFRS IS_Xavier" xfId="8249"/>
    <cellStyle name="_Allocation of Consideration to Client - 130607v3-Iberdrola WACC_Reg Asset 2008 changes-summary Jan_IFRS IS_Xavier 2" xfId="8250"/>
    <cellStyle name="_Allocation of Consideration to Client - 130607v3-Iberdrola WACC_Reg Asset 2008 changes-summary Jan_One Corp Summary" xfId="8251"/>
    <cellStyle name="_Allocation of Consideration to Client - 130607v3-Iberdrola WACC_Reg Asset 2008 changes-summary Jan_One Corp Summary 2" xfId="8252"/>
    <cellStyle name="_Allocation of Consideration to Client - 130607v3-Iberdrola WACC_Reg Asset 2008 changes-summary Jan_Plan IS" xfId="8253"/>
    <cellStyle name="_Allocation of Consideration to Client - 130607v3-Iberdrola WACC_Reg Asset 2008 changes-summary Jan_Plan IS 2" xfId="8254"/>
    <cellStyle name="_Allocation of Consideration to Client - 130607v3-Iberdrola WACC_Reg Asset 2008 changes-summary Jan_Plan IS_Xavier" xfId="8255"/>
    <cellStyle name="_Allocation of Consideration to Client - 130607v3-Iberdrola WACC_Reg Asset 2008 changes-summary Jan_Plan IS_Xavier 2" xfId="8256"/>
    <cellStyle name="_Allocation of Consideration to Client - 130607v3-Iberdrola WACC_Reg Asset 2008 changes-summary Jan_PlntIn" xfId="8257"/>
    <cellStyle name="_Allocation of Consideration to Client - 130607v3-Iberdrola WACC_Reg Asset 2008 changes-summary Jan_PlntIn 2" xfId="8258"/>
    <cellStyle name="_Allocation of Consideration to Client - 130607v3-Iberdrola WACC_Reg Asset 2008 changes-summary Jan_PlntIn_Xavier" xfId="8259"/>
    <cellStyle name="_Allocation of Consideration to Client - 130607v3-Iberdrola WACC_Reg Asset 2008 changes-summary Jan_PlntIn_Xavier 2" xfId="8260"/>
    <cellStyle name="_Allocation of Consideration to Client - 130607v3-Iberdrola WACC_Reg Asset 2008 changes-summary Jan_PPA" xfId="8261"/>
    <cellStyle name="_Allocation of Consideration to Client - 130607v3-Iberdrola WACC_Reg Asset 2008 changes-summary Jan_PPA 2" xfId="8262"/>
    <cellStyle name="_Allocation of Consideration to Client - 130607v3-Iberdrola WACC_Reg Asset 2008 changes-summary Jan_PPA_Xavier" xfId="8263"/>
    <cellStyle name="_Allocation of Consideration to Client - 130607v3-Iberdrola WACC_Reg Asset 2008 changes-summary Jan_PPA_Xavier 2" xfId="8264"/>
    <cellStyle name="_Allocation of Consideration to Client - 130607v3-Iberdrola WACC_Reg Asset 2008 changes-summary Jan_Xavier" xfId="8265"/>
    <cellStyle name="_Allocation of Consideration to Client - 130607v3-Iberdrola WACC_Reg Asset 2008 changes-summary Jan_Xavier 2" xfId="8266"/>
    <cellStyle name="_Allocation of Consideration to Client - 130607v3-Iberdrola WACC_Xavier" xfId="8267"/>
    <cellStyle name="_Allocation of Consideration to Client - 130607v3-Iberdrola WACC_Xavier 2" xfId="8268"/>
    <cellStyle name="_Allocation of Consideration to Client - 140607v4-Iberdrola WACC" xfId="511"/>
    <cellStyle name="_Allocation of Consideration to Client - 140607v4-Iberdrola WACC 2" xfId="512"/>
    <cellStyle name="_Allocation of Consideration to Client - 140607v4-Iberdrola WACC 2 2" xfId="3555"/>
    <cellStyle name="_Allocation of Consideration to Client - 140607v4-Iberdrola WACC 2_Xavier" xfId="8269"/>
    <cellStyle name="_Allocation of Consideration to Client - 140607v4-Iberdrola WACC 2_Xavier 2" xfId="8270"/>
    <cellStyle name="_Allocation of Consideration to Client - 140607v4-Iberdrola WACC 3" xfId="3554"/>
    <cellStyle name="_Allocation of Consideration to Client - 140607v4-Iberdrola WACC 3 2" xfId="8271"/>
    <cellStyle name="_Allocation of Consideration to Client - 140607v4-Iberdrola WACC 4" xfId="8272"/>
    <cellStyle name="_Allocation of Consideration to Client - 140607v4-Iberdrola WACC 4 2" xfId="8273"/>
    <cellStyle name="_Allocation of Consideration to Client - 140607v4-Iberdrola WACC 5" xfId="8274"/>
    <cellStyle name="_Allocation of Consideration to Client - 140607v4-Iberdrola WACC 5 2" xfId="8275"/>
    <cellStyle name="_Allocation of Consideration to Client - 140607v4-Iberdrola WACC 6" xfId="8276"/>
    <cellStyle name="_Allocation of Consideration to Client - 140607v4-Iberdrola WACC 6 2" xfId="8277"/>
    <cellStyle name="_Allocation of Consideration to Client - 140607v4-Iberdrola WACC 7" xfId="8278"/>
    <cellStyle name="_Allocation of Consideration to Client - 140607v4-Iberdrola WACC 7 2" xfId="8279"/>
    <cellStyle name="_Allocation of Consideration to Client - 140607v4-Iberdrola WACC 8" xfId="8280"/>
    <cellStyle name="_Allocation of Consideration to Client - 140607v4-Iberdrola WACC 9" xfId="8281"/>
    <cellStyle name="_Allocation of Consideration to Client - 140607v4-Iberdrola WACC_9. Staff Cost-External Services" xfId="8282"/>
    <cellStyle name="_Allocation of Consideration to Client - 140607v4-Iberdrola WACC_9. Staff Cost-External Services 2" xfId="8283"/>
    <cellStyle name="_Allocation of Consideration to Client - 140607v4-Iberdrola WACC_9. Staff Cost-External Services_1" xfId="8284"/>
    <cellStyle name="_Allocation of Consideration to Client - 140607v4-Iberdrola WACC_9. Staff Cost-External Services_1 2" xfId="8285"/>
    <cellStyle name="_Allocation of Consideration to Client - 140607v4-Iberdrola WACC_Actual" xfId="8286"/>
    <cellStyle name="_Allocation of Consideration to Client - 140607v4-Iberdrola WACC_Actual 2" xfId="8287"/>
    <cellStyle name="_Allocation of Consideration to Client - 140607v4-Iberdrola WACC_Actual_Xavier" xfId="8288"/>
    <cellStyle name="_Allocation of Consideration to Client - 140607v4-Iberdrola WACC_Actual_Xavier 2" xfId="8289"/>
    <cellStyle name="_Allocation of Consideration to Client - 140607v4-Iberdrola WACC_Adams Report Recon Sept 08" xfId="513"/>
    <cellStyle name="_Allocation of Consideration to Client - 140607v4-Iberdrola WACC_Adams Report Recon Sept 08 2" xfId="514"/>
    <cellStyle name="_Allocation of Consideration to Client - 140607v4-Iberdrola WACC_Adams Report Recon Sept 08 2 2" xfId="3557"/>
    <cellStyle name="_Allocation of Consideration to Client - 140607v4-Iberdrola WACC_Adams Report Recon Sept 08 2_Xavier" xfId="8290"/>
    <cellStyle name="_Allocation of Consideration to Client - 140607v4-Iberdrola WACC_Adams Report Recon Sept 08 2_Xavier 2" xfId="8291"/>
    <cellStyle name="_Allocation of Consideration to Client - 140607v4-Iberdrola WACC_Adams Report Recon Sept 08 3" xfId="3556"/>
    <cellStyle name="_Allocation of Consideration to Client - 140607v4-Iberdrola WACC_Adams Report Recon Sept 08 3 2" xfId="8292"/>
    <cellStyle name="_Allocation of Consideration to Client - 140607v4-Iberdrola WACC_Adams Report Recon Sept 08 4" xfId="8293"/>
    <cellStyle name="_Allocation of Consideration to Client - 140607v4-Iberdrola WACC_Adams Report Recon Sept 08 4 2" xfId="8294"/>
    <cellStyle name="_Allocation of Consideration to Client - 140607v4-Iberdrola WACC_Adams Report Recon Sept 08 5" xfId="8295"/>
    <cellStyle name="_Allocation of Consideration to Client - 140607v4-Iberdrola WACC_Adams Report Recon Sept 08 5 2" xfId="8296"/>
    <cellStyle name="_Allocation of Consideration to Client - 140607v4-Iberdrola WACC_Adams Report Recon Sept 08 6" xfId="8297"/>
    <cellStyle name="_Allocation of Consideration to Client - 140607v4-Iberdrola WACC_Adams Report Recon Sept 08 6 2" xfId="8298"/>
    <cellStyle name="_Allocation of Consideration to Client - 140607v4-Iberdrola WACC_Adams Report Recon Sept 08 7" xfId="8299"/>
    <cellStyle name="_Allocation of Consideration to Client - 140607v4-Iberdrola WACC_Adams Report Recon Sept 08 7 2" xfId="8300"/>
    <cellStyle name="_Allocation of Consideration to Client - 140607v4-Iberdrola WACC_Adams Report Recon Sept 08 8" xfId="8301"/>
    <cellStyle name="_Allocation of Consideration to Client - 140607v4-Iberdrola WACC_Adams Report Recon Sept 08 9" xfId="8302"/>
    <cellStyle name="_Allocation of Consideration to Client - 140607v4-Iberdrola WACC_Adams Report Recon Sept 08_9. Staff Cost-External Services" xfId="8303"/>
    <cellStyle name="_Allocation of Consideration to Client - 140607v4-Iberdrola WACC_Adams Report Recon Sept 08_9. Staff Cost-External Services 2" xfId="8304"/>
    <cellStyle name="_Allocation of Consideration to Client - 140607v4-Iberdrola WACC_Adams Report Recon Sept 08_9. Staff Cost-External Services_1" xfId="8305"/>
    <cellStyle name="_Allocation of Consideration to Client - 140607v4-Iberdrola WACC_Adams Report Recon Sept 08_9. Staff Cost-External Services_1 2" xfId="8306"/>
    <cellStyle name="_Allocation of Consideration to Client - 140607v4-Iberdrola WACC_Adams Report Recon Sept 08_Actual" xfId="8307"/>
    <cellStyle name="_Allocation of Consideration to Client - 140607v4-Iberdrola WACC_Adams Report Recon Sept 08_Actual 2" xfId="8308"/>
    <cellStyle name="_Allocation of Consideration to Client - 140607v4-Iberdrola WACC_Adams Report Recon Sept 08_Actual_Xavier" xfId="8309"/>
    <cellStyle name="_Allocation of Consideration to Client - 140607v4-Iberdrola WACC_Adams Report Recon Sept 08_Actual_Xavier 2" xfId="8310"/>
    <cellStyle name="_Allocation of Consideration to Client - 140607v4-Iberdrola WACC_Adams Report Recon Sept 08_Conversion" xfId="8311"/>
    <cellStyle name="_Allocation of Consideration to Client - 140607v4-Iberdrola WACC_Adams Report Recon Sept 08_Conversion 2" xfId="8312"/>
    <cellStyle name="_Allocation of Consideration to Client - 140607v4-Iberdrola WACC_Adams Report Recon Sept 08_FIN € Summary" xfId="8313"/>
    <cellStyle name="_Allocation of Consideration to Client - 140607v4-Iberdrola WACC_Adams Report Recon Sept 08_FIN € Summary 2" xfId="8314"/>
    <cellStyle name="_Allocation of Consideration to Client - 140607v4-Iberdrola WACC_Adams Report Recon Sept 08_IFRS Elim" xfId="8315"/>
    <cellStyle name="_Allocation of Consideration to Client - 140607v4-Iberdrola WACC_Adams Report Recon Sept 08_IFRS Elim 2" xfId="8316"/>
    <cellStyle name="_Allocation of Consideration to Client - 140607v4-Iberdrola WACC_Adams Report Recon Sept 08_IFRS Elim_Xavier" xfId="8317"/>
    <cellStyle name="_Allocation of Consideration to Client - 140607v4-Iberdrola WACC_Adams Report Recon Sept 08_IFRS Elim_Xavier 2" xfId="8318"/>
    <cellStyle name="_Allocation of Consideration to Client - 140607v4-Iberdrola WACC_Adams Report Recon Sept 08_IFRS IS" xfId="8319"/>
    <cellStyle name="_Allocation of Consideration to Client - 140607v4-Iberdrola WACC_Adams Report Recon Sept 08_IFRS IS 2" xfId="8320"/>
    <cellStyle name="_Allocation of Consideration to Client - 140607v4-Iberdrola WACC_Adams Report Recon Sept 08_IFRS IS_Xavier" xfId="8321"/>
    <cellStyle name="_Allocation of Consideration to Client - 140607v4-Iberdrola WACC_Adams Report Recon Sept 08_IFRS IS_Xavier 2" xfId="8322"/>
    <cellStyle name="_Allocation of Consideration to Client - 140607v4-Iberdrola WACC_Adams Report Recon Sept 08_One Corp Summary" xfId="8323"/>
    <cellStyle name="_Allocation of Consideration to Client - 140607v4-Iberdrola WACC_Adams Report Recon Sept 08_One Corp Summary 2" xfId="8324"/>
    <cellStyle name="_Allocation of Consideration to Client - 140607v4-Iberdrola WACC_Adams Report Recon Sept 08_Plan IS" xfId="8325"/>
    <cellStyle name="_Allocation of Consideration to Client - 140607v4-Iberdrola WACC_Adams Report Recon Sept 08_Plan IS 2" xfId="8326"/>
    <cellStyle name="_Allocation of Consideration to Client - 140607v4-Iberdrola WACC_Adams Report Recon Sept 08_Plan IS_Xavier" xfId="8327"/>
    <cellStyle name="_Allocation of Consideration to Client - 140607v4-Iberdrola WACC_Adams Report Recon Sept 08_Plan IS_Xavier 2" xfId="8328"/>
    <cellStyle name="_Allocation of Consideration to Client - 140607v4-Iberdrola WACC_Adams Report Recon Sept 08_PlntIn" xfId="8329"/>
    <cellStyle name="_Allocation of Consideration to Client - 140607v4-Iberdrola WACC_Adams Report Recon Sept 08_PlntIn 2" xfId="8330"/>
    <cellStyle name="_Allocation of Consideration to Client - 140607v4-Iberdrola WACC_Adams Report Recon Sept 08_PlntIn_Xavier" xfId="8331"/>
    <cellStyle name="_Allocation of Consideration to Client - 140607v4-Iberdrola WACC_Adams Report Recon Sept 08_PlntIn_Xavier 2" xfId="8332"/>
    <cellStyle name="_Allocation of Consideration to Client - 140607v4-Iberdrola WACC_Adams Report Recon Sept 08_PPA" xfId="8333"/>
    <cellStyle name="_Allocation of Consideration to Client - 140607v4-Iberdrola WACC_Adams Report Recon Sept 08_PPA 2" xfId="8334"/>
    <cellStyle name="_Allocation of Consideration to Client - 140607v4-Iberdrola WACC_Adams Report Recon Sept 08_PPA_Xavier" xfId="8335"/>
    <cellStyle name="_Allocation of Consideration to Client - 140607v4-Iberdrola WACC_Adams Report Recon Sept 08_PPA_Xavier 2" xfId="8336"/>
    <cellStyle name="_Allocation of Consideration to Client - 140607v4-Iberdrola WACC_Adams Report Recon Sept 08_Xavier" xfId="8337"/>
    <cellStyle name="_Allocation of Consideration to Client - 140607v4-Iberdrola WACC_Adams Report Recon Sept 08_Xavier 2" xfId="8338"/>
    <cellStyle name="_Allocation of Consideration to Client - 140607v4-Iberdrola WACC_Book1" xfId="515"/>
    <cellStyle name="_Allocation of Consideration to Client - 140607v4-Iberdrola WACC_Book1 2" xfId="516"/>
    <cellStyle name="_Allocation of Consideration to Client - 140607v4-Iberdrola WACC_Book1 2 2" xfId="3559"/>
    <cellStyle name="_Allocation of Consideration to Client - 140607v4-Iberdrola WACC_Book1 2_Xavier" xfId="8339"/>
    <cellStyle name="_Allocation of Consideration to Client - 140607v4-Iberdrola WACC_Book1 2_Xavier 2" xfId="8340"/>
    <cellStyle name="_Allocation of Consideration to Client - 140607v4-Iberdrola WACC_Book1 3" xfId="3558"/>
    <cellStyle name="_Allocation of Consideration to Client - 140607v4-Iberdrola WACC_Book1 3 2" xfId="8341"/>
    <cellStyle name="_Allocation of Consideration to Client - 140607v4-Iberdrola WACC_Book1 4" xfId="8342"/>
    <cellStyle name="_Allocation of Consideration to Client - 140607v4-Iberdrola WACC_Book1 4 2" xfId="8343"/>
    <cellStyle name="_Allocation of Consideration to Client - 140607v4-Iberdrola WACC_Book1 5" xfId="8344"/>
    <cellStyle name="_Allocation of Consideration to Client - 140607v4-Iberdrola WACC_Book1 5 2" xfId="8345"/>
    <cellStyle name="_Allocation of Consideration to Client - 140607v4-Iberdrola WACC_Book1 6" xfId="8346"/>
    <cellStyle name="_Allocation of Consideration to Client - 140607v4-Iberdrola WACC_Book1 6 2" xfId="8347"/>
    <cellStyle name="_Allocation of Consideration to Client - 140607v4-Iberdrola WACC_Book1 7" xfId="8348"/>
    <cellStyle name="_Allocation of Consideration to Client - 140607v4-Iberdrola WACC_Book1 7 2" xfId="8349"/>
    <cellStyle name="_Allocation of Consideration to Client - 140607v4-Iberdrola WACC_Book1 8" xfId="8350"/>
    <cellStyle name="_Allocation of Consideration to Client - 140607v4-Iberdrola WACC_Book1 9" xfId="8351"/>
    <cellStyle name="_Allocation of Consideration to Client - 140607v4-Iberdrola WACC_Book1_9. Staff Cost-External Services" xfId="8352"/>
    <cellStyle name="_Allocation of Consideration to Client - 140607v4-Iberdrola WACC_Book1_9. Staff Cost-External Services 2" xfId="8353"/>
    <cellStyle name="_Allocation of Consideration to Client - 140607v4-Iberdrola WACC_Book1_9. Staff Cost-External Services_1" xfId="8354"/>
    <cellStyle name="_Allocation of Consideration to Client - 140607v4-Iberdrola WACC_Book1_9. Staff Cost-External Services_1 2" xfId="8355"/>
    <cellStyle name="_Allocation of Consideration to Client - 140607v4-Iberdrola WACC_Book1_Actual" xfId="8356"/>
    <cellStyle name="_Allocation of Consideration to Client - 140607v4-Iberdrola WACC_Book1_Actual 2" xfId="8357"/>
    <cellStyle name="_Allocation of Consideration to Client - 140607v4-Iberdrola WACC_Book1_Actual_Xavier" xfId="8358"/>
    <cellStyle name="_Allocation of Consideration to Client - 140607v4-Iberdrola WACC_Book1_Actual_Xavier 2" xfId="8359"/>
    <cellStyle name="_Allocation of Consideration to Client - 140607v4-Iberdrola WACC_Book1_Conversion" xfId="8360"/>
    <cellStyle name="_Allocation of Consideration to Client - 140607v4-Iberdrola WACC_Book1_Conversion 2" xfId="8361"/>
    <cellStyle name="_Allocation of Consideration to Client - 140607v4-Iberdrola WACC_Book1_FIN € Summary" xfId="8362"/>
    <cellStyle name="_Allocation of Consideration to Client - 140607v4-Iberdrola WACC_Book1_FIN € Summary 2" xfId="8363"/>
    <cellStyle name="_Allocation of Consideration to Client - 140607v4-Iberdrola WACC_Book1_IFRS Elim" xfId="8364"/>
    <cellStyle name="_Allocation of Consideration to Client - 140607v4-Iberdrola WACC_Book1_IFRS Elim 2" xfId="8365"/>
    <cellStyle name="_Allocation of Consideration to Client - 140607v4-Iberdrola WACC_Book1_IFRS Elim_Xavier" xfId="8366"/>
    <cellStyle name="_Allocation of Consideration to Client - 140607v4-Iberdrola WACC_Book1_IFRS Elim_Xavier 2" xfId="8367"/>
    <cellStyle name="_Allocation of Consideration to Client - 140607v4-Iberdrola WACC_Book1_IFRS IS" xfId="8368"/>
    <cellStyle name="_Allocation of Consideration to Client - 140607v4-Iberdrola WACC_Book1_IFRS IS 2" xfId="8369"/>
    <cellStyle name="_Allocation of Consideration to Client - 140607v4-Iberdrola WACC_Book1_IFRS IS_Xavier" xfId="8370"/>
    <cellStyle name="_Allocation of Consideration to Client - 140607v4-Iberdrola WACC_Book1_IFRS IS_Xavier 2" xfId="8371"/>
    <cellStyle name="_Allocation of Consideration to Client - 140607v4-Iberdrola WACC_Book1_One Corp Summary" xfId="8372"/>
    <cellStyle name="_Allocation of Consideration to Client - 140607v4-Iberdrola WACC_Book1_One Corp Summary 2" xfId="8373"/>
    <cellStyle name="_Allocation of Consideration to Client - 140607v4-Iberdrola WACC_Book1_Plan IS" xfId="8374"/>
    <cellStyle name="_Allocation of Consideration to Client - 140607v4-Iberdrola WACC_Book1_Plan IS 2" xfId="8375"/>
    <cellStyle name="_Allocation of Consideration to Client - 140607v4-Iberdrola WACC_Book1_Plan IS_Xavier" xfId="8376"/>
    <cellStyle name="_Allocation of Consideration to Client - 140607v4-Iberdrola WACC_Book1_Plan IS_Xavier 2" xfId="8377"/>
    <cellStyle name="_Allocation of Consideration to Client - 140607v4-Iberdrola WACC_Book1_PlntIn" xfId="8378"/>
    <cellStyle name="_Allocation of Consideration to Client - 140607v4-Iberdrola WACC_Book1_PlntIn 2" xfId="8379"/>
    <cellStyle name="_Allocation of Consideration to Client - 140607v4-Iberdrola WACC_Book1_PlntIn_Xavier" xfId="8380"/>
    <cellStyle name="_Allocation of Consideration to Client - 140607v4-Iberdrola WACC_Book1_PlntIn_Xavier 2" xfId="8381"/>
    <cellStyle name="_Allocation of Consideration to Client - 140607v4-Iberdrola WACC_Book1_PPA" xfId="8382"/>
    <cellStyle name="_Allocation of Consideration to Client - 140607v4-Iberdrola WACC_Book1_PPA 2" xfId="8383"/>
    <cellStyle name="_Allocation of Consideration to Client - 140607v4-Iberdrola WACC_Book1_PPA_Xavier" xfId="8384"/>
    <cellStyle name="_Allocation of Consideration to Client - 140607v4-Iberdrola WACC_Book1_PPA_Xavier 2" xfId="8385"/>
    <cellStyle name="_Allocation of Consideration to Client - 140607v4-Iberdrola WACC_Book1_Xavier" xfId="8386"/>
    <cellStyle name="_Allocation of Consideration to Client - 140607v4-Iberdrola WACC_Book1_Xavier 2" xfId="8387"/>
    <cellStyle name="_Allocation of Consideration to Client - 140607v4-Iberdrola WACC_Conversion" xfId="8388"/>
    <cellStyle name="_Allocation of Consideration to Client - 140607v4-Iberdrola WACC_Conversion 2" xfId="8389"/>
    <cellStyle name="_Allocation of Consideration to Client - 140607v4-Iberdrola WACC_FIN € Summary" xfId="8390"/>
    <cellStyle name="_Allocation of Consideration to Client - 140607v4-Iberdrola WACC_FIN € Summary 2" xfId="8391"/>
    <cellStyle name="_Allocation of Consideration to Client - 140607v4-Iberdrola WACC_IFRS Elim" xfId="8392"/>
    <cellStyle name="_Allocation of Consideration to Client - 140607v4-Iberdrola WACC_IFRS Elim 2" xfId="8393"/>
    <cellStyle name="_Allocation of Consideration to Client - 140607v4-Iberdrola WACC_IFRS Elim_Xavier" xfId="8394"/>
    <cellStyle name="_Allocation of Consideration to Client - 140607v4-Iberdrola WACC_IFRS Elim_Xavier 2" xfId="8395"/>
    <cellStyle name="_Allocation of Consideration to Client - 140607v4-Iberdrola WACC_IFRS IS" xfId="8396"/>
    <cellStyle name="_Allocation of Consideration to Client - 140607v4-Iberdrola WACC_IFRS IS 2" xfId="8397"/>
    <cellStyle name="_Allocation of Consideration to Client - 140607v4-Iberdrola WACC_IFRS IS_Xavier" xfId="8398"/>
    <cellStyle name="_Allocation of Consideration to Client - 140607v4-Iberdrola WACC_IFRS IS_Xavier 2" xfId="8399"/>
    <cellStyle name="_Allocation of Consideration to Client - 140607v4-Iberdrola WACC_NYSEG Assets" xfId="517"/>
    <cellStyle name="_Allocation of Consideration to Client - 140607v4-Iberdrola WACC_NYSEG Assets 2" xfId="518"/>
    <cellStyle name="_Allocation of Consideration to Client - 140607v4-Iberdrola WACC_NYSEG Assets 2 2" xfId="3561"/>
    <cellStyle name="_Allocation of Consideration to Client - 140607v4-Iberdrola WACC_NYSEG Assets 2_Xavier" xfId="8400"/>
    <cellStyle name="_Allocation of Consideration to Client - 140607v4-Iberdrola WACC_NYSEG Assets 2_Xavier 2" xfId="8401"/>
    <cellStyle name="_Allocation of Consideration to Client - 140607v4-Iberdrola WACC_NYSEG Assets 3" xfId="3560"/>
    <cellStyle name="_Allocation of Consideration to Client - 140607v4-Iberdrola WACC_NYSEG Assets 3 2" xfId="8402"/>
    <cellStyle name="_Allocation of Consideration to Client - 140607v4-Iberdrola WACC_NYSEG Assets 4" xfId="8403"/>
    <cellStyle name="_Allocation of Consideration to Client - 140607v4-Iberdrola WACC_NYSEG Assets 4 2" xfId="8404"/>
    <cellStyle name="_Allocation of Consideration to Client - 140607v4-Iberdrola WACC_NYSEG Assets 5" xfId="8405"/>
    <cellStyle name="_Allocation of Consideration to Client - 140607v4-Iberdrola WACC_NYSEG Assets 5 2" xfId="8406"/>
    <cellStyle name="_Allocation of Consideration to Client - 140607v4-Iberdrola WACC_NYSEG Assets 6" xfId="8407"/>
    <cellStyle name="_Allocation of Consideration to Client - 140607v4-Iberdrola WACC_NYSEG Assets 6 2" xfId="8408"/>
    <cellStyle name="_Allocation of Consideration to Client - 140607v4-Iberdrola WACC_NYSEG Assets 7" xfId="8409"/>
    <cellStyle name="_Allocation of Consideration to Client - 140607v4-Iberdrola WACC_NYSEG Assets 7 2" xfId="8410"/>
    <cellStyle name="_Allocation of Consideration to Client - 140607v4-Iberdrola WACC_NYSEG Assets 8" xfId="8411"/>
    <cellStyle name="_Allocation of Consideration to Client - 140607v4-Iberdrola WACC_NYSEG Assets 9" xfId="8412"/>
    <cellStyle name="_Allocation of Consideration to Client - 140607v4-Iberdrola WACC_NYSEG Assets_9. Staff Cost-External Services" xfId="8413"/>
    <cellStyle name="_Allocation of Consideration to Client - 140607v4-Iberdrola WACC_NYSEG Assets_9. Staff Cost-External Services 2" xfId="8414"/>
    <cellStyle name="_Allocation of Consideration to Client - 140607v4-Iberdrola WACC_NYSEG Assets_9. Staff Cost-External Services_1" xfId="8415"/>
    <cellStyle name="_Allocation of Consideration to Client - 140607v4-Iberdrola WACC_NYSEG Assets_9. Staff Cost-External Services_1 2" xfId="8416"/>
    <cellStyle name="_Allocation of Consideration to Client - 140607v4-Iberdrola WACC_NYSEG Assets_Actual" xfId="8417"/>
    <cellStyle name="_Allocation of Consideration to Client - 140607v4-Iberdrola WACC_NYSEG Assets_Actual 2" xfId="8418"/>
    <cellStyle name="_Allocation of Consideration to Client - 140607v4-Iberdrola WACC_NYSEG Assets_Actual_Xavier" xfId="8419"/>
    <cellStyle name="_Allocation of Consideration to Client - 140607v4-Iberdrola WACC_NYSEG Assets_Actual_Xavier 2" xfId="8420"/>
    <cellStyle name="_Allocation of Consideration to Client - 140607v4-Iberdrola WACC_NYSEG Assets_Conversion" xfId="8421"/>
    <cellStyle name="_Allocation of Consideration to Client - 140607v4-Iberdrola WACC_NYSEG Assets_Conversion 2" xfId="8422"/>
    <cellStyle name="_Allocation of Consideration to Client - 140607v4-Iberdrola WACC_NYSEG Assets_FIN € Summary" xfId="8423"/>
    <cellStyle name="_Allocation of Consideration to Client - 140607v4-Iberdrola WACC_NYSEG Assets_FIN € Summary 2" xfId="8424"/>
    <cellStyle name="_Allocation of Consideration to Client - 140607v4-Iberdrola WACC_NYSEG Assets_IFRS Elim" xfId="8425"/>
    <cellStyle name="_Allocation of Consideration to Client - 140607v4-Iberdrola WACC_NYSEG Assets_IFRS Elim 2" xfId="8426"/>
    <cellStyle name="_Allocation of Consideration to Client - 140607v4-Iberdrola WACC_NYSEG Assets_IFRS Elim_Xavier" xfId="8427"/>
    <cellStyle name="_Allocation of Consideration to Client - 140607v4-Iberdrola WACC_NYSEG Assets_IFRS Elim_Xavier 2" xfId="8428"/>
    <cellStyle name="_Allocation of Consideration to Client - 140607v4-Iberdrola WACC_NYSEG Assets_IFRS IS" xfId="8429"/>
    <cellStyle name="_Allocation of Consideration to Client - 140607v4-Iberdrola WACC_NYSEG Assets_IFRS IS 2" xfId="8430"/>
    <cellStyle name="_Allocation of Consideration to Client - 140607v4-Iberdrola WACC_NYSEG Assets_IFRS IS_Xavier" xfId="8431"/>
    <cellStyle name="_Allocation of Consideration to Client - 140607v4-Iberdrola WACC_NYSEG Assets_IFRS IS_Xavier 2" xfId="8432"/>
    <cellStyle name="_Allocation of Consideration to Client - 140607v4-Iberdrola WACC_NYSEG Assets_One Corp Summary" xfId="8433"/>
    <cellStyle name="_Allocation of Consideration to Client - 140607v4-Iberdrola WACC_NYSEG Assets_One Corp Summary 2" xfId="8434"/>
    <cellStyle name="_Allocation of Consideration to Client - 140607v4-Iberdrola WACC_NYSEG Assets_Plan IS" xfId="8435"/>
    <cellStyle name="_Allocation of Consideration to Client - 140607v4-Iberdrola WACC_NYSEG Assets_Plan IS 2" xfId="8436"/>
    <cellStyle name="_Allocation of Consideration to Client - 140607v4-Iberdrola WACC_NYSEG Assets_Plan IS_Xavier" xfId="8437"/>
    <cellStyle name="_Allocation of Consideration to Client - 140607v4-Iberdrola WACC_NYSEG Assets_Plan IS_Xavier 2" xfId="8438"/>
    <cellStyle name="_Allocation of Consideration to Client - 140607v4-Iberdrola WACC_NYSEG Assets_PlntIn" xfId="8439"/>
    <cellStyle name="_Allocation of Consideration to Client - 140607v4-Iberdrola WACC_NYSEG Assets_PlntIn 2" xfId="8440"/>
    <cellStyle name="_Allocation of Consideration to Client - 140607v4-Iberdrola WACC_NYSEG Assets_PlntIn_Xavier" xfId="8441"/>
    <cellStyle name="_Allocation of Consideration to Client - 140607v4-Iberdrola WACC_NYSEG Assets_PlntIn_Xavier 2" xfId="8442"/>
    <cellStyle name="_Allocation of Consideration to Client - 140607v4-Iberdrola WACC_NYSEG Assets_PPA" xfId="8443"/>
    <cellStyle name="_Allocation of Consideration to Client - 140607v4-Iberdrola WACC_NYSEG Assets_PPA 2" xfId="8444"/>
    <cellStyle name="_Allocation of Consideration to Client - 140607v4-Iberdrola WACC_NYSEG Assets_PPA_Xavier" xfId="8445"/>
    <cellStyle name="_Allocation of Consideration to Client - 140607v4-Iberdrola WACC_NYSEG Assets_PPA_Xavier 2" xfId="8446"/>
    <cellStyle name="_Allocation of Consideration to Client - 140607v4-Iberdrola WACC_NYSEG Assets_Xavier" xfId="8447"/>
    <cellStyle name="_Allocation of Consideration to Client - 140607v4-Iberdrola WACC_NYSEG Assets_Xavier 2" xfId="8448"/>
    <cellStyle name="_Allocation of Consideration to Client - 140607v4-Iberdrola WACC_NYSEG Liab" xfId="519"/>
    <cellStyle name="_Allocation of Consideration to Client - 140607v4-Iberdrola WACC_NYSEG Liab 2" xfId="520"/>
    <cellStyle name="_Allocation of Consideration to Client - 140607v4-Iberdrola WACC_NYSEG Liab 2 2" xfId="3563"/>
    <cellStyle name="_Allocation of Consideration to Client - 140607v4-Iberdrola WACC_NYSEG Liab 2_Xavier" xfId="8449"/>
    <cellStyle name="_Allocation of Consideration to Client - 140607v4-Iberdrola WACC_NYSEG Liab 2_Xavier 2" xfId="8450"/>
    <cellStyle name="_Allocation of Consideration to Client - 140607v4-Iberdrola WACC_NYSEG Liab 3" xfId="3562"/>
    <cellStyle name="_Allocation of Consideration to Client - 140607v4-Iberdrola WACC_NYSEG Liab 3 2" xfId="8451"/>
    <cellStyle name="_Allocation of Consideration to Client - 140607v4-Iberdrola WACC_NYSEG Liab 4" xfId="8452"/>
    <cellStyle name="_Allocation of Consideration to Client - 140607v4-Iberdrola WACC_NYSEG Liab 4 2" xfId="8453"/>
    <cellStyle name="_Allocation of Consideration to Client - 140607v4-Iberdrola WACC_NYSEG Liab 5" xfId="8454"/>
    <cellStyle name="_Allocation of Consideration to Client - 140607v4-Iberdrola WACC_NYSEG Liab 5 2" xfId="8455"/>
    <cellStyle name="_Allocation of Consideration to Client - 140607v4-Iberdrola WACC_NYSEG Liab 6" xfId="8456"/>
    <cellStyle name="_Allocation of Consideration to Client - 140607v4-Iberdrola WACC_NYSEG Liab 6 2" xfId="8457"/>
    <cellStyle name="_Allocation of Consideration to Client - 140607v4-Iberdrola WACC_NYSEG Liab 7" xfId="8458"/>
    <cellStyle name="_Allocation of Consideration to Client - 140607v4-Iberdrola WACC_NYSEG Liab 7 2" xfId="8459"/>
    <cellStyle name="_Allocation of Consideration to Client - 140607v4-Iberdrola WACC_NYSEG Liab 8" xfId="8460"/>
    <cellStyle name="_Allocation of Consideration to Client - 140607v4-Iberdrola WACC_NYSEG Liab 9" xfId="8461"/>
    <cellStyle name="_Allocation of Consideration to Client - 140607v4-Iberdrola WACC_NYSEG Liab_9. Staff Cost-External Services" xfId="8462"/>
    <cellStyle name="_Allocation of Consideration to Client - 140607v4-Iberdrola WACC_NYSEG Liab_9. Staff Cost-External Services 2" xfId="8463"/>
    <cellStyle name="_Allocation of Consideration to Client - 140607v4-Iberdrola WACC_NYSEG Liab_9. Staff Cost-External Services_1" xfId="8464"/>
    <cellStyle name="_Allocation of Consideration to Client - 140607v4-Iberdrola WACC_NYSEG Liab_9. Staff Cost-External Services_1 2" xfId="8465"/>
    <cellStyle name="_Allocation of Consideration to Client - 140607v4-Iberdrola WACC_NYSEG Liab_Actual" xfId="8466"/>
    <cellStyle name="_Allocation of Consideration to Client - 140607v4-Iberdrola WACC_NYSEG Liab_Actual 2" xfId="8467"/>
    <cellStyle name="_Allocation of Consideration to Client - 140607v4-Iberdrola WACC_NYSEG Liab_Actual_Xavier" xfId="8468"/>
    <cellStyle name="_Allocation of Consideration to Client - 140607v4-Iberdrola WACC_NYSEG Liab_Actual_Xavier 2" xfId="8469"/>
    <cellStyle name="_Allocation of Consideration to Client - 140607v4-Iberdrola WACC_NYSEG Liab_Conversion" xfId="8470"/>
    <cellStyle name="_Allocation of Consideration to Client - 140607v4-Iberdrola WACC_NYSEG Liab_Conversion 2" xfId="8471"/>
    <cellStyle name="_Allocation of Consideration to Client - 140607v4-Iberdrola WACC_NYSEG Liab_FIN € Summary" xfId="8472"/>
    <cellStyle name="_Allocation of Consideration to Client - 140607v4-Iberdrola WACC_NYSEG Liab_FIN € Summary 2" xfId="8473"/>
    <cellStyle name="_Allocation of Consideration to Client - 140607v4-Iberdrola WACC_NYSEG Liab_IFRS Elim" xfId="8474"/>
    <cellStyle name="_Allocation of Consideration to Client - 140607v4-Iberdrola WACC_NYSEG Liab_IFRS Elim 2" xfId="8475"/>
    <cellStyle name="_Allocation of Consideration to Client - 140607v4-Iberdrola WACC_NYSEG Liab_IFRS Elim_Xavier" xfId="8476"/>
    <cellStyle name="_Allocation of Consideration to Client - 140607v4-Iberdrola WACC_NYSEG Liab_IFRS Elim_Xavier 2" xfId="8477"/>
    <cellStyle name="_Allocation of Consideration to Client - 140607v4-Iberdrola WACC_NYSEG Liab_IFRS IS" xfId="8478"/>
    <cellStyle name="_Allocation of Consideration to Client - 140607v4-Iberdrola WACC_NYSEG Liab_IFRS IS 2" xfId="8479"/>
    <cellStyle name="_Allocation of Consideration to Client - 140607v4-Iberdrola WACC_NYSEG Liab_IFRS IS_Xavier" xfId="8480"/>
    <cellStyle name="_Allocation of Consideration to Client - 140607v4-Iberdrola WACC_NYSEG Liab_IFRS IS_Xavier 2" xfId="8481"/>
    <cellStyle name="_Allocation of Consideration to Client - 140607v4-Iberdrola WACC_NYSEG Liab_One Corp Summary" xfId="8482"/>
    <cellStyle name="_Allocation of Consideration to Client - 140607v4-Iberdrola WACC_NYSEG Liab_One Corp Summary 2" xfId="8483"/>
    <cellStyle name="_Allocation of Consideration to Client - 140607v4-Iberdrola WACC_NYSEG Liab_Plan IS" xfId="8484"/>
    <cellStyle name="_Allocation of Consideration to Client - 140607v4-Iberdrola WACC_NYSEG Liab_Plan IS 2" xfId="8485"/>
    <cellStyle name="_Allocation of Consideration to Client - 140607v4-Iberdrola WACC_NYSEG Liab_Plan IS_Xavier" xfId="8486"/>
    <cellStyle name="_Allocation of Consideration to Client - 140607v4-Iberdrola WACC_NYSEG Liab_Plan IS_Xavier 2" xfId="8487"/>
    <cellStyle name="_Allocation of Consideration to Client - 140607v4-Iberdrola WACC_NYSEG Liab_PlntIn" xfId="8488"/>
    <cellStyle name="_Allocation of Consideration to Client - 140607v4-Iberdrola WACC_NYSEG Liab_PlntIn 2" xfId="8489"/>
    <cellStyle name="_Allocation of Consideration to Client - 140607v4-Iberdrola WACC_NYSEG Liab_PlntIn_Xavier" xfId="8490"/>
    <cellStyle name="_Allocation of Consideration to Client - 140607v4-Iberdrola WACC_NYSEG Liab_PlntIn_Xavier 2" xfId="8491"/>
    <cellStyle name="_Allocation of Consideration to Client - 140607v4-Iberdrola WACC_NYSEG Liab_PPA" xfId="8492"/>
    <cellStyle name="_Allocation of Consideration to Client - 140607v4-Iberdrola WACC_NYSEG Liab_PPA 2" xfId="8493"/>
    <cellStyle name="_Allocation of Consideration to Client - 140607v4-Iberdrola WACC_NYSEG Liab_PPA_Xavier" xfId="8494"/>
    <cellStyle name="_Allocation of Consideration to Client - 140607v4-Iberdrola WACC_NYSEG Liab_PPA_Xavier 2" xfId="8495"/>
    <cellStyle name="_Allocation of Consideration to Client - 140607v4-Iberdrola WACC_NYSEG Liab_Xavier" xfId="8496"/>
    <cellStyle name="_Allocation of Consideration to Client - 140607v4-Iberdrola WACC_NYSEG Liab_Xavier 2" xfId="8497"/>
    <cellStyle name="_Allocation of Consideration to Client - 140607v4-Iberdrola WACC_One Corp Summary" xfId="8498"/>
    <cellStyle name="_Allocation of Consideration to Client - 140607v4-Iberdrola WACC_One Corp Summary 2" xfId="8499"/>
    <cellStyle name="_Allocation of Consideration to Client - 140607v4-Iberdrola WACC_Plan IS" xfId="8500"/>
    <cellStyle name="_Allocation of Consideration to Client - 140607v4-Iberdrola WACC_Plan IS 2" xfId="8501"/>
    <cellStyle name="_Allocation of Consideration to Client - 140607v4-Iberdrola WACC_Plan IS_Xavier" xfId="8502"/>
    <cellStyle name="_Allocation of Consideration to Client - 140607v4-Iberdrola WACC_Plan IS_Xavier 2" xfId="8503"/>
    <cellStyle name="_Allocation of Consideration to Client - 140607v4-Iberdrola WACC_PlntIn" xfId="8504"/>
    <cellStyle name="_Allocation of Consideration to Client - 140607v4-Iberdrola WACC_PlntIn 2" xfId="8505"/>
    <cellStyle name="_Allocation of Consideration to Client - 140607v4-Iberdrola WACC_PlntIn_Xavier" xfId="8506"/>
    <cellStyle name="_Allocation of Consideration to Client - 140607v4-Iberdrola WACC_PlntIn_Xavier 2" xfId="8507"/>
    <cellStyle name="_Allocation of Consideration to Client - 140607v4-Iberdrola WACC_PPA" xfId="8508"/>
    <cellStyle name="_Allocation of Consideration to Client - 140607v4-Iberdrola WACC_PPA 2" xfId="8509"/>
    <cellStyle name="_Allocation of Consideration to Client - 140607v4-Iberdrola WACC_PPA_Xavier" xfId="8510"/>
    <cellStyle name="_Allocation of Consideration to Client - 140607v4-Iberdrola WACC_PPA_Xavier 2" xfId="8511"/>
    <cellStyle name="_Allocation of Consideration to Client - 140607v4-Iberdrola WACC_Reg Asset 2008 changes-summary Jan" xfId="521"/>
    <cellStyle name="_Allocation of Consideration to Client - 140607v4-Iberdrola WACC_Reg Asset 2008 changes-summary Jan 2" xfId="522"/>
    <cellStyle name="_Allocation of Consideration to Client - 140607v4-Iberdrola WACC_Reg Asset 2008 changes-summary Jan 2 2" xfId="3565"/>
    <cellStyle name="_Allocation of Consideration to Client - 140607v4-Iberdrola WACC_Reg Asset 2008 changes-summary Jan 2_Xavier" xfId="8512"/>
    <cellStyle name="_Allocation of Consideration to Client - 140607v4-Iberdrola WACC_Reg Asset 2008 changes-summary Jan 2_Xavier 2" xfId="8513"/>
    <cellStyle name="_Allocation of Consideration to Client - 140607v4-Iberdrola WACC_Reg Asset 2008 changes-summary Jan 3" xfId="3564"/>
    <cellStyle name="_Allocation of Consideration to Client - 140607v4-Iberdrola WACC_Reg Asset 2008 changes-summary Jan 3 2" xfId="8514"/>
    <cellStyle name="_Allocation of Consideration to Client - 140607v4-Iberdrola WACC_Reg Asset 2008 changes-summary Jan 4" xfId="8515"/>
    <cellStyle name="_Allocation of Consideration to Client - 140607v4-Iberdrola WACC_Reg Asset 2008 changes-summary Jan 4 2" xfId="8516"/>
    <cellStyle name="_Allocation of Consideration to Client - 140607v4-Iberdrola WACC_Reg Asset 2008 changes-summary Jan 5" xfId="8517"/>
    <cellStyle name="_Allocation of Consideration to Client - 140607v4-Iberdrola WACC_Reg Asset 2008 changes-summary Jan 5 2" xfId="8518"/>
    <cellStyle name="_Allocation of Consideration to Client - 140607v4-Iberdrola WACC_Reg Asset 2008 changes-summary Jan 6" xfId="8519"/>
    <cellStyle name="_Allocation of Consideration to Client - 140607v4-Iberdrola WACC_Reg Asset 2008 changes-summary Jan 6 2" xfId="8520"/>
    <cellStyle name="_Allocation of Consideration to Client - 140607v4-Iberdrola WACC_Reg Asset 2008 changes-summary Jan 7" xfId="8521"/>
    <cellStyle name="_Allocation of Consideration to Client - 140607v4-Iberdrola WACC_Reg Asset 2008 changes-summary Jan 7 2" xfId="8522"/>
    <cellStyle name="_Allocation of Consideration to Client - 140607v4-Iberdrola WACC_Reg Asset 2008 changes-summary Jan 8" xfId="8523"/>
    <cellStyle name="_Allocation of Consideration to Client - 140607v4-Iberdrola WACC_Reg Asset 2008 changes-summary Jan 9" xfId="8524"/>
    <cellStyle name="_Allocation of Consideration to Client - 140607v4-Iberdrola WACC_Reg Asset 2008 changes-summary Jan_9. Staff Cost-External Services" xfId="8525"/>
    <cellStyle name="_Allocation of Consideration to Client - 140607v4-Iberdrola WACC_Reg Asset 2008 changes-summary Jan_9. Staff Cost-External Services 2" xfId="8526"/>
    <cellStyle name="_Allocation of Consideration to Client - 140607v4-Iberdrola WACC_Reg Asset 2008 changes-summary Jan_9. Staff Cost-External Services_1" xfId="8527"/>
    <cellStyle name="_Allocation of Consideration to Client - 140607v4-Iberdrola WACC_Reg Asset 2008 changes-summary Jan_9. Staff Cost-External Services_1 2" xfId="8528"/>
    <cellStyle name="_Allocation of Consideration to Client - 140607v4-Iberdrola WACC_Reg Asset 2008 changes-summary Jan_Actual" xfId="8529"/>
    <cellStyle name="_Allocation of Consideration to Client - 140607v4-Iberdrola WACC_Reg Asset 2008 changes-summary Jan_Actual 2" xfId="8530"/>
    <cellStyle name="_Allocation of Consideration to Client - 140607v4-Iberdrola WACC_Reg Asset 2008 changes-summary Jan_Actual_Xavier" xfId="8531"/>
    <cellStyle name="_Allocation of Consideration to Client - 140607v4-Iberdrola WACC_Reg Asset 2008 changes-summary Jan_Actual_Xavier 2" xfId="8532"/>
    <cellStyle name="_Allocation of Consideration to Client - 140607v4-Iberdrola WACC_Reg Asset 2008 changes-summary Jan_Conversion" xfId="8533"/>
    <cellStyle name="_Allocation of Consideration to Client - 140607v4-Iberdrola WACC_Reg Asset 2008 changes-summary Jan_Conversion 2" xfId="8534"/>
    <cellStyle name="_Allocation of Consideration to Client - 140607v4-Iberdrola WACC_Reg Asset 2008 changes-summary Jan_FIN € Summary" xfId="8535"/>
    <cellStyle name="_Allocation of Consideration to Client - 140607v4-Iberdrola WACC_Reg Asset 2008 changes-summary Jan_FIN € Summary 2" xfId="8536"/>
    <cellStyle name="_Allocation of Consideration to Client - 140607v4-Iberdrola WACC_Reg Asset 2008 changes-summary Jan_IFRS Elim" xfId="8537"/>
    <cellStyle name="_Allocation of Consideration to Client - 140607v4-Iberdrola WACC_Reg Asset 2008 changes-summary Jan_IFRS Elim 2" xfId="8538"/>
    <cellStyle name="_Allocation of Consideration to Client - 140607v4-Iberdrola WACC_Reg Asset 2008 changes-summary Jan_IFRS Elim_Xavier" xfId="8539"/>
    <cellStyle name="_Allocation of Consideration to Client - 140607v4-Iberdrola WACC_Reg Asset 2008 changes-summary Jan_IFRS Elim_Xavier 2" xfId="8540"/>
    <cellStyle name="_Allocation of Consideration to Client - 140607v4-Iberdrola WACC_Reg Asset 2008 changes-summary Jan_IFRS IS" xfId="8541"/>
    <cellStyle name="_Allocation of Consideration to Client - 140607v4-Iberdrola WACC_Reg Asset 2008 changes-summary Jan_IFRS IS 2" xfId="8542"/>
    <cellStyle name="_Allocation of Consideration to Client - 140607v4-Iberdrola WACC_Reg Asset 2008 changes-summary Jan_IFRS IS_Xavier" xfId="8543"/>
    <cellStyle name="_Allocation of Consideration to Client - 140607v4-Iberdrola WACC_Reg Asset 2008 changes-summary Jan_IFRS IS_Xavier 2" xfId="8544"/>
    <cellStyle name="_Allocation of Consideration to Client - 140607v4-Iberdrola WACC_Reg Asset 2008 changes-summary Jan_One Corp Summary" xfId="8545"/>
    <cellStyle name="_Allocation of Consideration to Client - 140607v4-Iberdrola WACC_Reg Asset 2008 changes-summary Jan_One Corp Summary 2" xfId="8546"/>
    <cellStyle name="_Allocation of Consideration to Client - 140607v4-Iberdrola WACC_Reg Asset 2008 changes-summary Jan_Plan IS" xfId="8547"/>
    <cellStyle name="_Allocation of Consideration to Client - 140607v4-Iberdrola WACC_Reg Asset 2008 changes-summary Jan_Plan IS 2" xfId="8548"/>
    <cellStyle name="_Allocation of Consideration to Client - 140607v4-Iberdrola WACC_Reg Asset 2008 changes-summary Jan_Plan IS_Xavier" xfId="8549"/>
    <cellStyle name="_Allocation of Consideration to Client - 140607v4-Iberdrola WACC_Reg Asset 2008 changes-summary Jan_Plan IS_Xavier 2" xfId="8550"/>
    <cellStyle name="_Allocation of Consideration to Client - 140607v4-Iberdrola WACC_Reg Asset 2008 changes-summary Jan_PlntIn" xfId="8551"/>
    <cellStyle name="_Allocation of Consideration to Client - 140607v4-Iberdrola WACC_Reg Asset 2008 changes-summary Jan_PlntIn 2" xfId="8552"/>
    <cellStyle name="_Allocation of Consideration to Client - 140607v4-Iberdrola WACC_Reg Asset 2008 changes-summary Jan_PlntIn_Xavier" xfId="8553"/>
    <cellStyle name="_Allocation of Consideration to Client - 140607v4-Iberdrola WACC_Reg Asset 2008 changes-summary Jan_PlntIn_Xavier 2" xfId="8554"/>
    <cellStyle name="_Allocation of Consideration to Client - 140607v4-Iberdrola WACC_Reg Asset 2008 changes-summary Jan_PPA" xfId="8555"/>
    <cellStyle name="_Allocation of Consideration to Client - 140607v4-Iberdrola WACC_Reg Asset 2008 changes-summary Jan_PPA 2" xfId="8556"/>
    <cellStyle name="_Allocation of Consideration to Client - 140607v4-Iberdrola WACC_Reg Asset 2008 changes-summary Jan_PPA_Xavier" xfId="8557"/>
    <cellStyle name="_Allocation of Consideration to Client - 140607v4-Iberdrola WACC_Reg Asset 2008 changes-summary Jan_PPA_Xavier 2" xfId="8558"/>
    <cellStyle name="_Allocation of Consideration to Client - 140607v4-Iberdrola WACC_Reg Asset 2008 changes-summary Jan_Xavier" xfId="8559"/>
    <cellStyle name="_Allocation of Consideration to Client - 140607v4-Iberdrola WACC_Reg Asset 2008 changes-summary Jan_Xavier 2" xfId="8560"/>
    <cellStyle name="_Allocation of Consideration to Client - 140607v4-Iberdrola WACC_Xavier" xfId="8561"/>
    <cellStyle name="_Allocation of Consideration to Client - 140607v4-Iberdrola WACC_Xavier 2" xfId="8562"/>
    <cellStyle name="_Allocation of Consideration to Client - 140607v5-Iberdrola WACC" xfId="523"/>
    <cellStyle name="_Allocation of Consideration to Client - 140607v5-Iberdrola WACC 2" xfId="524"/>
    <cellStyle name="_Allocation of Consideration to Client - 140607v5-Iberdrola WACC 2 2" xfId="3567"/>
    <cellStyle name="_Allocation of Consideration to Client - 140607v5-Iberdrola WACC 2_Xavier" xfId="8563"/>
    <cellStyle name="_Allocation of Consideration to Client - 140607v5-Iberdrola WACC 2_Xavier 2" xfId="8564"/>
    <cellStyle name="_Allocation of Consideration to Client - 140607v5-Iberdrola WACC 3" xfId="3566"/>
    <cellStyle name="_Allocation of Consideration to Client - 140607v5-Iberdrola WACC 3 2" xfId="8565"/>
    <cellStyle name="_Allocation of Consideration to Client - 140607v5-Iberdrola WACC 4" xfId="8566"/>
    <cellStyle name="_Allocation of Consideration to Client - 140607v5-Iberdrola WACC 4 2" xfId="8567"/>
    <cellStyle name="_Allocation of Consideration to Client - 140607v5-Iberdrola WACC 5" xfId="8568"/>
    <cellStyle name="_Allocation of Consideration to Client - 140607v5-Iberdrola WACC 5 2" xfId="8569"/>
    <cellStyle name="_Allocation of Consideration to Client - 140607v5-Iberdrola WACC 6" xfId="8570"/>
    <cellStyle name="_Allocation of Consideration to Client - 140607v5-Iberdrola WACC 6 2" xfId="8571"/>
    <cellStyle name="_Allocation of Consideration to Client - 140607v5-Iberdrola WACC 7" xfId="8572"/>
    <cellStyle name="_Allocation of Consideration to Client - 140607v5-Iberdrola WACC 7 2" xfId="8573"/>
    <cellStyle name="_Allocation of Consideration to Client - 140607v5-Iberdrola WACC 8" xfId="8574"/>
    <cellStyle name="_Allocation of Consideration to Client - 140607v5-Iberdrola WACC 9" xfId="8575"/>
    <cellStyle name="_Allocation of Consideration to Client - 140607v5-Iberdrola WACC_9. Staff Cost-External Services" xfId="8576"/>
    <cellStyle name="_Allocation of Consideration to Client - 140607v5-Iberdrola WACC_9. Staff Cost-External Services 2" xfId="8577"/>
    <cellStyle name="_Allocation of Consideration to Client - 140607v5-Iberdrola WACC_9. Staff Cost-External Services_1" xfId="8578"/>
    <cellStyle name="_Allocation of Consideration to Client - 140607v5-Iberdrola WACC_9. Staff Cost-External Services_1 2" xfId="8579"/>
    <cellStyle name="_Allocation of Consideration to Client - 140607v5-Iberdrola WACC_Actual" xfId="8580"/>
    <cellStyle name="_Allocation of Consideration to Client - 140607v5-Iberdrola WACC_Actual 2" xfId="8581"/>
    <cellStyle name="_Allocation of Consideration to Client - 140607v5-Iberdrola WACC_Actual_Xavier" xfId="8582"/>
    <cellStyle name="_Allocation of Consideration to Client - 140607v5-Iberdrola WACC_Actual_Xavier 2" xfId="8583"/>
    <cellStyle name="_Allocation of Consideration to Client - 140607v5-Iberdrola WACC_Adams Report Recon Sept 08" xfId="525"/>
    <cellStyle name="_Allocation of Consideration to Client - 140607v5-Iberdrola WACC_Adams Report Recon Sept 08 2" xfId="526"/>
    <cellStyle name="_Allocation of Consideration to Client - 140607v5-Iberdrola WACC_Adams Report Recon Sept 08 2 2" xfId="3569"/>
    <cellStyle name="_Allocation of Consideration to Client - 140607v5-Iberdrola WACC_Adams Report Recon Sept 08 2_Xavier" xfId="8584"/>
    <cellStyle name="_Allocation of Consideration to Client - 140607v5-Iberdrola WACC_Adams Report Recon Sept 08 2_Xavier 2" xfId="8585"/>
    <cellStyle name="_Allocation of Consideration to Client - 140607v5-Iberdrola WACC_Adams Report Recon Sept 08 3" xfId="3568"/>
    <cellStyle name="_Allocation of Consideration to Client - 140607v5-Iberdrola WACC_Adams Report Recon Sept 08 3 2" xfId="8586"/>
    <cellStyle name="_Allocation of Consideration to Client - 140607v5-Iberdrola WACC_Adams Report Recon Sept 08 4" xfId="8587"/>
    <cellStyle name="_Allocation of Consideration to Client - 140607v5-Iberdrola WACC_Adams Report Recon Sept 08 4 2" xfId="8588"/>
    <cellStyle name="_Allocation of Consideration to Client - 140607v5-Iberdrola WACC_Adams Report Recon Sept 08 5" xfId="8589"/>
    <cellStyle name="_Allocation of Consideration to Client - 140607v5-Iberdrola WACC_Adams Report Recon Sept 08 5 2" xfId="8590"/>
    <cellStyle name="_Allocation of Consideration to Client - 140607v5-Iberdrola WACC_Adams Report Recon Sept 08 6" xfId="8591"/>
    <cellStyle name="_Allocation of Consideration to Client - 140607v5-Iberdrola WACC_Adams Report Recon Sept 08 6 2" xfId="8592"/>
    <cellStyle name="_Allocation of Consideration to Client - 140607v5-Iberdrola WACC_Adams Report Recon Sept 08 7" xfId="8593"/>
    <cellStyle name="_Allocation of Consideration to Client - 140607v5-Iberdrola WACC_Adams Report Recon Sept 08 7 2" xfId="8594"/>
    <cellStyle name="_Allocation of Consideration to Client - 140607v5-Iberdrola WACC_Adams Report Recon Sept 08 8" xfId="8595"/>
    <cellStyle name="_Allocation of Consideration to Client - 140607v5-Iberdrola WACC_Adams Report Recon Sept 08 9" xfId="8596"/>
    <cellStyle name="_Allocation of Consideration to Client - 140607v5-Iberdrola WACC_Adams Report Recon Sept 08_9. Staff Cost-External Services" xfId="8597"/>
    <cellStyle name="_Allocation of Consideration to Client - 140607v5-Iberdrola WACC_Adams Report Recon Sept 08_9. Staff Cost-External Services 2" xfId="8598"/>
    <cellStyle name="_Allocation of Consideration to Client - 140607v5-Iberdrola WACC_Adams Report Recon Sept 08_9. Staff Cost-External Services_1" xfId="8599"/>
    <cellStyle name="_Allocation of Consideration to Client - 140607v5-Iberdrola WACC_Adams Report Recon Sept 08_9. Staff Cost-External Services_1 2" xfId="8600"/>
    <cellStyle name="_Allocation of Consideration to Client - 140607v5-Iberdrola WACC_Adams Report Recon Sept 08_Actual" xfId="8601"/>
    <cellStyle name="_Allocation of Consideration to Client - 140607v5-Iberdrola WACC_Adams Report Recon Sept 08_Actual 2" xfId="8602"/>
    <cellStyle name="_Allocation of Consideration to Client - 140607v5-Iberdrola WACC_Adams Report Recon Sept 08_Actual_Xavier" xfId="8603"/>
    <cellStyle name="_Allocation of Consideration to Client - 140607v5-Iberdrola WACC_Adams Report Recon Sept 08_Actual_Xavier 2" xfId="8604"/>
    <cellStyle name="_Allocation of Consideration to Client - 140607v5-Iberdrola WACC_Adams Report Recon Sept 08_Conversion" xfId="8605"/>
    <cellStyle name="_Allocation of Consideration to Client - 140607v5-Iberdrola WACC_Adams Report Recon Sept 08_Conversion 2" xfId="8606"/>
    <cellStyle name="_Allocation of Consideration to Client - 140607v5-Iberdrola WACC_Adams Report Recon Sept 08_FIN € Summary" xfId="8607"/>
    <cellStyle name="_Allocation of Consideration to Client - 140607v5-Iberdrola WACC_Adams Report Recon Sept 08_FIN € Summary 2" xfId="8608"/>
    <cellStyle name="_Allocation of Consideration to Client - 140607v5-Iberdrola WACC_Adams Report Recon Sept 08_IFRS Elim" xfId="8609"/>
    <cellStyle name="_Allocation of Consideration to Client - 140607v5-Iberdrola WACC_Adams Report Recon Sept 08_IFRS Elim 2" xfId="8610"/>
    <cellStyle name="_Allocation of Consideration to Client - 140607v5-Iberdrola WACC_Adams Report Recon Sept 08_IFRS Elim_Xavier" xfId="8611"/>
    <cellStyle name="_Allocation of Consideration to Client - 140607v5-Iberdrola WACC_Adams Report Recon Sept 08_IFRS Elim_Xavier 2" xfId="8612"/>
    <cellStyle name="_Allocation of Consideration to Client - 140607v5-Iberdrola WACC_Adams Report Recon Sept 08_IFRS IS" xfId="8613"/>
    <cellStyle name="_Allocation of Consideration to Client - 140607v5-Iberdrola WACC_Adams Report Recon Sept 08_IFRS IS 2" xfId="8614"/>
    <cellStyle name="_Allocation of Consideration to Client - 140607v5-Iberdrola WACC_Adams Report Recon Sept 08_IFRS IS_Xavier" xfId="8615"/>
    <cellStyle name="_Allocation of Consideration to Client - 140607v5-Iberdrola WACC_Adams Report Recon Sept 08_IFRS IS_Xavier 2" xfId="8616"/>
    <cellStyle name="_Allocation of Consideration to Client - 140607v5-Iberdrola WACC_Adams Report Recon Sept 08_One Corp Summary" xfId="8617"/>
    <cellStyle name="_Allocation of Consideration to Client - 140607v5-Iberdrola WACC_Adams Report Recon Sept 08_One Corp Summary 2" xfId="8618"/>
    <cellStyle name="_Allocation of Consideration to Client - 140607v5-Iberdrola WACC_Adams Report Recon Sept 08_Plan IS" xfId="8619"/>
    <cellStyle name="_Allocation of Consideration to Client - 140607v5-Iberdrola WACC_Adams Report Recon Sept 08_Plan IS 2" xfId="8620"/>
    <cellStyle name="_Allocation of Consideration to Client - 140607v5-Iberdrola WACC_Adams Report Recon Sept 08_Plan IS_Xavier" xfId="8621"/>
    <cellStyle name="_Allocation of Consideration to Client - 140607v5-Iberdrola WACC_Adams Report Recon Sept 08_Plan IS_Xavier 2" xfId="8622"/>
    <cellStyle name="_Allocation of Consideration to Client - 140607v5-Iberdrola WACC_Adams Report Recon Sept 08_PlntIn" xfId="8623"/>
    <cellStyle name="_Allocation of Consideration to Client - 140607v5-Iberdrola WACC_Adams Report Recon Sept 08_PlntIn 2" xfId="8624"/>
    <cellStyle name="_Allocation of Consideration to Client - 140607v5-Iberdrola WACC_Adams Report Recon Sept 08_PlntIn_Xavier" xfId="8625"/>
    <cellStyle name="_Allocation of Consideration to Client - 140607v5-Iberdrola WACC_Adams Report Recon Sept 08_PlntIn_Xavier 2" xfId="8626"/>
    <cellStyle name="_Allocation of Consideration to Client - 140607v5-Iberdrola WACC_Adams Report Recon Sept 08_PPA" xfId="8627"/>
    <cellStyle name="_Allocation of Consideration to Client - 140607v5-Iberdrola WACC_Adams Report Recon Sept 08_PPA 2" xfId="8628"/>
    <cellStyle name="_Allocation of Consideration to Client - 140607v5-Iberdrola WACC_Adams Report Recon Sept 08_PPA_Xavier" xfId="8629"/>
    <cellStyle name="_Allocation of Consideration to Client - 140607v5-Iberdrola WACC_Adams Report Recon Sept 08_PPA_Xavier 2" xfId="8630"/>
    <cellStyle name="_Allocation of Consideration to Client - 140607v5-Iberdrola WACC_Adams Report Recon Sept 08_Xavier" xfId="8631"/>
    <cellStyle name="_Allocation of Consideration to Client - 140607v5-Iberdrola WACC_Adams Report Recon Sept 08_Xavier 2" xfId="8632"/>
    <cellStyle name="_Allocation of Consideration to Client - 140607v5-Iberdrola WACC_Book1" xfId="527"/>
    <cellStyle name="_Allocation of Consideration to Client - 140607v5-Iberdrola WACC_Book1 2" xfId="528"/>
    <cellStyle name="_Allocation of Consideration to Client - 140607v5-Iberdrola WACC_Book1 2 2" xfId="3571"/>
    <cellStyle name="_Allocation of Consideration to Client - 140607v5-Iberdrola WACC_Book1 2_Xavier" xfId="8633"/>
    <cellStyle name="_Allocation of Consideration to Client - 140607v5-Iberdrola WACC_Book1 2_Xavier 2" xfId="8634"/>
    <cellStyle name="_Allocation of Consideration to Client - 140607v5-Iberdrola WACC_Book1 3" xfId="3570"/>
    <cellStyle name="_Allocation of Consideration to Client - 140607v5-Iberdrola WACC_Book1 3 2" xfId="8635"/>
    <cellStyle name="_Allocation of Consideration to Client - 140607v5-Iberdrola WACC_Book1 4" xfId="8636"/>
    <cellStyle name="_Allocation of Consideration to Client - 140607v5-Iberdrola WACC_Book1 4 2" xfId="8637"/>
    <cellStyle name="_Allocation of Consideration to Client - 140607v5-Iberdrola WACC_Book1 5" xfId="8638"/>
    <cellStyle name="_Allocation of Consideration to Client - 140607v5-Iberdrola WACC_Book1 5 2" xfId="8639"/>
    <cellStyle name="_Allocation of Consideration to Client - 140607v5-Iberdrola WACC_Book1 6" xfId="8640"/>
    <cellStyle name="_Allocation of Consideration to Client - 140607v5-Iberdrola WACC_Book1 6 2" xfId="8641"/>
    <cellStyle name="_Allocation of Consideration to Client - 140607v5-Iberdrola WACC_Book1 7" xfId="8642"/>
    <cellStyle name="_Allocation of Consideration to Client - 140607v5-Iberdrola WACC_Book1 7 2" xfId="8643"/>
    <cellStyle name="_Allocation of Consideration to Client - 140607v5-Iberdrola WACC_Book1 8" xfId="8644"/>
    <cellStyle name="_Allocation of Consideration to Client - 140607v5-Iberdrola WACC_Book1 9" xfId="8645"/>
    <cellStyle name="_Allocation of Consideration to Client - 140607v5-Iberdrola WACC_Book1_9. Staff Cost-External Services" xfId="8646"/>
    <cellStyle name="_Allocation of Consideration to Client - 140607v5-Iberdrola WACC_Book1_9. Staff Cost-External Services 2" xfId="8647"/>
    <cellStyle name="_Allocation of Consideration to Client - 140607v5-Iberdrola WACC_Book1_9. Staff Cost-External Services_1" xfId="8648"/>
    <cellStyle name="_Allocation of Consideration to Client - 140607v5-Iberdrola WACC_Book1_9. Staff Cost-External Services_1 2" xfId="8649"/>
    <cellStyle name="_Allocation of Consideration to Client - 140607v5-Iberdrola WACC_Book1_Actual" xfId="8650"/>
    <cellStyle name="_Allocation of Consideration to Client - 140607v5-Iberdrola WACC_Book1_Actual 2" xfId="8651"/>
    <cellStyle name="_Allocation of Consideration to Client - 140607v5-Iberdrola WACC_Book1_Actual_Xavier" xfId="8652"/>
    <cellStyle name="_Allocation of Consideration to Client - 140607v5-Iberdrola WACC_Book1_Actual_Xavier 2" xfId="8653"/>
    <cellStyle name="_Allocation of Consideration to Client - 140607v5-Iberdrola WACC_Book1_Conversion" xfId="8654"/>
    <cellStyle name="_Allocation of Consideration to Client - 140607v5-Iberdrola WACC_Book1_Conversion 2" xfId="8655"/>
    <cellStyle name="_Allocation of Consideration to Client - 140607v5-Iberdrola WACC_Book1_FIN € Summary" xfId="8656"/>
    <cellStyle name="_Allocation of Consideration to Client - 140607v5-Iberdrola WACC_Book1_FIN € Summary 2" xfId="8657"/>
    <cellStyle name="_Allocation of Consideration to Client - 140607v5-Iberdrola WACC_Book1_IFRS Elim" xfId="8658"/>
    <cellStyle name="_Allocation of Consideration to Client - 140607v5-Iberdrola WACC_Book1_IFRS Elim 2" xfId="8659"/>
    <cellStyle name="_Allocation of Consideration to Client - 140607v5-Iberdrola WACC_Book1_IFRS Elim_Xavier" xfId="8660"/>
    <cellStyle name="_Allocation of Consideration to Client - 140607v5-Iberdrola WACC_Book1_IFRS Elim_Xavier 2" xfId="8661"/>
    <cellStyle name="_Allocation of Consideration to Client - 140607v5-Iberdrola WACC_Book1_IFRS IS" xfId="8662"/>
    <cellStyle name="_Allocation of Consideration to Client - 140607v5-Iberdrola WACC_Book1_IFRS IS 2" xfId="8663"/>
    <cellStyle name="_Allocation of Consideration to Client - 140607v5-Iberdrola WACC_Book1_IFRS IS_Xavier" xfId="8664"/>
    <cellStyle name="_Allocation of Consideration to Client - 140607v5-Iberdrola WACC_Book1_IFRS IS_Xavier 2" xfId="8665"/>
    <cellStyle name="_Allocation of Consideration to Client - 140607v5-Iberdrola WACC_Book1_One Corp Summary" xfId="8666"/>
    <cellStyle name="_Allocation of Consideration to Client - 140607v5-Iberdrola WACC_Book1_One Corp Summary 2" xfId="8667"/>
    <cellStyle name="_Allocation of Consideration to Client - 140607v5-Iberdrola WACC_Book1_Plan IS" xfId="8668"/>
    <cellStyle name="_Allocation of Consideration to Client - 140607v5-Iberdrola WACC_Book1_Plan IS 2" xfId="8669"/>
    <cellStyle name="_Allocation of Consideration to Client - 140607v5-Iberdrola WACC_Book1_Plan IS_Xavier" xfId="8670"/>
    <cellStyle name="_Allocation of Consideration to Client - 140607v5-Iberdrola WACC_Book1_Plan IS_Xavier 2" xfId="8671"/>
    <cellStyle name="_Allocation of Consideration to Client - 140607v5-Iberdrola WACC_Book1_PlntIn" xfId="8672"/>
    <cellStyle name="_Allocation of Consideration to Client - 140607v5-Iberdrola WACC_Book1_PlntIn 2" xfId="8673"/>
    <cellStyle name="_Allocation of Consideration to Client - 140607v5-Iberdrola WACC_Book1_PlntIn_Xavier" xfId="8674"/>
    <cellStyle name="_Allocation of Consideration to Client - 140607v5-Iberdrola WACC_Book1_PlntIn_Xavier 2" xfId="8675"/>
    <cellStyle name="_Allocation of Consideration to Client - 140607v5-Iberdrola WACC_Book1_PPA" xfId="8676"/>
    <cellStyle name="_Allocation of Consideration to Client - 140607v5-Iberdrola WACC_Book1_PPA 2" xfId="8677"/>
    <cellStyle name="_Allocation of Consideration to Client - 140607v5-Iberdrola WACC_Book1_PPA_Xavier" xfId="8678"/>
    <cellStyle name="_Allocation of Consideration to Client - 140607v5-Iberdrola WACC_Book1_PPA_Xavier 2" xfId="8679"/>
    <cellStyle name="_Allocation of Consideration to Client - 140607v5-Iberdrola WACC_Book1_Xavier" xfId="8680"/>
    <cellStyle name="_Allocation of Consideration to Client - 140607v5-Iberdrola WACC_Book1_Xavier 2" xfId="8681"/>
    <cellStyle name="_Allocation of Consideration to Client - 140607v5-Iberdrola WACC_Conversion" xfId="8682"/>
    <cellStyle name="_Allocation of Consideration to Client - 140607v5-Iberdrola WACC_Conversion 2" xfId="8683"/>
    <cellStyle name="_Allocation of Consideration to Client - 140607v5-Iberdrola WACC_FIN € Summary" xfId="8684"/>
    <cellStyle name="_Allocation of Consideration to Client - 140607v5-Iberdrola WACC_FIN € Summary 2" xfId="8685"/>
    <cellStyle name="_Allocation of Consideration to Client - 140607v5-Iberdrola WACC_IFRS Elim" xfId="8686"/>
    <cellStyle name="_Allocation of Consideration to Client - 140607v5-Iberdrola WACC_IFRS Elim 2" xfId="8687"/>
    <cellStyle name="_Allocation of Consideration to Client - 140607v5-Iberdrola WACC_IFRS Elim_Xavier" xfId="8688"/>
    <cellStyle name="_Allocation of Consideration to Client - 140607v5-Iberdrola WACC_IFRS Elim_Xavier 2" xfId="8689"/>
    <cellStyle name="_Allocation of Consideration to Client - 140607v5-Iberdrola WACC_IFRS IS" xfId="8690"/>
    <cellStyle name="_Allocation of Consideration to Client - 140607v5-Iberdrola WACC_IFRS IS 2" xfId="8691"/>
    <cellStyle name="_Allocation of Consideration to Client - 140607v5-Iberdrola WACC_IFRS IS_Xavier" xfId="8692"/>
    <cellStyle name="_Allocation of Consideration to Client - 140607v5-Iberdrola WACC_IFRS IS_Xavier 2" xfId="8693"/>
    <cellStyle name="_Allocation of Consideration to Client - 140607v5-Iberdrola WACC_NYSEG Assets" xfId="529"/>
    <cellStyle name="_Allocation of Consideration to Client - 140607v5-Iberdrola WACC_NYSEG Assets 2" xfId="530"/>
    <cellStyle name="_Allocation of Consideration to Client - 140607v5-Iberdrola WACC_NYSEG Assets 2 2" xfId="3573"/>
    <cellStyle name="_Allocation of Consideration to Client - 140607v5-Iberdrola WACC_NYSEG Assets 2_Xavier" xfId="8694"/>
    <cellStyle name="_Allocation of Consideration to Client - 140607v5-Iberdrola WACC_NYSEG Assets 2_Xavier 2" xfId="8695"/>
    <cellStyle name="_Allocation of Consideration to Client - 140607v5-Iberdrola WACC_NYSEG Assets 3" xfId="3572"/>
    <cellStyle name="_Allocation of Consideration to Client - 140607v5-Iberdrola WACC_NYSEG Assets 3 2" xfId="8696"/>
    <cellStyle name="_Allocation of Consideration to Client - 140607v5-Iberdrola WACC_NYSEG Assets 4" xfId="8697"/>
    <cellStyle name="_Allocation of Consideration to Client - 140607v5-Iberdrola WACC_NYSEG Assets 4 2" xfId="8698"/>
    <cellStyle name="_Allocation of Consideration to Client - 140607v5-Iberdrola WACC_NYSEG Assets 5" xfId="8699"/>
    <cellStyle name="_Allocation of Consideration to Client - 140607v5-Iberdrola WACC_NYSEG Assets 5 2" xfId="8700"/>
    <cellStyle name="_Allocation of Consideration to Client - 140607v5-Iberdrola WACC_NYSEG Assets 6" xfId="8701"/>
    <cellStyle name="_Allocation of Consideration to Client - 140607v5-Iberdrola WACC_NYSEG Assets 6 2" xfId="8702"/>
    <cellStyle name="_Allocation of Consideration to Client - 140607v5-Iberdrola WACC_NYSEG Assets 7" xfId="8703"/>
    <cellStyle name="_Allocation of Consideration to Client - 140607v5-Iberdrola WACC_NYSEG Assets 7 2" xfId="8704"/>
    <cellStyle name="_Allocation of Consideration to Client - 140607v5-Iberdrola WACC_NYSEG Assets 8" xfId="8705"/>
    <cellStyle name="_Allocation of Consideration to Client - 140607v5-Iberdrola WACC_NYSEG Assets 9" xfId="8706"/>
    <cellStyle name="_Allocation of Consideration to Client - 140607v5-Iberdrola WACC_NYSEG Assets_9. Staff Cost-External Services" xfId="8707"/>
    <cellStyle name="_Allocation of Consideration to Client - 140607v5-Iberdrola WACC_NYSEG Assets_9. Staff Cost-External Services 2" xfId="8708"/>
    <cellStyle name="_Allocation of Consideration to Client - 140607v5-Iberdrola WACC_NYSEG Assets_9. Staff Cost-External Services_1" xfId="8709"/>
    <cellStyle name="_Allocation of Consideration to Client - 140607v5-Iberdrola WACC_NYSEG Assets_9. Staff Cost-External Services_1 2" xfId="8710"/>
    <cellStyle name="_Allocation of Consideration to Client - 140607v5-Iberdrola WACC_NYSEG Assets_Actual" xfId="8711"/>
    <cellStyle name="_Allocation of Consideration to Client - 140607v5-Iberdrola WACC_NYSEG Assets_Actual 2" xfId="8712"/>
    <cellStyle name="_Allocation of Consideration to Client - 140607v5-Iberdrola WACC_NYSEG Assets_Actual_Xavier" xfId="8713"/>
    <cellStyle name="_Allocation of Consideration to Client - 140607v5-Iberdrola WACC_NYSEG Assets_Actual_Xavier 2" xfId="8714"/>
    <cellStyle name="_Allocation of Consideration to Client - 140607v5-Iberdrola WACC_NYSEG Assets_Conversion" xfId="8715"/>
    <cellStyle name="_Allocation of Consideration to Client - 140607v5-Iberdrola WACC_NYSEG Assets_Conversion 2" xfId="8716"/>
    <cellStyle name="_Allocation of Consideration to Client - 140607v5-Iberdrola WACC_NYSEG Assets_FIN € Summary" xfId="8717"/>
    <cellStyle name="_Allocation of Consideration to Client - 140607v5-Iberdrola WACC_NYSEG Assets_FIN € Summary 2" xfId="8718"/>
    <cellStyle name="_Allocation of Consideration to Client - 140607v5-Iberdrola WACC_NYSEG Assets_IFRS Elim" xfId="8719"/>
    <cellStyle name="_Allocation of Consideration to Client - 140607v5-Iberdrola WACC_NYSEG Assets_IFRS Elim 2" xfId="8720"/>
    <cellStyle name="_Allocation of Consideration to Client - 140607v5-Iberdrola WACC_NYSEG Assets_IFRS Elim_Xavier" xfId="8721"/>
    <cellStyle name="_Allocation of Consideration to Client - 140607v5-Iberdrola WACC_NYSEG Assets_IFRS Elim_Xavier 2" xfId="8722"/>
    <cellStyle name="_Allocation of Consideration to Client - 140607v5-Iberdrola WACC_NYSEG Assets_IFRS IS" xfId="8723"/>
    <cellStyle name="_Allocation of Consideration to Client - 140607v5-Iberdrola WACC_NYSEG Assets_IFRS IS 2" xfId="8724"/>
    <cellStyle name="_Allocation of Consideration to Client - 140607v5-Iberdrola WACC_NYSEG Assets_IFRS IS_Xavier" xfId="8725"/>
    <cellStyle name="_Allocation of Consideration to Client - 140607v5-Iberdrola WACC_NYSEG Assets_IFRS IS_Xavier 2" xfId="8726"/>
    <cellStyle name="_Allocation of Consideration to Client - 140607v5-Iberdrola WACC_NYSEG Assets_One Corp Summary" xfId="8727"/>
    <cellStyle name="_Allocation of Consideration to Client - 140607v5-Iberdrola WACC_NYSEG Assets_One Corp Summary 2" xfId="8728"/>
    <cellStyle name="_Allocation of Consideration to Client - 140607v5-Iberdrola WACC_NYSEG Assets_Plan IS" xfId="8729"/>
    <cellStyle name="_Allocation of Consideration to Client - 140607v5-Iberdrola WACC_NYSEG Assets_Plan IS 2" xfId="8730"/>
    <cellStyle name="_Allocation of Consideration to Client - 140607v5-Iberdrola WACC_NYSEG Assets_Plan IS_Xavier" xfId="8731"/>
    <cellStyle name="_Allocation of Consideration to Client - 140607v5-Iberdrola WACC_NYSEG Assets_Plan IS_Xavier 2" xfId="8732"/>
    <cellStyle name="_Allocation of Consideration to Client - 140607v5-Iberdrola WACC_NYSEG Assets_PlntIn" xfId="8733"/>
    <cellStyle name="_Allocation of Consideration to Client - 140607v5-Iberdrola WACC_NYSEG Assets_PlntIn 2" xfId="8734"/>
    <cellStyle name="_Allocation of Consideration to Client - 140607v5-Iberdrola WACC_NYSEG Assets_PlntIn_Xavier" xfId="8735"/>
    <cellStyle name="_Allocation of Consideration to Client - 140607v5-Iberdrola WACC_NYSEG Assets_PlntIn_Xavier 2" xfId="8736"/>
    <cellStyle name="_Allocation of Consideration to Client - 140607v5-Iberdrola WACC_NYSEG Assets_PPA" xfId="8737"/>
    <cellStyle name="_Allocation of Consideration to Client - 140607v5-Iberdrola WACC_NYSEG Assets_PPA 2" xfId="8738"/>
    <cellStyle name="_Allocation of Consideration to Client - 140607v5-Iberdrola WACC_NYSEG Assets_PPA_Xavier" xfId="8739"/>
    <cellStyle name="_Allocation of Consideration to Client - 140607v5-Iberdrola WACC_NYSEG Assets_PPA_Xavier 2" xfId="8740"/>
    <cellStyle name="_Allocation of Consideration to Client - 140607v5-Iberdrola WACC_NYSEG Assets_Xavier" xfId="8741"/>
    <cellStyle name="_Allocation of Consideration to Client - 140607v5-Iberdrola WACC_NYSEG Assets_Xavier 2" xfId="8742"/>
    <cellStyle name="_Allocation of Consideration to Client - 140607v5-Iberdrola WACC_NYSEG Liab" xfId="531"/>
    <cellStyle name="_Allocation of Consideration to Client - 140607v5-Iberdrola WACC_NYSEG Liab 2" xfId="532"/>
    <cellStyle name="_Allocation of Consideration to Client - 140607v5-Iberdrola WACC_NYSEG Liab 2 2" xfId="3575"/>
    <cellStyle name="_Allocation of Consideration to Client - 140607v5-Iberdrola WACC_NYSEG Liab 2_Xavier" xfId="8743"/>
    <cellStyle name="_Allocation of Consideration to Client - 140607v5-Iberdrola WACC_NYSEG Liab 2_Xavier 2" xfId="8744"/>
    <cellStyle name="_Allocation of Consideration to Client - 140607v5-Iberdrola WACC_NYSEG Liab 3" xfId="3574"/>
    <cellStyle name="_Allocation of Consideration to Client - 140607v5-Iberdrola WACC_NYSEG Liab 3 2" xfId="8745"/>
    <cellStyle name="_Allocation of Consideration to Client - 140607v5-Iberdrola WACC_NYSEG Liab 4" xfId="8746"/>
    <cellStyle name="_Allocation of Consideration to Client - 140607v5-Iberdrola WACC_NYSEG Liab 4 2" xfId="8747"/>
    <cellStyle name="_Allocation of Consideration to Client - 140607v5-Iberdrola WACC_NYSEG Liab 5" xfId="8748"/>
    <cellStyle name="_Allocation of Consideration to Client - 140607v5-Iberdrola WACC_NYSEG Liab 5 2" xfId="8749"/>
    <cellStyle name="_Allocation of Consideration to Client - 140607v5-Iberdrola WACC_NYSEG Liab 6" xfId="8750"/>
    <cellStyle name="_Allocation of Consideration to Client - 140607v5-Iberdrola WACC_NYSEG Liab 6 2" xfId="8751"/>
    <cellStyle name="_Allocation of Consideration to Client - 140607v5-Iberdrola WACC_NYSEG Liab 7" xfId="8752"/>
    <cellStyle name="_Allocation of Consideration to Client - 140607v5-Iberdrola WACC_NYSEG Liab 7 2" xfId="8753"/>
    <cellStyle name="_Allocation of Consideration to Client - 140607v5-Iberdrola WACC_NYSEG Liab 8" xfId="8754"/>
    <cellStyle name="_Allocation of Consideration to Client - 140607v5-Iberdrola WACC_NYSEG Liab 9" xfId="8755"/>
    <cellStyle name="_Allocation of Consideration to Client - 140607v5-Iberdrola WACC_NYSEG Liab_9. Staff Cost-External Services" xfId="8756"/>
    <cellStyle name="_Allocation of Consideration to Client - 140607v5-Iberdrola WACC_NYSEG Liab_9. Staff Cost-External Services 2" xfId="8757"/>
    <cellStyle name="_Allocation of Consideration to Client - 140607v5-Iberdrola WACC_NYSEG Liab_9. Staff Cost-External Services_1" xfId="8758"/>
    <cellStyle name="_Allocation of Consideration to Client - 140607v5-Iberdrola WACC_NYSEG Liab_9. Staff Cost-External Services_1 2" xfId="8759"/>
    <cellStyle name="_Allocation of Consideration to Client - 140607v5-Iberdrola WACC_NYSEG Liab_Actual" xfId="8760"/>
    <cellStyle name="_Allocation of Consideration to Client - 140607v5-Iberdrola WACC_NYSEG Liab_Actual 2" xfId="8761"/>
    <cellStyle name="_Allocation of Consideration to Client - 140607v5-Iberdrola WACC_NYSEG Liab_Actual_Xavier" xfId="8762"/>
    <cellStyle name="_Allocation of Consideration to Client - 140607v5-Iberdrola WACC_NYSEG Liab_Actual_Xavier 2" xfId="8763"/>
    <cellStyle name="_Allocation of Consideration to Client - 140607v5-Iberdrola WACC_NYSEG Liab_Conversion" xfId="8764"/>
    <cellStyle name="_Allocation of Consideration to Client - 140607v5-Iberdrola WACC_NYSEG Liab_Conversion 2" xfId="8765"/>
    <cellStyle name="_Allocation of Consideration to Client - 140607v5-Iberdrola WACC_NYSEG Liab_FIN € Summary" xfId="8766"/>
    <cellStyle name="_Allocation of Consideration to Client - 140607v5-Iberdrola WACC_NYSEG Liab_FIN € Summary 2" xfId="8767"/>
    <cellStyle name="_Allocation of Consideration to Client - 140607v5-Iberdrola WACC_NYSEG Liab_IFRS Elim" xfId="8768"/>
    <cellStyle name="_Allocation of Consideration to Client - 140607v5-Iberdrola WACC_NYSEG Liab_IFRS Elim 2" xfId="8769"/>
    <cellStyle name="_Allocation of Consideration to Client - 140607v5-Iberdrola WACC_NYSEG Liab_IFRS Elim_Xavier" xfId="8770"/>
    <cellStyle name="_Allocation of Consideration to Client - 140607v5-Iberdrola WACC_NYSEG Liab_IFRS Elim_Xavier 2" xfId="8771"/>
    <cellStyle name="_Allocation of Consideration to Client - 140607v5-Iberdrola WACC_NYSEG Liab_IFRS IS" xfId="8772"/>
    <cellStyle name="_Allocation of Consideration to Client - 140607v5-Iberdrola WACC_NYSEG Liab_IFRS IS 2" xfId="8773"/>
    <cellStyle name="_Allocation of Consideration to Client - 140607v5-Iberdrola WACC_NYSEG Liab_IFRS IS_Xavier" xfId="8774"/>
    <cellStyle name="_Allocation of Consideration to Client - 140607v5-Iberdrola WACC_NYSEG Liab_IFRS IS_Xavier 2" xfId="8775"/>
    <cellStyle name="_Allocation of Consideration to Client - 140607v5-Iberdrola WACC_NYSEG Liab_One Corp Summary" xfId="8776"/>
    <cellStyle name="_Allocation of Consideration to Client - 140607v5-Iberdrola WACC_NYSEG Liab_One Corp Summary 2" xfId="8777"/>
    <cellStyle name="_Allocation of Consideration to Client - 140607v5-Iberdrola WACC_NYSEG Liab_Plan IS" xfId="8778"/>
    <cellStyle name="_Allocation of Consideration to Client - 140607v5-Iberdrola WACC_NYSEG Liab_Plan IS 2" xfId="8779"/>
    <cellStyle name="_Allocation of Consideration to Client - 140607v5-Iberdrola WACC_NYSEG Liab_Plan IS_Xavier" xfId="8780"/>
    <cellStyle name="_Allocation of Consideration to Client - 140607v5-Iberdrola WACC_NYSEG Liab_Plan IS_Xavier 2" xfId="8781"/>
    <cellStyle name="_Allocation of Consideration to Client - 140607v5-Iberdrola WACC_NYSEG Liab_PlntIn" xfId="8782"/>
    <cellStyle name="_Allocation of Consideration to Client - 140607v5-Iberdrola WACC_NYSEG Liab_PlntIn 2" xfId="8783"/>
    <cellStyle name="_Allocation of Consideration to Client - 140607v5-Iberdrola WACC_NYSEG Liab_PlntIn_Xavier" xfId="8784"/>
    <cellStyle name="_Allocation of Consideration to Client - 140607v5-Iberdrola WACC_NYSEG Liab_PlntIn_Xavier 2" xfId="8785"/>
    <cellStyle name="_Allocation of Consideration to Client - 140607v5-Iberdrola WACC_NYSEG Liab_PPA" xfId="8786"/>
    <cellStyle name="_Allocation of Consideration to Client - 140607v5-Iberdrola WACC_NYSEG Liab_PPA 2" xfId="8787"/>
    <cellStyle name="_Allocation of Consideration to Client - 140607v5-Iberdrola WACC_NYSEG Liab_PPA_Xavier" xfId="8788"/>
    <cellStyle name="_Allocation of Consideration to Client - 140607v5-Iberdrola WACC_NYSEG Liab_PPA_Xavier 2" xfId="8789"/>
    <cellStyle name="_Allocation of Consideration to Client - 140607v5-Iberdrola WACC_NYSEG Liab_Xavier" xfId="8790"/>
    <cellStyle name="_Allocation of Consideration to Client - 140607v5-Iberdrola WACC_NYSEG Liab_Xavier 2" xfId="8791"/>
    <cellStyle name="_Allocation of Consideration to Client - 140607v5-Iberdrola WACC_One Corp Summary" xfId="8792"/>
    <cellStyle name="_Allocation of Consideration to Client - 140607v5-Iberdrola WACC_One Corp Summary 2" xfId="8793"/>
    <cellStyle name="_Allocation of Consideration to Client - 140607v5-Iberdrola WACC_Plan IS" xfId="8794"/>
    <cellStyle name="_Allocation of Consideration to Client - 140607v5-Iberdrola WACC_Plan IS 2" xfId="8795"/>
    <cellStyle name="_Allocation of Consideration to Client - 140607v5-Iberdrola WACC_Plan IS_Xavier" xfId="8796"/>
    <cellStyle name="_Allocation of Consideration to Client - 140607v5-Iberdrola WACC_Plan IS_Xavier 2" xfId="8797"/>
    <cellStyle name="_Allocation of Consideration to Client - 140607v5-Iberdrola WACC_PlntIn" xfId="8798"/>
    <cellStyle name="_Allocation of Consideration to Client - 140607v5-Iberdrola WACC_PlntIn 2" xfId="8799"/>
    <cellStyle name="_Allocation of Consideration to Client - 140607v5-Iberdrola WACC_PlntIn_Xavier" xfId="8800"/>
    <cellStyle name="_Allocation of Consideration to Client - 140607v5-Iberdrola WACC_PlntIn_Xavier 2" xfId="8801"/>
    <cellStyle name="_Allocation of Consideration to Client - 140607v5-Iberdrola WACC_PPA" xfId="8802"/>
    <cellStyle name="_Allocation of Consideration to Client - 140607v5-Iberdrola WACC_PPA 2" xfId="8803"/>
    <cellStyle name="_Allocation of Consideration to Client - 140607v5-Iberdrola WACC_PPA_Xavier" xfId="8804"/>
    <cellStyle name="_Allocation of Consideration to Client - 140607v5-Iberdrola WACC_PPA_Xavier 2" xfId="8805"/>
    <cellStyle name="_Allocation of Consideration to Client - 140607v5-Iberdrola WACC_Reg Asset 2008 changes-summary Jan" xfId="533"/>
    <cellStyle name="_Allocation of Consideration to Client - 140607v5-Iberdrola WACC_Reg Asset 2008 changes-summary Jan 2" xfId="534"/>
    <cellStyle name="_Allocation of Consideration to Client - 140607v5-Iberdrola WACC_Reg Asset 2008 changes-summary Jan 2 2" xfId="3577"/>
    <cellStyle name="_Allocation of Consideration to Client - 140607v5-Iberdrola WACC_Reg Asset 2008 changes-summary Jan 2_Xavier" xfId="8806"/>
    <cellStyle name="_Allocation of Consideration to Client - 140607v5-Iberdrola WACC_Reg Asset 2008 changes-summary Jan 2_Xavier 2" xfId="8807"/>
    <cellStyle name="_Allocation of Consideration to Client - 140607v5-Iberdrola WACC_Reg Asset 2008 changes-summary Jan 3" xfId="3576"/>
    <cellStyle name="_Allocation of Consideration to Client - 140607v5-Iberdrola WACC_Reg Asset 2008 changes-summary Jan 3 2" xfId="8808"/>
    <cellStyle name="_Allocation of Consideration to Client - 140607v5-Iberdrola WACC_Reg Asset 2008 changes-summary Jan 4" xfId="8809"/>
    <cellStyle name="_Allocation of Consideration to Client - 140607v5-Iberdrola WACC_Reg Asset 2008 changes-summary Jan 4 2" xfId="8810"/>
    <cellStyle name="_Allocation of Consideration to Client - 140607v5-Iberdrola WACC_Reg Asset 2008 changes-summary Jan 5" xfId="8811"/>
    <cellStyle name="_Allocation of Consideration to Client - 140607v5-Iberdrola WACC_Reg Asset 2008 changes-summary Jan 5 2" xfId="8812"/>
    <cellStyle name="_Allocation of Consideration to Client - 140607v5-Iberdrola WACC_Reg Asset 2008 changes-summary Jan 6" xfId="8813"/>
    <cellStyle name="_Allocation of Consideration to Client - 140607v5-Iberdrola WACC_Reg Asset 2008 changes-summary Jan 6 2" xfId="8814"/>
    <cellStyle name="_Allocation of Consideration to Client - 140607v5-Iberdrola WACC_Reg Asset 2008 changes-summary Jan 7" xfId="8815"/>
    <cellStyle name="_Allocation of Consideration to Client - 140607v5-Iberdrola WACC_Reg Asset 2008 changes-summary Jan 7 2" xfId="8816"/>
    <cellStyle name="_Allocation of Consideration to Client - 140607v5-Iberdrola WACC_Reg Asset 2008 changes-summary Jan 8" xfId="8817"/>
    <cellStyle name="_Allocation of Consideration to Client - 140607v5-Iberdrola WACC_Reg Asset 2008 changes-summary Jan 9" xfId="8818"/>
    <cellStyle name="_Allocation of Consideration to Client - 140607v5-Iberdrola WACC_Reg Asset 2008 changes-summary Jan_9. Staff Cost-External Services" xfId="8819"/>
    <cellStyle name="_Allocation of Consideration to Client - 140607v5-Iberdrola WACC_Reg Asset 2008 changes-summary Jan_9. Staff Cost-External Services 2" xfId="8820"/>
    <cellStyle name="_Allocation of Consideration to Client - 140607v5-Iberdrola WACC_Reg Asset 2008 changes-summary Jan_9. Staff Cost-External Services_1" xfId="8821"/>
    <cellStyle name="_Allocation of Consideration to Client - 140607v5-Iberdrola WACC_Reg Asset 2008 changes-summary Jan_9. Staff Cost-External Services_1 2" xfId="8822"/>
    <cellStyle name="_Allocation of Consideration to Client - 140607v5-Iberdrola WACC_Reg Asset 2008 changes-summary Jan_Actual" xfId="8823"/>
    <cellStyle name="_Allocation of Consideration to Client - 140607v5-Iberdrola WACC_Reg Asset 2008 changes-summary Jan_Actual 2" xfId="8824"/>
    <cellStyle name="_Allocation of Consideration to Client - 140607v5-Iberdrola WACC_Reg Asset 2008 changes-summary Jan_Actual_Xavier" xfId="8825"/>
    <cellStyle name="_Allocation of Consideration to Client - 140607v5-Iberdrola WACC_Reg Asset 2008 changes-summary Jan_Actual_Xavier 2" xfId="8826"/>
    <cellStyle name="_Allocation of Consideration to Client - 140607v5-Iberdrola WACC_Reg Asset 2008 changes-summary Jan_Conversion" xfId="8827"/>
    <cellStyle name="_Allocation of Consideration to Client - 140607v5-Iberdrola WACC_Reg Asset 2008 changes-summary Jan_Conversion 2" xfId="8828"/>
    <cellStyle name="_Allocation of Consideration to Client - 140607v5-Iberdrola WACC_Reg Asset 2008 changes-summary Jan_FIN € Summary" xfId="8829"/>
    <cellStyle name="_Allocation of Consideration to Client - 140607v5-Iberdrola WACC_Reg Asset 2008 changes-summary Jan_FIN € Summary 2" xfId="8830"/>
    <cellStyle name="_Allocation of Consideration to Client - 140607v5-Iberdrola WACC_Reg Asset 2008 changes-summary Jan_IFRS Elim" xfId="8831"/>
    <cellStyle name="_Allocation of Consideration to Client - 140607v5-Iberdrola WACC_Reg Asset 2008 changes-summary Jan_IFRS Elim 2" xfId="8832"/>
    <cellStyle name="_Allocation of Consideration to Client - 140607v5-Iberdrola WACC_Reg Asset 2008 changes-summary Jan_IFRS Elim_Xavier" xfId="8833"/>
    <cellStyle name="_Allocation of Consideration to Client - 140607v5-Iberdrola WACC_Reg Asset 2008 changes-summary Jan_IFRS Elim_Xavier 2" xfId="8834"/>
    <cellStyle name="_Allocation of Consideration to Client - 140607v5-Iberdrola WACC_Reg Asset 2008 changes-summary Jan_IFRS IS" xfId="8835"/>
    <cellStyle name="_Allocation of Consideration to Client - 140607v5-Iberdrola WACC_Reg Asset 2008 changes-summary Jan_IFRS IS 2" xfId="8836"/>
    <cellStyle name="_Allocation of Consideration to Client - 140607v5-Iberdrola WACC_Reg Asset 2008 changes-summary Jan_IFRS IS_Xavier" xfId="8837"/>
    <cellStyle name="_Allocation of Consideration to Client - 140607v5-Iberdrola WACC_Reg Asset 2008 changes-summary Jan_IFRS IS_Xavier 2" xfId="8838"/>
    <cellStyle name="_Allocation of Consideration to Client - 140607v5-Iberdrola WACC_Reg Asset 2008 changes-summary Jan_One Corp Summary" xfId="8839"/>
    <cellStyle name="_Allocation of Consideration to Client - 140607v5-Iberdrola WACC_Reg Asset 2008 changes-summary Jan_One Corp Summary 2" xfId="8840"/>
    <cellStyle name="_Allocation of Consideration to Client - 140607v5-Iberdrola WACC_Reg Asset 2008 changes-summary Jan_Plan IS" xfId="8841"/>
    <cellStyle name="_Allocation of Consideration to Client - 140607v5-Iberdrola WACC_Reg Asset 2008 changes-summary Jan_Plan IS 2" xfId="8842"/>
    <cellStyle name="_Allocation of Consideration to Client - 140607v5-Iberdrola WACC_Reg Asset 2008 changes-summary Jan_Plan IS_Xavier" xfId="8843"/>
    <cellStyle name="_Allocation of Consideration to Client - 140607v5-Iberdrola WACC_Reg Asset 2008 changes-summary Jan_Plan IS_Xavier 2" xfId="8844"/>
    <cellStyle name="_Allocation of Consideration to Client - 140607v5-Iberdrola WACC_Reg Asset 2008 changes-summary Jan_PlntIn" xfId="8845"/>
    <cellStyle name="_Allocation of Consideration to Client - 140607v5-Iberdrola WACC_Reg Asset 2008 changes-summary Jan_PlntIn 2" xfId="8846"/>
    <cellStyle name="_Allocation of Consideration to Client - 140607v5-Iberdrola WACC_Reg Asset 2008 changes-summary Jan_PlntIn_Xavier" xfId="8847"/>
    <cellStyle name="_Allocation of Consideration to Client - 140607v5-Iberdrola WACC_Reg Asset 2008 changes-summary Jan_PlntIn_Xavier 2" xfId="8848"/>
    <cellStyle name="_Allocation of Consideration to Client - 140607v5-Iberdrola WACC_Reg Asset 2008 changes-summary Jan_PPA" xfId="8849"/>
    <cellStyle name="_Allocation of Consideration to Client - 140607v5-Iberdrola WACC_Reg Asset 2008 changes-summary Jan_PPA 2" xfId="8850"/>
    <cellStyle name="_Allocation of Consideration to Client - 140607v5-Iberdrola WACC_Reg Asset 2008 changes-summary Jan_PPA_Xavier" xfId="8851"/>
    <cellStyle name="_Allocation of Consideration to Client - 140607v5-Iberdrola WACC_Reg Asset 2008 changes-summary Jan_PPA_Xavier 2" xfId="8852"/>
    <cellStyle name="_Allocation of Consideration to Client - 140607v5-Iberdrola WACC_Reg Asset 2008 changes-summary Jan_Xavier" xfId="8853"/>
    <cellStyle name="_Allocation of Consideration to Client - 140607v5-Iberdrola WACC_Reg Asset 2008 changes-summary Jan_Xavier 2" xfId="8854"/>
    <cellStyle name="_Allocation of Consideration to Client - 140607v5-Iberdrola WACC_Xavier" xfId="8855"/>
    <cellStyle name="_Allocation of Consideration to Client - 140607v5-Iberdrola WACC_Xavier 2" xfId="8856"/>
    <cellStyle name="_Allocation of Consideration to Client - 150607v2-Iberdrola WACC" xfId="535"/>
    <cellStyle name="_Allocation of Consideration to Client - 150607v2-Iberdrola WACC 2" xfId="536"/>
    <cellStyle name="_Allocation of Consideration to Client - 150607v2-Iberdrola WACC 2 2" xfId="3579"/>
    <cellStyle name="_Allocation of Consideration to Client - 150607v2-Iberdrola WACC 2_Xavier" xfId="8857"/>
    <cellStyle name="_Allocation of Consideration to Client - 150607v2-Iberdrola WACC 2_Xavier 2" xfId="8858"/>
    <cellStyle name="_Allocation of Consideration to Client - 150607v2-Iberdrola WACC 3" xfId="3578"/>
    <cellStyle name="_Allocation of Consideration to Client - 150607v2-Iberdrola WACC 3 2" xfId="8859"/>
    <cellStyle name="_Allocation of Consideration to Client - 150607v2-Iberdrola WACC 4" xfId="8860"/>
    <cellStyle name="_Allocation of Consideration to Client - 150607v2-Iberdrola WACC 4 2" xfId="8861"/>
    <cellStyle name="_Allocation of Consideration to Client - 150607v2-Iberdrola WACC 5" xfId="8862"/>
    <cellStyle name="_Allocation of Consideration to Client - 150607v2-Iberdrola WACC 5 2" xfId="8863"/>
    <cellStyle name="_Allocation of Consideration to Client - 150607v2-Iberdrola WACC 6" xfId="8864"/>
    <cellStyle name="_Allocation of Consideration to Client - 150607v2-Iberdrola WACC 6 2" xfId="8865"/>
    <cellStyle name="_Allocation of Consideration to Client - 150607v2-Iberdrola WACC 7" xfId="8866"/>
    <cellStyle name="_Allocation of Consideration to Client - 150607v2-Iberdrola WACC 7 2" xfId="8867"/>
    <cellStyle name="_Allocation of Consideration to Client - 150607v2-Iberdrola WACC 8" xfId="8868"/>
    <cellStyle name="_Allocation of Consideration to Client - 150607v2-Iberdrola WACC 9" xfId="8869"/>
    <cellStyle name="_Allocation of Consideration to Client - 150607v2-Iberdrola WACC_9. Staff Cost-External Services" xfId="8870"/>
    <cellStyle name="_Allocation of Consideration to Client - 150607v2-Iberdrola WACC_9. Staff Cost-External Services 2" xfId="8871"/>
    <cellStyle name="_Allocation of Consideration to Client - 150607v2-Iberdrola WACC_9. Staff Cost-External Services_1" xfId="8872"/>
    <cellStyle name="_Allocation of Consideration to Client - 150607v2-Iberdrola WACC_9. Staff Cost-External Services_1 2" xfId="8873"/>
    <cellStyle name="_Allocation of Consideration to Client - 150607v2-Iberdrola WACC_Actual" xfId="8874"/>
    <cellStyle name="_Allocation of Consideration to Client - 150607v2-Iberdrola WACC_Actual 2" xfId="8875"/>
    <cellStyle name="_Allocation of Consideration to Client - 150607v2-Iberdrola WACC_Actual_Xavier" xfId="8876"/>
    <cellStyle name="_Allocation of Consideration to Client - 150607v2-Iberdrola WACC_Actual_Xavier 2" xfId="8877"/>
    <cellStyle name="_Allocation of Consideration to Client - 150607v2-Iberdrola WACC_Adams Report Recon Sept 08" xfId="537"/>
    <cellStyle name="_Allocation of Consideration to Client - 150607v2-Iberdrola WACC_Adams Report Recon Sept 08 2" xfId="538"/>
    <cellStyle name="_Allocation of Consideration to Client - 150607v2-Iberdrola WACC_Adams Report Recon Sept 08 2 2" xfId="3581"/>
    <cellStyle name="_Allocation of Consideration to Client - 150607v2-Iberdrola WACC_Adams Report Recon Sept 08 2_Xavier" xfId="8878"/>
    <cellStyle name="_Allocation of Consideration to Client - 150607v2-Iberdrola WACC_Adams Report Recon Sept 08 2_Xavier 2" xfId="8879"/>
    <cellStyle name="_Allocation of Consideration to Client - 150607v2-Iberdrola WACC_Adams Report Recon Sept 08 3" xfId="3580"/>
    <cellStyle name="_Allocation of Consideration to Client - 150607v2-Iberdrola WACC_Adams Report Recon Sept 08 3 2" xfId="8880"/>
    <cellStyle name="_Allocation of Consideration to Client - 150607v2-Iberdrola WACC_Adams Report Recon Sept 08 4" xfId="8881"/>
    <cellStyle name="_Allocation of Consideration to Client - 150607v2-Iberdrola WACC_Adams Report Recon Sept 08 4 2" xfId="8882"/>
    <cellStyle name="_Allocation of Consideration to Client - 150607v2-Iberdrola WACC_Adams Report Recon Sept 08 5" xfId="8883"/>
    <cellStyle name="_Allocation of Consideration to Client - 150607v2-Iberdrola WACC_Adams Report Recon Sept 08 5 2" xfId="8884"/>
    <cellStyle name="_Allocation of Consideration to Client - 150607v2-Iberdrola WACC_Adams Report Recon Sept 08 6" xfId="8885"/>
    <cellStyle name="_Allocation of Consideration to Client - 150607v2-Iberdrola WACC_Adams Report Recon Sept 08 6 2" xfId="8886"/>
    <cellStyle name="_Allocation of Consideration to Client - 150607v2-Iberdrola WACC_Adams Report Recon Sept 08 7" xfId="8887"/>
    <cellStyle name="_Allocation of Consideration to Client - 150607v2-Iberdrola WACC_Adams Report Recon Sept 08 7 2" xfId="8888"/>
    <cellStyle name="_Allocation of Consideration to Client - 150607v2-Iberdrola WACC_Adams Report Recon Sept 08 8" xfId="8889"/>
    <cellStyle name="_Allocation of Consideration to Client - 150607v2-Iberdrola WACC_Adams Report Recon Sept 08 9" xfId="8890"/>
    <cellStyle name="_Allocation of Consideration to Client - 150607v2-Iberdrola WACC_Adams Report Recon Sept 08_9. Staff Cost-External Services" xfId="8891"/>
    <cellStyle name="_Allocation of Consideration to Client - 150607v2-Iberdrola WACC_Adams Report Recon Sept 08_9. Staff Cost-External Services 2" xfId="8892"/>
    <cellStyle name="_Allocation of Consideration to Client - 150607v2-Iberdrola WACC_Adams Report Recon Sept 08_9. Staff Cost-External Services_1" xfId="8893"/>
    <cellStyle name="_Allocation of Consideration to Client - 150607v2-Iberdrola WACC_Adams Report Recon Sept 08_9. Staff Cost-External Services_1 2" xfId="8894"/>
    <cellStyle name="_Allocation of Consideration to Client - 150607v2-Iberdrola WACC_Adams Report Recon Sept 08_Actual" xfId="8895"/>
    <cellStyle name="_Allocation of Consideration to Client - 150607v2-Iberdrola WACC_Adams Report Recon Sept 08_Actual 2" xfId="8896"/>
    <cellStyle name="_Allocation of Consideration to Client - 150607v2-Iberdrola WACC_Adams Report Recon Sept 08_Actual_Xavier" xfId="8897"/>
    <cellStyle name="_Allocation of Consideration to Client - 150607v2-Iberdrola WACC_Adams Report Recon Sept 08_Actual_Xavier 2" xfId="8898"/>
    <cellStyle name="_Allocation of Consideration to Client - 150607v2-Iberdrola WACC_Adams Report Recon Sept 08_Conversion" xfId="8899"/>
    <cellStyle name="_Allocation of Consideration to Client - 150607v2-Iberdrola WACC_Adams Report Recon Sept 08_Conversion 2" xfId="8900"/>
    <cellStyle name="_Allocation of Consideration to Client - 150607v2-Iberdrola WACC_Adams Report Recon Sept 08_FIN € Summary" xfId="8901"/>
    <cellStyle name="_Allocation of Consideration to Client - 150607v2-Iberdrola WACC_Adams Report Recon Sept 08_FIN € Summary 2" xfId="8902"/>
    <cellStyle name="_Allocation of Consideration to Client - 150607v2-Iberdrola WACC_Adams Report Recon Sept 08_IFRS Elim" xfId="8903"/>
    <cellStyle name="_Allocation of Consideration to Client - 150607v2-Iberdrola WACC_Adams Report Recon Sept 08_IFRS Elim 2" xfId="8904"/>
    <cellStyle name="_Allocation of Consideration to Client - 150607v2-Iberdrola WACC_Adams Report Recon Sept 08_IFRS Elim_Xavier" xfId="8905"/>
    <cellStyle name="_Allocation of Consideration to Client - 150607v2-Iberdrola WACC_Adams Report Recon Sept 08_IFRS Elim_Xavier 2" xfId="8906"/>
    <cellStyle name="_Allocation of Consideration to Client - 150607v2-Iberdrola WACC_Adams Report Recon Sept 08_IFRS IS" xfId="8907"/>
    <cellStyle name="_Allocation of Consideration to Client - 150607v2-Iberdrola WACC_Adams Report Recon Sept 08_IFRS IS 2" xfId="8908"/>
    <cellStyle name="_Allocation of Consideration to Client - 150607v2-Iberdrola WACC_Adams Report Recon Sept 08_IFRS IS_Xavier" xfId="8909"/>
    <cellStyle name="_Allocation of Consideration to Client - 150607v2-Iberdrola WACC_Adams Report Recon Sept 08_IFRS IS_Xavier 2" xfId="8910"/>
    <cellStyle name="_Allocation of Consideration to Client - 150607v2-Iberdrola WACC_Adams Report Recon Sept 08_One Corp Summary" xfId="8911"/>
    <cellStyle name="_Allocation of Consideration to Client - 150607v2-Iberdrola WACC_Adams Report Recon Sept 08_One Corp Summary 2" xfId="8912"/>
    <cellStyle name="_Allocation of Consideration to Client - 150607v2-Iberdrola WACC_Adams Report Recon Sept 08_Plan IS" xfId="8913"/>
    <cellStyle name="_Allocation of Consideration to Client - 150607v2-Iberdrola WACC_Adams Report Recon Sept 08_Plan IS 2" xfId="8914"/>
    <cellStyle name="_Allocation of Consideration to Client - 150607v2-Iberdrola WACC_Adams Report Recon Sept 08_Plan IS_Xavier" xfId="8915"/>
    <cellStyle name="_Allocation of Consideration to Client - 150607v2-Iberdrola WACC_Adams Report Recon Sept 08_Plan IS_Xavier 2" xfId="8916"/>
    <cellStyle name="_Allocation of Consideration to Client - 150607v2-Iberdrola WACC_Adams Report Recon Sept 08_PlntIn" xfId="8917"/>
    <cellStyle name="_Allocation of Consideration to Client - 150607v2-Iberdrola WACC_Adams Report Recon Sept 08_PlntIn 2" xfId="8918"/>
    <cellStyle name="_Allocation of Consideration to Client - 150607v2-Iberdrola WACC_Adams Report Recon Sept 08_PlntIn_Xavier" xfId="8919"/>
    <cellStyle name="_Allocation of Consideration to Client - 150607v2-Iberdrola WACC_Adams Report Recon Sept 08_PlntIn_Xavier 2" xfId="8920"/>
    <cellStyle name="_Allocation of Consideration to Client - 150607v2-Iberdrola WACC_Adams Report Recon Sept 08_PPA" xfId="8921"/>
    <cellStyle name="_Allocation of Consideration to Client - 150607v2-Iberdrola WACC_Adams Report Recon Sept 08_PPA 2" xfId="8922"/>
    <cellStyle name="_Allocation of Consideration to Client - 150607v2-Iberdrola WACC_Adams Report Recon Sept 08_PPA_Xavier" xfId="8923"/>
    <cellStyle name="_Allocation of Consideration to Client - 150607v2-Iberdrola WACC_Adams Report Recon Sept 08_PPA_Xavier 2" xfId="8924"/>
    <cellStyle name="_Allocation of Consideration to Client - 150607v2-Iberdrola WACC_Adams Report Recon Sept 08_Xavier" xfId="8925"/>
    <cellStyle name="_Allocation of Consideration to Client - 150607v2-Iberdrola WACC_Adams Report Recon Sept 08_Xavier 2" xfId="8926"/>
    <cellStyle name="_Allocation of Consideration to Client - 150607v2-Iberdrola WACC_Book1" xfId="539"/>
    <cellStyle name="_Allocation of Consideration to Client - 150607v2-Iberdrola WACC_Book1 2" xfId="540"/>
    <cellStyle name="_Allocation of Consideration to Client - 150607v2-Iberdrola WACC_Book1 2 2" xfId="3583"/>
    <cellStyle name="_Allocation of Consideration to Client - 150607v2-Iberdrola WACC_Book1 2_Xavier" xfId="8927"/>
    <cellStyle name="_Allocation of Consideration to Client - 150607v2-Iberdrola WACC_Book1 2_Xavier 2" xfId="8928"/>
    <cellStyle name="_Allocation of Consideration to Client - 150607v2-Iberdrola WACC_Book1 3" xfId="3582"/>
    <cellStyle name="_Allocation of Consideration to Client - 150607v2-Iberdrola WACC_Book1 3 2" xfId="8929"/>
    <cellStyle name="_Allocation of Consideration to Client - 150607v2-Iberdrola WACC_Book1 4" xfId="8930"/>
    <cellStyle name="_Allocation of Consideration to Client - 150607v2-Iberdrola WACC_Book1 4 2" xfId="8931"/>
    <cellStyle name="_Allocation of Consideration to Client - 150607v2-Iberdrola WACC_Book1 5" xfId="8932"/>
    <cellStyle name="_Allocation of Consideration to Client - 150607v2-Iberdrola WACC_Book1 5 2" xfId="8933"/>
    <cellStyle name="_Allocation of Consideration to Client - 150607v2-Iberdrola WACC_Book1 6" xfId="8934"/>
    <cellStyle name="_Allocation of Consideration to Client - 150607v2-Iberdrola WACC_Book1 6 2" xfId="8935"/>
    <cellStyle name="_Allocation of Consideration to Client - 150607v2-Iberdrola WACC_Book1 7" xfId="8936"/>
    <cellStyle name="_Allocation of Consideration to Client - 150607v2-Iberdrola WACC_Book1 7 2" xfId="8937"/>
    <cellStyle name="_Allocation of Consideration to Client - 150607v2-Iberdrola WACC_Book1 8" xfId="8938"/>
    <cellStyle name="_Allocation of Consideration to Client - 150607v2-Iberdrola WACC_Book1 9" xfId="8939"/>
    <cellStyle name="_Allocation of Consideration to Client - 150607v2-Iberdrola WACC_Book1_9. Staff Cost-External Services" xfId="8940"/>
    <cellStyle name="_Allocation of Consideration to Client - 150607v2-Iberdrola WACC_Book1_9. Staff Cost-External Services 2" xfId="8941"/>
    <cellStyle name="_Allocation of Consideration to Client - 150607v2-Iberdrola WACC_Book1_9. Staff Cost-External Services_1" xfId="8942"/>
    <cellStyle name="_Allocation of Consideration to Client - 150607v2-Iberdrola WACC_Book1_9. Staff Cost-External Services_1 2" xfId="8943"/>
    <cellStyle name="_Allocation of Consideration to Client - 150607v2-Iberdrola WACC_Book1_Actual" xfId="8944"/>
    <cellStyle name="_Allocation of Consideration to Client - 150607v2-Iberdrola WACC_Book1_Actual 2" xfId="8945"/>
    <cellStyle name="_Allocation of Consideration to Client - 150607v2-Iberdrola WACC_Book1_Actual_Xavier" xfId="8946"/>
    <cellStyle name="_Allocation of Consideration to Client - 150607v2-Iberdrola WACC_Book1_Actual_Xavier 2" xfId="8947"/>
    <cellStyle name="_Allocation of Consideration to Client - 150607v2-Iberdrola WACC_Book1_Conversion" xfId="8948"/>
    <cellStyle name="_Allocation of Consideration to Client - 150607v2-Iberdrola WACC_Book1_Conversion 2" xfId="8949"/>
    <cellStyle name="_Allocation of Consideration to Client - 150607v2-Iberdrola WACC_Book1_FIN € Summary" xfId="8950"/>
    <cellStyle name="_Allocation of Consideration to Client - 150607v2-Iberdrola WACC_Book1_FIN € Summary 2" xfId="8951"/>
    <cellStyle name="_Allocation of Consideration to Client - 150607v2-Iberdrola WACC_Book1_IFRS Elim" xfId="8952"/>
    <cellStyle name="_Allocation of Consideration to Client - 150607v2-Iberdrola WACC_Book1_IFRS Elim 2" xfId="8953"/>
    <cellStyle name="_Allocation of Consideration to Client - 150607v2-Iberdrola WACC_Book1_IFRS Elim_Xavier" xfId="8954"/>
    <cellStyle name="_Allocation of Consideration to Client - 150607v2-Iberdrola WACC_Book1_IFRS Elim_Xavier 2" xfId="8955"/>
    <cellStyle name="_Allocation of Consideration to Client - 150607v2-Iberdrola WACC_Book1_IFRS IS" xfId="8956"/>
    <cellStyle name="_Allocation of Consideration to Client - 150607v2-Iberdrola WACC_Book1_IFRS IS 2" xfId="8957"/>
    <cellStyle name="_Allocation of Consideration to Client - 150607v2-Iberdrola WACC_Book1_IFRS IS_Xavier" xfId="8958"/>
    <cellStyle name="_Allocation of Consideration to Client - 150607v2-Iberdrola WACC_Book1_IFRS IS_Xavier 2" xfId="8959"/>
    <cellStyle name="_Allocation of Consideration to Client - 150607v2-Iberdrola WACC_Book1_One Corp Summary" xfId="8960"/>
    <cellStyle name="_Allocation of Consideration to Client - 150607v2-Iberdrola WACC_Book1_One Corp Summary 2" xfId="8961"/>
    <cellStyle name="_Allocation of Consideration to Client - 150607v2-Iberdrola WACC_Book1_Plan IS" xfId="8962"/>
    <cellStyle name="_Allocation of Consideration to Client - 150607v2-Iberdrola WACC_Book1_Plan IS 2" xfId="8963"/>
    <cellStyle name="_Allocation of Consideration to Client - 150607v2-Iberdrola WACC_Book1_Plan IS_Xavier" xfId="8964"/>
    <cellStyle name="_Allocation of Consideration to Client - 150607v2-Iberdrola WACC_Book1_Plan IS_Xavier 2" xfId="8965"/>
    <cellStyle name="_Allocation of Consideration to Client - 150607v2-Iberdrola WACC_Book1_PlntIn" xfId="8966"/>
    <cellStyle name="_Allocation of Consideration to Client - 150607v2-Iberdrola WACC_Book1_PlntIn 2" xfId="8967"/>
    <cellStyle name="_Allocation of Consideration to Client - 150607v2-Iberdrola WACC_Book1_PlntIn_Xavier" xfId="8968"/>
    <cellStyle name="_Allocation of Consideration to Client - 150607v2-Iberdrola WACC_Book1_PlntIn_Xavier 2" xfId="8969"/>
    <cellStyle name="_Allocation of Consideration to Client - 150607v2-Iberdrola WACC_Book1_PPA" xfId="8970"/>
    <cellStyle name="_Allocation of Consideration to Client - 150607v2-Iberdrola WACC_Book1_PPA 2" xfId="8971"/>
    <cellStyle name="_Allocation of Consideration to Client - 150607v2-Iberdrola WACC_Book1_PPA_Xavier" xfId="8972"/>
    <cellStyle name="_Allocation of Consideration to Client - 150607v2-Iberdrola WACC_Book1_PPA_Xavier 2" xfId="8973"/>
    <cellStyle name="_Allocation of Consideration to Client - 150607v2-Iberdrola WACC_Book1_Xavier" xfId="8974"/>
    <cellStyle name="_Allocation of Consideration to Client - 150607v2-Iberdrola WACC_Book1_Xavier 2" xfId="8975"/>
    <cellStyle name="_Allocation of Consideration to Client - 150607v2-Iberdrola WACC_Conversion" xfId="8976"/>
    <cellStyle name="_Allocation of Consideration to Client - 150607v2-Iberdrola WACC_Conversion 2" xfId="8977"/>
    <cellStyle name="_Allocation of Consideration to Client - 150607v2-Iberdrola WACC_FIN € Summary" xfId="8978"/>
    <cellStyle name="_Allocation of Consideration to Client - 150607v2-Iberdrola WACC_FIN € Summary 2" xfId="8979"/>
    <cellStyle name="_Allocation of Consideration to Client - 150607v2-Iberdrola WACC_IFRS Elim" xfId="8980"/>
    <cellStyle name="_Allocation of Consideration to Client - 150607v2-Iberdrola WACC_IFRS Elim 2" xfId="8981"/>
    <cellStyle name="_Allocation of Consideration to Client - 150607v2-Iberdrola WACC_IFRS Elim_Xavier" xfId="8982"/>
    <cellStyle name="_Allocation of Consideration to Client - 150607v2-Iberdrola WACC_IFRS Elim_Xavier 2" xfId="8983"/>
    <cellStyle name="_Allocation of Consideration to Client - 150607v2-Iberdrola WACC_IFRS IS" xfId="8984"/>
    <cellStyle name="_Allocation of Consideration to Client - 150607v2-Iberdrola WACC_IFRS IS 2" xfId="8985"/>
    <cellStyle name="_Allocation of Consideration to Client - 150607v2-Iberdrola WACC_IFRS IS_Xavier" xfId="8986"/>
    <cellStyle name="_Allocation of Consideration to Client - 150607v2-Iberdrola WACC_IFRS IS_Xavier 2" xfId="8987"/>
    <cellStyle name="_Allocation of Consideration to Client - 150607v2-Iberdrola WACC_NYSEG Assets" xfId="541"/>
    <cellStyle name="_Allocation of Consideration to Client - 150607v2-Iberdrola WACC_NYSEG Assets 2" xfId="542"/>
    <cellStyle name="_Allocation of Consideration to Client - 150607v2-Iberdrola WACC_NYSEG Assets 2 2" xfId="3585"/>
    <cellStyle name="_Allocation of Consideration to Client - 150607v2-Iberdrola WACC_NYSEG Assets 2_Xavier" xfId="8988"/>
    <cellStyle name="_Allocation of Consideration to Client - 150607v2-Iberdrola WACC_NYSEG Assets 2_Xavier 2" xfId="8989"/>
    <cellStyle name="_Allocation of Consideration to Client - 150607v2-Iberdrola WACC_NYSEG Assets 3" xfId="3584"/>
    <cellStyle name="_Allocation of Consideration to Client - 150607v2-Iberdrola WACC_NYSEG Assets 3 2" xfId="8990"/>
    <cellStyle name="_Allocation of Consideration to Client - 150607v2-Iberdrola WACC_NYSEG Assets 4" xfId="8991"/>
    <cellStyle name="_Allocation of Consideration to Client - 150607v2-Iberdrola WACC_NYSEG Assets 4 2" xfId="8992"/>
    <cellStyle name="_Allocation of Consideration to Client - 150607v2-Iberdrola WACC_NYSEG Assets 5" xfId="8993"/>
    <cellStyle name="_Allocation of Consideration to Client - 150607v2-Iberdrola WACC_NYSEG Assets 5 2" xfId="8994"/>
    <cellStyle name="_Allocation of Consideration to Client - 150607v2-Iberdrola WACC_NYSEG Assets 6" xfId="8995"/>
    <cellStyle name="_Allocation of Consideration to Client - 150607v2-Iberdrola WACC_NYSEG Assets 6 2" xfId="8996"/>
    <cellStyle name="_Allocation of Consideration to Client - 150607v2-Iberdrola WACC_NYSEG Assets 7" xfId="8997"/>
    <cellStyle name="_Allocation of Consideration to Client - 150607v2-Iberdrola WACC_NYSEG Assets 7 2" xfId="8998"/>
    <cellStyle name="_Allocation of Consideration to Client - 150607v2-Iberdrola WACC_NYSEG Assets 8" xfId="8999"/>
    <cellStyle name="_Allocation of Consideration to Client - 150607v2-Iberdrola WACC_NYSEG Assets 9" xfId="9000"/>
    <cellStyle name="_Allocation of Consideration to Client - 150607v2-Iberdrola WACC_NYSEG Assets_9. Staff Cost-External Services" xfId="9001"/>
    <cellStyle name="_Allocation of Consideration to Client - 150607v2-Iberdrola WACC_NYSEG Assets_9. Staff Cost-External Services 2" xfId="9002"/>
    <cellStyle name="_Allocation of Consideration to Client - 150607v2-Iberdrola WACC_NYSEG Assets_9. Staff Cost-External Services_1" xfId="9003"/>
    <cellStyle name="_Allocation of Consideration to Client - 150607v2-Iberdrola WACC_NYSEG Assets_9. Staff Cost-External Services_1 2" xfId="9004"/>
    <cellStyle name="_Allocation of Consideration to Client - 150607v2-Iberdrola WACC_NYSEG Assets_Actual" xfId="9005"/>
    <cellStyle name="_Allocation of Consideration to Client - 150607v2-Iberdrola WACC_NYSEG Assets_Actual 2" xfId="9006"/>
    <cellStyle name="_Allocation of Consideration to Client - 150607v2-Iberdrola WACC_NYSEG Assets_Actual_Xavier" xfId="9007"/>
    <cellStyle name="_Allocation of Consideration to Client - 150607v2-Iberdrola WACC_NYSEG Assets_Actual_Xavier 2" xfId="9008"/>
    <cellStyle name="_Allocation of Consideration to Client - 150607v2-Iberdrola WACC_NYSEG Assets_Conversion" xfId="9009"/>
    <cellStyle name="_Allocation of Consideration to Client - 150607v2-Iberdrola WACC_NYSEG Assets_Conversion 2" xfId="9010"/>
    <cellStyle name="_Allocation of Consideration to Client - 150607v2-Iberdrola WACC_NYSEG Assets_FIN € Summary" xfId="9011"/>
    <cellStyle name="_Allocation of Consideration to Client - 150607v2-Iberdrola WACC_NYSEG Assets_FIN € Summary 2" xfId="9012"/>
    <cellStyle name="_Allocation of Consideration to Client - 150607v2-Iberdrola WACC_NYSEG Assets_IFRS Elim" xfId="9013"/>
    <cellStyle name="_Allocation of Consideration to Client - 150607v2-Iberdrola WACC_NYSEG Assets_IFRS Elim 2" xfId="9014"/>
    <cellStyle name="_Allocation of Consideration to Client - 150607v2-Iberdrola WACC_NYSEG Assets_IFRS Elim_Xavier" xfId="9015"/>
    <cellStyle name="_Allocation of Consideration to Client - 150607v2-Iberdrola WACC_NYSEG Assets_IFRS Elim_Xavier 2" xfId="9016"/>
    <cellStyle name="_Allocation of Consideration to Client - 150607v2-Iberdrola WACC_NYSEG Assets_IFRS IS" xfId="9017"/>
    <cellStyle name="_Allocation of Consideration to Client - 150607v2-Iberdrola WACC_NYSEG Assets_IFRS IS 2" xfId="9018"/>
    <cellStyle name="_Allocation of Consideration to Client - 150607v2-Iberdrola WACC_NYSEG Assets_IFRS IS_Xavier" xfId="9019"/>
    <cellStyle name="_Allocation of Consideration to Client - 150607v2-Iberdrola WACC_NYSEG Assets_IFRS IS_Xavier 2" xfId="9020"/>
    <cellStyle name="_Allocation of Consideration to Client - 150607v2-Iberdrola WACC_NYSEG Assets_One Corp Summary" xfId="9021"/>
    <cellStyle name="_Allocation of Consideration to Client - 150607v2-Iberdrola WACC_NYSEG Assets_One Corp Summary 2" xfId="9022"/>
    <cellStyle name="_Allocation of Consideration to Client - 150607v2-Iberdrola WACC_NYSEG Assets_Plan IS" xfId="9023"/>
    <cellStyle name="_Allocation of Consideration to Client - 150607v2-Iberdrola WACC_NYSEG Assets_Plan IS 2" xfId="9024"/>
    <cellStyle name="_Allocation of Consideration to Client - 150607v2-Iberdrola WACC_NYSEG Assets_Plan IS_Xavier" xfId="9025"/>
    <cellStyle name="_Allocation of Consideration to Client - 150607v2-Iberdrola WACC_NYSEG Assets_Plan IS_Xavier 2" xfId="9026"/>
    <cellStyle name="_Allocation of Consideration to Client - 150607v2-Iberdrola WACC_NYSEG Assets_PlntIn" xfId="9027"/>
    <cellStyle name="_Allocation of Consideration to Client - 150607v2-Iberdrola WACC_NYSEG Assets_PlntIn 2" xfId="9028"/>
    <cellStyle name="_Allocation of Consideration to Client - 150607v2-Iberdrola WACC_NYSEG Assets_PlntIn_Xavier" xfId="9029"/>
    <cellStyle name="_Allocation of Consideration to Client - 150607v2-Iberdrola WACC_NYSEG Assets_PlntIn_Xavier 2" xfId="9030"/>
    <cellStyle name="_Allocation of Consideration to Client - 150607v2-Iberdrola WACC_NYSEG Assets_PPA" xfId="9031"/>
    <cellStyle name="_Allocation of Consideration to Client - 150607v2-Iberdrola WACC_NYSEG Assets_PPA 2" xfId="9032"/>
    <cellStyle name="_Allocation of Consideration to Client - 150607v2-Iberdrola WACC_NYSEG Assets_PPA_Xavier" xfId="9033"/>
    <cellStyle name="_Allocation of Consideration to Client - 150607v2-Iberdrola WACC_NYSEG Assets_PPA_Xavier 2" xfId="9034"/>
    <cellStyle name="_Allocation of Consideration to Client - 150607v2-Iberdrola WACC_NYSEG Assets_Xavier" xfId="9035"/>
    <cellStyle name="_Allocation of Consideration to Client - 150607v2-Iberdrola WACC_NYSEG Assets_Xavier 2" xfId="9036"/>
    <cellStyle name="_Allocation of Consideration to Client - 150607v2-Iberdrola WACC_NYSEG Liab" xfId="543"/>
    <cellStyle name="_Allocation of Consideration to Client - 150607v2-Iberdrola WACC_NYSEG Liab 2" xfId="544"/>
    <cellStyle name="_Allocation of Consideration to Client - 150607v2-Iberdrola WACC_NYSEG Liab 2 2" xfId="3587"/>
    <cellStyle name="_Allocation of Consideration to Client - 150607v2-Iberdrola WACC_NYSEG Liab 2_Xavier" xfId="9037"/>
    <cellStyle name="_Allocation of Consideration to Client - 150607v2-Iberdrola WACC_NYSEG Liab 2_Xavier 2" xfId="9038"/>
    <cellStyle name="_Allocation of Consideration to Client - 150607v2-Iberdrola WACC_NYSEG Liab 3" xfId="3586"/>
    <cellStyle name="_Allocation of Consideration to Client - 150607v2-Iberdrola WACC_NYSEG Liab 3 2" xfId="9039"/>
    <cellStyle name="_Allocation of Consideration to Client - 150607v2-Iberdrola WACC_NYSEG Liab 4" xfId="9040"/>
    <cellStyle name="_Allocation of Consideration to Client - 150607v2-Iberdrola WACC_NYSEG Liab 4 2" xfId="9041"/>
    <cellStyle name="_Allocation of Consideration to Client - 150607v2-Iberdrola WACC_NYSEG Liab 5" xfId="9042"/>
    <cellStyle name="_Allocation of Consideration to Client - 150607v2-Iberdrola WACC_NYSEG Liab 5 2" xfId="9043"/>
    <cellStyle name="_Allocation of Consideration to Client - 150607v2-Iberdrola WACC_NYSEG Liab 6" xfId="9044"/>
    <cellStyle name="_Allocation of Consideration to Client - 150607v2-Iberdrola WACC_NYSEG Liab 6 2" xfId="9045"/>
    <cellStyle name="_Allocation of Consideration to Client - 150607v2-Iberdrola WACC_NYSEG Liab 7" xfId="9046"/>
    <cellStyle name="_Allocation of Consideration to Client - 150607v2-Iberdrola WACC_NYSEG Liab 7 2" xfId="9047"/>
    <cellStyle name="_Allocation of Consideration to Client - 150607v2-Iberdrola WACC_NYSEG Liab 8" xfId="9048"/>
    <cellStyle name="_Allocation of Consideration to Client - 150607v2-Iberdrola WACC_NYSEG Liab 9" xfId="9049"/>
    <cellStyle name="_Allocation of Consideration to Client - 150607v2-Iberdrola WACC_NYSEG Liab_9. Staff Cost-External Services" xfId="9050"/>
    <cellStyle name="_Allocation of Consideration to Client - 150607v2-Iberdrola WACC_NYSEG Liab_9. Staff Cost-External Services 2" xfId="9051"/>
    <cellStyle name="_Allocation of Consideration to Client - 150607v2-Iberdrola WACC_NYSEG Liab_9. Staff Cost-External Services_1" xfId="9052"/>
    <cellStyle name="_Allocation of Consideration to Client - 150607v2-Iberdrola WACC_NYSEG Liab_9. Staff Cost-External Services_1 2" xfId="9053"/>
    <cellStyle name="_Allocation of Consideration to Client - 150607v2-Iberdrola WACC_NYSEG Liab_Actual" xfId="9054"/>
    <cellStyle name="_Allocation of Consideration to Client - 150607v2-Iberdrola WACC_NYSEG Liab_Actual 2" xfId="9055"/>
    <cellStyle name="_Allocation of Consideration to Client - 150607v2-Iberdrola WACC_NYSEG Liab_Actual_Xavier" xfId="9056"/>
    <cellStyle name="_Allocation of Consideration to Client - 150607v2-Iberdrola WACC_NYSEG Liab_Actual_Xavier 2" xfId="9057"/>
    <cellStyle name="_Allocation of Consideration to Client - 150607v2-Iberdrola WACC_NYSEG Liab_Conversion" xfId="9058"/>
    <cellStyle name="_Allocation of Consideration to Client - 150607v2-Iberdrola WACC_NYSEG Liab_Conversion 2" xfId="9059"/>
    <cellStyle name="_Allocation of Consideration to Client - 150607v2-Iberdrola WACC_NYSEG Liab_FIN € Summary" xfId="9060"/>
    <cellStyle name="_Allocation of Consideration to Client - 150607v2-Iberdrola WACC_NYSEG Liab_FIN € Summary 2" xfId="9061"/>
    <cellStyle name="_Allocation of Consideration to Client - 150607v2-Iberdrola WACC_NYSEG Liab_IFRS Elim" xfId="9062"/>
    <cellStyle name="_Allocation of Consideration to Client - 150607v2-Iberdrola WACC_NYSEG Liab_IFRS Elim 2" xfId="9063"/>
    <cellStyle name="_Allocation of Consideration to Client - 150607v2-Iberdrola WACC_NYSEG Liab_IFRS Elim_Xavier" xfId="9064"/>
    <cellStyle name="_Allocation of Consideration to Client - 150607v2-Iberdrola WACC_NYSEG Liab_IFRS Elim_Xavier 2" xfId="9065"/>
    <cellStyle name="_Allocation of Consideration to Client - 150607v2-Iberdrola WACC_NYSEG Liab_IFRS IS" xfId="9066"/>
    <cellStyle name="_Allocation of Consideration to Client - 150607v2-Iberdrola WACC_NYSEG Liab_IFRS IS 2" xfId="9067"/>
    <cellStyle name="_Allocation of Consideration to Client - 150607v2-Iberdrola WACC_NYSEG Liab_IFRS IS_Xavier" xfId="9068"/>
    <cellStyle name="_Allocation of Consideration to Client - 150607v2-Iberdrola WACC_NYSEG Liab_IFRS IS_Xavier 2" xfId="9069"/>
    <cellStyle name="_Allocation of Consideration to Client - 150607v2-Iberdrola WACC_NYSEG Liab_One Corp Summary" xfId="9070"/>
    <cellStyle name="_Allocation of Consideration to Client - 150607v2-Iberdrola WACC_NYSEG Liab_One Corp Summary 2" xfId="9071"/>
    <cellStyle name="_Allocation of Consideration to Client - 150607v2-Iberdrola WACC_NYSEG Liab_Plan IS" xfId="9072"/>
    <cellStyle name="_Allocation of Consideration to Client - 150607v2-Iberdrola WACC_NYSEG Liab_Plan IS 2" xfId="9073"/>
    <cellStyle name="_Allocation of Consideration to Client - 150607v2-Iberdrola WACC_NYSEG Liab_Plan IS_Xavier" xfId="9074"/>
    <cellStyle name="_Allocation of Consideration to Client - 150607v2-Iberdrola WACC_NYSEG Liab_Plan IS_Xavier 2" xfId="9075"/>
    <cellStyle name="_Allocation of Consideration to Client - 150607v2-Iberdrola WACC_NYSEG Liab_PlntIn" xfId="9076"/>
    <cellStyle name="_Allocation of Consideration to Client - 150607v2-Iberdrola WACC_NYSEG Liab_PlntIn 2" xfId="9077"/>
    <cellStyle name="_Allocation of Consideration to Client - 150607v2-Iberdrola WACC_NYSEG Liab_PlntIn_Xavier" xfId="9078"/>
    <cellStyle name="_Allocation of Consideration to Client - 150607v2-Iberdrola WACC_NYSEG Liab_PlntIn_Xavier 2" xfId="9079"/>
    <cellStyle name="_Allocation of Consideration to Client - 150607v2-Iberdrola WACC_NYSEG Liab_PPA" xfId="9080"/>
    <cellStyle name="_Allocation of Consideration to Client - 150607v2-Iberdrola WACC_NYSEG Liab_PPA 2" xfId="9081"/>
    <cellStyle name="_Allocation of Consideration to Client - 150607v2-Iberdrola WACC_NYSEG Liab_PPA_Xavier" xfId="9082"/>
    <cellStyle name="_Allocation of Consideration to Client - 150607v2-Iberdrola WACC_NYSEG Liab_PPA_Xavier 2" xfId="9083"/>
    <cellStyle name="_Allocation of Consideration to Client - 150607v2-Iberdrola WACC_NYSEG Liab_Xavier" xfId="9084"/>
    <cellStyle name="_Allocation of Consideration to Client - 150607v2-Iberdrola WACC_NYSEG Liab_Xavier 2" xfId="9085"/>
    <cellStyle name="_Allocation of Consideration to Client - 150607v2-Iberdrola WACC_One Corp Summary" xfId="9086"/>
    <cellStyle name="_Allocation of Consideration to Client - 150607v2-Iberdrola WACC_One Corp Summary 2" xfId="9087"/>
    <cellStyle name="_Allocation of Consideration to Client - 150607v2-Iberdrola WACC_Plan IS" xfId="9088"/>
    <cellStyle name="_Allocation of Consideration to Client - 150607v2-Iberdrola WACC_Plan IS 2" xfId="9089"/>
    <cellStyle name="_Allocation of Consideration to Client - 150607v2-Iberdrola WACC_Plan IS_Xavier" xfId="9090"/>
    <cellStyle name="_Allocation of Consideration to Client - 150607v2-Iberdrola WACC_Plan IS_Xavier 2" xfId="9091"/>
    <cellStyle name="_Allocation of Consideration to Client - 150607v2-Iberdrola WACC_PlntIn" xfId="9092"/>
    <cellStyle name="_Allocation of Consideration to Client - 150607v2-Iberdrola WACC_PlntIn 2" xfId="9093"/>
    <cellStyle name="_Allocation of Consideration to Client - 150607v2-Iberdrola WACC_PlntIn_Xavier" xfId="9094"/>
    <cellStyle name="_Allocation of Consideration to Client - 150607v2-Iberdrola WACC_PlntIn_Xavier 2" xfId="9095"/>
    <cellStyle name="_Allocation of Consideration to Client - 150607v2-Iberdrola WACC_PPA" xfId="9096"/>
    <cellStyle name="_Allocation of Consideration to Client - 150607v2-Iberdrola WACC_PPA 2" xfId="9097"/>
    <cellStyle name="_Allocation of Consideration to Client - 150607v2-Iberdrola WACC_PPA_Xavier" xfId="9098"/>
    <cellStyle name="_Allocation of Consideration to Client - 150607v2-Iberdrola WACC_PPA_Xavier 2" xfId="9099"/>
    <cellStyle name="_Allocation of Consideration to Client - 150607v2-Iberdrola WACC_Reg Asset 2008 changes-summary Jan" xfId="545"/>
    <cellStyle name="_Allocation of Consideration to Client - 150607v2-Iberdrola WACC_Reg Asset 2008 changes-summary Jan 2" xfId="546"/>
    <cellStyle name="_Allocation of Consideration to Client - 150607v2-Iberdrola WACC_Reg Asset 2008 changes-summary Jan 2 2" xfId="3589"/>
    <cellStyle name="_Allocation of Consideration to Client - 150607v2-Iberdrola WACC_Reg Asset 2008 changes-summary Jan 2_Xavier" xfId="9100"/>
    <cellStyle name="_Allocation of Consideration to Client - 150607v2-Iberdrola WACC_Reg Asset 2008 changes-summary Jan 2_Xavier 2" xfId="9101"/>
    <cellStyle name="_Allocation of Consideration to Client - 150607v2-Iberdrola WACC_Reg Asset 2008 changes-summary Jan 3" xfId="3588"/>
    <cellStyle name="_Allocation of Consideration to Client - 150607v2-Iberdrola WACC_Reg Asset 2008 changes-summary Jan 3 2" xfId="9102"/>
    <cellStyle name="_Allocation of Consideration to Client - 150607v2-Iberdrola WACC_Reg Asset 2008 changes-summary Jan 4" xfId="9103"/>
    <cellStyle name="_Allocation of Consideration to Client - 150607v2-Iberdrola WACC_Reg Asset 2008 changes-summary Jan 4 2" xfId="9104"/>
    <cellStyle name="_Allocation of Consideration to Client - 150607v2-Iberdrola WACC_Reg Asset 2008 changes-summary Jan 5" xfId="9105"/>
    <cellStyle name="_Allocation of Consideration to Client - 150607v2-Iberdrola WACC_Reg Asset 2008 changes-summary Jan 5 2" xfId="9106"/>
    <cellStyle name="_Allocation of Consideration to Client - 150607v2-Iberdrola WACC_Reg Asset 2008 changes-summary Jan 6" xfId="9107"/>
    <cellStyle name="_Allocation of Consideration to Client - 150607v2-Iberdrola WACC_Reg Asset 2008 changes-summary Jan 6 2" xfId="9108"/>
    <cellStyle name="_Allocation of Consideration to Client - 150607v2-Iberdrola WACC_Reg Asset 2008 changes-summary Jan 7" xfId="9109"/>
    <cellStyle name="_Allocation of Consideration to Client - 150607v2-Iberdrola WACC_Reg Asset 2008 changes-summary Jan 7 2" xfId="9110"/>
    <cellStyle name="_Allocation of Consideration to Client - 150607v2-Iberdrola WACC_Reg Asset 2008 changes-summary Jan 8" xfId="9111"/>
    <cellStyle name="_Allocation of Consideration to Client - 150607v2-Iberdrola WACC_Reg Asset 2008 changes-summary Jan 9" xfId="9112"/>
    <cellStyle name="_Allocation of Consideration to Client - 150607v2-Iberdrola WACC_Reg Asset 2008 changes-summary Jan_9. Staff Cost-External Services" xfId="9113"/>
    <cellStyle name="_Allocation of Consideration to Client - 150607v2-Iberdrola WACC_Reg Asset 2008 changes-summary Jan_9. Staff Cost-External Services 2" xfId="9114"/>
    <cellStyle name="_Allocation of Consideration to Client - 150607v2-Iberdrola WACC_Reg Asset 2008 changes-summary Jan_9. Staff Cost-External Services_1" xfId="9115"/>
    <cellStyle name="_Allocation of Consideration to Client - 150607v2-Iberdrola WACC_Reg Asset 2008 changes-summary Jan_9. Staff Cost-External Services_1 2" xfId="9116"/>
    <cellStyle name="_Allocation of Consideration to Client - 150607v2-Iberdrola WACC_Reg Asset 2008 changes-summary Jan_Actual" xfId="9117"/>
    <cellStyle name="_Allocation of Consideration to Client - 150607v2-Iberdrola WACC_Reg Asset 2008 changes-summary Jan_Actual 2" xfId="9118"/>
    <cellStyle name="_Allocation of Consideration to Client - 150607v2-Iberdrola WACC_Reg Asset 2008 changes-summary Jan_Actual_Xavier" xfId="9119"/>
    <cellStyle name="_Allocation of Consideration to Client - 150607v2-Iberdrola WACC_Reg Asset 2008 changes-summary Jan_Actual_Xavier 2" xfId="9120"/>
    <cellStyle name="_Allocation of Consideration to Client - 150607v2-Iberdrola WACC_Reg Asset 2008 changes-summary Jan_Conversion" xfId="9121"/>
    <cellStyle name="_Allocation of Consideration to Client - 150607v2-Iberdrola WACC_Reg Asset 2008 changes-summary Jan_Conversion 2" xfId="9122"/>
    <cellStyle name="_Allocation of Consideration to Client - 150607v2-Iberdrola WACC_Reg Asset 2008 changes-summary Jan_FIN € Summary" xfId="9123"/>
    <cellStyle name="_Allocation of Consideration to Client - 150607v2-Iberdrola WACC_Reg Asset 2008 changes-summary Jan_FIN € Summary 2" xfId="9124"/>
    <cellStyle name="_Allocation of Consideration to Client - 150607v2-Iberdrola WACC_Reg Asset 2008 changes-summary Jan_IFRS Elim" xfId="9125"/>
    <cellStyle name="_Allocation of Consideration to Client - 150607v2-Iberdrola WACC_Reg Asset 2008 changes-summary Jan_IFRS Elim 2" xfId="9126"/>
    <cellStyle name="_Allocation of Consideration to Client - 150607v2-Iberdrola WACC_Reg Asset 2008 changes-summary Jan_IFRS Elim_Xavier" xfId="9127"/>
    <cellStyle name="_Allocation of Consideration to Client - 150607v2-Iberdrola WACC_Reg Asset 2008 changes-summary Jan_IFRS Elim_Xavier 2" xfId="9128"/>
    <cellStyle name="_Allocation of Consideration to Client - 150607v2-Iberdrola WACC_Reg Asset 2008 changes-summary Jan_IFRS IS" xfId="9129"/>
    <cellStyle name="_Allocation of Consideration to Client - 150607v2-Iberdrola WACC_Reg Asset 2008 changes-summary Jan_IFRS IS 2" xfId="9130"/>
    <cellStyle name="_Allocation of Consideration to Client - 150607v2-Iberdrola WACC_Reg Asset 2008 changes-summary Jan_IFRS IS_Xavier" xfId="9131"/>
    <cellStyle name="_Allocation of Consideration to Client - 150607v2-Iberdrola WACC_Reg Asset 2008 changes-summary Jan_IFRS IS_Xavier 2" xfId="9132"/>
    <cellStyle name="_Allocation of Consideration to Client - 150607v2-Iberdrola WACC_Reg Asset 2008 changes-summary Jan_One Corp Summary" xfId="9133"/>
    <cellStyle name="_Allocation of Consideration to Client - 150607v2-Iberdrola WACC_Reg Asset 2008 changes-summary Jan_One Corp Summary 2" xfId="9134"/>
    <cellStyle name="_Allocation of Consideration to Client - 150607v2-Iberdrola WACC_Reg Asset 2008 changes-summary Jan_Plan IS" xfId="9135"/>
    <cellStyle name="_Allocation of Consideration to Client - 150607v2-Iberdrola WACC_Reg Asset 2008 changes-summary Jan_Plan IS 2" xfId="9136"/>
    <cellStyle name="_Allocation of Consideration to Client - 150607v2-Iberdrola WACC_Reg Asset 2008 changes-summary Jan_Plan IS_Xavier" xfId="9137"/>
    <cellStyle name="_Allocation of Consideration to Client - 150607v2-Iberdrola WACC_Reg Asset 2008 changes-summary Jan_Plan IS_Xavier 2" xfId="9138"/>
    <cellStyle name="_Allocation of Consideration to Client - 150607v2-Iberdrola WACC_Reg Asset 2008 changes-summary Jan_PlntIn" xfId="9139"/>
    <cellStyle name="_Allocation of Consideration to Client - 150607v2-Iberdrola WACC_Reg Asset 2008 changes-summary Jan_PlntIn 2" xfId="9140"/>
    <cellStyle name="_Allocation of Consideration to Client - 150607v2-Iberdrola WACC_Reg Asset 2008 changes-summary Jan_PlntIn_Xavier" xfId="9141"/>
    <cellStyle name="_Allocation of Consideration to Client - 150607v2-Iberdrola WACC_Reg Asset 2008 changes-summary Jan_PlntIn_Xavier 2" xfId="9142"/>
    <cellStyle name="_Allocation of Consideration to Client - 150607v2-Iberdrola WACC_Reg Asset 2008 changes-summary Jan_PPA" xfId="9143"/>
    <cellStyle name="_Allocation of Consideration to Client - 150607v2-Iberdrola WACC_Reg Asset 2008 changes-summary Jan_PPA 2" xfId="9144"/>
    <cellStyle name="_Allocation of Consideration to Client - 150607v2-Iberdrola WACC_Reg Asset 2008 changes-summary Jan_PPA_Xavier" xfId="9145"/>
    <cellStyle name="_Allocation of Consideration to Client - 150607v2-Iberdrola WACC_Reg Asset 2008 changes-summary Jan_PPA_Xavier 2" xfId="9146"/>
    <cellStyle name="_Allocation of Consideration to Client - 150607v2-Iberdrola WACC_Reg Asset 2008 changes-summary Jan_Xavier" xfId="9147"/>
    <cellStyle name="_Allocation of Consideration to Client - 150607v2-Iberdrola WACC_Reg Asset 2008 changes-summary Jan_Xavier 2" xfId="9148"/>
    <cellStyle name="_Allocation of Consideration to Client - 150607v2-Iberdrola WACC_Xavier" xfId="9149"/>
    <cellStyle name="_Allocation of Consideration to Client - 150607v2-Iberdrola WACC_Xavier 2" xfId="9150"/>
    <cellStyle name="_Allocation of Consideration to Client - 260607v2-Iberdrola WACC" xfId="547"/>
    <cellStyle name="_Allocation of Consideration to Client - 260607v2-Iberdrola WACC 2" xfId="548"/>
    <cellStyle name="_Allocation of Consideration to Client - 260607v2-Iberdrola WACC 2 2" xfId="3591"/>
    <cellStyle name="_Allocation of Consideration to Client - 260607v2-Iberdrola WACC 2_Xavier" xfId="9151"/>
    <cellStyle name="_Allocation of Consideration to Client - 260607v2-Iberdrola WACC 2_Xavier 2" xfId="9152"/>
    <cellStyle name="_Allocation of Consideration to Client - 260607v2-Iberdrola WACC 3" xfId="3590"/>
    <cellStyle name="_Allocation of Consideration to Client - 260607v2-Iberdrola WACC 3 2" xfId="9153"/>
    <cellStyle name="_Allocation of Consideration to Client - 260607v2-Iberdrola WACC 4" xfId="9154"/>
    <cellStyle name="_Allocation of Consideration to Client - 260607v2-Iberdrola WACC 4 2" xfId="9155"/>
    <cellStyle name="_Allocation of Consideration to Client - 260607v2-Iberdrola WACC 5" xfId="9156"/>
    <cellStyle name="_Allocation of Consideration to Client - 260607v2-Iberdrola WACC 5 2" xfId="9157"/>
    <cellStyle name="_Allocation of Consideration to Client - 260607v2-Iberdrola WACC 6" xfId="9158"/>
    <cellStyle name="_Allocation of Consideration to Client - 260607v2-Iberdrola WACC 6 2" xfId="9159"/>
    <cellStyle name="_Allocation of Consideration to Client - 260607v2-Iberdrola WACC 7" xfId="9160"/>
    <cellStyle name="_Allocation of Consideration to Client - 260607v2-Iberdrola WACC 7 2" xfId="9161"/>
    <cellStyle name="_Allocation of Consideration to Client - 260607v2-Iberdrola WACC 8" xfId="9162"/>
    <cellStyle name="_Allocation of Consideration to Client - 260607v2-Iberdrola WACC 9" xfId="9163"/>
    <cellStyle name="_Allocation of Consideration to Client - 260607v2-Iberdrola WACC_9. Staff Cost-External Services" xfId="9164"/>
    <cellStyle name="_Allocation of Consideration to Client - 260607v2-Iberdrola WACC_9. Staff Cost-External Services 2" xfId="9165"/>
    <cellStyle name="_Allocation of Consideration to Client - 260607v2-Iberdrola WACC_9. Staff Cost-External Services_1" xfId="9166"/>
    <cellStyle name="_Allocation of Consideration to Client - 260607v2-Iberdrola WACC_9. Staff Cost-External Services_1 2" xfId="9167"/>
    <cellStyle name="_Allocation of Consideration to Client - 260607v2-Iberdrola WACC_Actual" xfId="9168"/>
    <cellStyle name="_Allocation of Consideration to Client - 260607v2-Iberdrola WACC_Actual 2" xfId="9169"/>
    <cellStyle name="_Allocation of Consideration to Client - 260607v2-Iberdrola WACC_Actual_Xavier" xfId="9170"/>
    <cellStyle name="_Allocation of Consideration to Client - 260607v2-Iberdrola WACC_Actual_Xavier 2" xfId="9171"/>
    <cellStyle name="_Allocation of Consideration to Client - 260607v2-Iberdrola WACC_Adams Report Recon Sept 08" xfId="549"/>
    <cellStyle name="_Allocation of Consideration to Client - 260607v2-Iberdrola WACC_Adams Report Recon Sept 08 2" xfId="550"/>
    <cellStyle name="_Allocation of Consideration to Client - 260607v2-Iberdrola WACC_Adams Report Recon Sept 08 2 2" xfId="3593"/>
    <cellStyle name="_Allocation of Consideration to Client - 260607v2-Iberdrola WACC_Adams Report Recon Sept 08 2_Xavier" xfId="9172"/>
    <cellStyle name="_Allocation of Consideration to Client - 260607v2-Iberdrola WACC_Adams Report Recon Sept 08 2_Xavier 2" xfId="9173"/>
    <cellStyle name="_Allocation of Consideration to Client - 260607v2-Iberdrola WACC_Adams Report Recon Sept 08 3" xfId="3592"/>
    <cellStyle name="_Allocation of Consideration to Client - 260607v2-Iberdrola WACC_Adams Report Recon Sept 08 3 2" xfId="9174"/>
    <cellStyle name="_Allocation of Consideration to Client - 260607v2-Iberdrola WACC_Adams Report Recon Sept 08 4" xfId="9175"/>
    <cellStyle name="_Allocation of Consideration to Client - 260607v2-Iberdrola WACC_Adams Report Recon Sept 08 4 2" xfId="9176"/>
    <cellStyle name="_Allocation of Consideration to Client - 260607v2-Iberdrola WACC_Adams Report Recon Sept 08 5" xfId="9177"/>
    <cellStyle name="_Allocation of Consideration to Client - 260607v2-Iberdrola WACC_Adams Report Recon Sept 08 5 2" xfId="9178"/>
    <cellStyle name="_Allocation of Consideration to Client - 260607v2-Iberdrola WACC_Adams Report Recon Sept 08 6" xfId="9179"/>
    <cellStyle name="_Allocation of Consideration to Client - 260607v2-Iberdrola WACC_Adams Report Recon Sept 08 6 2" xfId="9180"/>
    <cellStyle name="_Allocation of Consideration to Client - 260607v2-Iberdrola WACC_Adams Report Recon Sept 08 7" xfId="9181"/>
    <cellStyle name="_Allocation of Consideration to Client - 260607v2-Iberdrola WACC_Adams Report Recon Sept 08 7 2" xfId="9182"/>
    <cellStyle name="_Allocation of Consideration to Client - 260607v2-Iberdrola WACC_Adams Report Recon Sept 08 8" xfId="9183"/>
    <cellStyle name="_Allocation of Consideration to Client - 260607v2-Iberdrola WACC_Adams Report Recon Sept 08 9" xfId="9184"/>
    <cellStyle name="_Allocation of Consideration to Client - 260607v2-Iberdrola WACC_Adams Report Recon Sept 08_9. Staff Cost-External Services" xfId="9185"/>
    <cellStyle name="_Allocation of Consideration to Client - 260607v2-Iberdrola WACC_Adams Report Recon Sept 08_9. Staff Cost-External Services 2" xfId="9186"/>
    <cellStyle name="_Allocation of Consideration to Client - 260607v2-Iberdrola WACC_Adams Report Recon Sept 08_9. Staff Cost-External Services_1" xfId="9187"/>
    <cellStyle name="_Allocation of Consideration to Client - 260607v2-Iberdrola WACC_Adams Report Recon Sept 08_9. Staff Cost-External Services_1 2" xfId="9188"/>
    <cellStyle name="_Allocation of Consideration to Client - 260607v2-Iberdrola WACC_Adams Report Recon Sept 08_Actual" xfId="9189"/>
    <cellStyle name="_Allocation of Consideration to Client - 260607v2-Iberdrola WACC_Adams Report Recon Sept 08_Actual 2" xfId="9190"/>
    <cellStyle name="_Allocation of Consideration to Client - 260607v2-Iberdrola WACC_Adams Report Recon Sept 08_Actual_Xavier" xfId="9191"/>
    <cellStyle name="_Allocation of Consideration to Client - 260607v2-Iberdrola WACC_Adams Report Recon Sept 08_Actual_Xavier 2" xfId="9192"/>
    <cellStyle name="_Allocation of Consideration to Client - 260607v2-Iberdrola WACC_Adams Report Recon Sept 08_Conversion" xfId="9193"/>
    <cellStyle name="_Allocation of Consideration to Client - 260607v2-Iberdrola WACC_Adams Report Recon Sept 08_Conversion 2" xfId="9194"/>
    <cellStyle name="_Allocation of Consideration to Client - 260607v2-Iberdrola WACC_Adams Report Recon Sept 08_FIN € Summary" xfId="9195"/>
    <cellStyle name="_Allocation of Consideration to Client - 260607v2-Iberdrola WACC_Adams Report Recon Sept 08_FIN € Summary 2" xfId="9196"/>
    <cellStyle name="_Allocation of Consideration to Client - 260607v2-Iberdrola WACC_Adams Report Recon Sept 08_IFRS Elim" xfId="9197"/>
    <cellStyle name="_Allocation of Consideration to Client - 260607v2-Iberdrola WACC_Adams Report Recon Sept 08_IFRS Elim 2" xfId="9198"/>
    <cellStyle name="_Allocation of Consideration to Client - 260607v2-Iberdrola WACC_Adams Report Recon Sept 08_IFRS Elim_Xavier" xfId="9199"/>
    <cellStyle name="_Allocation of Consideration to Client - 260607v2-Iberdrola WACC_Adams Report Recon Sept 08_IFRS Elim_Xavier 2" xfId="9200"/>
    <cellStyle name="_Allocation of Consideration to Client - 260607v2-Iberdrola WACC_Adams Report Recon Sept 08_IFRS IS" xfId="9201"/>
    <cellStyle name="_Allocation of Consideration to Client - 260607v2-Iberdrola WACC_Adams Report Recon Sept 08_IFRS IS 2" xfId="9202"/>
    <cellStyle name="_Allocation of Consideration to Client - 260607v2-Iberdrola WACC_Adams Report Recon Sept 08_IFRS IS_Xavier" xfId="9203"/>
    <cellStyle name="_Allocation of Consideration to Client - 260607v2-Iberdrola WACC_Adams Report Recon Sept 08_IFRS IS_Xavier 2" xfId="9204"/>
    <cellStyle name="_Allocation of Consideration to Client - 260607v2-Iberdrola WACC_Adams Report Recon Sept 08_One Corp Summary" xfId="9205"/>
    <cellStyle name="_Allocation of Consideration to Client - 260607v2-Iberdrola WACC_Adams Report Recon Sept 08_One Corp Summary 2" xfId="9206"/>
    <cellStyle name="_Allocation of Consideration to Client - 260607v2-Iberdrola WACC_Adams Report Recon Sept 08_Plan IS" xfId="9207"/>
    <cellStyle name="_Allocation of Consideration to Client - 260607v2-Iberdrola WACC_Adams Report Recon Sept 08_Plan IS 2" xfId="9208"/>
    <cellStyle name="_Allocation of Consideration to Client - 260607v2-Iberdrola WACC_Adams Report Recon Sept 08_Plan IS_Xavier" xfId="9209"/>
    <cellStyle name="_Allocation of Consideration to Client - 260607v2-Iberdrola WACC_Adams Report Recon Sept 08_Plan IS_Xavier 2" xfId="9210"/>
    <cellStyle name="_Allocation of Consideration to Client - 260607v2-Iberdrola WACC_Adams Report Recon Sept 08_PlntIn" xfId="9211"/>
    <cellStyle name="_Allocation of Consideration to Client - 260607v2-Iberdrola WACC_Adams Report Recon Sept 08_PlntIn 2" xfId="9212"/>
    <cellStyle name="_Allocation of Consideration to Client - 260607v2-Iberdrola WACC_Adams Report Recon Sept 08_PlntIn_Xavier" xfId="9213"/>
    <cellStyle name="_Allocation of Consideration to Client - 260607v2-Iberdrola WACC_Adams Report Recon Sept 08_PlntIn_Xavier 2" xfId="9214"/>
    <cellStyle name="_Allocation of Consideration to Client - 260607v2-Iberdrola WACC_Adams Report Recon Sept 08_PPA" xfId="9215"/>
    <cellStyle name="_Allocation of Consideration to Client - 260607v2-Iberdrola WACC_Adams Report Recon Sept 08_PPA 2" xfId="9216"/>
    <cellStyle name="_Allocation of Consideration to Client - 260607v2-Iberdrola WACC_Adams Report Recon Sept 08_PPA_Xavier" xfId="9217"/>
    <cellStyle name="_Allocation of Consideration to Client - 260607v2-Iberdrola WACC_Adams Report Recon Sept 08_PPA_Xavier 2" xfId="9218"/>
    <cellStyle name="_Allocation of Consideration to Client - 260607v2-Iberdrola WACC_Adams Report Recon Sept 08_Xavier" xfId="9219"/>
    <cellStyle name="_Allocation of Consideration to Client - 260607v2-Iberdrola WACC_Adams Report Recon Sept 08_Xavier 2" xfId="9220"/>
    <cellStyle name="_Allocation of Consideration to Client - 260607v2-Iberdrola WACC_Book1" xfId="551"/>
    <cellStyle name="_Allocation of Consideration to Client - 260607v2-Iberdrola WACC_Book1 2" xfId="552"/>
    <cellStyle name="_Allocation of Consideration to Client - 260607v2-Iberdrola WACC_Book1 2 2" xfId="3595"/>
    <cellStyle name="_Allocation of Consideration to Client - 260607v2-Iberdrola WACC_Book1 2_Xavier" xfId="9221"/>
    <cellStyle name="_Allocation of Consideration to Client - 260607v2-Iberdrola WACC_Book1 2_Xavier 2" xfId="9222"/>
    <cellStyle name="_Allocation of Consideration to Client - 260607v2-Iberdrola WACC_Book1 3" xfId="3594"/>
    <cellStyle name="_Allocation of Consideration to Client - 260607v2-Iberdrola WACC_Book1 3 2" xfId="9223"/>
    <cellStyle name="_Allocation of Consideration to Client - 260607v2-Iberdrola WACC_Book1 4" xfId="9224"/>
    <cellStyle name="_Allocation of Consideration to Client - 260607v2-Iberdrola WACC_Book1 4 2" xfId="9225"/>
    <cellStyle name="_Allocation of Consideration to Client - 260607v2-Iberdrola WACC_Book1 5" xfId="9226"/>
    <cellStyle name="_Allocation of Consideration to Client - 260607v2-Iberdrola WACC_Book1 5 2" xfId="9227"/>
    <cellStyle name="_Allocation of Consideration to Client - 260607v2-Iberdrola WACC_Book1 6" xfId="9228"/>
    <cellStyle name="_Allocation of Consideration to Client - 260607v2-Iberdrola WACC_Book1 6 2" xfId="9229"/>
    <cellStyle name="_Allocation of Consideration to Client - 260607v2-Iberdrola WACC_Book1 7" xfId="9230"/>
    <cellStyle name="_Allocation of Consideration to Client - 260607v2-Iberdrola WACC_Book1 7 2" xfId="9231"/>
    <cellStyle name="_Allocation of Consideration to Client - 260607v2-Iberdrola WACC_Book1 8" xfId="9232"/>
    <cellStyle name="_Allocation of Consideration to Client - 260607v2-Iberdrola WACC_Book1 9" xfId="9233"/>
    <cellStyle name="_Allocation of Consideration to Client - 260607v2-Iberdrola WACC_Book1_9. Staff Cost-External Services" xfId="9234"/>
    <cellStyle name="_Allocation of Consideration to Client - 260607v2-Iberdrola WACC_Book1_9. Staff Cost-External Services 2" xfId="9235"/>
    <cellStyle name="_Allocation of Consideration to Client - 260607v2-Iberdrola WACC_Book1_9. Staff Cost-External Services_1" xfId="9236"/>
    <cellStyle name="_Allocation of Consideration to Client - 260607v2-Iberdrola WACC_Book1_9. Staff Cost-External Services_1 2" xfId="9237"/>
    <cellStyle name="_Allocation of Consideration to Client - 260607v2-Iberdrola WACC_Book1_Actual" xfId="9238"/>
    <cellStyle name="_Allocation of Consideration to Client - 260607v2-Iberdrola WACC_Book1_Actual 2" xfId="9239"/>
    <cellStyle name="_Allocation of Consideration to Client - 260607v2-Iberdrola WACC_Book1_Actual_Xavier" xfId="9240"/>
    <cellStyle name="_Allocation of Consideration to Client - 260607v2-Iberdrola WACC_Book1_Actual_Xavier 2" xfId="9241"/>
    <cellStyle name="_Allocation of Consideration to Client - 260607v2-Iberdrola WACC_Book1_Conversion" xfId="9242"/>
    <cellStyle name="_Allocation of Consideration to Client - 260607v2-Iberdrola WACC_Book1_Conversion 2" xfId="9243"/>
    <cellStyle name="_Allocation of Consideration to Client - 260607v2-Iberdrola WACC_Book1_FIN € Summary" xfId="9244"/>
    <cellStyle name="_Allocation of Consideration to Client - 260607v2-Iberdrola WACC_Book1_FIN € Summary 2" xfId="9245"/>
    <cellStyle name="_Allocation of Consideration to Client - 260607v2-Iberdrola WACC_Book1_IFRS Elim" xfId="9246"/>
    <cellStyle name="_Allocation of Consideration to Client - 260607v2-Iberdrola WACC_Book1_IFRS Elim 2" xfId="9247"/>
    <cellStyle name="_Allocation of Consideration to Client - 260607v2-Iberdrola WACC_Book1_IFRS Elim_Xavier" xfId="9248"/>
    <cellStyle name="_Allocation of Consideration to Client - 260607v2-Iberdrola WACC_Book1_IFRS Elim_Xavier 2" xfId="9249"/>
    <cellStyle name="_Allocation of Consideration to Client - 260607v2-Iberdrola WACC_Book1_IFRS IS" xfId="9250"/>
    <cellStyle name="_Allocation of Consideration to Client - 260607v2-Iberdrola WACC_Book1_IFRS IS 2" xfId="9251"/>
    <cellStyle name="_Allocation of Consideration to Client - 260607v2-Iberdrola WACC_Book1_IFRS IS_Xavier" xfId="9252"/>
    <cellStyle name="_Allocation of Consideration to Client - 260607v2-Iberdrola WACC_Book1_IFRS IS_Xavier 2" xfId="9253"/>
    <cellStyle name="_Allocation of Consideration to Client - 260607v2-Iberdrola WACC_Book1_One Corp Summary" xfId="9254"/>
    <cellStyle name="_Allocation of Consideration to Client - 260607v2-Iberdrola WACC_Book1_One Corp Summary 2" xfId="9255"/>
    <cellStyle name="_Allocation of Consideration to Client - 260607v2-Iberdrola WACC_Book1_Plan IS" xfId="9256"/>
    <cellStyle name="_Allocation of Consideration to Client - 260607v2-Iberdrola WACC_Book1_Plan IS 2" xfId="9257"/>
    <cellStyle name="_Allocation of Consideration to Client - 260607v2-Iberdrola WACC_Book1_Plan IS_Xavier" xfId="9258"/>
    <cellStyle name="_Allocation of Consideration to Client - 260607v2-Iberdrola WACC_Book1_Plan IS_Xavier 2" xfId="9259"/>
    <cellStyle name="_Allocation of Consideration to Client - 260607v2-Iberdrola WACC_Book1_PlntIn" xfId="9260"/>
    <cellStyle name="_Allocation of Consideration to Client - 260607v2-Iberdrola WACC_Book1_PlntIn 2" xfId="9261"/>
    <cellStyle name="_Allocation of Consideration to Client - 260607v2-Iberdrola WACC_Book1_PlntIn_Xavier" xfId="9262"/>
    <cellStyle name="_Allocation of Consideration to Client - 260607v2-Iberdrola WACC_Book1_PlntIn_Xavier 2" xfId="9263"/>
    <cellStyle name="_Allocation of Consideration to Client - 260607v2-Iberdrola WACC_Book1_PPA" xfId="9264"/>
    <cellStyle name="_Allocation of Consideration to Client - 260607v2-Iberdrola WACC_Book1_PPA 2" xfId="9265"/>
    <cellStyle name="_Allocation of Consideration to Client - 260607v2-Iberdrola WACC_Book1_PPA_Xavier" xfId="9266"/>
    <cellStyle name="_Allocation of Consideration to Client - 260607v2-Iberdrola WACC_Book1_PPA_Xavier 2" xfId="9267"/>
    <cellStyle name="_Allocation of Consideration to Client - 260607v2-Iberdrola WACC_Book1_Xavier" xfId="9268"/>
    <cellStyle name="_Allocation of Consideration to Client - 260607v2-Iberdrola WACC_Book1_Xavier 2" xfId="9269"/>
    <cellStyle name="_Allocation of Consideration to Client - 260607v2-Iberdrola WACC_Conversion" xfId="9270"/>
    <cellStyle name="_Allocation of Consideration to Client - 260607v2-Iberdrola WACC_Conversion 2" xfId="9271"/>
    <cellStyle name="_Allocation of Consideration to Client - 260607v2-Iberdrola WACC_FIN € Summary" xfId="9272"/>
    <cellStyle name="_Allocation of Consideration to Client - 260607v2-Iberdrola WACC_FIN € Summary 2" xfId="9273"/>
    <cellStyle name="_Allocation of Consideration to Client - 260607v2-Iberdrola WACC_IFRS Elim" xfId="9274"/>
    <cellStyle name="_Allocation of Consideration to Client - 260607v2-Iberdrola WACC_IFRS Elim 2" xfId="9275"/>
    <cellStyle name="_Allocation of Consideration to Client - 260607v2-Iberdrola WACC_IFRS Elim_Xavier" xfId="9276"/>
    <cellStyle name="_Allocation of Consideration to Client - 260607v2-Iberdrola WACC_IFRS Elim_Xavier 2" xfId="9277"/>
    <cellStyle name="_Allocation of Consideration to Client - 260607v2-Iberdrola WACC_IFRS IS" xfId="9278"/>
    <cellStyle name="_Allocation of Consideration to Client - 260607v2-Iberdrola WACC_IFRS IS 2" xfId="9279"/>
    <cellStyle name="_Allocation of Consideration to Client - 260607v2-Iberdrola WACC_IFRS IS_Xavier" xfId="9280"/>
    <cellStyle name="_Allocation of Consideration to Client - 260607v2-Iberdrola WACC_IFRS IS_Xavier 2" xfId="9281"/>
    <cellStyle name="_Allocation of Consideration to Client - 260607v2-Iberdrola WACC_NYSEG Assets" xfId="553"/>
    <cellStyle name="_Allocation of Consideration to Client - 260607v2-Iberdrola WACC_NYSEG Assets 2" xfId="554"/>
    <cellStyle name="_Allocation of Consideration to Client - 260607v2-Iberdrola WACC_NYSEG Assets 2 2" xfId="3597"/>
    <cellStyle name="_Allocation of Consideration to Client - 260607v2-Iberdrola WACC_NYSEG Assets 2_Xavier" xfId="9282"/>
    <cellStyle name="_Allocation of Consideration to Client - 260607v2-Iberdrola WACC_NYSEG Assets 2_Xavier 2" xfId="9283"/>
    <cellStyle name="_Allocation of Consideration to Client - 260607v2-Iberdrola WACC_NYSEG Assets 3" xfId="3596"/>
    <cellStyle name="_Allocation of Consideration to Client - 260607v2-Iberdrola WACC_NYSEG Assets 3 2" xfId="9284"/>
    <cellStyle name="_Allocation of Consideration to Client - 260607v2-Iberdrola WACC_NYSEG Assets 4" xfId="9285"/>
    <cellStyle name="_Allocation of Consideration to Client - 260607v2-Iberdrola WACC_NYSEG Assets 4 2" xfId="9286"/>
    <cellStyle name="_Allocation of Consideration to Client - 260607v2-Iberdrola WACC_NYSEG Assets 5" xfId="9287"/>
    <cellStyle name="_Allocation of Consideration to Client - 260607v2-Iberdrola WACC_NYSEG Assets 5 2" xfId="9288"/>
    <cellStyle name="_Allocation of Consideration to Client - 260607v2-Iberdrola WACC_NYSEG Assets 6" xfId="9289"/>
    <cellStyle name="_Allocation of Consideration to Client - 260607v2-Iberdrola WACC_NYSEG Assets 6 2" xfId="9290"/>
    <cellStyle name="_Allocation of Consideration to Client - 260607v2-Iberdrola WACC_NYSEG Assets 7" xfId="9291"/>
    <cellStyle name="_Allocation of Consideration to Client - 260607v2-Iberdrola WACC_NYSEG Assets 7 2" xfId="9292"/>
    <cellStyle name="_Allocation of Consideration to Client - 260607v2-Iberdrola WACC_NYSEG Assets 8" xfId="9293"/>
    <cellStyle name="_Allocation of Consideration to Client - 260607v2-Iberdrola WACC_NYSEG Assets 9" xfId="9294"/>
    <cellStyle name="_Allocation of Consideration to Client - 260607v2-Iberdrola WACC_NYSEG Assets_9. Staff Cost-External Services" xfId="9295"/>
    <cellStyle name="_Allocation of Consideration to Client - 260607v2-Iberdrola WACC_NYSEG Assets_9. Staff Cost-External Services 2" xfId="9296"/>
    <cellStyle name="_Allocation of Consideration to Client - 260607v2-Iberdrola WACC_NYSEG Assets_9. Staff Cost-External Services_1" xfId="9297"/>
    <cellStyle name="_Allocation of Consideration to Client - 260607v2-Iberdrola WACC_NYSEG Assets_9. Staff Cost-External Services_1 2" xfId="9298"/>
    <cellStyle name="_Allocation of Consideration to Client - 260607v2-Iberdrola WACC_NYSEG Assets_Actual" xfId="9299"/>
    <cellStyle name="_Allocation of Consideration to Client - 260607v2-Iberdrola WACC_NYSEG Assets_Actual 2" xfId="9300"/>
    <cellStyle name="_Allocation of Consideration to Client - 260607v2-Iberdrola WACC_NYSEG Assets_Actual_Xavier" xfId="9301"/>
    <cellStyle name="_Allocation of Consideration to Client - 260607v2-Iberdrola WACC_NYSEG Assets_Actual_Xavier 2" xfId="9302"/>
    <cellStyle name="_Allocation of Consideration to Client - 260607v2-Iberdrola WACC_NYSEG Assets_Conversion" xfId="9303"/>
    <cellStyle name="_Allocation of Consideration to Client - 260607v2-Iberdrola WACC_NYSEG Assets_Conversion 2" xfId="9304"/>
    <cellStyle name="_Allocation of Consideration to Client - 260607v2-Iberdrola WACC_NYSEG Assets_FIN € Summary" xfId="9305"/>
    <cellStyle name="_Allocation of Consideration to Client - 260607v2-Iberdrola WACC_NYSEG Assets_FIN € Summary 2" xfId="9306"/>
    <cellStyle name="_Allocation of Consideration to Client - 260607v2-Iberdrola WACC_NYSEG Assets_IFRS Elim" xfId="9307"/>
    <cellStyle name="_Allocation of Consideration to Client - 260607v2-Iberdrola WACC_NYSEG Assets_IFRS Elim 2" xfId="9308"/>
    <cellStyle name="_Allocation of Consideration to Client - 260607v2-Iberdrola WACC_NYSEG Assets_IFRS Elim_Xavier" xfId="9309"/>
    <cellStyle name="_Allocation of Consideration to Client - 260607v2-Iberdrola WACC_NYSEG Assets_IFRS Elim_Xavier 2" xfId="9310"/>
    <cellStyle name="_Allocation of Consideration to Client - 260607v2-Iberdrola WACC_NYSEG Assets_IFRS IS" xfId="9311"/>
    <cellStyle name="_Allocation of Consideration to Client - 260607v2-Iberdrola WACC_NYSEG Assets_IFRS IS 2" xfId="9312"/>
    <cellStyle name="_Allocation of Consideration to Client - 260607v2-Iberdrola WACC_NYSEG Assets_IFRS IS_Xavier" xfId="9313"/>
    <cellStyle name="_Allocation of Consideration to Client - 260607v2-Iberdrola WACC_NYSEG Assets_IFRS IS_Xavier 2" xfId="9314"/>
    <cellStyle name="_Allocation of Consideration to Client - 260607v2-Iberdrola WACC_NYSEG Assets_One Corp Summary" xfId="9315"/>
    <cellStyle name="_Allocation of Consideration to Client - 260607v2-Iberdrola WACC_NYSEG Assets_One Corp Summary 2" xfId="9316"/>
    <cellStyle name="_Allocation of Consideration to Client - 260607v2-Iberdrola WACC_NYSEG Assets_Plan IS" xfId="9317"/>
    <cellStyle name="_Allocation of Consideration to Client - 260607v2-Iberdrola WACC_NYSEG Assets_Plan IS 2" xfId="9318"/>
    <cellStyle name="_Allocation of Consideration to Client - 260607v2-Iberdrola WACC_NYSEG Assets_Plan IS_Xavier" xfId="9319"/>
    <cellStyle name="_Allocation of Consideration to Client - 260607v2-Iberdrola WACC_NYSEG Assets_Plan IS_Xavier 2" xfId="9320"/>
    <cellStyle name="_Allocation of Consideration to Client - 260607v2-Iberdrola WACC_NYSEG Assets_PlntIn" xfId="9321"/>
    <cellStyle name="_Allocation of Consideration to Client - 260607v2-Iberdrola WACC_NYSEG Assets_PlntIn 2" xfId="9322"/>
    <cellStyle name="_Allocation of Consideration to Client - 260607v2-Iberdrola WACC_NYSEG Assets_PlntIn_Xavier" xfId="9323"/>
    <cellStyle name="_Allocation of Consideration to Client - 260607v2-Iberdrola WACC_NYSEG Assets_PlntIn_Xavier 2" xfId="9324"/>
    <cellStyle name="_Allocation of Consideration to Client - 260607v2-Iberdrola WACC_NYSEG Assets_PPA" xfId="9325"/>
    <cellStyle name="_Allocation of Consideration to Client - 260607v2-Iberdrola WACC_NYSEG Assets_PPA 2" xfId="9326"/>
    <cellStyle name="_Allocation of Consideration to Client - 260607v2-Iberdrola WACC_NYSEG Assets_PPA_Xavier" xfId="9327"/>
    <cellStyle name="_Allocation of Consideration to Client - 260607v2-Iberdrola WACC_NYSEG Assets_PPA_Xavier 2" xfId="9328"/>
    <cellStyle name="_Allocation of Consideration to Client - 260607v2-Iberdrola WACC_NYSEG Assets_Xavier" xfId="9329"/>
    <cellStyle name="_Allocation of Consideration to Client - 260607v2-Iberdrola WACC_NYSEG Assets_Xavier 2" xfId="9330"/>
    <cellStyle name="_Allocation of Consideration to Client - 260607v2-Iberdrola WACC_NYSEG Liab" xfId="555"/>
    <cellStyle name="_Allocation of Consideration to Client - 260607v2-Iberdrola WACC_NYSEG Liab 2" xfId="556"/>
    <cellStyle name="_Allocation of Consideration to Client - 260607v2-Iberdrola WACC_NYSEG Liab 2 2" xfId="3599"/>
    <cellStyle name="_Allocation of Consideration to Client - 260607v2-Iberdrola WACC_NYSEG Liab 2_Xavier" xfId="9331"/>
    <cellStyle name="_Allocation of Consideration to Client - 260607v2-Iberdrola WACC_NYSEG Liab 2_Xavier 2" xfId="9332"/>
    <cellStyle name="_Allocation of Consideration to Client - 260607v2-Iberdrola WACC_NYSEG Liab 3" xfId="3598"/>
    <cellStyle name="_Allocation of Consideration to Client - 260607v2-Iberdrola WACC_NYSEG Liab 3 2" xfId="9333"/>
    <cellStyle name="_Allocation of Consideration to Client - 260607v2-Iberdrola WACC_NYSEG Liab 4" xfId="9334"/>
    <cellStyle name="_Allocation of Consideration to Client - 260607v2-Iberdrola WACC_NYSEG Liab 4 2" xfId="9335"/>
    <cellStyle name="_Allocation of Consideration to Client - 260607v2-Iberdrola WACC_NYSEG Liab 5" xfId="9336"/>
    <cellStyle name="_Allocation of Consideration to Client - 260607v2-Iberdrola WACC_NYSEG Liab 5 2" xfId="9337"/>
    <cellStyle name="_Allocation of Consideration to Client - 260607v2-Iberdrola WACC_NYSEG Liab 6" xfId="9338"/>
    <cellStyle name="_Allocation of Consideration to Client - 260607v2-Iberdrola WACC_NYSEG Liab 6 2" xfId="9339"/>
    <cellStyle name="_Allocation of Consideration to Client - 260607v2-Iberdrola WACC_NYSEG Liab 7" xfId="9340"/>
    <cellStyle name="_Allocation of Consideration to Client - 260607v2-Iberdrola WACC_NYSEG Liab 7 2" xfId="9341"/>
    <cellStyle name="_Allocation of Consideration to Client - 260607v2-Iberdrola WACC_NYSEG Liab 8" xfId="9342"/>
    <cellStyle name="_Allocation of Consideration to Client - 260607v2-Iberdrola WACC_NYSEG Liab 9" xfId="9343"/>
    <cellStyle name="_Allocation of Consideration to Client - 260607v2-Iberdrola WACC_NYSEG Liab_9. Staff Cost-External Services" xfId="9344"/>
    <cellStyle name="_Allocation of Consideration to Client - 260607v2-Iberdrola WACC_NYSEG Liab_9. Staff Cost-External Services 2" xfId="9345"/>
    <cellStyle name="_Allocation of Consideration to Client - 260607v2-Iberdrola WACC_NYSEG Liab_9. Staff Cost-External Services_1" xfId="9346"/>
    <cellStyle name="_Allocation of Consideration to Client - 260607v2-Iberdrola WACC_NYSEG Liab_9. Staff Cost-External Services_1 2" xfId="9347"/>
    <cellStyle name="_Allocation of Consideration to Client - 260607v2-Iberdrola WACC_NYSEG Liab_Actual" xfId="9348"/>
    <cellStyle name="_Allocation of Consideration to Client - 260607v2-Iberdrola WACC_NYSEG Liab_Actual 2" xfId="9349"/>
    <cellStyle name="_Allocation of Consideration to Client - 260607v2-Iberdrola WACC_NYSEG Liab_Actual_Xavier" xfId="9350"/>
    <cellStyle name="_Allocation of Consideration to Client - 260607v2-Iberdrola WACC_NYSEG Liab_Actual_Xavier 2" xfId="9351"/>
    <cellStyle name="_Allocation of Consideration to Client - 260607v2-Iberdrola WACC_NYSEG Liab_Conversion" xfId="9352"/>
    <cellStyle name="_Allocation of Consideration to Client - 260607v2-Iberdrola WACC_NYSEG Liab_Conversion 2" xfId="9353"/>
    <cellStyle name="_Allocation of Consideration to Client - 260607v2-Iberdrola WACC_NYSEG Liab_FIN € Summary" xfId="9354"/>
    <cellStyle name="_Allocation of Consideration to Client - 260607v2-Iberdrola WACC_NYSEG Liab_FIN € Summary 2" xfId="9355"/>
    <cellStyle name="_Allocation of Consideration to Client - 260607v2-Iberdrola WACC_NYSEG Liab_IFRS Elim" xfId="9356"/>
    <cellStyle name="_Allocation of Consideration to Client - 260607v2-Iberdrola WACC_NYSEG Liab_IFRS Elim 2" xfId="9357"/>
    <cellStyle name="_Allocation of Consideration to Client - 260607v2-Iberdrola WACC_NYSEG Liab_IFRS Elim_Xavier" xfId="9358"/>
    <cellStyle name="_Allocation of Consideration to Client - 260607v2-Iberdrola WACC_NYSEG Liab_IFRS Elim_Xavier 2" xfId="9359"/>
    <cellStyle name="_Allocation of Consideration to Client - 260607v2-Iberdrola WACC_NYSEG Liab_IFRS IS" xfId="9360"/>
    <cellStyle name="_Allocation of Consideration to Client - 260607v2-Iberdrola WACC_NYSEG Liab_IFRS IS 2" xfId="9361"/>
    <cellStyle name="_Allocation of Consideration to Client - 260607v2-Iberdrola WACC_NYSEG Liab_IFRS IS_Xavier" xfId="9362"/>
    <cellStyle name="_Allocation of Consideration to Client - 260607v2-Iberdrola WACC_NYSEG Liab_IFRS IS_Xavier 2" xfId="9363"/>
    <cellStyle name="_Allocation of Consideration to Client - 260607v2-Iberdrola WACC_NYSEG Liab_One Corp Summary" xfId="9364"/>
    <cellStyle name="_Allocation of Consideration to Client - 260607v2-Iberdrola WACC_NYSEG Liab_One Corp Summary 2" xfId="9365"/>
    <cellStyle name="_Allocation of Consideration to Client - 260607v2-Iberdrola WACC_NYSEG Liab_Plan IS" xfId="9366"/>
    <cellStyle name="_Allocation of Consideration to Client - 260607v2-Iberdrola WACC_NYSEG Liab_Plan IS 2" xfId="9367"/>
    <cellStyle name="_Allocation of Consideration to Client - 260607v2-Iberdrola WACC_NYSEG Liab_Plan IS_Xavier" xfId="9368"/>
    <cellStyle name="_Allocation of Consideration to Client - 260607v2-Iberdrola WACC_NYSEG Liab_Plan IS_Xavier 2" xfId="9369"/>
    <cellStyle name="_Allocation of Consideration to Client - 260607v2-Iberdrola WACC_NYSEG Liab_PlntIn" xfId="9370"/>
    <cellStyle name="_Allocation of Consideration to Client - 260607v2-Iberdrola WACC_NYSEG Liab_PlntIn 2" xfId="9371"/>
    <cellStyle name="_Allocation of Consideration to Client - 260607v2-Iberdrola WACC_NYSEG Liab_PlntIn_Xavier" xfId="9372"/>
    <cellStyle name="_Allocation of Consideration to Client - 260607v2-Iberdrola WACC_NYSEG Liab_PlntIn_Xavier 2" xfId="9373"/>
    <cellStyle name="_Allocation of Consideration to Client - 260607v2-Iberdrola WACC_NYSEG Liab_PPA" xfId="9374"/>
    <cellStyle name="_Allocation of Consideration to Client - 260607v2-Iberdrola WACC_NYSEG Liab_PPA 2" xfId="9375"/>
    <cellStyle name="_Allocation of Consideration to Client - 260607v2-Iberdrola WACC_NYSEG Liab_PPA_Xavier" xfId="9376"/>
    <cellStyle name="_Allocation of Consideration to Client - 260607v2-Iberdrola WACC_NYSEG Liab_PPA_Xavier 2" xfId="9377"/>
    <cellStyle name="_Allocation of Consideration to Client - 260607v2-Iberdrola WACC_NYSEG Liab_Xavier" xfId="9378"/>
    <cellStyle name="_Allocation of Consideration to Client - 260607v2-Iberdrola WACC_NYSEG Liab_Xavier 2" xfId="9379"/>
    <cellStyle name="_Allocation of Consideration to Client - 260607v2-Iberdrola WACC_One Corp Summary" xfId="9380"/>
    <cellStyle name="_Allocation of Consideration to Client - 260607v2-Iberdrola WACC_One Corp Summary 2" xfId="9381"/>
    <cellStyle name="_Allocation of Consideration to Client - 260607v2-Iberdrola WACC_Plan IS" xfId="9382"/>
    <cellStyle name="_Allocation of Consideration to Client - 260607v2-Iberdrola WACC_Plan IS 2" xfId="9383"/>
    <cellStyle name="_Allocation of Consideration to Client - 260607v2-Iberdrola WACC_Plan IS_Xavier" xfId="9384"/>
    <cellStyle name="_Allocation of Consideration to Client - 260607v2-Iberdrola WACC_Plan IS_Xavier 2" xfId="9385"/>
    <cellStyle name="_Allocation of Consideration to Client - 260607v2-Iberdrola WACC_PlntIn" xfId="9386"/>
    <cellStyle name="_Allocation of Consideration to Client - 260607v2-Iberdrola WACC_PlntIn 2" xfId="9387"/>
    <cellStyle name="_Allocation of Consideration to Client - 260607v2-Iberdrola WACC_PlntIn_Xavier" xfId="9388"/>
    <cellStyle name="_Allocation of Consideration to Client - 260607v2-Iberdrola WACC_PlntIn_Xavier 2" xfId="9389"/>
    <cellStyle name="_Allocation of Consideration to Client - 260607v2-Iberdrola WACC_PPA" xfId="9390"/>
    <cellStyle name="_Allocation of Consideration to Client - 260607v2-Iberdrola WACC_PPA 2" xfId="9391"/>
    <cellStyle name="_Allocation of Consideration to Client - 260607v2-Iberdrola WACC_PPA_Xavier" xfId="9392"/>
    <cellStyle name="_Allocation of Consideration to Client - 260607v2-Iberdrola WACC_PPA_Xavier 2" xfId="9393"/>
    <cellStyle name="_Allocation of Consideration to Client - 260607v2-Iberdrola WACC_Reg Asset 2008 changes-summary Jan" xfId="557"/>
    <cellStyle name="_Allocation of Consideration to Client - 260607v2-Iberdrola WACC_Reg Asset 2008 changes-summary Jan 2" xfId="558"/>
    <cellStyle name="_Allocation of Consideration to Client - 260607v2-Iberdrola WACC_Reg Asset 2008 changes-summary Jan 2 2" xfId="3601"/>
    <cellStyle name="_Allocation of Consideration to Client - 260607v2-Iberdrola WACC_Reg Asset 2008 changes-summary Jan 2_Xavier" xfId="9394"/>
    <cellStyle name="_Allocation of Consideration to Client - 260607v2-Iberdrola WACC_Reg Asset 2008 changes-summary Jan 2_Xavier 2" xfId="9395"/>
    <cellStyle name="_Allocation of Consideration to Client - 260607v2-Iberdrola WACC_Reg Asset 2008 changes-summary Jan 3" xfId="3600"/>
    <cellStyle name="_Allocation of Consideration to Client - 260607v2-Iberdrola WACC_Reg Asset 2008 changes-summary Jan 3 2" xfId="9396"/>
    <cellStyle name="_Allocation of Consideration to Client - 260607v2-Iberdrola WACC_Reg Asset 2008 changes-summary Jan 4" xfId="9397"/>
    <cellStyle name="_Allocation of Consideration to Client - 260607v2-Iberdrola WACC_Reg Asset 2008 changes-summary Jan 4 2" xfId="9398"/>
    <cellStyle name="_Allocation of Consideration to Client - 260607v2-Iberdrola WACC_Reg Asset 2008 changes-summary Jan 5" xfId="9399"/>
    <cellStyle name="_Allocation of Consideration to Client - 260607v2-Iberdrola WACC_Reg Asset 2008 changes-summary Jan 5 2" xfId="9400"/>
    <cellStyle name="_Allocation of Consideration to Client - 260607v2-Iberdrola WACC_Reg Asset 2008 changes-summary Jan 6" xfId="9401"/>
    <cellStyle name="_Allocation of Consideration to Client - 260607v2-Iberdrola WACC_Reg Asset 2008 changes-summary Jan 6 2" xfId="9402"/>
    <cellStyle name="_Allocation of Consideration to Client - 260607v2-Iberdrola WACC_Reg Asset 2008 changes-summary Jan 7" xfId="9403"/>
    <cellStyle name="_Allocation of Consideration to Client - 260607v2-Iberdrola WACC_Reg Asset 2008 changes-summary Jan 7 2" xfId="9404"/>
    <cellStyle name="_Allocation of Consideration to Client - 260607v2-Iberdrola WACC_Reg Asset 2008 changes-summary Jan 8" xfId="9405"/>
    <cellStyle name="_Allocation of Consideration to Client - 260607v2-Iberdrola WACC_Reg Asset 2008 changes-summary Jan 9" xfId="9406"/>
    <cellStyle name="_Allocation of Consideration to Client - 260607v2-Iberdrola WACC_Reg Asset 2008 changes-summary Jan_9. Staff Cost-External Services" xfId="9407"/>
    <cellStyle name="_Allocation of Consideration to Client - 260607v2-Iberdrola WACC_Reg Asset 2008 changes-summary Jan_9. Staff Cost-External Services 2" xfId="9408"/>
    <cellStyle name="_Allocation of Consideration to Client - 260607v2-Iberdrola WACC_Reg Asset 2008 changes-summary Jan_9. Staff Cost-External Services_1" xfId="9409"/>
    <cellStyle name="_Allocation of Consideration to Client - 260607v2-Iberdrola WACC_Reg Asset 2008 changes-summary Jan_9. Staff Cost-External Services_1 2" xfId="9410"/>
    <cellStyle name="_Allocation of Consideration to Client - 260607v2-Iberdrola WACC_Reg Asset 2008 changes-summary Jan_Actual" xfId="9411"/>
    <cellStyle name="_Allocation of Consideration to Client - 260607v2-Iberdrola WACC_Reg Asset 2008 changes-summary Jan_Actual 2" xfId="9412"/>
    <cellStyle name="_Allocation of Consideration to Client - 260607v2-Iberdrola WACC_Reg Asset 2008 changes-summary Jan_Actual_Xavier" xfId="9413"/>
    <cellStyle name="_Allocation of Consideration to Client - 260607v2-Iberdrola WACC_Reg Asset 2008 changes-summary Jan_Actual_Xavier 2" xfId="9414"/>
    <cellStyle name="_Allocation of Consideration to Client - 260607v2-Iberdrola WACC_Reg Asset 2008 changes-summary Jan_Conversion" xfId="9415"/>
    <cellStyle name="_Allocation of Consideration to Client - 260607v2-Iberdrola WACC_Reg Asset 2008 changes-summary Jan_Conversion 2" xfId="9416"/>
    <cellStyle name="_Allocation of Consideration to Client - 260607v2-Iberdrola WACC_Reg Asset 2008 changes-summary Jan_FIN € Summary" xfId="9417"/>
    <cellStyle name="_Allocation of Consideration to Client - 260607v2-Iberdrola WACC_Reg Asset 2008 changes-summary Jan_FIN € Summary 2" xfId="9418"/>
    <cellStyle name="_Allocation of Consideration to Client - 260607v2-Iberdrola WACC_Reg Asset 2008 changes-summary Jan_IFRS Elim" xfId="9419"/>
    <cellStyle name="_Allocation of Consideration to Client - 260607v2-Iberdrola WACC_Reg Asset 2008 changes-summary Jan_IFRS Elim 2" xfId="9420"/>
    <cellStyle name="_Allocation of Consideration to Client - 260607v2-Iberdrola WACC_Reg Asset 2008 changes-summary Jan_IFRS Elim_Xavier" xfId="9421"/>
    <cellStyle name="_Allocation of Consideration to Client - 260607v2-Iberdrola WACC_Reg Asset 2008 changes-summary Jan_IFRS Elim_Xavier 2" xfId="9422"/>
    <cellStyle name="_Allocation of Consideration to Client - 260607v2-Iberdrola WACC_Reg Asset 2008 changes-summary Jan_IFRS IS" xfId="9423"/>
    <cellStyle name="_Allocation of Consideration to Client - 260607v2-Iberdrola WACC_Reg Asset 2008 changes-summary Jan_IFRS IS 2" xfId="9424"/>
    <cellStyle name="_Allocation of Consideration to Client - 260607v2-Iberdrola WACC_Reg Asset 2008 changes-summary Jan_IFRS IS_Xavier" xfId="9425"/>
    <cellStyle name="_Allocation of Consideration to Client - 260607v2-Iberdrola WACC_Reg Asset 2008 changes-summary Jan_IFRS IS_Xavier 2" xfId="9426"/>
    <cellStyle name="_Allocation of Consideration to Client - 260607v2-Iberdrola WACC_Reg Asset 2008 changes-summary Jan_One Corp Summary" xfId="9427"/>
    <cellStyle name="_Allocation of Consideration to Client - 260607v2-Iberdrola WACC_Reg Asset 2008 changes-summary Jan_One Corp Summary 2" xfId="9428"/>
    <cellStyle name="_Allocation of Consideration to Client - 260607v2-Iberdrola WACC_Reg Asset 2008 changes-summary Jan_Plan IS" xfId="9429"/>
    <cellStyle name="_Allocation of Consideration to Client - 260607v2-Iberdrola WACC_Reg Asset 2008 changes-summary Jan_Plan IS 2" xfId="9430"/>
    <cellStyle name="_Allocation of Consideration to Client - 260607v2-Iberdrola WACC_Reg Asset 2008 changes-summary Jan_Plan IS_Xavier" xfId="9431"/>
    <cellStyle name="_Allocation of Consideration to Client - 260607v2-Iberdrola WACC_Reg Asset 2008 changes-summary Jan_Plan IS_Xavier 2" xfId="9432"/>
    <cellStyle name="_Allocation of Consideration to Client - 260607v2-Iberdrola WACC_Reg Asset 2008 changes-summary Jan_PlntIn" xfId="9433"/>
    <cellStyle name="_Allocation of Consideration to Client - 260607v2-Iberdrola WACC_Reg Asset 2008 changes-summary Jan_PlntIn 2" xfId="9434"/>
    <cellStyle name="_Allocation of Consideration to Client - 260607v2-Iberdrola WACC_Reg Asset 2008 changes-summary Jan_PlntIn_Xavier" xfId="9435"/>
    <cellStyle name="_Allocation of Consideration to Client - 260607v2-Iberdrola WACC_Reg Asset 2008 changes-summary Jan_PlntIn_Xavier 2" xfId="9436"/>
    <cellStyle name="_Allocation of Consideration to Client - 260607v2-Iberdrola WACC_Reg Asset 2008 changes-summary Jan_PPA" xfId="9437"/>
    <cellStyle name="_Allocation of Consideration to Client - 260607v2-Iberdrola WACC_Reg Asset 2008 changes-summary Jan_PPA 2" xfId="9438"/>
    <cellStyle name="_Allocation of Consideration to Client - 260607v2-Iberdrola WACC_Reg Asset 2008 changes-summary Jan_PPA_Xavier" xfId="9439"/>
    <cellStyle name="_Allocation of Consideration to Client - 260607v2-Iberdrola WACC_Reg Asset 2008 changes-summary Jan_PPA_Xavier 2" xfId="9440"/>
    <cellStyle name="_Allocation of Consideration to Client - 260607v2-Iberdrola WACC_Reg Asset 2008 changes-summary Jan_Xavier" xfId="9441"/>
    <cellStyle name="_Allocation of Consideration to Client - 260607v2-Iberdrola WACC_Reg Asset 2008 changes-summary Jan_Xavier 2" xfId="9442"/>
    <cellStyle name="_Allocation of Consideration to Client - 260607v2-Iberdrola WACC_Xavier" xfId="9443"/>
    <cellStyle name="_Allocation of Consideration to Client - 260607v2-Iberdrola WACC_Xavier 2" xfId="9444"/>
    <cellStyle name="_Allocation of Consideration to Client - 270907 (v2) NUMBERS ONLY (2)" xfId="559"/>
    <cellStyle name="_Allocation of Consideration to Client - 270907 (v2) NUMBERS ONLY (2) 2" xfId="560"/>
    <cellStyle name="_Allocation of Consideration to Client - 270907 (v2) NUMBERS ONLY (2) 2 2" xfId="3603"/>
    <cellStyle name="_Allocation of Consideration to Client - 270907 (v2) NUMBERS ONLY (2) 2_Xavier" xfId="9445"/>
    <cellStyle name="_Allocation of Consideration to Client - 270907 (v2) NUMBERS ONLY (2) 2_Xavier 2" xfId="9446"/>
    <cellStyle name="_Allocation of Consideration to Client - 270907 (v2) NUMBERS ONLY (2) 3" xfId="3602"/>
    <cellStyle name="_Allocation of Consideration to Client - 270907 (v2) NUMBERS ONLY (2) 3 2" xfId="9447"/>
    <cellStyle name="_Allocation of Consideration to Client - 270907 (v2) NUMBERS ONLY (2) 4" xfId="9448"/>
    <cellStyle name="_Allocation of Consideration to Client - 270907 (v2) NUMBERS ONLY (2) 4 2" xfId="9449"/>
    <cellStyle name="_Allocation of Consideration to Client - 270907 (v2) NUMBERS ONLY (2) 5" xfId="9450"/>
    <cellStyle name="_Allocation of Consideration to Client - 270907 (v2) NUMBERS ONLY (2) 5 2" xfId="9451"/>
    <cellStyle name="_Allocation of Consideration to Client - 270907 (v2) NUMBERS ONLY (2) 6" xfId="9452"/>
    <cellStyle name="_Allocation of Consideration to Client - 270907 (v2) NUMBERS ONLY (2) 6 2" xfId="9453"/>
    <cellStyle name="_Allocation of Consideration to Client - 270907 (v2) NUMBERS ONLY (2) 7" xfId="9454"/>
    <cellStyle name="_Allocation of Consideration to Client - 270907 (v2) NUMBERS ONLY (2) 7 2" xfId="9455"/>
    <cellStyle name="_Allocation of Consideration to Client - 270907 (v2) NUMBERS ONLY (2) 8" xfId="9456"/>
    <cellStyle name="_Allocation of Consideration to Client - 270907 (v2) NUMBERS ONLY (2) 9" xfId="9457"/>
    <cellStyle name="_Allocation of Consideration to Client - 270907 (v2) NUMBERS ONLY (2)_9. Staff Cost-External Services" xfId="9458"/>
    <cellStyle name="_Allocation of Consideration to Client - 270907 (v2) NUMBERS ONLY (2)_9. Staff Cost-External Services 2" xfId="9459"/>
    <cellStyle name="_Allocation of Consideration to Client - 270907 (v2) NUMBERS ONLY (2)_9. Staff Cost-External Services_1" xfId="9460"/>
    <cellStyle name="_Allocation of Consideration to Client - 270907 (v2) NUMBERS ONLY (2)_9. Staff Cost-External Services_1 2" xfId="9461"/>
    <cellStyle name="_Allocation of Consideration to Client - 270907 (v2) NUMBERS ONLY (2)_Actual" xfId="9462"/>
    <cellStyle name="_Allocation of Consideration to Client - 270907 (v2) NUMBERS ONLY (2)_Actual 2" xfId="9463"/>
    <cellStyle name="_Allocation of Consideration to Client - 270907 (v2) NUMBERS ONLY (2)_Actual_Xavier" xfId="9464"/>
    <cellStyle name="_Allocation of Consideration to Client - 270907 (v2) NUMBERS ONLY (2)_Actual_Xavier 2" xfId="9465"/>
    <cellStyle name="_Allocation of Consideration to Client - 270907 (v2) NUMBERS ONLY (2)_Adams Report Recon Sept 08" xfId="561"/>
    <cellStyle name="_Allocation of Consideration to Client - 270907 (v2) NUMBERS ONLY (2)_Adams Report Recon Sept 08 2" xfId="562"/>
    <cellStyle name="_Allocation of Consideration to Client - 270907 (v2) NUMBERS ONLY (2)_Adams Report Recon Sept 08 2 2" xfId="3605"/>
    <cellStyle name="_Allocation of Consideration to Client - 270907 (v2) NUMBERS ONLY (2)_Adams Report Recon Sept 08 2_Xavier" xfId="9466"/>
    <cellStyle name="_Allocation of Consideration to Client - 270907 (v2) NUMBERS ONLY (2)_Adams Report Recon Sept 08 2_Xavier 2" xfId="9467"/>
    <cellStyle name="_Allocation of Consideration to Client - 270907 (v2) NUMBERS ONLY (2)_Adams Report Recon Sept 08 3" xfId="3604"/>
    <cellStyle name="_Allocation of Consideration to Client - 270907 (v2) NUMBERS ONLY (2)_Adams Report Recon Sept 08 3 2" xfId="9468"/>
    <cellStyle name="_Allocation of Consideration to Client - 270907 (v2) NUMBERS ONLY (2)_Adams Report Recon Sept 08 4" xfId="9469"/>
    <cellStyle name="_Allocation of Consideration to Client - 270907 (v2) NUMBERS ONLY (2)_Adams Report Recon Sept 08 4 2" xfId="9470"/>
    <cellStyle name="_Allocation of Consideration to Client - 270907 (v2) NUMBERS ONLY (2)_Adams Report Recon Sept 08 5" xfId="9471"/>
    <cellStyle name="_Allocation of Consideration to Client - 270907 (v2) NUMBERS ONLY (2)_Adams Report Recon Sept 08 5 2" xfId="9472"/>
    <cellStyle name="_Allocation of Consideration to Client - 270907 (v2) NUMBERS ONLY (2)_Adams Report Recon Sept 08 6" xfId="9473"/>
    <cellStyle name="_Allocation of Consideration to Client - 270907 (v2) NUMBERS ONLY (2)_Adams Report Recon Sept 08 6 2" xfId="9474"/>
    <cellStyle name="_Allocation of Consideration to Client - 270907 (v2) NUMBERS ONLY (2)_Adams Report Recon Sept 08 7" xfId="9475"/>
    <cellStyle name="_Allocation of Consideration to Client - 270907 (v2) NUMBERS ONLY (2)_Adams Report Recon Sept 08 7 2" xfId="9476"/>
    <cellStyle name="_Allocation of Consideration to Client - 270907 (v2) NUMBERS ONLY (2)_Adams Report Recon Sept 08 8" xfId="9477"/>
    <cellStyle name="_Allocation of Consideration to Client - 270907 (v2) NUMBERS ONLY (2)_Adams Report Recon Sept 08 9" xfId="9478"/>
    <cellStyle name="_Allocation of Consideration to Client - 270907 (v2) NUMBERS ONLY (2)_Adams Report Recon Sept 08_9. Staff Cost-External Services" xfId="9479"/>
    <cellStyle name="_Allocation of Consideration to Client - 270907 (v2) NUMBERS ONLY (2)_Adams Report Recon Sept 08_9. Staff Cost-External Services 2" xfId="9480"/>
    <cellStyle name="_Allocation of Consideration to Client - 270907 (v2) NUMBERS ONLY (2)_Adams Report Recon Sept 08_9. Staff Cost-External Services_1" xfId="9481"/>
    <cellStyle name="_Allocation of Consideration to Client - 270907 (v2) NUMBERS ONLY (2)_Adams Report Recon Sept 08_9. Staff Cost-External Services_1 2" xfId="9482"/>
    <cellStyle name="_Allocation of Consideration to Client - 270907 (v2) NUMBERS ONLY (2)_Adams Report Recon Sept 08_Actual" xfId="9483"/>
    <cellStyle name="_Allocation of Consideration to Client - 270907 (v2) NUMBERS ONLY (2)_Adams Report Recon Sept 08_Actual 2" xfId="9484"/>
    <cellStyle name="_Allocation of Consideration to Client - 270907 (v2) NUMBERS ONLY (2)_Adams Report Recon Sept 08_Actual_Xavier" xfId="9485"/>
    <cellStyle name="_Allocation of Consideration to Client - 270907 (v2) NUMBERS ONLY (2)_Adams Report Recon Sept 08_Actual_Xavier 2" xfId="9486"/>
    <cellStyle name="_Allocation of Consideration to Client - 270907 (v2) NUMBERS ONLY (2)_Adams Report Recon Sept 08_Conversion" xfId="9487"/>
    <cellStyle name="_Allocation of Consideration to Client - 270907 (v2) NUMBERS ONLY (2)_Adams Report Recon Sept 08_Conversion 2" xfId="9488"/>
    <cellStyle name="_Allocation of Consideration to Client - 270907 (v2) NUMBERS ONLY (2)_Adams Report Recon Sept 08_FIN € Summary" xfId="9489"/>
    <cellStyle name="_Allocation of Consideration to Client - 270907 (v2) NUMBERS ONLY (2)_Adams Report Recon Sept 08_FIN € Summary 2" xfId="9490"/>
    <cellStyle name="_Allocation of Consideration to Client - 270907 (v2) NUMBERS ONLY (2)_Adams Report Recon Sept 08_IFRS Elim" xfId="9491"/>
    <cellStyle name="_Allocation of Consideration to Client - 270907 (v2) NUMBERS ONLY (2)_Adams Report Recon Sept 08_IFRS Elim 2" xfId="9492"/>
    <cellStyle name="_Allocation of Consideration to Client - 270907 (v2) NUMBERS ONLY (2)_Adams Report Recon Sept 08_IFRS Elim_Xavier" xfId="9493"/>
    <cellStyle name="_Allocation of Consideration to Client - 270907 (v2) NUMBERS ONLY (2)_Adams Report Recon Sept 08_IFRS Elim_Xavier 2" xfId="9494"/>
    <cellStyle name="_Allocation of Consideration to Client - 270907 (v2) NUMBERS ONLY (2)_Adams Report Recon Sept 08_IFRS IS" xfId="9495"/>
    <cellStyle name="_Allocation of Consideration to Client - 270907 (v2) NUMBERS ONLY (2)_Adams Report Recon Sept 08_IFRS IS 2" xfId="9496"/>
    <cellStyle name="_Allocation of Consideration to Client - 270907 (v2) NUMBERS ONLY (2)_Adams Report Recon Sept 08_IFRS IS_Xavier" xfId="9497"/>
    <cellStyle name="_Allocation of Consideration to Client - 270907 (v2) NUMBERS ONLY (2)_Adams Report Recon Sept 08_IFRS IS_Xavier 2" xfId="9498"/>
    <cellStyle name="_Allocation of Consideration to Client - 270907 (v2) NUMBERS ONLY (2)_Adams Report Recon Sept 08_One Corp Summary" xfId="9499"/>
    <cellStyle name="_Allocation of Consideration to Client - 270907 (v2) NUMBERS ONLY (2)_Adams Report Recon Sept 08_One Corp Summary 2" xfId="9500"/>
    <cellStyle name="_Allocation of Consideration to Client - 270907 (v2) NUMBERS ONLY (2)_Adams Report Recon Sept 08_Plan IS" xfId="9501"/>
    <cellStyle name="_Allocation of Consideration to Client - 270907 (v2) NUMBERS ONLY (2)_Adams Report Recon Sept 08_Plan IS 2" xfId="9502"/>
    <cellStyle name="_Allocation of Consideration to Client - 270907 (v2) NUMBERS ONLY (2)_Adams Report Recon Sept 08_Plan IS_Xavier" xfId="9503"/>
    <cellStyle name="_Allocation of Consideration to Client - 270907 (v2) NUMBERS ONLY (2)_Adams Report Recon Sept 08_Plan IS_Xavier 2" xfId="9504"/>
    <cellStyle name="_Allocation of Consideration to Client - 270907 (v2) NUMBERS ONLY (2)_Adams Report Recon Sept 08_PlntIn" xfId="9505"/>
    <cellStyle name="_Allocation of Consideration to Client - 270907 (v2) NUMBERS ONLY (2)_Adams Report Recon Sept 08_PlntIn 2" xfId="9506"/>
    <cellStyle name="_Allocation of Consideration to Client - 270907 (v2) NUMBERS ONLY (2)_Adams Report Recon Sept 08_PlntIn_Xavier" xfId="9507"/>
    <cellStyle name="_Allocation of Consideration to Client - 270907 (v2) NUMBERS ONLY (2)_Adams Report Recon Sept 08_PlntIn_Xavier 2" xfId="9508"/>
    <cellStyle name="_Allocation of Consideration to Client - 270907 (v2) NUMBERS ONLY (2)_Adams Report Recon Sept 08_PPA" xfId="9509"/>
    <cellStyle name="_Allocation of Consideration to Client - 270907 (v2) NUMBERS ONLY (2)_Adams Report Recon Sept 08_PPA 2" xfId="9510"/>
    <cellStyle name="_Allocation of Consideration to Client - 270907 (v2) NUMBERS ONLY (2)_Adams Report Recon Sept 08_PPA_Xavier" xfId="9511"/>
    <cellStyle name="_Allocation of Consideration to Client - 270907 (v2) NUMBERS ONLY (2)_Adams Report Recon Sept 08_PPA_Xavier 2" xfId="9512"/>
    <cellStyle name="_Allocation of Consideration to Client - 270907 (v2) NUMBERS ONLY (2)_Adams Report Recon Sept 08_Xavier" xfId="9513"/>
    <cellStyle name="_Allocation of Consideration to Client - 270907 (v2) NUMBERS ONLY (2)_Adams Report Recon Sept 08_Xavier 2" xfId="9514"/>
    <cellStyle name="_Allocation of Consideration to Client - 270907 (v2) NUMBERS ONLY (2)_Book1" xfId="563"/>
    <cellStyle name="_Allocation of Consideration to Client - 270907 (v2) NUMBERS ONLY (2)_Book1 2" xfId="564"/>
    <cellStyle name="_Allocation of Consideration to Client - 270907 (v2) NUMBERS ONLY (2)_Book1 2 2" xfId="3607"/>
    <cellStyle name="_Allocation of Consideration to Client - 270907 (v2) NUMBERS ONLY (2)_Book1 2_Xavier" xfId="9515"/>
    <cellStyle name="_Allocation of Consideration to Client - 270907 (v2) NUMBERS ONLY (2)_Book1 2_Xavier 2" xfId="9516"/>
    <cellStyle name="_Allocation of Consideration to Client - 270907 (v2) NUMBERS ONLY (2)_Book1 3" xfId="3606"/>
    <cellStyle name="_Allocation of Consideration to Client - 270907 (v2) NUMBERS ONLY (2)_Book1 3 2" xfId="9517"/>
    <cellStyle name="_Allocation of Consideration to Client - 270907 (v2) NUMBERS ONLY (2)_Book1 4" xfId="9518"/>
    <cellStyle name="_Allocation of Consideration to Client - 270907 (v2) NUMBERS ONLY (2)_Book1 4 2" xfId="9519"/>
    <cellStyle name="_Allocation of Consideration to Client - 270907 (v2) NUMBERS ONLY (2)_Book1 5" xfId="9520"/>
    <cellStyle name="_Allocation of Consideration to Client - 270907 (v2) NUMBERS ONLY (2)_Book1 5 2" xfId="9521"/>
    <cellStyle name="_Allocation of Consideration to Client - 270907 (v2) NUMBERS ONLY (2)_Book1 6" xfId="9522"/>
    <cellStyle name="_Allocation of Consideration to Client - 270907 (v2) NUMBERS ONLY (2)_Book1 6 2" xfId="9523"/>
    <cellStyle name="_Allocation of Consideration to Client - 270907 (v2) NUMBERS ONLY (2)_Book1 7" xfId="9524"/>
    <cellStyle name="_Allocation of Consideration to Client - 270907 (v2) NUMBERS ONLY (2)_Book1 7 2" xfId="9525"/>
    <cellStyle name="_Allocation of Consideration to Client - 270907 (v2) NUMBERS ONLY (2)_Book1 8" xfId="9526"/>
    <cellStyle name="_Allocation of Consideration to Client - 270907 (v2) NUMBERS ONLY (2)_Book1 9" xfId="9527"/>
    <cellStyle name="_Allocation of Consideration to Client - 270907 (v2) NUMBERS ONLY (2)_Book1_9. Staff Cost-External Services" xfId="9528"/>
    <cellStyle name="_Allocation of Consideration to Client - 270907 (v2) NUMBERS ONLY (2)_Book1_9. Staff Cost-External Services 2" xfId="9529"/>
    <cellStyle name="_Allocation of Consideration to Client - 270907 (v2) NUMBERS ONLY (2)_Book1_9. Staff Cost-External Services_1" xfId="9530"/>
    <cellStyle name="_Allocation of Consideration to Client - 270907 (v2) NUMBERS ONLY (2)_Book1_9. Staff Cost-External Services_1 2" xfId="9531"/>
    <cellStyle name="_Allocation of Consideration to Client - 270907 (v2) NUMBERS ONLY (2)_Book1_Actual" xfId="9532"/>
    <cellStyle name="_Allocation of Consideration to Client - 270907 (v2) NUMBERS ONLY (2)_Book1_Actual 2" xfId="9533"/>
    <cellStyle name="_Allocation of Consideration to Client - 270907 (v2) NUMBERS ONLY (2)_Book1_Actual_Xavier" xfId="9534"/>
    <cellStyle name="_Allocation of Consideration to Client - 270907 (v2) NUMBERS ONLY (2)_Book1_Actual_Xavier 2" xfId="9535"/>
    <cellStyle name="_Allocation of Consideration to Client - 270907 (v2) NUMBERS ONLY (2)_Book1_Conversion" xfId="9536"/>
    <cellStyle name="_Allocation of Consideration to Client - 270907 (v2) NUMBERS ONLY (2)_Book1_Conversion 2" xfId="9537"/>
    <cellStyle name="_Allocation of Consideration to Client - 270907 (v2) NUMBERS ONLY (2)_Book1_FIN € Summary" xfId="9538"/>
    <cellStyle name="_Allocation of Consideration to Client - 270907 (v2) NUMBERS ONLY (2)_Book1_FIN € Summary 2" xfId="9539"/>
    <cellStyle name="_Allocation of Consideration to Client - 270907 (v2) NUMBERS ONLY (2)_Book1_IFRS Elim" xfId="9540"/>
    <cellStyle name="_Allocation of Consideration to Client - 270907 (v2) NUMBERS ONLY (2)_Book1_IFRS Elim 2" xfId="9541"/>
    <cellStyle name="_Allocation of Consideration to Client - 270907 (v2) NUMBERS ONLY (2)_Book1_IFRS Elim_Xavier" xfId="9542"/>
    <cellStyle name="_Allocation of Consideration to Client - 270907 (v2) NUMBERS ONLY (2)_Book1_IFRS Elim_Xavier 2" xfId="9543"/>
    <cellStyle name="_Allocation of Consideration to Client - 270907 (v2) NUMBERS ONLY (2)_Book1_IFRS IS" xfId="9544"/>
    <cellStyle name="_Allocation of Consideration to Client - 270907 (v2) NUMBERS ONLY (2)_Book1_IFRS IS 2" xfId="9545"/>
    <cellStyle name="_Allocation of Consideration to Client - 270907 (v2) NUMBERS ONLY (2)_Book1_IFRS IS_Xavier" xfId="9546"/>
    <cellStyle name="_Allocation of Consideration to Client - 270907 (v2) NUMBERS ONLY (2)_Book1_IFRS IS_Xavier 2" xfId="9547"/>
    <cellStyle name="_Allocation of Consideration to Client - 270907 (v2) NUMBERS ONLY (2)_Book1_One Corp Summary" xfId="9548"/>
    <cellStyle name="_Allocation of Consideration to Client - 270907 (v2) NUMBERS ONLY (2)_Book1_One Corp Summary 2" xfId="9549"/>
    <cellStyle name="_Allocation of Consideration to Client - 270907 (v2) NUMBERS ONLY (2)_Book1_Plan IS" xfId="9550"/>
    <cellStyle name="_Allocation of Consideration to Client - 270907 (v2) NUMBERS ONLY (2)_Book1_Plan IS 2" xfId="9551"/>
    <cellStyle name="_Allocation of Consideration to Client - 270907 (v2) NUMBERS ONLY (2)_Book1_Plan IS_Xavier" xfId="9552"/>
    <cellStyle name="_Allocation of Consideration to Client - 270907 (v2) NUMBERS ONLY (2)_Book1_Plan IS_Xavier 2" xfId="9553"/>
    <cellStyle name="_Allocation of Consideration to Client - 270907 (v2) NUMBERS ONLY (2)_Book1_PlntIn" xfId="9554"/>
    <cellStyle name="_Allocation of Consideration to Client - 270907 (v2) NUMBERS ONLY (2)_Book1_PlntIn 2" xfId="9555"/>
    <cellStyle name="_Allocation of Consideration to Client - 270907 (v2) NUMBERS ONLY (2)_Book1_PlntIn_Xavier" xfId="9556"/>
    <cellStyle name="_Allocation of Consideration to Client - 270907 (v2) NUMBERS ONLY (2)_Book1_PlntIn_Xavier 2" xfId="9557"/>
    <cellStyle name="_Allocation of Consideration to Client - 270907 (v2) NUMBERS ONLY (2)_Book1_PPA" xfId="9558"/>
    <cellStyle name="_Allocation of Consideration to Client - 270907 (v2) NUMBERS ONLY (2)_Book1_PPA 2" xfId="9559"/>
    <cellStyle name="_Allocation of Consideration to Client - 270907 (v2) NUMBERS ONLY (2)_Book1_PPA_Xavier" xfId="9560"/>
    <cellStyle name="_Allocation of Consideration to Client - 270907 (v2) NUMBERS ONLY (2)_Book1_PPA_Xavier 2" xfId="9561"/>
    <cellStyle name="_Allocation of Consideration to Client - 270907 (v2) NUMBERS ONLY (2)_Book1_Xavier" xfId="9562"/>
    <cellStyle name="_Allocation of Consideration to Client - 270907 (v2) NUMBERS ONLY (2)_Book1_Xavier 2" xfId="9563"/>
    <cellStyle name="_Allocation of Consideration to Client - 270907 (v2) NUMBERS ONLY (2)_Conversion" xfId="9564"/>
    <cellStyle name="_Allocation of Consideration to Client - 270907 (v2) NUMBERS ONLY (2)_Conversion 2" xfId="9565"/>
    <cellStyle name="_Allocation of Consideration to Client - 270907 (v2) NUMBERS ONLY (2)_FIN € Summary" xfId="9566"/>
    <cellStyle name="_Allocation of Consideration to Client - 270907 (v2) NUMBERS ONLY (2)_FIN € Summary 2" xfId="9567"/>
    <cellStyle name="_Allocation of Consideration to Client - 270907 (v2) NUMBERS ONLY (2)_IFRS Elim" xfId="9568"/>
    <cellStyle name="_Allocation of Consideration to Client - 270907 (v2) NUMBERS ONLY (2)_IFRS Elim 2" xfId="9569"/>
    <cellStyle name="_Allocation of Consideration to Client - 270907 (v2) NUMBERS ONLY (2)_IFRS Elim_Xavier" xfId="9570"/>
    <cellStyle name="_Allocation of Consideration to Client - 270907 (v2) NUMBERS ONLY (2)_IFRS Elim_Xavier 2" xfId="9571"/>
    <cellStyle name="_Allocation of Consideration to Client - 270907 (v2) NUMBERS ONLY (2)_IFRS IS" xfId="9572"/>
    <cellStyle name="_Allocation of Consideration to Client - 270907 (v2) NUMBERS ONLY (2)_IFRS IS 2" xfId="9573"/>
    <cellStyle name="_Allocation of Consideration to Client - 270907 (v2) NUMBERS ONLY (2)_IFRS IS_Xavier" xfId="9574"/>
    <cellStyle name="_Allocation of Consideration to Client - 270907 (v2) NUMBERS ONLY (2)_IFRS IS_Xavier 2" xfId="9575"/>
    <cellStyle name="_Allocation of Consideration to Client - 270907 (v2) NUMBERS ONLY (2)_NYSEG Assets" xfId="565"/>
    <cellStyle name="_Allocation of Consideration to Client - 270907 (v2) NUMBERS ONLY (2)_NYSEG Assets 2" xfId="566"/>
    <cellStyle name="_Allocation of Consideration to Client - 270907 (v2) NUMBERS ONLY (2)_NYSEG Assets 2 2" xfId="3609"/>
    <cellStyle name="_Allocation of Consideration to Client - 270907 (v2) NUMBERS ONLY (2)_NYSEG Assets 2_Xavier" xfId="9576"/>
    <cellStyle name="_Allocation of Consideration to Client - 270907 (v2) NUMBERS ONLY (2)_NYSEG Assets 2_Xavier 2" xfId="9577"/>
    <cellStyle name="_Allocation of Consideration to Client - 270907 (v2) NUMBERS ONLY (2)_NYSEG Assets 3" xfId="3608"/>
    <cellStyle name="_Allocation of Consideration to Client - 270907 (v2) NUMBERS ONLY (2)_NYSEG Assets 3 2" xfId="9578"/>
    <cellStyle name="_Allocation of Consideration to Client - 270907 (v2) NUMBERS ONLY (2)_NYSEG Assets 4" xfId="9579"/>
    <cellStyle name="_Allocation of Consideration to Client - 270907 (v2) NUMBERS ONLY (2)_NYSEG Assets 4 2" xfId="9580"/>
    <cellStyle name="_Allocation of Consideration to Client - 270907 (v2) NUMBERS ONLY (2)_NYSEG Assets 5" xfId="9581"/>
    <cellStyle name="_Allocation of Consideration to Client - 270907 (v2) NUMBERS ONLY (2)_NYSEG Assets 5 2" xfId="9582"/>
    <cellStyle name="_Allocation of Consideration to Client - 270907 (v2) NUMBERS ONLY (2)_NYSEG Assets 6" xfId="9583"/>
    <cellStyle name="_Allocation of Consideration to Client - 270907 (v2) NUMBERS ONLY (2)_NYSEG Assets 6 2" xfId="9584"/>
    <cellStyle name="_Allocation of Consideration to Client - 270907 (v2) NUMBERS ONLY (2)_NYSEG Assets 7" xfId="9585"/>
    <cellStyle name="_Allocation of Consideration to Client - 270907 (v2) NUMBERS ONLY (2)_NYSEG Assets 7 2" xfId="9586"/>
    <cellStyle name="_Allocation of Consideration to Client - 270907 (v2) NUMBERS ONLY (2)_NYSEG Assets 8" xfId="9587"/>
    <cellStyle name="_Allocation of Consideration to Client - 270907 (v2) NUMBERS ONLY (2)_NYSEG Assets 9" xfId="9588"/>
    <cellStyle name="_Allocation of Consideration to Client - 270907 (v2) NUMBERS ONLY (2)_NYSEG Assets_9. Staff Cost-External Services" xfId="9589"/>
    <cellStyle name="_Allocation of Consideration to Client - 270907 (v2) NUMBERS ONLY (2)_NYSEG Assets_9. Staff Cost-External Services 2" xfId="9590"/>
    <cellStyle name="_Allocation of Consideration to Client - 270907 (v2) NUMBERS ONLY (2)_NYSEG Assets_9. Staff Cost-External Services_1" xfId="9591"/>
    <cellStyle name="_Allocation of Consideration to Client - 270907 (v2) NUMBERS ONLY (2)_NYSEG Assets_9. Staff Cost-External Services_1 2" xfId="9592"/>
    <cellStyle name="_Allocation of Consideration to Client - 270907 (v2) NUMBERS ONLY (2)_NYSEG Assets_Actual" xfId="9593"/>
    <cellStyle name="_Allocation of Consideration to Client - 270907 (v2) NUMBERS ONLY (2)_NYSEG Assets_Actual 2" xfId="9594"/>
    <cellStyle name="_Allocation of Consideration to Client - 270907 (v2) NUMBERS ONLY (2)_NYSEG Assets_Actual_Xavier" xfId="9595"/>
    <cellStyle name="_Allocation of Consideration to Client - 270907 (v2) NUMBERS ONLY (2)_NYSEG Assets_Actual_Xavier 2" xfId="9596"/>
    <cellStyle name="_Allocation of Consideration to Client - 270907 (v2) NUMBERS ONLY (2)_NYSEG Assets_Conversion" xfId="9597"/>
    <cellStyle name="_Allocation of Consideration to Client - 270907 (v2) NUMBERS ONLY (2)_NYSEG Assets_Conversion 2" xfId="9598"/>
    <cellStyle name="_Allocation of Consideration to Client - 270907 (v2) NUMBERS ONLY (2)_NYSEG Assets_FIN € Summary" xfId="9599"/>
    <cellStyle name="_Allocation of Consideration to Client - 270907 (v2) NUMBERS ONLY (2)_NYSEG Assets_FIN € Summary 2" xfId="9600"/>
    <cellStyle name="_Allocation of Consideration to Client - 270907 (v2) NUMBERS ONLY (2)_NYSEG Assets_IFRS Elim" xfId="9601"/>
    <cellStyle name="_Allocation of Consideration to Client - 270907 (v2) NUMBERS ONLY (2)_NYSEG Assets_IFRS Elim 2" xfId="9602"/>
    <cellStyle name="_Allocation of Consideration to Client - 270907 (v2) NUMBERS ONLY (2)_NYSEG Assets_IFRS Elim_Xavier" xfId="9603"/>
    <cellStyle name="_Allocation of Consideration to Client - 270907 (v2) NUMBERS ONLY (2)_NYSEG Assets_IFRS Elim_Xavier 2" xfId="9604"/>
    <cellStyle name="_Allocation of Consideration to Client - 270907 (v2) NUMBERS ONLY (2)_NYSEG Assets_IFRS IS" xfId="9605"/>
    <cellStyle name="_Allocation of Consideration to Client - 270907 (v2) NUMBERS ONLY (2)_NYSEG Assets_IFRS IS 2" xfId="9606"/>
    <cellStyle name="_Allocation of Consideration to Client - 270907 (v2) NUMBERS ONLY (2)_NYSEG Assets_IFRS IS_Xavier" xfId="9607"/>
    <cellStyle name="_Allocation of Consideration to Client - 270907 (v2) NUMBERS ONLY (2)_NYSEG Assets_IFRS IS_Xavier 2" xfId="9608"/>
    <cellStyle name="_Allocation of Consideration to Client - 270907 (v2) NUMBERS ONLY (2)_NYSEG Assets_One Corp Summary" xfId="9609"/>
    <cellStyle name="_Allocation of Consideration to Client - 270907 (v2) NUMBERS ONLY (2)_NYSEG Assets_One Corp Summary 2" xfId="9610"/>
    <cellStyle name="_Allocation of Consideration to Client - 270907 (v2) NUMBERS ONLY (2)_NYSEG Assets_Plan IS" xfId="9611"/>
    <cellStyle name="_Allocation of Consideration to Client - 270907 (v2) NUMBERS ONLY (2)_NYSEG Assets_Plan IS 2" xfId="9612"/>
    <cellStyle name="_Allocation of Consideration to Client - 270907 (v2) NUMBERS ONLY (2)_NYSEG Assets_Plan IS_Xavier" xfId="9613"/>
    <cellStyle name="_Allocation of Consideration to Client - 270907 (v2) NUMBERS ONLY (2)_NYSEG Assets_Plan IS_Xavier 2" xfId="9614"/>
    <cellStyle name="_Allocation of Consideration to Client - 270907 (v2) NUMBERS ONLY (2)_NYSEG Assets_PlntIn" xfId="9615"/>
    <cellStyle name="_Allocation of Consideration to Client - 270907 (v2) NUMBERS ONLY (2)_NYSEG Assets_PlntIn 2" xfId="9616"/>
    <cellStyle name="_Allocation of Consideration to Client - 270907 (v2) NUMBERS ONLY (2)_NYSEG Assets_PlntIn_Xavier" xfId="9617"/>
    <cellStyle name="_Allocation of Consideration to Client - 270907 (v2) NUMBERS ONLY (2)_NYSEG Assets_PlntIn_Xavier 2" xfId="9618"/>
    <cellStyle name="_Allocation of Consideration to Client - 270907 (v2) NUMBERS ONLY (2)_NYSEG Assets_PPA" xfId="9619"/>
    <cellStyle name="_Allocation of Consideration to Client - 270907 (v2) NUMBERS ONLY (2)_NYSEG Assets_PPA 2" xfId="9620"/>
    <cellStyle name="_Allocation of Consideration to Client - 270907 (v2) NUMBERS ONLY (2)_NYSEG Assets_PPA_Xavier" xfId="9621"/>
    <cellStyle name="_Allocation of Consideration to Client - 270907 (v2) NUMBERS ONLY (2)_NYSEG Assets_PPA_Xavier 2" xfId="9622"/>
    <cellStyle name="_Allocation of Consideration to Client - 270907 (v2) NUMBERS ONLY (2)_NYSEG Assets_Xavier" xfId="9623"/>
    <cellStyle name="_Allocation of Consideration to Client - 270907 (v2) NUMBERS ONLY (2)_NYSEG Assets_Xavier 2" xfId="9624"/>
    <cellStyle name="_Allocation of Consideration to Client - 270907 (v2) NUMBERS ONLY (2)_NYSEG Liab" xfId="567"/>
    <cellStyle name="_Allocation of Consideration to Client - 270907 (v2) NUMBERS ONLY (2)_NYSEG Liab 2" xfId="568"/>
    <cellStyle name="_Allocation of Consideration to Client - 270907 (v2) NUMBERS ONLY (2)_NYSEG Liab 2 2" xfId="3611"/>
    <cellStyle name="_Allocation of Consideration to Client - 270907 (v2) NUMBERS ONLY (2)_NYSEG Liab 2_Xavier" xfId="9625"/>
    <cellStyle name="_Allocation of Consideration to Client - 270907 (v2) NUMBERS ONLY (2)_NYSEG Liab 2_Xavier 2" xfId="9626"/>
    <cellStyle name="_Allocation of Consideration to Client - 270907 (v2) NUMBERS ONLY (2)_NYSEG Liab 3" xfId="3610"/>
    <cellStyle name="_Allocation of Consideration to Client - 270907 (v2) NUMBERS ONLY (2)_NYSEG Liab 3 2" xfId="9627"/>
    <cellStyle name="_Allocation of Consideration to Client - 270907 (v2) NUMBERS ONLY (2)_NYSEG Liab 4" xfId="9628"/>
    <cellStyle name="_Allocation of Consideration to Client - 270907 (v2) NUMBERS ONLY (2)_NYSEG Liab 4 2" xfId="9629"/>
    <cellStyle name="_Allocation of Consideration to Client - 270907 (v2) NUMBERS ONLY (2)_NYSEG Liab 5" xfId="9630"/>
    <cellStyle name="_Allocation of Consideration to Client - 270907 (v2) NUMBERS ONLY (2)_NYSEG Liab 5 2" xfId="9631"/>
    <cellStyle name="_Allocation of Consideration to Client - 270907 (v2) NUMBERS ONLY (2)_NYSEG Liab 6" xfId="9632"/>
    <cellStyle name="_Allocation of Consideration to Client - 270907 (v2) NUMBERS ONLY (2)_NYSEG Liab 6 2" xfId="9633"/>
    <cellStyle name="_Allocation of Consideration to Client - 270907 (v2) NUMBERS ONLY (2)_NYSEG Liab 7" xfId="9634"/>
    <cellStyle name="_Allocation of Consideration to Client - 270907 (v2) NUMBERS ONLY (2)_NYSEG Liab 7 2" xfId="9635"/>
    <cellStyle name="_Allocation of Consideration to Client - 270907 (v2) NUMBERS ONLY (2)_NYSEG Liab 8" xfId="9636"/>
    <cellStyle name="_Allocation of Consideration to Client - 270907 (v2) NUMBERS ONLY (2)_NYSEG Liab 9" xfId="9637"/>
    <cellStyle name="_Allocation of Consideration to Client - 270907 (v2) NUMBERS ONLY (2)_NYSEG Liab_9. Staff Cost-External Services" xfId="9638"/>
    <cellStyle name="_Allocation of Consideration to Client - 270907 (v2) NUMBERS ONLY (2)_NYSEG Liab_9. Staff Cost-External Services 2" xfId="9639"/>
    <cellStyle name="_Allocation of Consideration to Client - 270907 (v2) NUMBERS ONLY (2)_NYSEG Liab_9. Staff Cost-External Services_1" xfId="9640"/>
    <cellStyle name="_Allocation of Consideration to Client - 270907 (v2) NUMBERS ONLY (2)_NYSEG Liab_9. Staff Cost-External Services_1 2" xfId="9641"/>
    <cellStyle name="_Allocation of Consideration to Client - 270907 (v2) NUMBERS ONLY (2)_NYSEG Liab_Actual" xfId="9642"/>
    <cellStyle name="_Allocation of Consideration to Client - 270907 (v2) NUMBERS ONLY (2)_NYSEG Liab_Actual 2" xfId="9643"/>
    <cellStyle name="_Allocation of Consideration to Client - 270907 (v2) NUMBERS ONLY (2)_NYSEG Liab_Actual_Xavier" xfId="9644"/>
    <cellStyle name="_Allocation of Consideration to Client - 270907 (v2) NUMBERS ONLY (2)_NYSEG Liab_Actual_Xavier 2" xfId="9645"/>
    <cellStyle name="_Allocation of Consideration to Client - 270907 (v2) NUMBERS ONLY (2)_NYSEG Liab_Conversion" xfId="9646"/>
    <cellStyle name="_Allocation of Consideration to Client - 270907 (v2) NUMBERS ONLY (2)_NYSEG Liab_Conversion 2" xfId="9647"/>
    <cellStyle name="_Allocation of Consideration to Client - 270907 (v2) NUMBERS ONLY (2)_NYSEG Liab_FIN € Summary" xfId="9648"/>
    <cellStyle name="_Allocation of Consideration to Client - 270907 (v2) NUMBERS ONLY (2)_NYSEG Liab_FIN € Summary 2" xfId="9649"/>
    <cellStyle name="_Allocation of Consideration to Client - 270907 (v2) NUMBERS ONLY (2)_NYSEG Liab_IFRS Elim" xfId="9650"/>
    <cellStyle name="_Allocation of Consideration to Client - 270907 (v2) NUMBERS ONLY (2)_NYSEG Liab_IFRS Elim 2" xfId="9651"/>
    <cellStyle name="_Allocation of Consideration to Client - 270907 (v2) NUMBERS ONLY (2)_NYSEG Liab_IFRS Elim_Xavier" xfId="9652"/>
    <cellStyle name="_Allocation of Consideration to Client - 270907 (v2) NUMBERS ONLY (2)_NYSEG Liab_IFRS Elim_Xavier 2" xfId="9653"/>
    <cellStyle name="_Allocation of Consideration to Client - 270907 (v2) NUMBERS ONLY (2)_NYSEG Liab_IFRS IS" xfId="9654"/>
    <cellStyle name="_Allocation of Consideration to Client - 270907 (v2) NUMBERS ONLY (2)_NYSEG Liab_IFRS IS 2" xfId="9655"/>
    <cellStyle name="_Allocation of Consideration to Client - 270907 (v2) NUMBERS ONLY (2)_NYSEG Liab_IFRS IS_Xavier" xfId="9656"/>
    <cellStyle name="_Allocation of Consideration to Client - 270907 (v2) NUMBERS ONLY (2)_NYSEG Liab_IFRS IS_Xavier 2" xfId="9657"/>
    <cellStyle name="_Allocation of Consideration to Client - 270907 (v2) NUMBERS ONLY (2)_NYSEG Liab_One Corp Summary" xfId="9658"/>
    <cellStyle name="_Allocation of Consideration to Client - 270907 (v2) NUMBERS ONLY (2)_NYSEG Liab_One Corp Summary 2" xfId="9659"/>
    <cellStyle name="_Allocation of Consideration to Client - 270907 (v2) NUMBERS ONLY (2)_NYSEG Liab_Plan IS" xfId="9660"/>
    <cellStyle name="_Allocation of Consideration to Client - 270907 (v2) NUMBERS ONLY (2)_NYSEG Liab_Plan IS 2" xfId="9661"/>
    <cellStyle name="_Allocation of Consideration to Client - 270907 (v2) NUMBERS ONLY (2)_NYSEG Liab_Plan IS_Xavier" xfId="9662"/>
    <cellStyle name="_Allocation of Consideration to Client - 270907 (v2) NUMBERS ONLY (2)_NYSEG Liab_Plan IS_Xavier 2" xfId="9663"/>
    <cellStyle name="_Allocation of Consideration to Client - 270907 (v2) NUMBERS ONLY (2)_NYSEG Liab_PlntIn" xfId="9664"/>
    <cellStyle name="_Allocation of Consideration to Client - 270907 (v2) NUMBERS ONLY (2)_NYSEG Liab_PlntIn 2" xfId="9665"/>
    <cellStyle name="_Allocation of Consideration to Client - 270907 (v2) NUMBERS ONLY (2)_NYSEG Liab_PlntIn_Xavier" xfId="9666"/>
    <cellStyle name="_Allocation of Consideration to Client - 270907 (v2) NUMBERS ONLY (2)_NYSEG Liab_PlntIn_Xavier 2" xfId="9667"/>
    <cellStyle name="_Allocation of Consideration to Client - 270907 (v2) NUMBERS ONLY (2)_NYSEG Liab_PPA" xfId="9668"/>
    <cellStyle name="_Allocation of Consideration to Client - 270907 (v2) NUMBERS ONLY (2)_NYSEG Liab_PPA 2" xfId="9669"/>
    <cellStyle name="_Allocation of Consideration to Client - 270907 (v2) NUMBERS ONLY (2)_NYSEG Liab_PPA_Xavier" xfId="9670"/>
    <cellStyle name="_Allocation of Consideration to Client - 270907 (v2) NUMBERS ONLY (2)_NYSEG Liab_PPA_Xavier 2" xfId="9671"/>
    <cellStyle name="_Allocation of Consideration to Client - 270907 (v2) NUMBERS ONLY (2)_NYSEG Liab_Xavier" xfId="9672"/>
    <cellStyle name="_Allocation of Consideration to Client - 270907 (v2) NUMBERS ONLY (2)_NYSEG Liab_Xavier 2" xfId="9673"/>
    <cellStyle name="_Allocation of Consideration to Client - 270907 (v2) NUMBERS ONLY (2)_One Corp Summary" xfId="9674"/>
    <cellStyle name="_Allocation of Consideration to Client - 270907 (v2) NUMBERS ONLY (2)_One Corp Summary 2" xfId="9675"/>
    <cellStyle name="_Allocation of Consideration to Client - 270907 (v2) NUMBERS ONLY (2)_Plan IS" xfId="9676"/>
    <cellStyle name="_Allocation of Consideration to Client - 270907 (v2) NUMBERS ONLY (2)_Plan IS 2" xfId="9677"/>
    <cellStyle name="_Allocation of Consideration to Client - 270907 (v2) NUMBERS ONLY (2)_Plan IS_Xavier" xfId="9678"/>
    <cellStyle name="_Allocation of Consideration to Client - 270907 (v2) NUMBERS ONLY (2)_Plan IS_Xavier 2" xfId="9679"/>
    <cellStyle name="_Allocation of Consideration to Client - 270907 (v2) NUMBERS ONLY (2)_PlntIn" xfId="9680"/>
    <cellStyle name="_Allocation of Consideration to Client - 270907 (v2) NUMBERS ONLY (2)_PlntIn 2" xfId="9681"/>
    <cellStyle name="_Allocation of Consideration to Client - 270907 (v2) NUMBERS ONLY (2)_PlntIn_Xavier" xfId="9682"/>
    <cellStyle name="_Allocation of Consideration to Client - 270907 (v2) NUMBERS ONLY (2)_PlntIn_Xavier 2" xfId="9683"/>
    <cellStyle name="_Allocation of Consideration to Client - 270907 (v2) NUMBERS ONLY (2)_PPA" xfId="9684"/>
    <cellStyle name="_Allocation of Consideration to Client - 270907 (v2) NUMBERS ONLY (2)_PPA 2" xfId="9685"/>
    <cellStyle name="_Allocation of Consideration to Client - 270907 (v2) NUMBERS ONLY (2)_PPA_Xavier" xfId="9686"/>
    <cellStyle name="_Allocation of Consideration to Client - 270907 (v2) NUMBERS ONLY (2)_PPA_Xavier 2" xfId="9687"/>
    <cellStyle name="_Allocation of Consideration to Client - 270907 (v2) NUMBERS ONLY (2)_Reg Asset 2008 changes-summary Jan" xfId="569"/>
    <cellStyle name="_Allocation of Consideration to Client - 270907 (v2) NUMBERS ONLY (2)_Reg Asset 2008 changes-summary Jan 2" xfId="570"/>
    <cellStyle name="_Allocation of Consideration to Client - 270907 (v2) NUMBERS ONLY (2)_Reg Asset 2008 changes-summary Jan 2 2" xfId="3613"/>
    <cellStyle name="_Allocation of Consideration to Client - 270907 (v2) NUMBERS ONLY (2)_Reg Asset 2008 changes-summary Jan 2_Xavier" xfId="9688"/>
    <cellStyle name="_Allocation of Consideration to Client - 270907 (v2) NUMBERS ONLY (2)_Reg Asset 2008 changes-summary Jan 2_Xavier 2" xfId="9689"/>
    <cellStyle name="_Allocation of Consideration to Client - 270907 (v2) NUMBERS ONLY (2)_Reg Asset 2008 changes-summary Jan 3" xfId="3612"/>
    <cellStyle name="_Allocation of Consideration to Client - 270907 (v2) NUMBERS ONLY (2)_Reg Asset 2008 changes-summary Jan 3 2" xfId="9690"/>
    <cellStyle name="_Allocation of Consideration to Client - 270907 (v2) NUMBERS ONLY (2)_Reg Asset 2008 changes-summary Jan 4" xfId="9691"/>
    <cellStyle name="_Allocation of Consideration to Client - 270907 (v2) NUMBERS ONLY (2)_Reg Asset 2008 changes-summary Jan 4 2" xfId="9692"/>
    <cellStyle name="_Allocation of Consideration to Client - 270907 (v2) NUMBERS ONLY (2)_Reg Asset 2008 changes-summary Jan 5" xfId="9693"/>
    <cellStyle name="_Allocation of Consideration to Client - 270907 (v2) NUMBERS ONLY (2)_Reg Asset 2008 changes-summary Jan 5 2" xfId="9694"/>
    <cellStyle name="_Allocation of Consideration to Client - 270907 (v2) NUMBERS ONLY (2)_Reg Asset 2008 changes-summary Jan 6" xfId="9695"/>
    <cellStyle name="_Allocation of Consideration to Client - 270907 (v2) NUMBERS ONLY (2)_Reg Asset 2008 changes-summary Jan 6 2" xfId="9696"/>
    <cellStyle name="_Allocation of Consideration to Client - 270907 (v2) NUMBERS ONLY (2)_Reg Asset 2008 changes-summary Jan 7" xfId="9697"/>
    <cellStyle name="_Allocation of Consideration to Client - 270907 (v2) NUMBERS ONLY (2)_Reg Asset 2008 changes-summary Jan 7 2" xfId="9698"/>
    <cellStyle name="_Allocation of Consideration to Client - 270907 (v2) NUMBERS ONLY (2)_Reg Asset 2008 changes-summary Jan 8" xfId="9699"/>
    <cellStyle name="_Allocation of Consideration to Client - 270907 (v2) NUMBERS ONLY (2)_Reg Asset 2008 changes-summary Jan 9" xfId="9700"/>
    <cellStyle name="_Allocation of Consideration to Client - 270907 (v2) NUMBERS ONLY (2)_Reg Asset 2008 changes-summary Jan_9. Staff Cost-External Services" xfId="9701"/>
    <cellStyle name="_Allocation of Consideration to Client - 270907 (v2) NUMBERS ONLY (2)_Reg Asset 2008 changes-summary Jan_9. Staff Cost-External Services 2" xfId="9702"/>
    <cellStyle name="_Allocation of Consideration to Client - 270907 (v2) NUMBERS ONLY (2)_Reg Asset 2008 changes-summary Jan_9. Staff Cost-External Services_1" xfId="9703"/>
    <cellStyle name="_Allocation of Consideration to Client - 270907 (v2) NUMBERS ONLY (2)_Reg Asset 2008 changes-summary Jan_9. Staff Cost-External Services_1 2" xfId="9704"/>
    <cellStyle name="_Allocation of Consideration to Client - 270907 (v2) NUMBERS ONLY (2)_Reg Asset 2008 changes-summary Jan_Actual" xfId="9705"/>
    <cellStyle name="_Allocation of Consideration to Client - 270907 (v2) NUMBERS ONLY (2)_Reg Asset 2008 changes-summary Jan_Actual 2" xfId="9706"/>
    <cellStyle name="_Allocation of Consideration to Client - 270907 (v2) NUMBERS ONLY (2)_Reg Asset 2008 changes-summary Jan_Actual_Xavier" xfId="9707"/>
    <cellStyle name="_Allocation of Consideration to Client - 270907 (v2) NUMBERS ONLY (2)_Reg Asset 2008 changes-summary Jan_Actual_Xavier 2" xfId="9708"/>
    <cellStyle name="_Allocation of Consideration to Client - 270907 (v2) NUMBERS ONLY (2)_Reg Asset 2008 changes-summary Jan_Conversion" xfId="9709"/>
    <cellStyle name="_Allocation of Consideration to Client - 270907 (v2) NUMBERS ONLY (2)_Reg Asset 2008 changes-summary Jan_Conversion 2" xfId="9710"/>
    <cellStyle name="_Allocation of Consideration to Client - 270907 (v2) NUMBERS ONLY (2)_Reg Asset 2008 changes-summary Jan_FIN € Summary" xfId="9711"/>
    <cellStyle name="_Allocation of Consideration to Client - 270907 (v2) NUMBERS ONLY (2)_Reg Asset 2008 changes-summary Jan_FIN € Summary 2" xfId="9712"/>
    <cellStyle name="_Allocation of Consideration to Client - 270907 (v2) NUMBERS ONLY (2)_Reg Asset 2008 changes-summary Jan_IFRS Elim" xfId="9713"/>
    <cellStyle name="_Allocation of Consideration to Client - 270907 (v2) NUMBERS ONLY (2)_Reg Asset 2008 changes-summary Jan_IFRS Elim 2" xfId="9714"/>
    <cellStyle name="_Allocation of Consideration to Client - 270907 (v2) NUMBERS ONLY (2)_Reg Asset 2008 changes-summary Jan_IFRS Elim_Xavier" xfId="9715"/>
    <cellStyle name="_Allocation of Consideration to Client - 270907 (v2) NUMBERS ONLY (2)_Reg Asset 2008 changes-summary Jan_IFRS Elim_Xavier 2" xfId="9716"/>
    <cellStyle name="_Allocation of Consideration to Client - 270907 (v2) NUMBERS ONLY (2)_Reg Asset 2008 changes-summary Jan_IFRS IS" xfId="9717"/>
    <cellStyle name="_Allocation of Consideration to Client - 270907 (v2) NUMBERS ONLY (2)_Reg Asset 2008 changes-summary Jan_IFRS IS 2" xfId="9718"/>
    <cellStyle name="_Allocation of Consideration to Client - 270907 (v2) NUMBERS ONLY (2)_Reg Asset 2008 changes-summary Jan_IFRS IS_Xavier" xfId="9719"/>
    <cellStyle name="_Allocation of Consideration to Client - 270907 (v2) NUMBERS ONLY (2)_Reg Asset 2008 changes-summary Jan_IFRS IS_Xavier 2" xfId="9720"/>
    <cellStyle name="_Allocation of Consideration to Client - 270907 (v2) NUMBERS ONLY (2)_Reg Asset 2008 changes-summary Jan_One Corp Summary" xfId="9721"/>
    <cellStyle name="_Allocation of Consideration to Client - 270907 (v2) NUMBERS ONLY (2)_Reg Asset 2008 changes-summary Jan_One Corp Summary 2" xfId="9722"/>
    <cellStyle name="_Allocation of Consideration to Client - 270907 (v2) NUMBERS ONLY (2)_Reg Asset 2008 changes-summary Jan_Plan IS" xfId="9723"/>
    <cellStyle name="_Allocation of Consideration to Client - 270907 (v2) NUMBERS ONLY (2)_Reg Asset 2008 changes-summary Jan_Plan IS 2" xfId="9724"/>
    <cellStyle name="_Allocation of Consideration to Client - 270907 (v2) NUMBERS ONLY (2)_Reg Asset 2008 changes-summary Jan_Plan IS_Xavier" xfId="9725"/>
    <cellStyle name="_Allocation of Consideration to Client - 270907 (v2) NUMBERS ONLY (2)_Reg Asset 2008 changes-summary Jan_Plan IS_Xavier 2" xfId="9726"/>
    <cellStyle name="_Allocation of Consideration to Client - 270907 (v2) NUMBERS ONLY (2)_Reg Asset 2008 changes-summary Jan_PlntIn" xfId="9727"/>
    <cellStyle name="_Allocation of Consideration to Client - 270907 (v2) NUMBERS ONLY (2)_Reg Asset 2008 changes-summary Jan_PlntIn 2" xfId="9728"/>
    <cellStyle name="_Allocation of Consideration to Client - 270907 (v2) NUMBERS ONLY (2)_Reg Asset 2008 changes-summary Jan_PlntIn_Xavier" xfId="9729"/>
    <cellStyle name="_Allocation of Consideration to Client - 270907 (v2) NUMBERS ONLY (2)_Reg Asset 2008 changes-summary Jan_PlntIn_Xavier 2" xfId="9730"/>
    <cellStyle name="_Allocation of Consideration to Client - 270907 (v2) NUMBERS ONLY (2)_Reg Asset 2008 changes-summary Jan_PPA" xfId="9731"/>
    <cellStyle name="_Allocation of Consideration to Client - 270907 (v2) NUMBERS ONLY (2)_Reg Asset 2008 changes-summary Jan_PPA 2" xfId="9732"/>
    <cellStyle name="_Allocation of Consideration to Client - 270907 (v2) NUMBERS ONLY (2)_Reg Asset 2008 changes-summary Jan_PPA_Xavier" xfId="9733"/>
    <cellStyle name="_Allocation of Consideration to Client - 270907 (v2) NUMBERS ONLY (2)_Reg Asset 2008 changes-summary Jan_PPA_Xavier 2" xfId="9734"/>
    <cellStyle name="_Allocation of Consideration to Client - 270907 (v2) NUMBERS ONLY (2)_Reg Asset 2008 changes-summary Jan_Xavier" xfId="9735"/>
    <cellStyle name="_Allocation of Consideration to Client - 270907 (v2) NUMBERS ONLY (2)_Reg Asset 2008 changes-summary Jan_Xavier 2" xfId="9736"/>
    <cellStyle name="_Allocation of Consideration to Client - 270907 (v2) NUMBERS ONLY (2)_Xavier" xfId="9737"/>
    <cellStyle name="_Allocation of Consideration to Client - 270907 (v2) NUMBERS ONLY (2)_Xavier 2" xfId="9738"/>
    <cellStyle name="_Allocation of Consideration to Client - 280607v5-Iberdrola WACC" xfId="571"/>
    <cellStyle name="_Allocation of Consideration to Client - 280607v5-Iberdrola WACC 2" xfId="572"/>
    <cellStyle name="_Allocation of Consideration to Client - 280607v5-Iberdrola WACC 2 2" xfId="3615"/>
    <cellStyle name="_Allocation of Consideration to Client - 280607v5-Iberdrola WACC 2_Xavier" xfId="9739"/>
    <cellStyle name="_Allocation of Consideration to Client - 280607v5-Iberdrola WACC 2_Xavier 2" xfId="9740"/>
    <cellStyle name="_Allocation of Consideration to Client - 280607v5-Iberdrola WACC 3" xfId="3614"/>
    <cellStyle name="_Allocation of Consideration to Client - 280607v5-Iberdrola WACC 3 2" xfId="9741"/>
    <cellStyle name="_Allocation of Consideration to Client - 280607v5-Iberdrola WACC 4" xfId="9742"/>
    <cellStyle name="_Allocation of Consideration to Client - 280607v5-Iberdrola WACC 4 2" xfId="9743"/>
    <cellStyle name="_Allocation of Consideration to Client - 280607v5-Iberdrola WACC 5" xfId="9744"/>
    <cellStyle name="_Allocation of Consideration to Client - 280607v5-Iberdrola WACC 5 2" xfId="9745"/>
    <cellStyle name="_Allocation of Consideration to Client - 280607v5-Iberdrola WACC 6" xfId="9746"/>
    <cellStyle name="_Allocation of Consideration to Client - 280607v5-Iberdrola WACC 6 2" xfId="9747"/>
    <cellStyle name="_Allocation of Consideration to Client - 280607v5-Iberdrola WACC 7" xfId="9748"/>
    <cellStyle name="_Allocation of Consideration to Client - 280607v5-Iberdrola WACC 7 2" xfId="9749"/>
    <cellStyle name="_Allocation of Consideration to Client - 280607v5-Iberdrola WACC 8" xfId="9750"/>
    <cellStyle name="_Allocation of Consideration to Client - 280607v5-Iberdrola WACC 9" xfId="9751"/>
    <cellStyle name="_Allocation of Consideration to Client - 280607v5-Iberdrola WACC_9. Staff Cost-External Services" xfId="9752"/>
    <cellStyle name="_Allocation of Consideration to Client - 280607v5-Iberdrola WACC_9. Staff Cost-External Services 2" xfId="9753"/>
    <cellStyle name="_Allocation of Consideration to Client - 280607v5-Iberdrola WACC_9. Staff Cost-External Services_1" xfId="9754"/>
    <cellStyle name="_Allocation of Consideration to Client - 280607v5-Iberdrola WACC_9. Staff Cost-External Services_1 2" xfId="9755"/>
    <cellStyle name="_Allocation of Consideration to Client - 280607v5-Iberdrola WACC_Actual" xfId="9756"/>
    <cellStyle name="_Allocation of Consideration to Client - 280607v5-Iberdrola WACC_Actual 2" xfId="9757"/>
    <cellStyle name="_Allocation of Consideration to Client - 280607v5-Iberdrola WACC_Actual_Xavier" xfId="9758"/>
    <cellStyle name="_Allocation of Consideration to Client - 280607v5-Iberdrola WACC_Actual_Xavier 2" xfId="9759"/>
    <cellStyle name="_Allocation of Consideration to Client - 280607v5-Iberdrola WACC_Adams Report Recon Sept 08" xfId="573"/>
    <cellStyle name="_Allocation of Consideration to Client - 280607v5-Iberdrola WACC_Adams Report Recon Sept 08 2" xfId="574"/>
    <cellStyle name="_Allocation of Consideration to Client - 280607v5-Iberdrola WACC_Adams Report Recon Sept 08 2 2" xfId="3617"/>
    <cellStyle name="_Allocation of Consideration to Client - 280607v5-Iberdrola WACC_Adams Report Recon Sept 08 2_Xavier" xfId="9760"/>
    <cellStyle name="_Allocation of Consideration to Client - 280607v5-Iberdrola WACC_Adams Report Recon Sept 08 2_Xavier 2" xfId="9761"/>
    <cellStyle name="_Allocation of Consideration to Client - 280607v5-Iberdrola WACC_Adams Report Recon Sept 08 3" xfId="3616"/>
    <cellStyle name="_Allocation of Consideration to Client - 280607v5-Iberdrola WACC_Adams Report Recon Sept 08 3 2" xfId="9762"/>
    <cellStyle name="_Allocation of Consideration to Client - 280607v5-Iberdrola WACC_Adams Report Recon Sept 08 4" xfId="9763"/>
    <cellStyle name="_Allocation of Consideration to Client - 280607v5-Iberdrola WACC_Adams Report Recon Sept 08 4 2" xfId="9764"/>
    <cellStyle name="_Allocation of Consideration to Client - 280607v5-Iberdrola WACC_Adams Report Recon Sept 08 5" xfId="9765"/>
    <cellStyle name="_Allocation of Consideration to Client - 280607v5-Iberdrola WACC_Adams Report Recon Sept 08 5 2" xfId="9766"/>
    <cellStyle name="_Allocation of Consideration to Client - 280607v5-Iberdrola WACC_Adams Report Recon Sept 08 6" xfId="9767"/>
    <cellStyle name="_Allocation of Consideration to Client - 280607v5-Iberdrola WACC_Adams Report Recon Sept 08 6 2" xfId="9768"/>
    <cellStyle name="_Allocation of Consideration to Client - 280607v5-Iberdrola WACC_Adams Report Recon Sept 08 7" xfId="9769"/>
    <cellStyle name="_Allocation of Consideration to Client - 280607v5-Iberdrola WACC_Adams Report Recon Sept 08 7 2" xfId="9770"/>
    <cellStyle name="_Allocation of Consideration to Client - 280607v5-Iberdrola WACC_Adams Report Recon Sept 08 8" xfId="9771"/>
    <cellStyle name="_Allocation of Consideration to Client - 280607v5-Iberdrola WACC_Adams Report Recon Sept 08 9" xfId="9772"/>
    <cellStyle name="_Allocation of Consideration to Client - 280607v5-Iberdrola WACC_Adams Report Recon Sept 08_9. Staff Cost-External Services" xfId="9773"/>
    <cellStyle name="_Allocation of Consideration to Client - 280607v5-Iberdrola WACC_Adams Report Recon Sept 08_9. Staff Cost-External Services 2" xfId="9774"/>
    <cellStyle name="_Allocation of Consideration to Client - 280607v5-Iberdrola WACC_Adams Report Recon Sept 08_9. Staff Cost-External Services_1" xfId="9775"/>
    <cellStyle name="_Allocation of Consideration to Client - 280607v5-Iberdrola WACC_Adams Report Recon Sept 08_9. Staff Cost-External Services_1 2" xfId="9776"/>
    <cellStyle name="_Allocation of Consideration to Client - 280607v5-Iberdrola WACC_Adams Report Recon Sept 08_Actual" xfId="9777"/>
    <cellStyle name="_Allocation of Consideration to Client - 280607v5-Iberdrola WACC_Adams Report Recon Sept 08_Actual 2" xfId="9778"/>
    <cellStyle name="_Allocation of Consideration to Client - 280607v5-Iberdrola WACC_Adams Report Recon Sept 08_Actual_Xavier" xfId="9779"/>
    <cellStyle name="_Allocation of Consideration to Client - 280607v5-Iberdrola WACC_Adams Report Recon Sept 08_Actual_Xavier 2" xfId="9780"/>
    <cellStyle name="_Allocation of Consideration to Client - 280607v5-Iberdrola WACC_Adams Report Recon Sept 08_Conversion" xfId="9781"/>
    <cellStyle name="_Allocation of Consideration to Client - 280607v5-Iberdrola WACC_Adams Report Recon Sept 08_Conversion 2" xfId="9782"/>
    <cellStyle name="_Allocation of Consideration to Client - 280607v5-Iberdrola WACC_Adams Report Recon Sept 08_FIN € Summary" xfId="9783"/>
    <cellStyle name="_Allocation of Consideration to Client - 280607v5-Iberdrola WACC_Adams Report Recon Sept 08_FIN € Summary 2" xfId="9784"/>
    <cellStyle name="_Allocation of Consideration to Client - 280607v5-Iberdrola WACC_Adams Report Recon Sept 08_IFRS Elim" xfId="9785"/>
    <cellStyle name="_Allocation of Consideration to Client - 280607v5-Iberdrola WACC_Adams Report Recon Sept 08_IFRS Elim 2" xfId="9786"/>
    <cellStyle name="_Allocation of Consideration to Client - 280607v5-Iberdrola WACC_Adams Report Recon Sept 08_IFRS Elim_Xavier" xfId="9787"/>
    <cellStyle name="_Allocation of Consideration to Client - 280607v5-Iberdrola WACC_Adams Report Recon Sept 08_IFRS Elim_Xavier 2" xfId="9788"/>
    <cellStyle name="_Allocation of Consideration to Client - 280607v5-Iberdrola WACC_Adams Report Recon Sept 08_IFRS IS" xfId="9789"/>
    <cellStyle name="_Allocation of Consideration to Client - 280607v5-Iberdrola WACC_Adams Report Recon Sept 08_IFRS IS 2" xfId="9790"/>
    <cellStyle name="_Allocation of Consideration to Client - 280607v5-Iberdrola WACC_Adams Report Recon Sept 08_IFRS IS_Xavier" xfId="9791"/>
    <cellStyle name="_Allocation of Consideration to Client - 280607v5-Iberdrola WACC_Adams Report Recon Sept 08_IFRS IS_Xavier 2" xfId="9792"/>
    <cellStyle name="_Allocation of Consideration to Client - 280607v5-Iberdrola WACC_Adams Report Recon Sept 08_One Corp Summary" xfId="9793"/>
    <cellStyle name="_Allocation of Consideration to Client - 280607v5-Iberdrola WACC_Adams Report Recon Sept 08_One Corp Summary 2" xfId="9794"/>
    <cellStyle name="_Allocation of Consideration to Client - 280607v5-Iberdrola WACC_Adams Report Recon Sept 08_Plan IS" xfId="9795"/>
    <cellStyle name="_Allocation of Consideration to Client - 280607v5-Iberdrola WACC_Adams Report Recon Sept 08_Plan IS 2" xfId="9796"/>
    <cellStyle name="_Allocation of Consideration to Client - 280607v5-Iberdrola WACC_Adams Report Recon Sept 08_Plan IS_Xavier" xfId="9797"/>
    <cellStyle name="_Allocation of Consideration to Client - 280607v5-Iberdrola WACC_Adams Report Recon Sept 08_Plan IS_Xavier 2" xfId="9798"/>
    <cellStyle name="_Allocation of Consideration to Client - 280607v5-Iberdrola WACC_Adams Report Recon Sept 08_PlntIn" xfId="9799"/>
    <cellStyle name="_Allocation of Consideration to Client - 280607v5-Iberdrola WACC_Adams Report Recon Sept 08_PlntIn 2" xfId="9800"/>
    <cellStyle name="_Allocation of Consideration to Client - 280607v5-Iberdrola WACC_Adams Report Recon Sept 08_PlntIn_Xavier" xfId="9801"/>
    <cellStyle name="_Allocation of Consideration to Client - 280607v5-Iberdrola WACC_Adams Report Recon Sept 08_PlntIn_Xavier 2" xfId="9802"/>
    <cellStyle name="_Allocation of Consideration to Client - 280607v5-Iberdrola WACC_Adams Report Recon Sept 08_PPA" xfId="9803"/>
    <cellStyle name="_Allocation of Consideration to Client - 280607v5-Iberdrola WACC_Adams Report Recon Sept 08_PPA 2" xfId="9804"/>
    <cellStyle name="_Allocation of Consideration to Client - 280607v5-Iberdrola WACC_Adams Report Recon Sept 08_PPA_Xavier" xfId="9805"/>
    <cellStyle name="_Allocation of Consideration to Client - 280607v5-Iberdrola WACC_Adams Report Recon Sept 08_PPA_Xavier 2" xfId="9806"/>
    <cellStyle name="_Allocation of Consideration to Client - 280607v5-Iberdrola WACC_Adams Report Recon Sept 08_Xavier" xfId="9807"/>
    <cellStyle name="_Allocation of Consideration to Client - 280607v5-Iberdrola WACC_Adams Report Recon Sept 08_Xavier 2" xfId="9808"/>
    <cellStyle name="_Allocation of Consideration to Client - 280607v5-Iberdrola WACC_Book1" xfId="575"/>
    <cellStyle name="_Allocation of Consideration to Client - 280607v5-Iberdrola WACC_Book1 2" xfId="576"/>
    <cellStyle name="_Allocation of Consideration to Client - 280607v5-Iberdrola WACC_Book1 2 2" xfId="3619"/>
    <cellStyle name="_Allocation of Consideration to Client - 280607v5-Iberdrola WACC_Book1 2_Xavier" xfId="9809"/>
    <cellStyle name="_Allocation of Consideration to Client - 280607v5-Iberdrola WACC_Book1 2_Xavier 2" xfId="9810"/>
    <cellStyle name="_Allocation of Consideration to Client - 280607v5-Iberdrola WACC_Book1 3" xfId="3618"/>
    <cellStyle name="_Allocation of Consideration to Client - 280607v5-Iberdrola WACC_Book1 3 2" xfId="9811"/>
    <cellStyle name="_Allocation of Consideration to Client - 280607v5-Iberdrola WACC_Book1 4" xfId="9812"/>
    <cellStyle name="_Allocation of Consideration to Client - 280607v5-Iberdrola WACC_Book1 4 2" xfId="9813"/>
    <cellStyle name="_Allocation of Consideration to Client - 280607v5-Iberdrola WACC_Book1 5" xfId="9814"/>
    <cellStyle name="_Allocation of Consideration to Client - 280607v5-Iberdrola WACC_Book1 5 2" xfId="9815"/>
    <cellStyle name="_Allocation of Consideration to Client - 280607v5-Iberdrola WACC_Book1 6" xfId="9816"/>
    <cellStyle name="_Allocation of Consideration to Client - 280607v5-Iberdrola WACC_Book1 6 2" xfId="9817"/>
    <cellStyle name="_Allocation of Consideration to Client - 280607v5-Iberdrola WACC_Book1 7" xfId="9818"/>
    <cellStyle name="_Allocation of Consideration to Client - 280607v5-Iberdrola WACC_Book1 7 2" xfId="9819"/>
    <cellStyle name="_Allocation of Consideration to Client - 280607v5-Iberdrola WACC_Book1 8" xfId="9820"/>
    <cellStyle name="_Allocation of Consideration to Client - 280607v5-Iberdrola WACC_Book1 9" xfId="9821"/>
    <cellStyle name="_Allocation of Consideration to Client - 280607v5-Iberdrola WACC_Book1_9. Staff Cost-External Services" xfId="9822"/>
    <cellStyle name="_Allocation of Consideration to Client - 280607v5-Iberdrola WACC_Book1_9. Staff Cost-External Services 2" xfId="9823"/>
    <cellStyle name="_Allocation of Consideration to Client - 280607v5-Iberdrola WACC_Book1_9. Staff Cost-External Services_1" xfId="9824"/>
    <cellStyle name="_Allocation of Consideration to Client - 280607v5-Iberdrola WACC_Book1_9. Staff Cost-External Services_1 2" xfId="9825"/>
    <cellStyle name="_Allocation of Consideration to Client - 280607v5-Iberdrola WACC_Book1_Actual" xfId="9826"/>
    <cellStyle name="_Allocation of Consideration to Client - 280607v5-Iberdrola WACC_Book1_Actual 2" xfId="9827"/>
    <cellStyle name="_Allocation of Consideration to Client - 280607v5-Iberdrola WACC_Book1_Actual_Xavier" xfId="9828"/>
    <cellStyle name="_Allocation of Consideration to Client - 280607v5-Iberdrola WACC_Book1_Actual_Xavier 2" xfId="9829"/>
    <cellStyle name="_Allocation of Consideration to Client - 280607v5-Iberdrola WACC_Book1_Conversion" xfId="9830"/>
    <cellStyle name="_Allocation of Consideration to Client - 280607v5-Iberdrola WACC_Book1_Conversion 2" xfId="9831"/>
    <cellStyle name="_Allocation of Consideration to Client - 280607v5-Iberdrola WACC_Book1_FIN € Summary" xfId="9832"/>
    <cellStyle name="_Allocation of Consideration to Client - 280607v5-Iberdrola WACC_Book1_FIN € Summary 2" xfId="9833"/>
    <cellStyle name="_Allocation of Consideration to Client - 280607v5-Iberdrola WACC_Book1_IFRS Elim" xfId="9834"/>
    <cellStyle name="_Allocation of Consideration to Client - 280607v5-Iberdrola WACC_Book1_IFRS Elim 2" xfId="9835"/>
    <cellStyle name="_Allocation of Consideration to Client - 280607v5-Iberdrola WACC_Book1_IFRS Elim_Xavier" xfId="9836"/>
    <cellStyle name="_Allocation of Consideration to Client - 280607v5-Iberdrola WACC_Book1_IFRS Elim_Xavier 2" xfId="9837"/>
    <cellStyle name="_Allocation of Consideration to Client - 280607v5-Iberdrola WACC_Book1_IFRS IS" xfId="9838"/>
    <cellStyle name="_Allocation of Consideration to Client - 280607v5-Iberdrola WACC_Book1_IFRS IS 2" xfId="9839"/>
    <cellStyle name="_Allocation of Consideration to Client - 280607v5-Iberdrola WACC_Book1_IFRS IS_Xavier" xfId="9840"/>
    <cellStyle name="_Allocation of Consideration to Client - 280607v5-Iberdrola WACC_Book1_IFRS IS_Xavier 2" xfId="9841"/>
    <cellStyle name="_Allocation of Consideration to Client - 280607v5-Iberdrola WACC_Book1_One Corp Summary" xfId="9842"/>
    <cellStyle name="_Allocation of Consideration to Client - 280607v5-Iberdrola WACC_Book1_One Corp Summary 2" xfId="9843"/>
    <cellStyle name="_Allocation of Consideration to Client - 280607v5-Iberdrola WACC_Book1_Plan IS" xfId="9844"/>
    <cellStyle name="_Allocation of Consideration to Client - 280607v5-Iberdrola WACC_Book1_Plan IS 2" xfId="9845"/>
    <cellStyle name="_Allocation of Consideration to Client - 280607v5-Iberdrola WACC_Book1_Plan IS_Xavier" xfId="9846"/>
    <cellStyle name="_Allocation of Consideration to Client - 280607v5-Iberdrola WACC_Book1_Plan IS_Xavier 2" xfId="9847"/>
    <cellStyle name="_Allocation of Consideration to Client - 280607v5-Iberdrola WACC_Book1_PlntIn" xfId="9848"/>
    <cellStyle name="_Allocation of Consideration to Client - 280607v5-Iberdrola WACC_Book1_PlntIn 2" xfId="9849"/>
    <cellStyle name="_Allocation of Consideration to Client - 280607v5-Iberdrola WACC_Book1_PlntIn_Xavier" xfId="9850"/>
    <cellStyle name="_Allocation of Consideration to Client - 280607v5-Iberdrola WACC_Book1_PlntIn_Xavier 2" xfId="9851"/>
    <cellStyle name="_Allocation of Consideration to Client - 280607v5-Iberdrola WACC_Book1_PPA" xfId="9852"/>
    <cellStyle name="_Allocation of Consideration to Client - 280607v5-Iberdrola WACC_Book1_PPA 2" xfId="9853"/>
    <cellStyle name="_Allocation of Consideration to Client - 280607v5-Iberdrola WACC_Book1_PPA_Xavier" xfId="9854"/>
    <cellStyle name="_Allocation of Consideration to Client - 280607v5-Iberdrola WACC_Book1_PPA_Xavier 2" xfId="9855"/>
    <cellStyle name="_Allocation of Consideration to Client - 280607v5-Iberdrola WACC_Book1_Xavier" xfId="9856"/>
    <cellStyle name="_Allocation of Consideration to Client - 280607v5-Iberdrola WACC_Book1_Xavier 2" xfId="9857"/>
    <cellStyle name="_Allocation of Consideration to Client - 280607v5-Iberdrola WACC_Conversion" xfId="9858"/>
    <cellStyle name="_Allocation of Consideration to Client - 280607v5-Iberdrola WACC_Conversion 2" xfId="9859"/>
    <cellStyle name="_Allocation of Consideration to Client - 280607v5-Iberdrola WACC_FIN € Summary" xfId="9860"/>
    <cellStyle name="_Allocation of Consideration to Client - 280607v5-Iberdrola WACC_FIN € Summary 2" xfId="9861"/>
    <cellStyle name="_Allocation of Consideration to Client - 280607v5-Iberdrola WACC_IFRS Elim" xfId="9862"/>
    <cellStyle name="_Allocation of Consideration to Client - 280607v5-Iberdrola WACC_IFRS Elim 2" xfId="9863"/>
    <cellStyle name="_Allocation of Consideration to Client - 280607v5-Iberdrola WACC_IFRS Elim_Xavier" xfId="9864"/>
    <cellStyle name="_Allocation of Consideration to Client - 280607v5-Iberdrola WACC_IFRS Elim_Xavier 2" xfId="9865"/>
    <cellStyle name="_Allocation of Consideration to Client - 280607v5-Iberdrola WACC_IFRS IS" xfId="9866"/>
    <cellStyle name="_Allocation of Consideration to Client - 280607v5-Iberdrola WACC_IFRS IS 2" xfId="9867"/>
    <cellStyle name="_Allocation of Consideration to Client - 280607v5-Iberdrola WACC_IFRS IS_Xavier" xfId="9868"/>
    <cellStyle name="_Allocation of Consideration to Client - 280607v5-Iberdrola WACC_IFRS IS_Xavier 2" xfId="9869"/>
    <cellStyle name="_Allocation of Consideration to Client - 280607v5-Iberdrola WACC_NYSEG Assets" xfId="577"/>
    <cellStyle name="_Allocation of Consideration to Client - 280607v5-Iberdrola WACC_NYSEG Assets 2" xfId="578"/>
    <cellStyle name="_Allocation of Consideration to Client - 280607v5-Iberdrola WACC_NYSEG Assets 2 2" xfId="3621"/>
    <cellStyle name="_Allocation of Consideration to Client - 280607v5-Iberdrola WACC_NYSEG Assets 2_Xavier" xfId="9870"/>
    <cellStyle name="_Allocation of Consideration to Client - 280607v5-Iberdrola WACC_NYSEG Assets 2_Xavier 2" xfId="9871"/>
    <cellStyle name="_Allocation of Consideration to Client - 280607v5-Iberdrola WACC_NYSEG Assets 3" xfId="3620"/>
    <cellStyle name="_Allocation of Consideration to Client - 280607v5-Iberdrola WACC_NYSEG Assets 3 2" xfId="9872"/>
    <cellStyle name="_Allocation of Consideration to Client - 280607v5-Iberdrola WACC_NYSEG Assets 4" xfId="9873"/>
    <cellStyle name="_Allocation of Consideration to Client - 280607v5-Iberdrola WACC_NYSEG Assets 4 2" xfId="9874"/>
    <cellStyle name="_Allocation of Consideration to Client - 280607v5-Iberdrola WACC_NYSEG Assets 5" xfId="9875"/>
    <cellStyle name="_Allocation of Consideration to Client - 280607v5-Iberdrola WACC_NYSEG Assets 5 2" xfId="9876"/>
    <cellStyle name="_Allocation of Consideration to Client - 280607v5-Iberdrola WACC_NYSEG Assets 6" xfId="9877"/>
    <cellStyle name="_Allocation of Consideration to Client - 280607v5-Iberdrola WACC_NYSEG Assets 6 2" xfId="9878"/>
    <cellStyle name="_Allocation of Consideration to Client - 280607v5-Iberdrola WACC_NYSEG Assets 7" xfId="9879"/>
    <cellStyle name="_Allocation of Consideration to Client - 280607v5-Iberdrola WACC_NYSEG Assets 7 2" xfId="9880"/>
    <cellStyle name="_Allocation of Consideration to Client - 280607v5-Iberdrola WACC_NYSEG Assets 8" xfId="9881"/>
    <cellStyle name="_Allocation of Consideration to Client - 280607v5-Iberdrola WACC_NYSEG Assets 9" xfId="9882"/>
    <cellStyle name="_Allocation of Consideration to Client - 280607v5-Iberdrola WACC_NYSEG Assets_9. Staff Cost-External Services" xfId="9883"/>
    <cellStyle name="_Allocation of Consideration to Client - 280607v5-Iberdrola WACC_NYSEG Assets_9. Staff Cost-External Services 2" xfId="9884"/>
    <cellStyle name="_Allocation of Consideration to Client - 280607v5-Iberdrola WACC_NYSEG Assets_9. Staff Cost-External Services_1" xfId="9885"/>
    <cellStyle name="_Allocation of Consideration to Client - 280607v5-Iberdrola WACC_NYSEG Assets_9. Staff Cost-External Services_1 2" xfId="9886"/>
    <cellStyle name="_Allocation of Consideration to Client - 280607v5-Iberdrola WACC_NYSEG Assets_Actual" xfId="9887"/>
    <cellStyle name="_Allocation of Consideration to Client - 280607v5-Iberdrola WACC_NYSEG Assets_Actual 2" xfId="9888"/>
    <cellStyle name="_Allocation of Consideration to Client - 280607v5-Iberdrola WACC_NYSEG Assets_Actual_Xavier" xfId="9889"/>
    <cellStyle name="_Allocation of Consideration to Client - 280607v5-Iberdrola WACC_NYSEG Assets_Actual_Xavier 2" xfId="9890"/>
    <cellStyle name="_Allocation of Consideration to Client - 280607v5-Iberdrola WACC_NYSEG Assets_Conversion" xfId="9891"/>
    <cellStyle name="_Allocation of Consideration to Client - 280607v5-Iberdrola WACC_NYSEG Assets_Conversion 2" xfId="9892"/>
    <cellStyle name="_Allocation of Consideration to Client - 280607v5-Iberdrola WACC_NYSEG Assets_FIN € Summary" xfId="9893"/>
    <cellStyle name="_Allocation of Consideration to Client - 280607v5-Iberdrola WACC_NYSEG Assets_FIN € Summary 2" xfId="9894"/>
    <cellStyle name="_Allocation of Consideration to Client - 280607v5-Iberdrola WACC_NYSEG Assets_IFRS Elim" xfId="9895"/>
    <cellStyle name="_Allocation of Consideration to Client - 280607v5-Iberdrola WACC_NYSEG Assets_IFRS Elim 2" xfId="9896"/>
    <cellStyle name="_Allocation of Consideration to Client - 280607v5-Iberdrola WACC_NYSEG Assets_IFRS Elim_Xavier" xfId="9897"/>
    <cellStyle name="_Allocation of Consideration to Client - 280607v5-Iberdrola WACC_NYSEG Assets_IFRS Elim_Xavier 2" xfId="9898"/>
    <cellStyle name="_Allocation of Consideration to Client - 280607v5-Iberdrola WACC_NYSEG Assets_IFRS IS" xfId="9899"/>
    <cellStyle name="_Allocation of Consideration to Client - 280607v5-Iberdrola WACC_NYSEG Assets_IFRS IS 2" xfId="9900"/>
    <cellStyle name="_Allocation of Consideration to Client - 280607v5-Iberdrola WACC_NYSEG Assets_IFRS IS_Xavier" xfId="9901"/>
    <cellStyle name="_Allocation of Consideration to Client - 280607v5-Iberdrola WACC_NYSEG Assets_IFRS IS_Xavier 2" xfId="9902"/>
    <cellStyle name="_Allocation of Consideration to Client - 280607v5-Iberdrola WACC_NYSEG Assets_One Corp Summary" xfId="9903"/>
    <cellStyle name="_Allocation of Consideration to Client - 280607v5-Iberdrola WACC_NYSEG Assets_One Corp Summary 2" xfId="9904"/>
    <cellStyle name="_Allocation of Consideration to Client - 280607v5-Iberdrola WACC_NYSEG Assets_Plan IS" xfId="9905"/>
    <cellStyle name="_Allocation of Consideration to Client - 280607v5-Iberdrola WACC_NYSEG Assets_Plan IS 2" xfId="9906"/>
    <cellStyle name="_Allocation of Consideration to Client - 280607v5-Iberdrola WACC_NYSEG Assets_Plan IS_Xavier" xfId="9907"/>
    <cellStyle name="_Allocation of Consideration to Client - 280607v5-Iberdrola WACC_NYSEG Assets_Plan IS_Xavier 2" xfId="9908"/>
    <cellStyle name="_Allocation of Consideration to Client - 280607v5-Iberdrola WACC_NYSEG Assets_PlntIn" xfId="9909"/>
    <cellStyle name="_Allocation of Consideration to Client - 280607v5-Iberdrola WACC_NYSEG Assets_PlntIn 2" xfId="9910"/>
    <cellStyle name="_Allocation of Consideration to Client - 280607v5-Iberdrola WACC_NYSEG Assets_PlntIn_Xavier" xfId="9911"/>
    <cellStyle name="_Allocation of Consideration to Client - 280607v5-Iberdrola WACC_NYSEG Assets_PlntIn_Xavier 2" xfId="9912"/>
    <cellStyle name="_Allocation of Consideration to Client - 280607v5-Iberdrola WACC_NYSEG Assets_PPA" xfId="9913"/>
    <cellStyle name="_Allocation of Consideration to Client - 280607v5-Iberdrola WACC_NYSEG Assets_PPA 2" xfId="9914"/>
    <cellStyle name="_Allocation of Consideration to Client - 280607v5-Iberdrola WACC_NYSEG Assets_PPA_Xavier" xfId="9915"/>
    <cellStyle name="_Allocation of Consideration to Client - 280607v5-Iberdrola WACC_NYSEG Assets_PPA_Xavier 2" xfId="9916"/>
    <cellStyle name="_Allocation of Consideration to Client - 280607v5-Iberdrola WACC_NYSEG Assets_Xavier" xfId="9917"/>
    <cellStyle name="_Allocation of Consideration to Client - 280607v5-Iberdrola WACC_NYSEG Assets_Xavier 2" xfId="9918"/>
    <cellStyle name="_Allocation of Consideration to Client - 280607v5-Iberdrola WACC_NYSEG Liab" xfId="579"/>
    <cellStyle name="_Allocation of Consideration to Client - 280607v5-Iberdrola WACC_NYSEG Liab 2" xfId="580"/>
    <cellStyle name="_Allocation of Consideration to Client - 280607v5-Iberdrola WACC_NYSEG Liab 2 2" xfId="3623"/>
    <cellStyle name="_Allocation of Consideration to Client - 280607v5-Iberdrola WACC_NYSEG Liab 2_Xavier" xfId="9919"/>
    <cellStyle name="_Allocation of Consideration to Client - 280607v5-Iberdrola WACC_NYSEG Liab 2_Xavier 2" xfId="9920"/>
    <cellStyle name="_Allocation of Consideration to Client - 280607v5-Iberdrola WACC_NYSEG Liab 3" xfId="3622"/>
    <cellStyle name="_Allocation of Consideration to Client - 280607v5-Iberdrola WACC_NYSEG Liab 3 2" xfId="9921"/>
    <cellStyle name="_Allocation of Consideration to Client - 280607v5-Iberdrola WACC_NYSEG Liab 4" xfId="9922"/>
    <cellStyle name="_Allocation of Consideration to Client - 280607v5-Iberdrola WACC_NYSEG Liab 4 2" xfId="9923"/>
    <cellStyle name="_Allocation of Consideration to Client - 280607v5-Iberdrola WACC_NYSEG Liab 5" xfId="9924"/>
    <cellStyle name="_Allocation of Consideration to Client - 280607v5-Iberdrola WACC_NYSEG Liab 5 2" xfId="9925"/>
    <cellStyle name="_Allocation of Consideration to Client - 280607v5-Iberdrola WACC_NYSEG Liab 6" xfId="9926"/>
    <cellStyle name="_Allocation of Consideration to Client - 280607v5-Iberdrola WACC_NYSEG Liab 6 2" xfId="9927"/>
    <cellStyle name="_Allocation of Consideration to Client - 280607v5-Iberdrola WACC_NYSEG Liab 7" xfId="9928"/>
    <cellStyle name="_Allocation of Consideration to Client - 280607v5-Iberdrola WACC_NYSEG Liab 7 2" xfId="9929"/>
    <cellStyle name="_Allocation of Consideration to Client - 280607v5-Iberdrola WACC_NYSEG Liab 8" xfId="9930"/>
    <cellStyle name="_Allocation of Consideration to Client - 280607v5-Iberdrola WACC_NYSEG Liab 9" xfId="9931"/>
    <cellStyle name="_Allocation of Consideration to Client - 280607v5-Iberdrola WACC_NYSEG Liab_9. Staff Cost-External Services" xfId="9932"/>
    <cellStyle name="_Allocation of Consideration to Client - 280607v5-Iberdrola WACC_NYSEG Liab_9. Staff Cost-External Services 2" xfId="9933"/>
    <cellStyle name="_Allocation of Consideration to Client - 280607v5-Iberdrola WACC_NYSEG Liab_9. Staff Cost-External Services_1" xfId="9934"/>
    <cellStyle name="_Allocation of Consideration to Client - 280607v5-Iberdrola WACC_NYSEG Liab_9. Staff Cost-External Services_1 2" xfId="9935"/>
    <cellStyle name="_Allocation of Consideration to Client - 280607v5-Iberdrola WACC_NYSEG Liab_Actual" xfId="9936"/>
    <cellStyle name="_Allocation of Consideration to Client - 280607v5-Iberdrola WACC_NYSEG Liab_Actual 2" xfId="9937"/>
    <cellStyle name="_Allocation of Consideration to Client - 280607v5-Iberdrola WACC_NYSEG Liab_Actual_Xavier" xfId="9938"/>
    <cellStyle name="_Allocation of Consideration to Client - 280607v5-Iberdrola WACC_NYSEG Liab_Actual_Xavier 2" xfId="9939"/>
    <cellStyle name="_Allocation of Consideration to Client - 280607v5-Iberdrola WACC_NYSEG Liab_Conversion" xfId="9940"/>
    <cellStyle name="_Allocation of Consideration to Client - 280607v5-Iberdrola WACC_NYSEG Liab_Conversion 2" xfId="9941"/>
    <cellStyle name="_Allocation of Consideration to Client - 280607v5-Iberdrola WACC_NYSEG Liab_FIN € Summary" xfId="9942"/>
    <cellStyle name="_Allocation of Consideration to Client - 280607v5-Iberdrola WACC_NYSEG Liab_FIN € Summary 2" xfId="9943"/>
    <cellStyle name="_Allocation of Consideration to Client - 280607v5-Iberdrola WACC_NYSEG Liab_IFRS Elim" xfId="9944"/>
    <cellStyle name="_Allocation of Consideration to Client - 280607v5-Iberdrola WACC_NYSEG Liab_IFRS Elim 2" xfId="9945"/>
    <cellStyle name="_Allocation of Consideration to Client - 280607v5-Iberdrola WACC_NYSEG Liab_IFRS Elim_Xavier" xfId="9946"/>
    <cellStyle name="_Allocation of Consideration to Client - 280607v5-Iberdrola WACC_NYSEG Liab_IFRS Elim_Xavier 2" xfId="9947"/>
    <cellStyle name="_Allocation of Consideration to Client - 280607v5-Iberdrola WACC_NYSEG Liab_IFRS IS" xfId="9948"/>
    <cellStyle name="_Allocation of Consideration to Client - 280607v5-Iberdrola WACC_NYSEG Liab_IFRS IS 2" xfId="9949"/>
    <cellStyle name="_Allocation of Consideration to Client - 280607v5-Iberdrola WACC_NYSEG Liab_IFRS IS_Xavier" xfId="9950"/>
    <cellStyle name="_Allocation of Consideration to Client - 280607v5-Iberdrola WACC_NYSEG Liab_IFRS IS_Xavier 2" xfId="9951"/>
    <cellStyle name="_Allocation of Consideration to Client - 280607v5-Iberdrola WACC_NYSEG Liab_One Corp Summary" xfId="9952"/>
    <cellStyle name="_Allocation of Consideration to Client - 280607v5-Iberdrola WACC_NYSEG Liab_One Corp Summary 2" xfId="9953"/>
    <cellStyle name="_Allocation of Consideration to Client - 280607v5-Iberdrola WACC_NYSEG Liab_Plan IS" xfId="9954"/>
    <cellStyle name="_Allocation of Consideration to Client - 280607v5-Iberdrola WACC_NYSEG Liab_Plan IS 2" xfId="9955"/>
    <cellStyle name="_Allocation of Consideration to Client - 280607v5-Iberdrola WACC_NYSEG Liab_Plan IS_Xavier" xfId="9956"/>
    <cellStyle name="_Allocation of Consideration to Client - 280607v5-Iberdrola WACC_NYSEG Liab_Plan IS_Xavier 2" xfId="9957"/>
    <cellStyle name="_Allocation of Consideration to Client - 280607v5-Iberdrola WACC_NYSEG Liab_PlntIn" xfId="9958"/>
    <cellStyle name="_Allocation of Consideration to Client - 280607v5-Iberdrola WACC_NYSEG Liab_PlntIn 2" xfId="9959"/>
    <cellStyle name="_Allocation of Consideration to Client - 280607v5-Iberdrola WACC_NYSEG Liab_PlntIn_Xavier" xfId="9960"/>
    <cellStyle name="_Allocation of Consideration to Client - 280607v5-Iberdrola WACC_NYSEG Liab_PlntIn_Xavier 2" xfId="9961"/>
    <cellStyle name="_Allocation of Consideration to Client - 280607v5-Iberdrola WACC_NYSEG Liab_PPA" xfId="9962"/>
    <cellStyle name="_Allocation of Consideration to Client - 280607v5-Iberdrola WACC_NYSEG Liab_PPA 2" xfId="9963"/>
    <cellStyle name="_Allocation of Consideration to Client - 280607v5-Iberdrola WACC_NYSEG Liab_PPA_Xavier" xfId="9964"/>
    <cellStyle name="_Allocation of Consideration to Client - 280607v5-Iberdrola WACC_NYSEG Liab_PPA_Xavier 2" xfId="9965"/>
    <cellStyle name="_Allocation of Consideration to Client - 280607v5-Iberdrola WACC_NYSEG Liab_Xavier" xfId="9966"/>
    <cellStyle name="_Allocation of Consideration to Client - 280607v5-Iberdrola WACC_NYSEG Liab_Xavier 2" xfId="9967"/>
    <cellStyle name="_Allocation of Consideration to Client - 280607v5-Iberdrola WACC_One Corp Summary" xfId="9968"/>
    <cellStyle name="_Allocation of Consideration to Client - 280607v5-Iberdrola WACC_One Corp Summary 2" xfId="9969"/>
    <cellStyle name="_Allocation of Consideration to Client - 280607v5-Iberdrola WACC_Plan IS" xfId="9970"/>
    <cellStyle name="_Allocation of Consideration to Client - 280607v5-Iberdrola WACC_Plan IS 2" xfId="9971"/>
    <cellStyle name="_Allocation of Consideration to Client - 280607v5-Iberdrola WACC_Plan IS_Xavier" xfId="9972"/>
    <cellStyle name="_Allocation of Consideration to Client - 280607v5-Iberdrola WACC_Plan IS_Xavier 2" xfId="9973"/>
    <cellStyle name="_Allocation of Consideration to Client - 280607v5-Iberdrola WACC_PlntIn" xfId="9974"/>
    <cellStyle name="_Allocation of Consideration to Client - 280607v5-Iberdrola WACC_PlntIn 2" xfId="9975"/>
    <cellStyle name="_Allocation of Consideration to Client - 280607v5-Iberdrola WACC_PlntIn_Xavier" xfId="9976"/>
    <cellStyle name="_Allocation of Consideration to Client - 280607v5-Iberdrola WACC_PlntIn_Xavier 2" xfId="9977"/>
    <cellStyle name="_Allocation of Consideration to Client - 280607v5-Iberdrola WACC_PPA" xfId="9978"/>
    <cellStyle name="_Allocation of Consideration to Client - 280607v5-Iberdrola WACC_PPA 2" xfId="9979"/>
    <cellStyle name="_Allocation of Consideration to Client - 280607v5-Iberdrola WACC_PPA_Xavier" xfId="9980"/>
    <cellStyle name="_Allocation of Consideration to Client - 280607v5-Iberdrola WACC_PPA_Xavier 2" xfId="9981"/>
    <cellStyle name="_Allocation of Consideration to Client - 280607v5-Iberdrola WACC_Reg Asset 2008 changes-summary Jan" xfId="581"/>
    <cellStyle name="_Allocation of Consideration to Client - 280607v5-Iberdrola WACC_Reg Asset 2008 changes-summary Jan 2" xfId="582"/>
    <cellStyle name="_Allocation of Consideration to Client - 280607v5-Iberdrola WACC_Reg Asset 2008 changes-summary Jan 2 2" xfId="3625"/>
    <cellStyle name="_Allocation of Consideration to Client - 280607v5-Iberdrola WACC_Reg Asset 2008 changes-summary Jan 2_Xavier" xfId="9982"/>
    <cellStyle name="_Allocation of Consideration to Client - 280607v5-Iberdrola WACC_Reg Asset 2008 changes-summary Jan 2_Xavier 2" xfId="9983"/>
    <cellStyle name="_Allocation of Consideration to Client - 280607v5-Iberdrola WACC_Reg Asset 2008 changes-summary Jan 3" xfId="3624"/>
    <cellStyle name="_Allocation of Consideration to Client - 280607v5-Iberdrola WACC_Reg Asset 2008 changes-summary Jan 3 2" xfId="9984"/>
    <cellStyle name="_Allocation of Consideration to Client - 280607v5-Iberdrola WACC_Reg Asset 2008 changes-summary Jan 4" xfId="9985"/>
    <cellStyle name="_Allocation of Consideration to Client - 280607v5-Iberdrola WACC_Reg Asset 2008 changes-summary Jan 4 2" xfId="9986"/>
    <cellStyle name="_Allocation of Consideration to Client - 280607v5-Iberdrola WACC_Reg Asset 2008 changes-summary Jan 5" xfId="9987"/>
    <cellStyle name="_Allocation of Consideration to Client - 280607v5-Iberdrola WACC_Reg Asset 2008 changes-summary Jan 5 2" xfId="9988"/>
    <cellStyle name="_Allocation of Consideration to Client - 280607v5-Iberdrola WACC_Reg Asset 2008 changes-summary Jan 6" xfId="9989"/>
    <cellStyle name="_Allocation of Consideration to Client - 280607v5-Iberdrola WACC_Reg Asset 2008 changes-summary Jan 6 2" xfId="9990"/>
    <cellStyle name="_Allocation of Consideration to Client - 280607v5-Iberdrola WACC_Reg Asset 2008 changes-summary Jan 7" xfId="9991"/>
    <cellStyle name="_Allocation of Consideration to Client - 280607v5-Iberdrola WACC_Reg Asset 2008 changes-summary Jan 7 2" xfId="9992"/>
    <cellStyle name="_Allocation of Consideration to Client - 280607v5-Iberdrola WACC_Reg Asset 2008 changes-summary Jan 8" xfId="9993"/>
    <cellStyle name="_Allocation of Consideration to Client - 280607v5-Iberdrola WACC_Reg Asset 2008 changes-summary Jan 9" xfId="9994"/>
    <cellStyle name="_Allocation of Consideration to Client - 280607v5-Iberdrola WACC_Reg Asset 2008 changes-summary Jan_9. Staff Cost-External Services" xfId="9995"/>
    <cellStyle name="_Allocation of Consideration to Client - 280607v5-Iberdrola WACC_Reg Asset 2008 changes-summary Jan_9. Staff Cost-External Services 2" xfId="9996"/>
    <cellStyle name="_Allocation of Consideration to Client - 280607v5-Iberdrola WACC_Reg Asset 2008 changes-summary Jan_9. Staff Cost-External Services_1" xfId="9997"/>
    <cellStyle name="_Allocation of Consideration to Client - 280607v5-Iberdrola WACC_Reg Asset 2008 changes-summary Jan_9. Staff Cost-External Services_1 2" xfId="9998"/>
    <cellStyle name="_Allocation of Consideration to Client - 280607v5-Iberdrola WACC_Reg Asset 2008 changes-summary Jan_Actual" xfId="9999"/>
    <cellStyle name="_Allocation of Consideration to Client - 280607v5-Iberdrola WACC_Reg Asset 2008 changes-summary Jan_Actual 2" xfId="10000"/>
    <cellStyle name="_Allocation of Consideration to Client - 280607v5-Iberdrola WACC_Reg Asset 2008 changes-summary Jan_Actual_Xavier" xfId="10001"/>
    <cellStyle name="_Allocation of Consideration to Client - 280607v5-Iberdrola WACC_Reg Asset 2008 changes-summary Jan_Actual_Xavier 2" xfId="10002"/>
    <cellStyle name="_Allocation of Consideration to Client - 280607v5-Iberdrola WACC_Reg Asset 2008 changes-summary Jan_Conversion" xfId="10003"/>
    <cellStyle name="_Allocation of Consideration to Client - 280607v5-Iberdrola WACC_Reg Asset 2008 changes-summary Jan_Conversion 2" xfId="10004"/>
    <cellStyle name="_Allocation of Consideration to Client - 280607v5-Iberdrola WACC_Reg Asset 2008 changes-summary Jan_FIN € Summary" xfId="10005"/>
    <cellStyle name="_Allocation of Consideration to Client - 280607v5-Iberdrola WACC_Reg Asset 2008 changes-summary Jan_FIN € Summary 2" xfId="10006"/>
    <cellStyle name="_Allocation of Consideration to Client - 280607v5-Iberdrola WACC_Reg Asset 2008 changes-summary Jan_IFRS Elim" xfId="10007"/>
    <cellStyle name="_Allocation of Consideration to Client - 280607v5-Iberdrola WACC_Reg Asset 2008 changes-summary Jan_IFRS Elim 2" xfId="10008"/>
    <cellStyle name="_Allocation of Consideration to Client - 280607v5-Iberdrola WACC_Reg Asset 2008 changes-summary Jan_IFRS Elim_Xavier" xfId="10009"/>
    <cellStyle name="_Allocation of Consideration to Client - 280607v5-Iberdrola WACC_Reg Asset 2008 changes-summary Jan_IFRS Elim_Xavier 2" xfId="10010"/>
    <cellStyle name="_Allocation of Consideration to Client - 280607v5-Iberdrola WACC_Reg Asset 2008 changes-summary Jan_IFRS IS" xfId="10011"/>
    <cellStyle name="_Allocation of Consideration to Client - 280607v5-Iberdrola WACC_Reg Asset 2008 changes-summary Jan_IFRS IS 2" xfId="10012"/>
    <cellStyle name="_Allocation of Consideration to Client - 280607v5-Iberdrola WACC_Reg Asset 2008 changes-summary Jan_IFRS IS_Xavier" xfId="10013"/>
    <cellStyle name="_Allocation of Consideration to Client - 280607v5-Iberdrola WACC_Reg Asset 2008 changes-summary Jan_IFRS IS_Xavier 2" xfId="10014"/>
    <cellStyle name="_Allocation of Consideration to Client - 280607v5-Iberdrola WACC_Reg Asset 2008 changes-summary Jan_One Corp Summary" xfId="10015"/>
    <cellStyle name="_Allocation of Consideration to Client - 280607v5-Iberdrola WACC_Reg Asset 2008 changes-summary Jan_One Corp Summary 2" xfId="10016"/>
    <cellStyle name="_Allocation of Consideration to Client - 280607v5-Iberdrola WACC_Reg Asset 2008 changes-summary Jan_Plan IS" xfId="10017"/>
    <cellStyle name="_Allocation of Consideration to Client - 280607v5-Iberdrola WACC_Reg Asset 2008 changes-summary Jan_Plan IS 2" xfId="10018"/>
    <cellStyle name="_Allocation of Consideration to Client - 280607v5-Iberdrola WACC_Reg Asset 2008 changes-summary Jan_Plan IS_Xavier" xfId="10019"/>
    <cellStyle name="_Allocation of Consideration to Client - 280607v5-Iberdrola WACC_Reg Asset 2008 changes-summary Jan_Plan IS_Xavier 2" xfId="10020"/>
    <cellStyle name="_Allocation of Consideration to Client - 280607v5-Iberdrola WACC_Reg Asset 2008 changes-summary Jan_PlntIn" xfId="10021"/>
    <cellStyle name="_Allocation of Consideration to Client - 280607v5-Iberdrola WACC_Reg Asset 2008 changes-summary Jan_PlntIn 2" xfId="10022"/>
    <cellStyle name="_Allocation of Consideration to Client - 280607v5-Iberdrola WACC_Reg Asset 2008 changes-summary Jan_PlntIn_Xavier" xfId="10023"/>
    <cellStyle name="_Allocation of Consideration to Client - 280607v5-Iberdrola WACC_Reg Asset 2008 changes-summary Jan_PlntIn_Xavier 2" xfId="10024"/>
    <cellStyle name="_Allocation of Consideration to Client - 280607v5-Iberdrola WACC_Reg Asset 2008 changes-summary Jan_PPA" xfId="10025"/>
    <cellStyle name="_Allocation of Consideration to Client - 280607v5-Iberdrola WACC_Reg Asset 2008 changes-summary Jan_PPA 2" xfId="10026"/>
    <cellStyle name="_Allocation of Consideration to Client - 280607v5-Iberdrola WACC_Reg Asset 2008 changes-summary Jan_PPA_Xavier" xfId="10027"/>
    <cellStyle name="_Allocation of Consideration to Client - 280607v5-Iberdrola WACC_Reg Asset 2008 changes-summary Jan_PPA_Xavier 2" xfId="10028"/>
    <cellStyle name="_Allocation of Consideration to Client - 280607v5-Iberdrola WACC_Reg Asset 2008 changes-summary Jan_Xavier" xfId="10029"/>
    <cellStyle name="_Allocation of Consideration to Client - 280607v5-Iberdrola WACC_Reg Asset 2008 changes-summary Jan_Xavier 2" xfId="10030"/>
    <cellStyle name="_Allocation of Consideration to Client - 280607v5-Iberdrola WACC_Xavier" xfId="10031"/>
    <cellStyle name="_Allocation of Consideration to Client - 280607v5-Iberdrola WACC_Xavier 2" xfId="10032"/>
    <cellStyle name="_Allocation of Consideration to Client - 290607v2-Iberdrola WACC" xfId="583"/>
    <cellStyle name="_Allocation of Consideration to Client - 290607v2-Iberdrola WACC 2" xfId="584"/>
    <cellStyle name="_Allocation of Consideration to Client - 290607v2-Iberdrola WACC 2 2" xfId="3627"/>
    <cellStyle name="_Allocation of Consideration to Client - 290607v2-Iberdrola WACC 2_Xavier" xfId="10033"/>
    <cellStyle name="_Allocation of Consideration to Client - 290607v2-Iberdrola WACC 2_Xavier 2" xfId="10034"/>
    <cellStyle name="_Allocation of Consideration to Client - 290607v2-Iberdrola WACC 3" xfId="3626"/>
    <cellStyle name="_Allocation of Consideration to Client - 290607v2-Iberdrola WACC 3 2" xfId="10035"/>
    <cellStyle name="_Allocation of Consideration to Client - 290607v2-Iberdrola WACC 4" xfId="10036"/>
    <cellStyle name="_Allocation of Consideration to Client - 290607v2-Iberdrola WACC 4 2" xfId="10037"/>
    <cellStyle name="_Allocation of Consideration to Client - 290607v2-Iberdrola WACC 5" xfId="10038"/>
    <cellStyle name="_Allocation of Consideration to Client - 290607v2-Iberdrola WACC 5 2" xfId="10039"/>
    <cellStyle name="_Allocation of Consideration to Client - 290607v2-Iberdrola WACC 6" xfId="10040"/>
    <cellStyle name="_Allocation of Consideration to Client - 290607v2-Iberdrola WACC 6 2" xfId="10041"/>
    <cellStyle name="_Allocation of Consideration to Client - 290607v2-Iberdrola WACC 7" xfId="10042"/>
    <cellStyle name="_Allocation of Consideration to Client - 290607v2-Iberdrola WACC 7 2" xfId="10043"/>
    <cellStyle name="_Allocation of Consideration to Client - 290607v2-Iberdrola WACC 8" xfId="10044"/>
    <cellStyle name="_Allocation of Consideration to Client - 290607v2-Iberdrola WACC 9" xfId="10045"/>
    <cellStyle name="_Allocation of Consideration to Client - 290607v2-Iberdrola WACC(eduv1)" xfId="585"/>
    <cellStyle name="_Allocation of Consideration to Client - 290607v2-Iberdrola WACC(eduv1) 2" xfId="586"/>
    <cellStyle name="_Allocation of Consideration to Client - 290607v2-Iberdrola WACC(eduv1) 2 2" xfId="3629"/>
    <cellStyle name="_Allocation of Consideration to Client - 290607v2-Iberdrola WACC(eduv1) 2_Xavier" xfId="10046"/>
    <cellStyle name="_Allocation of Consideration to Client - 290607v2-Iberdrola WACC(eduv1) 2_Xavier 2" xfId="10047"/>
    <cellStyle name="_Allocation of Consideration to Client - 290607v2-Iberdrola WACC(eduv1) 3" xfId="3628"/>
    <cellStyle name="_Allocation of Consideration to Client - 290607v2-Iberdrola WACC(eduv1) 3 2" xfId="10048"/>
    <cellStyle name="_Allocation of Consideration to Client - 290607v2-Iberdrola WACC(eduv1) 4" xfId="10049"/>
    <cellStyle name="_Allocation of Consideration to Client - 290607v2-Iberdrola WACC(eduv1) 4 2" xfId="10050"/>
    <cellStyle name="_Allocation of Consideration to Client - 290607v2-Iberdrola WACC(eduv1) 5" xfId="10051"/>
    <cellStyle name="_Allocation of Consideration to Client - 290607v2-Iberdrola WACC(eduv1) 5 2" xfId="10052"/>
    <cellStyle name="_Allocation of Consideration to Client - 290607v2-Iberdrola WACC(eduv1) 6" xfId="10053"/>
    <cellStyle name="_Allocation of Consideration to Client - 290607v2-Iberdrola WACC(eduv1) 6 2" xfId="10054"/>
    <cellStyle name="_Allocation of Consideration to Client - 290607v2-Iberdrola WACC(eduv1) 7" xfId="10055"/>
    <cellStyle name="_Allocation of Consideration to Client - 290607v2-Iberdrola WACC(eduv1) 7 2" xfId="10056"/>
    <cellStyle name="_Allocation of Consideration to Client - 290607v2-Iberdrola WACC(eduv1) 8" xfId="10057"/>
    <cellStyle name="_Allocation of Consideration to Client - 290607v2-Iberdrola WACC(eduv1) 9" xfId="10058"/>
    <cellStyle name="_Allocation of Consideration to Client - 290607v2-Iberdrola WACC(eduv1)_9. Staff Cost-External Services" xfId="10059"/>
    <cellStyle name="_Allocation of Consideration to Client - 290607v2-Iberdrola WACC(eduv1)_9. Staff Cost-External Services 2" xfId="10060"/>
    <cellStyle name="_Allocation of Consideration to Client - 290607v2-Iberdrola WACC(eduv1)_9. Staff Cost-External Services_1" xfId="10061"/>
    <cellStyle name="_Allocation of Consideration to Client - 290607v2-Iberdrola WACC(eduv1)_9. Staff Cost-External Services_1 2" xfId="10062"/>
    <cellStyle name="_Allocation of Consideration to Client - 290607v2-Iberdrola WACC(eduv1)_Actual" xfId="10063"/>
    <cellStyle name="_Allocation of Consideration to Client - 290607v2-Iberdrola WACC(eduv1)_Actual 2" xfId="10064"/>
    <cellStyle name="_Allocation of Consideration to Client - 290607v2-Iberdrola WACC(eduv1)_Actual_Xavier" xfId="10065"/>
    <cellStyle name="_Allocation of Consideration to Client - 290607v2-Iberdrola WACC(eduv1)_Actual_Xavier 2" xfId="10066"/>
    <cellStyle name="_Allocation of Consideration to Client - 290607v2-Iberdrola WACC(eduv1)_Adams Report Recon Sept 08" xfId="587"/>
    <cellStyle name="_Allocation of Consideration to Client - 290607v2-Iberdrola WACC(eduv1)_Adams Report Recon Sept 08 2" xfId="588"/>
    <cellStyle name="_Allocation of Consideration to Client - 290607v2-Iberdrola WACC(eduv1)_Adams Report Recon Sept 08 2 2" xfId="3631"/>
    <cellStyle name="_Allocation of Consideration to Client - 290607v2-Iberdrola WACC(eduv1)_Adams Report Recon Sept 08 2_Xavier" xfId="10067"/>
    <cellStyle name="_Allocation of Consideration to Client - 290607v2-Iberdrola WACC(eduv1)_Adams Report Recon Sept 08 2_Xavier 2" xfId="10068"/>
    <cellStyle name="_Allocation of Consideration to Client - 290607v2-Iberdrola WACC(eduv1)_Adams Report Recon Sept 08 3" xfId="3630"/>
    <cellStyle name="_Allocation of Consideration to Client - 290607v2-Iberdrola WACC(eduv1)_Adams Report Recon Sept 08 3 2" xfId="10069"/>
    <cellStyle name="_Allocation of Consideration to Client - 290607v2-Iberdrola WACC(eduv1)_Adams Report Recon Sept 08 4" xfId="10070"/>
    <cellStyle name="_Allocation of Consideration to Client - 290607v2-Iberdrola WACC(eduv1)_Adams Report Recon Sept 08 4 2" xfId="10071"/>
    <cellStyle name="_Allocation of Consideration to Client - 290607v2-Iberdrola WACC(eduv1)_Adams Report Recon Sept 08 5" xfId="10072"/>
    <cellStyle name="_Allocation of Consideration to Client - 290607v2-Iberdrola WACC(eduv1)_Adams Report Recon Sept 08 5 2" xfId="10073"/>
    <cellStyle name="_Allocation of Consideration to Client - 290607v2-Iberdrola WACC(eduv1)_Adams Report Recon Sept 08 6" xfId="10074"/>
    <cellStyle name="_Allocation of Consideration to Client - 290607v2-Iberdrola WACC(eduv1)_Adams Report Recon Sept 08 6 2" xfId="10075"/>
    <cellStyle name="_Allocation of Consideration to Client - 290607v2-Iberdrola WACC(eduv1)_Adams Report Recon Sept 08 7" xfId="10076"/>
    <cellStyle name="_Allocation of Consideration to Client - 290607v2-Iberdrola WACC(eduv1)_Adams Report Recon Sept 08 7 2" xfId="10077"/>
    <cellStyle name="_Allocation of Consideration to Client - 290607v2-Iberdrola WACC(eduv1)_Adams Report Recon Sept 08 8" xfId="10078"/>
    <cellStyle name="_Allocation of Consideration to Client - 290607v2-Iberdrola WACC(eduv1)_Adams Report Recon Sept 08 9" xfId="10079"/>
    <cellStyle name="_Allocation of Consideration to Client - 290607v2-Iberdrola WACC(eduv1)_Adams Report Recon Sept 08_9. Staff Cost-External Services" xfId="10080"/>
    <cellStyle name="_Allocation of Consideration to Client - 290607v2-Iberdrola WACC(eduv1)_Adams Report Recon Sept 08_9. Staff Cost-External Services 2" xfId="10081"/>
    <cellStyle name="_Allocation of Consideration to Client - 290607v2-Iberdrola WACC(eduv1)_Adams Report Recon Sept 08_9. Staff Cost-External Services_1" xfId="10082"/>
    <cellStyle name="_Allocation of Consideration to Client - 290607v2-Iberdrola WACC(eduv1)_Adams Report Recon Sept 08_9. Staff Cost-External Services_1 2" xfId="10083"/>
    <cellStyle name="_Allocation of Consideration to Client - 290607v2-Iberdrola WACC(eduv1)_Adams Report Recon Sept 08_Actual" xfId="10084"/>
    <cellStyle name="_Allocation of Consideration to Client - 290607v2-Iberdrola WACC(eduv1)_Adams Report Recon Sept 08_Actual 2" xfId="10085"/>
    <cellStyle name="_Allocation of Consideration to Client - 290607v2-Iberdrola WACC(eduv1)_Adams Report Recon Sept 08_Actual_Xavier" xfId="10086"/>
    <cellStyle name="_Allocation of Consideration to Client - 290607v2-Iberdrola WACC(eduv1)_Adams Report Recon Sept 08_Actual_Xavier 2" xfId="10087"/>
    <cellStyle name="_Allocation of Consideration to Client - 290607v2-Iberdrola WACC(eduv1)_Adams Report Recon Sept 08_Conversion" xfId="10088"/>
    <cellStyle name="_Allocation of Consideration to Client - 290607v2-Iberdrola WACC(eduv1)_Adams Report Recon Sept 08_Conversion 2" xfId="10089"/>
    <cellStyle name="_Allocation of Consideration to Client - 290607v2-Iberdrola WACC(eduv1)_Adams Report Recon Sept 08_FIN € Summary" xfId="10090"/>
    <cellStyle name="_Allocation of Consideration to Client - 290607v2-Iberdrola WACC(eduv1)_Adams Report Recon Sept 08_FIN € Summary 2" xfId="10091"/>
    <cellStyle name="_Allocation of Consideration to Client - 290607v2-Iberdrola WACC(eduv1)_Adams Report Recon Sept 08_IFRS Elim" xfId="10092"/>
    <cellStyle name="_Allocation of Consideration to Client - 290607v2-Iberdrola WACC(eduv1)_Adams Report Recon Sept 08_IFRS Elim 2" xfId="10093"/>
    <cellStyle name="_Allocation of Consideration to Client - 290607v2-Iberdrola WACC(eduv1)_Adams Report Recon Sept 08_IFRS Elim_Xavier" xfId="10094"/>
    <cellStyle name="_Allocation of Consideration to Client - 290607v2-Iberdrola WACC(eduv1)_Adams Report Recon Sept 08_IFRS Elim_Xavier 2" xfId="10095"/>
    <cellStyle name="_Allocation of Consideration to Client - 290607v2-Iberdrola WACC(eduv1)_Adams Report Recon Sept 08_IFRS IS" xfId="10096"/>
    <cellStyle name="_Allocation of Consideration to Client - 290607v2-Iberdrola WACC(eduv1)_Adams Report Recon Sept 08_IFRS IS 2" xfId="10097"/>
    <cellStyle name="_Allocation of Consideration to Client - 290607v2-Iberdrola WACC(eduv1)_Adams Report Recon Sept 08_IFRS IS_Xavier" xfId="10098"/>
    <cellStyle name="_Allocation of Consideration to Client - 290607v2-Iberdrola WACC(eduv1)_Adams Report Recon Sept 08_IFRS IS_Xavier 2" xfId="10099"/>
    <cellStyle name="_Allocation of Consideration to Client - 290607v2-Iberdrola WACC(eduv1)_Adams Report Recon Sept 08_One Corp Summary" xfId="10100"/>
    <cellStyle name="_Allocation of Consideration to Client - 290607v2-Iberdrola WACC(eduv1)_Adams Report Recon Sept 08_One Corp Summary 2" xfId="10101"/>
    <cellStyle name="_Allocation of Consideration to Client - 290607v2-Iberdrola WACC(eduv1)_Adams Report Recon Sept 08_Plan IS" xfId="10102"/>
    <cellStyle name="_Allocation of Consideration to Client - 290607v2-Iberdrola WACC(eduv1)_Adams Report Recon Sept 08_Plan IS 2" xfId="10103"/>
    <cellStyle name="_Allocation of Consideration to Client - 290607v2-Iberdrola WACC(eduv1)_Adams Report Recon Sept 08_Plan IS_Xavier" xfId="10104"/>
    <cellStyle name="_Allocation of Consideration to Client - 290607v2-Iberdrola WACC(eduv1)_Adams Report Recon Sept 08_Plan IS_Xavier 2" xfId="10105"/>
    <cellStyle name="_Allocation of Consideration to Client - 290607v2-Iberdrola WACC(eduv1)_Adams Report Recon Sept 08_PlntIn" xfId="10106"/>
    <cellStyle name="_Allocation of Consideration to Client - 290607v2-Iberdrola WACC(eduv1)_Adams Report Recon Sept 08_PlntIn 2" xfId="10107"/>
    <cellStyle name="_Allocation of Consideration to Client - 290607v2-Iberdrola WACC(eduv1)_Adams Report Recon Sept 08_PlntIn_Xavier" xfId="10108"/>
    <cellStyle name="_Allocation of Consideration to Client - 290607v2-Iberdrola WACC(eduv1)_Adams Report Recon Sept 08_PlntIn_Xavier 2" xfId="10109"/>
    <cellStyle name="_Allocation of Consideration to Client - 290607v2-Iberdrola WACC(eduv1)_Adams Report Recon Sept 08_PPA" xfId="10110"/>
    <cellStyle name="_Allocation of Consideration to Client - 290607v2-Iberdrola WACC(eduv1)_Adams Report Recon Sept 08_PPA 2" xfId="10111"/>
    <cellStyle name="_Allocation of Consideration to Client - 290607v2-Iberdrola WACC(eduv1)_Adams Report Recon Sept 08_PPA_Xavier" xfId="10112"/>
    <cellStyle name="_Allocation of Consideration to Client - 290607v2-Iberdrola WACC(eduv1)_Adams Report Recon Sept 08_PPA_Xavier 2" xfId="10113"/>
    <cellStyle name="_Allocation of Consideration to Client - 290607v2-Iberdrola WACC(eduv1)_Adams Report Recon Sept 08_Xavier" xfId="10114"/>
    <cellStyle name="_Allocation of Consideration to Client - 290607v2-Iberdrola WACC(eduv1)_Adams Report Recon Sept 08_Xavier 2" xfId="10115"/>
    <cellStyle name="_Allocation of Consideration to Client - 290607v2-Iberdrola WACC(eduv1)_Book1" xfId="589"/>
    <cellStyle name="_Allocation of Consideration to Client - 290607v2-Iberdrola WACC(eduv1)_Book1 2" xfId="590"/>
    <cellStyle name="_Allocation of Consideration to Client - 290607v2-Iberdrola WACC(eduv1)_Book1 2 2" xfId="3633"/>
    <cellStyle name="_Allocation of Consideration to Client - 290607v2-Iberdrola WACC(eduv1)_Book1 2_Xavier" xfId="10116"/>
    <cellStyle name="_Allocation of Consideration to Client - 290607v2-Iberdrola WACC(eduv1)_Book1 2_Xavier 2" xfId="10117"/>
    <cellStyle name="_Allocation of Consideration to Client - 290607v2-Iberdrola WACC(eduv1)_Book1 3" xfId="3632"/>
    <cellStyle name="_Allocation of Consideration to Client - 290607v2-Iberdrola WACC(eduv1)_Book1 3 2" xfId="10118"/>
    <cellStyle name="_Allocation of Consideration to Client - 290607v2-Iberdrola WACC(eduv1)_Book1 4" xfId="10119"/>
    <cellStyle name="_Allocation of Consideration to Client - 290607v2-Iberdrola WACC(eduv1)_Book1 4 2" xfId="10120"/>
    <cellStyle name="_Allocation of Consideration to Client - 290607v2-Iberdrola WACC(eduv1)_Book1 5" xfId="10121"/>
    <cellStyle name="_Allocation of Consideration to Client - 290607v2-Iberdrola WACC(eduv1)_Book1 5 2" xfId="10122"/>
    <cellStyle name="_Allocation of Consideration to Client - 290607v2-Iberdrola WACC(eduv1)_Book1 6" xfId="10123"/>
    <cellStyle name="_Allocation of Consideration to Client - 290607v2-Iberdrola WACC(eduv1)_Book1 6 2" xfId="10124"/>
    <cellStyle name="_Allocation of Consideration to Client - 290607v2-Iberdrola WACC(eduv1)_Book1 7" xfId="10125"/>
    <cellStyle name="_Allocation of Consideration to Client - 290607v2-Iberdrola WACC(eduv1)_Book1 7 2" xfId="10126"/>
    <cellStyle name="_Allocation of Consideration to Client - 290607v2-Iberdrola WACC(eduv1)_Book1 8" xfId="10127"/>
    <cellStyle name="_Allocation of Consideration to Client - 290607v2-Iberdrola WACC(eduv1)_Book1 9" xfId="10128"/>
    <cellStyle name="_Allocation of Consideration to Client - 290607v2-Iberdrola WACC(eduv1)_Book1_9. Staff Cost-External Services" xfId="10129"/>
    <cellStyle name="_Allocation of Consideration to Client - 290607v2-Iberdrola WACC(eduv1)_Book1_9. Staff Cost-External Services 2" xfId="10130"/>
    <cellStyle name="_Allocation of Consideration to Client - 290607v2-Iberdrola WACC(eduv1)_Book1_9. Staff Cost-External Services_1" xfId="10131"/>
    <cellStyle name="_Allocation of Consideration to Client - 290607v2-Iberdrola WACC(eduv1)_Book1_9. Staff Cost-External Services_1 2" xfId="10132"/>
    <cellStyle name="_Allocation of Consideration to Client - 290607v2-Iberdrola WACC(eduv1)_Book1_Actual" xfId="10133"/>
    <cellStyle name="_Allocation of Consideration to Client - 290607v2-Iberdrola WACC(eduv1)_Book1_Actual 2" xfId="10134"/>
    <cellStyle name="_Allocation of Consideration to Client - 290607v2-Iberdrola WACC(eduv1)_Book1_Actual_Xavier" xfId="10135"/>
    <cellStyle name="_Allocation of Consideration to Client - 290607v2-Iberdrola WACC(eduv1)_Book1_Actual_Xavier 2" xfId="10136"/>
    <cellStyle name="_Allocation of Consideration to Client - 290607v2-Iberdrola WACC(eduv1)_Book1_Conversion" xfId="10137"/>
    <cellStyle name="_Allocation of Consideration to Client - 290607v2-Iberdrola WACC(eduv1)_Book1_Conversion 2" xfId="10138"/>
    <cellStyle name="_Allocation of Consideration to Client - 290607v2-Iberdrola WACC(eduv1)_Book1_FIN € Summary" xfId="10139"/>
    <cellStyle name="_Allocation of Consideration to Client - 290607v2-Iberdrola WACC(eduv1)_Book1_FIN € Summary 2" xfId="10140"/>
    <cellStyle name="_Allocation of Consideration to Client - 290607v2-Iberdrola WACC(eduv1)_Book1_IFRS Elim" xfId="10141"/>
    <cellStyle name="_Allocation of Consideration to Client - 290607v2-Iberdrola WACC(eduv1)_Book1_IFRS Elim 2" xfId="10142"/>
    <cellStyle name="_Allocation of Consideration to Client - 290607v2-Iberdrola WACC(eduv1)_Book1_IFRS Elim_Xavier" xfId="10143"/>
    <cellStyle name="_Allocation of Consideration to Client - 290607v2-Iberdrola WACC(eduv1)_Book1_IFRS Elim_Xavier 2" xfId="10144"/>
    <cellStyle name="_Allocation of Consideration to Client - 290607v2-Iberdrola WACC(eduv1)_Book1_IFRS IS" xfId="10145"/>
    <cellStyle name="_Allocation of Consideration to Client - 290607v2-Iberdrola WACC(eduv1)_Book1_IFRS IS 2" xfId="10146"/>
    <cellStyle name="_Allocation of Consideration to Client - 290607v2-Iberdrola WACC(eduv1)_Book1_IFRS IS_Xavier" xfId="10147"/>
    <cellStyle name="_Allocation of Consideration to Client - 290607v2-Iberdrola WACC(eduv1)_Book1_IFRS IS_Xavier 2" xfId="10148"/>
    <cellStyle name="_Allocation of Consideration to Client - 290607v2-Iberdrola WACC(eduv1)_Book1_One Corp Summary" xfId="10149"/>
    <cellStyle name="_Allocation of Consideration to Client - 290607v2-Iberdrola WACC(eduv1)_Book1_One Corp Summary 2" xfId="10150"/>
    <cellStyle name="_Allocation of Consideration to Client - 290607v2-Iberdrola WACC(eduv1)_Book1_Plan IS" xfId="10151"/>
    <cellStyle name="_Allocation of Consideration to Client - 290607v2-Iberdrola WACC(eduv1)_Book1_Plan IS 2" xfId="10152"/>
    <cellStyle name="_Allocation of Consideration to Client - 290607v2-Iberdrola WACC(eduv1)_Book1_Plan IS_Xavier" xfId="10153"/>
    <cellStyle name="_Allocation of Consideration to Client - 290607v2-Iberdrola WACC(eduv1)_Book1_Plan IS_Xavier 2" xfId="10154"/>
    <cellStyle name="_Allocation of Consideration to Client - 290607v2-Iberdrola WACC(eduv1)_Book1_PlntIn" xfId="10155"/>
    <cellStyle name="_Allocation of Consideration to Client - 290607v2-Iberdrola WACC(eduv1)_Book1_PlntIn 2" xfId="10156"/>
    <cellStyle name="_Allocation of Consideration to Client - 290607v2-Iberdrola WACC(eduv1)_Book1_PlntIn_Xavier" xfId="10157"/>
    <cellStyle name="_Allocation of Consideration to Client - 290607v2-Iberdrola WACC(eduv1)_Book1_PlntIn_Xavier 2" xfId="10158"/>
    <cellStyle name="_Allocation of Consideration to Client - 290607v2-Iberdrola WACC(eduv1)_Book1_PPA" xfId="10159"/>
    <cellStyle name="_Allocation of Consideration to Client - 290607v2-Iberdrola WACC(eduv1)_Book1_PPA 2" xfId="10160"/>
    <cellStyle name="_Allocation of Consideration to Client - 290607v2-Iberdrola WACC(eduv1)_Book1_PPA_Xavier" xfId="10161"/>
    <cellStyle name="_Allocation of Consideration to Client - 290607v2-Iberdrola WACC(eduv1)_Book1_PPA_Xavier 2" xfId="10162"/>
    <cellStyle name="_Allocation of Consideration to Client - 290607v2-Iberdrola WACC(eduv1)_Book1_Xavier" xfId="10163"/>
    <cellStyle name="_Allocation of Consideration to Client - 290607v2-Iberdrola WACC(eduv1)_Book1_Xavier 2" xfId="10164"/>
    <cellStyle name="_Allocation of Consideration to Client - 290607v2-Iberdrola WACC(eduv1)_Conversion" xfId="10165"/>
    <cellStyle name="_Allocation of Consideration to Client - 290607v2-Iberdrola WACC(eduv1)_Conversion 2" xfId="10166"/>
    <cellStyle name="_Allocation of Consideration to Client - 290607v2-Iberdrola WACC(eduv1)_FIN € Summary" xfId="10167"/>
    <cellStyle name="_Allocation of Consideration to Client - 290607v2-Iberdrola WACC(eduv1)_FIN € Summary 2" xfId="10168"/>
    <cellStyle name="_Allocation of Consideration to Client - 290607v2-Iberdrola WACC(eduv1)_IFRS Elim" xfId="10169"/>
    <cellStyle name="_Allocation of Consideration to Client - 290607v2-Iberdrola WACC(eduv1)_IFRS Elim 2" xfId="10170"/>
    <cellStyle name="_Allocation of Consideration to Client - 290607v2-Iberdrola WACC(eduv1)_IFRS Elim_Xavier" xfId="10171"/>
    <cellStyle name="_Allocation of Consideration to Client - 290607v2-Iberdrola WACC(eduv1)_IFRS Elim_Xavier 2" xfId="10172"/>
    <cellStyle name="_Allocation of Consideration to Client - 290607v2-Iberdrola WACC(eduv1)_IFRS IS" xfId="10173"/>
    <cellStyle name="_Allocation of Consideration to Client - 290607v2-Iberdrola WACC(eduv1)_IFRS IS 2" xfId="10174"/>
    <cellStyle name="_Allocation of Consideration to Client - 290607v2-Iberdrola WACC(eduv1)_IFRS IS_Xavier" xfId="10175"/>
    <cellStyle name="_Allocation of Consideration to Client - 290607v2-Iberdrola WACC(eduv1)_IFRS IS_Xavier 2" xfId="10176"/>
    <cellStyle name="_Allocation of Consideration to Client - 290607v2-Iberdrola WACC(eduv1)_NYSEG Assets" xfId="591"/>
    <cellStyle name="_Allocation of Consideration to Client - 290607v2-Iberdrola WACC(eduv1)_NYSEG Assets 2" xfId="592"/>
    <cellStyle name="_Allocation of Consideration to Client - 290607v2-Iberdrola WACC(eduv1)_NYSEG Assets 2 2" xfId="3635"/>
    <cellStyle name="_Allocation of Consideration to Client - 290607v2-Iberdrola WACC(eduv1)_NYSEG Assets 2_Xavier" xfId="10177"/>
    <cellStyle name="_Allocation of Consideration to Client - 290607v2-Iberdrola WACC(eduv1)_NYSEG Assets 2_Xavier 2" xfId="10178"/>
    <cellStyle name="_Allocation of Consideration to Client - 290607v2-Iberdrola WACC(eduv1)_NYSEG Assets 3" xfId="3634"/>
    <cellStyle name="_Allocation of Consideration to Client - 290607v2-Iberdrola WACC(eduv1)_NYSEG Assets 3 2" xfId="10179"/>
    <cellStyle name="_Allocation of Consideration to Client - 290607v2-Iberdrola WACC(eduv1)_NYSEG Assets 4" xfId="10180"/>
    <cellStyle name="_Allocation of Consideration to Client - 290607v2-Iberdrola WACC(eduv1)_NYSEG Assets 4 2" xfId="10181"/>
    <cellStyle name="_Allocation of Consideration to Client - 290607v2-Iberdrola WACC(eduv1)_NYSEG Assets 5" xfId="10182"/>
    <cellStyle name="_Allocation of Consideration to Client - 290607v2-Iberdrola WACC(eduv1)_NYSEG Assets 5 2" xfId="10183"/>
    <cellStyle name="_Allocation of Consideration to Client - 290607v2-Iberdrola WACC(eduv1)_NYSEG Assets 6" xfId="10184"/>
    <cellStyle name="_Allocation of Consideration to Client - 290607v2-Iberdrola WACC(eduv1)_NYSEG Assets 6 2" xfId="10185"/>
    <cellStyle name="_Allocation of Consideration to Client - 290607v2-Iberdrola WACC(eduv1)_NYSEG Assets 7" xfId="10186"/>
    <cellStyle name="_Allocation of Consideration to Client - 290607v2-Iberdrola WACC(eduv1)_NYSEG Assets 7 2" xfId="10187"/>
    <cellStyle name="_Allocation of Consideration to Client - 290607v2-Iberdrola WACC(eduv1)_NYSEG Assets 8" xfId="10188"/>
    <cellStyle name="_Allocation of Consideration to Client - 290607v2-Iberdrola WACC(eduv1)_NYSEG Assets 9" xfId="10189"/>
    <cellStyle name="_Allocation of Consideration to Client - 290607v2-Iberdrola WACC(eduv1)_NYSEG Assets_9. Staff Cost-External Services" xfId="10190"/>
    <cellStyle name="_Allocation of Consideration to Client - 290607v2-Iberdrola WACC(eduv1)_NYSEG Assets_9. Staff Cost-External Services 2" xfId="10191"/>
    <cellStyle name="_Allocation of Consideration to Client - 290607v2-Iberdrola WACC(eduv1)_NYSEG Assets_9. Staff Cost-External Services_1" xfId="10192"/>
    <cellStyle name="_Allocation of Consideration to Client - 290607v2-Iberdrola WACC(eduv1)_NYSEG Assets_9. Staff Cost-External Services_1 2" xfId="10193"/>
    <cellStyle name="_Allocation of Consideration to Client - 290607v2-Iberdrola WACC(eduv1)_NYSEG Assets_Actual" xfId="10194"/>
    <cellStyle name="_Allocation of Consideration to Client - 290607v2-Iberdrola WACC(eduv1)_NYSEG Assets_Actual 2" xfId="10195"/>
    <cellStyle name="_Allocation of Consideration to Client - 290607v2-Iberdrola WACC(eduv1)_NYSEG Assets_Actual_Xavier" xfId="10196"/>
    <cellStyle name="_Allocation of Consideration to Client - 290607v2-Iberdrola WACC(eduv1)_NYSEG Assets_Actual_Xavier 2" xfId="10197"/>
    <cellStyle name="_Allocation of Consideration to Client - 290607v2-Iberdrola WACC(eduv1)_NYSEG Assets_Conversion" xfId="10198"/>
    <cellStyle name="_Allocation of Consideration to Client - 290607v2-Iberdrola WACC(eduv1)_NYSEG Assets_Conversion 2" xfId="10199"/>
    <cellStyle name="_Allocation of Consideration to Client - 290607v2-Iberdrola WACC(eduv1)_NYSEG Assets_FIN € Summary" xfId="10200"/>
    <cellStyle name="_Allocation of Consideration to Client - 290607v2-Iberdrola WACC(eduv1)_NYSEG Assets_FIN € Summary 2" xfId="10201"/>
    <cellStyle name="_Allocation of Consideration to Client - 290607v2-Iberdrola WACC(eduv1)_NYSEG Assets_IFRS Elim" xfId="10202"/>
    <cellStyle name="_Allocation of Consideration to Client - 290607v2-Iberdrola WACC(eduv1)_NYSEG Assets_IFRS Elim 2" xfId="10203"/>
    <cellStyle name="_Allocation of Consideration to Client - 290607v2-Iberdrola WACC(eduv1)_NYSEG Assets_IFRS Elim_Xavier" xfId="10204"/>
    <cellStyle name="_Allocation of Consideration to Client - 290607v2-Iberdrola WACC(eduv1)_NYSEG Assets_IFRS Elim_Xavier 2" xfId="10205"/>
    <cellStyle name="_Allocation of Consideration to Client - 290607v2-Iberdrola WACC(eduv1)_NYSEG Assets_IFRS IS" xfId="10206"/>
    <cellStyle name="_Allocation of Consideration to Client - 290607v2-Iberdrola WACC(eduv1)_NYSEG Assets_IFRS IS 2" xfId="10207"/>
    <cellStyle name="_Allocation of Consideration to Client - 290607v2-Iberdrola WACC(eduv1)_NYSEG Assets_IFRS IS_Xavier" xfId="10208"/>
    <cellStyle name="_Allocation of Consideration to Client - 290607v2-Iberdrola WACC(eduv1)_NYSEG Assets_IFRS IS_Xavier 2" xfId="10209"/>
    <cellStyle name="_Allocation of Consideration to Client - 290607v2-Iberdrola WACC(eduv1)_NYSEG Assets_One Corp Summary" xfId="10210"/>
    <cellStyle name="_Allocation of Consideration to Client - 290607v2-Iberdrola WACC(eduv1)_NYSEG Assets_One Corp Summary 2" xfId="10211"/>
    <cellStyle name="_Allocation of Consideration to Client - 290607v2-Iberdrola WACC(eduv1)_NYSEG Assets_Plan IS" xfId="10212"/>
    <cellStyle name="_Allocation of Consideration to Client - 290607v2-Iberdrola WACC(eduv1)_NYSEG Assets_Plan IS 2" xfId="10213"/>
    <cellStyle name="_Allocation of Consideration to Client - 290607v2-Iberdrola WACC(eduv1)_NYSEG Assets_Plan IS_Xavier" xfId="10214"/>
    <cellStyle name="_Allocation of Consideration to Client - 290607v2-Iberdrola WACC(eduv1)_NYSEG Assets_Plan IS_Xavier 2" xfId="10215"/>
    <cellStyle name="_Allocation of Consideration to Client - 290607v2-Iberdrola WACC(eduv1)_NYSEG Assets_PlntIn" xfId="10216"/>
    <cellStyle name="_Allocation of Consideration to Client - 290607v2-Iberdrola WACC(eduv1)_NYSEG Assets_PlntIn 2" xfId="10217"/>
    <cellStyle name="_Allocation of Consideration to Client - 290607v2-Iberdrola WACC(eduv1)_NYSEG Assets_PlntIn_Xavier" xfId="10218"/>
    <cellStyle name="_Allocation of Consideration to Client - 290607v2-Iberdrola WACC(eduv1)_NYSEG Assets_PlntIn_Xavier 2" xfId="10219"/>
    <cellStyle name="_Allocation of Consideration to Client - 290607v2-Iberdrola WACC(eduv1)_NYSEG Assets_PPA" xfId="10220"/>
    <cellStyle name="_Allocation of Consideration to Client - 290607v2-Iberdrola WACC(eduv1)_NYSEG Assets_PPA 2" xfId="10221"/>
    <cellStyle name="_Allocation of Consideration to Client - 290607v2-Iberdrola WACC(eduv1)_NYSEG Assets_PPA_Xavier" xfId="10222"/>
    <cellStyle name="_Allocation of Consideration to Client - 290607v2-Iberdrola WACC(eduv1)_NYSEG Assets_PPA_Xavier 2" xfId="10223"/>
    <cellStyle name="_Allocation of Consideration to Client - 290607v2-Iberdrola WACC(eduv1)_NYSEG Assets_Xavier" xfId="10224"/>
    <cellStyle name="_Allocation of Consideration to Client - 290607v2-Iberdrola WACC(eduv1)_NYSEG Assets_Xavier 2" xfId="10225"/>
    <cellStyle name="_Allocation of Consideration to Client - 290607v2-Iberdrola WACC(eduv1)_NYSEG Liab" xfId="593"/>
    <cellStyle name="_Allocation of Consideration to Client - 290607v2-Iberdrola WACC(eduv1)_NYSEG Liab 2" xfId="594"/>
    <cellStyle name="_Allocation of Consideration to Client - 290607v2-Iberdrola WACC(eduv1)_NYSEG Liab 2 2" xfId="3637"/>
    <cellStyle name="_Allocation of Consideration to Client - 290607v2-Iberdrola WACC(eduv1)_NYSEG Liab 2_Xavier" xfId="10226"/>
    <cellStyle name="_Allocation of Consideration to Client - 290607v2-Iberdrola WACC(eduv1)_NYSEG Liab 2_Xavier 2" xfId="10227"/>
    <cellStyle name="_Allocation of Consideration to Client - 290607v2-Iberdrola WACC(eduv1)_NYSEG Liab 3" xfId="3636"/>
    <cellStyle name="_Allocation of Consideration to Client - 290607v2-Iberdrola WACC(eduv1)_NYSEG Liab 3 2" xfId="10228"/>
    <cellStyle name="_Allocation of Consideration to Client - 290607v2-Iberdrola WACC(eduv1)_NYSEG Liab 4" xfId="10229"/>
    <cellStyle name="_Allocation of Consideration to Client - 290607v2-Iberdrola WACC(eduv1)_NYSEG Liab 4 2" xfId="10230"/>
    <cellStyle name="_Allocation of Consideration to Client - 290607v2-Iberdrola WACC(eduv1)_NYSEG Liab 5" xfId="10231"/>
    <cellStyle name="_Allocation of Consideration to Client - 290607v2-Iberdrola WACC(eduv1)_NYSEG Liab 5 2" xfId="10232"/>
    <cellStyle name="_Allocation of Consideration to Client - 290607v2-Iberdrola WACC(eduv1)_NYSEG Liab 6" xfId="10233"/>
    <cellStyle name="_Allocation of Consideration to Client - 290607v2-Iberdrola WACC(eduv1)_NYSEG Liab 6 2" xfId="10234"/>
    <cellStyle name="_Allocation of Consideration to Client - 290607v2-Iberdrola WACC(eduv1)_NYSEG Liab 7" xfId="10235"/>
    <cellStyle name="_Allocation of Consideration to Client - 290607v2-Iberdrola WACC(eduv1)_NYSEG Liab 7 2" xfId="10236"/>
    <cellStyle name="_Allocation of Consideration to Client - 290607v2-Iberdrola WACC(eduv1)_NYSEG Liab 8" xfId="10237"/>
    <cellStyle name="_Allocation of Consideration to Client - 290607v2-Iberdrola WACC(eduv1)_NYSEG Liab 9" xfId="10238"/>
    <cellStyle name="_Allocation of Consideration to Client - 290607v2-Iberdrola WACC(eduv1)_NYSEG Liab_9. Staff Cost-External Services" xfId="10239"/>
    <cellStyle name="_Allocation of Consideration to Client - 290607v2-Iberdrola WACC(eduv1)_NYSEG Liab_9. Staff Cost-External Services 2" xfId="10240"/>
    <cellStyle name="_Allocation of Consideration to Client - 290607v2-Iberdrola WACC(eduv1)_NYSEG Liab_9. Staff Cost-External Services_1" xfId="10241"/>
    <cellStyle name="_Allocation of Consideration to Client - 290607v2-Iberdrola WACC(eduv1)_NYSEG Liab_9. Staff Cost-External Services_1 2" xfId="10242"/>
    <cellStyle name="_Allocation of Consideration to Client - 290607v2-Iberdrola WACC(eduv1)_NYSEG Liab_Actual" xfId="10243"/>
    <cellStyle name="_Allocation of Consideration to Client - 290607v2-Iberdrola WACC(eduv1)_NYSEG Liab_Actual 2" xfId="10244"/>
    <cellStyle name="_Allocation of Consideration to Client - 290607v2-Iberdrola WACC(eduv1)_NYSEG Liab_Actual_Xavier" xfId="10245"/>
    <cellStyle name="_Allocation of Consideration to Client - 290607v2-Iberdrola WACC(eduv1)_NYSEG Liab_Actual_Xavier 2" xfId="10246"/>
    <cellStyle name="_Allocation of Consideration to Client - 290607v2-Iberdrola WACC(eduv1)_NYSEG Liab_Conversion" xfId="10247"/>
    <cellStyle name="_Allocation of Consideration to Client - 290607v2-Iberdrola WACC(eduv1)_NYSEG Liab_Conversion 2" xfId="10248"/>
    <cellStyle name="_Allocation of Consideration to Client - 290607v2-Iberdrola WACC(eduv1)_NYSEG Liab_FIN € Summary" xfId="10249"/>
    <cellStyle name="_Allocation of Consideration to Client - 290607v2-Iberdrola WACC(eduv1)_NYSEG Liab_FIN € Summary 2" xfId="10250"/>
    <cellStyle name="_Allocation of Consideration to Client - 290607v2-Iberdrola WACC(eduv1)_NYSEG Liab_IFRS Elim" xfId="10251"/>
    <cellStyle name="_Allocation of Consideration to Client - 290607v2-Iberdrola WACC(eduv1)_NYSEG Liab_IFRS Elim 2" xfId="10252"/>
    <cellStyle name="_Allocation of Consideration to Client - 290607v2-Iberdrola WACC(eduv1)_NYSEG Liab_IFRS Elim_Xavier" xfId="10253"/>
    <cellStyle name="_Allocation of Consideration to Client - 290607v2-Iberdrola WACC(eduv1)_NYSEG Liab_IFRS Elim_Xavier 2" xfId="10254"/>
    <cellStyle name="_Allocation of Consideration to Client - 290607v2-Iberdrola WACC(eduv1)_NYSEG Liab_IFRS IS" xfId="10255"/>
    <cellStyle name="_Allocation of Consideration to Client - 290607v2-Iberdrola WACC(eduv1)_NYSEG Liab_IFRS IS 2" xfId="10256"/>
    <cellStyle name="_Allocation of Consideration to Client - 290607v2-Iberdrola WACC(eduv1)_NYSEG Liab_IFRS IS_Xavier" xfId="10257"/>
    <cellStyle name="_Allocation of Consideration to Client - 290607v2-Iberdrola WACC(eduv1)_NYSEG Liab_IFRS IS_Xavier 2" xfId="10258"/>
    <cellStyle name="_Allocation of Consideration to Client - 290607v2-Iberdrola WACC(eduv1)_NYSEG Liab_One Corp Summary" xfId="10259"/>
    <cellStyle name="_Allocation of Consideration to Client - 290607v2-Iberdrola WACC(eduv1)_NYSEG Liab_One Corp Summary 2" xfId="10260"/>
    <cellStyle name="_Allocation of Consideration to Client - 290607v2-Iberdrola WACC(eduv1)_NYSEG Liab_Plan IS" xfId="10261"/>
    <cellStyle name="_Allocation of Consideration to Client - 290607v2-Iberdrola WACC(eduv1)_NYSEG Liab_Plan IS 2" xfId="10262"/>
    <cellStyle name="_Allocation of Consideration to Client - 290607v2-Iberdrola WACC(eduv1)_NYSEG Liab_Plan IS_Xavier" xfId="10263"/>
    <cellStyle name="_Allocation of Consideration to Client - 290607v2-Iberdrola WACC(eduv1)_NYSEG Liab_Plan IS_Xavier 2" xfId="10264"/>
    <cellStyle name="_Allocation of Consideration to Client - 290607v2-Iberdrola WACC(eduv1)_NYSEG Liab_PlntIn" xfId="10265"/>
    <cellStyle name="_Allocation of Consideration to Client - 290607v2-Iberdrola WACC(eduv1)_NYSEG Liab_PlntIn 2" xfId="10266"/>
    <cellStyle name="_Allocation of Consideration to Client - 290607v2-Iberdrola WACC(eduv1)_NYSEG Liab_PlntIn_Xavier" xfId="10267"/>
    <cellStyle name="_Allocation of Consideration to Client - 290607v2-Iberdrola WACC(eduv1)_NYSEG Liab_PlntIn_Xavier 2" xfId="10268"/>
    <cellStyle name="_Allocation of Consideration to Client - 290607v2-Iberdrola WACC(eduv1)_NYSEG Liab_PPA" xfId="10269"/>
    <cellStyle name="_Allocation of Consideration to Client - 290607v2-Iberdrola WACC(eduv1)_NYSEG Liab_PPA 2" xfId="10270"/>
    <cellStyle name="_Allocation of Consideration to Client - 290607v2-Iberdrola WACC(eduv1)_NYSEG Liab_PPA_Xavier" xfId="10271"/>
    <cellStyle name="_Allocation of Consideration to Client - 290607v2-Iberdrola WACC(eduv1)_NYSEG Liab_PPA_Xavier 2" xfId="10272"/>
    <cellStyle name="_Allocation of Consideration to Client - 290607v2-Iberdrola WACC(eduv1)_NYSEG Liab_Xavier" xfId="10273"/>
    <cellStyle name="_Allocation of Consideration to Client - 290607v2-Iberdrola WACC(eduv1)_NYSEG Liab_Xavier 2" xfId="10274"/>
    <cellStyle name="_Allocation of Consideration to Client - 290607v2-Iberdrola WACC(eduv1)_One Corp Summary" xfId="10275"/>
    <cellStyle name="_Allocation of Consideration to Client - 290607v2-Iberdrola WACC(eduv1)_One Corp Summary 2" xfId="10276"/>
    <cellStyle name="_Allocation of Consideration to Client - 290607v2-Iberdrola WACC(eduv1)_Plan IS" xfId="10277"/>
    <cellStyle name="_Allocation of Consideration to Client - 290607v2-Iberdrola WACC(eduv1)_Plan IS 2" xfId="10278"/>
    <cellStyle name="_Allocation of Consideration to Client - 290607v2-Iberdrola WACC(eduv1)_Plan IS_Xavier" xfId="10279"/>
    <cellStyle name="_Allocation of Consideration to Client - 290607v2-Iberdrola WACC(eduv1)_Plan IS_Xavier 2" xfId="10280"/>
    <cellStyle name="_Allocation of Consideration to Client - 290607v2-Iberdrola WACC(eduv1)_PlntIn" xfId="10281"/>
    <cellStyle name="_Allocation of Consideration to Client - 290607v2-Iberdrola WACC(eduv1)_PlntIn 2" xfId="10282"/>
    <cellStyle name="_Allocation of Consideration to Client - 290607v2-Iberdrola WACC(eduv1)_PlntIn_Xavier" xfId="10283"/>
    <cellStyle name="_Allocation of Consideration to Client - 290607v2-Iberdrola WACC(eduv1)_PlntIn_Xavier 2" xfId="10284"/>
    <cellStyle name="_Allocation of Consideration to Client - 290607v2-Iberdrola WACC(eduv1)_PPA" xfId="10285"/>
    <cellStyle name="_Allocation of Consideration to Client - 290607v2-Iberdrola WACC(eduv1)_PPA 2" xfId="10286"/>
    <cellStyle name="_Allocation of Consideration to Client - 290607v2-Iberdrola WACC(eduv1)_PPA_Xavier" xfId="10287"/>
    <cellStyle name="_Allocation of Consideration to Client - 290607v2-Iberdrola WACC(eduv1)_PPA_Xavier 2" xfId="10288"/>
    <cellStyle name="_Allocation of Consideration to Client - 290607v2-Iberdrola WACC(eduv1)_Reg Asset 2008 changes-summary Jan" xfId="595"/>
    <cellStyle name="_Allocation of Consideration to Client - 290607v2-Iberdrola WACC(eduv1)_Reg Asset 2008 changes-summary Jan 2" xfId="596"/>
    <cellStyle name="_Allocation of Consideration to Client - 290607v2-Iberdrola WACC(eduv1)_Reg Asset 2008 changes-summary Jan 2 2" xfId="3639"/>
    <cellStyle name="_Allocation of Consideration to Client - 290607v2-Iberdrola WACC(eduv1)_Reg Asset 2008 changes-summary Jan 2_Xavier" xfId="10289"/>
    <cellStyle name="_Allocation of Consideration to Client - 290607v2-Iberdrola WACC(eduv1)_Reg Asset 2008 changes-summary Jan 2_Xavier 2" xfId="10290"/>
    <cellStyle name="_Allocation of Consideration to Client - 290607v2-Iberdrola WACC(eduv1)_Reg Asset 2008 changes-summary Jan 3" xfId="3638"/>
    <cellStyle name="_Allocation of Consideration to Client - 290607v2-Iberdrola WACC(eduv1)_Reg Asset 2008 changes-summary Jan 3 2" xfId="10291"/>
    <cellStyle name="_Allocation of Consideration to Client - 290607v2-Iberdrola WACC(eduv1)_Reg Asset 2008 changes-summary Jan 4" xfId="10292"/>
    <cellStyle name="_Allocation of Consideration to Client - 290607v2-Iberdrola WACC(eduv1)_Reg Asset 2008 changes-summary Jan 4 2" xfId="10293"/>
    <cellStyle name="_Allocation of Consideration to Client - 290607v2-Iberdrola WACC(eduv1)_Reg Asset 2008 changes-summary Jan 5" xfId="10294"/>
    <cellStyle name="_Allocation of Consideration to Client - 290607v2-Iberdrola WACC(eduv1)_Reg Asset 2008 changes-summary Jan 5 2" xfId="10295"/>
    <cellStyle name="_Allocation of Consideration to Client - 290607v2-Iberdrola WACC(eduv1)_Reg Asset 2008 changes-summary Jan 6" xfId="10296"/>
    <cellStyle name="_Allocation of Consideration to Client - 290607v2-Iberdrola WACC(eduv1)_Reg Asset 2008 changes-summary Jan 6 2" xfId="10297"/>
    <cellStyle name="_Allocation of Consideration to Client - 290607v2-Iberdrola WACC(eduv1)_Reg Asset 2008 changes-summary Jan 7" xfId="10298"/>
    <cellStyle name="_Allocation of Consideration to Client - 290607v2-Iberdrola WACC(eduv1)_Reg Asset 2008 changes-summary Jan 7 2" xfId="10299"/>
    <cellStyle name="_Allocation of Consideration to Client - 290607v2-Iberdrola WACC(eduv1)_Reg Asset 2008 changes-summary Jan 8" xfId="10300"/>
    <cellStyle name="_Allocation of Consideration to Client - 290607v2-Iberdrola WACC(eduv1)_Reg Asset 2008 changes-summary Jan 9" xfId="10301"/>
    <cellStyle name="_Allocation of Consideration to Client - 290607v2-Iberdrola WACC(eduv1)_Reg Asset 2008 changes-summary Jan_9. Staff Cost-External Services" xfId="10302"/>
    <cellStyle name="_Allocation of Consideration to Client - 290607v2-Iberdrola WACC(eduv1)_Reg Asset 2008 changes-summary Jan_9. Staff Cost-External Services 2" xfId="10303"/>
    <cellStyle name="_Allocation of Consideration to Client - 290607v2-Iberdrola WACC(eduv1)_Reg Asset 2008 changes-summary Jan_9. Staff Cost-External Services_1" xfId="10304"/>
    <cellStyle name="_Allocation of Consideration to Client - 290607v2-Iberdrola WACC(eduv1)_Reg Asset 2008 changes-summary Jan_9. Staff Cost-External Services_1 2" xfId="10305"/>
    <cellStyle name="_Allocation of Consideration to Client - 290607v2-Iberdrola WACC(eduv1)_Reg Asset 2008 changes-summary Jan_Actual" xfId="10306"/>
    <cellStyle name="_Allocation of Consideration to Client - 290607v2-Iberdrola WACC(eduv1)_Reg Asset 2008 changes-summary Jan_Actual 2" xfId="10307"/>
    <cellStyle name="_Allocation of Consideration to Client - 290607v2-Iberdrola WACC(eduv1)_Reg Asset 2008 changes-summary Jan_Actual_Xavier" xfId="10308"/>
    <cellStyle name="_Allocation of Consideration to Client - 290607v2-Iberdrola WACC(eduv1)_Reg Asset 2008 changes-summary Jan_Actual_Xavier 2" xfId="10309"/>
    <cellStyle name="_Allocation of Consideration to Client - 290607v2-Iberdrola WACC(eduv1)_Reg Asset 2008 changes-summary Jan_Conversion" xfId="10310"/>
    <cellStyle name="_Allocation of Consideration to Client - 290607v2-Iberdrola WACC(eduv1)_Reg Asset 2008 changes-summary Jan_Conversion 2" xfId="10311"/>
    <cellStyle name="_Allocation of Consideration to Client - 290607v2-Iberdrola WACC(eduv1)_Reg Asset 2008 changes-summary Jan_FIN € Summary" xfId="10312"/>
    <cellStyle name="_Allocation of Consideration to Client - 290607v2-Iberdrola WACC(eduv1)_Reg Asset 2008 changes-summary Jan_FIN € Summary 2" xfId="10313"/>
    <cellStyle name="_Allocation of Consideration to Client - 290607v2-Iberdrola WACC(eduv1)_Reg Asset 2008 changes-summary Jan_IFRS Elim" xfId="10314"/>
    <cellStyle name="_Allocation of Consideration to Client - 290607v2-Iberdrola WACC(eduv1)_Reg Asset 2008 changes-summary Jan_IFRS Elim 2" xfId="10315"/>
    <cellStyle name="_Allocation of Consideration to Client - 290607v2-Iberdrola WACC(eduv1)_Reg Asset 2008 changes-summary Jan_IFRS Elim_Xavier" xfId="10316"/>
    <cellStyle name="_Allocation of Consideration to Client - 290607v2-Iberdrola WACC(eduv1)_Reg Asset 2008 changes-summary Jan_IFRS Elim_Xavier 2" xfId="10317"/>
    <cellStyle name="_Allocation of Consideration to Client - 290607v2-Iberdrola WACC(eduv1)_Reg Asset 2008 changes-summary Jan_IFRS IS" xfId="10318"/>
    <cellStyle name="_Allocation of Consideration to Client - 290607v2-Iberdrola WACC(eduv1)_Reg Asset 2008 changes-summary Jan_IFRS IS 2" xfId="10319"/>
    <cellStyle name="_Allocation of Consideration to Client - 290607v2-Iberdrola WACC(eduv1)_Reg Asset 2008 changes-summary Jan_IFRS IS_Xavier" xfId="10320"/>
    <cellStyle name="_Allocation of Consideration to Client - 290607v2-Iberdrola WACC(eduv1)_Reg Asset 2008 changes-summary Jan_IFRS IS_Xavier 2" xfId="10321"/>
    <cellStyle name="_Allocation of Consideration to Client - 290607v2-Iberdrola WACC(eduv1)_Reg Asset 2008 changes-summary Jan_One Corp Summary" xfId="10322"/>
    <cellStyle name="_Allocation of Consideration to Client - 290607v2-Iberdrola WACC(eduv1)_Reg Asset 2008 changes-summary Jan_One Corp Summary 2" xfId="10323"/>
    <cellStyle name="_Allocation of Consideration to Client - 290607v2-Iberdrola WACC(eduv1)_Reg Asset 2008 changes-summary Jan_Plan IS" xfId="10324"/>
    <cellStyle name="_Allocation of Consideration to Client - 290607v2-Iberdrola WACC(eduv1)_Reg Asset 2008 changes-summary Jan_Plan IS 2" xfId="10325"/>
    <cellStyle name="_Allocation of Consideration to Client - 290607v2-Iberdrola WACC(eduv1)_Reg Asset 2008 changes-summary Jan_Plan IS_Xavier" xfId="10326"/>
    <cellStyle name="_Allocation of Consideration to Client - 290607v2-Iberdrola WACC(eduv1)_Reg Asset 2008 changes-summary Jan_Plan IS_Xavier 2" xfId="10327"/>
    <cellStyle name="_Allocation of Consideration to Client - 290607v2-Iberdrola WACC(eduv1)_Reg Asset 2008 changes-summary Jan_PlntIn" xfId="10328"/>
    <cellStyle name="_Allocation of Consideration to Client - 290607v2-Iberdrola WACC(eduv1)_Reg Asset 2008 changes-summary Jan_PlntIn 2" xfId="10329"/>
    <cellStyle name="_Allocation of Consideration to Client - 290607v2-Iberdrola WACC(eduv1)_Reg Asset 2008 changes-summary Jan_PlntIn_Xavier" xfId="10330"/>
    <cellStyle name="_Allocation of Consideration to Client - 290607v2-Iberdrola WACC(eduv1)_Reg Asset 2008 changes-summary Jan_PlntIn_Xavier 2" xfId="10331"/>
    <cellStyle name="_Allocation of Consideration to Client - 290607v2-Iberdrola WACC(eduv1)_Reg Asset 2008 changes-summary Jan_PPA" xfId="10332"/>
    <cellStyle name="_Allocation of Consideration to Client - 290607v2-Iberdrola WACC(eduv1)_Reg Asset 2008 changes-summary Jan_PPA 2" xfId="10333"/>
    <cellStyle name="_Allocation of Consideration to Client - 290607v2-Iberdrola WACC(eduv1)_Reg Asset 2008 changes-summary Jan_PPA_Xavier" xfId="10334"/>
    <cellStyle name="_Allocation of Consideration to Client - 290607v2-Iberdrola WACC(eduv1)_Reg Asset 2008 changes-summary Jan_PPA_Xavier 2" xfId="10335"/>
    <cellStyle name="_Allocation of Consideration to Client - 290607v2-Iberdrola WACC(eduv1)_Reg Asset 2008 changes-summary Jan_Xavier" xfId="10336"/>
    <cellStyle name="_Allocation of Consideration to Client - 290607v2-Iberdrola WACC(eduv1)_Reg Asset 2008 changes-summary Jan_Xavier 2" xfId="10337"/>
    <cellStyle name="_Allocation of Consideration to Client - 290607v2-Iberdrola WACC(eduv1)_Xavier" xfId="10338"/>
    <cellStyle name="_Allocation of Consideration to Client - 290607v2-Iberdrola WACC(eduv1)_Xavier 2" xfId="10339"/>
    <cellStyle name="_Allocation of Consideration to Client - 290607v2-Iberdrola WACC_9. Staff Cost-External Services" xfId="10340"/>
    <cellStyle name="_Allocation of Consideration to Client - 290607v2-Iberdrola WACC_9. Staff Cost-External Services 2" xfId="10341"/>
    <cellStyle name="_Allocation of Consideration to Client - 290607v2-Iberdrola WACC_9. Staff Cost-External Services_1" xfId="10342"/>
    <cellStyle name="_Allocation of Consideration to Client - 290607v2-Iberdrola WACC_9. Staff Cost-External Services_1 2" xfId="10343"/>
    <cellStyle name="_Allocation of Consideration to Client - 290607v2-Iberdrola WACC_Actual" xfId="10344"/>
    <cellStyle name="_Allocation of Consideration to Client - 290607v2-Iberdrola WACC_Actual 2" xfId="10345"/>
    <cellStyle name="_Allocation of Consideration to Client - 290607v2-Iberdrola WACC_Actual_Xavier" xfId="10346"/>
    <cellStyle name="_Allocation of Consideration to Client - 290607v2-Iberdrola WACC_Actual_Xavier 2" xfId="10347"/>
    <cellStyle name="_Allocation of Consideration to Client - 290607v2-Iberdrola WACC_Adams Report Recon Sept 08" xfId="597"/>
    <cellStyle name="_Allocation of Consideration to Client - 290607v2-Iberdrola WACC_Adams Report Recon Sept 08 2" xfId="598"/>
    <cellStyle name="_Allocation of Consideration to Client - 290607v2-Iberdrola WACC_Adams Report Recon Sept 08 2 2" xfId="3641"/>
    <cellStyle name="_Allocation of Consideration to Client - 290607v2-Iberdrola WACC_Adams Report Recon Sept 08 2_Xavier" xfId="10348"/>
    <cellStyle name="_Allocation of Consideration to Client - 290607v2-Iberdrola WACC_Adams Report Recon Sept 08 2_Xavier 2" xfId="10349"/>
    <cellStyle name="_Allocation of Consideration to Client - 290607v2-Iberdrola WACC_Adams Report Recon Sept 08 3" xfId="3640"/>
    <cellStyle name="_Allocation of Consideration to Client - 290607v2-Iberdrola WACC_Adams Report Recon Sept 08 3 2" xfId="10350"/>
    <cellStyle name="_Allocation of Consideration to Client - 290607v2-Iberdrola WACC_Adams Report Recon Sept 08 4" xfId="10351"/>
    <cellStyle name="_Allocation of Consideration to Client - 290607v2-Iberdrola WACC_Adams Report Recon Sept 08 4 2" xfId="10352"/>
    <cellStyle name="_Allocation of Consideration to Client - 290607v2-Iberdrola WACC_Adams Report Recon Sept 08 5" xfId="10353"/>
    <cellStyle name="_Allocation of Consideration to Client - 290607v2-Iberdrola WACC_Adams Report Recon Sept 08 5 2" xfId="10354"/>
    <cellStyle name="_Allocation of Consideration to Client - 290607v2-Iberdrola WACC_Adams Report Recon Sept 08 6" xfId="10355"/>
    <cellStyle name="_Allocation of Consideration to Client - 290607v2-Iberdrola WACC_Adams Report Recon Sept 08 6 2" xfId="10356"/>
    <cellStyle name="_Allocation of Consideration to Client - 290607v2-Iberdrola WACC_Adams Report Recon Sept 08 7" xfId="10357"/>
    <cellStyle name="_Allocation of Consideration to Client - 290607v2-Iberdrola WACC_Adams Report Recon Sept 08 7 2" xfId="10358"/>
    <cellStyle name="_Allocation of Consideration to Client - 290607v2-Iberdrola WACC_Adams Report Recon Sept 08 8" xfId="10359"/>
    <cellStyle name="_Allocation of Consideration to Client - 290607v2-Iberdrola WACC_Adams Report Recon Sept 08 9" xfId="10360"/>
    <cellStyle name="_Allocation of Consideration to Client - 290607v2-Iberdrola WACC_Adams Report Recon Sept 08_9. Staff Cost-External Services" xfId="10361"/>
    <cellStyle name="_Allocation of Consideration to Client - 290607v2-Iberdrola WACC_Adams Report Recon Sept 08_9. Staff Cost-External Services 2" xfId="10362"/>
    <cellStyle name="_Allocation of Consideration to Client - 290607v2-Iberdrola WACC_Adams Report Recon Sept 08_9. Staff Cost-External Services_1" xfId="10363"/>
    <cellStyle name="_Allocation of Consideration to Client - 290607v2-Iberdrola WACC_Adams Report Recon Sept 08_9. Staff Cost-External Services_1 2" xfId="10364"/>
    <cellStyle name="_Allocation of Consideration to Client - 290607v2-Iberdrola WACC_Adams Report Recon Sept 08_Actual" xfId="10365"/>
    <cellStyle name="_Allocation of Consideration to Client - 290607v2-Iberdrola WACC_Adams Report Recon Sept 08_Actual 2" xfId="10366"/>
    <cellStyle name="_Allocation of Consideration to Client - 290607v2-Iberdrola WACC_Adams Report Recon Sept 08_Actual_Xavier" xfId="10367"/>
    <cellStyle name="_Allocation of Consideration to Client - 290607v2-Iberdrola WACC_Adams Report Recon Sept 08_Actual_Xavier 2" xfId="10368"/>
    <cellStyle name="_Allocation of Consideration to Client - 290607v2-Iberdrola WACC_Adams Report Recon Sept 08_Conversion" xfId="10369"/>
    <cellStyle name="_Allocation of Consideration to Client - 290607v2-Iberdrola WACC_Adams Report Recon Sept 08_Conversion 2" xfId="10370"/>
    <cellStyle name="_Allocation of Consideration to Client - 290607v2-Iberdrola WACC_Adams Report Recon Sept 08_FIN € Summary" xfId="10371"/>
    <cellStyle name="_Allocation of Consideration to Client - 290607v2-Iberdrola WACC_Adams Report Recon Sept 08_FIN € Summary 2" xfId="10372"/>
    <cellStyle name="_Allocation of Consideration to Client - 290607v2-Iberdrola WACC_Adams Report Recon Sept 08_IFRS Elim" xfId="10373"/>
    <cellStyle name="_Allocation of Consideration to Client - 290607v2-Iberdrola WACC_Adams Report Recon Sept 08_IFRS Elim 2" xfId="10374"/>
    <cellStyle name="_Allocation of Consideration to Client - 290607v2-Iberdrola WACC_Adams Report Recon Sept 08_IFRS Elim_Xavier" xfId="10375"/>
    <cellStyle name="_Allocation of Consideration to Client - 290607v2-Iberdrola WACC_Adams Report Recon Sept 08_IFRS Elim_Xavier 2" xfId="10376"/>
    <cellStyle name="_Allocation of Consideration to Client - 290607v2-Iberdrola WACC_Adams Report Recon Sept 08_IFRS IS" xfId="10377"/>
    <cellStyle name="_Allocation of Consideration to Client - 290607v2-Iberdrola WACC_Adams Report Recon Sept 08_IFRS IS 2" xfId="10378"/>
    <cellStyle name="_Allocation of Consideration to Client - 290607v2-Iberdrola WACC_Adams Report Recon Sept 08_IFRS IS_Xavier" xfId="10379"/>
    <cellStyle name="_Allocation of Consideration to Client - 290607v2-Iberdrola WACC_Adams Report Recon Sept 08_IFRS IS_Xavier 2" xfId="10380"/>
    <cellStyle name="_Allocation of Consideration to Client - 290607v2-Iberdrola WACC_Adams Report Recon Sept 08_One Corp Summary" xfId="10381"/>
    <cellStyle name="_Allocation of Consideration to Client - 290607v2-Iberdrola WACC_Adams Report Recon Sept 08_One Corp Summary 2" xfId="10382"/>
    <cellStyle name="_Allocation of Consideration to Client - 290607v2-Iberdrola WACC_Adams Report Recon Sept 08_Plan IS" xfId="10383"/>
    <cellStyle name="_Allocation of Consideration to Client - 290607v2-Iberdrola WACC_Adams Report Recon Sept 08_Plan IS 2" xfId="10384"/>
    <cellStyle name="_Allocation of Consideration to Client - 290607v2-Iberdrola WACC_Adams Report Recon Sept 08_Plan IS_Xavier" xfId="10385"/>
    <cellStyle name="_Allocation of Consideration to Client - 290607v2-Iberdrola WACC_Adams Report Recon Sept 08_Plan IS_Xavier 2" xfId="10386"/>
    <cellStyle name="_Allocation of Consideration to Client - 290607v2-Iberdrola WACC_Adams Report Recon Sept 08_PlntIn" xfId="10387"/>
    <cellStyle name="_Allocation of Consideration to Client - 290607v2-Iberdrola WACC_Adams Report Recon Sept 08_PlntIn 2" xfId="10388"/>
    <cellStyle name="_Allocation of Consideration to Client - 290607v2-Iberdrola WACC_Adams Report Recon Sept 08_PlntIn_Xavier" xfId="10389"/>
    <cellStyle name="_Allocation of Consideration to Client - 290607v2-Iberdrola WACC_Adams Report Recon Sept 08_PlntIn_Xavier 2" xfId="10390"/>
    <cellStyle name="_Allocation of Consideration to Client - 290607v2-Iberdrola WACC_Adams Report Recon Sept 08_PPA" xfId="10391"/>
    <cellStyle name="_Allocation of Consideration to Client - 290607v2-Iberdrola WACC_Adams Report Recon Sept 08_PPA 2" xfId="10392"/>
    <cellStyle name="_Allocation of Consideration to Client - 290607v2-Iberdrola WACC_Adams Report Recon Sept 08_PPA_Xavier" xfId="10393"/>
    <cellStyle name="_Allocation of Consideration to Client - 290607v2-Iberdrola WACC_Adams Report Recon Sept 08_PPA_Xavier 2" xfId="10394"/>
    <cellStyle name="_Allocation of Consideration to Client - 290607v2-Iberdrola WACC_Adams Report Recon Sept 08_Xavier" xfId="10395"/>
    <cellStyle name="_Allocation of Consideration to Client - 290607v2-Iberdrola WACC_Adams Report Recon Sept 08_Xavier 2" xfId="10396"/>
    <cellStyle name="_Allocation of Consideration to Client - 290607v2-Iberdrola WACC_Book1" xfId="599"/>
    <cellStyle name="_Allocation of Consideration to Client - 290607v2-Iberdrola WACC_Book1 2" xfId="600"/>
    <cellStyle name="_Allocation of Consideration to Client - 290607v2-Iberdrola WACC_Book1 2 2" xfId="3643"/>
    <cellStyle name="_Allocation of Consideration to Client - 290607v2-Iberdrola WACC_Book1 2_Xavier" xfId="10397"/>
    <cellStyle name="_Allocation of Consideration to Client - 290607v2-Iberdrola WACC_Book1 2_Xavier 2" xfId="10398"/>
    <cellStyle name="_Allocation of Consideration to Client - 290607v2-Iberdrola WACC_Book1 3" xfId="3642"/>
    <cellStyle name="_Allocation of Consideration to Client - 290607v2-Iberdrola WACC_Book1 3 2" xfId="10399"/>
    <cellStyle name="_Allocation of Consideration to Client - 290607v2-Iberdrola WACC_Book1 4" xfId="10400"/>
    <cellStyle name="_Allocation of Consideration to Client - 290607v2-Iberdrola WACC_Book1 4 2" xfId="10401"/>
    <cellStyle name="_Allocation of Consideration to Client - 290607v2-Iberdrola WACC_Book1 5" xfId="10402"/>
    <cellStyle name="_Allocation of Consideration to Client - 290607v2-Iberdrola WACC_Book1 5 2" xfId="10403"/>
    <cellStyle name="_Allocation of Consideration to Client - 290607v2-Iberdrola WACC_Book1 6" xfId="10404"/>
    <cellStyle name="_Allocation of Consideration to Client - 290607v2-Iberdrola WACC_Book1 6 2" xfId="10405"/>
    <cellStyle name="_Allocation of Consideration to Client - 290607v2-Iberdrola WACC_Book1 7" xfId="10406"/>
    <cellStyle name="_Allocation of Consideration to Client - 290607v2-Iberdrola WACC_Book1 7 2" xfId="10407"/>
    <cellStyle name="_Allocation of Consideration to Client - 290607v2-Iberdrola WACC_Book1 8" xfId="10408"/>
    <cellStyle name="_Allocation of Consideration to Client - 290607v2-Iberdrola WACC_Book1 9" xfId="10409"/>
    <cellStyle name="_Allocation of Consideration to Client - 290607v2-Iberdrola WACC_Book1_9. Staff Cost-External Services" xfId="10410"/>
    <cellStyle name="_Allocation of Consideration to Client - 290607v2-Iberdrola WACC_Book1_9. Staff Cost-External Services 2" xfId="10411"/>
    <cellStyle name="_Allocation of Consideration to Client - 290607v2-Iberdrola WACC_Book1_9. Staff Cost-External Services_1" xfId="10412"/>
    <cellStyle name="_Allocation of Consideration to Client - 290607v2-Iberdrola WACC_Book1_9. Staff Cost-External Services_1 2" xfId="10413"/>
    <cellStyle name="_Allocation of Consideration to Client - 290607v2-Iberdrola WACC_Book1_Actual" xfId="10414"/>
    <cellStyle name="_Allocation of Consideration to Client - 290607v2-Iberdrola WACC_Book1_Actual 2" xfId="10415"/>
    <cellStyle name="_Allocation of Consideration to Client - 290607v2-Iberdrola WACC_Book1_Actual_Xavier" xfId="10416"/>
    <cellStyle name="_Allocation of Consideration to Client - 290607v2-Iberdrola WACC_Book1_Actual_Xavier 2" xfId="10417"/>
    <cellStyle name="_Allocation of Consideration to Client - 290607v2-Iberdrola WACC_Book1_Conversion" xfId="10418"/>
    <cellStyle name="_Allocation of Consideration to Client - 290607v2-Iberdrola WACC_Book1_Conversion 2" xfId="10419"/>
    <cellStyle name="_Allocation of Consideration to Client - 290607v2-Iberdrola WACC_Book1_FIN € Summary" xfId="10420"/>
    <cellStyle name="_Allocation of Consideration to Client - 290607v2-Iberdrola WACC_Book1_FIN € Summary 2" xfId="10421"/>
    <cellStyle name="_Allocation of Consideration to Client - 290607v2-Iberdrola WACC_Book1_IFRS Elim" xfId="10422"/>
    <cellStyle name="_Allocation of Consideration to Client - 290607v2-Iberdrola WACC_Book1_IFRS Elim 2" xfId="10423"/>
    <cellStyle name="_Allocation of Consideration to Client - 290607v2-Iberdrola WACC_Book1_IFRS Elim_Xavier" xfId="10424"/>
    <cellStyle name="_Allocation of Consideration to Client - 290607v2-Iberdrola WACC_Book1_IFRS Elim_Xavier 2" xfId="10425"/>
    <cellStyle name="_Allocation of Consideration to Client - 290607v2-Iberdrola WACC_Book1_IFRS IS" xfId="10426"/>
    <cellStyle name="_Allocation of Consideration to Client - 290607v2-Iberdrola WACC_Book1_IFRS IS 2" xfId="10427"/>
    <cellStyle name="_Allocation of Consideration to Client - 290607v2-Iberdrola WACC_Book1_IFRS IS_Xavier" xfId="10428"/>
    <cellStyle name="_Allocation of Consideration to Client - 290607v2-Iberdrola WACC_Book1_IFRS IS_Xavier 2" xfId="10429"/>
    <cellStyle name="_Allocation of Consideration to Client - 290607v2-Iberdrola WACC_Book1_One Corp Summary" xfId="10430"/>
    <cellStyle name="_Allocation of Consideration to Client - 290607v2-Iberdrola WACC_Book1_One Corp Summary 2" xfId="10431"/>
    <cellStyle name="_Allocation of Consideration to Client - 290607v2-Iberdrola WACC_Book1_Plan IS" xfId="10432"/>
    <cellStyle name="_Allocation of Consideration to Client - 290607v2-Iberdrola WACC_Book1_Plan IS 2" xfId="10433"/>
    <cellStyle name="_Allocation of Consideration to Client - 290607v2-Iberdrola WACC_Book1_Plan IS_Xavier" xfId="10434"/>
    <cellStyle name="_Allocation of Consideration to Client - 290607v2-Iberdrola WACC_Book1_Plan IS_Xavier 2" xfId="10435"/>
    <cellStyle name="_Allocation of Consideration to Client - 290607v2-Iberdrola WACC_Book1_PlntIn" xfId="10436"/>
    <cellStyle name="_Allocation of Consideration to Client - 290607v2-Iberdrola WACC_Book1_PlntIn 2" xfId="10437"/>
    <cellStyle name="_Allocation of Consideration to Client - 290607v2-Iberdrola WACC_Book1_PlntIn_Xavier" xfId="10438"/>
    <cellStyle name="_Allocation of Consideration to Client - 290607v2-Iberdrola WACC_Book1_PlntIn_Xavier 2" xfId="10439"/>
    <cellStyle name="_Allocation of Consideration to Client - 290607v2-Iberdrola WACC_Book1_PPA" xfId="10440"/>
    <cellStyle name="_Allocation of Consideration to Client - 290607v2-Iberdrola WACC_Book1_PPA 2" xfId="10441"/>
    <cellStyle name="_Allocation of Consideration to Client - 290607v2-Iberdrola WACC_Book1_PPA_Xavier" xfId="10442"/>
    <cellStyle name="_Allocation of Consideration to Client - 290607v2-Iberdrola WACC_Book1_PPA_Xavier 2" xfId="10443"/>
    <cellStyle name="_Allocation of Consideration to Client - 290607v2-Iberdrola WACC_Book1_Xavier" xfId="10444"/>
    <cellStyle name="_Allocation of Consideration to Client - 290607v2-Iberdrola WACC_Book1_Xavier 2" xfId="10445"/>
    <cellStyle name="_Allocation of Consideration to Client - 290607v2-Iberdrola WACC_Conversion" xfId="10446"/>
    <cellStyle name="_Allocation of Consideration to Client - 290607v2-Iberdrola WACC_Conversion 2" xfId="10447"/>
    <cellStyle name="_Allocation of Consideration to Client - 290607v2-Iberdrola WACC_FIN € Summary" xfId="10448"/>
    <cellStyle name="_Allocation of Consideration to Client - 290607v2-Iberdrola WACC_FIN € Summary 2" xfId="10449"/>
    <cellStyle name="_Allocation of Consideration to Client - 290607v2-Iberdrola WACC_IFRS Elim" xfId="10450"/>
    <cellStyle name="_Allocation of Consideration to Client - 290607v2-Iberdrola WACC_IFRS Elim 2" xfId="10451"/>
    <cellStyle name="_Allocation of Consideration to Client - 290607v2-Iberdrola WACC_IFRS Elim_Xavier" xfId="10452"/>
    <cellStyle name="_Allocation of Consideration to Client - 290607v2-Iberdrola WACC_IFRS Elim_Xavier 2" xfId="10453"/>
    <cellStyle name="_Allocation of Consideration to Client - 290607v2-Iberdrola WACC_IFRS IS" xfId="10454"/>
    <cellStyle name="_Allocation of Consideration to Client - 290607v2-Iberdrola WACC_IFRS IS 2" xfId="10455"/>
    <cellStyle name="_Allocation of Consideration to Client - 290607v2-Iberdrola WACC_IFRS IS_Xavier" xfId="10456"/>
    <cellStyle name="_Allocation of Consideration to Client - 290607v2-Iberdrola WACC_IFRS IS_Xavier 2" xfId="10457"/>
    <cellStyle name="_Allocation of Consideration to Client - 290607v2-Iberdrola WACC_NYSEG Assets" xfId="601"/>
    <cellStyle name="_Allocation of Consideration to Client - 290607v2-Iberdrola WACC_NYSEG Assets 2" xfId="602"/>
    <cellStyle name="_Allocation of Consideration to Client - 290607v2-Iberdrola WACC_NYSEG Assets 2 2" xfId="3645"/>
    <cellStyle name="_Allocation of Consideration to Client - 290607v2-Iberdrola WACC_NYSEG Assets 2_Xavier" xfId="10458"/>
    <cellStyle name="_Allocation of Consideration to Client - 290607v2-Iberdrola WACC_NYSEG Assets 2_Xavier 2" xfId="10459"/>
    <cellStyle name="_Allocation of Consideration to Client - 290607v2-Iberdrola WACC_NYSEG Assets 3" xfId="3644"/>
    <cellStyle name="_Allocation of Consideration to Client - 290607v2-Iberdrola WACC_NYSEG Assets 3 2" xfId="10460"/>
    <cellStyle name="_Allocation of Consideration to Client - 290607v2-Iberdrola WACC_NYSEG Assets 4" xfId="10461"/>
    <cellStyle name="_Allocation of Consideration to Client - 290607v2-Iberdrola WACC_NYSEG Assets 4 2" xfId="10462"/>
    <cellStyle name="_Allocation of Consideration to Client - 290607v2-Iberdrola WACC_NYSEG Assets 5" xfId="10463"/>
    <cellStyle name="_Allocation of Consideration to Client - 290607v2-Iberdrola WACC_NYSEG Assets 5 2" xfId="10464"/>
    <cellStyle name="_Allocation of Consideration to Client - 290607v2-Iberdrola WACC_NYSEG Assets 6" xfId="10465"/>
    <cellStyle name="_Allocation of Consideration to Client - 290607v2-Iberdrola WACC_NYSEG Assets 6 2" xfId="10466"/>
    <cellStyle name="_Allocation of Consideration to Client - 290607v2-Iberdrola WACC_NYSEG Assets 7" xfId="10467"/>
    <cellStyle name="_Allocation of Consideration to Client - 290607v2-Iberdrola WACC_NYSEG Assets 7 2" xfId="10468"/>
    <cellStyle name="_Allocation of Consideration to Client - 290607v2-Iberdrola WACC_NYSEG Assets 8" xfId="10469"/>
    <cellStyle name="_Allocation of Consideration to Client - 290607v2-Iberdrola WACC_NYSEG Assets 9" xfId="10470"/>
    <cellStyle name="_Allocation of Consideration to Client - 290607v2-Iberdrola WACC_NYSEG Assets_9. Staff Cost-External Services" xfId="10471"/>
    <cellStyle name="_Allocation of Consideration to Client - 290607v2-Iberdrola WACC_NYSEG Assets_9. Staff Cost-External Services 2" xfId="10472"/>
    <cellStyle name="_Allocation of Consideration to Client - 290607v2-Iberdrola WACC_NYSEG Assets_9. Staff Cost-External Services_1" xfId="10473"/>
    <cellStyle name="_Allocation of Consideration to Client - 290607v2-Iberdrola WACC_NYSEG Assets_9. Staff Cost-External Services_1 2" xfId="10474"/>
    <cellStyle name="_Allocation of Consideration to Client - 290607v2-Iberdrola WACC_NYSEG Assets_Actual" xfId="10475"/>
    <cellStyle name="_Allocation of Consideration to Client - 290607v2-Iberdrola WACC_NYSEG Assets_Actual 2" xfId="10476"/>
    <cellStyle name="_Allocation of Consideration to Client - 290607v2-Iberdrola WACC_NYSEG Assets_Actual_Xavier" xfId="10477"/>
    <cellStyle name="_Allocation of Consideration to Client - 290607v2-Iberdrola WACC_NYSEG Assets_Actual_Xavier 2" xfId="10478"/>
    <cellStyle name="_Allocation of Consideration to Client - 290607v2-Iberdrola WACC_NYSEG Assets_Conversion" xfId="10479"/>
    <cellStyle name="_Allocation of Consideration to Client - 290607v2-Iberdrola WACC_NYSEG Assets_Conversion 2" xfId="10480"/>
    <cellStyle name="_Allocation of Consideration to Client - 290607v2-Iberdrola WACC_NYSEG Assets_FIN € Summary" xfId="10481"/>
    <cellStyle name="_Allocation of Consideration to Client - 290607v2-Iberdrola WACC_NYSEG Assets_FIN € Summary 2" xfId="10482"/>
    <cellStyle name="_Allocation of Consideration to Client - 290607v2-Iberdrola WACC_NYSEG Assets_IFRS Elim" xfId="10483"/>
    <cellStyle name="_Allocation of Consideration to Client - 290607v2-Iberdrola WACC_NYSEG Assets_IFRS Elim 2" xfId="10484"/>
    <cellStyle name="_Allocation of Consideration to Client - 290607v2-Iberdrola WACC_NYSEG Assets_IFRS Elim_Xavier" xfId="10485"/>
    <cellStyle name="_Allocation of Consideration to Client - 290607v2-Iberdrola WACC_NYSEG Assets_IFRS Elim_Xavier 2" xfId="10486"/>
    <cellStyle name="_Allocation of Consideration to Client - 290607v2-Iberdrola WACC_NYSEG Assets_IFRS IS" xfId="10487"/>
    <cellStyle name="_Allocation of Consideration to Client - 290607v2-Iberdrola WACC_NYSEG Assets_IFRS IS 2" xfId="10488"/>
    <cellStyle name="_Allocation of Consideration to Client - 290607v2-Iberdrola WACC_NYSEG Assets_IFRS IS_Xavier" xfId="10489"/>
    <cellStyle name="_Allocation of Consideration to Client - 290607v2-Iberdrola WACC_NYSEG Assets_IFRS IS_Xavier 2" xfId="10490"/>
    <cellStyle name="_Allocation of Consideration to Client - 290607v2-Iberdrola WACC_NYSEG Assets_One Corp Summary" xfId="10491"/>
    <cellStyle name="_Allocation of Consideration to Client - 290607v2-Iberdrola WACC_NYSEG Assets_One Corp Summary 2" xfId="10492"/>
    <cellStyle name="_Allocation of Consideration to Client - 290607v2-Iberdrola WACC_NYSEG Assets_Plan IS" xfId="10493"/>
    <cellStyle name="_Allocation of Consideration to Client - 290607v2-Iberdrola WACC_NYSEG Assets_Plan IS 2" xfId="10494"/>
    <cellStyle name="_Allocation of Consideration to Client - 290607v2-Iberdrola WACC_NYSEG Assets_Plan IS_Xavier" xfId="10495"/>
    <cellStyle name="_Allocation of Consideration to Client - 290607v2-Iberdrola WACC_NYSEG Assets_Plan IS_Xavier 2" xfId="10496"/>
    <cellStyle name="_Allocation of Consideration to Client - 290607v2-Iberdrola WACC_NYSEG Assets_PlntIn" xfId="10497"/>
    <cellStyle name="_Allocation of Consideration to Client - 290607v2-Iberdrola WACC_NYSEG Assets_PlntIn 2" xfId="10498"/>
    <cellStyle name="_Allocation of Consideration to Client - 290607v2-Iberdrola WACC_NYSEG Assets_PlntIn_Xavier" xfId="10499"/>
    <cellStyle name="_Allocation of Consideration to Client - 290607v2-Iberdrola WACC_NYSEG Assets_PlntIn_Xavier 2" xfId="10500"/>
    <cellStyle name="_Allocation of Consideration to Client - 290607v2-Iberdrola WACC_NYSEG Assets_PPA" xfId="10501"/>
    <cellStyle name="_Allocation of Consideration to Client - 290607v2-Iberdrola WACC_NYSEG Assets_PPA 2" xfId="10502"/>
    <cellStyle name="_Allocation of Consideration to Client - 290607v2-Iberdrola WACC_NYSEG Assets_PPA_Xavier" xfId="10503"/>
    <cellStyle name="_Allocation of Consideration to Client - 290607v2-Iberdrola WACC_NYSEG Assets_PPA_Xavier 2" xfId="10504"/>
    <cellStyle name="_Allocation of Consideration to Client - 290607v2-Iberdrola WACC_NYSEG Assets_Xavier" xfId="10505"/>
    <cellStyle name="_Allocation of Consideration to Client - 290607v2-Iberdrola WACC_NYSEG Assets_Xavier 2" xfId="10506"/>
    <cellStyle name="_Allocation of Consideration to Client - 290607v2-Iberdrola WACC_NYSEG Liab" xfId="603"/>
    <cellStyle name="_Allocation of Consideration to Client - 290607v2-Iberdrola WACC_NYSEG Liab 2" xfId="604"/>
    <cellStyle name="_Allocation of Consideration to Client - 290607v2-Iberdrola WACC_NYSEG Liab 2 2" xfId="3647"/>
    <cellStyle name="_Allocation of Consideration to Client - 290607v2-Iberdrola WACC_NYSEG Liab 2_Xavier" xfId="10507"/>
    <cellStyle name="_Allocation of Consideration to Client - 290607v2-Iberdrola WACC_NYSEG Liab 2_Xavier 2" xfId="10508"/>
    <cellStyle name="_Allocation of Consideration to Client - 290607v2-Iberdrola WACC_NYSEG Liab 3" xfId="3646"/>
    <cellStyle name="_Allocation of Consideration to Client - 290607v2-Iberdrola WACC_NYSEG Liab 3 2" xfId="10509"/>
    <cellStyle name="_Allocation of Consideration to Client - 290607v2-Iberdrola WACC_NYSEG Liab 4" xfId="10510"/>
    <cellStyle name="_Allocation of Consideration to Client - 290607v2-Iberdrola WACC_NYSEG Liab 4 2" xfId="10511"/>
    <cellStyle name="_Allocation of Consideration to Client - 290607v2-Iberdrola WACC_NYSEG Liab 5" xfId="10512"/>
    <cellStyle name="_Allocation of Consideration to Client - 290607v2-Iberdrola WACC_NYSEG Liab 5 2" xfId="10513"/>
    <cellStyle name="_Allocation of Consideration to Client - 290607v2-Iberdrola WACC_NYSEG Liab 6" xfId="10514"/>
    <cellStyle name="_Allocation of Consideration to Client - 290607v2-Iberdrola WACC_NYSEG Liab 6 2" xfId="10515"/>
    <cellStyle name="_Allocation of Consideration to Client - 290607v2-Iberdrola WACC_NYSEG Liab 7" xfId="10516"/>
    <cellStyle name="_Allocation of Consideration to Client - 290607v2-Iberdrola WACC_NYSEG Liab 7 2" xfId="10517"/>
    <cellStyle name="_Allocation of Consideration to Client - 290607v2-Iberdrola WACC_NYSEG Liab 8" xfId="10518"/>
    <cellStyle name="_Allocation of Consideration to Client - 290607v2-Iberdrola WACC_NYSEG Liab 9" xfId="10519"/>
    <cellStyle name="_Allocation of Consideration to Client - 290607v2-Iberdrola WACC_NYSEG Liab_9. Staff Cost-External Services" xfId="10520"/>
    <cellStyle name="_Allocation of Consideration to Client - 290607v2-Iberdrola WACC_NYSEG Liab_9. Staff Cost-External Services 2" xfId="10521"/>
    <cellStyle name="_Allocation of Consideration to Client - 290607v2-Iberdrola WACC_NYSEG Liab_9. Staff Cost-External Services_1" xfId="10522"/>
    <cellStyle name="_Allocation of Consideration to Client - 290607v2-Iberdrola WACC_NYSEG Liab_9. Staff Cost-External Services_1 2" xfId="10523"/>
    <cellStyle name="_Allocation of Consideration to Client - 290607v2-Iberdrola WACC_NYSEG Liab_Actual" xfId="10524"/>
    <cellStyle name="_Allocation of Consideration to Client - 290607v2-Iberdrola WACC_NYSEG Liab_Actual 2" xfId="10525"/>
    <cellStyle name="_Allocation of Consideration to Client - 290607v2-Iberdrola WACC_NYSEG Liab_Actual_Xavier" xfId="10526"/>
    <cellStyle name="_Allocation of Consideration to Client - 290607v2-Iberdrola WACC_NYSEG Liab_Actual_Xavier 2" xfId="10527"/>
    <cellStyle name="_Allocation of Consideration to Client - 290607v2-Iberdrola WACC_NYSEG Liab_Conversion" xfId="10528"/>
    <cellStyle name="_Allocation of Consideration to Client - 290607v2-Iberdrola WACC_NYSEG Liab_Conversion 2" xfId="10529"/>
    <cellStyle name="_Allocation of Consideration to Client - 290607v2-Iberdrola WACC_NYSEG Liab_FIN € Summary" xfId="10530"/>
    <cellStyle name="_Allocation of Consideration to Client - 290607v2-Iberdrola WACC_NYSEG Liab_FIN € Summary 2" xfId="10531"/>
    <cellStyle name="_Allocation of Consideration to Client - 290607v2-Iberdrola WACC_NYSEG Liab_IFRS Elim" xfId="10532"/>
    <cellStyle name="_Allocation of Consideration to Client - 290607v2-Iberdrola WACC_NYSEG Liab_IFRS Elim 2" xfId="10533"/>
    <cellStyle name="_Allocation of Consideration to Client - 290607v2-Iberdrola WACC_NYSEG Liab_IFRS Elim_Xavier" xfId="10534"/>
    <cellStyle name="_Allocation of Consideration to Client - 290607v2-Iberdrola WACC_NYSEG Liab_IFRS Elim_Xavier 2" xfId="10535"/>
    <cellStyle name="_Allocation of Consideration to Client - 290607v2-Iberdrola WACC_NYSEG Liab_IFRS IS" xfId="10536"/>
    <cellStyle name="_Allocation of Consideration to Client - 290607v2-Iberdrola WACC_NYSEG Liab_IFRS IS 2" xfId="10537"/>
    <cellStyle name="_Allocation of Consideration to Client - 290607v2-Iberdrola WACC_NYSEG Liab_IFRS IS_Xavier" xfId="10538"/>
    <cellStyle name="_Allocation of Consideration to Client - 290607v2-Iberdrola WACC_NYSEG Liab_IFRS IS_Xavier 2" xfId="10539"/>
    <cellStyle name="_Allocation of Consideration to Client - 290607v2-Iberdrola WACC_NYSEG Liab_One Corp Summary" xfId="10540"/>
    <cellStyle name="_Allocation of Consideration to Client - 290607v2-Iberdrola WACC_NYSEG Liab_One Corp Summary 2" xfId="10541"/>
    <cellStyle name="_Allocation of Consideration to Client - 290607v2-Iberdrola WACC_NYSEG Liab_Plan IS" xfId="10542"/>
    <cellStyle name="_Allocation of Consideration to Client - 290607v2-Iberdrola WACC_NYSEG Liab_Plan IS 2" xfId="10543"/>
    <cellStyle name="_Allocation of Consideration to Client - 290607v2-Iberdrola WACC_NYSEG Liab_Plan IS_Xavier" xfId="10544"/>
    <cellStyle name="_Allocation of Consideration to Client - 290607v2-Iberdrola WACC_NYSEG Liab_Plan IS_Xavier 2" xfId="10545"/>
    <cellStyle name="_Allocation of Consideration to Client - 290607v2-Iberdrola WACC_NYSEG Liab_PlntIn" xfId="10546"/>
    <cellStyle name="_Allocation of Consideration to Client - 290607v2-Iberdrola WACC_NYSEG Liab_PlntIn 2" xfId="10547"/>
    <cellStyle name="_Allocation of Consideration to Client - 290607v2-Iberdrola WACC_NYSEG Liab_PlntIn_Xavier" xfId="10548"/>
    <cellStyle name="_Allocation of Consideration to Client - 290607v2-Iberdrola WACC_NYSEG Liab_PlntIn_Xavier 2" xfId="10549"/>
    <cellStyle name="_Allocation of Consideration to Client - 290607v2-Iberdrola WACC_NYSEG Liab_PPA" xfId="10550"/>
    <cellStyle name="_Allocation of Consideration to Client - 290607v2-Iberdrola WACC_NYSEG Liab_PPA 2" xfId="10551"/>
    <cellStyle name="_Allocation of Consideration to Client - 290607v2-Iberdrola WACC_NYSEG Liab_PPA_Xavier" xfId="10552"/>
    <cellStyle name="_Allocation of Consideration to Client - 290607v2-Iberdrola WACC_NYSEG Liab_PPA_Xavier 2" xfId="10553"/>
    <cellStyle name="_Allocation of Consideration to Client - 290607v2-Iberdrola WACC_NYSEG Liab_Xavier" xfId="10554"/>
    <cellStyle name="_Allocation of Consideration to Client - 290607v2-Iberdrola WACC_NYSEG Liab_Xavier 2" xfId="10555"/>
    <cellStyle name="_Allocation of Consideration to Client - 290607v2-Iberdrola WACC_One Corp Summary" xfId="10556"/>
    <cellStyle name="_Allocation of Consideration to Client - 290607v2-Iberdrola WACC_One Corp Summary 2" xfId="10557"/>
    <cellStyle name="_Allocation of Consideration to Client - 290607v2-Iberdrola WACC_Plan IS" xfId="10558"/>
    <cellStyle name="_Allocation of Consideration to Client - 290607v2-Iberdrola WACC_Plan IS 2" xfId="10559"/>
    <cellStyle name="_Allocation of Consideration to Client - 290607v2-Iberdrola WACC_Plan IS_Xavier" xfId="10560"/>
    <cellStyle name="_Allocation of Consideration to Client - 290607v2-Iberdrola WACC_Plan IS_Xavier 2" xfId="10561"/>
    <cellStyle name="_Allocation of Consideration to Client - 290607v2-Iberdrola WACC_PlntIn" xfId="10562"/>
    <cellStyle name="_Allocation of Consideration to Client - 290607v2-Iberdrola WACC_PlntIn 2" xfId="10563"/>
    <cellStyle name="_Allocation of Consideration to Client - 290607v2-Iberdrola WACC_PlntIn_Xavier" xfId="10564"/>
    <cellStyle name="_Allocation of Consideration to Client - 290607v2-Iberdrola WACC_PlntIn_Xavier 2" xfId="10565"/>
    <cellStyle name="_Allocation of Consideration to Client - 290607v2-Iberdrola WACC_PPA" xfId="10566"/>
    <cellStyle name="_Allocation of Consideration to Client - 290607v2-Iberdrola WACC_PPA 2" xfId="10567"/>
    <cellStyle name="_Allocation of Consideration to Client - 290607v2-Iberdrola WACC_PPA_Xavier" xfId="10568"/>
    <cellStyle name="_Allocation of Consideration to Client - 290607v2-Iberdrola WACC_PPA_Xavier 2" xfId="10569"/>
    <cellStyle name="_Allocation of Consideration to Client - 290607v2-Iberdrola WACC_Reg Asset 2008 changes-summary Jan" xfId="605"/>
    <cellStyle name="_Allocation of Consideration to Client - 290607v2-Iberdrola WACC_Reg Asset 2008 changes-summary Jan 2" xfId="606"/>
    <cellStyle name="_Allocation of Consideration to Client - 290607v2-Iberdrola WACC_Reg Asset 2008 changes-summary Jan 2 2" xfId="3649"/>
    <cellStyle name="_Allocation of Consideration to Client - 290607v2-Iberdrola WACC_Reg Asset 2008 changes-summary Jan 2_Xavier" xfId="10570"/>
    <cellStyle name="_Allocation of Consideration to Client - 290607v2-Iberdrola WACC_Reg Asset 2008 changes-summary Jan 2_Xavier 2" xfId="10571"/>
    <cellStyle name="_Allocation of Consideration to Client - 290607v2-Iberdrola WACC_Reg Asset 2008 changes-summary Jan 3" xfId="3648"/>
    <cellStyle name="_Allocation of Consideration to Client - 290607v2-Iberdrola WACC_Reg Asset 2008 changes-summary Jan 3 2" xfId="10572"/>
    <cellStyle name="_Allocation of Consideration to Client - 290607v2-Iberdrola WACC_Reg Asset 2008 changes-summary Jan 4" xfId="10573"/>
    <cellStyle name="_Allocation of Consideration to Client - 290607v2-Iberdrola WACC_Reg Asset 2008 changes-summary Jan 4 2" xfId="10574"/>
    <cellStyle name="_Allocation of Consideration to Client - 290607v2-Iberdrola WACC_Reg Asset 2008 changes-summary Jan 5" xfId="10575"/>
    <cellStyle name="_Allocation of Consideration to Client - 290607v2-Iberdrola WACC_Reg Asset 2008 changes-summary Jan 5 2" xfId="10576"/>
    <cellStyle name="_Allocation of Consideration to Client - 290607v2-Iberdrola WACC_Reg Asset 2008 changes-summary Jan 6" xfId="10577"/>
    <cellStyle name="_Allocation of Consideration to Client - 290607v2-Iberdrola WACC_Reg Asset 2008 changes-summary Jan 6 2" xfId="10578"/>
    <cellStyle name="_Allocation of Consideration to Client - 290607v2-Iberdrola WACC_Reg Asset 2008 changes-summary Jan 7" xfId="10579"/>
    <cellStyle name="_Allocation of Consideration to Client - 290607v2-Iberdrola WACC_Reg Asset 2008 changes-summary Jan 7 2" xfId="10580"/>
    <cellStyle name="_Allocation of Consideration to Client - 290607v2-Iberdrola WACC_Reg Asset 2008 changes-summary Jan 8" xfId="10581"/>
    <cellStyle name="_Allocation of Consideration to Client - 290607v2-Iberdrola WACC_Reg Asset 2008 changes-summary Jan 9" xfId="10582"/>
    <cellStyle name="_Allocation of Consideration to Client - 290607v2-Iberdrola WACC_Reg Asset 2008 changes-summary Jan_9. Staff Cost-External Services" xfId="10583"/>
    <cellStyle name="_Allocation of Consideration to Client - 290607v2-Iberdrola WACC_Reg Asset 2008 changes-summary Jan_9. Staff Cost-External Services 2" xfId="10584"/>
    <cellStyle name="_Allocation of Consideration to Client - 290607v2-Iberdrola WACC_Reg Asset 2008 changes-summary Jan_9. Staff Cost-External Services_1" xfId="10585"/>
    <cellStyle name="_Allocation of Consideration to Client - 290607v2-Iberdrola WACC_Reg Asset 2008 changes-summary Jan_9. Staff Cost-External Services_1 2" xfId="10586"/>
    <cellStyle name="_Allocation of Consideration to Client - 290607v2-Iberdrola WACC_Reg Asset 2008 changes-summary Jan_Actual" xfId="10587"/>
    <cellStyle name="_Allocation of Consideration to Client - 290607v2-Iberdrola WACC_Reg Asset 2008 changes-summary Jan_Actual 2" xfId="10588"/>
    <cellStyle name="_Allocation of Consideration to Client - 290607v2-Iberdrola WACC_Reg Asset 2008 changes-summary Jan_Actual_Xavier" xfId="10589"/>
    <cellStyle name="_Allocation of Consideration to Client - 290607v2-Iberdrola WACC_Reg Asset 2008 changes-summary Jan_Actual_Xavier 2" xfId="10590"/>
    <cellStyle name="_Allocation of Consideration to Client - 290607v2-Iberdrola WACC_Reg Asset 2008 changes-summary Jan_Conversion" xfId="10591"/>
    <cellStyle name="_Allocation of Consideration to Client - 290607v2-Iberdrola WACC_Reg Asset 2008 changes-summary Jan_Conversion 2" xfId="10592"/>
    <cellStyle name="_Allocation of Consideration to Client - 290607v2-Iberdrola WACC_Reg Asset 2008 changes-summary Jan_FIN € Summary" xfId="10593"/>
    <cellStyle name="_Allocation of Consideration to Client - 290607v2-Iberdrola WACC_Reg Asset 2008 changes-summary Jan_FIN € Summary 2" xfId="10594"/>
    <cellStyle name="_Allocation of Consideration to Client - 290607v2-Iberdrola WACC_Reg Asset 2008 changes-summary Jan_IFRS Elim" xfId="10595"/>
    <cellStyle name="_Allocation of Consideration to Client - 290607v2-Iberdrola WACC_Reg Asset 2008 changes-summary Jan_IFRS Elim 2" xfId="10596"/>
    <cellStyle name="_Allocation of Consideration to Client - 290607v2-Iberdrola WACC_Reg Asset 2008 changes-summary Jan_IFRS Elim_Xavier" xfId="10597"/>
    <cellStyle name="_Allocation of Consideration to Client - 290607v2-Iberdrola WACC_Reg Asset 2008 changes-summary Jan_IFRS Elim_Xavier 2" xfId="10598"/>
    <cellStyle name="_Allocation of Consideration to Client - 290607v2-Iberdrola WACC_Reg Asset 2008 changes-summary Jan_IFRS IS" xfId="10599"/>
    <cellStyle name="_Allocation of Consideration to Client - 290607v2-Iberdrola WACC_Reg Asset 2008 changes-summary Jan_IFRS IS 2" xfId="10600"/>
    <cellStyle name="_Allocation of Consideration to Client - 290607v2-Iberdrola WACC_Reg Asset 2008 changes-summary Jan_IFRS IS_Xavier" xfId="10601"/>
    <cellStyle name="_Allocation of Consideration to Client - 290607v2-Iberdrola WACC_Reg Asset 2008 changes-summary Jan_IFRS IS_Xavier 2" xfId="10602"/>
    <cellStyle name="_Allocation of Consideration to Client - 290607v2-Iberdrola WACC_Reg Asset 2008 changes-summary Jan_One Corp Summary" xfId="10603"/>
    <cellStyle name="_Allocation of Consideration to Client - 290607v2-Iberdrola WACC_Reg Asset 2008 changes-summary Jan_One Corp Summary 2" xfId="10604"/>
    <cellStyle name="_Allocation of Consideration to Client - 290607v2-Iberdrola WACC_Reg Asset 2008 changes-summary Jan_Plan IS" xfId="10605"/>
    <cellStyle name="_Allocation of Consideration to Client - 290607v2-Iberdrola WACC_Reg Asset 2008 changes-summary Jan_Plan IS 2" xfId="10606"/>
    <cellStyle name="_Allocation of Consideration to Client - 290607v2-Iberdrola WACC_Reg Asset 2008 changes-summary Jan_Plan IS_Xavier" xfId="10607"/>
    <cellStyle name="_Allocation of Consideration to Client - 290607v2-Iberdrola WACC_Reg Asset 2008 changes-summary Jan_Plan IS_Xavier 2" xfId="10608"/>
    <cellStyle name="_Allocation of Consideration to Client - 290607v2-Iberdrola WACC_Reg Asset 2008 changes-summary Jan_PlntIn" xfId="10609"/>
    <cellStyle name="_Allocation of Consideration to Client - 290607v2-Iberdrola WACC_Reg Asset 2008 changes-summary Jan_PlntIn 2" xfId="10610"/>
    <cellStyle name="_Allocation of Consideration to Client - 290607v2-Iberdrola WACC_Reg Asset 2008 changes-summary Jan_PlntIn_Xavier" xfId="10611"/>
    <cellStyle name="_Allocation of Consideration to Client - 290607v2-Iberdrola WACC_Reg Asset 2008 changes-summary Jan_PlntIn_Xavier 2" xfId="10612"/>
    <cellStyle name="_Allocation of Consideration to Client - 290607v2-Iberdrola WACC_Reg Asset 2008 changes-summary Jan_PPA" xfId="10613"/>
    <cellStyle name="_Allocation of Consideration to Client - 290607v2-Iberdrola WACC_Reg Asset 2008 changes-summary Jan_PPA 2" xfId="10614"/>
    <cellStyle name="_Allocation of Consideration to Client - 290607v2-Iberdrola WACC_Reg Asset 2008 changes-summary Jan_PPA_Xavier" xfId="10615"/>
    <cellStyle name="_Allocation of Consideration to Client - 290607v2-Iberdrola WACC_Reg Asset 2008 changes-summary Jan_PPA_Xavier 2" xfId="10616"/>
    <cellStyle name="_Allocation of Consideration to Client - 290607v2-Iberdrola WACC_Reg Asset 2008 changes-summary Jan_Xavier" xfId="10617"/>
    <cellStyle name="_Allocation of Consideration to Client - 290607v2-Iberdrola WACC_Reg Asset 2008 changes-summary Jan_Xavier 2" xfId="10618"/>
    <cellStyle name="_Allocation of Consideration to Client - 290607v2-Iberdrola WACC_Xavier" xfId="10619"/>
    <cellStyle name="_Allocation of Consideration to Client - 290607v2-Iberdrola WACC_Xavier 2" xfId="10620"/>
    <cellStyle name="_Bancos2 (en observacion) 2" xfId="607"/>
    <cellStyle name="_Bancos2 (en observacion) 2 2" xfId="608"/>
    <cellStyle name="_Bancos2 (en observacion) 2 2 2" xfId="3651"/>
    <cellStyle name="_Bancos2 (en observacion) 2 2_Xavier" xfId="10621"/>
    <cellStyle name="_Bancos2 (en observacion) 2 2_Xavier 2" xfId="10622"/>
    <cellStyle name="_Bancos2 (en observacion) 2 3" xfId="3650"/>
    <cellStyle name="_Bancos2 (en observacion) 2 3 2" xfId="10623"/>
    <cellStyle name="_Bancos2 (en observacion) 2 4" xfId="10624"/>
    <cellStyle name="_Bancos2 (en observacion) 2 4 2" xfId="10625"/>
    <cellStyle name="_Bancos2 (en observacion) 2 5" xfId="10626"/>
    <cellStyle name="_Bancos2 (en observacion) 2 5 2" xfId="10627"/>
    <cellStyle name="_Bancos2 (en observacion) 2 6" xfId="10628"/>
    <cellStyle name="_Bancos2 (en observacion) 2 6 2" xfId="10629"/>
    <cellStyle name="_Bancos2 (en observacion) 2 7" xfId="10630"/>
    <cellStyle name="_Bancos2 (en observacion) 2 7 2" xfId="10631"/>
    <cellStyle name="_Bancos2 (en observacion) 2 8" xfId="10632"/>
    <cellStyle name="_Bancos2 (en observacion) 2 9" xfId="10633"/>
    <cellStyle name="_Bancos2 (en observacion) 2_9. Staff Cost-External Services" xfId="10634"/>
    <cellStyle name="_Bancos2 (en observacion) 2_9. Staff Cost-External Services 2" xfId="10635"/>
    <cellStyle name="_Bancos2 (en observacion) 2_Actual" xfId="10636"/>
    <cellStyle name="_Bancos2 (en observacion) 2_Actual 2" xfId="10637"/>
    <cellStyle name="_Bancos2 (en observacion) 2_Actual_Xavier" xfId="10638"/>
    <cellStyle name="_Bancos2 (en observacion) 2_Actual_Xavier 2" xfId="10639"/>
    <cellStyle name="_Bancos2 (en observacion) 2_Adams Report Recon Sept 08" xfId="609"/>
    <cellStyle name="_Bancos2 (en observacion) 2_Adams Report Recon Sept 08 2" xfId="610"/>
    <cellStyle name="_Bancos2 (en observacion) 2_Adams Report Recon Sept 08 2 2" xfId="3653"/>
    <cellStyle name="_Bancos2 (en observacion) 2_Adams Report Recon Sept 08 2_Xavier" xfId="10640"/>
    <cellStyle name="_Bancos2 (en observacion) 2_Adams Report Recon Sept 08 2_Xavier 2" xfId="10641"/>
    <cellStyle name="_Bancos2 (en observacion) 2_Adams Report Recon Sept 08 3" xfId="3652"/>
    <cellStyle name="_Bancos2 (en observacion) 2_Adams Report Recon Sept 08 3 2" xfId="10642"/>
    <cellStyle name="_Bancos2 (en observacion) 2_Adams Report Recon Sept 08 4" xfId="10643"/>
    <cellStyle name="_Bancos2 (en observacion) 2_Adams Report Recon Sept 08 4 2" xfId="10644"/>
    <cellStyle name="_Bancos2 (en observacion) 2_Adams Report Recon Sept 08 5" xfId="10645"/>
    <cellStyle name="_Bancos2 (en observacion) 2_Adams Report Recon Sept 08 5 2" xfId="10646"/>
    <cellStyle name="_Bancos2 (en observacion) 2_Adams Report Recon Sept 08 6" xfId="10647"/>
    <cellStyle name="_Bancos2 (en observacion) 2_Adams Report Recon Sept 08 6 2" xfId="10648"/>
    <cellStyle name="_Bancos2 (en observacion) 2_Adams Report Recon Sept 08 7" xfId="10649"/>
    <cellStyle name="_Bancos2 (en observacion) 2_Adams Report Recon Sept 08 7 2" xfId="10650"/>
    <cellStyle name="_Bancos2 (en observacion) 2_Adams Report Recon Sept 08 8" xfId="10651"/>
    <cellStyle name="_Bancos2 (en observacion) 2_Adams Report Recon Sept 08 9" xfId="10652"/>
    <cellStyle name="_Bancos2 (en observacion) 2_Adams Report Recon Sept 08_9. Staff Cost-External Services" xfId="10653"/>
    <cellStyle name="_Bancos2 (en observacion) 2_Adams Report Recon Sept 08_9. Staff Cost-External Services 2" xfId="10654"/>
    <cellStyle name="_Bancos2 (en observacion) 2_Adams Report Recon Sept 08_Actual" xfId="10655"/>
    <cellStyle name="_Bancos2 (en observacion) 2_Adams Report Recon Sept 08_Actual 2" xfId="10656"/>
    <cellStyle name="_Bancos2 (en observacion) 2_Adams Report Recon Sept 08_Actual_Xavier" xfId="10657"/>
    <cellStyle name="_Bancos2 (en observacion) 2_Adams Report Recon Sept 08_Actual_Xavier 2" xfId="10658"/>
    <cellStyle name="_Bancos2 (en observacion) 2_Adams Report Recon Sept 08_Conversion" xfId="10659"/>
    <cellStyle name="_Bancos2 (en observacion) 2_Adams Report Recon Sept 08_Conversion 2" xfId="10660"/>
    <cellStyle name="_Bancos2 (en observacion) 2_Adams Report Recon Sept 08_FIN € Summary" xfId="10661"/>
    <cellStyle name="_Bancos2 (en observacion) 2_Adams Report Recon Sept 08_FIN € Summary 2" xfId="10662"/>
    <cellStyle name="_Bancos2 (en observacion) 2_Adams Report Recon Sept 08_IFRS Elim" xfId="10663"/>
    <cellStyle name="_Bancos2 (en observacion) 2_Adams Report Recon Sept 08_IFRS Elim 2" xfId="10664"/>
    <cellStyle name="_Bancos2 (en observacion) 2_Adams Report Recon Sept 08_IFRS Elim_Xavier" xfId="10665"/>
    <cellStyle name="_Bancos2 (en observacion) 2_Adams Report Recon Sept 08_IFRS Elim_Xavier 2" xfId="10666"/>
    <cellStyle name="_Bancos2 (en observacion) 2_Adams Report Recon Sept 08_IFRS IS" xfId="10667"/>
    <cellStyle name="_Bancos2 (en observacion) 2_Adams Report Recon Sept 08_IFRS IS 2" xfId="10668"/>
    <cellStyle name="_Bancos2 (en observacion) 2_Adams Report Recon Sept 08_IFRS IS_Xavier" xfId="10669"/>
    <cellStyle name="_Bancos2 (en observacion) 2_Adams Report Recon Sept 08_IFRS IS_Xavier 2" xfId="10670"/>
    <cellStyle name="_Bancos2 (en observacion) 2_Adams Report Recon Sept 08_One Corp Summary" xfId="10671"/>
    <cellStyle name="_Bancos2 (en observacion) 2_Adams Report Recon Sept 08_One Corp Summary 2" xfId="10672"/>
    <cellStyle name="_Bancos2 (en observacion) 2_Adams Report Recon Sept 08_Plan IS" xfId="10673"/>
    <cellStyle name="_Bancos2 (en observacion) 2_Adams Report Recon Sept 08_Plan IS 2" xfId="10674"/>
    <cellStyle name="_Bancos2 (en observacion) 2_Adams Report Recon Sept 08_Plan IS_Xavier" xfId="10675"/>
    <cellStyle name="_Bancos2 (en observacion) 2_Adams Report Recon Sept 08_Plan IS_Xavier 2" xfId="10676"/>
    <cellStyle name="_Bancos2 (en observacion) 2_Adams Report Recon Sept 08_PlntIn" xfId="10677"/>
    <cellStyle name="_Bancos2 (en observacion) 2_Adams Report Recon Sept 08_PlntIn 2" xfId="10678"/>
    <cellStyle name="_Bancos2 (en observacion) 2_Adams Report Recon Sept 08_PlntIn_Xavier" xfId="10679"/>
    <cellStyle name="_Bancos2 (en observacion) 2_Adams Report Recon Sept 08_PlntIn_Xavier 2" xfId="10680"/>
    <cellStyle name="_Bancos2 (en observacion) 2_Adams Report Recon Sept 08_PPA" xfId="10681"/>
    <cellStyle name="_Bancos2 (en observacion) 2_Adams Report Recon Sept 08_PPA 2" xfId="10682"/>
    <cellStyle name="_Bancos2 (en observacion) 2_Adams Report Recon Sept 08_PPA_Xavier" xfId="10683"/>
    <cellStyle name="_Bancos2 (en observacion) 2_Adams Report Recon Sept 08_PPA_Xavier 2" xfId="10684"/>
    <cellStyle name="_Bancos2 (en observacion) 2_Adams Report Recon Sept 08_Xavier" xfId="10685"/>
    <cellStyle name="_Bancos2 (en observacion) 2_Adams Report Recon Sept 08_Xavier 2" xfId="10686"/>
    <cellStyle name="_Bancos2 (en observacion) 2_Book1" xfId="611"/>
    <cellStyle name="_Bancos2 (en observacion) 2_Book1 2" xfId="612"/>
    <cellStyle name="_Bancos2 (en observacion) 2_Book1 2 2" xfId="3655"/>
    <cellStyle name="_Bancos2 (en observacion) 2_Book1 2_Xavier" xfId="10687"/>
    <cellStyle name="_Bancos2 (en observacion) 2_Book1 2_Xavier 2" xfId="10688"/>
    <cellStyle name="_Bancos2 (en observacion) 2_Book1 3" xfId="3654"/>
    <cellStyle name="_Bancos2 (en observacion) 2_Book1 3 2" xfId="10689"/>
    <cellStyle name="_Bancos2 (en observacion) 2_Book1 4" xfId="10690"/>
    <cellStyle name="_Bancos2 (en observacion) 2_Book1 4 2" xfId="10691"/>
    <cellStyle name="_Bancos2 (en observacion) 2_Book1 5" xfId="10692"/>
    <cellStyle name="_Bancos2 (en observacion) 2_Book1 5 2" xfId="10693"/>
    <cellStyle name="_Bancos2 (en observacion) 2_Book1 6" xfId="10694"/>
    <cellStyle name="_Bancos2 (en observacion) 2_Book1 6 2" xfId="10695"/>
    <cellStyle name="_Bancos2 (en observacion) 2_Book1 7" xfId="10696"/>
    <cellStyle name="_Bancos2 (en observacion) 2_Book1 7 2" xfId="10697"/>
    <cellStyle name="_Bancos2 (en observacion) 2_Book1 8" xfId="10698"/>
    <cellStyle name="_Bancos2 (en observacion) 2_Book1 9" xfId="10699"/>
    <cellStyle name="_Bancos2 (en observacion) 2_Book1_9. Staff Cost-External Services" xfId="10700"/>
    <cellStyle name="_Bancos2 (en observacion) 2_Book1_9. Staff Cost-External Services 2" xfId="10701"/>
    <cellStyle name="_Bancos2 (en observacion) 2_Book1_Actual" xfId="10702"/>
    <cellStyle name="_Bancos2 (en observacion) 2_Book1_Actual 2" xfId="10703"/>
    <cellStyle name="_Bancos2 (en observacion) 2_Book1_Actual_Xavier" xfId="10704"/>
    <cellStyle name="_Bancos2 (en observacion) 2_Book1_Actual_Xavier 2" xfId="10705"/>
    <cellStyle name="_Bancos2 (en observacion) 2_Book1_Conversion" xfId="10706"/>
    <cellStyle name="_Bancos2 (en observacion) 2_Book1_Conversion 2" xfId="10707"/>
    <cellStyle name="_Bancos2 (en observacion) 2_Book1_FIN € Summary" xfId="10708"/>
    <cellStyle name="_Bancos2 (en observacion) 2_Book1_FIN € Summary 2" xfId="10709"/>
    <cellStyle name="_Bancos2 (en observacion) 2_Book1_IFRS Elim" xfId="10710"/>
    <cellStyle name="_Bancos2 (en observacion) 2_Book1_IFRS Elim 2" xfId="10711"/>
    <cellStyle name="_Bancos2 (en observacion) 2_Book1_IFRS Elim_Xavier" xfId="10712"/>
    <cellStyle name="_Bancos2 (en observacion) 2_Book1_IFRS Elim_Xavier 2" xfId="10713"/>
    <cellStyle name="_Bancos2 (en observacion) 2_Book1_IFRS IS" xfId="10714"/>
    <cellStyle name="_Bancos2 (en observacion) 2_Book1_IFRS IS 2" xfId="10715"/>
    <cellStyle name="_Bancos2 (en observacion) 2_Book1_IFRS IS_Xavier" xfId="10716"/>
    <cellStyle name="_Bancos2 (en observacion) 2_Book1_IFRS IS_Xavier 2" xfId="10717"/>
    <cellStyle name="_Bancos2 (en observacion) 2_Book1_One Corp Summary" xfId="10718"/>
    <cellStyle name="_Bancos2 (en observacion) 2_Book1_One Corp Summary 2" xfId="10719"/>
    <cellStyle name="_Bancos2 (en observacion) 2_Book1_Plan IS" xfId="10720"/>
    <cellStyle name="_Bancos2 (en observacion) 2_Book1_Plan IS 2" xfId="10721"/>
    <cellStyle name="_Bancos2 (en observacion) 2_Book1_Plan IS_Xavier" xfId="10722"/>
    <cellStyle name="_Bancos2 (en observacion) 2_Book1_Plan IS_Xavier 2" xfId="10723"/>
    <cellStyle name="_Bancos2 (en observacion) 2_Book1_PlntIn" xfId="10724"/>
    <cellStyle name="_Bancos2 (en observacion) 2_Book1_PlntIn 2" xfId="10725"/>
    <cellStyle name="_Bancos2 (en observacion) 2_Book1_PlntIn_Xavier" xfId="10726"/>
    <cellStyle name="_Bancos2 (en observacion) 2_Book1_PlntIn_Xavier 2" xfId="10727"/>
    <cellStyle name="_Bancos2 (en observacion) 2_Book1_PPA" xfId="10728"/>
    <cellStyle name="_Bancos2 (en observacion) 2_Book1_PPA 2" xfId="10729"/>
    <cellStyle name="_Bancos2 (en observacion) 2_Book1_PPA_Xavier" xfId="10730"/>
    <cellStyle name="_Bancos2 (en observacion) 2_Book1_PPA_Xavier 2" xfId="10731"/>
    <cellStyle name="_Bancos2 (en observacion) 2_Book1_Xavier" xfId="10732"/>
    <cellStyle name="_Bancos2 (en observacion) 2_Book1_Xavier 2" xfId="10733"/>
    <cellStyle name="_Bancos2 (en observacion) 2_Conversion" xfId="10734"/>
    <cellStyle name="_Bancos2 (en observacion) 2_Conversion 2" xfId="10735"/>
    <cellStyle name="_Bancos2 (en observacion) 2_FIN € Summary" xfId="10736"/>
    <cellStyle name="_Bancos2 (en observacion) 2_FIN € Summary 2" xfId="10737"/>
    <cellStyle name="_Bancos2 (en observacion) 2_IFRS Elim" xfId="10738"/>
    <cellStyle name="_Bancos2 (en observacion) 2_IFRS Elim 2" xfId="10739"/>
    <cellStyle name="_Bancos2 (en observacion) 2_IFRS Elim_Xavier" xfId="10740"/>
    <cellStyle name="_Bancos2 (en observacion) 2_IFRS Elim_Xavier 2" xfId="10741"/>
    <cellStyle name="_Bancos2 (en observacion) 2_IFRS IS" xfId="10742"/>
    <cellStyle name="_Bancos2 (en observacion) 2_IFRS IS 2" xfId="10743"/>
    <cellStyle name="_Bancos2 (en observacion) 2_IFRS IS_Xavier" xfId="10744"/>
    <cellStyle name="_Bancos2 (en observacion) 2_IFRS IS_Xavier 2" xfId="10745"/>
    <cellStyle name="_Bancos2 (en observacion) 2_NYSEG Assets" xfId="613"/>
    <cellStyle name="_Bancos2 (en observacion) 2_NYSEG Assets 2" xfId="614"/>
    <cellStyle name="_Bancos2 (en observacion) 2_NYSEG Assets 2 2" xfId="3657"/>
    <cellStyle name="_Bancos2 (en observacion) 2_NYSEG Assets 2_Xavier" xfId="10746"/>
    <cellStyle name="_Bancos2 (en observacion) 2_NYSEG Assets 2_Xavier 2" xfId="10747"/>
    <cellStyle name="_Bancos2 (en observacion) 2_NYSEG Assets 3" xfId="3656"/>
    <cellStyle name="_Bancos2 (en observacion) 2_NYSEG Assets 3 2" xfId="10748"/>
    <cellStyle name="_Bancos2 (en observacion) 2_NYSEG Assets 4" xfId="10749"/>
    <cellStyle name="_Bancos2 (en observacion) 2_NYSEG Assets 4 2" xfId="10750"/>
    <cellStyle name="_Bancos2 (en observacion) 2_NYSEG Assets 5" xfId="10751"/>
    <cellStyle name="_Bancos2 (en observacion) 2_NYSEG Assets 5 2" xfId="10752"/>
    <cellStyle name="_Bancos2 (en observacion) 2_NYSEG Assets 6" xfId="10753"/>
    <cellStyle name="_Bancos2 (en observacion) 2_NYSEG Assets 6 2" xfId="10754"/>
    <cellStyle name="_Bancos2 (en observacion) 2_NYSEG Assets 7" xfId="10755"/>
    <cellStyle name="_Bancos2 (en observacion) 2_NYSEG Assets 7 2" xfId="10756"/>
    <cellStyle name="_Bancos2 (en observacion) 2_NYSEG Assets 8" xfId="10757"/>
    <cellStyle name="_Bancos2 (en observacion) 2_NYSEG Assets 9" xfId="10758"/>
    <cellStyle name="_Bancos2 (en observacion) 2_NYSEG Assets_9. Staff Cost-External Services" xfId="10759"/>
    <cellStyle name="_Bancos2 (en observacion) 2_NYSEG Assets_9. Staff Cost-External Services 2" xfId="10760"/>
    <cellStyle name="_Bancos2 (en observacion) 2_NYSEG Assets_Actual" xfId="10761"/>
    <cellStyle name="_Bancos2 (en observacion) 2_NYSEG Assets_Actual 2" xfId="10762"/>
    <cellStyle name="_Bancos2 (en observacion) 2_NYSEG Assets_Actual_Xavier" xfId="10763"/>
    <cellStyle name="_Bancos2 (en observacion) 2_NYSEG Assets_Actual_Xavier 2" xfId="10764"/>
    <cellStyle name="_Bancos2 (en observacion) 2_NYSEG Assets_Conversion" xfId="10765"/>
    <cellStyle name="_Bancos2 (en observacion) 2_NYSEG Assets_Conversion 2" xfId="10766"/>
    <cellStyle name="_Bancos2 (en observacion) 2_NYSEG Assets_FIN € Summary" xfId="10767"/>
    <cellStyle name="_Bancos2 (en observacion) 2_NYSEG Assets_FIN € Summary 2" xfId="10768"/>
    <cellStyle name="_Bancos2 (en observacion) 2_NYSEG Assets_IFRS Elim" xfId="10769"/>
    <cellStyle name="_Bancos2 (en observacion) 2_NYSEG Assets_IFRS Elim 2" xfId="10770"/>
    <cellStyle name="_Bancos2 (en observacion) 2_NYSEG Assets_IFRS Elim_Xavier" xfId="10771"/>
    <cellStyle name="_Bancos2 (en observacion) 2_NYSEG Assets_IFRS Elim_Xavier 2" xfId="10772"/>
    <cellStyle name="_Bancos2 (en observacion) 2_NYSEG Assets_IFRS IS" xfId="10773"/>
    <cellStyle name="_Bancos2 (en observacion) 2_NYSEG Assets_IFRS IS 2" xfId="10774"/>
    <cellStyle name="_Bancos2 (en observacion) 2_NYSEG Assets_IFRS IS_Xavier" xfId="10775"/>
    <cellStyle name="_Bancos2 (en observacion) 2_NYSEG Assets_IFRS IS_Xavier 2" xfId="10776"/>
    <cellStyle name="_Bancos2 (en observacion) 2_NYSEG Assets_One Corp Summary" xfId="10777"/>
    <cellStyle name="_Bancos2 (en observacion) 2_NYSEG Assets_One Corp Summary 2" xfId="10778"/>
    <cellStyle name="_Bancos2 (en observacion) 2_NYSEG Assets_Plan IS" xfId="10779"/>
    <cellStyle name="_Bancos2 (en observacion) 2_NYSEG Assets_Plan IS 2" xfId="10780"/>
    <cellStyle name="_Bancos2 (en observacion) 2_NYSEG Assets_Plan IS_Xavier" xfId="10781"/>
    <cellStyle name="_Bancos2 (en observacion) 2_NYSEG Assets_Plan IS_Xavier 2" xfId="10782"/>
    <cellStyle name="_Bancos2 (en observacion) 2_NYSEG Assets_PlntIn" xfId="10783"/>
    <cellStyle name="_Bancos2 (en observacion) 2_NYSEG Assets_PlntIn 2" xfId="10784"/>
    <cellStyle name="_Bancos2 (en observacion) 2_NYSEG Assets_PlntIn_Xavier" xfId="10785"/>
    <cellStyle name="_Bancos2 (en observacion) 2_NYSEG Assets_PlntIn_Xavier 2" xfId="10786"/>
    <cellStyle name="_Bancos2 (en observacion) 2_NYSEG Assets_PPA" xfId="10787"/>
    <cellStyle name="_Bancos2 (en observacion) 2_NYSEG Assets_PPA 2" xfId="10788"/>
    <cellStyle name="_Bancos2 (en observacion) 2_NYSEG Assets_PPA_Xavier" xfId="10789"/>
    <cellStyle name="_Bancos2 (en observacion) 2_NYSEG Assets_PPA_Xavier 2" xfId="10790"/>
    <cellStyle name="_Bancos2 (en observacion) 2_NYSEG Assets_Xavier" xfId="10791"/>
    <cellStyle name="_Bancos2 (en observacion) 2_NYSEG Assets_Xavier 2" xfId="10792"/>
    <cellStyle name="_Bancos2 (en observacion) 2_NYSEG Liab" xfId="615"/>
    <cellStyle name="_Bancos2 (en observacion) 2_NYSEG Liab 2" xfId="616"/>
    <cellStyle name="_Bancos2 (en observacion) 2_NYSEG Liab 2 2" xfId="3659"/>
    <cellStyle name="_Bancos2 (en observacion) 2_NYSEG Liab 2_Xavier" xfId="10793"/>
    <cellStyle name="_Bancos2 (en observacion) 2_NYSEG Liab 2_Xavier 2" xfId="10794"/>
    <cellStyle name="_Bancos2 (en observacion) 2_NYSEG Liab 3" xfId="3658"/>
    <cellStyle name="_Bancos2 (en observacion) 2_NYSEG Liab 3 2" xfId="10795"/>
    <cellStyle name="_Bancos2 (en observacion) 2_NYSEG Liab 4" xfId="10796"/>
    <cellStyle name="_Bancos2 (en observacion) 2_NYSEG Liab 4 2" xfId="10797"/>
    <cellStyle name="_Bancos2 (en observacion) 2_NYSEG Liab 5" xfId="10798"/>
    <cellStyle name="_Bancos2 (en observacion) 2_NYSEG Liab 5 2" xfId="10799"/>
    <cellStyle name="_Bancos2 (en observacion) 2_NYSEG Liab 6" xfId="10800"/>
    <cellStyle name="_Bancos2 (en observacion) 2_NYSEG Liab 6 2" xfId="10801"/>
    <cellStyle name="_Bancos2 (en observacion) 2_NYSEG Liab 7" xfId="10802"/>
    <cellStyle name="_Bancos2 (en observacion) 2_NYSEG Liab 7 2" xfId="10803"/>
    <cellStyle name="_Bancos2 (en observacion) 2_NYSEG Liab 8" xfId="10804"/>
    <cellStyle name="_Bancos2 (en observacion) 2_NYSEG Liab 9" xfId="10805"/>
    <cellStyle name="_Bancos2 (en observacion) 2_NYSEG Liab_9. Staff Cost-External Services" xfId="10806"/>
    <cellStyle name="_Bancos2 (en observacion) 2_NYSEG Liab_9. Staff Cost-External Services 2" xfId="10807"/>
    <cellStyle name="_Bancos2 (en observacion) 2_NYSEG Liab_Actual" xfId="10808"/>
    <cellStyle name="_Bancos2 (en observacion) 2_NYSEG Liab_Actual 2" xfId="10809"/>
    <cellStyle name="_Bancos2 (en observacion) 2_NYSEG Liab_Actual_Xavier" xfId="10810"/>
    <cellStyle name="_Bancos2 (en observacion) 2_NYSEG Liab_Actual_Xavier 2" xfId="10811"/>
    <cellStyle name="_Bancos2 (en observacion) 2_NYSEG Liab_Conversion" xfId="10812"/>
    <cellStyle name="_Bancos2 (en observacion) 2_NYSEG Liab_Conversion 2" xfId="10813"/>
    <cellStyle name="_Bancos2 (en observacion) 2_NYSEG Liab_FIN € Summary" xfId="10814"/>
    <cellStyle name="_Bancos2 (en observacion) 2_NYSEG Liab_FIN € Summary 2" xfId="10815"/>
    <cellStyle name="_Bancos2 (en observacion) 2_NYSEG Liab_IFRS Elim" xfId="10816"/>
    <cellStyle name="_Bancos2 (en observacion) 2_NYSEG Liab_IFRS Elim 2" xfId="10817"/>
    <cellStyle name="_Bancos2 (en observacion) 2_NYSEG Liab_IFRS Elim_Xavier" xfId="10818"/>
    <cellStyle name="_Bancos2 (en observacion) 2_NYSEG Liab_IFRS Elim_Xavier 2" xfId="10819"/>
    <cellStyle name="_Bancos2 (en observacion) 2_NYSEG Liab_IFRS IS" xfId="10820"/>
    <cellStyle name="_Bancos2 (en observacion) 2_NYSEG Liab_IFRS IS 2" xfId="10821"/>
    <cellStyle name="_Bancos2 (en observacion) 2_NYSEG Liab_IFRS IS_Xavier" xfId="10822"/>
    <cellStyle name="_Bancos2 (en observacion) 2_NYSEG Liab_IFRS IS_Xavier 2" xfId="10823"/>
    <cellStyle name="_Bancos2 (en observacion) 2_NYSEG Liab_One Corp Summary" xfId="10824"/>
    <cellStyle name="_Bancos2 (en observacion) 2_NYSEG Liab_One Corp Summary 2" xfId="10825"/>
    <cellStyle name="_Bancos2 (en observacion) 2_NYSEG Liab_Plan IS" xfId="10826"/>
    <cellStyle name="_Bancos2 (en observacion) 2_NYSEG Liab_Plan IS 2" xfId="10827"/>
    <cellStyle name="_Bancos2 (en observacion) 2_NYSEG Liab_Plan IS_Xavier" xfId="10828"/>
    <cellStyle name="_Bancos2 (en observacion) 2_NYSEG Liab_Plan IS_Xavier 2" xfId="10829"/>
    <cellStyle name="_Bancos2 (en observacion) 2_NYSEG Liab_PlntIn" xfId="10830"/>
    <cellStyle name="_Bancos2 (en observacion) 2_NYSEG Liab_PlntIn 2" xfId="10831"/>
    <cellStyle name="_Bancos2 (en observacion) 2_NYSEG Liab_PlntIn_Xavier" xfId="10832"/>
    <cellStyle name="_Bancos2 (en observacion) 2_NYSEG Liab_PlntIn_Xavier 2" xfId="10833"/>
    <cellStyle name="_Bancos2 (en observacion) 2_NYSEG Liab_PPA" xfId="10834"/>
    <cellStyle name="_Bancos2 (en observacion) 2_NYSEG Liab_PPA 2" xfId="10835"/>
    <cellStyle name="_Bancos2 (en observacion) 2_NYSEG Liab_PPA_Xavier" xfId="10836"/>
    <cellStyle name="_Bancos2 (en observacion) 2_NYSEG Liab_PPA_Xavier 2" xfId="10837"/>
    <cellStyle name="_Bancos2 (en observacion) 2_NYSEG Liab_Xavier" xfId="10838"/>
    <cellStyle name="_Bancos2 (en observacion) 2_NYSEG Liab_Xavier 2" xfId="10839"/>
    <cellStyle name="_Bancos2 (en observacion) 2_One Corp Summary" xfId="10840"/>
    <cellStyle name="_Bancos2 (en observacion) 2_One Corp Summary 2" xfId="10841"/>
    <cellStyle name="_Bancos2 (en observacion) 2_Plan IS" xfId="10842"/>
    <cellStyle name="_Bancos2 (en observacion) 2_Plan IS 2" xfId="10843"/>
    <cellStyle name="_Bancos2 (en observacion) 2_Plan IS_Xavier" xfId="10844"/>
    <cellStyle name="_Bancos2 (en observacion) 2_Plan IS_Xavier 2" xfId="10845"/>
    <cellStyle name="_Bancos2 (en observacion) 2_PlntIn" xfId="10846"/>
    <cellStyle name="_Bancos2 (en observacion) 2_PlntIn 2" xfId="10847"/>
    <cellStyle name="_Bancos2 (en observacion) 2_PlntIn_Xavier" xfId="10848"/>
    <cellStyle name="_Bancos2 (en observacion) 2_PlntIn_Xavier 2" xfId="10849"/>
    <cellStyle name="_Bancos2 (en observacion) 2_PPA" xfId="10850"/>
    <cellStyle name="_Bancos2 (en observacion) 2_PPA 2" xfId="10851"/>
    <cellStyle name="_Bancos2 (en observacion) 2_PPA_Xavier" xfId="10852"/>
    <cellStyle name="_Bancos2 (en observacion) 2_PPA_Xavier 2" xfId="10853"/>
    <cellStyle name="_Bancos2 (en observacion) 2_Reg Asset 2008 changes-summary Jan" xfId="617"/>
    <cellStyle name="_Bancos2 (en observacion) 2_Reg Asset 2008 changes-summary Jan 2" xfId="618"/>
    <cellStyle name="_Bancos2 (en observacion) 2_Reg Asset 2008 changes-summary Jan 2 2" xfId="3661"/>
    <cellStyle name="_Bancos2 (en observacion) 2_Reg Asset 2008 changes-summary Jan 2_Xavier" xfId="10854"/>
    <cellStyle name="_Bancos2 (en observacion) 2_Reg Asset 2008 changes-summary Jan 2_Xavier 2" xfId="10855"/>
    <cellStyle name="_Bancos2 (en observacion) 2_Reg Asset 2008 changes-summary Jan 3" xfId="3660"/>
    <cellStyle name="_Bancos2 (en observacion) 2_Reg Asset 2008 changes-summary Jan 3 2" xfId="10856"/>
    <cellStyle name="_Bancos2 (en observacion) 2_Reg Asset 2008 changes-summary Jan 4" xfId="10857"/>
    <cellStyle name="_Bancos2 (en observacion) 2_Reg Asset 2008 changes-summary Jan 4 2" xfId="10858"/>
    <cellStyle name="_Bancos2 (en observacion) 2_Reg Asset 2008 changes-summary Jan 5" xfId="10859"/>
    <cellStyle name="_Bancos2 (en observacion) 2_Reg Asset 2008 changes-summary Jan 5 2" xfId="10860"/>
    <cellStyle name="_Bancos2 (en observacion) 2_Reg Asset 2008 changes-summary Jan 6" xfId="10861"/>
    <cellStyle name="_Bancos2 (en observacion) 2_Reg Asset 2008 changes-summary Jan 6 2" xfId="10862"/>
    <cellStyle name="_Bancos2 (en observacion) 2_Reg Asset 2008 changes-summary Jan 7" xfId="10863"/>
    <cellStyle name="_Bancos2 (en observacion) 2_Reg Asset 2008 changes-summary Jan 7 2" xfId="10864"/>
    <cellStyle name="_Bancos2 (en observacion) 2_Reg Asset 2008 changes-summary Jan 8" xfId="10865"/>
    <cellStyle name="_Bancos2 (en observacion) 2_Reg Asset 2008 changes-summary Jan 9" xfId="10866"/>
    <cellStyle name="_Bancos2 (en observacion) 2_Reg Asset 2008 changes-summary Jan_9. Staff Cost-External Services" xfId="10867"/>
    <cellStyle name="_Bancos2 (en observacion) 2_Reg Asset 2008 changes-summary Jan_9. Staff Cost-External Services 2" xfId="10868"/>
    <cellStyle name="_Bancos2 (en observacion) 2_Reg Asset 2008 changes-summary Jan_Actual" xfId="10869"/>
    <cellStyle name="_Bancos2 (en observacion) 2_Reg Asset 2008 changes-summary Jan_Actual 2" xfId="10870"/>
    <cellStyle name="_Bancos2 (en observacion) 2_Reg Asset 2008 changes-summary Jan_Actual_Xavier" xfId="10871"/>
    <cellStyle name="_Bancos2 (en observacion) 2_Reg Asset 2008 changes-summary Jan_Actual_Xavier 2" xfId="10872"/>
    <cellStyle name="_Bancos2 (en observacion) 2_Reg Asset 2008 changes-summary Jan_Conversion" xfId="10873"/>
    <cellStyle name="_Bancos2 (en observacion) 2_Reg Asset 2008 changes-summary Jan_Conversion 2" xfId="10874"/>
    <cellStyle name="_Bancos2 (en observacion) 2_Reg Asset 2008 changes-summary Jan_FIN € Summary" xfId="10875"/>
    <cellStyle name="_Bancos2 (en observacion) 2_Reg Asset 2008 changes-summary Jan_FIN € Summary 2" xfId="10876"/>
    <cellStyle name="_Bancos2 (en observacion) 2_Reg Asset 2008 changes-summary Jan_IFRS Elim" xfId="10877"/>
    <cellStyle name="_Bancos2 (en observacion) 2_Reg Asset 2008 changes-summary Jan_IFRS Elim 2" xfId="10878"/>
    <cellStyle name="_Bancos2 (en observacion) 2_Reg Asset 2008 changes-summary Jan_IFRS Elim_Xavier" xfId="10879"/>
    <cellStyle name="_Bancos2 (en observacion) 2_Reg Asset 2008 changes-summary Jan_IFRS Elim_Xavier 2" xfId="10880"/>
    <cellStyle name="_Bancos2 (en observacion) 2_Reg Asset 2008 changes-summary Jan_IFRS IS" xfId="10881"/>
    <cellStyle name="_Bancos2 (en observacion) 2_Reg Asset 2008 changes-summary Jan_IFRS IS 2" xfId="10882"/>
    <cellStyle name="_Bancos2 (en observacion) 2_Reg Asset 2008 changes-summary Jan_IFRS IS_Xavier" xfId="10883"/>
    <cellStyle name="_Bancos2 (en observacion) 2_Reg Asset 2008 changes-summary Jan_IFRS IS_Xavier 2" xfId="10884"/>
    <cellStyle name="_Bancos2 (en observacion) 2_Reg Asset 2008 changes-summary Jan_One Corp Summary" xfId="10885"/>
    <cellStyle name="_Bancos2 (en observacion) 2_Reg Asset 2008 changes-summary Jan_One Corp Summary 2" xfId="10886"/>
    <cellStyle name="_Bancos2 (en observacion) 2_Reg Asset 2008 changes-summary Jan_Plan IS" xfId="10887"/>
    <cellStyle name="_Bancos2 (en observacion) 2_Reg Asset 2008 changes-summary Jan_Plan IS 2" xfId="10888"/>
    <cellStyle name="_Bancos2 (en observacion) 2_Reg Asset 2008 changes-summary Jan_Plan IS_Xavier" xfId="10889"/>
    <cellStyle name="_Bancos2 (en observacion) 2_Reg Asset 2008 changes-summary Jan_Plan IS_Xavier 2" xfId="10890"/>
    <cellStyle name="_Bancos2 (en observacion) 2_Reg Asset 2008 changes-summary Jan_PlntIn" xfId="10891"/>
    <cellStyle name="_Bancos2 (en observacion) 2_Reg Asset 2008 changes-summary Jan_PlntIn 2" xfId="10892"/>
    <cellStyle name="_Bancos2 (en observacion) 2_Reg Asset 2008 changes-summary Jan_PlntIn_Xavier" xfId="10893"/>
    <cellStyle name="_Bancos2 (en observacion) 2_Reg Asset 2008 changes-summary Jan_PlntIn_Xavier 2" xfId="10894"/>
    <cellStyle name="_Bancos2 (en observacion) 2_Reg Asset 2008 changes-summary Jan_PPA" xfId="10895"/>
    <cellStyle name="_Bancos2 (en observacion) 2_Reg Asset 2008 changes-summary Jan_PPA 2" xfId="10896"/>
    <cellStyle name="_Bancos2 (en observacion) 2_Reg Asset 2008 changes-summary Jan_PPA_Xavier" xfId="10897"/>
    <cellStyle name="_Bancos2 (en observacion) 2_Reg Asset 2008 changes-summary Jan_PPA_Xavier 2" xfId="10898"/>
    <cellStyle name="_Bancos2 (en observacion) 2_Reg Asset 2008 changes-summary Jan_Xavier" xfId="10899"/>
    <cellStyle name="_Bancos2 (en observacion) 2_Reg Asset 2008 changes-summary Jan_Xavier 2" xfId="10900"/>
    <cellStyle name="_Bancos2 (en observacion) 2_Xavier" xfId="10901"/>
    <cellStyle name="_Bancos2 (en observacion) 2_Xavier 2" xfId="10902"/>
    <cellStyle name="_Cash Flow  Debt Summary_7-14-04" xfId="619"/>
    <cellStyle name="_Cash Flow  Debt Summary_7-14-04 2" xfId="620"/>
    <cellStyle name="_Cash Flow  Debt Summary_7-14-04 2 2" xfId="3663"/>
    <cellStyle name="_Cash Flow  Debt Summary_7-14-04 2_Xavier" xfId="10903"/>
    <cellStyle name="_Cash Flow  Debt Summary_7-14-04 2_Xavier 2" xfId="10904"/>
    <cellStyle name="_Cash Flow  Debt Summary_7-14-04 3" xfId="3662"/>
    <cellStyle name="_Cash Flow  Debt Summary_7-14-04_9. Staff Cost-External Services" xfId="10905"/>
    <cellStyle name="_Cash Flow  Debt Summary_7-14-04_9. Staff Cost-External Services 2" xfId="10906"/>
    <cellStyle name="_Cash Flow  Debt Summary_7-14-04_Actual" xfId="10907"/>
    <cellStyle name="_Cash Flow  Debt Summary_7-14-04_Actual 2" xfId="10908"/>
    <cellStyle name="_Cash Flow  Debt Summary_7-14-04_Actual_Xavier" xfId="10909"/>
    <cellStyle name="_Cash Flow  Debt Summary_7-14-04_Actual_Xavier 2" xfId="10910"/>
    <cellStyle name="_Cash Flow  Debt Summary_7-14-04_Conversion" xfId="10911"/>
    <cellStyle name="_Cash Flow  Debt Summary_7-14-04_Conversion 2" xfId="10912"/>
    <cellStyle name="_Cash Flow  Debt Summary_7-14-04_FIN € Summary" xfId="10913"/>
    <cellStyle name="_Cash Flow  Debt Summary_7-14-04_FIN € Summary 2" xfId="10914"/>
    <cellStyle name="_Cash Flow  Debt Summary_7-14-04_IFRS Elim" xfId="10915"/>
    <cellStyle name="_Cash Flow  Debt Summary_7-14-04_IFRS Elim 2" xfId="10916"/>
    <cellStyle name="_Cash Flow  Debt Summary_7-14-04_IFRS Elim_Xavier" xfId="10917"/>
    <cellStyle name="_Cash Flow  Debt Summary_7-14-04_IFRS Elim_Xavier 2" xfId="10918"/>
    <cellStyle name="_Cash Flow  Debt Summary_7-14-04_IFRS IS" xfId="10919"/>
    <cellStyle name="_Cash Flow  Debt Summary_7-14-04_IFRS IS 2" xfId="10920"/>
    <cellStyle name="_Cash Flow  Debt Summary_7-14-04_IFRS IS_Xavier" xfId="10921"/>
    <cellStyle name="_Cash Flow  Debt Summary_7-14-04_IFRS IS_Xavier 2" xfId="10922"/>
    <cellStyle name="_Cash Flow  Debt Summary_7-14-04_One Corp Summary" xfId="10923"/>
    <cellStyle name="_Cash Flow  Debt Summary_7-14-04_One Corp Summary 2" xfId="10924"/>
    <cellStyle name="_Cash Flow  Debt Summary_7-14-04_Plan IS" xfId="10925"/>
    <cellStyle name="_Cash Flow  Debt Summary_7-14-04_Plan IS 2" xfId="10926"/>
    <cellStyle name="_Cash Flow  Debt Summary_7-14-04_Plan IS_Xavier" xfId="10927"/>
    <cellStyle name="_Cash Flow  Debt Summary_7-14-04_Plan IS_Xavier 2" xfId="10928"/>
    <cellStyle name="_Cash Flow  Debt Summary_7-14-04_PlntIn" xfId="10929"/>
    <cellStyle name="_Cash Flow  Debt Summary_7-14-04_PlntIn 2" xfId="10930"/>
    <cellStyle name="_Cash Flow  Debt Summary_7-14-04_PlntIn_Xavier" xfId="10931"/>
    <cellStyle name="_Cash Flow  Debt Summary_7-14-04_PlntIn_Xavier 2" xfId="10932"/>
    <cellStyle name="_Cash Flow  Debt Summary_7-14-04_PPA" xfId="10933"/>
    <cellStyle name="_Cash Flow  Debt Summary_7-14-04_PPA 2" xfId="10934"/>
    <cellStyle name="_Cash Flow  Debt Summary_7-14-04_PPA_Xavier" xfId="10935"/>
    <cellStyle name="_Cash Flow  Debt Summary_7-14-04_PPA_Xavier 2" xfId="10936"/>
    <cellStyle name="_Cash Flow  Debt Summary_7-14-04_Xavier" xfId="10937"/>
    <cellStyle name="_Cash Flow  Debt Summary_7-14-04_Xavier 2" xfId="10938"/>
    <cellStyle name="_Cash Flow 2003 110703" xfId="621"/>
    <cellStyle name="_Cash Flow 2003 110703 2" xfId="622"/>
    <cellStyle name="_Cash Flow 2003 110703 2 2" xfId="3665"/>
    <cellStyle name="_Cash Flow 2003 110703 2_Xavier" xfId="10939"/>
    <cellStyle name="_Cash Flow 2003 110703 2_Xavier 2" xfId="10940"/>
    <cellStyle name="_Cash Flow 2003 110703 3" xfId="3664"/>
    <cellStyle name="_Cash Flow 2003 110703 3 2" xfId="10941"/>
    <cellStyle name="_Cash Flow 2003 110703 4" xfId="10942"/>
    <cellStyle name="_Cash Flow 2003 110703 4 2" xfId="10943"/>
    <cellStyle name="_Cash Flow 2003 110703 5" xfId="10944"/>
    <cellStyle name="_Cash Flow 2003 110703 5 2" xfId="10945"/>
    <cellStyle name="_Cash Flow 2003 110703 6" xfId="10946"/>
    <cellStyle name="_Cash Flow 2003 110703 6 2" xfId="10947"/>
    <cellStyle name="_Cash Flow 2003 110703 7" xfId="10948"/>
    <cellStyle name="_Cash Flow 2003 110703 7 2" xfId="10949"/>
    <cellStyle name="_Cash Flow 2003 110703 8" xfId="10950"/>
    <cellStyle name="_Cash Flow 2003 110703 9" xfId="10951"/>
    <cellStyle name="_Cash Flow 2003 110703_9. Staff Cost-External Services" xfId="10952"/>
    <cellStyle name="_Cash Flow 2003 110703_9. Staff Cost-External Services 2" xfId="10953"/>
    <cellStyle name="_Cash Flow 2003 110703_Actual" xfId="10954"/>
    <cellStyle name="_Cash Flow 2003 110703_Actual 2" xfId="10955"/>
    <cellStyle name="_Cash Flow 2003 110703_Actual_Xavier" xfId="10956"/>
    <cellStyle name="_Cash Flow 2003 110703_Actual_Xavier 2" xfId="10957"/>
    <cellStyle name="_Cash Flow 2003 110703_Adams Report Recon Sept 08" xfId="623"/>
    <cellStyle name="_Cash Flow 2003 110703_Adams Report Recon Sept 08 2" xfId="624"/>
    <cellStyle name="_Cash Flow 2003 110703_Adams Report Recon Sept 08 2 2" xfId="3667"/>
    <cellStyle name="_Cash Flow 2003 110703_Adams Report Recon Sept 08 2_Xavier" xfId="10958"/>
    <cellStyle name="_Cash Flow 2003 110703_Adams Report Recon Sept 08 2_Xavier 2" xfId="10959"/>
    <cellStyle name="_Cash Flow 2003 110703_Adams Report Recon Sept 08 3" xfId="3666"/>
    <cellStyle name="_Cash Flow 2003 110703_Adams Report Recon Sept 08 3 2" xfId="10960"/>
    <cellStyle name="_Cash Flow 2003 110703_Adams Report Recon Sept 08 4" xfId="10961"/>
    <cellStyle name="_Cash Flow 2003 110703_Adams Report Recon Sept 08 4 2" xfId="10962"/>
    <cellStyle name="_Cash Flow 2003 110703_Adams Report Recon Sept 08 5" xfId="10963"/>
    <cellStyle name="_Cash Flow 2003 110703_Adams Report Recon Sept 08 5 2" xfId="10964"/>
    <cellStyle name="_Cash Flow 2003 110703_Adams Report Recon Sept 08 6" xfId="10965"/>
    <cellStyle name="_Cash Flow 2003 110703_Adams Report Recon Sept 08 6 2" xfId="10966"/>
    <cellStyle name="_Cash Flow 2003 110703_Adams Report Recon Sept 08 7" xfId="10967"/>
    <cellStyle name="_Cash Flow 2003 110703_Adams Report Recon Sept 08 7 2" xfId="10968"/>
    <cellStyle name="_Cash Flow 2003 110703_Adams Report Recon Sept 08 8" xfId="10969"/>
    <cellStyle name="_Cash Flow 2003 110703_Adams Report Recon Sept 08 9" xfId="10970"/>
    <cellStyle name="_Cash Flow 2003 110703_Adams Report Recon Sept 08_9. Staff Cost-External Services" xfId="10971"/>
    <cellStyle name="_Cash Flow 2003 110703_Adams Report Recon Sept 08_9. Staff Cost-External Services 2" xfId="10972"/>
    <cellStyle name="_Cash Flow 2003 110703_Adams Report Recon Sept 08_Actual" xfId="10973"/>
    <cellStyle name="_Cash Flow 2003 110703_Adams Report Recon Sept 08_Actual 2" xfId="10974"/>
    <cellStyle name="_Cash Flow 2003 110703_Adams Report Recon Sept 08_Actual_Xavier" xfId="10975"/>
    <cellStyle name="_Cash Flow 2003 110703_Adams Report Recon Sept 08_Actual_Xavier 2" xfId="10976"/>
    <cellStyle name="_Cash Flow 2003 110703_Adams Report Recon Sept 08_Conversion" xfId="10977"/>
    <cellStyle name="_Cash Flow 2003 110703_Adams Report Recon Sept 08_Conversion 2" xfId="10978"/>
    <cellStyle name="_Cash Flow 2003 110703_Adams Report Recon Sept 08_FIN € Summary" xfId="10979"/>
    <cellStyle name="_Cash Flow 2003 110703_Adams Report Recon Sept 08_FIN € Summary 2" xfId="10980"/>
    <cellStyle name="_Cash Flow 2003 110703_Adams Report Recon Sept 08_IFRS Elim" xfId="10981"/>
    <cellStyle name="_Cash Flow 2003 110703_Adams Report Recon Sept 08_IFRS Elim 2" xfId="10982"/>
    <cellStyle name="_Cash Flow 2003 110703_Adams Report Recon Sept 08_IFRS Elim_Xavier" xfId="10983"/>
    <cellStyle name="_Cash Flow 2003 110703_Adams Report Recon Sept 08_IFRS Elim_Xavier 2" xfId="10984"/>
    <cellStyle name="_Cash Flow 2003 110703_Adams Report Recon Sept 08_IFRS IS" xfId="10985"/>
    <cellStyle name="_Cash Flow 2003 110703_Adams Report Recon Sept 08_IFRS IS 2" xfId="10986"/>
    <cellStyle name="_Cash Flow 2003 110703_Adams Report Recon Sept 08_IFRS IS_Xavier" xfId="10987"/>
    <cellStyle name="_Cash Flow 2003 110703_Adams Report Recon Sept 08_IFRS IS_Xavier 2" xfId="10988"/>
    <cellStyle name="_Cash Flow 2003 110703_Adams Report Recon Sept 08_One Corp Summary" xfId="10989"/>
    <cellStyle name="_Cash Flow 2003 110703_Adams Report Recon Sept 08_One Corp Summary 2" xfId="10990"/>
    <cellStyle name="_Cash Flow 2003 110703_Adams Report Recon Sept 08_Plan IS" xfId="10991"/>
    <cellStyle name="_Cash Flow 2003 110703_Adams Report Recon Sept 08_Plan IS 2" xfId="10992"/>
    <cellStyle name="_Cash Flow 2003 110703_Adams Report Recon Sept 08_Plan IS_Xavier" xfId="10993"/>
    <cellStyle name="_Cash Flow 2003 110703_Adams Report Recon Sept 08_Plan IS_Xavier 2" xfId="10994"/>
    <cellStyle name="_Cash Flow 2003 110703_Adams Report Recon Sept 08_PlntIn" xfId="10995"/>
    <cellStyle name="_Cash Flow 2003 110703_Adams Report Recon Sept 08_PlntIn 2" xfId="10996"/>
    <cellStyle name="_Cash Flow 2003 110703_Adams Report Recon Sept 08_PlntIn_Xavier" xfId="10997"/>
    <cellStyle name="_Cash Flow 2003 110703_Adams Report Recon Sept 08_PlntIn_Xavier 2" xfId="10998"/>
    <cellStyle name="_Cash Flow 2003 110703_Adams Report Recon Sept 08_PPA" xfId="10999"/>
    <cellStyle name="_Cash Flow 2003 110703_Adams Report Recon Sept 08_PPA 2" xfId="11000"/>
    <cellStyle name="_Cash Flow 2003 110703_Adams Report Recon Sept 08_PPA_Xavier" xfId="11001"/>
    <cellStyle name="_Cash Flow 2003 110703_Adams Report Recon Sept 08_PPA_Xavier 2" xfId="11002"/>
    <cellStyle name="_Cash Flow 2003 110703_Adams Report Recon Sept 08_Xavier" xfId="11003"/>
    <cellStyle name="_Cash Flow 2003 110703_Adams Report Recon Sept 08_Xavier 2" xfId="11004"/>
    <cellStyle name="_Cash Flow 2003 110703_Book1" xfId="625"/>
    <cellStyle name="_Cash Flow 2003 110703_Book1 2" xfId="626"/>
    <cellStyle name="_Cash Flow 2003 110703_Book1 2 2" xfId="3669"/>
    <cellStyle name="_Cash Flow 2003 110703_Book1 2_Xavier" xfId="11005"/>
    <cellStyle name="_Cash Flow 2003 110703_Book1 2_Xavier 2" xfId="11006"/>
    <cellStyle name="_Cash Flow 2003 110703_Book1 3" xfId="3668"/>
    <cellStyle name="_Cash Flow 2003 110703_Book1 3 2" xfId="11007"/>
    <cellStyle name="_Cash Flow 2003 110703_Book1 4" xfId="11008"/>
    <cellStyle name="_Cash Flow 2003 110703_Book1 4 2" xfId="11009"/>
    <cellStyle name="_Cash Flow 2003 110703_Book1 5" xfId="11010"/>
    <cellStyle name="_Cash Flow 2003 110703_Book1 5 2" xfId="11011"/>
    <cellStyle name="_Cash Flow 2003 110703_Book1 6" xfId="11012"/>
    <cellStyle name="_Cash Flow 2003 110703_Book1 6 2" xfId="11013"/>
    <cellStyle name="_Cash Flow 2003 110703_Book1 7" xfId="11014"/>
    <cellStyle name="_Cash Flow 2003 110703_Book1 7 2" xfId="11015"/>
    <cellStyle name="_Cash Flow 2003 110703_Book1 8" xfId="11016"/>
    <cellStyle name="_Cash Flow 2003 110703_Book1 9" xfId="11017"/>
    <cellStyle name="_Cash Flow 2003 110703_Book1_9. Staff Cost-External Services" xfId="11018"/>
    <cellStyle name="_Cash Flow 2003 110703_Book1_9. Staff Cost-External Services 2" xfId="11019"/>
    <cellStyle name="_Cash Flow 2003 110703_Book1_Actual" xfId="11020"/>
    <cellStyle name="_Cash Flow 2003 110703_Book1_Actual 2" xfId="11021"/>
    <cellStyle name="_Cash Flow 2003 110703_Book1_Actual_Xavier" xfId="11022"/>
    <cellStyle name="_Cash Flow 2003 110703_Book1_Actual_Xavier 2" xfId="11023"/>
    <cellStyle name="_Cash Flow 2003 110703_Book1_Conversion" xfId="11024"/>
    <cellStyle name="_Cash Flow 2003 110703_Book1_Conversion 2" xfId="11025"/>
    <cellStyle name="_Cash Flow 2003 110703_Book1_FIN € Summary" xfId="11026"/>
    <cellStyle name="_Cash Flow 2003 110703_Book1_FIN € Summary 2" xfId="11027"/>
    <cellStyle name="_Cash Flow 2003 110703_Book1_IFRS Elim" xfId="11028"/>
    <cellStyle name="_Cash Flow 2003 110703_Book1_IFRS Elim 2" xfId="11029"/>
    <cellStyle name="_Cash Flow 2003 110703_Book1_IFRS Elim_Xavier" xfId="11030"/>
    <cellStyle name="_Cash Flow 2003 110703_Book1_IFRS Elim_Xavier 2" xfId="11031"/>
    <cellStyle name="_Cash Flow 2003 110703_Book1_IFRS IS" xfId="11032"/>
    <cellStyle name="_Cash Flow 2003 110703_Book1_IFRS IS 2" xfId="11033"/>
    <cellStyle name="_Cash Flow 2003 110703_Book1_IFRS IS_Xavier" xfId="11034"/>
    <cellStyle name="_Cash Flow 2003 110703_Book1_IFRS IS_Xavier 2" xfId="11035"/>
    <cellStyle name="_Cash Flow 2003 110703_Book1_One Corp Summary" xfId="11036"/>
    <cellStyle name="_Cash Flow 2003 110703_Book1_One Corp Summary 2" xfId="11037"/>
    <cellStyle name="_Cash Flow 2003 110703_Book1_Plan IS" xfId="11038"/>
    <cellStyle name="_Cash Flow 2003 110703_Book1_Plan IS 2" xfId="11039"/>
    <cellStyle name="_Cash Flow 2003 110703_Book1_Plan IS_Xavier" xfId="11040"/>
    <cellStyle name="_Cash Flow 2003 110703_Book1_Plan IS_Xavier 2" xfId="11041"/>
    <cellStyle name="_Cash Flow 2003 110703_Book1_PlntIn" xfId="11042"/>
    <cellStyle name="_Cash Flow 2003 110703_Book1_PlntIn 2" xfId="11043"/>
    <cellStyle name="_Cash Flow 2003 110703_Book1_PlntIn_Xavier" xfId="11044"/>
    <cellStyle name="_Cash Flow 2003 110703_Book1_PlntIn_Xavier 2" xfId="11045"/>
    <cellStyle name="_Cash Flow 2003 110703_Book1_PPA" xfId="11046"/>
    <cellStyle name="_Cash Flow 2003 110703_Book1_PPA 2" xfId="11047"/>
    <cellStyle name="_Cash Flow 2003 110703_Book1_PPA_Xavier" xfId="11048"/>
    <cellStyle name="_Cash Flow 2003 110703_Book1_PPA_Xavier 2" xfId="11049"/>
    <cellStyle name="_Cash Flow 2003 110703_Book1_Xavier" xfId="11050"/>
    <cellStyle name="_Cash Flow 2003 110703_Book1_Xavier 2" xfId="11051"/>
    <cellStyle name="_Cash Flow 2003 110703_Conversion" xfId="11052"/>
    <cellStyle name="_Cash Flow 2003 110703_Conversion 2" xfId="11053"/>
    <cellStyle name="_Cash Flow 2003 110703_FIN € Summary" xfId="11054"/>
    <cellStyle name="_Cash Flow 2003 110703_FIN € Summary 2" xfId="11055"/>
    <cellStyle name="_Cash Flow 2003 110703_IFRS Elim" xfId="11056"/>
    <cellStyle name="_Cash Flow 2003 110703_IFRS Elim 2" xfId="11057"/>
    <cellStyle name="_Cash Flow 2003 110703_IFRS Elim_Xavier" xfId="11058"/>
    <cellStyle name="_Cash Flow 2003 110703_IFRS Elim_Xavier 2" xfId="11059"/>
    <cellStyle name="_Cash Flow 2003 110703_IFRS IS" xfId="11060"/>
    <cellStyle name="_Cash Flow 2003 110703_IFRS IS 2" xfId="11061"/>
    <cellStyle name="_Cash Flow 2003 110703_IFRS IS_Xavier" xfId="11062"/>
    <cellStyle name="_Cash Flow 2003 110703_IFRS IS_Xavier 2" xfId="11063"/>
    <cellStyle name="_Cash Flow 2003 110703_NYSEG Assets" xfId="627"/>
    <cellStyle name="_Cash Flow 2003 110703_NYSEG Assets 2" xfId="628"/>
    <cellStyle name="_Cash Flow 2003 110703_NYSEG Assets 2 2" xfId="3671"/>
    <cellStyle name="_Cash Flow 2003 110703_NYSEG Assets 2_Xavier" xfId="11064"/>
    <cellStyle name="_Cash Flow 2003 110703_NYSEG Assets 2_Xavier 2" xfId="11065"/>
    <cellStyle name="_Cash Flow 2003 110703_NYSEG Assets 3" xfId="3670"/>
    <cellStyle name="_Cash Flow 2003 110703_NYSEG Assets 3 2" xfId="11066"/>
    <cellStyle name="_Cash Flow 2003 110703_NYSEG Assets 4" xfId="11067"/>
    <cellStyle name="_Cash Flow 2003 110703_NYSEG Assets 4 2" xfId="11068"/>
    <cellStyle name="_Cash Flow 2003 110703_NYSEG Assets 5" xfId="11069"/>
    <cellStyle name="_Cash Flow 2003 110703_NYSEG Assets 5 2" xfId="11070"/>
    <cellStyle name="_Cash Flow 2003 110703_NYSEG Assets 6" xfId="11071"/>
    <cellStyle name="_Cash Flow 2003 110703_NYSEG Assets 6 2" xfId="11072"/>
    <cellStyle name="_Cash Flow 2003 110703_NYSEG Assets 7" xfId="11073"/>
    <cellStyle name="_Cash Flow 2003 110703_NYSEG Assets 7 2" xfId="11074"/>
    <cellStyle name="_Cash Flow 2003 110703_NYSEG Assets 8" xfId="11075"/>
    <cellStyle name="_Cash Flow 2003 110703_NYSEG Assets 9" xfId="11076"/>
    <cellStyle name="_Cash Flow 2003 110703_NYSEG Assets_9. Staff Cost-External Services" xfId="11077"/>
    <cellStyle name="_Cash Flow 2003 110703_NYSEG Assets_9. Staff Cost-External Services 2" xfId="11078"/>
    <cellStyle name="_Cash Flow 2003 110703_NYSEG Assets_Actual" xfId="11079"/>
    <cellStyle name="_Cash Flow 2003 110703_NYSEG Assets_Actual 2" xfId="11080"/>
    <cellStyle name="_Cash Flow 2003 110703_NYSEG Assets_Actual_Xavier" xfId="11081"/>
    <cellStyle name="_Cash Flow 2003 110703_NYSEG Assets_Actual_Xavier 2" xfId="11082"/>
    <cellStyle name="_Cash Flow 2003 110703_NYSEG Assets_Conversion" xfId="11083"/>
    <cellStyle name="_Cash Flow 2003 110703_NYSEG Assets_Conversion 2" xfId="11084"/>
    <cellStyle name="_Cash Flow 2003 110703_NYSEG Assets_FIN € Summary" xfId="11085"/>
    <cellStyle name="_Cash Flow 2003 110703_NYSEG Assets_FIN € Summary 2" xfId="11086"/>
    <cellStyle name="_Cash Flow 2003 110703_NYSEG Assets_IFRS Elim" xfId="11087"/>
    <cellStyle name="_Cash Flow 2003 110703_NYSEG Assets_IFRS Elim 2" xfId="11088"/>
    <cellStyle name="_Cash Flow 2003 110703_NYSEG Assets_IFRS Elim_Xavier" xfId="11089"/>
    <cellStyle name="_Cash Flow 2003 110703_NYSEG Assets_IFRS Elim_Xavier 2" xfId="11090"/>
    <cellStyle name="_Cash Flow 2003 110703_NYSEG Assets_IFRS IS" xfId="11091"/>
    <cellStyle name="_Cash Flow 2003 110703_NYSEG Assets_IFRS IS 2" xfId="11092"/>
    <cellStyle name="_Cash Flow 2003 110703_NYSEG Assets_IFRS IS_Xavier" xfId="11093"/>
    <cellStyle name="_Cash Flow 2003 110703_NYSEG Assets_IFRS IS_Xavier 2" xfId="11094"/>
    <cellStyle name="_Cash Flow 2003 110703_NYSEG Assets_One Corp Summary" xfId="11095"/>
    <cellStyle name="_Cash Flow 2003 110703_NYSEG Assets_One Corp Summary 2" xfId="11096"/>
    <cellStyle name="_Cash Flow 2003 110703_NYSEG Assets_Plan IS" xfId="11097"/>
    <cellStyle name="_Cash Flow 2003 110703_NYSEG Assets_Plan IS 2" xfId="11098"/>
    <cellStyle name="_Cash Flow 2003 110703_NYSEG Assets_Plan IS_Xavier" xfId="11099"/>
    <cellStyle name="_Cash Flow 2003 110703_NYSEG Assets_Plan IS_Xavier 2" xfId="11100"/>
    <cellStyle name="_Cash Flow 2003 110703_NYSEG Assets_PlntIn" xfId="11101"/>
    <cellStyle name="_Cash Flow 2003 110703_NYSEG Assets_PlntIn 2" xfId="11102"/>
    <cellStyle name="_Cash Flow 2003 110703_NYSEG Assets_PlntIn_Xavier" xfId="11103"/>
    <cellStyle name="_Cash Flow 2003 110703_NYSEG Assets_PlntIn_Xavier 2" xfId="11104"/>
    <cellStyle name="_Cash Flow 2003 110703_NYSEG Assets_PPA" xfId="11105"/>
    <cellStyle name="_Cash Flow 2003 110703_NYSEG Assets_PPA 2" xfId="11106"/>
    <cellStyle name="_Cash Flow 2003 110703_NYSEG Assets_PPA_Xavier" xfId="11107"/>
    <cellStyle name="_Cash Flow 2003 110703_NYSEG Assets_PPA_Xavier 2" xfId="11108"/>
    <cellStyle name="_Cash Flow 2003 110703_NYSEG Assets_Xavier" xfId="11109"/>
    <cellStyle name="_Cash Flow 2003 110703_NYSEG Assets_Xavier 2" xfId="11110"/>
    <cellStyle name="_Cash Flow 2003 110703_NYSEG Liab" xfId="629"/>
    <cellStyle name="_Cash Flow 2003 110703_NYSEG Liab 2" xfId="630"/>
    <cellStyle name="_Cash Flow 2003 110703_NYSEG Liab 2 2" xfId="3673"/>
    <cellStyle name="_Cash Flow 2003 110703_NYSEG Liab 2_Xavier" xfId="11111"/>
    <cellStyle name="_Cash Flow 2003 110703_NYSEG Liab 2_Xavier 2" xfId="11112"/>
    <cellStyle name="_Cash Flow 2003 110703_NYSEG Liab 3" xfId="3672"/>
    <cellStyle name="_Cash Flow 2003 110703_NYSEG Liab 3 2" xfId="11113"/>
    <cellStyle name="_Cash Flow 2003 110703_NYSEG Liab 4" xfId="11114"/>
    <cellStyle name="_Cash Flow 2003 110703_NYSEG Liab 4 2" xfId="11115"/>
    <cellStyle name="_Cash Flow 2003 110703_NYSEG Liab 5" xfId="11116"/>
    <cellStyle name="_Cash Flow 2003 110703_NYSEG Liab 5 2" xfId="11117"/>
    <cellStyle name="_Cash Flow 2003 110703_NYSEG Liab 6" xfId="11118"/>
    <cellStyle name="_Cash Flow 2003 110703_NYSEG Liab 6 2" xfId="11119"/>
    <cellStyle name="_Cash Flow 2003 110703_NYSEG Liab 7" xfId="11120"/>
    <cellStyle name="_Cash Flow 2003 110703_NYSEG Liab 7 2" xfId="11121"/>
    <cellStyle name="_Cash Flow 2003 110703_NYSEG Liab 8" xfId="11122"/>
    <cellStyle name="_Cash Flow 2003 110703_NYSEG Liab 9" xfId="11123"/>
    <cellStyle name="_Cash Flow 2003 110703_NYSEG Liab_9. Staff Cost-External Services" xfId="11124"/>
    <cellStyle name="_Cash Flow 2003 110703_NYSEG Liab_9. Staff Cost-External Services 2" xfId="11125"/>
    <cellStyle name="_Cash Flow 2003 110703_NYSEG Liab_Actual" xfId="11126"/>
    <cellStyle name="_Cash Flow 2003 110703_NYSEG Liab_Actual 2" xfId="11127"/>
    <cellStyle name="_Cash Flow 2003 110703_NYSEG Liab_Actual_Xavier" xfId="11128"/>
    <cellStyle name="_Cash Flow 2003 110703_NYSEG Liab_Actual_Xavier 2" xfId="11129"/>
    <cellStyle name="_Cash Flow 2003 110703_NYSEG Liab_Conversion" xfId="11130"/>
    <cellStyle name="_Cash Flow 2003 110703_NYSEG Liab_Conversion 2" xfId="11131"/>
    <cellStyle name="_Cash Flow 2003 110703_NYSEG Liab_FIN € Summary" xfId="11132"/>
    <cellStyle name="_Cash Flow 2003 110703_NYSEG Liab_FIN € Summary 2" xfId="11133"/>
    <cellStyle name="_Cash Flow 2003 110703_NYSEG Liab_IFRS Elim" xfId="11134"/>
    <cellStyle name="_Cash Flow 2003 110703_NYSEG Liab_IFRS Elim 2" xfId="11135"/>
    <cellStyle name="_Cash Flow 2003 110703_NYSEG Liab_IFRS Elim_Xavier" xfId="11136"/>
    <cellStyle name="_Cash Flow 2003 110703_NYSEG Liab_IFRS Elim_Xavier 2" xfId="11137"/>
    <cellStyle name="_Cash Flow 2003 110703_NYSEG Liab_IFRS IS" xfId="11138"/>
    <cellStyle name="_Cash Flow 2003 110703_NYSEG Liab_IFRS IS 2" xfId="11139"/>
    <cellStyle name="_Cash Flow 2003 110703_NYSEG Liab_IFRS IS_Xavier" xfId="11140"/>
    <cellStyle name="_Cash Flow 2003 110703_NYSEG Liab_IFRS IS_Xavier 2" xfId="11141"/>
    <cellStyle name="_Cash Flow 2003 110703_NYSEG Liab_One Corp Summary" xfId="11142"/>
    <cellStyle name="_Cash Flow 2003 110703_NYSEG Liab_One Corp Summary 2" xfId="11143"/>
    <cellStyle name="_Cash Flow 2003 110703_NYSEG Liab_Plan IS" xfId="11144"/>
    <cellStyle name="_Cash Flow 2003 110703_NYSEG Liab_Plan IS 2" xfId="11145"/>
    <cellStyle name="_Cash Flow 2003 110703_NYSEG Liab_Plan IS_Xavier" xfId="11146"/>
    <cellStyle name="_Cash Flow 2003 110703_NYSEG Liab_Plan IS_Xavier 2" xfId="11147"/>
    <cellStyle name="_Cash Flow 2003 110703_NYSEG Liab_PlntIn" xfId="11148"/>
    <cellStyle name="_Cash Flow 2003 110703_NYSEG Liab_PlntIn 2" xfId="11149"/>
    <cellStyle name="_Cash Flow 2003 110703_NYSEG Liab_PlntIn_Xavier" xfId="11150"/>
    <cellStyle name="_Cash Flow 2003 110703_NYSEG Liab_PlntIn_Xavier 2" xfId="11151"/>
    <cellStyle name="_Cash Flow 2003 110703_NYSEG Liab_PPA" xfId="11152"/>
    <cellStyle name="_Cash Flow 2003 110703_NYSEG Liab_PPA 2" xfId="11153"/>
    <cellStyle name="_Cash Flow 2003 110703_NYSEG Liab_PPA_Xavier" xfId="11154"/>
    <cellStyle name="_Cash Flow 2003 110703_NYSEG Liab_PPA_Xavier 2" xfId="11155"/>
    <cellStyle name="_Cash Flow 2003 110703_NYSEG Liab_Xavier" xfId="11156"/>
    <cellStyle name="_Cash Flow 2003 110703_NYSEG Liab_Xavier 2" xfId="11157"/>
    <cellStyle name="_Cash Flow 2003 110703_One Corp Summary" xfId="11158"/>
    <cellStyle name="_Cash Flow 2003 110703_One Corp Summary 2" xfId="11159"/>
    <cellStyle name="_Cash Flow 2003 110703_Plan IS" xfId="11160"/>
    <cellStyle name="_Cash Flow 2003 110703_Plan IS 2" xfId="11161"/>
    <cellStyle name="_Cash Flow 2003 110703_Plan IS_Xavier" xfId="11162"/>
    <cellStyle name="_Cash Flow 2003 110703_Plan IS_Xavier 2" xfId="11163"/>
    <cellStyle name="_Cash Flow 2003 110703_PlntIn" xfId="11164"/>
    <cellStyle name="_Cash Flow 2003 110703_PlntIn 2" xfId="11165"/>
    <cellStyle name="_Cash Flow 2003 110703_PlntIn_Xavier" xfId="11166"/>
    <cellStyle name="_Cash Flow 2003 110703_PlntIn_Xavier 2" xfId="11167"/>
    <cellStyle name="_Cash Flow 2003 110703_PPA" xfId="11168"/>
    <cellStyle name="_Cash Flow 2003 110703_PPA 2" xfId="11169"/>
    <cellStyle name="_Cash Flow 2003 110703_PPA_Xavier" xfId="11170"/>
    <cellStyle name="_Cash Flow 2003 110703_PPA_Xavier 2" xfId="11171"/>
    <cellStyle name="_Cash Flow 2003 110703_Reg Asset 2008 changes-summary Jan" xfId="631"/>
    <cellStyle name="_Cash Flow 2003 110703_Reg Asset 2008 changes-summary Jan 2" xfId="632"/>
    <cellStyle name="_Cash Flow 2003 110703_Reg Asset 2008 changes-summary Jan 2 2" xfId="3675"/>
    <cellStyle name="_Cash Flow 2003 110703_Reg Asset 2008 changes-summary Jan 2_Xavier" xfId="11172"/>
    <cellStyle name="_Cash Flow 2003 110703_Reg Asset 2008 changes-summary Jan 2_Xavier 2" xfId="11173"/>
    <cellStyle name="_Cash Flow 2003 110703_Reg Asset 2008 changes-summary Jan 3" xfId="3674"/>
    <cellStyle name="_Cash Flow 2003 110703_Reg Asset 2008 changes-summary Jan 3 2" xfId="11174"/>
    <cellStyle name="_Cash Flow 2003 110703_Reg Asset 2008 changes-summary Jan 4" xfId="11175"/>
    <cellStyle name="_Cash Flow 2003 110703_Reg Asset 2008 changes-summary Jan 4 2" xfId="11176"/>
    <cellStyle name="_Cash Flow 2003 110703_Reg Asset 2008 changes-summary Jan 5" xfId="11177"/>
    <cellStyle name="_Cash Flow 2003 110703_Reg Asset 2008 changes-summary Jan 5 2" xfId="11178"/>
    <cellStyle name="_Cash Flow 2003 110703_Reg Asset 2008 changes-summary Jan 6" xfId="11179"/>
    <cellStyle name="_Cash Flow 2003 110703_Reg Asset 2008 changes-summary Jan 6 2" xfId="11180"/>
    <cellStyle name="_Cash Flow 2003 110703_Reg Asset 2008 changes-summary Jan 7" xfId="11181"/>
    <cellStyle name="_Cash Flow 2003 110703_Reg Asset 2008 changes-summary Jan 7 2" xfId="11182"/>
    <cellStyle name="_Cash Flow 2003 110703_Reg Asset 2008 changes-summary Jan 8" xfId="11183"/>
    <cellStyle name="_Cash Flow 2003 110703_Reg Asset 2008 changes-summary Jan 9" xfId="11184"/>
    <cellStyle name="_Cash Flow 2003 110703_Reg Asset 2008 changes-summary Jan_9. Staff Cost-External Services" xfId="11185"/>
    <cellStyle name="_Cash Flow 2003 110703_Reg Asset 2008 changes-summary Jan_9. Staff Cost-External Services 2" xfId="11186"/>
    <cellStyle name="_Cash Flow 2003 110703_Reg Asset 2008 changes-summary Jan_Actual" xfId="11187"/>
    <cellStyle name="_Cash Flow 2003 110703_Reg Asset 2008 changes-summary Jan_Actual 2" xfId="11188"/>
    <cellStyle name="_Cash Flow 2003 110703_Reg Asset 2008 changes-summary Jan_Actual_Xavier" xfId="11189"/>
    <cellStyle name="_Cash Flow 2003 110703_Reg Asset 2008 changes-summary Jan_Actual_Xavier 2" xfId="11190"/>
    <cellStyle name="_Cash Flow 2003 110703_Reg Asset 2008 changes-summary Jan_Conversion" xfId="11191"/>
    <cellStyle name="_Cash Flow 2003 110703_Reg Asset 2008 changes-summary Jan_Conversion 2" xfId="11192"/>
    <cellStyle name="_Cash Flow 2003 110703_Reg Asset 2008 changes-summary Jan_FIN € Summary" xfId="11193"/>
    <cellStyle name="_Cash Flow 2003 110703_Reg Asset 2008 changes-summary Jan_FIN € Summary 2" xfId="11194"/>
    <cellStyle name="_Cash Flow 2003 110703_Reg Asset 2008 changes-summary Jan_IFRS Elim" xfId="11195"/>
    <cellStyle name="_Cash Flow 2003 110703_Reg Asset 2008 changes-summary Jan_IFRS Elim 2" xfId="11196"/>
    <cellStyle name="_Cash Flow 2003 110703_Reg Asset 2008 changes-summary Jan_IFRS Elim_Xavier" xfId="11197"/>
    <cellStyle name="_Cash Flow 2003 110703_Reg Asset 2008 changes-summary Jan_IFRS Elim_Xavier 2" xfId="11198"/>
    <cellStyle name="_Cash Flow 2003 110703_Reg Asset 2008 changes-summary Jan_IFRS IS" xfId="11199"/>
    <cellStyle name="_Cash Flow 2003 110703_Reg Asset 2008 changes-summary Jan_IFRS IS 2" xfId="11200"/>
    <cellStyle name="_Cash Flow 2003 110703_Reg Asset 2008 changes-summary Jan_IFRS IS_Xavier" xfId="11201"/>
    <cellStyle name="_Cash Flow 2003 110703_Reg Asset 2008 changes-summary Jan_IFRS IS_Xavier 2" xfId="11202"/>
    <cellStyle name="_Cash Flow 2003 110703_Reg Asset 2008 changes-summary Jan_One Corp Summary" xfId="11203"/>
    <cellStyle name="_Cash Flow 2003 110703_Reg Asset 2008 changes-summary Jan_One Corp Summary 2" xfId="11204"/>
    <cellStyle name="_Cash Flow 2003 110703_Reg Asset 2008 changes-summary Jan_Plan IS" xfId="11205"/>
    <cellStyle name="_Cash Flow 2003 110703_Reg Asset 2008 changes-summary Jan_Plan IS 2" xfId="11206"/>
    <cellStyle name="_Cash Flow 2003 110703_Reg Asset 2008 changes-summary Jan_Plan IS_Xavier" xfId="11207"/>
    <cellStyle name="_Cash Flow 2003 110703_Reg Asset 2008 changes-summary Jan_Plan IS_Xavier 2" xfId="11208"/>
    <cellStyle name="_Cash Flow 2003 110703_Reg Asset 2008 changes-summary Jan_PlntIn" xfId="11209"/>
    <cellStyle name="_Cash Flow 2003 110703_Reg Asset 2008 changes-summary Jan_PlntIn 2" xfId="11210"/>
    <cellStyle name="_Cash Flow 2003 110703_Reg Asset 2008 changes-summary Jan_PlntIn_Xavier" xfId="11211"/>
    <cellStyle name="_Cash Flow 2003 110703_Reg Asset 2008 changes-summary Jan_PlntIn_Xavier 2" xfId="11212"/>
    <cellStyle name="_Cash Flow 2003 110703_Reg Asset 2008 changes-summary Jan_PPA" xfId="11213"/>
    <cellStyle name="_Cash Flow 2003 110703_Reg Asset 2008 changes-summary Jan_PPA 2" xfId="11214"/>
    <cellStyle name="_Cash Flow 2003 110703_Reg Asset 2008 changes-summary Jan_PPA_Xavier" xfId="11215"/>
    <cellStyle name="_Cash Flow 2003 110703_Reg Asset 2008 changes-summary Jan_PPA_Xavier 2" xfId="11216"/>
    <cellStyle name="_Cash Flow 2003 110703_Reg Asset 2008 changes-summary Jan_Xavier" xfId="11217"/>
    <cellStyle name="_Cash Flow 2003 110703_Reg Asset 2008 changes-summary Jan_Xavier 2" xfId="11218"/>
    <cellStyle name="_Cash Flow 2003 110703_Xavier" xfId="11219"/>
    <cellStyle name="_Cash Flow 2003 110703_Xavier 2" xfId="11220"/>
    <cellStyle name="_Cash Flow 2003 140203" xfId="633"/>
    <cellStyle name="_Cash Flow 2003 140203 2" xfId="634"/>
    <cellStyle name="_Cash Flow 2003 140203 2 2" xfId="3677"/>
    <cellStyle name="_Cash Flow 2003 140203 2_Xavier" xfId="11221"/>
    <cellStyle name="_Cash Flow 2003 140203 2_Xavier 2" xfId="11222"/>
    <cellStyle name="_Cash Flow 2003 140203 3" xfId="3676"/>
    <cellStyle name="_Cash Flow 2003 140203 3 2" xfId="11223"/>
    <cellStyle name="_Cash Flow 2003 140203 4" xfId="11224"/>
    <cellStyle name="_Cash Flow 2003 140203 4 2" xfId="11225"/>
    <cellStyle name="_Cash Flow 2003 140203 5" xfId="11226"/>
    <cellStyle name="_Cash Flow 2003 140203 5 2" xfId="11227"/>
    <cellStyle name="_Cash Flow 2003 140203 6" xfId="11228"/>
    <cellStyle name="_Cash Flow 2003 140203 6 2" xfId="11229"/>
    <cellStyle name="_Cash Flow 2003 140203 7" xfId="11230"/>
    <cellStyle name="_Cash Flow 2003 140203 7 2" xfId="11231"/>
    <cellStyle name="_Cash Flow 2003 140203 8" xfId="11232"/>
    <cellStyle name="_Cash Flow 2003 140203 9" xfId="11233"/>
    <cellStyle name="_Cash Flow 2003 140203_9. Staff Cost-External Services" xfId="11234"/>
    <cellStyle name="_Cash Flow 2003 140203_9. Staff Cost-External Services 2" xfId="11235"/>
    <cellStyle name="_Cash Flow 2003 140203_Actual" xfId="11236"/>
    <cellStyle name="_Cash Flow 2003 140203_Actual 2" xfId="11237"/>
    <cellStyle name="_Cash Flow 2003 140203_Actual_Xavier" xfId="11238"/>
    <cellStyle name="_Cash Flow 2003 140203_Actual_Xavier 2" xfId="11239"/>
    <cellStyle name="_Cash Flow 2003 140203_Adams Report Recon Sept 08" xfId="635"/>
    <cellStyle name="_Cash Flow 2003 140203_Adams Report Recon Sept 08 2" xfId="636"/>
    <cellStyle name="_Cash Flow 2003 140203_Adams Report Recon Sept 08 2 2" xfId="3679"/>
    <cellStyle name="_Cash Flow 2003 140203_Adams Report Recon Sept 08 2_Xavier" xfId="11240"/>
    <cellStyle name="_Cash Flow 2003 140203_Adams Report Recon Sept 08 2_Xavier 2" xfId="11241"/>
    <cellStyle name="_Cash Flow 2003 140203_Adams Report Recon Sept 08 3" xfId="3678"/>
    <cellStyle name="_Cash Flow 2003 140203_Adams Report Recon Sept 08 3 2" xfId="11242"/>
    <cellStyle name="_Cash Flow 2003 140203_Adams Report Recon Sept 08 4" xfId="11243"/>
    <cellStyle name="_Cash Flow 2003 140203_Adams Report Recon Sept 08 4 2" xfId="11244"/>
    <cellStyle name="_Cash Flow 2003 140203_Adams Report Recon Sept 08 5" xfId="11245"/>
    <cellStyle name="_Cash Flow 2003 140203_Adams Report Recon Sept 08 5 2" xfId="11246"/>
    <cellStyle name="_Cash Flow 2003 140203_Adams Report Recon Sept 08 6" xfId="11247"/>
    <cellStyle name="_Cash Flow 2003 140203_Adams Report Recon Sept 08 6 2" xfId="11248"/>
    <cellStyle name="_Cash Flow 2003 140203_Adams Report Recon Sept 08 7" xfId="11249"/>
    <cellStyle name="_Cash Flow 2003 140203_Adams Report Recon Sept 08 7 2" xfId="11250"/>
    <cellStyle name="_Cash Flow 2003 140203_Adams Report Recon Sept 08 8" xfId="11251"/>
    <cellStyle name="_Cash Flow 2003 140203_Adams Report Recon Sept 08 9" xfId="11252"/>
    <cellStyle name="_Cash Flow 2003 140203_Adams Report Recon Sept 08_9. Staff Cost-External Services" xfId="11253"/>
    <cellStyle name="_Cash Flow 2003 140203_Adams Report Recon Sept 08_9. Staff Cost-External Services 2" xfId="11254"/>
    <cellStyle name="_Cash Flow 2003 140203_Adams Report Recon Sept 08_Actual" xfId="11255"/>
    <cellStyle name="_Cash Flow 2003 140203_Adams Report Recon Sept 08_Actual 2" xfId="11256"/>
    <cellStyle name="_Cash Flow 2003 140203_Adams Report Recon Sept 08_Actual_Xavier" xfId="11257"/>
    <cellStyle name="_Cash Flow 2003 140203_Adams Report Recon Sept 08_Actual_Xavier 2" xfId="11258"/>
    <cellStyle name="_Cash Flow 2003 140203_Adams Report Recon Sept 08_Conversion" xfId="11259"/>
    <cellStyle name="_Cash Flow 2003 140203_Adams Report Recon Sept 08_Conversion 2" xfId="11260"/>
    <cellStyle name="_Cash Flow 2003 140203_Adams Report Recon Sept 08_FIN € Summary" xfId="11261"/>
    <cellStyle name="_Cash Flow 2003 140203_Adams Report Recon Sept 08_FIN € Summary 2" xfId="11262"/>
    <cellStyle name="_Cash Flow 2003 140203_Adams Report Recon Sept 08_IFRS Elim" xfId="11263"/>
    <cellStyle name="_Cash Flow 2003 140203_Adams Report Recon Sept 08_IFRS Elim 2" xfId="11264"/>
    <cellStyle name="_Cash Flow 2003 140203_Adams Report Recon Sept 08_IFRS Elim_Xavier" xfId="11265"/>
    <cellStyle name="_Cash Flow 2003 140203_Adams Report Recon Sept 08_IFRS Elim_Xavier 2" xfId="11266"/>
    <cellStyle name="_Cash Flow 2003 140203_Adams Report Recon Sept 08_IFRS IS" xfId="11267"/>
    <cellStyle name="_Cash Flow 2003 140203_Adams Report Recon Sept 08_IFRS IS 2" xfId="11268"/>
    <cellStyle name="_Cash Flow 2003 140203_Adams Report Recon Sept 08_IFRS IS_Xavier" xfId="11269"/>
    <cellStyle name="_Cash Flow 2003 140203_Adams Report Recon Sept 08_IFRS IS_Xavier 2" xfId="11270"/>
    <cellStyle name="_Cash Flow 2003 140203_Adams Report Recon Sept 08_One Corp Summary" xfId="11271"/>
    <cellStyle name="_Cash Flow 2003 140203_Adams Report Recon Sept 08_One Corp Summary 2" xfId="11272"/>
    <cellStyle name="_Cash Flow 2003 140203_Adams Report Recon Sept 08_Plan IS" xfId="11273"/>
    <cellStyle name="_Cash Flow 2003 140203_Adams Report Recon Sept 08_Plan IS 2" xfId="11274"/>
    <cellStyle name="_Cash Flow 2003 140203_Adams Report Recon Sept 08_Plan IS_Xavier" xfId="11275"/>
    <cellStyle name="_Cash Flow 2003 140203_Adams Report Recon Sept 08_Plan IS_Xavier 2" xfId="11276"/>
    <cellStyle name="_Cash Flow 2003 140203_Adams Report Recon Sept 08_PlntIn" xfId="11277"/>
    <cellStyle name="_Cash Flow 2003 140203_Adams Report Recon Sept 08_PlntIn 2" xfId="11278"/>
    <cellStyle name="_Cash Flow 2003 140203_Adams Report Recon Sept 08_PlntIn_Xavier" xfId="11279"/>
    <cellStyle name="_Cash Flow 2003 140203_Adams Report Recon Sept 08_PlntIn_Xavier 2" xfId="11280"/>
    <cellStyle name="_Cash Flow 2003 140203_Adams Report Recon Sept 08_PPA" xfId="11281"/>
    <cellStyle name="_Cash Flow 2003 140203_Adams Report Recon Sept 08_PPA 2" xfId="11282"/>
    <cellStyle name="_Cash Flow 2003 140203_Adams Report Recon Sept 08_PPA_Xavier" xfId="11283"/>
    <cellStyle name="_Cash Flow 2003 140203_Adams Report Recon Sept 08_PPA_Xavier 2" xfId="11284"/>
    <cellStyle name="_Cash Flow 2003 140203_Adams Report Recon Sept 08_Xavier" xfId="11285"/>
    <cellStyle name="_Cash Flow 2003 140203_Adams Report Recon Sept 08_Xavier 2" xfId="11286"/>
    <cellStyle name="_Cash Flow 2003 140203_Book1" xfId="637"/>
    <cellStyle name="_Cash Flow 2003 140203_Book1 2" xfId="638"/>
    <cellStyle name="_Cash Flow 2003 140203_Book1 2 2" xfId="3681"/>
    <cellStyle name="_Cash Flow 2003 140203_Book1 2_Xavier" xfId="11287"/>
    <cellStyle name="_Cash Flow 2003 140203_Book1 2_Xavier 2" xfId="11288"/>
    <cellStyle name="_Cash Flow 2003 140203_Book1 3" xfId="3680"/>
    <cellStyle name="_Cash Flow 2003 140203_Book1 3 2" xfId="11289"/>
    <cellStyle name="_Cash Flow 2003 140203_Book1 4" xfId="11290"/>
    <cellStyle name="_Cash Flow 2003 140203_Book1 4 2" xfId="11291"/>
    <cellStyle name="_Cash Flow 2003 140203_Book1 5" xfId="11292"/>
    <cellStyle name="_Cash Flow 2003 140203_Book1 5 2" xfId="11293"/>
    <cellStyle name="_Cash Flow 2003 140203_Book1 6" xfId="11294"/>
    <cellStyle name="_Cash Flow 2003 140203_Book1 6 2" xfId="11295"/>
    <cellStyle name="_Cash Flow 2003 140203_Book1 7" xfId="11296"/>
    <cellStyle name="_Cash Flow 2003 140203_Book1 7 2" xfId="11297"/>
    <cellStyle name="_Cash Flow 2003 140203_Book1 8" xfId="11298"/>
    <cellStyle name="_Cash Flow 2003 140203_Book1 9" xfId="11299"/>
    <cellStyle name="_Cash Flow 2003 140203_Book1_9. Staff Cost-External Services" xfId="11300"/>
    <cellStyle name="_Cash Flow 2003 140203_Book1_9. Staff Cost-External Services 2" xfId="11301"/>
    <cellStyle name="_Cash Flow 2003 140203_Book1_Actual" xfId="11302"/>
    <cellStyle name="_Cash Flow 2003 140203_Book1_Actual 2" xfId="11303"/>
    <cellStyle name="_Cash Flow 2003 140203_Book1_Actual_Xavier" xfId="11304"/>
    <cellStyle name="_Cash Flow 2003 140203_Book1_Actual_Xavier 2" xfId="11305"/>
    <cellStyle name="_Cash Flow 2003 140203_Book1_Conversion" xfId="11306"/>
    <cellStyle name="_Cash Flow 2003 140203_Book1_Conversion 2" xfId="11307"/>
    <cellStyle name="_Cash Flow 2003 140203_Book1_FIN € Summary" xfId="11308"/>
    <cellStyle name="_Cash Flow 2003 140203_Book1_FIN € Summary 2" xfId="11309"/>
    <cellStyle name="_Cash Flow 2003 140203_Book1_IFRS Elim" xfId="11310"/>
    <cellStyle name="_Cash Flow 2003 140203_Book1_IFRS Elim 2" xfId="11311"/>
    <cellStyle name="_Cash Flow 2003 140203_Book1_IFRS Elim_Xavier" xfId="11312"/>
    <cellStyle name="_Cash Flow 2003 140203_Book1_IFRS Elim_Xavier 2" xfId="11313"/>
    <cellStyle name="_Cash Flow 2003 140203_Book1_IFRS IS" xfId="11314"/>
    <cellStyle name="_Cash Flow 2003 140203_Book1_IFRS IS 2" xfId="11315"/>
    <cellStyle name="_Cash Flow 2003 140203_Book1_IFRS IS_Xavier" xfId="11316"/>
    <cellStyle name="_Cash Flow 2003 140203_Book1_IFRS IS_Xavier 2" xfId="11317"/>
    <cellStyle name="_Cash Flow 2003 140203_Book1_One Corp Summary" xfId="11318"/>
    <cellStyle name="_Cash Flow 2003 140203_Book1_One Corp Summary 2" xfId="11319"/>
    <cellStyle name="_Cash Flow 2003 140203_Book1_Plan IS" xfId="11320"/>
    <cellStyle name="_Cash Flow 2003 140203_Book1_Plan IS 2" xfId="11321"/>
    <cellStyle name="_Cash Flow 2003 140203_Book1_Plan IS_Xavier" xfId="11322"/>
    <cellStyle name="_Cash Flow 2003 140203_Book1_Plan IS_Xavier 2" xfId="11323"/>
    <cellStyle name="_Cash Flow 2003 140203_Book1_PlntIn" xfId="11324"/>
    <cellStyle name="_Cash Flow 2003 140203_Book1_PlntIn 2" xfId="11325"/>
    <cellStyle name="_Cash Flow 2003 140203_Book1_PlntIn_Xavier" xfId="11326"/>
    <cellStyle name="_Cash Flow 2003 140203_Book1_PlntIn_Xavier 2" xfId="11327"/>
    <cellStyle name="_Cash Flow 2003 140203_Book1_PPA" xfId="11328"/>
    <cellStyle name="_Cash Flow 2003 140203_Book1_PPA 2" xfId="11329"/>
    <cellStyle name="_Cash Flow 2003 140203_Book1_PPA_Xavier" xfId="11330"/>
    <cellStyle name="_Cash Flow 2003 140203_Book1_PPA_Xavier 2" xfId="11331"/>
    <cellStyle name="_Cash Flow 2003 140203_Book1_Xavier" xfId="11332"/>
    <cellStyle name="_Cash Flow 2003 140203_Book1_Xavier 2" xfId="11333"/>
    <cellStyle name="_Cash Flow 2003 140203_Conversion" xfId="11334"/>
    <cellStyle name="_Cash Flow 2003 140203_Conversion 2" xfId="11335"/>
    <cellStyle name="_Cash Flow 2003 140203_FIN € Summary" xfId="11336"/>
    <cellStyle name="_Cash Flow 2003 140203_FIN € Summary 2" xfId="11337"/>
    <cellStyle name="_Cash Flow 2003 140203_IFRS Elim" xfId="11338"/>
    <cellStyle name="_Cash Flow 2003 140203_IFRS Elim 2" xfId="11339"/>
    <cellStyle name="_Cash Flow 2003 140203_IFRS Elim_Xavier" xfId="11340"/>
    <cellStyle name="_Cash Flow 2003 140203_IFRS Elim_Xavier 2" xfId="11341"/>
    <cellStyle name="_Cash Flow 2003 140203_IFRS IS" xfId="11342"/>
    <cellStyle name="_Cash Flow 2003 140203_IFRS IS 2" xfId="11343"/>
    <cellStyle name="_Cash Flow 2003 140203_IFRS IS_Xavier" xfId="11344"/>
    <cellStyle name="_Cash Flow 2003 140203_IFRS IS_Xavier 2" xfId="11345"/>
    <cellStyle name="_Cash Flow 2003 140203_NYSEG Assets" xfId="639"/>
    <cellStyle name="_Cash Flow 2003 140203_NYSEG Assets 2" xfId="640"/>
    <cellStyle name="_Cash Flow 2003 140203_NYSEG Assets 2 2" xfId="3683"/>
    <cellStyle name="_Cash Flow 2003 140203_NYSEG Assets 2_Xavier" xfId="11346"/>
    <cellStyle name="_Cash Flow 2003 140203_NYSEG Assets 2_Xavier 2" xfId="11347"/>
    <cellStyle name="_Cash Flow 2003 140203_NYSEG Assets 3" xfId="3682"/>
    <cellStyle name="_Cash Flow 2003 140203_NYSEG Assets 3 2" xfId="11348"/>
    <cellStyle name="_Cash Flow 2003 140203_NYSEG Assets 4" xfId="11349"/>
    <cellStyle name="_Cash Flow 2003 140203_NYSEG Assets 4 2" xfId="11350"/>
    <cellStyle name="_Cash Flow 2003 140203_NYSEG Assets 5" xfId="11351"/>
    <cellStyle name="_Cash Flow 2003 140203_NYSEG Assets 5 2" xfId="11352"/>
    <cellStyle name="_Cash Flow 2003 140203_NYSEG Assets 6" xfId="11353"/>
    <cellStyle name="_Cash Flow 2003 140203_NYSEG Assets 6 2" xfId="11354"/>
    <cellStyle name="_Cash Flow 2003 140203_NYSEG Assets 7" xfId="11355"/>
    <cellStyle name="_Cash Flow 2003 140203_NYSEG Assets 7 2" xfId="11356"/>
    <cellStyle name="_Cash Flow 2003 140203_NYSEG Assets 8" xfId="11357"/>
    <cellStyle name="_Cash Flow 2003 140203_NYSEG Assets 9" xfId="11358"/>
    <cellStyle name="_Cash Flow 2003 140203_NYSEG Assets_9. Staff Cost-External Services" xfId="11359"/>
    <cellStyle name="_Cash Flow 2003 140203_NYSEG Assets_9. Staff Cost-External Services 2" xfId="11360"/>
    <cellStyle name="_Cash Flow 2003 140203_NYSEG Assets_Actual" xfId="11361"/>
    <cellStyle name="_Cash Flow 2003 140203_NYSEG Assets_Actual 2" xfId="11362"/>
    <cellStyle name="_Cash Flow 2003 140203_NYSEG Assets_Actual_Xavier" xfId="11363"/>
    <cellStyle name="_Cash Flow 2003 140203_NYSEG Assets_Actual_Xavier 2" xfId="11364"/>
    <cellStyle name="_Cash Flow 2003 140203_NYSEG Assets_Conversion" xfId="11365"/>
    <cellStyle name="_Cash Flow 2003 140203_NYSEG Assets_Conversion 2" xfId="11366"/>
    <cellStyle name="_Cash Flow 2003 140203_NYSEG Assets_FIN € Summary" xfId="11367"/>
    <cellStyle name="_Cash Flow 2003 140203_NYSEG Assets_FIN € Summary 2" xfId="11368"/>
    <cellStyle name="_Cash Flow 2003 140203_NYSEG Assets_IFRS Elim" xfId="11369"/>
    <cellStyle name="_Cash Flow 2003 140203_NYSEG Assets_IFRS Elim 2" xfId="11370"/>
    <cellStyle name="_Cash Flow 2003 140203_NYSEG Assets_IFRS Elim_Xavier" xfId="11371"/>
    <cellStyle name="_Cash Flow 2003 140203_NYSEG Assets_IFRS Elim_Xavier 2" xfId="11372"/>
    <cellStyle name="_Cash Flow 2003 140203_NYSEG Assets_IFRS IS" xfId="11373"/>
    <cellStyle name="_Cash Flow 2003 140203_NYSEG Assets_IFRS IS 2" xfId="11374"/>
    <cellStyle name="_Cash Flow 2003 140203_NYSEG Assets_IFRS IS_Xavier" xfId="11375"/>
    <cellStyle name="_Cash Flow 2003 140203_NYSEG Assets_IFRS IS_Xavier 2" xfId="11376"/>
    <cellStyle name="_Cash Flow 2003 140203_NYSEG Assets_One Corp Summary" xfId="11377"/>
    <cellStyle name="_Cash Flow 2003 140203_NYSEG Assets_One Corp Summary 2" xfId="11378"/>
    <cellStyle name="_Cash Flow 2003 140203_NYSEG Assets_Plan IS" xfId="11379"/>
    <cellStyle name="_Cash Flow 2003 140203_NYSEG Assets_Plan IS 2" xfId="11380"/>
    <cellStyle name="_Cash Flow 2003 140203_NYSEG Assets_Plan IS_Xavier" xfId="11381"/>
    <cellStyle name="_Cash Flow 2003 140203_NYSEG Assets_Plan IS_Xavier 2" xfId="11382"/>
    <cellStyle name="_Cash Flow 2003 140203_NYSEG Assets_PlntIn" xfId="11383"/>
    <cellStyle name="_Cash Flow 2003 140203_NYSEG Assets_PlntIn 2" xfId="11384"/>
    <cellStyle name="_Cash Flow 2003 140203_NYSEG Assets_PlntIn_Xavier" xfId="11385"/>
    <cellStyle name="_Cash Flow 2003 140203_NYSEG Assets_PlntIn_Xavier 2" xfId="11386"/>
    <cellStyle name="_Cash Flow 2003 140203_NYSEG Assets_PPA" xfId="11387"/>
    <cellStyle name="_Cash Flow 2003 140203_NYSEG Assets_PPA 2" xfId="11388"/>
    <cellStyle name="_Cash Flow 2003 140203_NYSEG Assets_PPA_Xavier" xfId="11389"/>
    <cellStyle name="_Cash Flow 2003 140203_NYSEG Assets_PPA_Xavier 2" xfId="11390"/>
    <cellStyle name="_Cash Flow 2003 140203_NYSEG Assets_Xavier" xfId="11391"/>
    <cellStyle name="_Cash Flow 2003 140203_NYSEG Assets_Xavier 2" xfId="11392"/>
    <cellStyle name="_Cash Flow 2003 140203_NYSEG Liab" xfId="641"/>
    <cellStyle name="_Cash Flow 2003 140203_NYSEG Liab 2" xfId="642"/>
    <cellStyle name="_Cash Flow 2003 140203_NYSEG Liab 2 2" xfId="3685"/>
    <cellStyle name="_Cash Flow 2003 140203_NYSEG Liab 2_Xavier" xfId="11393"/>
    <cellStyle name="_Cash Flow 2003 140203_NYSEG Liab 2_Xavier 2" xfId="11394"/>
    <cellStyle name="_Cash Flow 2003 140203_NYSEG Liab 3" xfId="3684"/>
    <cellStyle name="_Cash Flow 2003 140203_NYSEG Liab 3 2" xfId="11395"/>
    <cellStyle name="_Cash Flow 2003 140203_NYSEG Liab 4" xfId="11396"/>
    <cellStyle name="_Cash Flow 2003 140203_NYSEG Liab 4 2" xfId="11397"/>
    <cellStyle name="_Cash Flow 2003 140203_NYSEG Liab 5" xfId="11398"/>
    <cellStyle name="_Cash Flow 2003 140203_NYSEG Liab 5 2" xfId="11399"/>
    <cellStyle name="_Cash Flow 2003 140203_NYSEG Liab 6" xfId="11400"/>
    <cellStyle name="_Cash Flow 2003 140203_NYSEG Liab 6 2" xfId="11401"/>
    <cellStyle name="_Cash Flow 2003 140203_NYSEG Liab 7" xfId="11402"/>
    <cellStyle name="_Cash Flow 2003 140203_NYSEG Liab 7 2" xfId="11403"/>
    <cellStyle name="_Cash Flow 2003 140203_NYSEG Liab 8" xfId="11404"/>
    <cellStyle name="_Cash Flow 2003 140203_NYSEG Liab 9" xfId="11405"/>
    <cellStyle name="_Cash Flow 2003 140203_NYSEG Liab_9. Staff Cost-External Services" xfId="11406"/>
    <cellStyle name="_Cash Flow 2003 140203_NYSEG Liab_9. Staff Cost-External Services 2" xfId="11407"/>
    <cellStyle name="_Cash Flow 2003 140203_NYSEG Liab_Actual" xfId="11408"/>
    <cellStyle name="_Cash Flow 2003 140203_NYSEG Liab_Actual 2" xfId="11409"/>
    <cellStyle name="_Cash Flow 2003 140203_NYSEG Liab_Actual_Xavier" xfId="11410"/>
    <cellStyle name="_Cash Flow 2003 140203_NYSEG Liab_Actual_Xavier 2" xfId="11411"/>
    <cellStyle name="_Cash Flow 2003 140203_NYSEG Liab_Conversion" xfId="11412"/>
    <cellStyle name="_Cash Flow 2003 140203_NYSEG Liab_Conversion 2" xfId="11413"/>
    <cellStyle name="_Cash Flow 2003 140203_NYSEG Liab_FIN € Summary" xfId="11414"/>
    <cellStyle name="_Cash Flow 2003 140203_NYSEG Liab_FIN € Summary 2" xfId="11415"/>
    <cellStyle name="_Cash Flow 2003 140203_NYSEG Liab_IFRS Elim" xfId="11416"/>
    <cellStyle name="_Cash Flow 2003 140203_NYSEG Liab_IFRS Elim 2" xfId="11417"/>
    <cellStyle name="_Cash Flow 2003 140203_NYSEG Liab_IFRS Elim_Xavier" xfId="11418"/>
    <cellStyle name="_Cash Flow 2003 140203_NYSEG Liab_IFRS Elim_Xavier 2" xfId="11419"/>
    <cellStyle name="_Cash Flow 2003 140203_NYSEG Liab_IFRS IS" xfId="11420"/>
    <cellStyle name="_Cash Flow 2003 140203_NYSEG Liab_IFRS IS 2" xfId="11421"/>
    <cellStyle name="_Cash Flow 2003 140203_NYSEG Liab_IFRS IS_Xavier" xfId="11422"/>
    <cellStyle name="_Cash Flow 2003 140203_NYSEG Liab_IFRS IS_Xavier 2" xfId="11423"/>
    <cellStyle name="_Cash Flow 2003 140203_NYSEG Liab_One Corp Summary" xfId="11424"/>
    <cellStyle name="_Cash Flow 2003 140203_NYSEG Liab_One Corp Summary 2" xfId="11425"/>
    <cellStyle name="_Cash Flow 2003 140203_NYSEG Liab_Plan IS" xfId="11426"/>
    <cellStyle name="_Cash Flow 2003 140203_NYSEG Liab_Plan IS 2" xfId="11427"/>
    <cellStyle name="_Cash Flow 2003 140203_NYSEG Liab_Plan IS_Xavier" xfId="11428"/>
    <cellStyle name="_Cash Flow 2003 140203_NYSEG Liab_Plan IS_Xavier 2" xfId="11429"/>
    <cellStyle name="_Cash Flow 2003 140203_NYSEG Liab_PlntIn" xfId="11430"/>
    <cellStyle name="_Cash Flow 2003 140203_NYSEG Liab_PlntIn 2" xfId="11431"/>
    <cellStyle name="_Cash Flow 2003 140203_NYSEG Liab_PlntIn_Xavier" xfId="11432"/>
    <cellStyle name="_Cash Flow 2003 140203_NYSEG Liab_PlntIn_Xavier 2" xfId="11433"/>
    <cellStyle name="_Cash Flow 2003 140203_NYSEG Liab_PPA" xfId="11434"/>
    <cellStyle name="_Cash Flow 2003 140203_NYSEG Liab_PPA 2" xfId="11435"/>
    <cellStyle name="_Cash Flow 2003 140203_NYSEG Liab_PPA_Xavier" xfId="11436"/>
    <cellStyle name="_Cash Flow 2003 140203_NYSEG Liab_PPA_Xavier 2" xfId="11437"/>
    <cellStyle name="_Cash Flow 2003 140203_NYSEG Liab_Xavier" xfId="11438"/>
    <cellStyle name="_Cash Flow 2003 140203_NYSEG Liab_Xavier 2" xfId="11439"/>
    <cellStyle name="_Cash Flow 2003 140203_One Corp Summary" xfId="11440"/>
    <cellStyle name="_Cash Flow 2003 140203_One Corp Summary 2" xfId="11441"/>
    <cellStyle name="_Cash Flow 2003 140203_Plan IS" xfId="11442"/>
    <cellStyle name="_Cash Flow 2003 140203_Plan IS 2" xfId="11443"/>
    <cellStyle name="_Cash Flow 2003 140203_Plan IS_Xavier" xfId="11444"/>
    <cellStyle name="_Cash Flow 2003 140203_Plan IS_Xavier 2" xfId="11445"/>
    <cellStyle name="_Cash Flow 2003 140203_PlntIn" xfId="11446"/>
    <cellStyle name="_Cash Flow 2003 140203_PlntIn 2" xfId="11447"/>
    <cellStyle name="_Cash Flow 2003 140203_PlntIn_Xavier" xfId="11448"/>
    <cellStyle name="_Cash Flow 2003 140203_PlntIn_Xavier 2" xfId="11449"/>
    <cellStyle name="_Cash Flow 2003 140203_PPA" xfId="11450"/>
    <cellStyle name="_Cash Flow 2003 140203_PPA 2" xfId="11451"/>
    <cellStyle name="_Cash Flow 2003 140203_PPA_Xavier" xfId="11452"/>
    <cellStyle name="_Cash Flow 2003 140203_PPA_Xavier 2" xfId="11453"/>
    <cellStyle name="_Cash Flow 2003 140203_Reg Asset 2008 changes-summary Jan" xfId="643"/>
    <cellStyle name="_Cash Flow 2003 140203_Reg Asset 2008 changes-summary Jan 2" xfId="644"/>
    <cellStyle name="_Cash Flow 2003 140203_Reg Asset 2008 changes-summary Jan 2 2" xfId="3687"/>
    <cellStyle name="_Cash Flow 2003 140203_Reg Asset 2008 changes-summary Jan 2_Xavier" xfId="11454"/>
    <cellStyle name="_Cash Flow 2003 140203_Reg Asset 2008 changes-summary Jan 2_Xavier 2" xfId="11455"/>
    <cellStyle name="_Cash Flow 2003 140203_Reg Asset 2008 changes-summary Jan 3" xfId="3686"/>
    <cellStyle name="_Cash Flow 2003 140203_Reg Asset 2008 changes-summary Jan 3 2" xfId="11456"/>
    <cellStyle name="_Cash Flow 2003 140203_Reg Asset 2008 changes-summary Jan 4" xfId="11457"/>
    <cellStyle name="_Cash Flow 2003 140203_Reg Asset 2008 changes-summary Jan 4 2" xfId="11458"/>
    <cellStyle name="_Cash Flow 2003 140203_Reg Asset 2008 changes-summary Jan 5" xfId="11459"/>
    <cellStyle name="_Cash Flow 2003 140203_Reg Asset 2008 changes-summary Jan 5 2" xfId="11460"/>
    <cellStyle name="_Cash Flow 2003 140203_Reg Asset 2008 changes-summary Jan 6" xfId="11461"/>
    <cellStyle name="_Cash Flow 2003 140203_Reg Asset 2008 changes-summary Jan 6 2" xfId="11462"/>
    <cellStyle name="_Cash Flow 2003 140203_Reg Asset 2008 changes-summary Jan 7" xfId="11463"/>
    <cellStyle name="_Cash Flow 2003 140203_Reg Asset 2008 changes-summary Jan 7 2" xfId="11464"/>
    <cellStyle name="_Cash Flow 2003 140203_Reg Asset 2008 changes-summary Jan 8" xfId="11465"/>
    <cellStyle name="_Cash Flow 2003 140203_Reg Asset 2008 changes-summary Jan 9" xfId="11466"/>
    <cellStyle name="_Cash Flow 2003 140203_Reg Asset 2008 changes-summary Jan_9. Staff Cost-External Services" xfId="11467"/>
    <cellStyle name="_Cash Flow 2003 140203_Reg Asset 2008 changes-summary Jan_9. Staff Cost-External Services 2" xfId="11468"/>
    <cellStyle name="_Cash Flow 2003 140203_Reg Asset 2008 changes-summary Jan_Actual" xfId="11469"/>
    <cellStyle name="_Cash Flow 2003 140203_Reg Asset 2008 changes-summary Jan_Actual 2" xfId="11470"/>
    <cellStyle name="_Cash Flow 2003 140203_Reg Asset 2008 changes-summary Jan_Actual_Xavier" xfId="11471"/>
    <cellStyle name="_Cash Flow 2003 140203_Reg Asset 2008 changes-summary Jan_Actual_Xavier 2" xfId="11472"/>
    <cellStyle name="_Cash Flow 2003 140203_Reg Asset 2008 changes-summary Jan_Conversion" xfId="11473"/>
    <cellStyle name="_Cash Flow 2003 140203_Reg Asset 2008 changes-summary Jan_Conversion 2" xfId="11474"/>
    <cellStyle name="_Cash Flow 2003 140203_Reg Asset 2008 changes-summary Jan_FIN € Summary" xfId="11475"/>
    <cellStyle name="_Cash Flow 2003 140203_Reg Asset 2008 changes-summary Jan_FIN € Summary 2" xfId="11476"/>
    <cellStyle name="_Cash Flow 2003 140203_Reg Asset 2008 changes-summary Jan_IFRS Elim" xfId="11477"/>
    <cellStyle name="_Cash Flow 2003 140203_Reg Asset 2008 changes-summary Jan_IFRS Elim 2" xfId="11478"/>
    <cellStyle name="_Cash Flow 2003 140203_Reg Asset 2008 changes-summary Jan_IFRS Elim_Xavier" xfId="11479"/>
    <cellStyle name="_Cash Flow 2003 140203_Reg Asset 2008 changes-summary Jan_IFRS Elim_Xavier 2" xfId="11480"/>
    <cellStyle name="_Cash Flow 2003 140203_Reg Asset 2008 changes-summary Jan_IFRS IS" xfId="11481"/>
    <cellStyle name="_Cash Flow 2003 140203_Reg Asset 2008 changes-summary Jan_IFRS IS 2" xfId="11482"/>
    <cellStyle name="_Cash Flow 2003 140203_Reg Asset 2008 changes-summary Jan_IFRS IS_Xavier" xfId="11483"/>
    <cellStyle name="_Cash Flow 2003 140203_Reg Asset 2008 changes-summary Jan_IFRS IS_Xavier 2" xfId="11484"/>
    <cellStyle name="_Cash Flow 2003 140203_Reg Asset 2008 changes-summary Jan_One Corp Summary" xfId="11485"/>
    <cellStyle name="_Cash Flow 2003 140203_Reg Asset 2008 changes-summary Jan_One Corp Summary 2" xfId="11486"/>
    <cellStyle name="_Cash Flow 2003 140203_Reg Asset 2008 changes-summary Jan_Plan IS" xfId="11487"/>
    <cellStyle name="_Cash Flow 2003 140203_Reg Asset 2008 changes-summary Jan_Plan IS 2" xfId="11488"/>
    <cellStyle name="_Cash Flow 2003 140203_Reg Asset 2008 changes-summary Jan_Plan IS_Xavier" xfId="11489"/>
    <cellStyle name="_Cash Flow 2003 140203_Reg Asset 2008 changes-summary Jan_Plan IS_Xavier 2" xfId="11490"/>
    <cellStyle name="_Cash Flow 2003 140203_Reg Asset 2008 changes-summary Jan_PlntIn" xfId="11491"/>
    <cellStyle name="_Cash Flow 2003 140203_Reg Asset 2008 changes-summary Jan_PlntIn 2" xfId="11492"/>
    <cellStyle name="_Cash Flow 2003 140203_Reg Asset 2008 changes-summary Jan_PlntIn_Xavier" xfId="11493"/>
    <cellStyle name="_Cash Flow 2003 140203_Reg Asset 2008 changes-summary Jan_PlntIn_Xavier 2" xfId="11494"/>
    <cellStyle name="_Cash Flow 2003 140203_Reg Asset 2008 changes-summary Jan_PPA" xfId="11495"/>
    <cellStyle name="_Cash Flow 2003 140203_Reg Asset 2008 changes-summary Jan_PPA 2" xfId="11496"/>
    <cellStyle name="_Cash Flow 2003 140203_Reg Asset 2008 changes-summary Jan_PPA_Xavier" xfId="11497"/>
    <cellStyle name="_Cash Flow 2003 140203_Reg Asset 2008 changes-summary Jan_PPA_Xavier 2" xfId="11498"/>
    <cellStyle name="_Cash Flow 2003 140203_Reg Asset 2008 changes-summary Jan_Xavier" xfId="11499"/>
    <cellStyle name="_Cash Flow 2003 140203_Reg Asset 2008 changes-summary Jan_Xavier 2" xfId="11500"/>
    <cellStyle name="_Cash Flow 2003 140203_Xavier" xfId="11501"/>
    <cellStyle name="_Cash Flow 2003 140203_Xavier 2" xfId="11502"/>
    <cellStyle name="_Cash Flow 2003 250403" xfId="645"/>
    <cellStyle name="_Cash Flow 2003 250403 2" xfId="646"/>
    <cellStyle name="_Cash Flow 2003 250403 2 2" xfId="3689"/>
    <cellStyle name="_Cash Flow 2003 250403 2_Xavier" xfId="11503"/>
    <cellStyle name="_Cash Flow 2003 250403 2_Xavier 2" xfId="11504"/>
    <cellStyle name="_Cash Flow 2003 250403 3" xfId="3688"/>
    <cellStyle name="_Cash Flow 2003 250403 3 2" xfId="11505"/>
    <cellStyle name="_Cash Flow 2003 250403 4" xfId="11506"/>
    <cellStyle name="_Cash Flow 2003 250403 4 2" xfId="11507"/>
    <cellStyle name="_Cash Flow 2003 250403 5" xfId="11508"/>
    <cellStyle name="_Cash Flow 2003 250403 5 2" xfId="11509"/>
    <cellStyle name="_Cash Flow 2003 250403 6" xfId="11510"/>
    <cellStyle name="_Cash Flow 2003 250403 6 2" xfId="11511"/>
    <cellStyle name="_Cash Flow 2003 250403 7" xfId="11512"/>
    <cellStyle name="_Cash Flow 2003 250403 7 2" xfId="11513"/>
    <cellStyle name="_Cash Flow 2003 250403 8" xfId="11514"/>
    <cellStyle name="_Cash Flow 2003 250403 9" xfId="11515"/>
    <cellStyle name="_Cash Flow 2003 250403_9. Staff Cost-External Services" xfId="11516"/>
    <cellStyle name="_Cash Flow 2003 250403_9. Staff Cost-External Services 2" xfId="11517"/>
    <cellStyle name="_Cash Flow 2003 250403_Actual" xfId="11518"/>
    <cellStyle name="_Cash Flow 2003 250403_Actual 2" xfId="11519"/>
    <cellStyle name="_Cash Flow 2003 250403_Actual_Xavier" xfId="11520"/>
    <cellStyle name="_Cash Flow 2003 250403_Actual_Xavier 2" xfId="11521"/>
    <cellStyle name="_Cash Flow 2003 250403_Adams Report Recon Sept 08" xfId="647"/>
    <cellStyle name="_Cash Flow 2003 250403_Adams Report Recon Sept 08 2" xfId="648"/>
    <cellStyle name="_Cash Flow 2003 250403_Adams Report Recon Sept 08 2 2" xfId="3691"/>
    <cellStyle name="_Cash Flow 2003 250403_Adams Report Recon Sept 08 2_Xavier" xfId="11522"/>
    <cellStyle name="_Cash Flow 2003 250403_Adams Report Recon Sept 08 2_Xavier 2" xfId="11523"/>
    <cellStyle name="_Cash Flow 2003 250403_Adams Report Recon Sept 08 3" xfId="3690"/>
    <cellStyle name="_Cash Flow 2003 250403_Adams Report Recon Sept 08 3 2" xfId="11524"/>
    <cellStyle name="_Cash Flow 2003 250403_Adams Report Recon Sept 08 4" xfId="11525"/>
    <cellStyle name="_Cash Flow 2003 250403_Adams Report Recon Sept 08 4 2" xfId="11526"/>
    <cellStyle name="_Cash Flow 2003 250403_Adams Report Recon Sept 08 5" xfId="11527"/>
    <cellStyle name="_Cash Flow 2003 250403_Adams Report Recon Sept 08 5 2" xfId="11528"/>
    <cellStyle name="_Cash Flow 2003 250403_Adams Report Recon Sept 08 6" xfId="11529"/>
    <cellStyle name="_Cash Flow 2003 250403_Adams Report Recon Sept 08 6 2" xfId="11530"/>
    <cellStyle name="_Cash Flow 2003 250403_Adams Report Recon Sept 08 7" xfId="11531"/>
    <cellStyle name="_Cash Flow 2003 250403_Adams Report Recon Sept 08 7 2" xfId="11532"/>
    <cellStyle name="_Cash Flow 2003 250403_Adams Report Recon Sept 08 8" xfId="11533"/>
    <cellStyle name="_Cash Flow 2003 250403_Adams Report Recon Sept 08 9" xfId="11534"/>
    <cellStyle name="_Cash Flow 2003 250403_Adams Report Recon Sept 08_9. Staff Cost-External Services" xfId="11535"/>
    <cellStyle name="_Cash Flow 2003 250403_Adams Report Recon Sept 08_9. Staff Cost-External Services 2" xfId="11536"/>
    <cellStyle name="_Cash Flow 2003 250403_Adams Report Recon Sept 08_Actual" xfId="11537"/>
    <cellStyle name="_Cash Flow 2003 250403_Adams Report Recon Sept 08_Actual 2" xfId="11538"/>
    <cellStyle name="_Cash Flow 2003 250403_Adams Report Recon Sept 08_Actual_Xavier" xfId="11539"/>
    <cellStyle name="_Cash Flow 2003 250403_Adams Report Recon Sept 08_Actual_Xavier 2" xfId="11540"/>
    <cellStyle name="_Cash Flow 2003 250403_Adams Report Recon Sept 08_Conversion" xfId="11541"/>
    <cellStyle name="_Cash Flow 2003 250403_Adams Report Recon Sept 08_Conversion 2" xfId="11542"/>
    <cellStyle name="_Cash Flow 2003 250403_Adams Report Recon Sept 08_FIN € Summary" xfId="11543"/>
    <cellStyle name="_Cash Flow 2003 250403_Adams Report Recon Sept 08_FIN € Summary 2" xfId="11544"/>
    <cellStyle name="_Cash Flow 2003 250403_Adams Report Recon Sept 08_IFRS Elim" xfId="11545"/>
    <cellStyle name="_Cash Flow 2003 250403_Adams Report Recon Sept 08_IFRS Elim 2" xfId="11546"/>
    <cellStyle name="_Cash Flow 2003 250403_Adams Report Recon Sept 08_IFRS Elim_Xavier" xfId="11547"/>
    <cellStyle name="_Cash Flow 2003 250403_Adams Report Recon Sept 08_IFRS Elim_Xavier 2" xfId="11548"/>
    <cellStyle name="_Cash Flow 2003 250403_Adams Report Recon Sept 08_IFRS IS" xfId="11549"/>
    <cellStyle name="_Cash Flow 2003 250403_Adams Report Recon Sept 08_IFRS IS 2" xfId="11550"/>
    <cellStyle name="_Cash Flow 2003 250403_Adams Report Recon Sept 08_IFRS IS_Xavier" xfId="11551"/>
    <cellStyle name="_Cash Flow 2003 250403_Adams Report Recon Sept 08_IFRS IS_Xavier 2" xfId="11552"/>
    <cellStyle name="_Cash Flow 2003 250403_Adams Report Recon Sept 08_One Corp Summary" xfId="11553"/>
    <cellStyle name="_Cash Flow 2003 250403_Adams Report Recon Sept 08_One Corp Summary 2" xfId="11554"/>
    <cellStyle name="_Cash Flow 2003 250403_Adams Report Recon Sept 08_Plan IS" xfId="11555"/>
    <cellStyle name="_Cash Flow 2003 250403_Adams Report Recon Sept 08_Plan IS 2" xfId="11556"/>
    <cellStyle name="_Cash Flow 2003 250403_Adams Report Recon Sept 08_Plan IS_Xavier" xfId="11557"/>
    <cellStyle name="_Cash Flow 2003 250403_Adams Report Recon Sept 08_Plan IS_Xavier 2" xfId="11558"/>
    <cellStyle name="_Cash Flow 2003 250403_Adams Report Recon Sept 08_PlntIn" xfId="11559"/>
    <cellStyle name="_Cash Flow 2003 250403_Adams Report Recon Sept 08_PlntIn 2" xfId="11560"/>
    <cellStyle name="_Cash Flow 2003 250403_Adams Report Recon Sept 08_PlntIn_Xavier" xfId="11561"/>
    <cellStyle name="_Cash Flow 2003 250403_Adams Report Recon Sept 08_PlntIn_Xavier 2" xfId="11562"/>
    <cellStyle name="_Cash Flow 2003 250403_Adams Report Recon Sept 08_PPA" xfId="11563"/>
    <cellStyle name="_Cash Flow 2003 250403_Adams Report Recon Sept 08_PPA 2" xfId="11564"/>
    <cellStyle name="_Cash Flow 2003 250403_Adams Report Recon Sept 08_PPA_Xavier" xfId="11565"/>
    <cellStyle name="_Cash Flow 2003 250403_Adams Report Recon Sept 08_PPA_Xavier 2" xfId="11566"/>
    <cellStyle name="_Cash Flow 2003 250403_Adams Report Recon Sept 08_Xavier" xfId="11567"/>
    <cellStyle name="_Cash Flow 2003 250403_Adams Report Recon Sept 08_Xavier 2" xfId="11568"/>
    <cellStyle name="_Cash Flow 2003 250403_Book1" xfId="649"/>
    <cellStyle name="_Cash Flow 2003 250403_Book1 2" xfId="650"/>
    <cellStyle name="_Cash Flow 2003 250403_Book1 2 2" xfId="3693"/>
    <cellStyle name="_Cash Flow 2003 250403_Book1 2_Xavier" xfId="11569"/>
    <cellStyle name="_Cash Flow 2003 250403_Book1 2_Xavier 2" xfId="11570"/>
    <cellStyle name="_Cash Flow 2003 250403_Book1 3" xfId="3692"/>
    <cellStyle name="_Cash Flow 2003 250403_Book1 3 2" xfId="11571"/>
    <cellStyle name="_Cash Flow 2003 250403_Book1 4" xfId="11572"/>
    <cellStyle name="_Cash Flow 2003 250403_Book1 4 2" xfId="11573"/>
    <cellStyle name="_Cash Flow 2003 250403_Book1 5" xfId="11574"/>
    <cellStyle name="_Cash Flow 2003 250403_Book1 5 2" xfId="11575"/>
    <cellStyle name="_Cash Flow 2003 250403_Book1 6" xfId="11576"/>
    <cellStyle name="_Cash Flow 2003 250403_Book1 6 2" xfId="11577"/>
    <cellStyle name="_Cash Flow 2003 250403_Book1 7" xfId="11578"/>
    <cellStyle name="_Cash Flow 2003 250403_Book1 7 2" xfId="11579"/>
    <cellStyle name="_Cash Flow 2003 250403_Book1 8" xfId="11580"/>
    <cellStyle name="_Cash Flow 2003 250403_Book1 9" xfId="11581"/>
    <cellStyle name="_Cash Flow 2003 250403_Book1_9. Staff Cost-External Services" xfId="11582"/>
    <cellStyle name="_Cash Flow 2003 250403_Book1_9. Staff Cost-External Services 2" xfId="11583"/>
    <cellStyle name="_Cash Flow 2003 250403_Book1_Actual" xfId="11584"/>
    <cellStyle name="_Cash Flow 2003 250403_Book1_Actual 2" xfId="11585"/>
    <cellStyle name="_Cash Flow 2003 250403_Book1_Actual_Xavier" xfId="11586"/>
    <cellStyle name="_Cash Flow 2003 250403_Book1_Actual_Xavier 2" xfId="11587"/>
    <cellStyle name="_Cash Flow 2003 250403_Book1_Conversion" xfId="11588"/>
    <cellStyle name="_Cash Flow 2003 250403_Book1_Conversion 2" xfId="11589"/>
    <cellStyle name="_Cash Flow 2003 250403_Book1_FIN € Summary" xfId="11590"/>
    <cellStyle name="_Cash Flow 2003 250403_Book1_FIN € Summary 2" xfId="11591"/>
    <cellStyle name="_Cash Flow 2003 250403_Book1_IFRS Elim" xfId="11592"/>
    <cellStyle name="_Cash Flow 2003 250403_Book1_IFRS Elim 2" xfId="11593"/>
    <cellStyle name="_Cash Flow 2003 250403_Book1_IFRS Elim_Xavier" xfId="11594"/>
    <cellStyle name="_Cash Flow 2003 250403_Book1_IFRS Elim_Xavier 2" xfId="11595"/>
    <cellStyle name="_Cash Flow 2003 250403_Book1_IFRS IS" xfId="11596"/>
    <cellStyle name="_Cash Flow 2003 250403_Book1_IFRS IS 2" xfId="11597"/>
    <cellStyle name="_Cash Flow 2003 250403_Book1_IFRS IS_Xavier" xfId="11598"/>
    <cellStyle name="_Cash Flow 2003 250403_Book1_IFRS IS_Xavier 2" xfId="11599"/>
    <cellStyle name="_Cash Flow 2003 250403_Book1_One Corp Summary" xfId="11600"/>
    <cellStyle name="_Cash Flow 2003 250403_Book1_One Corp Summary 2" xfId="11601"/>
    <cellStyle name="_Cash Flow 2003 250403_Book1_Plan IS" xfId="11602"/>
    <cellStyle name="_Cash Flow 2003 250403_Book1_Plan IS 2" xfId="11603"/>
    <cellStyle name="_Cash Flow 2003 250403_Book1_Plan IS_Xavier" xfId="11604"/>
    <cellStyle name="_Cash Flow 2003 250403_Book1_Plan IS_Xavier 2" xfId="11605"/>
    <cellStyle name="_Cash Flow 2003 250403_Book1_PlntIn" xfId="11606"/>
    <cellStyle name="_Cash Flow 2003 250403_Book1_PlntIn 2" xfId="11607"/>
    <cellStyle name="_Cash Flow 2003 250403_Book1_PlntIn_Xavier" xfId="11608"/>
    <cellStyle name="_Cash Flow 2003 250403_Book1_PlntIn_Xavier 2" xfId="11609"/>
    <cellStyle name="_Cash Flow 2003 250403_Book1_PPA" xfId="11610"/>
    <cellStyle name="_Cash Flow 2003 250403_Book1_PPA 2" xfId="11611"/>
    <cellStyle name="_Cash Flow 2003 250403_Book1_PPA_Xavier" xfId="11612"/>
    <cellStyle name="_Cash Flow 2003 250403_Book1_PPA_Xavier 2" xfId="11613"/>
    <cellStyle name="_Cash Flow 2003 250403_Book1_Xavier" xfId="11614"/>
    <cellStyle name="_Cash Flow 2003 250403_Book1_Xavier 2" xfId="11615"/>
    <cellStyle name="_Cash Flow 2003 250403_Conversion" xfId="11616"/>
    <cellStyle name="_Cash Flow 2003 250403_Conversion 2" xfId="11617"/>
    <cellStyle name="_Cash Flow 2003 250403_FIN € Summary" xfId="11618"/>
    <cellStyle name="_Cash Flow 2003 250403_FIN € Summary 2" xfId="11619"/>
    <cellStyle name="_Cash Flow 2003 250403_IFRS Elim" xfId="11620"/>
    <cellStyle name="_Cash Flow 2003 250403_IFRS Elim 2" xfId="11621"/>
    <cellStyle name="_Cash Flow 2003 250403_IFRS Elim_Xavier" xfId="11622"/>
    <cellStyle name="_Cash Flow 2003 250403_IFRS Elim_Xavier 2" xfId="11623"/>
    <cellStyle name="_Cash Flow 2003 250403_IFRS IS" xfId="11624"/>
    <cellStyle name="_Cash Flow 2003 250403_IFRS IS 2" xfId="11625"/>
    <cellStyle name="_Cash Flow 2003 250403_IFRS IS_Xavier" xfId="11626"/>
    <cellStyle name="_Cash Flow 2003 250403_IFRS IS_Xavier 2" xfId="11627"/>
    <cellStyle name="_Cash Flow 2003 250403_NYSEG Assets" xfId="651"/>
    <cellStyle name="_Cash Flow 2003 250403_NYSEG Assets 2" xfId="652"/>
    <cellStyle name="_Cash Flow 2003 250403_NYSEG Assets 2 2" xfId="3695"/>
    <cellStyle name="_Cash Flow 2003 250403_NYSEG Assets 2_Xavier" xfId="11628"/>
    <cellStyle name="_Cash Flow 2003 250403_NYSEG Assets 2_Xavier 2" xfId="11629"/>
    <cellStyle name="_Cash Flow 2003 250403_NYSEG Assets 3" xfId="3694"/>
    <cellStyle name="_Cash Flow 2003 250403_NYSEG Assets 3 2" xfId="11630"/>
    <cellStyle name="_Cash Flow 2003 250403_NYSEG Assets 4" xfId="11631"/>
    <cellStyle name="_Cash Flow 2003 250403_NYSEG Assets 4 2" xfId="11632"/>
    <cellStyle name="_Cash Flow 2003 250403_NYSEG Assets 5" xfId="11633"/>
    <cellStyle name="_Cash Flow 2003 250403_NYSEG Assets 5 2" xfId="11634"/>
    <cellStyle name="_Cash Flow 2003 250403_NYSEG Assets 6" xfId="11635"/>
    <cellStyle name="_Cash Flow 2003 250403_NYSEG Assets 6 2" xfId="11636"/>
    <cellStyle name="_Cash Flow 2003 250403_NYSEG Assets 7" xfId="11637"/>
    <cellStyle name="_Cash Flow 2003 250403_NYSEG Assets 7 2" xfId="11638"/>
    <cellStyle name="_Cash Flow 2003 250403_NYSEG Assets 8" xfId="11639"/>
    <cellStyle name="_Cash Flow 2003 250403_NYSEG Assets 9" xfId="11640"/>
    <cellStyle name="_Cash Flow 2003 250403_NYSEG Assets_9. Staff Cost-External Services" xfId="11641"/>
    <cellStyle name="_Cash Flow 2003 250403_NYSEG Assets_9. Staff Cost-External Services 2" xfId="11642"/>
    <cellStyle name="_Cash Flow 2003 250403_NYSEG Assets_Actual" xfId="11643"/>
    <cellStyle name="_Cash Flow 2003 250403_NYSEG Assets_Actual 2" xfId="11644"/>
    <cellStyle name="_Cash Flow 2003 250403_NYSEG Assets_Actual_Xavier" xfId="11645"/>
    <cellStyle name="_Cash Flow 2003 250403_NYSEG Assets_Actual_Xavier 2" xfId="11646"/>
    <cellStyle name="_Cash Flow 2003 250403_NYSEG Assets_Conversion" xfId="11647"/>
    <cellStyle name="_Cash Flow 2003 250403_NYSEG Assets_Conversion 2" xfId="11648"/>
    <cellStyle name="_Cash Flow 2003 250403_NYSEG Assets_FIN € Summary" xfId="11649"/>
    <cellStyle name="_Cash Flow 2003 250403_NYSEG Assets_FIN € Summary 2" xfId="11650"/>
    <cellStyle name="_Cash Flow 2003 250403_NYSEG Assets_IFRS Elim" xfId="11651"/>
    <cellStyle name="_Cash Flow 2003 250403_NYSEG Assets_IFRS Elim 2" xfId="11652"/>
    <cellStyle name="_Cash Flow 2003 250403_NYSEG Assets_IFRS Elim_Xavier" xfId="11653"/>
    <cellStyle name="_Cash Flow 2003 250403_NYSEG Assets_IFRS Elim_Xavier 2" xfId="11654"/>
    <cellStyle name="_Cash Flow 2003 250403_NYSEG Assets_IFRS IS" xfId="11655"/>
    <cellStyle name="_Cash Flow 2003 250403_NYSEG Assets_IFRS IS 2" xfId="11656"/>
    <cellStyle name="_Cash Flow 2003 250403_NYSEG Assets_IFRS IS_Xavier" xfId="11657"/>
    <cellStyle name="_Cash Flow 2003 250403_NYSEG Assets_IFRS IS_Xavier 2" xfId="11658"/>
    <cellStyle name="_Cash Flow 2003 250403_NYSEG Assets_One Corp Summary" xfId="11659"/>
    <cellStyle name="_Cash Flow 2003 250403_NYSEG Assets_One Corp Summary 2" xfId="11660"/>
    <cellStyle name="_Cash Flow 2003 250403_NYSEG Assets_Plan IS" xfId="11661"/>
    <cellStyle name="_Cash Flow 2003 250403_NYSEG Assets_Plan IS 2" xfId="11662"/>
    <cellStyle name="_Cash Flow 2003 250403_NYSEG Assets_Plan IS_Xavier" xfId="11663"/>
    <cellStyle name="_Cash Flow 2003 250403_NYSEG Assets_Plan IS_Xavier 2" xfId="11664"/>
    <cellStyle name="_Cash Flow 2003 250403_NYSEG Assets_PlntIn" xfId="11665"/>
    <cellStyle name="_Cash Flow 2003 250403_NYSEG Assets_PlntIn 2" xfId="11666"/>
    <cellStyle name="_Cash Flow 2003 250403_NYSEG Assets_PlntIn_Xavier" xfId="11667"/>
    <cellStyle name="_Cash Flow 2003 250403_NYSEG Assets_PlntIn_Xavier 2" xfId="11668"/>
    <cellStyle name="_Cash Flow 2003 250403_NYSEG Assets_PPA" xfId="11669"/>
    <cellStyle name="_Cash Flow 2003 250403_NYSEG Assets_PPA 2" xfId="11670"/>
    <cellStyle name="_Cash Flow 2003 250403_NYSEG Assets_PPA_Xavier" xfId="11671"/>
    <cellStyle name="_Cash Flow 2003 250403_NYSEG Assets_PPA_Xavier 2" xfId="11672"/>
    <cellStyle name="_Cash Flow 2003 250403_NYSEG Assets_Xavier" xfId="11673"/>
    <cellStyle name="_Cash Flow 2003 250403_NYSEG Assets_Xavier 2" xfId="11674"/>
    <cellStyle name="_Cash Flow 2003 250403_NYSEG Liab" xfId="653"/>
    <cellStyle name="_Cash Flow 2003 250403_NYSEG Liab 2" xfId="654"/>
    <cellStyle name="_Cash Flow 2003 250403_NYSEG Liab 2 2" xfId="3697"/>
    <cellStyle name="_Cash Flow 2003 250403_NYSEG Liab 2_Xavier" xfId="11675"/>
    <cellStyle name="_Cash Flow 2003 250403_NYSEG Liab 2_Xavier 2" xfId="11676"/>
    <cellStyle name="_Cash Flow 2003 250403_NYSEG Liab 3" xfId="3696"/>
    <cellStyle name="_Cash Flow 2003 250403_NYSEG Liab 3 2" xfId="11677"/>
    <cellStyle name="_Cash Flow 2003 250403_NYSEG Liab 4" xfId="11678"/>
    <cellStyle name="_Cash Flow 2003 250403_NYSEG Liab 4 2" xfId="11679"/>
    <cellStyle name="_Cash Flow 2003 250403_NYSEG Liab 5" xfId="11680"/>
    <cellStyle name="_Cash Flow 2003 250403_NYSEG Liab 5 2" xfId="11681"/>
    <cellStyle name="_Cash Flow 2003 250403_NYSEG Liab 6" xfId="11682"/>
    <cellStyle name="_Cash Flow 2003 250403_NYSEG Liab 6 2" xfId="11683"/>
    <cellStyle name="_Cash Flow 2003 250403_NYSEG Liab 7" xfId="11684"/>
    <cellStyle name="_Cash Flow 2003 250403_NYSEG Liab 7 2" xfId="11685"/>
    <cellStyle name="_Cash Flow 2003 250403_NYSEG Liab 8" xfId="11686"/>
    <cellStyle name="_Cash Flow 2003 250403_NYSEG Liab 9" xfId="11687"/>
    <cellStyle name="_Cash Flow 2003 250403_NYSEG Liab_9. Staff Cost-External Services" xfId="11688"/>
    <cellStyle name="_Cash Flow 2003 250403_NYSEG Liab_9. Staff Cost-External Services 2" xfId="11689"/>
    <cellStyle name="_Cash Flow 2003 250403_NYSEG Liab_Actual" xfId="11690"/>
    <cellStyle name="_Cash Flow 2003 250403_NYSEG Liab_Actual 2" xfId="11691"/>
    <cellStyle name="_Cash Flow 2003 250403_NYSEG Liab_Actual_Xavier" xfId="11692"/>
    <cellStyle name="_Cash Flow 2003 250403_NYSEG Liab_Actual_Xavier 2" xfId="11693"/>
    <cellStyle name="_Cash Flow 2003 250403_NYSEG Liab_Conversion" xfId="11694"/>
    <cellStyle name="_Cash Flow 2003 250403_NYSEG Liab_Conversion 2" xfId="11695"/>
    <cellStyle name="_Cash Flow 2003 250403_NYSEG Liab_FIN € Summary" xfId="11696"/>
    <cellStyle name="_Cash Flow 2003 250403_NYSEG Liab_FIN € Summary 2" xfId="11697"/>
    <cellStyle name="_Cash Flow 2003 250403_NYSEG Liab_IFRS Elim" xfId="11698"/>
    <cellStyle name="_Cash Flow 2003 250403_NYSEG Liab_IFRS Elim 2" xfId="11699"/>
    <cellStyle name="_Cash Flow 2003 250403_NYSEG Liab_IFRS Elim_Xavier" xfId="11700"/>
    <cellStyle name="_Cash Flow 2003 250403_NYSEG Liab_IFRS Elim_Xavier 2" xfId="11701"/>
    <cellStyle name="_Cash Flow 2003 250403_NYSEG Liab_IFRS IS" xfId="11702"/>
    <cellStyle name="_Cash Flow 2003 250403_NYSEG Liab_IFRS IS 2" xfId="11703"/>
    <cellStyle name="_Cash Flow 2003 250403_NYSEG Liab_IFRS IS_Xavier" xfId="11704"/>
    <cellStyle name="_Cash Flow 2003 250403_NYSEG Liab_IFRS IS_Xavier 2" xfId="11705"/>
    <cellStyle name="_Cash Flow 2003 250403_NYSEG Liab_One Corp Summary" xfId="11706"/>
    <cellStyle name="_Cash Flow 2003 250403_NYSEG Liab_One Corp Summary 2" xfId="11707"/>
    <cellStyle name="_Cash Flow 2003 250403_NYSEG Liab_Plan IS" xfId="11708"/>
    <cellStyle name="_Cash Flow 2003 250403_NYSEG Liab_Plan IS 2" xfId="11709"/>
    <cellStyle name="_Cash Flow 2003 250403_NYSEG Liab_Plan IS_Xavier" xfId="11710"/>
    <cellStyle name="_Cash Flow 2003 250403_NYSEG Liab_Plan IS_Xavier 2" xfId="11711"/>
    <cellStyle name="_Cash Flow 2003 250403_NYSEG Liab_PlntIn" xfId="11712"/>
    <cellStyle name="_Cash Flow 2003 250403_NYSEG Liab_PlntIn 2" xfId="11713"/>
    <cellStyle name="_Cash Flow 2003 250403_NYSEG Liab_PlntIn_Xavier" xfId="11714"/>
    <cellStyle name="_Cash Flow 2003 250403_NYSEG Liab_PlntIn_Xavier 2" xfId="11715"/>
    <cellStyle name="_Cash Flow 2003 250403_NYSEG Liab_PPA" xfId="11716"/>
    <cellStyle name="_Cash Flow 2003 250403_NYSEG Liab_PPA 2" xfId="11717"/>
    <cellStyle name="_Cash Flow 2003 250403_NYSEG Liab_PPA_Xavier" xfId="11718"/>
    <cellStyle name="_Cash Flow 2003 250403_NYSEG Liab_PPA_Xavier 2" xfId="11719"/>
    <cellStyle name="_Cash Flow 2003 250403_NYSEG Liab_Xavier" xfId="11720"/>
    <cellStyle name="_Cash Flow 2003 250403_NYSEG Liab_Xavier 2" xfId="11721"/>
    <cellStyle name="_Cash Flow 2003 250403_One Corp Summary" xfId="11722"/>
    <cellStyle name="_Cash Flow 2003 250403_One Corp Summary 2" xfId="11723"/>
    <cellStyle name="_Cash Flow 2003 250403_Plan IS" xfId="11724"/>
    <cellStyle name="_Cash Flow 2003 250403_Plan IS 2" xfId="11725"/>
    <cellStyle name="_Cash Flow 2003 250403_Plan IS_Xavier" xfId="11726"/>
    <cellStyle name="_Cash Flow 2003 250403_Plan IS_Xavier 2" xfId="11727"/>
    <cellStyle name="_Cash Flow 2003 250403_PlntIn" xfId="11728"/>
    <cellStyle name="_Cash Flow 2003 250403_PlntIn 2" xfId="11729"/>
    <cellStyle name="_Cash Flow 2003 250403_PlntIn_Xavier" xfId="11730"/>
    <cellStyle name="_Cash Flow 2003 250403_PlntIn_Xavier 2" xfId="11731"/>
    <cellStyle name="_Cash Flow 2003 250403_PPA" xfId="11732"/>
    <cellStyle name="_Cash Flow 2003 250403_PPA 2" xfId="11733"/>
    <cellStyle name="_Cash Flow 2003 250403_PPA_Xavier" xfId="11734"/>
    <cellStyle name="_Cash Flow 2003 250403_PPA_Xavier 2" xfId="11735"/>
    <cellStyle name="_Cash Flow 2003 250403_Reg Asset 2008 changes-summary Jan" xfId="655"/>
    <cellStyle name="_Cash Flow 2003 250403_Reg Asset 2008 changes-summary Jan 2" xfId="656"/>
    <cellStyle name="_Cash Flow 2003 250403_Reg Asset 2008 changes-summary Jan 2 2" xfId="3699"/>
    <cellStyle name="_Cash Flow 2003 250403_Reg Asset 2008 changes-summary Jan 2_Xavier" xfId="11736"/>
    <cellStyle name="_Cash Flow 2003 250403_Reg Asset 2008 changes-summary Jan 2_Xavier 2" xfId="11737"/>
    <cellStyle name="_Cash Flow 2003 250403_Reg Asset 2008 changes-summary Jan 3" xfId="3698"/>
    <cellStyle name="_Cash Flow 2003 250403_Reg Asset 2008 changes-summary Jan 3 2" xfId="11738"/>
    <cellStyle name="_Cash Flow 2003 250403_Reg Asset 2008 changes-summary Jan 4" xfId="11739"/>
    <cellStyle name="_Cash Flow 2003 250403_Reg Asset 2008 changes-summary Jan 4 2" xfId="11740"/>
    <cellStyle name="_Cash Flow 2003 250403_Reg Asset 2008 changes-summary Jan 5" xfId="11741"/>
    <cellStyle name="_Cash Flow 2003 250403_Reg Asset 2008 changes-summary Jan 5 2" xfId="11742"/>
    <cellStyle name="_Cash Flow 2003 250403_Reg Asset 2008 changes-summary Jan 6" xfId="11743"/>
    <cellStyle name="_Cash Flow 2003 250403_Reg Asset 2008 changes-summary Jan 6 2" xfId="11744"/>
    <cellStyle name="_Cash Flow 2003 250403_Reg Asset 2008 changes-summary Jan 7" xfId="11745"/>
    <cellStyle name="_Cash Flow 2003 250403_Reg Asset 2008 changes-summary Jan 7 2" xfId="11746"/>
    <cellStyle name="_Cash Flow 2003 250403_Reg Asset 2008 changes-summary Jan 8" xfId="11747"/>
    <cellStyle name="_Cash Flow 2003 250403_Reg Asset 2008 changes-summary Jan 9" xfId="11748"/>
    <cellStyle name="_Cash Flow 2003 250403_Reg Asset 2008 changes-summary Jan_9. Staff Cost-External Services" xfId="11749"/>
    <cellStyle name="_Cash Flow 2003 250403_Reg Asset 2008 changes-summary Jan_9. Staff Cost-External Services 2" xfId="11750"/>
    <cellStyle name="_Cash Flow 2003 250403_Reg Asset 2008 changes-summary Jan_Actual" xfId="11751"/>
    <cellStyle name="_Cash Flow 2003 250403_Reg Asset 2008 changes-summary Jan_Actual 2" xfId="11752"/>
    <cellStyle name="_Cash Flow 2003 250403_Reg Asset 2008 changes-summary Jan_Actual_Xavier" xfId="11753"/>
    <cellStyle name="_Cash Flow 2003 250403_Reg Asset 2008 changes-summary Jan_Actual_Xavier 2" xfId="11754"/>
    <cellStyle name="_Cash Flow 2003 250403_Reg Asset 2008 changes-summary Jan_Conversion" xfId="11755"/>
    <cellStyle name="_Cash Flow 2003 250403_Reg Asset 2008 changes-summary Jan_Conversion 2" xfId="11756"/>
    <cellStyle name="_Cash Flow 2003 250403_Reg Asset 2008 changes-summary Jan_FIN € Summary" xfId="11757"/>
    <cellStyle name="_Cash Flow 2003 250403_Reg Asset 2008 changes-summary Jan_FIN € Summary 2" xfId="11758"/>
    <cellStyle name="_Cash Flow 2003 250403_Reg Asset 2008 changes-summary Jan_IFRS Elim" xfId="11759"/>
    <cellStyle name="_Cash Flow 2003 250403_Reg Asset 2008 changes-summary Jan_IFRS Elim 2" xfId="11760"/>
    <cellStyle name="_Cash Flow 2003 250403_Reg Asset 2008 changes-summary Jan_IFRS Elim_Xavier" xfId="11761"/>
    <cellStyle name="_Cash Flow 2003 250403_Reg Asset 2008 changes-summary Jan_IFRS Elim_Xavier 2" xfId="11762"/>
    <cellStyle name="_Cash Flow 2003 250403_Reg Asset 2008 changes-summary Jan_IFRS IS" xfId="11763"/>
    <cellStyle name="_Cash Flow 2003 250403_Reg Asset 2008 changes-summary Jan_IFRS IS 2" xfId="11764"/>
    <cellStyle name="_Cash Flow 2003 250403_Reg Asset 2008 changes-summary Jan_IFRS IS_Xavier" xfId="11765"/>
    <cellStyle name="_Cash Flow 2003 250403_Reg Asset 2008 changes-summary Jan_IFRS IS_Xavier 2" xfId="11766"/>
    <cellStyle name="_Cash Flow 2003 250403_Reg Asset 2008 changes-summary Jan_One Corp Summary" xfId="11767"/>
    <cellStyle name="_Cash Flow 2003 250403_Reg Asset 2008 changes-summary Jan_One Corp Summary 2" xfId="11768"/>
    <cellStyle name="_Cash Flow 2003 250403_Reg Asset 2008 changes-summary Jan_Plan IS" xfId="11769"/>
    <cellStyle name="_Cash Flow 2003 250403_Reg Asset 2008 changes-summary Jan_Plan IS 2" xfId="11770"/>
    <cellStyle name="_Cash Flow 2003 250403_Reg Asset 2008 changes-summary Jan_Plan IS_Xavier" xfId="11771"/>
    <cellStyle name="_Cash Flow 2003 250403_Reg Asset 2008 changes-summary Jan_Plan IS_Xavier 2" xfId="11772"/>
    <cellStyle name="_Cash Flow 2003 250403_Reg Asset 2008 changes-summary Jan_PlntIn" xfId="11773"/>
    <cellStyle name="_Cash Flow 2003 250403_Reg Asset 2008 changes-summary Jan_PlntIn 2" xfId="11774"/>
    <cellStyle name="_Cash Flow 2003 250403_Reg Asset 2008 changes-summary Jan_PlntIn_Xavier" xfId="11775"/>
    <cellStyle name="_Cash Flow 2003 250403_Reg Asset 2008 changes-summary Jan_PlntIn_Xavier 2" xfId="11776"/>
    <cellStyle name="_Cash Flow 2003 250403_Reg Asset 2008 changes-summary Jan_PPA" xfId="11777"/>
    <cellStyle name="_Cash Flow 2003 250403_Reg Asset 2008 changes-summary Jan_PPA 2" xfId="11778"/>
    <cellStyle name="_Cash Flow 2003 250403_Reg Asset 2008 changes-summary Jan_PPA_Xavier" xfId="11779"/>
    <cellStyle name="_Cash Flow 2003 250403_Reg Asset 2008 changes-summary Jan_PPA_Xavier 2" xfId="11780"/>
    <cellStyle name="_Cash Flow 2003 250403_Reg Asset 2008 changes-summary Jan_Xavier" xfId="11781"/>
    <cellStyle name="_Cash Flow 2003 250403_Reg Asset 2008 changes-summary Jan_Xavier 2" xfId="11782"/>
    <cellStyle name="_Cash Flow 2003 250403_Xavier" xfId="11783"/>
    <cellStyle name="_Cash Flow 2003 250403_Xavier 2" xfId="11784"/>
    <cellStyle name="_Cash Flow 2003 280303" xfId="657"/>
    <cellStyle name="_Cash Flow 2003 280303 2" xfId="658"/>
    <cellStyle name="_Cash Flow 2003 280303 2 2" xfId="3701"/>
    <cellStyle name="_Cash Flow 2003 280303 2_Xavier" xfId="11785"/>
    <cellStyle name="_Cash Flow 2003 280303 2_Xavier 2" xfId="11786"/>
    <cellStyle name="_Cash Flow 2003 280303 3" xfId="3700"/>
    <cellStyle name="_Cash Flow 2003 280303 3 2" xfId="11787"/>
    <cellStyle name="_Cash Flow 2003 280303 4" xfId="11788"/>
    <cellStyle name="_Cash Flow 2003 280303 4 2" xfId="11789"/>
    <cellStyle name="_Cash Flow 2003 280303 5" xfId="11790"/>
    <cellStyle name="_Cash Flow 2003 280303 5 2" xfId="11791"/>
    <cellStyle name="_Cash Flow 2003 280303 6" xfId="11792"/>
    <cellStyle name="_Cash Flow 2003 280303 6 2" xfId="11793"/>
    <cellStyle name="_Cash Flow 2003 280303 7" xfId="11794"/>
    <cellStyle name="_Cash Flow 2003 280303 7 2" xfId="11795"/>
    <cellStyle name="_Cash Flow 2003 280303 8" xfId="11796"/>
    <cellStyle name="_Cash Flow 2003 280303 9" xfId="11797"/>
    <cellStyle name="_Cash Flow 2003 280303_9. Staff Cost-External Services" xfId="11798"/>
    <cellStyle name="_Cash Flow 2003 280303_9. Staff Cost-External Services 2" xfId="11799"/>
    <cellStyle name="_Cash Flow 2003 280303_Actual" xfId="11800"/>
    <cellStyle name="_Cash Flow 2003 280303_Actual 2" xfId="11801"/>
    <cellStyle name="_Cash Flow 2003 280303_Actual_Xavier" xfId="11802"/>
    <cellStyle name="_Cash Flow 2003 280303_Actual_Xavier 2" xfId="11803"/>
    <cellStyle name="_Cash Flow 2003 280303_Adams Report Recon Sept 08" xfId="659"/>
    <cellStyle name="_Cash Flow 2003 280303_Adams Report Recon Sept 08 2" xfId="660"/>
    <cellStyle name="_Cash Flow 2003 280303_Adams Report Recon Sept 08 2 2" xfId="3703"/>
    <cellStyle name="_Cash Flow 2003 280303_Adams Report Recon Sept 08 2_Xavier" xfId="11804"/>
    <cellStyle name="_Cash Flow 2003 280303_Adams Report Recon Sept 08 2_Xavier 2" xfId="11805"/>
    <cellStyle name="_Cash Flow 2003 280303_Adams Report Recon Sept 08 3" xfId="3702"/>
    <cellStyle name="_Cash Flow 2003 280303_Adams Report Recon Sept 08 3 2" xfId="11806"/>
    <cellStyle name="_Cash Flow 2003 280303_Adams Report Recon Sept 08 4" xfId="11807"/>
    <cellStyle name="_Cash Flow 2003 280303_Adams Report Recon Sept 08 4 2" xfId="11808"/>
    <cellStyle name="_Cash Flow 2003 280303_Adams Report Recon Sept 08 5" xfId="11809"/>
    <cellStyle name="_Cash Flow 2003 280303_Adams Report Recon Sept 08 5 2" xfId="11810"/>
    <cellStyle name="_Cash Flow 2003 280303_Adams Report Recon Sept 08 6" xfId="11811"/>
    <cellStyle name="_Cash Flow 2003 280303_Adams Report Recon Sept 08 6 2" xfId="11812"/>
    <cellStyle name="_Cash Flow 2003 280303_Adams Report Recon Sept 08 7" xfId="11813"/>
    <cellStyle name="_Cash Flow 2003 280303_Adams Report Recon Sept 08 7 2" xfId="11814"/>
    <cellStyle name="_Cash Flow 2003 280303_Adams Report Recon Sept 08 8" xfId="11815"/>
    <cellStyle name="_Cash Flow 2003 280303_Adams Report Recon Sept 08 9" xfId="11816"/>
    <cellStyle name="_Cash Flow 2003 280303_Adams Report Recon Sept 08_9. Staff Cost-External Services" xfId="11817"/>
    <cellStyle name="_Cash Flow 2003 280303_Adams Report Recon Sept 08_9. Staff Cost-External Services 2" xfId="11818"/>
    <cellStyle name="_Cash Flow 2003 280303_Adams Report Recon Sept 08_Actual" xfId="11819"/>
    <cellStyle name="_Cash Flow 2003 280303_Adams Report Recon Sept 08_Actual 2" xfId="11820"/>
    <cellStyle name="_Cash Flow 2003 280303_Adams Report Recon Sept 08_Actual_Xavier" xfId="11821"/>
    <cellStyle name="_Cash Flow 2003 280303_Adams Report Recon Sept 08_Actual_Xavier 2" xfId="11822"/>
    <cellStyle name="_Cash Flow 2003 280303_Adams Report Recon Sept 08_Conversion" xfId="11823"/>
    <cellStyle name="_Cash Flow 2003 280303_Adams Report Recon Sept 08_Conversion 2" xfId="11824"/>
    <cellStyle name="_Cash Flow 2003 280303_Adams Report Recon Sept 08_FIN € Summary" xfId="11825"/>
    <cellStyle name="_Cash Flow 2003 280303_Adams Report Recon Sept 08_FIN € Summary 2" xfId="11826"/>
    <cellStyle name="_Cash Flow 2003 280303_Adams Report Recon Sept 08_IFRS Elim" xfId="11827"/>
    <cellStyle name="_Cash Flow 2003 280303_Adams Report Recon Sept 08_IFRS Elim 2" xfId="11828"/>
    <cellStyle name="_Cash Flow 2003 280303_Adams Report Recon Sept 08_IFRS Elim_Xavier" xfId="11829"/>
    <cellStyle name="_Cash Flow 2003 280303_Adams Report Recon Sept 08_IFRS Elim_Xavier 2" xfId="11830"/>
    <cellStyle name="_Cash Flow 2003 280303_Adams Report Recon Sept 08_IFRS IS" xfId="11831"/>
    <cellStyle name="_Cash Flow 2003 280303_Adams Report Recon Sept 08_IFRS IS 2" xfId="11832"/>
    <cellStyle name="_Cash Flow 2003 280303_Adams Report Recon Sept 08_IFRS IS_Xavier" xfId="11833"/>
    <cellStyle name="_Cash Flow 2003 280303_Adams Report Recon Sept 08_IFRS IS_Xavier 2" xfId="11834"/>
    <cellStyle name="_Cash Flow 2003 280303_Adams Report Recon Sept 08_One Corp Summary" xfId="11835"/>
    <cellStyle name="_Cash Flow 2003 280303_Adams Report Recon Sept 08_One Corp Summary 2" xfId="11836"/>
    <cellStyle name="_Cash Flow 2003 280303_Adams Report Recon Sept 08_Plan IS" xfId="11837"/>
    <cellStyle name="_Cash Flow 2003 280303_Adams Report Recon Sept 08_Plan IS 2" xfId="11838"/>
    <cellStyle name="_Cash Flow 2003 280303_Adams Report Recon Sept 08_Plan IS_Xavier" xfId="11839"/>
    <cellStyle name="_Cash Flow 2003 280303_Adams Report Recon Sept 08_Plan IS_Xavier 2" xfId="11840"/>
    <cellStyle name="_Cash Flow 2003 280303_Adams Report Recon Sept 08_PlntIn" xfId="11841"/>
    <cellStyle name="_Cash Flow 2003 280303_Adams Report Recon Sept 08_PlntIn 2" xfId="11842"/>
    <cellStyle name="_Cash Flow 2003 280303_Adams Report Recon Sept 08_PlntIn_Xavier" xfId="11843"/>
    <cellStyle name="_Cash Flow 2003 280303_Adams Report Recon Sept 08_PlntIn_Xavier 2" xfId="11844"/>
    <cellStyle name="_Cash Flow 2003 280303_Adams Report Recon Sept 08_PPA" xfId="11845"/>
    <cellStyle name="_Cash Flow 2003 280303_Adams Report Recon Sept 08_PPA 2" xfId="11846"/>
    <cellStyle name="_Cash Flow 2003 280303_Adams Report Recon Sept 08_PPA_Xavier" xfId="11847"/>
    <cellStyle name="_Cash Flow 2003 280303_Adams Report Recon Sept 08_PPA_Xavier 2" xfId="11848"/>
    <cellStyle name="_Cash Flow 2003 280303_Adams Report Recon Sept 08_Xavier" xfId="11849"/>
    <cellStyle name="_Cash Flow 2003 280303_Adams Report Recon Sept 08_Xavier 2" xfId="11850"/>
    <cellStyle name="_Cash Flow 2003 280303_Book1" xfId="661"/>
    <cellStyle name="_Cash Flow 2003 280303_Book1 2" xfId="662"/>
    <cellStyle name="_Cash Flow 2003 280303_Book1 2 2" xfId="3705"/>
    <cellStyle name="_Cash Flow 2003 280303_Book1 2_Xavier" xfId="11851"/>
    <cellStyle name="_Cash Flow 2003 280303_Book1 2_Xavier 2" xfId="11852"/>
    <cellStyle name="_Cash Flow 2003 280303_Book1 3" xfId="3704"/>
    <cellStyle name="_Cash Flow 2003 280303_Book1 3 2" xfId="11853"/>
    <cellStyle name="_Cash Flow 2003 280303_Book1 4" xfId="11854"/>
    <cellStyle name="_Cash Flow 2003 280303_Book1 4 2" xfId="11855"/>
    <cellStyle name="_Cash Flow 2003 280303_Book1 5" xfId="11856"/>
    <cellStyle name="_Cash Flow 2003 280303_Book1 5 2" xfId="11857"/>
    <cellStyle name="_Cash Flow 2003 280303_Book1 6" xfId="11858"/>
    <cellStyle name="_Cash Flow 2003 280303_Book1 6 2" xfId="11859"/>
    <cellStyle name="_Cash Flow 2003 280303_Book1 7" xfId="11860"/>
    <cellStyle name="_Cash Flow 2003 280303_Book1 7 2" xfId="11861"/>
    <cellStyle name="_Cash Flow 2003 280303_Book1 8" xfId="11862"/>
    <cellStyle name="_Cash Flow 2003 280303_Book1 9" xfId="11863"/>
    <cellStyle name="_Cash Flow 2003 280303_Book1_9. Staff Cost-External Services" xfId="11864"/>
    <cellStyle name="_Cash Flow 2003 280303_Book1_9. Staff Cost-External Services 2" xfId="11865"/>
    <cellStyle name="_Cash Flow 2003 280303_Book1_Actual" xfId="11866"/>
    <cellStyle name="_Cash Flow 2003 280303_Book1_Actual 2" xfId="11867"/>
    <cellStyle name="_Cash Flow 2003 280303_Book1_Actual_Xavier" xfId="11868"/>
    <cellStyle name="_Cash Flow 2003 280303_Book1_Actual_Xavier 2" xfId="11869"/>
    <cellStyle name="_Cash Flow 2003 280303_Book1_Conversion" xfId="11870"/>
    <cellStyle name="_Cash Flow 2003 280303_Book1_Conversion 2" xfId="11871"/>
    <cellStyle name="_Cash Flow 2003 280303_Book1_FIN € Summary" xfId="11872"/>
    <cellStyle name="_Cash Flow 2003 280303_Book1_FIN € Summary 2" xfId="11873"/>
    <cellStyle name="_Cash Flow 2003 280303_Book1_IFRS Elim" xfId="11874"/>
    <cellStyle name="_Cash Flow 2003 280303_Book1_IFRS Elim 2" xfId="11875"/>
    <cellStyle name="_Cash Flow 2003 280303_Book1_IFRS Elim_Xavier" xfId="11876"/>
    <cellStyle name="_Cash Flow 2003 280303_Book1_IFRS Elim_Xavier 2" xfId="11877"/>
    <cellStyle name="_Cash Flow 2003 280303_Book1_IFRS IS" xfId="11878"/>
    <cellStyle name="_Cash Flow 2003 280303_Book1_IFRS IS 2" xfId="11879"/>
    <cellStyle name="_Cash Flow 2003 280303_Book1_IFRS IS_Xavier" xfId="11880"/>
    <cellStyle name="_Cash Flow 2003 280303_Book1_IFRS IS_Xavier 2" xfId="11881"/>
    <cellStyle name="_Cash Flow 2003 280303_Book1_One Corp Summary" xfId="11882"/>
    <cellStyle name="_Cash Flow 2003 280303_Book1_One Corp Summary 2" xfId="11883"/>
    <cellStyle name="_Cash Flow 2003 280303_Book1_Plan IS" xfId="11884"/>
    <cellStyle name="_Cash Flow 2003 280303_Book1_Plan IS 2" xfId="11885"/>
    <cellStyle name="_Cash Flow 2003 280303_Book1_Plan IS_Xavier" xfId="11886"/>
    <cellStyle name="_Cash Flow 2003 280303_Book1_Plan IS_Xavier 2" xfId="11887"/>
    <cellStyle name="_Cash Flow 2003 280303_Book1_PlntIn" xfId="11888"/>
    <cellStyle name="_Cash Flow 2003 280303_Book1_PlntIn 2" xfId="11889"/>
    <cellStyle name="_Cash Flow 2003 280303_Book1_PlntIn_Xavier" xfId="11890"/>
    <cellStyle name="_Cash Flow 2003 280303_Book1_PlntIn_Xavier 2" xfId="11891"/>
    <cellStyle name="_Cash Flow 2003 280303_Book1_PPA" xfId="11892"/>
    <cellStyle name="_Cash Flow 2003 280303_Book1_PPA 2" xfId="11893"/>
    <cellStyle name="_Cash Flow 2003 280303_Book1_PPA_Xavier" xfId="11894"/>
    <cellStyle name="_Cash Flow 2003 280303_Book1_PPA_Xavier 2" xfId="11895"/>
    <cellStyle name="_Cash Flow 2003 280303_Book1_Xavier" xfId="11896"/>
    <cellStyle name="_Cash Flow 2003 280303_Book1_Xavier 2" xfId="11897"/>
    <cellStyle name="_Cash Flow 2003 280303_Conversion" xfId="11898"/>
    <cellStyle name="_Cash Flow 2003 280303_Conversion 2" xfId="11899"/>
    <cellStyle name="_Cash Flow 2003 280303_FIN € Summary" xfId="11900"/>
    <cellStyle name="_Cash Flow 2003 280303_FIN € Summary 2" xfId="11901"/>
    <cellStyle name="_Cash Flow 2003 280303_IFRS Elim" xfId="11902"/>
    <cellStyle name="_Cash Flow 2003 280303_IFRS Elim 2" xfId="11903"/>
    <cellStyle name="_Cash Flow 2003 280303_IFRS Elim_Xavier" xfId="11904"/>
    <cellStyle name="_Cash Flow 2003 280303_IFRS Elim_Xavier 2" xfId="11905"/>
    <cellStyle name="_Cash Flow 2003 280303_IFRS IS" xfId="11906"/>
    <cellStyle name="_Cash Flow 2003 280303_IFRS IS 2" xfId="11907"/>
    <cellStyle name="_Cash Flow 2003 280303_IFRS IS_Xavier" xfId="11908"/>
    <cellStyle name="_Cash Flow 2003 280303_IFRS IS_Xavier 2" xfId="11909"/>
    <cellStyle name="_Cash Flow 2003 280303_NYSEG Assets" xfId="663"/>
    <cellStyle name="_Cash Flow 2003 280303_NYSEG Assets 2" xfId="664"/>
    <cellStyle name="_Cash Flow 2003 280303_NYSEG Assets 2 2" xfId="3707"/>
    <cellStyle name="_Cash Flow 2003 280303_NYSEG Assets 2_Xavier" xfId="11910"/>
    <cellStyle name="_Cash Flow 2003 280303_NYSEG Assets 2_Xavier 2" xfId="11911"/>
    <cellStyle name="_Cash Flow 2003 280303_NYSEG Assets 3" xfId="3706"/>
    <cellStyle name="_Cash Flow 2003 280303_NYSEG Assets 3 2" xfId="11912"/>
    <cellStyle name="_Cash Flow 2003 280303_NYSEG Assets 4" xfId="11913"/>
    <cellStyle name="_Cash Flow 2003 280303_NYSEG Assets 4 2" xfId="11914"/>
    <cellStyle name="_Cash Flow 2003 280303_NYSEG Assets 5" xfId="11915"/>
    <cellStyle name="_Cash Flow 2003 280303_NYSEG Assets 5 2" xfId="11916"/>
    <cellStyle name="_Cash Flow 2003 280303_NYSEG Assets 6" xfId="11917"/>
    <cellStyle name="_Cash Flow 2003 280303_NYSEG Assets 6 2" xfId="11918"/>
    <cellStyle name="_Cash Flow 2003 280303_NYSEG Assets 7" xfId="11919"/>
    <cellStyle name="_Cash Flow 2003 280303_NYSEG Assets 7 2" xfId="11920"/>
    <cellStyle name="_Cash Flow 2003 280303_NYSEG Assets 8" xfId="11921"/>
    <cellStyle name="_Cash Flow 2003 280303_NYSEG Assets 9" xfId="11922"/>
    <cellStyle name="_Cash Flow 2003 280303_NYSEG Assets_9. Staff Cost-External Services" xfId="11923"/>
    <cellStyle name="_Cash Flow 2003 280303_NYSEG Assets_9. Staff Cost-External Services 2" xfId="11924"/>
    <cellStyle name="_Cash Flow 2003 280303_NYSEG Assets_Actual" xfId="11925"/>
    <cellStyle name="_Cash Flow 2003 280303_NYSEG Assets_Actual 2" xfId="11926"/>
    <cellStyle name="_Cash Flow 2003 280303_NYSEG Assets_Actual_Xavier" xfId="11927"/>
    <cellStyle name="_Cash Flow 2003 280303_NYSEG Assets_Actual_Xavier 2" xfId="11928"/>
    <cellStyle name="_Cash Flow 2003 280303_NYSEG Assets_Conversion" xfId="11929"/>
    <cellStyle name="_Cash Flow 2003 280303_NYSEG Assets_Conversion 2" xfId="11930"/>
    <cellStyle name="_Cash Flow 2003 280303_NYSEG Assets_FIN € Summary" xfId="11931"/>
    <cellStyle name="_Cash Flow 2003 280303_NYSEG Assets_FIN € Summary 2" xfId="11932"/>
    <cellStyle name="_Cash Flow 2003 280303_NYSEG Assets_IFRS Elim" xfId="11933"/>
    <cellStyle name="_Cash Flow 2003 280303_NYSEG Assets_IFRS Elim 2" xfId="11934"/>
    <cellStyle name="_Cash Flow 2003 280303_NYSEG Assets_IFRS Elim_Xavier" xfId="11935"/>
    <cellStyle name="_Cash Flow 2003 280303_NYSEG Assets_IFRS Elim_Xavier 2" xfId="11936"/>
    <cellStyle name="_Cash Flow 2003 280303_NYSEG Assets_IFRS IS" xfId="11937"/>
    <cellStyle name="_Cash Flow 2003 280303_NYSEG Assets_IFRS IS 2" xfId="11938"/>
    <cellStyle name="_Cash Flow 2003 280303_NYSEG Assets_IFRS IS_Xavier" xfId="11939"/>
    <cellStyle name="_Cash Flow 2003 280303_NYSEG Assets_IFRS IS_Xavier 2" xfId="11940"/>
    <cellStyle name="_Cash Flow 2003 280303_NYSEG Assets_One Corp Summary" xfId="11941"/>
    <cellStyle name="_Cash Flow 2003 280303_NYSEG Assets_One Corp Summary 2" xfId="11942"/>
    <cellStyle name="_Cash Flow 2003 280303_NYSEG Assets_Plan IS" xfId="11943"/>
    <cellStyle name="_Cash Flow 2003 280303_NYSEG Assets_Plan IS 2" xfId="11944"/>
    <cellStyle name="_Cash Flow 2003 280303_NYSEG Assets_Plan IS_Xavier" xfId="11945"/>
    <cellStyle name="_Cash Flow 2003 280303_NYSEG Assets_Plan IS_Xavier 2" xfId="11946"/>
    <cellStyle name="_Cash Flow 2003 280303_NYSEG Assets_PlntIn" xfId="11947"/>
    <cellStyle name="_Cash Flow 2003 280303_NYSEG Assets_PlntIn 2" xfId="11948"/>
    <cellStyle name="_Cash Flow 2003 280303_NYSEG Assets_PlntIn_Xavier" xfId="11949"/>
    <cellStyle name="_Cash Flow 2003 280303_NYSEG Assets_PlntIn_Xavier 2" xfId="11950"/>
    <cellStyle name="_Cash Flow 2003 280303_NYSEG Assets_PPA" xfId="11951"/>
    <cellStyle name="_Cash Flow 2003 280303_NYSEG Assets_PPA 2" xfId="11952"/>
    <cellStyle name="_Cash Flow 2003 280303_NYSEG Assets_PPA_Xavier" xfId="11953"/>
    <cellStyle name="_Cash Flow 2003 280303_NYSEG Assets_PPA_Xavier 2" xfId="11954"/>
    <cellStyle name="_Cash Flow 2003 280303_NYSEG Assets_Xavier" xfId="11955"/>
    <cellStyle name="_Cash Flow 2003 280303_NYSEG Assets_Xavier 2" xfId="11956"/>
    <cellStyle name="_Cash Flow 2003 280303_NYSEG Liab" xfId="665"/>
    <cellStyle name="_Cash Flow 2003 280303_NYSEG Liab 2" xfId="666"/>
    <cellStyle name="_Cash Flow 2003 280303_NYSEG Liab 2 2" xfId="3709"/>
    <cellStyle name="_Cash Flow 2003 280303_NYSEG Liab 2_Xavier" xfId="11957"/>
    <cellStyle name="_Cash Flow 2003 280303_NYSEG Liab 2_Xavier 2" xfId="11958"/>
    <cellStyle name="_Cash Flow 2003 280303_NYSEG Liab 3" xfId="3708"/>
    <cellStyle name="_Cash Flow 2003 280303_NYSEG Liab 3 2" xfId="11959"/>
    <cellStyle name="_Cash Flow 2003 280303_NYSEG Liab 4" xfId="11960"/>
    <cellStyle name="_Cash Flow 2003 280303_NYSEG Liab 4 2" xfId="11961"/>
    <cellStyle name="_Cash Flow 2003 280303_NYSEG Liab 5" xfId="11962"/>
    <cellStyle name="_Cash Flow 2003 280303_NYSEG Liab 5 2" xfId="11963"/>
    <cellStyle name="_Cash Flow 2003 280303_NYSEG Liab 6" xfId="11964"/>
    <cellStyle name="_Cash Flow 2003 280303_NYSEG Liab 6 2" xfId="11965"/>
    <cellStyle name="_Cash Flow 2003 280303_NYSEG Liab 7" xfId="11966"/>
    <cellStyle name="_Cash Flow 2003 280303_NYSEG Liab 7 2" xfId="11967"/>
    <cellStyle name="_Cash Flow 2003 280303_NYSEG Liab 8" xfId="11968"/>
    <cellStyle name="_Cash Flow 2003 280303_NYSEG Liab 9" xfId="11969"/>
    <cellStyle name="_Cash Flow 2003 280303_NYSEG Liab_9. Staff Cost-External Services" xfId="11970"/>
    <cellStyle name="_Cash Flow 2003 280303_NYSEG Liab_9. Staff Cost-External Services 2" xfId="11971"/>
    <cellStyle name="_Cash Flow 2003 280303_NYSEG Liab_Actual" xfId="11972"/>
    <cellStyle name="_Cash Flow 2003 280303_NYSEG Liab_Actual 2" xfId="11973"/>
    <cellStyle name="_Cash Flow 2003 280303_NYSEG Liab_Actual_Xavier" xfId="11974"/>
    <cellStyle name="_Cash Flow 2003 280303_NYSEG Liab_Actual_Xavier 2" xfId="11975"/>
    <cellStyle name="_Cash Flow 2003 280303_NYSEG Liab_Conversion" xfId="11976"/>
    <cellStyle name="_Cash Flow 2003 280303_NYSEG Liab_Conversion 2" xfId="11977"/>
    <cellStyle name="_Cash Flow 2003 280303_NYSEG Liab_FIN € Summary" xfId="11978"/>
    <cellStyle name="_Cash Flow 2003 280303_NYSEG Liab_FIN € Summary 2" xfId="11979"/>
    <cellStyle name="_Cash Flow 2003 280303_NYSEG Liab_IFRS Elim" xfId="11980"/>
    <cellStyle name="_Cash Flow 2003 280303_NYSEG Liab_IFRS Elim 2" xfId="11981"/>
    <cellStyle name="_Cash Flow 2003 280303_NYSEG Liab_IFRS Elim_Xavier" xfId="11982"/>
    <cellStyle name="_Cash Flow 2003 280303_NYSEG Liab_IFRS Elim_Xavier 2" xfId="11983"/>
    <cellStyle name="_Cash Flow 2003 280303_NYSEG Liab_IFRS IS" xfId="11984"/>
    <cellStyle name="_Cash Flow 2003 280303_NYSEG Liab_IFRS IS 2" xfId="11985"/>
    <cellStyle name="_Cash Flow 2003 280303_NYSEG Liab_IFRS IS_Xavier" xfId="11986"/>
    <cellStyle name="_Cash Flow 2003 280303_NYSEG Liab_IFRS IS_Xavier 2" xfId="11987"/>
    <cellStyle name="_Cash Flow 2003 280303_NYSEG Liab_One Corp Summary" xfId="11988"/>
    <cellStyle name="_Cash Flow 2003 280303_NYSEG Liab_One Corp Summary 2" xfId="11989"/>
    <cellStyle name="_Cash Flow 2003 280303_NYSEG Liab_Plan IS" xfId="11990"/>
    <cellStyle name="_Cash Flow 2003 280303_NYSEG Liab_Plan IS 2" xfId="11991"/>
    <cellStyle name="_Cash Flow 2003 280303_NYSEG Liab_Plan IS_Xavier" xfId="11992"/>
    <cellStyle name="_Cash Flow 2003 280303_NYSEG Liab_Plan IS_Xavier 2" xfId="11993"/>
    <cellStyle name="_Cash Flow 2003 280303_NYSEG Liab_PlntIn" xfId="11994"/>
    <cellStyle name="_Cash Flow 2003 280303_NYSEG Liab_PlntIn 2" xfId="11995"/>
    <cellStyle name="_Cash Flow 2003 280303_NYSEG Liab_PlntIn_Xavier" xfId="11996"/>
    <cellStyle name="_Cash Flow 2003 280303_NYSEG Liab_PlntIn_Xavier 2" xfId="11997"/>
    <cellStyle name="_Cash Flow 2003 280303_NYSEG Liab_PPA" xfId="11998"/>
    <cellStyle name="_Cash Flow 2003 280303_NYSEG Liab_PPA 2" xfId="11999"/>
    <cellStyle name="_Cash Flow 2003 280303_NYSEG Liab_PPA_Xavier" xfId="12000"/>
    <cellStyle name="_Cash Flow 2003 280303_NYSEG Liab_PPA_Xavier 2" xfId="12001"/>
    <cellStyle name="_Cash Flow 2003 280303_NYSEG Liab_Xavier" xfId="12002"/>
    <cellStyle name="_Cash Flow 2003 280303_NYSEG Liab_Xavier 2" xfId="12003"/>
    <cellStyle name="_Cash Flow 2003 280303_One Corp Summary" xfId="12004"/>
    <cellStyle name="_Cash Flow 2003 280303_One Corp Summary 2" xfId="12005"/>
    <cellStyle name="_Cash Flow 2003 280303_Plan IS" xfId="12006"/>
    <cellStyle name="_Cash Flow 2003 280303_Plan IS 2" xfId="12007"/>
    <cellStyle name="_Cash Flow 2003 280303_Plan IS_Xavier" xfId="12008"/>
    <cellStyle name="_Cash Flow 2003 280303_Plan IS_Xavier 2" xfId="12009"/>
    <cellStyle name="_Cash Flow 2003 280303_PlntIn" xfId="12010"/>
    <cellStyle name="_Cash Flow 2003 280303_PlntIn 2" xfId="12011"/>
    <cellStyle name="_Cash Flow 2003 280303_PlntIn_Xavier" xfId="12012"/>
    <cellStyle name="_Cash Flow 2003 280303_PlntIn_Xavier 2" xfId="12013"/>
    <cellStyle name="_Cash Flow 2003 280303_PPA" xfId="12014"/>
    <cellStyle name="_Cash Flow 2003 280303_PPA 2" xfId="12015"/>
    <cellStyle name="_Cash Flow 2003 280303_PPA_Xavier" xfId="12016"/>
    <cellStyle name="_Cash Flow 2003 280303_PPA_Xavier 2" xfId="12017"/>
    <cellStyle name="_Cash Flow 2003 280303_Reg Asset 2008 changes-summary Jan" xfId="667"/>
    <cellStyle name="_Cash Flow 2003 280303_Reg Asset 2008 changes-summary Jan 2" xfId="668"/>
    <cellStyle name="_Cash Flow 2003 280303_Reg Asset 2008 changes-summary Jan 2 2" xfId="3711"/>
    <cellStyle name="_Cash Flow 2003 280303_Reg Asset 2008 changes-summary Jan 2_Xavier" xfId="12018"/>
    <cellStyle name="_Cash Flow 2003 280303_Reg Asset 2008 changes-summary Jan 2_Xavier 2" xfId="12019"/>
    <cellStyle name="_Cash Flow 2003 280303_Reg Asset 2008 changes-summary Jan 3" xfId="3710"/>
    <cellStyle name="_Cash Flow 2003 280303_Reg Asset 2008 changes-summary Jan 3 2" xfId="12020"/>
    <cellStyle name="_Cash Flow 2003 280303_Reg Asset 2008 changes-summary Jan 4" xfId="12021"/>
    <cellStyle name="_Cash Flow 2003 280303_Reg Asset 2008 changes-summary Jan 4 2" xfId="12022"/>
    <cellStyle name="_Cash Flow 2003 280303_Reg Asset 2008 changes-summary Jan 5" xfId="12023"/>
    <cellStyle name="_Cash Flow 2003 280303_Reg Asset 2008 changes-summary Jan 5 2" xfId="12024"/>
    <cellStyle name="_Cash Flow 2003 280303_Reg Asset 2008 changes-summary Jan 6" xfId="12025"/>
    <cellStyle name="_Cash Flow 2003 280303_Reg Asset 2008 changes-summary Jan 6 2" xfId="12026"/>
    <cellStyle name="_Cash Flow 2003 280303_Reg Asset 2008 changes-summary Jan 7" xfId="12027"/>
    <cellStyle name="_Cash Flow 2003 280303_Reg Asset 2008 changes-summary Jan 7 2" xfId="12028"/>
    <cellStyle name="_Cash Flow 2003 280303_Reg Asset 2008 changes-summary Jan 8" xfId="12029"/>
    <cellStyle name="_Cash Flow 2003 280303_Reg Asset 2008 changes-summary Jan 9" xfId="12030"/>
    <cellStyle name="_Cash Flow 2003 280303_Reg Asset 2008 changes-summary Jan_9. Staff Cost-External Services" xfId="12031"/>
    <cellStyle name="_Cash Flow 2003 280303_Reg Asset 2008 changes-summary Jan_9. Staff Cost-External Services 2" xfId="12032"/>
    <cellStyle name="_Cash Flow 2003 280303_Reg Asset 2008 changes-summary Jan_Actual" xfId="12033"/>
    <cellStyle name="_Cash Flow 2003 280303_Reg Asset 2008 changes-summary Jan_Actual 2" xfId="12034"/>
    <cellStyle name="_Cash Flow 2003 280303_Reg Asset 2008 changes-summary Jan_Actual_Xavier" xfId="12035"/>
    <cellStyle name="_Cash Flow 2003 280303_Reg Asset 2008 changes-summary Jan_Actual_Xavier 2" xfId="12036"/>
    <cellStyle name="_Cash Flow 2003 280303_Reg Asset 2008 changes-summary Jan_Conversion" xfId="12037"/>
    <cellStyle name="_Cash Flow 2003 280303_Reg Asset 2008 changes-summary Jan_Conversion 2" xfId="12038"/>
    <cellStyle name="_Cash Flow 2003 280303_Reg Asset 2008 changes-summary Jan_FIN € Summary" xfId="12039"/>
    <cellStyle name="_Cash Flow 2003 280303_Reg Asset 2008 changes-summary Jan_FIN € Summary 2" xfId="12040"/>
    <cellStyle name="_Cash Flow 2003 280303_Reg Asset 2008 changes-summary Jan_IFRS Elim" xfId="12041"/>
    <cellStyle name="_Cash Flow 2003 280303_Reg Asset 2008 changes-summary Jan_IFRS Elim 2" xfId="12042"/>
    <cellStyle name="_Cash Flow 2003 280303_Reg Asset 2008 changes-summary Jan_IFRS Elim_Xavier" xfId="12043"/>
    <cellStyle name="_Cash Flow 2003 280303_Reg Asset 2008 changes-summary Jan_IFRS Elim_Xavier 2" xfId="12044"/>
    <cellStyle name="_Cash Flow 2003 280303_Reg Asset 2008 changes-summary Jan_IFRS IS" xfId="12045"/>
    <cellStyle name="_Cash Flow 2003 280303_Reg Asset 2008 changes-summary Jan_IFRS IS 2" xfId="12046"/>
    <cellStyle name="_Cash Flow 2003 280303_Reg Asset 2008 changes-summary Jan_IFRS IS_Xavier" xfId="12047"/>
    <cellStyle name="_Cash Flow 2003 280303_Reg Asset 2008 changes-summary Jan_IFRS IS_Xavier 2" xfId="12048"/>
    <cellStyle name="_Cash Flow 2003 280303_Reg Asset 2008 changes-summary Jan_One Corp Summary" xfId="12049"/>
    <cellStyle name="_Cash Flow 2003 280303_Reg Asset 2008 changes-summary Jan_One Corp Summary 2" xfId="12050"/>
    <cellStyle name="_Cash Flow 2003 280303_Reg Asset 2008 changes-summary Jan_Plan IS" xfId="12051"/>
    <cellStyle name="_Cash Flow 2003 280303_Reg Asset 2008 changes-summary Jan_Plan IS 2" xfId="12052"/>
    <cellStyle name="_Cash Flow 2003 280303_Reg Asset 2008 changes-summary Jan_Plan IS_Xavier" xfId="12053"/>
    <cellStyle name="_Cash Flow 2003 280303_Reg Asset 2008 changes-summary Jan_Plan IS_Xavier 2" xfId="12054"/>
    <cellStyle name="_Cash Flow 2003 280303_Reg Asset 2008 changes-summary Jan_PlntIn" xfId="12055"/>
    <cellStyle name="_Cash Flow 2003 280303_Reg Asset 2008 changes-summary Jan_PlntIn 2" xfId="12056"/>
    <cellStyle name="_Cash Flow 2003 280303_Reg Asset 2008 changes-summary Jan_PlntIn_Xavier" xfId="12057"/>
    <cellStyle name="_Cash Flow 2003 280303_Reg Asset 2008 changes-summary Jan_PlntIn_Xavier 2" xfId="12058"/>
    <cellStyle name="_Cash Flow 2003 280303_Reg Asset 2008 changes-summary Jan_PPA" xfId="12059"/>
    <cellStyle name="_Cash Flow 2003 280303_Reg Asset 2008 changes-summary Jan_PPA 2" xfId="12060"/>
    <cellStyle name="_Cash Flow 2003 280303_Reg Asset 2008 changes-summary Jan_PPA_Xavier" xfId="12061"/>
    <cellStyle name="_Cash Flow 2003 280303_Reg Asset 2008 changes-summary Jan_PPA_Xavier 2" xfId="12062"/>
    <cellStyle name="_Cash Flow 2003 280303_Reg Asset 2008 changes-summary Jan_Xavier" xfId="12063"/>
    <cellStyle name="_Cash Flow 2003 280303_Reg Asset 2008 changes-summary Jan_Xavier 2" xfId="12064"/>
    <cellStyle name="_Cash Flow 2003 280303_Xavier" xfId="12065"/>
    <cellStyle name="_Cash Flow 2003 280303_Xavier 2" xfId="12066"/>
    <cellStyle name="_Categorización valor modelo final Julio2007" xfId="669"/>
    <cellStyle name="_Categorización valor modelo final Julio2007 2" xfId="670"/>
    <cellStyle name="_Categorización valor modelo final Julio2007 2 2" xfId="3713"/>
    <cellStyle name="_Categorización valor modelo final Julio2007 2_Xavier" xfId="12067"/>
    <cellStyle name="_Categorización valor modelo final Julio2007 2_Xavier 2" xfId="12068"/>
    <cellStyle name="_Categorización valor modelo final Julio2007 3" xfId="3712"/>
    <cellStyle name="_Categorización valor modelo final Julio2007 3 2" xfId="12069"/>
    <cellStyle name="_Categorización valor modelo final Julio2007 4" xfId="12070"/>
    <cellStyle name="_Categorización valor modelo final Julio2007 4 2" xfId="12071"/>
    <cellStyle name="_Categorización valor modelo final Julio2007 5" xfId="12072"/>
    <cellStyle name="_Categorización valor modelo final Julio2007 5 2" xfId="12073"/>
    <cellStyle name="_Categorización valor modelo final Julio2007 6" xfId="12074"/>
    <cellStyle name="_Categorización valor modelo final Julio2007 6 2" xfId="12075"/>
    <cellStyle name="_Categorización valor modelo final Julio2007 7" xfId="12076"/>
    <cellStyle name="_Categorización valor modelo final Julio2007 7 2" xfId="12077"/>
    <cellStyle name="_Categorización valor modelo final Julio2007 8" xfId="12078"/>
    <cellStyle name="_Categorización valor modelo final Julio2007 9" xfId="12079"/>
    <cellStyle name="_Categorización valor modelo final Julio2007_9. Staff Cost-External Services" xfId="12080"/>
    <cellStyle name="_Categorización valor modelo final Julio2007_9. Staff Cost-External Services 2" xfId="12081"/>
    <cellStyle name="_Categorización valor modelo final Julio2007_9. Staff Cost-External Services_1" xfId="12082"/>
    <cellStyle name="_Categorización valor modelo final Julio2007_9. Staff Cost-External Services_1 2" xfId="12083"/>
    <cellStyle name="_Categorización valor modelo final Julio2007_Actual" xfId="12084"/>
    <cellStyle name="_Categorización valor modelo final Julio2007_Actual 2" xfId="12085"/>
    <cellStyle name="_Categorización valor modelo final Julio2007_Actual_Xavier" xfId="12086"/>
    <cellStyle name="_Categorización valor modelo final Julio2007_Actual_Xavier 2" xfId="12087"/>
    <cellStyle name="_Categorización valor modelo final Julio2007_Adams Report Recon Sept 08" xfId="671"/>
    <cellStyle name="_Categorización valor modelo final Julio2007_Adams Report Recon Sept 08 2" xfId="672"/>
    <cellStyle name="_Categorización valor modelo final Julio2007_Adams Report Recon Sept 08 2 2" xfId="3715"/>
    <cellStyle name="_Categorización valor modelo final Julio2007_Adams Report Recon Sept 08 2_Xavier" xfId="12088"/>
    <cellStyle name="_Categorización valor modelo final Julio2007_Adams Report Recon Sept 08 2_Xavier 2" xfId="12089"/>
    <cellStyle name="_Categorización valor modelo final Julio2007_Adams Report Recon Sept 08 3" xfId="3714"/>
    <cellStyle name="_Categorización valor modelo final Julio2007_Adams Report Recon Sept 08 3 2" xfId="12090"/>
    <cellStyle name="_Categorización valor modelo final Julio2007_Adams Report Recon Sept 08 4" xfId="12091"/>
    <cellStyle name="_Categorización valor modelo final Julio2007_Adams Report Recon Sept 08 4 2" xfId="12092"/>
    <cellStyle name="_Categorización valor modelo final Julio2007_Adams Report Recon Sept 08 5" xfId="12093"/>
    <cellStyle name="_Categorización valor modelo final Julio2007_Adams Report Recon Sept 08 5 2" xfId="12094"/>
    <cellStyle name="_Categorización valor modelo final Julio2007_Adams Report Recon Sept 08 6" xfId="12095"/>
    <cellStyle name="_Categorización valor modelo final Julio2007_Adams Report Recon Sept 08 6 2" xfId="12096"/>
    <cellStyle name="_Categorización valor modelo final Julio2007_Adams Report Recon Sept 08 7" xfId="12097"/>
    <cellStyle name="_Categorización valor modelo final Julio2007_Adams Report Recon Sept 08 7 2" xfId="12098"/>
    <cellStyle name="_Categorización valor modelo final Julio2007_Adams Report Recon Sept 08 8" xfId="12099"/>
    <cellStyle name="_Categorización valor modelo final Julio2007_Adams Report Recon Sept 08 9" xfId="12100"/>
    <cellStyle name="_Categorización valor modelo final Julio2007_Adams Report Recon Sept 08_9. Staff Cost-External Services" xfId="12101"/>
    <cellStyle name="_Categorización valor modelo final Julio2007_Adams Report Recon Sept 08_9. Staff Cost-External Services 2" xfId="12102"/>
    <cellStyle name="_Categorización valor modelo final Julio2007_Adams Report Recon Sept 08_9. Staff Cost-External Services_1" xfId="12103"/>
    <cellStyle name="_Categorización valor modelo final Julio2007_Adams Report Recon Sept 08_9. Staff Cost-External Services_1 2" xfId="12104"/>
    <cellStyle name="_Categorización valor modelo final Julio2007_Adams Report Recon Sept 08_Actual" xfId="12105"/>
    <cellStyle name="_Categorización valor modelo final Julio2007_Adams Report Recon Sept 08_Actual 2" xfId="12106"/>
    <cellStyle name="_Categorización valor modelo final Julio2007_Adams Report Recon Sept 08_Actual_Xavier" xfId="12107"/>
    <cellStyle name="_Categorización valor modelo final Julio2007_Adams Report Recon Sept 08_Actual_Xavier 2" xfId="12108"/>
    <cellStyle name="_Categorización valor modelo final Julio2007_Adams Report Recon Sept 08_Conversion" xfId="12109"/>
    <cellStyle name="_Categorización valor modelo final Julio2007_Adams Report Recon Sept 08_Conversion 2" xfId="12110"/>
    <cellStyle name="_Categorización valor modelo final Julio2007_Adams Report Recon Sept 08_FIN € Summary" xfId="12111"/>
    <cellStyle name="_Categorización valor modelo final Julio2007_Adams Report Recon Sept 08_FIN € Summary 2" xfId="12112"/>
    <cellStyle name="_Categorización valor modelo final Julio2007_Adams Report Recon Sept 08_IFRS Elim" xfId="12113"/>
    <cellStyle name="_Categorización valor modelo final Julio2007_Adams Report Recon Sept 08_IFRS Elim 2" xfId="12114"/>
    <cellStyle name="_Categorización valor modelo final Julio2007_Adams Report Recon Sept 08_IFRS Elim_Xavier" xfId="12115"/>
    <cellStyle name="_Categorización valor modelo final Julio2007_Adams Report Recon Sept 08_IFRS Elim_Xavier 2" xfId="12116"/>
    <cellStyle name="_Categorización valor modelo final Julio2007_Adams Report Recon Sept 08_IFRS IS" xfId="12117"/>
    <cellStyle name="_Categorización valor modelo final Julio2007_Adams Report Recon Sept 08_IFRS IS 2" xfId="12118"/>
    <cellStyle name="_Categorización valor modelo final Julio2007_Adams Report Recon Sept 08_IFRS IS_Xavier" xfId="12119"/>
    <cellStyle name="_Categorización valor modelo final Julio2007_Adams Report Recon Sept 08_IFRS IS_Xavier 2" xfId="12120"/>
    <cellStyle name="_Categorización valor modelo final Julio2007_Adams Report Recon Sept 08_One Corp Summary" xfId="12121"/>
    <cellStyle name="_Categorización valor modelo final Julio2007_Adams Report Recon Sept 08_One Corp Summary 2" xfId="12122"/>
    <cellStyle name="_Categorización valor modelo final Julio2007_Adams Report Recon Sept 08_Plan IS" xfId="12123"/>
    <cellStyle name="_Categorización valor modelo final Julio2007_Adams Report Recon Sept 08_Plan IS 2" xfId="12124"/>
    <cellStyle name="_Categorización valor modelo final Julio2007_Adams Report Recon Sept 08_Plan IS_Xavier" xfId="12125"/>
    <cellStyle name="_Categorización valor modelo final Julio2007_Adams Report Recon Sept 08_Plan IS_Xavier 2" xfId="12126"/>
    <cellStyle name="_Categorización valor modelo final Julio2007_Adams Report Recon Sept 08_PlntIn" xfId="12127"/>
    <cellStyle name="_Categorización valor modelo final Julio2007_Adams Report Recon Sept 08_PlntIn 2" xfId="12128"/>
    <cellStyle name="_Categorización valor modelo final Julio2007_Adams Report Recon Sept 08_PlntIn_Xavier" xfId="12129"/>
    <cellStyle name="_Categorización valor modelo final Julio2007_Adams Report Recon Sept 08_PlntIn_Xavier 2" xfId="12130"/>
    <cellStyle name="_Categorización valor modelo final Julio2007_Adams Report Recon Sept 08_PPA" xfId="12131"/>
    <cellStyle name="_Categorización valor modelo final Julio2007_Adams Report Recon Sept 08_PPA 2" xfId="12132"/>
    <cellStyle name="_Categorización valor modelo final Julio2007_Adams Report Recon Sept 08_PPA_Xavier" xfId="12133"/>
    <cellStyle name="_Categorización valor modelo final Julio2007_Adams Report Recon Sept 08_PPA_Xavier 2" xfId="12134"/>
    <cellStyle name="_Categorización valor modelo final Julio2007_Adams Report Recon Sept 08_Xavier" xfId="12135"/>
    <cellStyle name="_Categorización valor modelo final Julio2007_Adams Report Recon Sept 08_Xavier 2" xfId="12136"/>
    <cellStyle name="_Categorización valor modelo final Julio2007_Book1" xfId="673"/>
    <cellStyle name="_Categorización valor modelo final Julio2007_Book1 2" xfId="674"/>
    <cellStyle name="_Categorización valor modelo final Julio2007_Book1 2 2" xfId="3717"/>
    <cellStyle name="_Categorización valor modelo final Julio2007_Book1 2_Xavier" xfId="12137"/>
    <cellStyle name="_Categorización valor modelo final Julio2007_Book1 2_Xavier 2" xfId="12138"/>
    <cellStyle name="_Categorización valor modelo final Julio2007_Book1 3" xfId="3716"/>
    <cellStyle name="_Categorización valor modelo final Julio2007_Book1 3 2" xfId="12139"/>
    <cellStyle name="_Categorización valor modelo final Julio2007_Book1 4" xfId="12140"/>
    <cellStyle name="_Categorización valor modelo final Julio2007_Book1 4 2" xfId="12141"/>
    <cellStyle name="_Categorización valor modelo final Julio2007_Book1 5" xfId="12142"/>
    <cellStyle name="_Categorización valor modelo final Julio2007_Book1 5 2" xfId="12143"/>
    <cellStyle name="_Categorización valor modelo final Julio2007_Book1 6" xfId="12144"/>
    <cellStyle name="_Categorización valor modelo final Julio2007_Book1 6 2" xfId="12145"/>
    <cellStyle name="_Categorización valor modelo final Julio2007_Book1 7" xfId="12146"/>
    <cellStyle name="_Categorización valor modelo final Julio2007_Book1 7 2" xfId="12147"/>
    <cellStyle name="_Categorización valor modelo final Julio2007_Book1 8" xfId="12148"/>
    <cellStyle name="_Categorización valor modelo final Julio2007_Book1 9" xfId="12149"/>
    <cellStyle name="_Categorización valor modelo final Julio2007_Book1_9. Staff Cost-External Services" xfId="12150"/>
    <cellStyle name="_Categorización valor modelo final Julio2007_Book1_9. Staff Cost-External Services 2" xfId="12151"/>
    <cellStyle name="_Categorización valor modelo final Julio2007_Book1_9. Staff Cost-External Services_1" xfId="12152"/>
    <cellStyle name="_Categorización valor modelo final Julio2007_Book1_9. Staff Cost-External Services_1 2" xfId="12153"/>
    <cellStyle name="_Categorización valor modelo final Julio2007_Book1_Actual" xfId="12154"/>
    <cellStyle name="_Categorización valor modelo final Julio2007_Book1_Actual 2" xfId="12155"/>
    <cellStyle name="_Categorización valor modelo final Julio2007_Book1_Actual_Xavier" xfId="12156"/>
    <cellStyle name="_Categorización valor modelo final Julio2007_Book1_Actual_Xavier 2" xfId="12157"/>
    <cellStyle name="_Categorización valor modelo final Julio2007_Book1_Conversion" xfId="12158"/>
    <cellStyle name="_Categorización valor modelo final Julio2007_Book1_Conversion 2" xfId="12159"/>
    <cellStyle name="_Categorización valor modelo final Julio2007_Book1_FIN € Summary" xfId="12160"/>
    <cellStyle name="_Categorización valor modelo final Julio2007_Book1_FIN € Summary 2" xfId="12161"/>
    <cellStyle name="_Categorización valor modelo final Julio2007_Book1_IFRS Elim" xfId="12162"/>
    <cellStyle name="_Categorización valor modelo final Julio2007_Book1_IFRS Elim 2" xfId="12163"/>
    <cellStyle name="_Categorización valor modelo final Julio2007_Book1_IFRS Elim_Xavier" xfId="12164"/>
    <cellStyle name="_Categorización valor modelo final Julio2007_Book1_IFRS Elim_Xavier 2" xfId="12165"/>
    <cellStyle name="_Categorización valor modelo final Julio2007_Book1_IFRS IS" xfId="12166"/>
    <cellStyle name="_Categorización valor modelo final Julio2007_Book1_IFRS IS 2" xfId="12167"/>
    <cellStyle name="_Categorización valor modelo final Julio2007_Book1_IFRS IS_Xavier" xfId="12168"/>
    <cellStyle name="_Categorización valor modelo final Julio2007_Book1_IFRS IS_Xavier 2" xfId="12169"/>
    <cellStyle name="_Categorización valor modelo final Julio2007_Book1_One Corp Summary" xfId="12170"/>
    <cellStyle name="_Categorización valor modelo final Julio2007_Book1_One Corp Summary 2" xfId="12171"/>
    <cellStyle name="_Categorización valor modelo final Julio2007_Book1_Plan IS" xfId="12172"/>
    <cellStyle name="_Categorización valor modelo final Julio2007_Book1_Plan IS 2" xfId="12173"/>
    <cellStyle name="_Categorización valor modelo final Julio2007_Book1_Plan IS_Xavier" xfId="12174"/>
    <cellStyle name="_Categorización valor modelo final Julio2007_Book1_Plan IS_Xavier 2" xfId="12175"/>
    <cellStyle name="_Categorización valor modelo final Julio2007_Book1_PlntIn" xfId="12176"/>
    <cellStyle name="_Categorización valor modelo final Julio2007_Book1_PlntIn 2" xfId="12177"/>
    <cellStyle name="_Categorización valor modelo final Julio2007_Book1_PlntIn_Xavier" xfId="12178"/>
    <cellStyle name="_Categorización valor modelo final Julio2007_Book1_PlntIn_Xavier 2" xfId="12179"/>
    <cellStyle name="_Categorización valor modelo final Julio2007_Book1_PPA" xfId="12180"/>
    <cellStyle name="_Categorización valor modelo final Julio2007_Book1_PPA 2" xfId="12181"/>
    <cellStyle name="_Categorización valor modelo final Julio2007_Book1_PPA_Xavier" xfId="12182"/>
    <cellStyle name="_Categorización valor modelo final Julio2007_Book1_PPA_Xavier 2" xfId="12183"/>
    <cellStyle name="_Categorización valor modelo final Julio2007_Book1_Xavier" xfId="12184"/>
    <cellStyle name="_Categorización valor modelo final Julio2007_Book1_Xavier 2" xfId="12185"/>
    <cellStyle name="_Categorización valor modelo final Julio2007_Conversion" xfId="12186"/>
    <cellStyle name="_Categorización valor modelo final Julio2007_Conversion 2" xfId="12187"/>
    <cellStyle name="_Categorización valor modelo final Julio2007_FIN € Summary" xfId="12188"/>
    <cellStyle name="_Categorización valor modelo final Julio2007_FIN € Summary 2" xfId="12189"/>
    <cellStyle name="_Categorización valor modelo final Julio2007_IFRS Elim" xfId="12190"/>
    <cellStyle name="_Categorización valor modelo final Julio2007_IFRS Elim 2" xfId="12191"/>
    <cellStyle name="_Categorización valor modelo final Julio2007_IFRS Elim_Xavier" xfId="12192"/>
    <cellStyle name="_Categorización valor modelo final Julio2007_IFRS Elim_Xavier 2" xfId="12193"/>
    <cellStyle name="_Categorización valor modelo final Julio2007_IFRS IS" xfId="12194"/>
    <cellStyle name="_Categorización valor modelo final Julio2007_IFRS IS 2" xfId="12195"/>
    <cellStyle name="_Categorización valor modelo final Julio2007_IFRS IS_Xavier" xfId="12196"/>
    <cellStyle name="_Categorización valor modelo final Julio2007_IFRS IS_Xavier 2" xfId="12197"/>
    <cellStyle name="_Categorización valor modelo final Julio2007_NYSEG Assets" xfId="675"/>
    <cellStyle name="_Categorización valor modelo final Julio2007_NYSEG Assets 2" xfId="676"/>
    <cellStyle name="_Categorización valor modelo final Julio2007_NYSEG Assets 2 2" xfId="3719"/>
    <cellStyle name="_Categorización valor modelo final Julio2007_NYSEG Assets 2_Xavier" xfId="12198"/>
    <cellStyle name="_Categorización valor modelo final Julio2007_NYSEG Assets 2_Xavier 2" xfId="12199"/>
    <cellStyle name="_Categorización valor modelo final Julio2007_NYSEG Assets 3" xfId="3718"/>
    <cellStyle name="_Categorización valor modelo final Julio2007_NYSEG Assets 3 2" xfId="12200"/>
    <cellStyle name="_Categorización valor modelo final Julio2007_NYSEG Assets 4" xfId="12201"/>
    <cellStyle name="_Categorización valor modelo final Julio2007_NYSEG Assets 4 2" xfId="12202"/>
    <cellStyle name="_Categorización valor modelo final Julio2007_NYSEG Assets 5" xfId="12203"/>
    <cellStyle name="_Categorización valor modelo final Julio2007_NYSEG Assets 5 2" xfId="12204"/>
    <cellStyle name="_Categorización valor modelo final Julio2007_NYSEG Assets 6" xfId="12205"/>
    <cellStyle name="_Categorización valor modelo final Julio2007_NYSEG Assets 6 2" xfId="12206"/>
    <cellStyle name="_Categorización valor modelo final Julio2007_NYSEG Assets 7" xfId="12207"/>
    <cellStyle name="_Categorización valor modelo final Julio2007_NYSEG Assets 7 2" xfId="12208"/>
    <cellStyle name="_Categorización valor modelo final Julio2007_NYSEG Assets 8" xfId="12209"/>
    <cellStyle name="_Categorización valor modelo final Julio2007_NYSEG Assets 9" xfId="12210"/>
    <cellStyle name="_Categorización valor modelo final Julio2007_NYSEG Assets_9. Staff Cost-External Services" xfId="12211"/>
    <cellStyle name="_Categorización valor modelo final Julio2007_NYSEG Assets_9. Staff Cost-External Services 2" xfId="12212"/>
    <cellStyle name="_Categorización valor modelo final Julio2007_NYSEG Assets_9. Staff Cost-External Services_1" xfId="12213"/>
    <cellStyle name="_Categorización valor modelo final Julio2007_NYSEG Assets_9. Staff Cost-External Services_1 2" xfId="12214"/>
    <cellStyle name="_Categorización valor modelo final Julio2007_NYSEG Assets_Actual" xfId="12215"/>
    <cellStyle name="_Categorización valor modelo final Julio2007_NYSEG Assets_Actual 2" xfId="12216"/>
    <cellStyle name="_Categorización valor modelo final Julio2007_NYSEG Assets_Actual_Xavier" xfId="12217"/>
    <cellStyle name="_Categorización valor modelo final Julio2007_NYSEG Assets_Actual_Xavier 2" xfId="12218"/>
    <cellStyle name="_Categorización valor modelo final Julio2007_NYSEG Assets_Conversion" xfId="12219"/>
    <cellStyle name="_Categorización valor modelo final Julio2007_NYSEG Assets_Conversion 2" xfId="12220"/>
    <cellStyle name="_Categorización valor modelo final Julio2007_NYSEG Assets_FIN € Summary" xfId="12221"/>
    <cellStyle name="_Categorización valor modelo final Julio2007_NYSEG Assets_FIN € Summary 2" xfId="12222"/>
    <cellStyle name="_Categorización valor modelo final Julio2007_NYSEG Assets_IFRS Elim" xfId="12223"/>
    <cellStyle name="_Categorización valor modelo final Julio2007_NYSEG Assets_IFRS Elim 2" xfId="12224"/>
    <cellStyle name="_Categorización valor modelo final Julio2007_NYSEG Assets_IFRS Elim_Xavier" xfId="12225"/>
    <cellStyle name="_Categorización valor modelo final Julio2007_NYSEG Assets_IFRS Elim_Xavier 2" xfId="12226"/>
    <cellStyle name="_Categorización valor modelo final Julio2007_NYSEG Assets_IFRS IS" xfId="12227"/>
    <cellStyle name="_Categorización valor modelo final Julio2007_NYSEG Assets_IFRS IS 2" xfId="12228"/>
    <cellStyle name="_Categorización valor modelo final Julio2007_NYSEG Assets_IFRS IS_Xavier" xfId="12229"/>
    <cellStyle name="_Categorización valor modelo final Julio2007_NYSEG Assets_IFRS IS_Xavier 2" xfId="12230"/>
    <cellStyle name="_Categorización valor modelo final Julio2007_NYSEG Assets_One Corp Summary" xfId="12231"/>
    <cellStyle name="_Categorización valor modelo final Julio2007_NYSEG Assets_One Corp Summary 2" xfId="12232"/>
    <cellStyle name="_Categorización valor modelo final Julio2007_NYSEG Assets_Plan IS" xfId="12233"/>
    <cellStyle name="_Categorización valor modelo final Julio2007_NYSEG Assets_Plan IS 2" xfId="12234"/>
    <cellStyle name="_Categorización valor modelo final Julio2007_NYSEG Assets_Plan IS_Xavier" xfId="12235"/>
    <cellStyle name="_Categorización valor modelo final Julio2007_NYSEG Assets_Plan IS_Xavier 2" xfId="12236"/>
    <cellStyle name="_Categorización valor modelo final Julio2007_NYSEG Assets_PlntIn" xfId="12237"/>
    <cellStyle name="_Categorización valor modelo final Julio2007_NYSEG Assets_PlntIn 2" xfId="12238"/>
    <cellStyle name="_Categorización valor modelo final Julio2007_NYSEG Assets_PlntIn_Xavier" xfId="12239"/>
    <cellStyle name="_Categorización valor modelo final Julio2007_NYSEG Assets_PlntIn_Xavier 2" xfId="12240"/>
    <cellStyle name="_Categorización valor modelo final Julio2007_NYSEG Assets_PPA" xfId="12241"/>
    <cellStyle name="_Categorización valor modelo final Julio2007_NYSEG Assets_PPA 2" xfId="12242"/>
    <cellStyle name="_Categorización valor modelo final Julio2007_NYSEG Assets_PPA_Xavier" xfId="12243"/>
    <cellStyle name="_Categorización valor modelo final Julio2007_NYSEG Assets_PPA_Xavier 2" xfId="12244"/>
    <cellStyle name="_Categorización valor modelo final Julio2007_NYSEG Assets_Xavier" xfId="12245"/>
    <cellStyle name="_Categorización valor modelo final Julio2007_NYSEG Assets_Xavier 2" xfId="12246"/>
    <cellStyle name="_Categorización valor modelo final Julio2007_NYSEG Liab" xfId="677"/>
    <cellStyle name="_Categorización valor modelo final Julio2007_NYSEG Liab 2" xfId="678"/>
    <cellStyle name="_Categorización valor modelo final Julio2007_NYSEG Liab 2 2" xfId="3721"/>
    <cellStyle name="_Categorización valor modelo final Julio2007_NYSEG Liab 2_Xavier" xfId="12247"/>
    <cellStyle name="_Categorización valor modelo final Julio2007_NYSEG Liab 2_Xavier 2" xfId="12248"/>
    <cellStyle name="_Categorización valor modelo final Julio2007_NYSEG Liab 3" xfId="3720"/>
    <cellStyle name="_Categorización valor modelo final Julio2007_NYSEG Liab 3 2" xfId="12249"/>
    <cellStyle name="_Categorización valor modelo final Julio2007_NYSEG Liab 4" xfId="12250"/>
    <cellStyle name="_Categorización valor modelo final Julio2007_NYSEG Liab 4 2" xfId="12251"/>
    <cellStyle name="_Categorización valor modelo final Julio2007_NYSEG Liab 5" xfId="12252"/>
    <cellStyle name="_Categorización valor modelo final Julio2007_NYSEG Liab 5 2" xfId="12253"/>
    <cellStyle name="_Categorización valor modelo final Julio2007_NYSEG Liab 6" xfId="12254"/>
    <cellStyle name="_Categorización valor modelo final Julio2007_NYSEG Liab 6 2" xfId="12255"/>
    <cellStyle name="_Categorización valor modelo final Julio2007_NYSEG Liab 7" xfId="12256"/>
    <cellStyle name="_Categorización valor modelo final Julio2007_NYSEG Liab 7 2" xfId="12257"/>
    <cellStyle name="_Categorización valor modelo final Julio2007_NYSEG Liab 8" xfId="12258"/>
    <cellStyle name="_Categorización valor modelo final Julio2007_NYSEG Liab 9" xfId="12259"/>
    <cellStyle name="_Categorización valor modelo final Julio2007_NYSEG Liab_9. Staff Cost-External Services" xfId="12260"/>
    <cellStyle name="_Categorización valor modelo final Julio2007_NYSEG Liab_9. Staff Cost-External Services 2" xfId="12261"/>
    <cellStyle name="_Categorización valor modelo final Julio2007_NYSEG Liab_9. Staff Cost-External Services_1" xfId="12262"/>
    <cellStyle name="_Categorización valor modelo final Julio2007_NYSEG Liab_9. Staff Cost-External Services_1 2" xfId="12263"/>
    <cellStyle name="_Categorización valor modelo final Julio2007_NYSEG Liab_Actual" xfId="12264"/>
    <cellStyle name="_Categorización valor modelo final Julio2007_NYSEG Liab_Actual 2" xfId="12265"/>
    <cellStyle name="_Categorización valor modelo final Julio2007_NYSEG Liab_Actual_Xavier" xfId="12266"/>
    <cellStyle name="_Categorización valor modelo final Julio2007_NYSEG Liab_Actual_Xavier 2" xfId="12267"/>
    <cellStyle name="_Categorización valor modelo final Julio2007_NYSEG Liab_Conversion" xfId="12268"/>
    <cellStyle name="_Categorización valor modelo final Julio2007_NYSEG Liab_Conversion 2" xfId="12269"/>
    <cellStyle name="_Categorización valor modelo final Julio2007_NYSEG Liab_FIN € Summary" xfId="12270"/>
    <cellStyle name="_Categorización valor modelo final Julio2007_NYSEG Liab_FIN € Summary 2" xfId="12271"/>
    <cellStyle name="_Categorización valor modelo final Julio2007_NYSEG Liab_IFRS Elim" xfId="12272"/>
    <cellStyle name="_Categorización valor modelo final Julio2007_NYSEG Liab_IFRS Elim 2" xfId="12273"/>
    <cellStyle name="_Categorización valor modelo final Julio2007_NYSEG Liab_IFRS Elim_Xavier" xfId="12274"/>
    <cellStyle name="_Categorización valor modelo final Julio2007_NYSEG Liab_IFRS Elim_Xavier 2" xfId="12275"/>
    <cellStyle name="_Categorización valor modelo final Julio2007_NYSEG Liab_IFRS IS" xfId="12276"/>
    <cellStyle name="_Categorización valor modelo final Julio2007_NYSEG Liab_IFRS IS 2" xfId="12277"/>
    <cellStyle name="_Categorización valor modelo final Julio2007_NYSEG Liab_IFRS IS_Xavier" xfId="12278"/>
    <cellStyle name="_Categorización valor modelo final Julio2007_NYSEG Liab_IFRS IS_Xavier 2" xfId="12279"/>
    <cellStyle name="_Categorización valor modelo final Julio2007_NYSEG Liab_One Corp Summary" xfId="12280"/>
    <cellStyle name="_Categorización valor modelo final Julio2007_NYSEG Liab_One Corp Summary 2" xfId="12281"/>
    <cellStyle name="_Categorización valor modelo final Julio2007_NYSEG Liab_Plan IS" xfId="12282"/>
    <cellStyle name="_Categorización valor modelo final Julio2007_NYSEG Liab_Plan IS 2" xfId="12283"/>
    <cellStyle name="_Categorización valor modelo final Julio2007_NYSEG Liab_Plan IS_Xavier" xfId="12284"/>
    <cellStyle name="_Categorización valor modelo final Julio2007_NYSEG Liab_Plan IS_Xavier 2" xfId="12285"/>
    <cellStyle name="_Categorización valor modelo final Julio2007_NYSEG Liab_PlntIn" xfId="12286"/>
    <cellStyle name="_Categorización valor modelo final Julio2007_NYSEG Liab_PlntIn 2" xfId="12287"/>
    <cellStyle name="_Categorización valor modelo final Julio2007_NYSEG Liab_PlntIn_Xavier" xfId="12288"/>
    <cellStyle name="_Categorización valor modelo final Julio2007_NYSEG Liab_PlntIn_Xavier 2" xfId="12289"/>
    <cellStyle name="_Categorización valor modelo final Julio2007_NYSEG Liab_PPA" xfId="12290"/>
    <cellStyle name="_Categorización valor modelo final Julio2007_NYSEG Liab_PPA 2" xfId="12291"/>
    <cellStyle name="_Categorización valor modelo final Julio2007_NYSEG Liab_PPA_Xavier" xfId="12292"/>
    <cellStyle name="_Categorización valor modelo final Julio2007_NYSEG Liab_PPA_Xavier 2" xfId="12293"/>
    <cellStyle name="_Categorización valor modelo final Julio2007_NYSEG Liab_Xavier" xfId="12294"/>
    <cellStyle name="_Categorización valor modelo final Julio2007_NYSEG Liab_Xavier 2" xfId="12295"/>
    <cellStyle name="_Categorización valor modelo final Julio2007_One Corp Summary" xfId="12296"/>
    <cellStyle name="_Categorización valor modelo final Julio2007_One Corp Summary 2" xfId="12297"/>
    <cellStyle name="_Categorización valor modelo final Julio2007_Plan IS" xfId="12298"/>
    <cellStyle name="_Categorización valor modelo final Julio2007_Plan IS 2" xfId="12299"/>
    <cellStyle name="_Categorización valor modelo final Julio2007_Plan IS_Xavier" xfId="12300"/>
    <cellStyle name="_Categorización valor modelo final Julio2007_Plan IS_Xavier 2" xfId="12301"/>
    <cellStyle name="_Categorización valor modelo final Julio2007_PlntIn" xfId="12302"/>
    <cellStyle name="_Categorización valor modelo final Julio2007_PlntIn 2" xfId="12303"/>
    <cellStyle name="_Categorización valor modelo final Julio2007_PlntIn_Xavier" xfId="12304"/>
    <cellStyle name="_Categorización valor modelo final Julio2007_PlntIn_Xavier 2" xfId="12305"/>
    <cellStyle name="_Categorización valor modelo final Julio2007_PPA" xfId="12306"/>
    <cellStyle name="_Categorización valor modelo final Julio2007_PPA 2" xfId="12307"/>
    <cellStyle name="_Categorización valor modelo final Julio2007_PPA_Xavier" xfId="12308"/>
    <cellStyle name="_Categorización valor modelo final Julio2007_PPA_Xavier 2" xfId="12309"/>
    <cellStyle name="_Categorización valor modelo final Julio2007_Reg Asset 2008 changes-summary Jan" xfId="679"/>
    <cellStyle name="_Categorización valor modelo final Julio2007_Reg Asset 2008 changes-summary Jan 2" xfId="680"/>
    <cellStyle name="_Categorización valor modelo final Julio2007_Reg Asset 2008 changes-summary Jan 2 2" xfId="3723"/>
    <cellStyle name="_Categorización valor modelo final Julio2007_Reg Asset 2008 changes-summary Jan 2_Xavier" xfId="12310"/>
    <cellStyle name="_Categorización valor modelo final Julio2007_Reg Asset 2008 changes-summary Jan 2_Xavier 2" xfId="12311"/>
    <cellStyle name="_Categorización valor modelo final Julio2007_Reg Asset 2008 changes-summary Jan 3" xfId="3722"/>
    <cellStyle name="_Categorización valor modelo final Julio2007_Reg Asset 2008 changes-summary Jan 3 2" xfId="12312"/>
    <cellStyle name="_Categorización valor modelo final Julio2007_Reg Asset 2008 changes-summary Jan 4" xfId="12313"/>
    <cellStyle name="_Categorización valor modelo final Julio2007_Reg Asset 2008 changes-summary Jan 4 2" xfId="12314"/>
    <cellStyle name="_Categorización valor modelo final Julio2007_Reg Asset 2008 changes-summary Jan 5" xfId="12315"/>
    <cellStyle name="_Categorización valor modelo final Julio2007_Reg Asset 2008 changes-summary Jan 5 2" xfId="12316"/>
    <cellStyle name="_Categorización valor modelo final Julio2007_Reg Asset 2008 changes-summary Jan 6" xfId="12317"/>
    <cellStyle name="_Categorización valor modelo final Julio2007_Reg Asset 2008 changes-summary Jan 6 2" xfId="12318"/>
    <cellStyle name="_Categorización valor modelo final Julio2007_Reg Asset 2008 changes-summary Jan 7" xfId="12319"/>
    <cellStyle name="_Categorización valor modelo final Julio2007_Reg Asset 2008 changes-summary Jan 7 2" xfId="12320"/>
    <cellStyle name="_Categorización valor modelo final Julio2007_Reg Asset 2008 changes-summary Jan 8" xfId="12321"/>
    <cellStyle name="_Categorización valor modelo final Julio2007_Reg Asset 2008 changes-summary Jan 9" xfId="12322"/>
    <cellStyle name="_Categorización valor modelo final Julio2007_Reg Asset 2008 changes-summary Jan_9. Staff Cost-External Services" xfId="12323"/>
    <cellStyle name="_Categorización valor modelo final Julio2007_Reg Asset 2008 changes-summary Jan_9. Staff Cost-External Services 2" xfId="12324"/>
    <cellStyle name="_Categorización valor modelo final Julio2007_Reg Asset 2008 changes-summary Jan_9. Staff Cost-External Services_1" xfId="12325"/>
    <cellStyle name="_Categorización valor modelo final Julio2007_Reg Asset 2008 changes-summary Jan_9. Staff Cost-External Services_1 2" xfId="12326"/>
    <cellStyle name="_Categorización valor modelo final Julio2007_Reg Asset 2008 changes-summary Jan_Actual" xfId="12327"/>
    <cellStyle name="_Categorización valor modelo final Julio2007_Reg Asset 2008 changes-summary Jan_Actual 2" xfId="12328"/>
    <cellStyle name="_Categorización valor modelo final Julio2007_Reg Asset 2008 changes-summary Jan_Actual_Xavier" xfId="12329"/>
    <cellStyle name="_Categorización valor modelo final Julio2007_Reg Asset 2008 changes-summary Jan_Actual_Xavier 2" xfId="12330"/>
    <cellStyle name="_Categorización valor modelo final Julio2007_Reg Asset 2008 changes-summary Jan_Conversion" xfId="12331"/>
    <cellStyle name="_Categorización valor modelo final Julio2007_Reg Asset 2008 changes-summary Jan_Conversion 2" xfId="12332"/>
    <cellStyle name="_Categorización valor modelo final Julio2007_Reg Asset 2008 changes-summary Jan_FIN € Summary" xfId="12333"/>
    <cellStyle name="_Categorización valor modelo final Julio2007_Reg Asset 2008 changes-summary Jan_FIN € Summary 2" xfId="12334"/>
    <cellStyle name="_Categorización valor modelo final Julio2007_Reg Asset 2008 changes-summary Jan_IFRS Elim" xfId="12335"/>
    <cellStyle name="_Categorización valor modelo final Julio2007_Reg Asset 2008 changes-summary Jan_IFRS Elim 2" xfId="12336"/>
    <cellStyle name="_Categorización valor modelo final Julio2007_Reg Asset 2008 changes-summary Jan_IFRS Elim_Xavier" xfId="12337"/>
    <cellStyle name="_Categorización valor modelo final Julio2007_Reg Asset 2008 changes-summary Jan_IFRS Elim_Xavier 2" xfId="12338"/>
    <cellStyle name="_Categorización valor modelo final Julio2007_Reg Asset 2008 changes-summary Jan_IFRS IS" xfId="12339"/>
    <cellStyle name="_Categorización valor modelo final Julio2007_Reg Asset 2008 changes-summary Jan_IFRS IS 2" xfId="12340"/>
    <cellStyle name="_Categorización valor modelo final Julio2007_Reg Asset 2008 changes-summary Jan_IFRS IS_Xavier" xfId="12341"/>
    <cellStyle name="_Categorización valor modelo final Julio2007_Reg Asset 2008 changes-summary Jan_IFRS IS_Xavier 2" xfId="12342"/>
    <cellStyle name="_Categorización valor modelo final Julio2007_Reg Asset 2008 changes-summary Jan_One Corp Summary" xfId="12343"/>
    <cellStyle name="_Categorización valor modelo final Julio2007_Reg Asset 2008 changes-summary Jan_One Corp Summary 2" xfId="12344"/>
    <cellStyle name="_Categorización valor modelo final Julio2007_Reg Asset 2008 changes-summary Jan_Plan IS" xfId="12345"/>
    <cellStyle name="_Categorización valor modelo final Julio2007_Reg Asset 2008 changes-summary Jan_Plan IS 2" xfId="12346"/>
    <cellStyle name="_Categorización valor modelo final Julio2007_Reg Asset 2008 changes-summary Jan_Plan IS_Xavier" xfId="12347"/>
    <cellStyle name="_Categorización valor modelo final Julio2007_Reg Asset 2008 changes-summary Jan_Plan IS_Xavier 2" xfId="12348"/>
    <cellStyle name="_Categorización valor modelo final Julio2007_Reg Asset 2008 changes-summary Jan_PlntIn" xfId="12349"/>
    <cellStyle name="_Categorización valor modelo final Julio2007_Reg Asset 2008 changes-summary Jan_PlntIn 2" xfId="12350"/>
    <cellStyle name="_Categorización valor modelo final Julio2007_Reg Asset 2008 changes-summary Jan_PlntIn_Xavier" xfId="12351"/>
    <cellStyle name="_Categorización valor modelo final Julio2007_Reg Asset 2008 changes-summary Jan_PlntIn_Xavier 2" xfId="12352"/>
    <cellStyle name="_Categorización valor modelo final Julio2007_Reg Asset 2008 changes-summary Jan_PPA" xfId="12353"/>
    <cellStyle name="_Categorización valor modelo final Julio2007_Reg Asset 2008 changes-summary Jan_PPA 2" xfId="12354"/>
    <cellStyle name="_Categorización valor modelo final Julio2007_Reg Asset 2008 changes-summary Jan_PPA_Xavier" xfId="12355"/>
    <cellStyle name="_Categorización valor modelo final Julio2007_Reg Asset 2008 changes-summary Jan_PPA_Xavier 2" xfId="12356"/>
    <cellStyle name="_Categorización valor modelo final Julio2007_Reg Asset 2008 changes-summary Jan_Xavier" xfId="12357"/>
    <cellStyle name="_Categorización valor modelo final Julio2007_Reg Asset 2008 changes-summary Jan_Xavier 2" xfId="12358"/>
    <cellStyle name="_Categorización valor modelo final Julio2007_Xavier" xfId="12359"/>
    <cellStyle name="_Categorización valor modelo final Julio2007_Xavier 2" xfId="12360"/>
    <cellStyle name="_Column1" xfId="681"/>
    <cellStyle name="_Column1 2" xfId="682"/>
    <cellStyle name="_Column1 2 2" xfId="3725"/>
    <cellStyle name="_Column1 2_Xavier" xfId="12361"/>
    <cellStyle name="_Column1 2_Xavier 2" xfId="12362"/>
    <cellStyle name="_Column1 3" xfId="3724"/>
    <cellStyle name="_Column1 3 2" xfId="12363"/>
    <cellStyle name="_Column1 4" xfId="12364"/>
    <cellStyle name="_Column1 4 2" xfId="12365"/>
    <cellStyle name="_Column1 5" xfId="12366"/>
    <cellStyle name="_Column1 5 2" xfId="12367"/>
    <cellStyle name="_Column1 6" xfId="12368"/>
    <cellStyle name="_Column1 6 2" xfId="12369"/>
    <cellStyle name="_Column1 7" xfId="12370"/>
    <cellStyle name="_Column1 7 2" xfId="12371"/>
    <cellStyle name="_Column1 8" xfId="12372"/>
    <cellStyle name="_Column1 9" xfId="12373"/>
    <cellStyle name="_Column1_9. Staff Cost-External Services" xfId="12374"/>
    <cellStyle name="_Column1_9. Staff Cost-External Services 2" xfId="12375"/>
    <cellStyle name="_Column1_9. Staff Cost-External Services_1" xfId="12376"/>
    <cellStyle name="_Column1_9. Staff Cost-External Services_1 2" xfId="12377"/>
    <cellStyle name="_Column1_Actual" xfId="12378"/>
    <cellStyle name="_Column1_Actual 2" xfId="12379"/>
    <cellStyle name="_Column1_Actual_Xavier" xfId="12380"/>
    <cellStyle name="_Column1_Actual_Xavier 2" xfId="12381"/>
    <cellStyle name="_Column1_Conversion" xfId="12382"/>
    <cellStyle name="_Column1_Conversion 2" xfId="12383"/>
    <cellStyle name="_Column1_FIN € Summary" xfId="12384"/>
    <cellStyle name="_Column1_FIN € Summary 2" xfId="12385"/>
    <cellStyle name="_Column1_IFRS Elim" xfId="12386"/>
    <cellStyle name="_Column1_IFRS Elim 2" xfId="12387"/>
    <cellStyle name="_Column1_IFRS Elim_Xavier" xfId="12388"/>
    <cellStyle name="_Column1_IFRS Elim_Xavier 2" xfId="12389"/>
    <cellStyle name="_Column1_IFRS IS" xfId="12390"/>
    <cellStyle name="_Column1_IFRS IS 2" xfId="12391"/>
    <cellStyle name="_Column1_IFRS IS_Xavier" xfId="12392"/>
    <cellStyle name="_Column1_IFRS IS_Xavier 2" xfId="12393"/>
    <cellStyle name="_Column1_One Corp Summary" xfId="12394"/>
    <cellStyle name="_Column1_One Corp Summary 2" xfId="12395"/>
    <cellStyle name="_Column1_Plan IS" xfId="12396"/>
    <cellStyle name="_Column1_Plan IS 2" xfId="12397"/>
    <cellStyle name="_Column1_Plan IS_Xavier" xfId="12398"/>
    <cellStyle name="_Column1_Plan IS_Xavier 2" xfId="12399"/>
    <cellStyle name="_Column1_PlntIn" xfId="12400"/>
    <cellStyle name="_Column1_PlntIn 2" xfId="12401"/>
    <cellStyle name="_Column1_PlntIn_Xavier" xfId="12402"/>
    <cellStyle name="_Column1_PlntIn_Xavier 2" xfId="12403"/>
    <cellStyle name="_Column1_PPA" xfId="12404"/>
    <cellStyle name="_Column1_PPA 2" xfId="12405"/>
    <cellStyle name="_Column1_PPA_Xavier" xfId="12406"/>
    <cellStyle name="_Column1_PPA_Xavier 2" xfId="12407"/>
    <cellStyle name="_Column1_Xavier" xfId="12408"/>
    <cellStyle name="_Column1_Xavier 2" xfId="12409"/>
    <cellStyle name="_Column2" xfId="683"/>
    <cellStyle name="_Column2 2" xfId="12410"/>
    <cellStyle name="_Column2 3" xfId="12411"/>
    <cellStyle name="_Column2 4" xfId="12412"/>
    <cellStyle name="_Column2_9. Staff Cost-External Services" xfId="12413"/>
    <cellStyle name="_Column2_Conversion" xfId="12414"/>
    <cellStyle name="_Column2_FIN € Summary" xfId="12415"/>
    <cellStyle name="_Column2_One Corp Summary" xfId="12416"/>
    <cellStyle name="_Column3" xfId="684"/>
    <cellStyle name="_Column3 2" xfId="12417"/>
    <cellStyle name="_Column3 3" xfId="12418"/>
    <cellStyle name="_Column3_9. Staff Cost-External Services" xfId="12419"/>
    <cellStyle name="_Column3_Conversion" xfId="12420"/>
    <cellStyle name="_Column3_FIN € Summary" xfId="12421"/>
    <cellStyle name="_Column3_One Corp Summary" xfId="12422"/>
    <cellStyle name="_Column4" xfId="685"/>
    <cellStyle name="_Column4 2" xfId="12423"/>
    <cellStyle name="_Column4 3" xfId="12424"/>
    <cellStyle name="_Column4_9. Staff Cost-External Services" xfId="12425"/>
    <cellStyle name="_Column4_Conversion" xfId="12426"/>
    <cellStyle name="_Column4_FIN € Summary" xfId="12427"/>
    <cellStyle name="_Column4_One Corp Summary" xfId="12428"/>
    <cellStyle name="_Column5" xfId="686"/>
    <cellStyle name="_Column5 2" xfId="12429"/>
    <cellStyle name="_Column5 3" xfId="12430"/>
    <cellStyle name="_Column5_9. Staff Cost-External Services" xfId="12431"/>
    <cellStyle name="_Column5_Conversion" xfId="12432"/>
    <cellStyle name="_Column5_FIN € Summary" xfId="12433"/>
    <cellStyle name="_Column5_One Corp Summary" xfId="12434"/>
    <cellStyle name="_Column6" xfId="687"/>
    <cellStyle name="_Column6 2" xfId="12435"/>
    <cellStyle name="_Column6 3" xfId="12436"/>
    <cellStyle name="_Column6_9. Staff Cost-External Services" xfId="12437"/>
    <cellStyle name="_Column6_Conversion" xfId="12438"/>
    <cellStyle name="_Column6_FIN € Summary" xfId="12439"/>
    <cellStyle name="_Column6_One Corp Summary" xfId="12440"/>
    <cellStyle name="_Column7" xfId="688"/>
    <cellStyle name="_Column7 2" xfId="689"/>
    <cellStyle name="_Column7 3" xfId="12441"/>
    <cellStyle name="_Column7 4" xfId="12442"/>
    <cellStyle name="_Column7_9. Staff Cost-External Services" xfId="690"/>
    <cellStyle name="_Column7_9. Staff Cost-External Services 2" xfId="691"/>
    <cellStyle name="_Column7_9. Staff Cost-External Services_1" xfId="12443"/>
    <cellStyle name="_Column7_9. Staff Cost-External Services_Electric Delivery Revenue Accts" xfId="692"/>
    <cellStyle name="_Column7_9. Staff Cost-External Services_Flux Summary" xfId="693"/>
    <cellStyle name="_Column7_9. Staff Cost-External Services_O &amp; M Gas YTD" xfId="694"/>
    <cellStyle name="_Column7_9. Staff Cost-External Services_RGE  Income Statement Flux GAAP Jan_2013 YTD" xfId="695"/>
    <cellStyle name="_Column7_9. Staff Cost-External Services_SUMMARY" xfId="696"/>
    <cellStyle name="_Column7_CMP Global" xfId="12444"/>
    <cellStyle name="_Column7_Conversion" xfId="12445"/>
    <cellStyle name="_Column7_Electric Delivery Revenue Accts" xfId="697"/>
    <cellStyle name="_Column7_FIN € Summary" xfId="12446"/>
    <cellStyle name="_Column7_Flux Summary" xfId="698"/>
    <cellStyle name="_Column7_O &amp; M Gas YTD" xfId="699"/>
    <cellStyle name="_Column7_One Corp Summary" xfId="12447"/>
    <cellStyle name="_Column7_Pension sch" xfId="700"/>
    <cellStyle name="_Column7_Pension sch 2" xfId="701"/>
    <cellStyle name="_Column7_Pension sch_Electric Delivery Revenue Accts" xfId="702"/>
    <cellStyle name="_Column7_Pension sch_Flux Summary" xfId="703"/>
    <cellStyle name="_Column7_Pension sch_O &amp; M Gas YTD" xfId="704"/>
    <cellStyle name="_Column7_Pension sch_RGE  Income Statement Flux GAAP Jan_2013 YTD" xfId="705"/>
    <cellStyle name="_Column7_Pension sch_SUMMARY" xfId="706"/>
    <cellStyle name="_Column7_RGE  Income Statement Flux GAAP Jan_2013 YTD" xfId="707"/>
    <cellStyle name="_Column7_SUMMARY" xfId="708"/>
    <cellStyle name="_Comma" xfId="709"/>
    <cellStyle name="_Comma 2" xfId="710"/>
    <cellStyle name="_Comma 2 2" xfId="3727"/>
    <cellStyle name="_Comma 3" xfId="3726"/>
    <cellStyle name="_Comma_dcf" xfId="711"/>
    <cellStyle name="_Comma_dcf 2" xfId="712"/>
    <cellStyle name="_Comma_dcf 2 2" xfId="3729"/>
    <cellStyle name="_Comma_dcf 3" xfId="3728"/>
    <cellStyle name="_Comma_Jasc_Emp_Cost2" xfId="713"/>
    <cellStyle name="_Comma_Jasc_Emp_Cost2 2" xfId="714"/>
    <cellStyle name="_Comma_Jasc_Emp_Cost2 2 2" xfId="3731"/>
    <cellStyle name="_Comma_Jasc_Emp_Cost2 2_Xavier" xfId="12448"/>
    <cellStyle name="_Comma_Jasc_Emp_Cost2 2_Xavier 2" xfId="12449"/>
    <cellStyle name="_Comma_Jasc_Emp_Cost2 3" xfId="3730"/>
    <cellStyle name="_Comma_Jasc_Emp_Cost2_9. Staff Cost-External Services" xfId="12450"/>
    <cellStyle name="_Comma_Jasc_Emp_Cost2_9. Staff Cost-External Services 2" xfId="12451"/>
    <cellStyle name="_Comma_Jasc_Emp_Cost2_Actual" xfId="12452"/>
    <cellStyle name="_Comma_Jasc_Emp_Cost2_Actual 2" xfId="12453"/>
    <cellStyle name="_Comma_Jasc_Emp_Cost2_Actual_Xavier" xfId="12454"/>
    <cellStyle name="_Comma_Jasc_Emp_Cost2_Actual_Xavier 2" xfId="12455"/>
    <cellStyle name="_Comma_Jasc_Emp_Cost2_Adams Report Recon Sept 08" xfId="715"/>
    <cellStyle name="_Comma_Jasc_Emp_Cost2_Adams Report Recon Sept 08 2" xfId="716"/>
    <cellStyle name="_Comma_Jasc_Emp_Cost2_Adams Report Recon Sept 08 2 2" xfId="3733"/>
    <cellStyle name="_Comma_Jasc_Emp_Cost2_Adams Report Recon Sept 08 2_Xavier" xfId="12456"/>
    <cellStyle name="_Comma_Jasc_Emp_Cost2_Adams Report Recon Sept 08 2_Xavier 2" xfId="12457"/>
    <cellStyle name="_Comma_Jasc_Emp_Cost2_Adams Report Recon Sept 08 3" xfId="3732"/>
    <cellStyle name="_Comma_Jasc_Emp_Cost2_Adams Report Recon Sept 08_9. Staff Cost-External Services" xfId="12458"/>
    <cellStyle name="_Comma_Jasc_Emp_Cost2_Adams Report Recon Sept 08_9. Staff Cost-External Services 2" xfId="12459"/>
    <cellStyle name="_Comma_Jasc_Emp_Cost2_Adams Report Recon Sept 08_Actual" xfId="12460"/>
    <cellStyle name="_Comma_Jasc_Emp_Cost2_Adams Report Recon Sept 08_Actual 2" xfId="12461"/>
    <cellStyle name="_Comma_Jasc_Emp_Cost2_Adams Report Recon Sept 08_Actual_Xavier" xfId="12462"/>
    <cellStyle name="_Comma_Jasc_Emp_Cost2_Adams Report Recon Sept 08_Actual_Xavier 2" xfId="12463"/>
    <cellStyle name="_Comma_Jasc_Emp_Cost2_Adams Report Recon Sept 08_Conversion" xfId="12464"/>
    <cellStyle name="_Comma_Jasc_Emp_Cost2_Adams Report Recon Sept 08_Conversion 2" xfId="12465"/>
    <cellStyle name="_Comma_Jasc_Emp_Cost2_Adams Report Recon Sept 08_FIN € Summary" xfId="12466"/>
    <cellStyle name="_Comma_Jasc_Emp_Cost2_Adams Report Recon Sept 08_FIN € Summary 2" xfId="12467"/>
    <cellStyle name="_Comma_Jasc_Emp_Cost2_Adams Report Recon Sept 08_IFRS Elim" xfId="12468"/>
    <cellStyle name="_Comma_Jasc_Emp_Cost2_Adams Report Recon Sept 08_IFRS Elim 2" xfId="12469"/>
    <cellStyle name="_Comma_Jasc_Emp_Cost2_Adams Report Recon Sept 08_IFRS Elim_Xavier" xfId="12470"/>
    <cellStyle name="_Comma_Jasc_Emp_Cost2_Adams Report Recon Sept 08_IFRS Elim_Xavier 2" xfId="12471"/>
    <cellStyle name="_Comma_Jasc_Emp_Cost2_Adams Report Recon Sept 08_IFRS IS" xfId="12472"/>
    <cellStyle name="_Comma_Jasc_Emp_Cost2_Adams Report Recon Sept 08_IFRS IS 2" xfId="12473"/>
    <cellStyle name="_Comma_Jasc_Emp_Cost2_Adams Report Recon Sept 08_IFRS IS_Xavier" xfId="12474"/>
    <cellStyle name="_Comma_Jasc_Emp_Cost2_Adams Report Recon Sept 08_IFRS IS_Xavier 2" xfId="12475"/>
    <cellStyle name="_Comma_Jasc_Emp_Cost2_Adams Report Recon Sept 08_One Corp Summary" xfId="12476"/>
    <cellStyle name="_Comma_Jasc_Emp_Cost2_Adams Report Recon Sept 08_One Corp Summary 2" xfId="12477"/>
    <cellStyle name="_Comma_Jasc_Emp_Cost2_Adams Report Recon Sept 08_Plan IS" xfId="12478"/>
    <cellStyle name="_Comma_Jasc_Emp_Cost2_Adams Report Recon Sept 08_Plan IS 2" xfId="12479"/>
    <cellStyle name="_Comma_Jasc_Emp_Cost2_Adams Report Recon Sept 08_Plan IS_Xavier" xfId="12480"/>
    <cellStyle name="_Comma_Jasc_Emp_Cost2_Adams Report Recon Sept 08_Plan IS_Xavier 2" xfId="12481"/>
    <cellStyle name="_Comma_Jasc_Emp_Cost2_Adams Report Recon Sept 08_PlntIn" xfId="12482"/>
    <cellStyle name="_Comma_Jasc_Emp_Cost2_Adams Report Recon Sept 08_PlntIn 2" xfId="12483"/>
    <cellStyle name="_Comma_Jasc_Emp_Cost2_Adams Report Recon Sept 08_PlntIn_Xavier" xfId="12484"/>
    <cellStyle name="_Comma_Jasc_Emp_Cost2_Adams Report Recon Sept 08_PlntIn_Xavier 2" xfId="12485"/>
    <cellStyle name="_Comma_Jasc_Emp_Cost2_Adams Report Recon Sept 08_PPA" xfId="12486"/>
    <cellStyle name="_Comma_Jasc_Emp_Cost2_Adams Report Recon Sept 08_PPA 2" xfId="12487"/>
    <cellStyle name="_Comma_Jasc_Emp_Cost2_Adams Report Recon Sept 08_PPA_Xavier" xfId="12488"/>
    <cellStyle name="_Comma_Jasc_Emp_Cost2_Adams Report Recon Sept 08_PPA_Xavier 2" xfId="12489"/>
    <cellStyle name="_Comma_Jasc_Emp_Cost2_Adams Report Recon Sept 08_Xavier" xfId="12490"/>
    <cellStyle name="_Comma_Jasc_Emp_Cost2_Adams Report Recon Sept 08_Xavier 2" xfId="12491"/>
    <cellStyle name="_Comma_Jasc_Emp_Cost2_Book1" xfId="717"/>
    <cellStyle name="_Comma_Jasc_Emp_Cost2_Book1 2" xfId="718"/>
    <cellStyle name="_Comma_Jasc_Emp_Cost2_Book1 2 2" xfId="3735"/>
    <cellStyle name="_Comma_Jasc_Emp_Cost2_Book1 2_Xavier" xfId="12492"/>
    <cellStyle name="_Comma_Jasc_Emp_Cost2_Book1 2_Xavier 2" xfId="12493"/>
    <cellStyle name="_Comma_Jasc_Emp_Cost2_Book1 3" xfId="3734"/>
    <cellStyle name="_Comma_Jasc_Emp_Cost2_Book1_9. Staff Cost-External Services" xfId="12494"/>
    <cellStyle name="_Comma_Jasc_Emp_Cost2_Book1_9. Staff Cost-External Services 2" xfId="12495"/>
    <cellStyle name="_Comma_Jasc_Emp_Cost2_Book1_Actual" xfId="12496"/>
    <cellStyle name="_Comma_Jasc_Emp_Cost2_Book1_Actual 2" xfId="12497"/>
    <cellStyle name="_Comma_Jasc_Emp_Cost2_Book1_Actual_Xavier" xfId="12498"/>
    <cellStyle name="_Comma_Jasc_Emp_Cost2_Book1_Actual_Xavier 2" xfId="12499"/>
    <cellStyle name="_Comma_Jasc_Emp_Cost2_Book1_Conversion" xfId="12500"/>
    <cellStyle name="_Comma_Jasc_Emp_Cost2_Book1_Conversion 2" xfId="12501"/>
    <cellStyle name="_Comma_Jasc_Emp_Cost2_Book1_FIN € Summary" xfId="12502"/>
    <cellStyle name="_Comma_Jasc_Emp_Cost2_Book1_FIN € Summary 2" xfId="12503"/>
    <cellStyle name="_Comma_Jasc_Emp_Cost2_Book1_IFRS Elim" xfId="12504"/>
    <cellStyle name="_Comma_Jasc_Emp_Cost2_Book1_IFRS Elim 2" xfId="12505"/>
    <cellStyle name="_Comma_Jasc_Emp_Cost2_Book1_IFRS Elim_Xavier" xfId="12506"/>
    <cellStyle name="_Comma_Jasc_Emp_Cost2_Book1_IFRS Elim_Xavier 2" xfId="12507"/>
    <cellStyle name="_Comma_Jasc_Emp_Cost2_Book1_IFRS IS" xfId="12508"/>
    <cellStyle name="_Comma_Jasc_Emp_Cost2_Book1_IFRS IS 2" xfId="12509"/>
    <cellStyle name="_Comma_Jasc_Emp_Cost2_Book1_IFRS IS_Xavier" xfId="12510"/>
    <cellStyle name="_Comma_Jasc_Emp_Cost2_Book1_IFRS IS_Xavier 2" xfId="12511"/>
    <cellStyle name="_Comma_Jasc_Emp_Cost2_Book1_One Corp Summary" xfId="12512"/>
    <cellStyle name="_Comma_Jasc_Emp_Cost2_Book1_One Corp Summary 2" xfId="12513"/>
    <cellStyle name="_Comma_Jasc_Emp_Cost2_Book1_Plan IS" xfId="12514"/>
    <cellStyle name="_Comma_Jasc_Emp_Cost2_Book1_Plan IS 2" xfId="12515"/>
    <cellStyle name="_Comma_Jasc_Emp_Cost2_Book1_Plan IS_Xavier" xfId="12516"/>
    <cellStyle name="_Comma_Jasc_Emp_Cost2_Book1_Plan IS_Xavier 2" xfId="12517"/>
    <cellStyle name="_Comma_Jasc_Emp_Cost2_Book1_PlntIn" xfId="12518"/>
    <cellStyle name="_Comma_Jasc_Emp_Cost2_Book1_PlntIn 2" xfId="12519"/>
    <cellStyle name="_Comma_Jasc_Emp_Cost2_Book1_PlntIn_Xavier" xfId="12520"/>
    <cellStyle name="_Comma_Jasc_Emp_Cost2_Book1_PlntIn_Xavier 2" xfId="12521"/>
    <cellStyle name="_Comma_Jasc_Emp_Cost2_Book1_PPA" xfId="12522"/>
    <cellStyle name="_Comma_Jasc_Emp_Cost2_Book1_PPA 2" xfId="12523"/>
    <cellStyle name="_Comma_Jasc_Emp_Cost2_Book1_PPA_Xavier" xfId="12524"/>
    <cellStyle name="_Comma_Jasc_Emp_Cost2_Book1_PPA_Xavier 2" xfId="12525"/>
    <cellStyle name="_Comma_Jasc_Emp_Cost2_Book1_Xavier" xfId="12526"/>
    <cellStyle name="_Comma_Jasc_Emp_Cost2_Book1_Xavier 2" xfId="12527"/>
    <cellStyle name="_Comma_Jasc_Emp_Cost2_Conversion" xfId="12528"/>
    <cellStyle name="_Comma_Jasc_Emp_Cost2_Conversion 2" xfId="12529"/>
    <cellStyle name="_Comma_Jasc_Emp_Cost2_FIN € Summary" xfId="12530"/>
    <cellStyle name="_Comma_Jasc_Emp_Cost2_FIN € Summary 2" xfId="12531"/>
    <cellStyle name="_Comma_Jasc_Emp_Cost2_IFRS Elim" xfId="12532"/>
    <cellStyle name="_Comma_Jasc_Emp_Cost2_IFRS Elim 2" xfId="12533"/>
    <cellStyle name="_Comma_Jasc_Emp_Cost2_IFRS Elim_Xavier" xfId="12534"/>
    <cellStyle name="_Comma_Jasc_Emp_Cost2_IFRS Elim_Xavier 2" xfId="12535"/>
    <cellStyle name="_Comma_Jasc_Emp_Cost2_IFRS IS" xfId="12536"/>
    <cellStyle name="_Comma_Jasc_Emp_Cost2_IFRS IS 2" xfId="12537"/>
    <cellStyle name="_Comma_Jasc_Emp_Cost2_IFRS IS_Xavier" xfId="12538"/>
    <cellStyle name="_Comma_Jasc_Emp_Cost2_IFRS IS_Xavier 2" xfId="12539"/>
    <cellStyle name="_Comma_Jasc_Emp_Cost2_NYSEG Assets" xfId="719"/>
    <cellStyle name="_Comma_Jasc_Emp_Cost2_NYSEG Assets 2" xfId="720"/>
    <cellStyle name="_Comma_Jasc_Emp_Cost2_NYSEG Assets 2 2" xfId="3737"/>
    <cellStyle name="_Comma_Jasc_Emp_Cost2_NYSEG Assets 2_Xavier" xfId="12540"/>
    <cellStyle name="_Comma_Jasc_Emp_Cost2_NYSEG Assets 2_Xavier 2" xfId="12541"/>
    <cellStyle name="_Comma_Jasc_Emp_Cost2_NYSEG Assets 3" xfId="3736"/>
    <cellStyle name="_Comma_Jasc_Emp_Cost2_NYSEG Assets_9. Staff Cost-External Services" xfId="12542"/>
    <cellStyle name="_Comma_Jasc_Emp_Cost2_NYSEG Assets_9. Staff Cost-External Services 2" xfId="12543"/>
    <cellStyle name="_Comma_Jasc_Emp_Cost2_NYSEG Assets_Actual" xfId="12544"/>
    <cellStyle name="_Comma_Jasc_Emp_Cost2_NYSEG Assets_Actual 2" xfId="12545"/>
    <cellStyle name="_Comma_Jasc_Emp_Cost2_NYSEG Assets_Actual_Xavier" xfId="12546"/>
    <cellStyle name="_Comma_Jasc_Emp_Cost2_NYSEG Assets_Actual_Xavier 2" xfId="12547"/>
    <cellStyle name="_Comma_Jasc_Emp_Cost2_NYSEG Assets_Conversion" xfId="12548"/>
    <cellStyle name="_Comma_Jasc_Emp_Cost2_NYSEG Assets_Conversion 2" xfId="12549"/>
    <cellStyle name="_Comma_Jasc_Emp_Cost2_NYSEG Assets_FIN € Summary" xfId="12550"/>
    <cellStyle name="_Comma_Jasc_Emp_Cost2_NYSEG Assets_FIN € Summary 2" xfId="12551"/>
    <cellStyle name="_Comma_Jasc_Emp_Cost2_NYSEG Assets_IFRS Elim" xfId="12552"/>
    <cellStyle name="_Comma_Jasc_Emp_Cost2_NYSEG Assets_IFRS Elim 2" xfId="12553"/>
    <cellStyle name="_Comma_Jasc_Emp_Cost2_NYSEG Assets_IFRS Elim_Xavier" xfId="12554"/>
    <cellStyle name="_Comma_Jasc_Emp_Cost2_NYSEG Assets_IFRS Elim_Xavier 2" xfId="12555"/>
    <cellStyle name="_Comma_Jasc_Emp_Cost2_NYSEG Assets_IFRS IS" xfId="12556"/>
    <cellStyle name="_Comma_Jasc_Emp_Cost2_NYSEG Assets_IFRS IS 2" xfId="12557"/>
    <cellStyle name="_Comma_Jasc_Emp_Cost2_NYSEG Assets_IFRS IS_Xavier" xfId="12558"/>
    <cellStyle name="_Comma_Jasc_Emp_Cost2_NYSEG Assets_IFRS IS_Xavier 2" xfId="12559"/>
    <cellStyle name="_Comma_Jasc_Emp_Cost2_NYSEG Assets_One Corp Summary" xfId="12560"/>
    <cellStyle name="_Comma_Jasc_Emp_Cost2_NYSEG Assets_One Corp Summary 2" xfId="12561"/>
    <cellStyle name="_Comma_Jasc_Emp_Cost2_NYSEG Assets_Plan IS" xfId="12562"/>
    <cellStyle name="_Comma_Jasc_Emp_Cost2_NYSEG Assets_Plan IS 2" xfId="12563"/>
    <cellStyle name="_Comma_Jasc_Emp_Cost2_NYSEG Assets_Plan IS_Xavier" xfId="12564"/>
    <cellStyle name="_Comma_Jasc_Emp_Cost2_NYSEG Assets_Plan IS_Xavier 2" xfId="12565"/>
    <cellStyle name="_Comma_Jasc_Emp_Cost2_NYSEG Assets_PlntIn" xfId="12566"/>
    <cellStyle name="_Comma_Jasc_Emp_Cost2_NYSEG Assets_PlntIn 2" xfId="12567"/>
    <cellStyle name="_Comma_Jasc_Emp_Cost2_NYSEG Assets_PlntIn_Xavier" xfId="12568"/>
    <cellStyle name="_Comma_Jasc_Emp_Cost2_NYSEG Assets_PlntIn_Xavier 2" xfId="12569"/>
    <cellStyle name="_Comma_Jasc_Emp_Cost2_NYSEG Assets_PPA" xfId="12570"/>
    <cellStyle name="_Comma_Jasc_Emp_Cost2_NYSEG Assets_PPA 2" xfId="12571"/>
    <cellStyle name="_Comma_Jasc_Emp_Cost2_NYSEG Assets_PPA_Xavier" xfId="12572"/>
    <cellStyle name="_Comma_Jasc_Emp_Cost2_NYSEG Assets_PPA_Xavier 2" xfId="12573"/>
    <cellStyle name="_Comma_Jasc_Emp_Cost2_NYSEG Assets_Xavier" xfId="12574"/>
    <cellStyle name="_Comma_Jasc_Emp_Cost2_NYSEG Assets_Xavier 2" xfId="12575"/>
    <cellStyle name="_Comma_Jasc_Emp_Cost2_NYSEG Liab" xfId="721"/>
    <cellStyle name="_Comma_Jasc_Emp_Cost2_NYSEG Liab 2" xfId="722"/>
    <cellStyle name="_Comma_Jasc_Emp_Cost2_NYSEG Liab 2 2" xfId="3739"/>
    <cellStyle name="_Comma_Jasc_Emp_Cost2_NYSEG Liab 2_Xavier" xfId="12576"/>
    <cellStyle name="_Comma_Jasc_Emp_Cost2_NYSEG Liab 2_Xavier 2" xfId="12577"/>
    <cellStyle name="_Comma_Jasc_Emp_Cost2_NYSEG Liab 3" xfId="3738"/>
    <cellStyle name="_Comma_Jasc_Emp_Cost2_NYSEG Liab_9. Staff Cost-External Services" xfId="12578"/>
    <cellStyle name="_Comma_Jasc_Emp_Cost2_NYSEG Liab_9. Staff Cost-External Services 2" xfId="12579"/>
    <cellStyle name="_Comma_Jasc_Emp_Cost2_NYSEG Liab_Actual" xfId="12580"/>
    <cellStyle name="_Comma_Jasc_Emp_Cost2_NYSEG Liab_Actual 2" xfId="12581"/>
    <cellStyle name="_Comma_Jasc_Emp_Cost2_NYSEG Liab_Actual_Xavier" xfId="12582"/>
    <cellStyle name="_Comma_Jasc_Emp_Cost2_NYSEG Liab_Actual_Xavier 2" xfId="12583"/>
    <cellStyle name="_Comma_Jasc_Emp_Cost2_NYSEG Liab_Conversion" xfId="12584"/>
    <cellStyle name="_Comma_Jasc_Emp_Cost2_NYSEG Liab_Conversion 2" xfId="12585"/>
    <cellStyle name="_Comma_Jasc_Emp_Cost2_NYSEG Liab_FIN € Summary" xfId="12586"/>
    <cellStyle name="_Comma_Jasc_Emp_Cost2_NYSEG Liab_FIN € Summary 2" xfId="12587"/>
    <cellStyle name="_Comma_Jasc_Emp_Cost2_NYSEG Liab_IFRS Elim" xfId="12588"/>
    <cellStyle name="_Comma_Jasc_Emp_Cost2_NYSEG Liab_IFRS Elim 2" xfId="12589"/>
    <cellStyle name="_Comma_Jasc_Emp_Cost2_NYSEG Liab_IFRS Elim_Xavier" xfId="12590"/>
    <cellStyle name="_Comma_Jasc_Emp_Cost2_NYSEG Liab_IFRS Elim_Xavier 2" xfId="12591"/>
    <cellStyle name="_Comma_Jasc_Emp_Cost2_NYSEG Liab_IFRS IS" xfId="12592"/>
    <cellStyle name="_Comma_Jasc_Emp_Cost2_NYSEG Liab_IFRS IS 2" xfId="12593"/>
    <cellStyle name="_Comma_Jasc_Emp_Cost2_NYSEG Liab_IFRS IS_Xavier" xfId="12594"/>
    <cellStyle name="_Comma_Jasc_Emp_Cost2_NYSEG Liab_IFRS IS_Xavier 2" xfId="12595"/>
    <cellStyle name="_Comma_Jasc_Emp_Cost2_NYSEG Liab_One Corp Summary" xfId="12596"/>
    <cellStyle name="_Comma_Jasc_Emp_Cost2_NYSEG Liab_One Corp Summary 2" xfId="12597"/>
    <cellStyle name="_Comma_Jasc_Emp_Cost2_NYSEG Liab_Plan IS" xfId="12598"/>
    <cellStyle name="_Comma_Jasc_Emp_Cost2_NYSEG Liab_Plan IS 2" xfId="12599"/>
    <cellStyle name="_Comma_Jasc_Emp_Cost2_NYSEG Liab_Plan IS_Xavier" xfId="12600"/>
    <cellStyle name="_Comma_Jasc_Emp_Cost2_NYSEG Liab_Plan IS_Xavier 2" xfId="12601"/>
    <cellStyle name="_Comma_Jasc_Emp_Cost2_NYSEG Liab_PlntIn" xfId="12602"/>
    <cellStyle name="_Comma_Jasc_Emp_Cost2_NYSEG Liab_PlntIn 2" xfId="12603"/>
    <cellStyle name="_Comma_Jasc_Emp_Cost2_NYSEG Liab_PlntIn_Xavier" xfId="12604"/>
    <cellStyle name="_Comma_Jasc_Emp_Cost2_NYSEG Liab_PlntIn_Xavier 2" xfId="12605"/>
    <cellStyle name="_Comma_Jasc_Emp_Cost2_NYSEG Liab_PPA" xfId="12606"/>
    <cellStyle name="_Comma_Jasc_Emp_Cost2_NYSEG Liab_PPA 2" xfId="12607"/>
    <cellStyle name="_Comma_Jasc_Emp_Cost2_NYSEG Liab_PPA_Xavier" xfId="12608"/>
    <cellStyle name="_Comma_Jasc_Emp_Cost2_NYSEG Liab_PPA_Xavier 2" xfId="12609"/>
    <cellStyle name="_Comma_Jasc_Emp_Cost2_NYSEG Liab_Xavier" xfId="12610"/>
    <cellStyle name="_Comma_Jasc_Emp_Cost2_NYSEG Liab_Xavier 2" xfId="12611"/>
    <cellStyle name="_Comma_Jasc_Emp_Cost2_One Corp Summary" xfId="12612"/>
    <cellStyle name="_Comma_Jasc_Emp_Cost2_One Corp Summary 2" xfId="12613"/>
    <cellStyle name="_Comma_Jasc_Emp_Cost2_Plan IS" xfId="12614"/>
    <cellStyle name="_Comma_Jasc_Emp_Cost2_Plan IS 2" xfId="12615"/>
    <cellStyle name="_Comma_Jasc_Emp_Cost2_Plan IS_Xavier" xfId="12616"/>
    <cellStyle name="_Comma_Jasc_Emp_Cost2_Plan IS_Xavier 2" xfId="12617"/>
    <cellStyle name="_Comma_Jasc_Emp_Cost2_PlntIn" xfId="12618"/>
    <cellStyle name="_Comma_Jasc_Emp_Cost2_PlntIn 2" xfId="12619"/>
    <cellStyle name="_Comma_Jasc_Emp_Cost2_PlntIn_Xavier" xfId="12620"/>
    <cellStyle name="_Comma_Jasc_Emp_Cost2_PlntIn_Xavier 2" xfId="12621"/>
    <cellStyle name="_Comma_Jasc_Emp_Cost2_PPA" xfId="12622"/>
    <cellStyle name="_Comma_Jasc_Emp_Cost2_PPA 2" xfId="12623"/>
    <cellStyle name="_Comma_Jasc_Emp_Cost2_PPA_Xavier" xfId="12624"/>
    <cellStyle name="_Comma_Jasc_Emp_Cost2_PPA_Xavier 2" xfId="12625"/>
    <cellStyle name="_Comma_Jasc_Emp_Cost2_Reg Asset 2008 changes-summary Jan" xfId="723"/>
    <cellStyle name="_Comma_Jasc_Emp_Cost2_Reg Asset 2008 changes-summary Jan 2" xfId="724"/>
    <cellStyle name="_Comma_Jasc_Emp_Cost2_Reg Asset 2008 changes-summary Jan 2 2" xfId="3741"/>
    <cellStyle name="_Comma_Jasc_Emp_Cost2_Reg Asset 2008 changes-summary Jan 2_Xavier" xfId="12626"/>
    <cellStyle name="_Comma_Jasc_Emp_Cost2_Reg Asset 2008 changes-summary Jan 2_Xavier 2" xfId="12627"/>
    <cellStyle name="_Comma_Jasc_Emp_Cost2_Reg Asset 2008 changes-summary Jan 3" xfId="3740"/>
    <cellStyle name="_Comma_Jasc_Emp_Cost2_Reg Asset 2008 changes-summary Jan_9. Staff Cost-External Services" xfId="12628"/>
    <cellStyle name="_Comma_Jasc_Emp_Cost2_Reg Asset 2008 changes-summary Jan_9. Staff Cost-External Services 2" xfId="12629"/>
    <cellStyle name="_Comma_Jasc_Emp_Cost2_Reg Asset 2008 changes-summary Jan_Actual" xfId="12630"/>
    <cellStyle name="_Comma_Jasc_Emp_Cost2_Reg Asset 2008 changes-summary Jan_Actual 2" xfId="12631"/>
    <cellStyle name="_Comma_Jasc_Emp_Cost2_Reg Asset 2008 changes-summary Jan_Actual_Xavier" xfId="12632"/>
    <cellStyle name="_Comma_Jasc_Emp_Cost2_Reg Asset 2008 changes-summary Jan_Actual_Xavier 2" xfId="12633"/>
    <cellStyle name="_Comma_Jasc_Emp_Cost2_Reg Asset 2008 changes-summary Jan_Conversion" xfId="12634"/>
    <cellStyle name="_Comma_Jasc_Emp_Cost2_Reg Asset 2008 changes-summary Jan_Conversion 2" xfId="12635"/>
    <cellStyle name="_Comma_Jasc_Emp_Cost2_Reg Asset 2008 changes-summary Jan_FIN € Summary" xfId="12636"/>
    <cellStyle name="_Comma_Jasc_Emp_Cost2_Reg Asset 2008 changes-summary Jan_FIN € Summary 2" xfId="12637"/>
    <cellStyle name="_Comma_Jasc_Emp_Cost2_Reg Asset 2008 changes-summary Jan_IFRS Elim" xfId="12638"/>
    <cellStyle name="_Comma_Jasc_Emp_Cost2_Reg Asset 2008 changes-summary Jan_IFRS Elim 2" xfId="12639"/>
    <cellStyle name="_Comma_Jasc_Emp_Cost2_Reg Asset 2008 changes-summary Jan_IFRS Elim_Xavier" xfId="12640"/>
    <cellStyle name="_Comma_Jasc_Emp_Cost2_Reg Asset 2008 changes-summary Jan_IFRS Elim_Xavier 2" xfId="12641"/>
    <cellStyle name="_Comma_Jasc_Emp_Cost2_Reg Asset 2008 changes-summary Jan_IFRS IS" xfId="12642"/>
    <cellStyle name="_Comma_Jasc_Emp_Cost2_Reg Asset 2008 changes-summary Jan_IFRS IS 2" xfId="12643"/>
    <cellStyle name="_Comma_Jasc_Emp_Cost2_Reg Asset 2008 changes-summary Jan_IFRS IS_Xavier" xfId="12644"/>
    <cellStyle name="_Comma_Jasc_Emp_Cost2_Reg Asset 2008 changes-summary Jan_IFRS IS_Xavier 2" xfId="12645"/>
    <cellStyle name="_Comma_Jasc_Emp_Cost2_Reg Asset 2008 changes-summary Jan_One Corp Summary" xfId="12646"/>
    <cellStyle name="_Comma_Jasc_Emp_Cost2_Reg Asset 2008 changes-summary Jan_One Corp Summary 2" xfId="12647"/>
    <cellStyle name="_Comma_Jasc_Emp_Cost2_Reg Asset 2008 changes-summary Jan_Plan IS" xfId="12648"/>
    <cellStyle name="_Comma_Jasc_Emp_Cost2_Reg Asset 2008 changes-summary Jan_Plan IS 2" xfId="12649"/>
    <cellStyle name="_Comma_Jasc_Emp_Cost2_Reg Asset 2008 changes-summary Jan_Plan IS_Xavier" xfId="12650"/>
    <cellStyle name="_Comma_Jasc_Emp_Cost2_Reg Asset 2008 changes-summary Jan_Plan IS_Xavier 2" xfId="12651"/>
    <cellStyle name="_Comma_Jasc_Emp_Cost2_Reg Asset 2008 changes-summary Jan_PlntIn" xfId="12652"/>
    <cellStyle name="_Comma_Jasc_Emp_Cost2_Reg Asset 2008 changes-summary Jan_PlntIn 2" xfId="12653"/>
    <cellStyle name="_Comma_Jasc_Emp_Cost2_Reg Asset 2008 changes-summary Jan_PlntIn_Xavier" xfId="12654"/>
    <cellStyle name="_Comma_Jasc_Emp_Cost2_Reg Asset 2008 changes-summary Jan_PlntIn_Xavier 2" xfId="12655"/>
    <cellStyle name="_Comma_Jasc_Emp_Cost2_Reg Asset 2008 changes-summary Jan_PPA" xfId="12656"/>
    <cellStyle name="_Comma_Jasc_Emp_Cost2_Reg Asset 2008 changes-summary Jan_PPA 2" xfId="12657"/>
    <cellStyle name="_Comma_Jasc_Emp_Cost2_Reg Asset 2008 changes-summary Jan_PPA_Xavier" xfId="12658"/>
    <cellStyle name="_Comma_Jasc_Emp_Cost2_Reg Asset 2008 changes-summary Jan_PPA_Xavier 2" xfId="12659"/>
    <cellStyle name="_Comma_Jasc_Emp_Cost2_Reg Asset 2008 changes-summary Jan_Xavier" xfId="12660"/>
    <cellStyle name="_Comma_Jasc_Emp_Cost2_Reg Asset 2008 changes-summary Jan_Xavier 2" xfId="12661"/>
    <cellStyle name="_Comma_Jasc_Emp_Cost2_Xavier" xfId="12662"/>
    <cellStyle name="_Comma_Jasc_Emp_Cost2_Xavier 2" xfId="12663"/>
    <cellStyle name="_Comma_Jasc_Exp_Summ_v15" xfId="725"/>
    <cellStyle name="_Comma_Jasc_Exp_Summ_v15 2" xfId="726"/>
    <cellStyle name="_Comma_Jasc_Exp_Summ_v15 2 2" xfId="3743"/>
    <cellStyle name="_Comma_Jasc_Exp_Summ_v15 3" xfId="3742"/>
    <cellStyle name="_Comma_TotalSummary" xfId="727"/>
    <cellStyle name="_Comma_TotalSummary 2" xfId="728"/>
    <cellStyle name="_Comma_TotalSummary 2 2" xfId="3745"/>
    <cellStyle name="_Comma_TotalSummary 3" xfId="3744"/>
    <cellStyle name="_Comma_TXU_LBO_05v2" xfId="729"/>
    <cellStyle name="_Comma_TXU_LBO_05v2 2" xfId="730"/>
    <cellStyle name="_Comma_TXU_LBO_05v2 2 2" xfId="3747"/>
    <cellStyle name="_Comma_TXU_LBO_05v2 3" xfId="3746"/>
    <cellStyle name="_Comma_TXU_LBO_05v5" xfId="731"/>
    <cellStyle name="_Comma_TXU_LBO_05v5 2" xfId="732"/>
    <cellStyle name="_Comma_TXU_LBO_05v5 2 2" xfId="3749"/>
    <cellStyle name="_Comma_TXU_LBO_05v5 3" xfId="3748"/>
    <cellStyle name="_x0013__Conversion" xfId="12664"/>
    <cellStyle name="_x0013__Conversion 2" xfId="12665"/>
    <cellStyle name="_CRE PPA - 260907-EY" xfId="733"/>
    <cellStyle name="_CRE PPA - 260907-EY 2" xfId="734"/>
    <cellStyle name="_CRE PPA - 260907-EY 2 2" xfId="3751"/>
    <cellStyle name="_CRE PPA - 260907-EY 2_Xavier" xfId="12666"/>
    <cellStyle name="_CRE PPA - 260907-EY 2_Xavier 2" xfId="12667"/>
    <cellStyle name="_CRE PPA - 260907-EY 3" xfId="3750"/>
    <cellStyle name="_CRE PPA - 260907-EY 3 2" xfId="12668"/>
    <cellStyle name="_CRE PPA - 260907-EY 4" xfId="12669"/>
    <cellStyle name="_CRE PPA - 260907-EY 4 2" xfId="12670"/>
    <cellStyle name="_CRE PPA - 260907-EY 5" xfId="12671"/>
    <cellStyle name="_CRE PPA - 260907-EY 5 2" xfId="12672"/>
    <cellStyle name="_CRE PPA - 260907-EY 6" xfId="12673"/>
    <cellStyle name="_CRE PPA - 260907-EY 6 2" xfId="12674"/>
    <cellStyle name="_CRE PPA - 260907-EY 7" xfId="12675"/>
    <cellStyle name="_CRE PPA - 260907-EY 7 2" xfId="12676"/>
    <cellStyle name="_CRE PPA - 260907-EY 8" xfId="12677"/>
    <cellStyle name="_CRE PPA - 260907-EY 9" xfId="12678"/>
    <cellStyle name="_CRE PPA - 260907-EY_9. Staff Cost-External Services" xfId="12679"/>
    <cellStyle name="_CRE PPA - 260907-EY_9. Staff Cost-External Services 2" xfId="12680"/>
    <cellStyle name="_CRE PPA - 260907-EY_Actual" xfId="12681"/>
    <cellStyle name="_CRE PPA - 260907-EY_Actual 2" xfId="12682"/>
    <cellStyle name="_CRE PPA - 260907-EY_Actual_Xavier" xfId="12683"/>
    <cellStyle name="_CRE PPA - 260907-EY_Actual_Xavier 2" xfId="12684"/>
    <cellStyle name="_CRE PPA - 260907-EY_Adams Report Recon Sept 08" xfId="735"/>
    <cellStyle name="_CRE PPA - 260907-EY_Adams Report Recon Sept 08 2" xfId="736"/>
    <cellStyle name="_CRE PPA - 260907-EY_Adams Report Recon Sept 08 2 2" xfId="3753"/>
    <cellStyle name="_CRE PPA - 260907-EY_Adams Report Recon Sept 08 2_Xavier" xfId="12685"/>
    <cellStyle name="_CRE PPA - 260907-EY_Adams Report Recon Sept 08 2_Xavier 2" xfId="12686"/>
    <cellStyle name="_CRE PPA - 260907-EY_Adams Report Recon Sept 08 3" xfId="3752"/>
    <cellStyle name="_CRE PPA - 260907-EY_Adams Report Recon Sept 08 3 2" xfId="12687"/>
    <cellStyle name="_CRE PPA - 260907-EY_Adams Report Recon Sept 08 4" xfId="12688"/>
    <cellStyle name="_CRE PPA - 260907-EY_Adams Report Recon Sept 08 4 2" xfId="12689"/>
    <cellStyle name="_CRE PPA - 260907-EY_Adams Report Recon Sept 08 5" xfId="12690"/>
    <cellStyle name="_CRE PPA - 260907-EY_Adams Report Recon Sept 08 5 2" xfId="12691"/>
    <cellStyle name="_CRE PPA - 260907-EY_Adams Report Recon Sept 08 6" xfId="12692"/>
    <cellStyle name="_CRE PPA - 260907-EY_Adams Report Recon Sept 08 6 2" xfId="12693"/>
    <cellStyle name="_CRE PPA - 260907-EY_Adams Report Recon Sept 08 7" xfId="12694"/>
    <cellStyle name="_CRE PPA - 260907-EY_Adams Report Recon Sept 08 7 2" xfId="12695"/>
    <cellStyle name="_CRE PPA - 260907-EY_Adams Report Recon Sept 08 8" xfId="12696"/>
    <cellStyle name="_CRE PPA - 260907-EY_Adams Report Recon Sept 08 9" xfId="12697"/>
    <cellStyle name="_CRE PPA - 260907-EY_Adams Report Recon Sept 08_9. Staff Cost-External Services" xfId="12698"/>
    <cellStyle name="_CRE PPA - 260907-EY_Adams Report Recon Sept 08_9. Staff Cost-External Services 2" xfId="12699"/>
    <cellStyle name="_CRE PPA - 260907-EY_Adams Report Recon Sept 08_Actual" xfId="12700"/>
    <cellStyle name="_CRE PPA - 260907-EY_Adams Report Recon Sept 08_Actual 2" xfId="12701"/>
    <cellStyle name="_CRE PPA - 260907-EY_Adams Report Recon Sept 08_Actual_Xavier" xfId="12702"/>
    <cellStyle name="_CRE PPA - 260907-EY_Adams Report Recon Sept 08_Actual_Xavier 2" xfId="12703"/>
    <cellStyle name="_CRE PPA - 260907-EY_Adams Report Recon Sept 08_Conversion" xfId="12704"/>
    <cellStyle name="_CRE PPA - 260907-EY_Adams Report Recon Sept 08_Conversion 2" xfId="12705"/>
    <cellStyle name="_CRE PPA - 260907-EY_Adams Report Recon Sept 08_FIN € Summary" xfId="12706"/>
    <cellStyle name="_CRE PPA - 260907-EY_Adams Report Recon Sept 08_FIN € Summary 2" xfId="12707"/>
    <cellStyle name="_CRE PPA - 260907-EY_Adams Report Recon Sept 08_IFRS Elim" xfId="12708"/>
    <cellStyle name="_CRE PPA - 260907-EY_Adams Report Recon Sept 08_IFRS Elim 2" xfId="12709"/>
    <cellStyle name="_CRE PPA - 260907-EY_Adams Report Recon Sept 08_IFRS Elim_Xavier" xfId="12710"/>
    <cellStyle name="_CRE PPA - 260907-EY_Adams Report Recon Sept 08_IFRS Elim_Xavier 2" xfId="12711"/>
    <cellStyle name="_CRE PPA - 260907-EY_Adams Report Recon Sept 08_IFRS IS" xfId="12712"/>
    <cellStyle name="_CRE PPA - 260907-EY_Adams Report Recon Sept 08_IFRS IS 2" xfId="12713"/>
    <cellStyle name="_CRE PPA - 260907-EY_Adams Report Recon Sept 08_IFRS IS_Xavier" xfId="12714"/>
    <cellStyle name="_CRE PPA - 260907-EY_Adams Report Recon Sept 08_IFRS IS_Xavier 2" xfId="12715"/>
    <cellStyle name="_CRE PPA - 260907-EY_Adams Report Recon Sept 08_One Corp Summary" xfId="12716"/>
    <cellStyle name="_CRE PPA - 260907-EY_Adams Report Recon Sept 08_One Corp Summary 2" xfId="12717"/>
    <cellStyle name="_CRE PPA - 260907-EY_Adams Report Recon Sept 08_Plan IS" xfId="12718"/>
    <cellStyle name="_CRE PPA - 260907-EY_Adams Report Recon Sept 08_Plan IS 2" xfId="12719"/>
    <cellStyle name="_CRE PPA - 260907-EY_Adams Report Recon Sept 08_Plan IS_Xavier" xfId="12720"/>
    <cellStyle name="_CRE PPA - 260907-EY_Adams Report Recon Sept 08_Plan IS_Xavier 2" xfId="12721"/>
    <cellStyle name="_CRE PPA - 260907-EY_Adams Report Recon Sept 08_PlntIn" xfId="12722"/>
    <cellStyle name="_CRE PPA - 260907-EY_Adams Report Recon Sept 08_PlntIn 2" xfId="12723"/>
    <cellStyle name="_CRE PPA - 260907-EY_Adams Report Recon Sept 08_PlntIn_Xavier" xfId="12724"/>
    <cellStyle name="_CRE PPA - 260907-EY_Adams Report Recon Sept 08_PlntIn_Xavier 2" xfId="12725"/>
    <cellStyle name="_CRE PPA - 260907-EY_Adams Report Recon Sept 08_PPA" xfId="12726"/>
    <cellStyle name="_CRE PPA - 260907-EY_Adams Report Recon Sept 08_PPA 2" xfId="12727"/>
    <cellStyle name="_CRE PPA - 260907-EY_Adams Report Recon Sept 08_PPA_Xavier" xfId="12728"/>
    <cellStyle name="_CRE PPA - 260907-EY_Adams Report Recon Sept 08_PPA_Xavier 2" xfId="12729"/>
    <cellStyle name="_CRE PPA - 260907-EY_Adams Report Recon Sept 08_Xavier" xfId="12730"/>
    <cellStyle name="_CRE PPA - 260907-EY_Adams Report Recon Sept 08_Xavier 2" xfId="12731"/>
    <cellStyle name="_CRE PPA - 260907-EY_Book1" xfId="737"/>
    <cellStyle name="_CRE PPA - 260907-EY_Book1 2" xfId="738"/>
    <cellStyle name="_CRE PPA - 260907-EY_Book1 2 2" xfId="3755"/>
    <cellStyle name="_CRE PPA - 260907-EY_Book1 2_Xavier" xfId="12732"/>
    <cellStyle name="_CRE PPA - 260907-EY_Book1 2_Xavier 2" xfId="12733"/>
    <cellStyle name="_CRE PPA - 260907-EY_Book1 3" xfId="3754"/>
    <cellStyle name="_CRE PPA - 260907-EY_Book1 3 2" xfId="12734"/>
    <cellStyle name="_CRE PPA - 260907-EY_Book1 4" xfId="12735"/>
    <cellStyle name="_CRE PPA - 260907-EY_Book1 4 2" xfId="12736"/>
    <cellStyle name="_CRE PPA - 260907-EY_Book1 5" xfId="12737"/>
    <cellStyle name="_CRE PPA - 260907-EY_Book1 5 2" xfId="12738"/>
    <cellStyle name="_CRE PPA - 260907-EY_Book1 6" xfId="12739"/>
    <cellStyle name="_CRE PPA - 260907-EY_Book1 6 2" xfId="12740"/>
    <cellStyle name="_CRE PPA - 260907-EY_Book1 7" xfId="12741"/>
    <cellStyle name="_CRE PPA - 260907-EY_Book1 7 2" xfId="12742"/>
    <cellStyle name="_CRE PPA - 260907-EY_Book1 8" xfId="12743"/>
    <cellStyle name="_CRE PPA - 260907-EY_Book1 9" xfId="12744"/>
    <cellStyle name="_CRE PPA - 260907-EY_Book1_9. Staff Cost-External Services" xfId="12745"/>
    <cellStyle name="_CRE PPA - 260907-EY_Book1_9. Staff Cost-External Services 2" xfId="12746"/>
    <cellStyle name="_CRE PPA - 260907-EY_Book1_Actual" xfId="12747"/>
    <cellStyle name="_CRE PPA - 260907-EY_Book1_Actual 2" xfId="12748"/>
    <cellStyle name="_CRE PPA - 260907-EY_Book1_Actual_Xavier" xfId="12749"/>
    <cellStyle name="_CRE PPA - 260907-EY_Book1_Actual_Xavier 2" xfId="12750"/>
    <cellStyle name="_CRE PPA - 260907-EY_Book1_Conversion" xfId="12751"/>
    <cellStyle name="_CRE PPA - 260907-EY_Book1_Conversion 2" xfId="12752"/>
    <cellStyle name="_CRE PPA - 260907-EY_Book1_FIN € Summary" xfId="12753"/>
    <cellStyle name="_CRE PPA - 260907-EY_Book1_FIN € Summary 2" xfId="12754"/>
    <cellStyle name="_CRE PPA - 260907-EY_Book1_IFRS Elim" xfId="12755"/>
    <cellStyle name="_CRE PPA - 260907-EY_Book1_IFRS Elim 2" xfId="12756"/>
    <cellStyle name="_CRE PPA - 260907-EY_Book1_IFRS Elim_Xavier" xfId="12757"/>
    <cellStyle name="_CRE PPA - 260907-EY_Book1_IFRS Elim_Xavier 2" xfId="12758"/>
    <cellStyle name="_CRE PPA - 260907-EY_Book1_IFRS IS" xfId="12759"/>
    <cellStyle name="_CRE PPA - 260907-EY_Book1_IFRS IS 2" xfId="12760"/>
    <cellStyle name="_CRE PPA - 260907-EY_Book1_IFRS IS_Xavier" xfId="12761"/>
    <cellStyle name="_CRE PPA - 260907-EY_Book1_IFRS IS_Xavier 2" xfId="12762"/>
    <cellStyle name="_CRE PPA - 260907-EY_Book1_One Corp Summary" xfId="12763"/>
    <cellStyle name="_CRE PPA - 260907-EY_Book1_One Corp Summary 2" xfId="12764"/>
    <cellStyle name="_CRE PPA - 260907-EY_Book1_Plan IS" xfId="12765"/>
    <cellStyle name="_CRE PPA - 260907-EY_Book1_Plan IS 2" xfId="12766"/>
    <cellStyle name="_CRE PPA - 260907-EY_Book1_Plan IS_Xavier" xfId="12767"/>
    <cellStyle name="_CRE PPA - 260907-EY_Book1_Plan IS_Xavier 2" xfId="12768"/>
    <cellStyle name="_CRE PPA - 260907-EY_Book1_PlntIn" xfId="12769"/>
    <cellStyle name="_CRE PPA - 260907-EY_Book1_PlntIn 2" xfId="12770"/>
    <cellStyle name="_CRE PPA - 260907-EY_Book1_PlntIn_Xavier" xfId="12771"/>
    <cellStyle name="_CRE PPA - 260907-EY_Book1_PlntIn_Xavier 2" xfId="12772"/>
    <cellStyle name="_CRE PPA - 260907-EY_Book1_PPA" xfId="12773"/>
    <cellStyle name="_CRE PPA - 260907-EY_Book1_PPA 2" xfId="12774"/>
    <cellStyle name="_CRE PPA - 260907-EY_Book1_PPA_Xavier" xfId="12775"/>
    <cellStyle name="_CRE PPA - 260907-EY_Book1_PPA_Xavier 2" xfId="12776"/>
    <cellStyle name="_CRE PPA - 260907-EY_Book1_Xavier" xfId="12777"/>
    <cellStyle name="_CRE PPA - 260907-EY_Book1_Xavier 2" xfId="12778"/>
    <cellStyle name="_CRE PPA - 260907-EY_Conversion" xfId="12779"/>
    <cellStyle name="_CRE PPA - 260907-EY_Conversion 2" xfId="12780"/>
    <cellStyle name="_CRE PPA - 260907-EY_FIN € Summary" xfId="12781"/>
    <cellStyle name="_CRE PPA - 260907-EY_FIN € Summary 2" xfId="12782"/>
    <cellStyle name="_CRE PPA - 260907-EY_IFRS Elim" xfId="12783"/>
    <cellStyle name="_CRE PPA - 260907-EY_IFRS Elim 2" xfId="12784"/>
    <cellStyle name="_CRE PPA - 260907-EY_IFRS Elim_Xavier" xfId="12785"/>
    <cellStyle name="_CRE PPA - 260907-EY_IFRS Elim_Xavier 2" xfId="12786"/>
    <cellStyle name="_CRE PPA - 260907-EY_IFRS IS" xfId="12787"/>
    <cellStyle name="_CRE PPA - 260907-EY_IFRS IS 2" xfId="12788"/>
    <cellStyle name="_CRE PPA - 260907-EY_IFRS IS_Xavier" xfId="12789"/>
    <cellStyle name="_CRE PPA - 260907-EY_IFRS IS_Xavier 2" xfId="12790"/>
    <cellStyle name="_CRE PPA - 260907-EY_NYSEG Assets" xfId="739"/>
    <cellStyle name="_CRE PPA - 260907-EY_NYSEG Assets 2" xfId="740"/>
    <cellStyle name="_CRE PPA - 260907-EY_NYSEG Assets 2 2" xfId="3757"/>
    <cellStyle name="_CRE PPA - 260907-EY_NYSEG Assets 2_Xavier" xfId="12791"/>
    <cellStyle name="_CRE PPA - 260907-EY_NYSEG Assets 2_Xavier 2" xfId="12792"/>
    <cellStyle name="_CRE PPA - 260907-EY_NYSEG Assets 3" xfId="3756"/>
    <cellStyle name="_CRE PPA - 260907-EY_NYSEG Assets 3 2" xfId="12793"/>
    <cellStyle name="_CRE PPA - 260907-EY_NYSEG Assets 4" xfId="12794"/>
    <cellStyle name="_CRE PPA - 260907-EY_NYSEG Assets 4 2" xfId="12795"/>
    <cellStyle name="_CRE PPA - 260907-EY_NYSEG Assets 5" xfId="12796"/>
    <cellStyle name="_CRE PPA - 260907-EY_NYSEG Assets 5 2" xfId="12797"/>
    <cellStyle name="_CRE PPA - 260907-EY_NYSEG Assets 6" xfId="12798"/>
    <cellStyle name="_CRE PPA - 260907-EY_NYSEG Assets 6 2" xfId="12799"/>
    <cellStyle name="_CRE PPA - 260907-EY_NYSEG Assets 7" xfId="12800"/>
    <cellStyle name="_CRE PPA - 260907-EY_NYSEG Assets 7 2" xfId="12801"/>
    <cellStyle name="_CRE PPA - 260907-EY_NYSEG Assets 8" xfId="12802"/>
    <cellStyle name="_CRE PPA - 260907-EY_NYSEG Assets 9" xfId="12803"/>
    <cellStyle name="_CRE PPA - 260907-EY_NYSEG Assets_9. Staff Cost-External Services" xfId="12804"/>
    <cellStyle name="_CRE PPA - 260907-EY_NYSEG Assets_9. Staff Cost-External Services 2" xfId="12805"/>
    <cellStyle name="_CRE PPA - 260907-EY_NYSEG Assets_Actual" xfId="12806"/>
    <cellStyle name="_CRE PPA - 260907-EY_NYSEG Assets_Actual 2" xfId="12807"/>
    <cellStyle name="_CRE PPA - 260907-EY_NYSEG Assets_Actual_Xavier" xfId="12808"/>
    <cellStyle name="_CRE PPA - 260907-EY_NYSEG Assets_Actual_Xavier 2" xfId="12809"/>
    <cellStyle name="_CRE PPA - 260907-EY_NYSEG Assets_Conversion" xfId="12810"/>
    <cellStyle name="_CRE PPA - 260907-EY_NYSEG Assets_Conversion 2" xfId="12811"/>
    <cellStyle name="_CRE PPA - 260907-EY_NYSEG Assets_FIN € Summary" xfId="12812"/>
    <cellStyle name="_CRE PPA - 260907-EY_NYSEG Assets_FIN € Summary 2" xfId="12813"/>
    <cellStyle name="_CRE PPA - 260907-EY_NYSEG Assets_IFRS Elim" xfId="12814"/>
    <cellStyle name="_CRE PPA - 260907-EY_NYSEG Assets_IFRS Elim 2" xfId="12815"/>
    <cellStyle name="_CRE PPA - 260907-EY_NYSEG Assets_IFRS Elim_Xavier" xfId="12816"/>
    <cellStyle name="_CRE PPA - 260907-EY_NYSEG Assets_IFRS Elim_Xavier 2" xfId="12817"/>
    <cellStyle name="_CRE PPA - 260907-EY_NYSEG Assets_IFRS IS" xfId="12818"/>
    <cellStyle name="_CRE PPA - 260907-EY_NYSEG Assets_IFRS IS 2" xfId="12819"/>
    <cellStyle name="_CRE PPA - 260907-EY_NYSEG Assets_IFRS IS_Xavier" xfId="12820"/>
    <cellStyle name="_CRE PPA - 260907-EY_NYSEG Assets_IFRS IS_Xavier 2" xfId="12821"/>
    <cellStyle name="_CRE PPA - 260907-EY_NYSEG Assets_One Corp Summary" xfId="12822"/>
    <cellStyle name="_CRE PPA - 260907-EY_NYSEG Assets_One Corp Summary 2" xfId="12823"/>
    <cellStyle name="_CRE PPA - 260907-EY_NYSEG Assets_Plan IS" xfId="12824"/>
    <cellStyle name="_CRE PPA - 260907-EY_NYSEG Assets_Plan IS 2" xfId="12825"/>
    <cellStyle name="_CRE PPA - 260907-EY_NYSEG Assets_Plan IS_Xavier" xfId="12826"/>
    <cellStyle name="_CRE PPA - 260907-EY_NYSEG Assets_Plan IS_Xavier 2" xfId="12827"/>
    <cellStyle name="_CRE PPA - 260907-EY_NYSEG Assets_PlntIn" xfId="12828"/>
    <cellStyle name="_CRE PPA - 260907-EY_NYSEG Assets_PlntIn 2" xfId="12829"/>
    <cellStyle name="_CRE PPA - 260907-EY_NYSEG Assets_PlntIn_Xavier" xfId="12830"/>
    <cellStyle name="_CRE PPA - 260907-EY_NYSEG Assets_PlntIn_Xavier 2" xfId="12831"/>
    <cellStyle name="_CRE PPA - 260907-EY_NYSEG Assets_PPA" xfId="12832"/>
    <cellStyle name="_CRE PPA - 260907-EY_NYSEG Assets_PPA 2" xfId="12833"/>
    <cellStyle name="_CRE PPA - 260907-EY_NYSEG Assets_PPA_Xavier" xfId="12834"/>
    <cellStyle name="_CRE PPA - 260907-EY_NYSEG Assets_PPA_Xavier 2" xfId="12835"/>
    <cellStyle name="_CRE PPA - 260907-EY_NYSEG Assets_Xavier" xfId="12836"/>
    <cellStyle name="_CRE PPA - 260907-EY_NYSEG Assets_Xavier 2" xfId="12837"/>
    <cellStyle name="_CRE PPA - 260907-EY_NYSEG Liab" xfId="741"/>
    <cellStyle name="_CRE PPA - 260907-EY_NYSEG Liab 2" xfId="742"/>
    <cellStyle name="_CRE PPA - 260907-EY_NYSEG Liab 2 2" xfId="3759"/>
    <cellStyle name="_CRE PPA - 260907-EY_NYSEG Liab 2_Xavier" xfId="12838"/>
    <cellStyle name="_CRE PPA - 260907-EY_NYSEG Liab 2_Xavier 2" xfId="12839"/>
    <cellStyle name="_CRE PPA - 260907-EY_NYSEG Liab 3" xfId="3758"/>
    <cellStyle name="_CRE PPA - 260907-EY_NYSEG Liab 3 2" xfId="12840"/>
    <cellStyle name="_CRE PPA - 260907-EY_NYSEG Liab 4" xfId="12841"/>
    <cellStyle name="_CRE PPA - 260907-EY_NYSEG Liab 4 2" xfId="12842"/>
    <cellStyle name="_CRE PPA - 260907-EY_NYSEG Liab 5" xfId="12843"/>
    <cellStyle name="_CRE PPA - 260907-EY_NYSEG Liab 5 2" xfId="12844"/>
    <cellStyle name="_CRE PPA - 260907-EY_NYSEG Liab 6" xfId="12845"/>
    <cellStyle name="_CRE PPA - 260907-EY_NYSEG Liab 6 2" xfId="12846"/>
    <cellStyle name="_CRE PPA - 260907-EY_NYSEG Liab 7" xfId="12847"/>
    <cellStyle name="_CRE PPA - 260907-EY_NYSEG Liab 7 2" xfId="12848"/>
    <cellStyle name="_CRE PPA - 260907-EY_NYSEG Liab 8" xfId="12849"/>
    <cellStyle name="_CRE PPA - 260907-EY_NYSEG Liab 9" xfId="12850"/>
    <cellStyle name="_CRE PPA - 260907-EY_NYSEG Liab_9. Staff Cost-External Services" xfId="12851"/>
    <cellStyle name="_CRE PPA - 260907-EY_NYSEG Liab_9. Staff Cost-External Services 2" xfId="12852"/>
    <cellStyle name="_CRE PPA - 260907-EY_NYSEG Liab_Actual" xfId="12853"/>
    <cellStyle name="_CRE PPA - 260907-EY_NYSEG Liab_Actual 2" xfId="12854"/>
    <cellStyle name="_CRE PPA - 260907-EY_NYSEG Liab_Actual_Xavier" xfId="12855"/>
    <cellStyle name="_CRE PPA - 260907-EY_NYSEG Liab_Actual_Xavier 2" xfId="12856"/>
    <cellStyle name="_CRE PPA - 260907-EY_NYSEG Liab_Conversion" xfId="12857"/>
    <cellStyle name="_CRE PPA - 260907-EY_NYSEG Liab_Conversion 2" xfId="12858"/>
    <cellStyle name="_CRE PPA - 260907-EY_NYSEG Liab_FIN € Summary" xfId="12859"/>
    <cellStyle name="_CRE PPA - 260907-EY_NYSEG Liab_FIN € Summary 2" xfId="12860"/>
    <cellStyle name="_CRE PPA - 260907-EY_NYSEG Liab_IFRS Elim" xfId="12861"/>
    <cellStyle name="_CRE PPA - 260907-EY_NYSEG Liab_IFRS Elim 2" xfId="12862"/>
    <cellStyle name="_CRE PPA - 260907-EY_NYSEG Liab_IFRS Elim_Xavier" xfId="12863"/>
    <cellStyle name="_CRE PPA - 260907-EY_NYSEG Liab_IFRS Elim_Xavier 2" xfId="12864"/>
    <cellStyle name="_CRE PPA - 260907-EY_NYSEG Liab_IFRS IS" xfId="12865"/>
    <cellStyle name="_CRE PPA - 260907-EY_NYSEG Liab_IFRS IS 2" xfId="12866"/>
    <cellStyle name="_CRE PPA - 260907-EY_NYSEG Liab_IFRS IS_Xavier" xfId="12867"/>
    <cellStyle name="_CRE PPA - 260907-EY_NYSEG Liab_IFRS IS_Xavier 2" xfId="12868"/>
    <cellStyle name="_CRE PPA - 260907-EY_NYSEG Liab_One Corp Summary" xfId="12869"/>
    <cellStyle name="_CRE PPA - 260907-EY_NYSEG Liab_One Corp Summary 2" xfId="12870"/>
    <cellStyle name="_CRE PPA - 260907-EY_NYSEG Liab_Plan IS" xfId="12871"/>
    <cellStyle name="_CRE PPA - 260907-EY_NYSEG Liab_Plan IS 2" xfId="12872"/>
    <cellStyle name="_CRE PPA - 260907-EY_NYSEG Liab_Plan IS_Xavier" xfId="12873"/>
    <cellStyle name="_CRE PPA - 260907-EY_NYSEG Liab_Plan IS_Xavier 2" xfId="12874"/>
    <cellStyle name="_CRE PPA - 260907-EY_NYSEG Liab_PlntIn" xfId="12875"/>
    <cellStyle name="_CRE PPA - 260907-EY_NYSEG Liab_PlntIn 2" xfId="12876"/>
    <cellStyle name="_CRE PPA - 260907-EY_NYSEG Liab_PlntIn_Xavier" xfId="12877"/>
    <cellStyle name="_CRE PPA - 260907-EY_NYSEG Liab_PlntIn_Xavier 2" xfId="12878"/>
    <cellStyle name="_CRE PPA - 260907-EY_NYSEG Liab_PPA" xfId="12879"/>
    <cellStyle name="_CRE PPA - 260907-EY_NYSEG Liab_PPA 2" xfId="12880"/>
    <cellStyle name="_CRE PPA - 260907-EY_NYSEG Liab_PPA_Xavier" xfId="12881"/>
    <cellStyle name="_CRE PPA - 260907-EY_NYSEG Liab_PPA_Xavier 2" xfId="12882"/>
    <cellStyle name="_CRE PPA - 260907-EY_NYSEG Liab_Xavier" xfId="12883"/>
    <cellStyle name="_CRE PPA - 260907-EY_NYSEG Liab_Xavier 2" xfId="12884"/>
    <cellStyle name="_CRE PPA - 260907-EY_One Corp Summary" xfId="12885"/>
    <cellStyle name="_CRE PPA - 260907-EY_One Corp Summary 2" xfId="12886"/>
    <cellStyle name="_CRE PPA - 260907-EY_Plan IS" xfId="12887"/>
    <cellStyle name="_CRE PPA - 260907-EY_Plan IS 2" xfId="12888"/>
    <cellStyle name="_CRE PPA - 260907-EY_Plan IS_Xavier" xfId="12889"/>
    <cellStyle name="_CRE PPA - 260907-EY_Plan IS_Xavier 2" xfId="12890"/>
    <cellStyle name="_CRE PPA - 260907-EY_PlntIn" xfId="12891"/>
    <cellStyle name="_CRE PPA - 260907-EY_PlntIn 2" xfId="12892"/>
    <cellStyle name="_CRE PPA - 260907-EY_PlntIn_Xavier" xfId="12893"/>
    <cellStyle name="_CRE PPA - 260907-EY_PlntIn_Xavier 2" xfId="12894"/>
    <cellStyle name="_CRE PPA - 260907-EY_PPA" xfId="12895"/>
    <cellStyle name="_CRE PPA - 260907-EY_PPA 2" xfId="12896"/>
    <cellStyle name="_CRE PPA - 260907-EY_PPA_Xavier" xfId="12897"/>
    <cellStyle name="_CRE PPA - 260907-EY_PPA_Xavier 2" xfId="12898"/>
    <cellStyle name="_CRE PPA - 260907-EY_Reg Asset 2008 changes-summary Jan" xfId="743"/>
    <cellStyle name="_CRE PPA - 260907-EY_Reg Asset 2008 changes-summary Jan 2" xfId="744"/>
    <cellStyle name="_CRE PPA - 260907-EY_Reg Asset 2008 changes-summary Jan 2 2" xfId="3761"/>
    <cellStyle name="_CRE PPA - 260907-EY_Reg Asset 2008 changes-summary Jan 2_Xavier" xfId="12899"/>
    <cellStyle name="_CRE PPA - 260907-EY_Reg Asset 2008 changes-summary Jan 2_Xavier 2" xfId="12900"/>
    <cellStyle name="_CRE PPA - 260907-EY_Reg Asset 2008 changes-summary Jan 3" xfId="3760"/>
    <cellStyle name="_CRE PPA - 260907-EY_Reg Asset 2008 changes-summary Jan 3 2" xfId="12901"/>
    <cellStyle name="_CRE PPA - 260907-EY_Reg Asset 2008 changes-summary Jan 4" xfId="12902"/>
    <cellStyle name="_CRE PPA - 260907-EY_Reg Asset 2008 changes-summary Jan 4 2" xfId="12903"/>
    <cellStyle name="_CRE PPA - 260907-EY_Reg Asset 2008 changes-summary Jan 5" xfId="12904"/>
    <cellStyle name="_CRE PPA - 260907-EY_Reg Asset 2008 changes-summary Jan 5 2" xfId="12905"/>
    <cellStyle name="_CRE PPA - 260907-EY_Reg Asset 2008 changes-summary Jan 6" xfId="12906"/>
    <cellStyle name="_CRE PPA - 260907-EY_Reg Asset 2008 changes-summary Jan 6 2" xfId="12907"/>
    <cellStyle name="_CRE PPA - 260907-EY_Reg Asset 2008 changes-summary Jan 7" xfId="12908"/>
    <cellStyle name="_CRE PPA - 260907-EY_Reg Asset 2008 changes-summary Jan 7 2" xfId="12909"/>
    <cellStyle name="_CRE PPA - 260907-EY_Reg Asset 2008 changes-summary Jan 8" xfId="12910"/>
    <cellStyle name="_CRE PPA - 260907-EY_Reg Asset 2008 changes-summary Jan 9" xfId="12911"/>
    <cellStyle name="_CRE PPA - 260907-EY_Reg Asset 2008 changes-summary Jan_9. Staff Cost-External Services" xfId="12912"/>
    <cellStyle name="_CRE PPA - 260907-EY_Reg Asset 2008 changes-summary Jan_9. Staff Cost-External Services 2" xfId="12913"/>
    <cellStyle name="_CRE PPA - 260907-EY_Reg Asset 2008 changes-summary Jan_Actual" xfId="12914"/>
    <cellStyle name="_CRE PPA - 260907-EY_Reg Asset 2008 changes-summary Jan_Actual 2" xfId="12915"/>
    <cellStyle name="_CRE PPA - 260907-EY_Reg Asset 2008 changes-summary Jan_Actual_Xavier" xfId="12916"/>
    <cellStyle name="_CRE PPA - 260907-EY_Reg Asset 2008 changes-summary Jan_Actual_Xavier 2" xfId="12917"/>
    <cellStyle name="_CRE PPA - 260907-EY_Reg Asset 2008 changes-summary Jan_Conversion" xfId="12918"/>
    <cellStyle name="_CRE PPA - 260907-EY_Reg Asset 2008 changes-summary Jan_Conversion 2" xfId="12919"/>
    <cellStyle name="_CRE PPA - 260907-EY_Reg Asset 2008 changes-summary Jan_FIN € Summary" xfId="12920"/>
    <cellStyle name="_CRE PPA - 260907-EY_Reg Asset 2008 changes-summary Jan_FIN € Summary 2" xfId="12921"/>
    <cellStyle name="_CRE PPA - 260907-EY_Reg Asset 2008 changes-summary Jan_IFRS Elim" xfId="12922"/>
    <cellStyle name="_CRE PPA - 260907-EY_Reg Asset 2008 changes-summary Jan_IFRS Elim 2" xfId="12923"/>
    <cellStyle name="_CRE PPA - 260907-EY_Reg Asset 2008 changes-summary Jan_IFRS Elim_Xavier" xfId="12924"/>
    <cellStyle name="_CRE PPA - 260907-EY_Reg Asset 2008 changes-summary Jan_IFRS Elim_Xavier 2" xfId="12925"/>
    <cellStyle name="_CRE PPA - 260907-EY_Reg Asset 2008 changes-summary Jan_IFRS IS" xfId="12926"/>
    <cellStyle name="_CRE PPA - 260907-EY_Reg Asset 2008 changes-summary Jan_IFRS IS 2" xfId="12927"/>
    <cellStyle name="_CRE PPA - 260907-EY_Reg Asset 2008 changes-summary Jan_IFRS IS_Xavier" xfId="12928"/>
    <cellStyle name="_CRE PPA - 260907-EY_Reg Asset 2008 changes-summary Jan_IFRS IS_Xavier 2" xfId="12929"/>
    <cellStyle name="_CRE PPA - 260907-EY_Reg Asset 2008 changes-summary Jan_One Corp Summary" xfId="12930"/>
    <cellStyle name="_CRE PPA - 260907-EY_Reg Asset 2008 changes-summary Jan_One Corp Summary 2" xfId="12931"/>
    <cellStyle name="_CRE PPA - 260907-EY_Reg Asset 2008 changes-summary Jan_Plan IS" xfId="12932"/>
    <cellStyle name="_CRE PPA - 260907-EY_Reg Asset 2008 changes-summary Jan_Plan IS 2" xfId="12933"/>
    <cellStyle name="_CRE PPA - 260907-EY_Reg Asset 2008 changes-summary Jan_Plan IS_Xavier" xfId="12934"/>
    <cellStyle name="_CRE PPA - 260907-EY_Reg Asset 2008 changes-summary Jan_Plan IS_Xavier 2" xfId="12935"/>
    <cellStyle name="_CRE PPA - 260907-EY_Reg Asset 2008 changes-summary Jan_PlntIn" xfId="12936"/>
    <cellStyle name="_CRE PPA - 260907-EY_Reg Asset 2008 changes-summary Jan_PlntIn 2" xfId="12937"/>
    <cellStyle name="_CRE PPA - 260907-EY_Reg Asset 2008 changes-summary Jan_PlntIn_Xavier" xfId="12938"/>
    <cellStyle name="_CRE PPA - 260907-EY_Reg Asset 2008 changes-summary Jan_PlntIn_Xavier 2" xfId="12939"/>
    <cellStyle name="_CRE PPA - 260907-EY_Reg Asset 2008 changes-summary Jan_PPA" xfId="12940"/>
    <cellStyle name="_CRE PPA - 260907-EY_Reg Asset 2008 changes-summary Jan_PPA 2" xfId="12941"/>
    <cellStyle name="_CRE PPA - 260907-EY_Reg Asset 2008 changes-summary Jan_PPA_Xavier" xfId="12942"/>
    <cellStyle name="_CRE PPA - 260907-EY_Reg Asset 2008 changes-summary Jan_PPA_Xavier 2" xfId="12943"/>
    <cellStyle name="_CRE PPA - 260907-EY_Reg Asset 2008 changes-summary Jan_Xavier" xfId="12944"/>
    <cellStyle name="_CRE PPA - 260907-EY_Reg Asset 2008 changes-summary Jan_Xavier 2" xfId="12945"/>
    <cellStyle name="_CRE PPA - 260907-EY_Xavier" xfId="12946"/>
    <cellStyle name="_CRE PPA - 260907-EY_Xavier 2" xfId="12947"/>
    <cellStyle name="_Currency" xfId="745"/>
    <cellStyle name="_Currency 2" xfId="746"/>
    <cellStyle name="_Currency 2 2" xfId="3763"/>
    <cellStyle name="_Currency 3" xfId="3762"/>
    <cellStyle name="_Currency_dcf" xfId="747"/>
    <cellStyle name="_Currency_dcf 2" xfId="748"/>
    <cellStyle name="_Currency_dcf 2 2" xfId="3765"/>
    <cellStyle name="_Currency_dcf 3" xfId="3764"/>
    <cellStyle name="_Currency_Jasc_Emp_Cost2" xfId="749"/>
    <cellStyle name="_Currency_Jasc_Emp_Cost2 2" xfId="750"/>
    <cellStyle name="_Currency_Jasc_Emp_Cost2 2 2" xfId="3767"/>
    <cellStyle name="_Currency_Jasc_Emp_Cost2 3" xfId="3766"/>
    <cellStyle name="_Currency_TotalSummary" xfId="751"/>
    <cellStyle name="_Currency_TotalSummary 2" xfId="752"/>
    <cellStyle name="_Currency_TotalSummary 2 2" xfId="3769"/>
    <cellStyle name="_Currency_TotalSummary 3" xfId="3768"/>
    <cellStyle name="_Currency_TXU_LBO_05v2" xfId="753"/>
    <cellStyle name="_Currency_TXU_LBO_05v2 2" xfId="754"/>
    <cellStyle name="_Currency_TXU_LBO_05v2 2 2" xfId="3771"/>
    <cellStyle name="_Currency_TXU_LBO_05v2 3" xfId="3770"/>
    <cellStyle name="_Currency_TXU_LBO_05v5" xfId="755"/>
    <cellStyle name="_Currency_TXU_LBO_05v5 2" xfId="756"/>
    <cellStyle name="_Currency_TXU_LBO_05v5 2 2" xfId="3773"/>
    <cellStyle name="_Currency_TXU_LBO_05v5 3" xfId="3772"/>
    <cellStyle name="_CurrencySpace" xfId="757"/>
    <cellStyle name="_CurrencySpace 2" xfId="758"/>
    <cellStyle name="_CurrencySpace 2 2" xfId="3775"/>
    <cellStyle name="_CurrencySpace 3" xfId="3774"/>
    <cellStyle name="_CurrencySpace_dcf" xfId="759"/>
    <cellStyle name="_CurrencySpace_dcf 2" xfId="760"/>
    <cellStyle name="_CurrencySpace_dcf 2 2" xfId="3777"/>
    <cellStyle name="_CurrencySpace_dcf 3" xfId="3776"/>
    <cellStyle name="_CurrencySpace_TXU_LBO_05v2" xfId="761"/>
    <cellStyle name="_CurrencySpace_TXU_LBO_05v2 2" xfId="762"/>
    <cellStyle name="_CurrencySpace_TXU_LBO_05v2 2 2" xfId="3779"/>
    <cellStyle name="_CurrencySpace_TXU_LBO_05v2 3" xfId="3778"/>
    <cellStyle name="_CurrencySpace_TXU_LBO_05v5" xfId="763"/>
    <cellStyle name="_CurrencySpace_TXU_LBO_05v5 2" xfId="764"/>
    <cellStyle name="_CurrencySpace_TXU_LBO_05v5 2 2" xfId="3781"/>
    <cellStyle name="_CurrencySpace_TXU_LBO_05v5 3" xfId="3780"/>
    <cellStyle name="_Data" xfId="765"/>
    <cellStyle name="_Data 2" xfId="766"/>
    <cellStyle name="_Data 2 2" xfId="3783"/>
    <cellStyle name="_Data 2_Xavier" xfId="12948"/>
    <cellStyle name="_Data 2_Xavier 2" xfId="12949"/>
    <cellStyle name="_Data 3" xfId="3782"/>
    <cellStyle name="_Data_9. Staff Cost-External Services" xfId="12950"/>
    <cellStyle name="_Data_9. Staff Cost-External Services 2" xfId="12951"/>
    <cellStyle name="_Data_Actual" xfId="12952"/>
    <cellStyle name="_Data_Actual 2" xfId="12953"/>
    <cellStyle name="_Data_Actual_Xavier" xfId="12954"/>
    <cellStyle name="_Data_Actual_Xavier 2" xfId="12955"/>
    <cellStyle name="_Data_Adams Report Recon Sept 08" xfId="767"/>
    <cellStyle name="_Data_Adams Report Recon Sept 08 2" xfId="768"/>
    <cellStyle name="_Data_Adams Report Recon Sept 08 2 2" xfId="3785"/>
    <cellStyle name="_Data_Adams Report Recon Sept 08 2_Xavier" xfId="12956"/>
    <cellStyle name="_Data_Adams Report Recon Sept 08 2_Xavier 2" xfId="12957"/>
    <cellStyle name="_Data_Adams Report Recon Sept 08 3" xfId="3784"/>
    <cellStyle name="_Data_Adams Report Recon Sept 08_9. Staff Cost-External Services" xfId="12958"/>
    <cellStyle name="_Data_Adams Report Recon Sept 08_9. Staff Cost-External Services 2" xfId="12959"/>
    <cellStyle name="_Data_Adams Report Recon Sept 08_Actual" xfId="12960"/>
    <cellStyle name="_Data_Adams Report Recon Sept 08_Actual 2" xfId="12961"/>
    <cellStyle name="_Data_Adams Report Recon Sept 08_Actual_Xavier" xfId="12962"/>
    <cellStyle name="_Data_Adams Report Recon Sept 08_Actual_Xavier 2" xfId="12963"/>
    <cellStyle name="_Data_Adams Report Recon Sept 08_Conversion" xfId="12964"/>
    <cellStyle name="_Data_Adams Report Recon Sept 08_Conversion 2" xfId="12965"/>
    <cellStyle name="_Data_Adams Report Recon Sept 08_FIN € Summary" xfId="12966"/>
    <cellStyle name="_Data_Adams Report Recon Sept 08_FIN € Summary 2" xfId="12967"/>
    <cellStyle name="_Data_Adams Report Recon Sept 08_IFRS Elim" xfId="12968"/>
    <cellStyle name="_Data_Adams Report Recon Sept 08_IFRS Elim 2" xfId="12969"/>
    <cellStyle name="_Data_Adams Report Recon Sept 08_IFRS Elim_Xavier" xfId="12970"/>
    <cellStyle name="_Data_Adams Report Recon Sept 08_IFRS Elim_Xavier 2" xfId="12971"/>
    <cellStyle name="_Data_Adams Report Recon Sept 08_IFRS IS" xfId="12972"/>
    <cellStyle name="_Data_Adams Report Recon Sept 08_IFRS IS 2" xfId="12973"/>
    <cellStyle name="_Data_Adams Report Recon Sept 08_IFRS IS_Xavier" xfId="12974"/>
    <cellStyle name="_Data_Adams Report Recon Sept 08_IFRS IS_Xavier 2" xfId="12975"/>
    <cellStyle name="_Data_Adams Report Recon Sept 08_One Corp Summary" xfId="12976"/>
    <cellStyle name="_Data_Adams Report Recon Sept 08_One Corp Summary 2" xfId="12977"/>
    <cellStyle name="_Data_Adams Report Recon Sept 08_Plan IS" xfId="12978"/>
    <cellStyle name="_Data_Adams Report Recon Sept 08_Plan IS 2" xfId="12979"/>
    <cellStyle name="_Data_Adams Report Recon Sept 08_Plan IS_Xavier" xfId="12980"/>
    <cellStyle name="_Data_Adams Report Recon Sept 08_Plan IS_Xavier 2" xfId="12981"/>
    <cellStyle name="_Data_Adams Report Recon Sept 08_PlntIn" xfId="12982"/>
    <cellStyle name="_Data_Adams Report Recon Sept 08_PlntIn 2" xfId="12983"/>
    <cellStyle name="_Data_Adams Report Recon Sept 08_PlntIn_Xavier" xfId="12984"/>
    <cellStyle name="_Data_Adams Report Recon Sept 08_PlntIn_Xavier 2" xfId="12985"/>
    <cellStyle name="_Data_Adams Report Recon Sept 08_PPA" xfId="12986"/>
    <cellStyle name="_Data_Adams Report Recon Sept 08_PPA 2" xfId="12987"/>
    <cellStyle name="_Data_Adams Report Recon Sept 08_PPA_Xavier" xfId="12988"/>
    <cellStyle name="_Data_Adams Report Recon Sept 08_PPA_Xavier 2" xfId="12989"/>
    <cellStyle name="_Data_Adams Report Recon Sept 08_Xavier" xfId="12990"/>
    <cellStyle name="_Data_Adams Report Recon Sept 08_Xavier 2" xfId="12991"/>
    <cellStyle name="_Data_Book1" xfId="769"/>
    <cellStyle name="_Data_Book1 2" xfId="770"/>
    <cellStyle name="_Data_Book1 2 2" xfId="3787"/>
    <cellStyle name="_Data_Book1 2_Xavier" xfId="12992"/>
    <cellStyle name="_Data_Book1 2_Xavier 2" xfId="12993"/>
    <cellStyle name="_Data_Book1 3" xfId="3786"/>
    <cellStyle name="_Data_Book1_9. Staff Cost-External Services" xfId="12994"/>
    <cellStyle name="_Data_Book1_9. Staff Cost-External Services 2" xfId="12995"/>
    <cellStyle name="_Data_Book1_Actual" xfId="12996"/>
    <cellStyle name="_Data_Book1_Actual 2" xfId="12997"/>
    <cellStyle name="_Data_Book1_Actual_Xavier" xfId="12998"/>
    <cellStyle name="_Data_Book1_Actual_Xavier 2" xfId="12999"/>
    <cellStyle name="_Data_Book1_Conversion" xfId="13000"/>
    <cellStyle name="_Data_Book1_Conversion 2" xfId="13001"/>
    <cellStyle name="_Data_Book1_FIN € Summary" xfId="13002"/>
    <cellStyle name="_Data_Book1_FIN € Summary 2" xfId="13003"/>
    <cellStyle name="_Data_Book1_IFRS Elim" xfId="13004"/>
    <cellStyle name="_Data_Book1_IFRS Elim 2" xfId="13005"/>
    <cellStyle name="_Data_Book1_IFRS Elim_Xavier" xfId="13006"/>
    <cellStyle name="_Data_Book1_IFRS Elim_Xavier 2" xfId="13007"/>
    <cellStyle name="_Data_Book1_IFRS IS" xfId="13008"/>
    <cellStyle name="_Data_Book1_IFRS IS 2" xfId="13009"/>
    <cellStyle name="_Data_Book1_IFRS IS_Xavier" xfId="13010"/>
    <cellStyle name="_Data_Book1_IFRS IS_Xavier 2" xfId="13011"/>
    <cellStyle name="_Data_Book1_One Corp Summary" xfId="13012"/>
    <cellStyle name="_Data_Book1_One Corp Summary 2" xfId="13013"/>
    <cellStyle name="_Data_Book1_Plan IS" xfId="13014"/>
    <cellStyle name="_Data_Book1_Plan IS 2" xfId="13015"/>
    <cellStyle name="_Data_Book1_Plan IS_Xavier" xfId="13016"/>
    <cellStyle name="_Data_Book1_Plan IS_Xavier 2" xfId="13017"/>
    <cellStyle name="_Data_Book1_PlntIn" xfId="13018"/>
    <cellStyle name="_Data_Book1_PlntIn 2" xfId="13019"/>
    <cellStyle name="_Data_Book1_PlntIn_Xavier" xfId="13020"/>
    <cellStyle name="_Data_Book1_PlntIn_Xavier 2" xfId="13021"/>
    <cellStyle name="_Data_Book1_PPA" xfId="13022"/>
    <cellStyle name="_Data_Book1_PPA 2" xfId="13023"/>
    <cellStyle name="_Data_Book1_PPA_Xavier" xfId="13024"/>
    <cellStyle name="_Data_Book1_PPA_Xavier 2" xfId="13025"/>
    <cellStyle name="_Data_Book1_Xavier" xfId="13026"/>
    <cellStyle name="_Data_Book1_Xavier 2" xfId="13027"/>
    <cellStyle name="_Data_Conversion" xfId="13028"/>
    <cellStyle name="_Data_Conversion 2" xfId="13029"/>
    <cellStyle name="_Data_FIN € Summary" xfId="13030"/>
    <cellStyle name="_Data_FIN € Summary 2" xfId="13031"/>
    <cellStyle name="_Data_IFRS Elim" xfId="13032"/>
    <cellStyle name="_Data_IFRS Elim 2" xfId="13033"/>
    <cellStyle name="_Data_IFRS Elim_Xavier" xfId="13034"/>
    <cellStyle name="_Data_IFRS Elim_Xavier 2" xfId="13035"/>
    <cellStyle name="_Data_IFRS IS" xfId="13036"/>
    <cellStyle name="_Data_IFRS IS 2" xfId="13037"/>
    <cellStyle name="_Data_IFRS IS_Xavier" xfId="13038"/>
    <cellStyle name="_Data_IFRS IS_Xavier 2" xfId="13039"/>
    <cellStyle name="_Data_NYSEG Assets" xfId="771"/>
    <cellStyle name="_Data_NYSEG Assets 2" xfId="772"/>
    <cellStyle name="_Data_NYSEG Assets 2 2" xfId="3789"/>
    <cellStyle name="_Data_NYSEG Assets 2_Xavier" xfId="13040"/>
    <cellStyle name="_Data_NYSEG Assets 2_Xavier 2" xfId="13041"/>
    <cellStyle name="_Data_NYSEG Assets 3" xfId="3788"/>
    <cellStyle name="_Data_NYSEG Assets_9. Staff Cost-External Services" xfId="13042"/>
    <cellStyle name="_Data_NYSEG Assets_9. Staff Cost-External Services 2" xfId="13043"/>
    <cellStyle name="_Data_NYSEG Assets_Actual" xfId="13044"/>
    <cellStyle name="_Data_NYSEG Assets_Actual 2" xfId="13045"/>
    <cellStyle name="_Data_NYSEG Assets_Actual_Xavier" xfId="13046"/>
    <cellStyle name="_Data_NYSEG Assets_Actual_Xavier 2" xfId="13047"/>
    <cellStyle name="_Data_NYSEG Assets_Conversion" xfId="13048"/>
    <cellStyle name="_Data_NYSEG Assets_Conversion 2" xfId="13049"/>
    <cellStyle name="_Data_NYSEG Assets_FIN € Summary" xfId="13050"/>
    <cellStyle name="_Data_NYSEG Assets_FIN € Summary 2" xfId="13051"/>
    <cellStyle name="_Data_NYSEG Assets_IFRS Elim" xfId="13052"/>
    <cellStyle name="_Data_NYSEG Assets_IFRS Elim 2" xfId="13053"/>
    <cellStyle name="_Data_NYSEG Assets_IFRS Elim_Xavier" xfId="13054"/>
    <cellStyle name="_Data_NYSEG Assets_IFRS Elim_Xavier 2" xfId="13055"/>
    <cellStyle name="_Data_NYSEG Assets_IFRS IS" xfId="13056"/>
    <cellStyle name="_Data_NYSEG Assets_IFRS IS 2" xfId="13057"/>
    <cellStyle name="_Data_NYSEG Assets_IFRS IS_Xavier" xfId="13058"/>
    <cellStyle name="_Data_NYSEG Assets_IFRS IS_Xavier 2" xfId="13059"/>
    <cellStyle name="_Data_NYSEG Assets_One Corp Summary" xfId="13060"/>
    <cellStyle name="_Data_NYSEG Assets_One Corp Summary 2" xfId="13061"/>
    <cellStyle name="_Data_NYSEG Assets_Plan IS" xfId="13062"/>
    <cellStyle name="_Data_NYSEG Assets_Plan IS 2" xfId="13063"/>
    <cellStyle name="_Data_NYSEG Assets_Plan IS_Xavier" xfId="13064"/>
    <cellStyle name="_Data_NYSEG Assets_Plan IS_Xavier 2" xfId="13065"/>
    <cellStyle name="_Data_NYSEG Assets_PlntIn" xfId="13066"/>
    <cellStyle name="_Data_NYSEG Assets_PlntIn 2" xfId="13067"/>
    <cellStyle name="_Data_NYSEG Assets_PlntIn_Xavier" xfId="13068"/>
    <cellStyle name="_Data_NYSEG Assets_PlntIn_Xavier 2" xfId="13069"/>
    <cellStyle name="_Data_NYSEG Assets_PPA" xfId="13070"/>
    <cellStyle name="_Data_NYSEG Assets_PPA 2" xfId="13071"/>
    <cellStyle name="_Data_NYSEG Assets_PPA_Xavier" xfId="13072"/>
    <cellStyle name="_Data_NYSEG Assets_PPA_Xavier 2" xfId="13073"/>
    <cellStyle name="_Data_NYSEG Assets_Xavier" xfId="13074"/>
    <cellStyle name="_Data_NYSEG Assets_Xavier 2" xfId="13075"/>
    <cellStyle name="_Data_NYSEG Liab" xfId="773"/>
    <cellStyle name="_Data_NYSEG Liab 2" xfId="774"/>
    <cellStyle name="_Data_NYSEG Liab 2 2" xfId="3791"/>
    <cellStyle name="_Data_NYSEG Liab 2_Xavier" xfId="13076"/>
    <cellStyle name="_Data_NYSEG Liab 2_Xavier 2" xfId="13077"/>
    <cellStyle name="_Data_NYSEG Liab 3" xfId="3790"/>
    <cellStyle name="_Data_NYSEG Liab_9. Staff Cost-External Services" xfId="13078"/>
    <cellStyle name="_Data_NYSEG Liab_9. Staff Cost-External Services 2" xfId="13079"/>
    <cellStyle name="_Data_NYSEG Liab_Actual" xfId="13080"/>
    <cellStyle name="_Data_NYSEG Liab_Actual 2" xfId="13081"/>
    <cellStyle name="_Data_NYSEG Liab_Actual_Xavier" xfId="13082"/>
    <cellStyle name="_Data_NYSEG Liab_Actual_Xavier 2" xfId="13083"/>
    <cellStyle name="_Data_NYSEG Liab_Conversion" xfId="13084"/>
    <cellStyle name="_Data_NYSEG Liab_Conversion 2" xfId="13085"/>
    <cellStyle name="_Data_NYSEG Liab_FIN € Summary" xfId="13086"/>
    <cellStyle name="_Data_NYSEG Liab_FIN € Summary 2" xfId="13087"/>
    <cellStyle name="_Data_NYSEG Liab_IFRS Elim" xfId="13088"/>
    <cellStyle name="_Data_NYSEG Liab_IFRS Elim 2" xfId="13089"/>
    <cellStyle name="_Data_NYSEG Liab_IFRS Elim_Xavier" xfId="13090"/>
    <cellStyle name="_Data_NYSEG Liab_IFRS Elim_Xavier 2" xfId="13091"/>
    <cellStyle name="_Data_NYSEG Liab_IFRS IS" xfId="13092"/>
    <cellStyle name="_Data_NYSEG Liab_IFRS IS 2" xfId="13093"/>
    <cellStyle name="_Data_NYSEG Liab_IFRS IS_Xavier" xfId="13094"/>
    <cellStyle name="_Data_NYSEG Liab_IFRS IS_Xavier 2" xfId="13095"/>
    <cellStyle name="_Data_NYSEG Liab_One Corp Summary" xfId="13096"/>
    <cellStyle name="_Data_NYSEG Liab_One Corp Summary 2" xfId="13097"/>
    <cellStyle name="_Data_NYSEG Liab_Plan IS" xfId="13098"/>
    <cellStyle name="_Data_NYSEG Liab_Plan IS 2" xfId="13099"/>
    <cellStyle name="_Data_NYSEG Liab_Plan IS_Xavier" xfId="13100"/>
    <cellStyle name="_Data_NYSEG Liab_Plan IS_Xavier 2" xfId="13101"/>
    <cellStyle name="_Data_NYSEG Liab_PlntIn" xfId="13102"/>
    <cellStyle name="_Data_NYSEG Liab_PlntIn 2" xfId="13103"/>
    <cellStyle name="_Data_NYSEG Liab_PlntIn_Xavier" xfId="13104"/>
    <cellStyle name="_Data_NYSEG Liab_PlntIn_Xavier 2" xfId="13105"/>
    <cellStyle name="_Data_NYSEG Liab_PPA" xfId="13106"/>
    <cellStyle name="_Data_NYSEG Liab_PPA 2" xfId="13107"/>
    <cellStyle name="_Data_NYSEG Liab_PPA_Xavier" xfId="13108"/>
    <cellStyle name="_Data_NYSEG Liab_PPA_Xavier 2" xfId="13109"/>
    <cellStyle name="_Data_NYSEG Liab_Xavier" xfId="13110"/>
    <cellStyle name="_Data_NYSEG Liab_Xavier 2" xfId="13111"/>
    <cellStyle name="_Data_One Corp Summary" xfId="13112"/>
    <cellStyle name="_Data_One Corp Summary 2" xfId="13113"/>
    <cellStyle name="_Data_Plan IS" xfId="13114"/>
    <cellStyle name="_Data_Plan IS 2" xfId="13115"/>
    <cellStyle name="_Data_Plan IS_Xavier" xfId="13116"/>
    <cellStyle name="_Data_Plan IS_Xavier 2" xfId="13117"/>
    <cellStyle name="_Data_PlntIn" xfId="13118"/>
    <cellStyle name="_Data_PlntIn 2" xfId="13119"/>
    <cellStyle name="_Data_PlntIn_Xavier" xfId="13120"/>
    <cellStyle name="_Data_PlntIn_Xavier 2" xfId="13121"/>
    <cellStyle name="_Data_PPA" xfId="13122"/>
    <cellStyle name="_Data_PPA 2" xfId="13123"/>
    <cellStyle name="_Data_PPA_Xavier" xfId="13124"/>
    <cellStyle name="_Data_PPA_Xavier 2" xfId="13125"/>
    <cellStyle name="_Data_Reg Asset 2008 changes-summary Jan" xfId="775"/>
    <cellStyle name="_Data_Reg Asset 2008 changes-summary Jan 2" xfId="776"/>
    <cellStyle name="_Data_Reg Asset 2008 changes-summary Jan 2 2" xfId="3793"/>
    <cellStyle name="_Data_Reg Asset 2008 changes-summary Jan 2_Xavier" xfId="13126"/>
    <cellStyle name="_Data_Reg Asset 2008 changes-summary Jan 2_Xavier 2" xfId="13127"/>
    <cellStyle name="_Data_Reg Asset 2008 changes-summary Jan 3" xfId="3792"/>
    <cellStyle name="_Data_Reg Asset 2008 changes-summary Jan_9. Staff Cost-External Services" xfId="13128"/>
    <cellStyle name="_Data_Reg Asset 2008 changes-summary Jan_9. Staff Cost-External Services 2" xfId="13129"/>
    <cellStyle name="_Data_Reg Asset 2008 changes-summary Jan_Actual" xfId="13130"/>
    <cellStyle name="_Data_Reg Asset 2008 changes-summary Jan_Actual 2" xfId="13131"/>
    <cellStyle name="_Data_Reg Asset 2008 changes-summary Jan_Actual_Xavier" xfId="13132"/>
    <cellStyle name="_Data_Reg Asset 2008 changes-summary Jan_Actual_Xavier 2" xfId="13133"/>
    <cellStyle name="_Data_Reg Asset 2008 changes-summary Jan_Conversion" xfId="13134"/>
    <cellStyle name="_Data_Reg Asset 2008 changes-summary Jan_Conversion 2" xfId="13135"/>
    <cellStyle name="_Data_Reg Asset 2008 changes-summary Jan_FIN € Summary" xfId="13136"/>
    <cellStyle name="_Data_Reg Asset 2008 changes-summary Jan_FIN € Summary 2" xfId="13137"/>
    <cellStyle name="_Data_Reg Asset 2008 changes-summary Jan_IFRS Elim" xfId="13138"/>
    <cellStyle name="_Data_Reg Asset 2008 changes-summary Jan_IFRS Elim 2" xfId="13139"/>
    <cellStyle name="_Data_Reg Asset 2008 changes-summary Jan_IFRS Elim_Xavier" xfId="13140"/>
    <cellStyle name="_Data_Reg Asset 2008 changes-summary Jan_IFRS Elim_Xavier 2" xfId="13141"/>
    <cellStyle name="_Data_Reg Asset 2008 changes-summary Jan_IFRS IS" xfId="13142"/>
    <cellStyle name="_Data_Reg Asset 2008 changes-summary Jan_IFRS IS 2" xfId="13143"/>
    <cellStyle name="_Data_Reg Asset 2008 changes-summary Jan_IFRS IS_Xavier" xfId="13144"/>
    <cellStyle name="_Data_Reg Asset 2008 changes-summary Jan_IFRS IS_Xavier 2" xfId="13145"/>
    <cellStyle name="_Data_Reg Asset 2008 changes-summary Jan_One Corp Summary" xfId="13146"/>
    <cellStyle name="_Data_Reg Asset 2008 changes-summary Jan_One Corp Summary 2" xfId="13147"/>
    <cellStyle name="_Data_Reg Asset 2008 changes-summary Jan_Plan IS" xfId="13148"/>
    <cellStyle name="_Data_Reg Asset 2008 changes-summary Jan_Plan IS 2" xfId="13149"/>
    <cellStyle name="_Data_Reg Asset 2008 changes-summary Jan_Plan IS_Xavier" xfId="13150"/>
    <cellStyle name="_Data_Reg Asset 2008 changes-summary Jan_Plan IS_Xavier 2" xfId="13151"/>
    <cellStyle name="_Data_Reg Asset 2008 changes-summary Jan_PlntIn" xfId="13152"/>
    <cellStyle name="_Data_Reg Asset 2008 changes-summary Jan_PlntIn 2" xfId="13153"/>
    <cellStyle name="_Data_Reg Asset 2008 changes-summary Jan_PlntIn_Xavier" xfId="13154"/>
    <cellStyle name="_Data_Reg Asset 2008 changes-summary Jan_PlntIn_Xavier 2" xfId="13155"/>
    <cellStyle name="_Data_Reg Asset 2008 changes-summary Jan_PPA" xfId="13156"/>
    <cellStyle name="_Data_Reg Asset 2008 changes-summary Jan_PPA 2" xfId="13157"/>
    <cellStyle name="_Data_Reg Asset 2008 changes-summary Jan_PPA_Xavier" xfId="13158"/>
    <cellStyle name="_Data_Reg Asset 2008 changes-summary Jan_PPA_Xavier 2" xfId="13159"/>
    <cellStyle name="_Data_Reg Asset 2008 changes-summary Jan_Xavier" xfId="13160"/>
    <cellStyle name="_Data_Reg Asset 2008 changes-summary Jan_Xavier 2" xfId="13161"/>
    <cellStyle name="_Data_Xavier" xfId="13162"/>
    <cellStyle name="_Data_Xavier 2" xfId="13163"/>
    <cellStyle name="_Db001231X" xfId="777"/>
    <cellStyle name="_Db001231X 2" xfId="778"/>
    <cellStyle name="_Db001231X 2 2" xfId="3795"/>
    <cellStyle name="_Db001231X 2_Xavier" xfId="13164"/>
    <cellStyle name="_Db001231X 2_Xavier 2" xfId="13165"/>
    <cellStyle name="_Db001231X 3" xfId="3794"/>
    <cellStyle name="_Db001231X 3 2" xfId="13166"/>
    <cellStyle name="_Db001231X 4" xfId="13167"/>
    <cellStyle name="_Db001231X 4 2" xfId="13168"/>
    <cellStyle name="_Db001231X 5" xfId="13169"/>
    <cellStyle name="_Db001231X 5 2" xfId="13170"/>
    <cellStyle name="_Db001231X 6" xfId="13171"/>
    <cellStyle name="_Db001231X 6 2" xfId="13172"/>
    <cellStyle name="_Db001231X 7" xfId="13173"/>
    <cellStyle name="_Db001231X 7 2" xfId="13174"/>
    <cellStyle name="_Db001231X 8" xfId="13175"/>
    <cellStyle name="_Db001231X 9" xfId="13176"/>
    <cellStyle name="_Db001231X_9. Staff Cost-External Services" xfId="13177"/>
    <cellStyle name="_Db001231X_9. Staff Cost-External Services 2" xfId="13178"/>
    <cellStyle name="_Db001231X_Actual" xfId="13179"/>
    <cellStyle name="_Db001231X_Actual 2" xfId="13180"/>
    <cellStyle name="_Db001231X_Actual_Xavier" xfId="13181"/>
    <cellStyle name="_Db001231X_Actual_Xavier 2" xfId="13182"/>
    <cellStyle name="_Db001231X_Adams Report Recon Sept 08" xfId="779"/>
    <cellStyle name="_Db001231X_Adams Report Recon Sept 08 2" xfId="780"/>
    <cellStyle name="_Db001231X_Adams Report Recon Sept 08 2 2" xfId="3797"/>
    <cellStyle name="_Db001231X_Adams Report Recon Sept 08 2_Xavier" xfId="13183"/>
    <cellStyle name="_Db001231X_Adams Report Recon Sept 08 2_Xavier 2" xfId="13184"/>
    <cellStyle name="_Db001231X_Adams Report Recon Sept 08 3" xfId="3796"/>
    <cellStyle name="_Db001231X_Adams Report Recon Sept 08 3 2" xfId="13185"/>
    <cellStyle name="_Db001231X_Adams Report Recon Sept 08 4" xfId="13186"/>
    <cellStyle name="_Db001231X_Adams Report Recon Sept 08 4 2" xfId="13187"/>
    <cellStyle name="_Db001231X_Adams Report Recon Sept 08 5" xfId="13188"/>
    <cellStyle name="_Db001231X_Adams Report Recon Sept 08 5 2" xfId="13189"/>
    <cellStyle name="_Db001231X_Adams Report Recon Sept 08 6" xfId="13190"/>
    <cellStyle name="_Db001231X_Adams Report Recon Sept 08 6 2" xfId="13191"/>
    <cellStyle name="_Db001231X_Adams Report Recon Sept 08 7" xfId="13192"/>
    <cellStyle name="_Db001231X_Adams Report Recon Sept 08 7 2" xfId="13193"/>
    <cellStyle name="_Db001231X_Adams Report Recon Sept 08 8" xfId="13194"/>
    <cellStyle name="_Db001231X_Adams Report Recon Sept 08 9" xfId="13195"/>
    <cellStyle name="_Db001231X_Adams Report Recon Sept 08_9. Staff Cost-External Services" xfId="13196"/>
    <cellStyle name="_Db001231X_Adams Report Recon Sept 08_9. Staff Cost-External Services 2" xfId="13197"/>
    <cellStyle name="_Db001231X_Adams Report Recon Sept 08_Actual" xfId="13198"/>
    <cellStyle name="_Db001231X_Adams Report Recon Sept 08_Actual 2" xfId="13199"/>
    <cellStyle name="_Db001231X_Adams Report Recon Sept 08_Actual_Xavier" xfId="13200"/>
    <cellStyle name="_Db001231X_Adams Report Recon Sept 08_Actual_Xavier 2" xfId="13201"/>
    <cellStyle name="_Db001231X_Adams Report Recon Sept 08_Conversion" xfId="13202"/>
    <cellStyle name="_Db001231X_Adams Report Recon Sept 08_Conversion 2" xfId="13203"/>
    <cellStyle name="_Db001231X_Adams Report Recon Sept 08_FIN € Summary" xfId="13204"/>
    <cellStyle name="_Db001231X_Adams Report Recon Sept 08_FIN € Summary 2" xfId="13205"/>
    <cellStyle name="_Db001231X_Adams Report Recon Sept 08_IFRS Elim" xfId="13206"/>
    <cellStyle name="_Db001231X_Adams Report Recon Sept 08_IFRS Elim 2" xfId="13207"/>
    <cellStyle name="_Db001231X_Adams Report Recon Sept 08_IFRS Elim_Xavier" xfId="13208"/>
    <cellStyle name="_Db001231X_Adams Report Recon Sept 08_IFRS Elim_Xavier 2" xfId="13209"/>
    <cellStyle name="_Db001231X_Adams Report Recon Sept 08_IFRS IS" xfId="13210"/>
    <cellStyle name="_Db001231X_Adams Report Recon Sept 08_IFRS IS 2" xfId="13211"/>
    <cellStyle name="_Db001231X_Adams Report Recon Sept 08_IFRS IS_Xavier" xfId="13212"/>
    <cellStyle name="_Db001231X_Adams Report Recon Sept 08_IFRS IS_Xavier 2" xfId="13213"/>
    <cellStyle name="_Db001231X_Adams Report Recon Sept 08_One Corp Summary" xfId="13214"/>
    <cellStyle name="_Db001231X_Adams Report Recon Sept 08_One Corp Summary 2" xfId="13215"/>
    <cellStyle name="_Db001231X_Adams Report Recon Sept 08_Plan IS" xfId="13216"/>
    <cellStyle name="_Db001231X_Adams Report Recon Sept 08_Plan IS 2" xfId="13217"/>
    <cellStyle name="_Db001231X_Adams Report Recon Sept 08_Plan IS_Xavier" xfId="13218"/>
    <cellStyle name="_Db001231X_Adams Report Recon Sept 08_Plan IS_Xavier 2" xfId="13219"/>
    <cellStyle name="_Db001231X_Adams Report Recon Sept 08_PlntIn" xfId="13220"/>
    <cellStyle name="_Db001231X_Adams Report Recon Sept 08_PlntIn 2" xfId="13221"/>
    <cellStyle name="_Db001231X_Adams Report Recon Sept 08_PlntIn_Xavier" xfId="13222"/>
    <cellStyle name="_Db001231X_Adams Report Recon Sept 08_PlntIn_Xavier 2" xfId="13223"/>
    <cellStyle name="_Db001231X_Adams Report Recon Sept 08_PPA" xfId="13224"/>
    <cellStyle name="_Db001231X_Adams Report Recon Sept 08_PPA 2" xfId="13225"/>
    <cellStyle name="_Db001231X_Adams Report Recon Sept 08_PPA_Xavier" xfId="13226"/>
    <cellStyle name="_Db001231X_Adams Report Recon Sept 08_PPA_Xavier 2" xfId="13227"/>
    <cellStyle name="_Db001231X_Adams Report Recon Sept 08_Xavier" xfId="13228"/>
    <cellStyle name="_Db001231X_Adams Report Recon Sept 08_Xavier 2" xfId="13229"/>
    <cellStyle name="_Db001231X_Book1" xfId="781"/>
    <cellStyle name="_Db001231X_Book1 2" xfId="782"/>
    <cellStyle name="_Db001231X_Book1 2 2" xfId="3799"/>
    <cellStyle name="_Db001231X_Book1 2_Xavier" xfId="13230"/>
    <cellStyle name="_Db001231X_Book1 2_Xavier 2" xfId="13231"/>
    <cellStyle name="_Db001231X_Book1 3" xfId="3798"/>
    <cellStyle name="_Db001231X_Book1 3 2" xfId="13232"/>
    <cellStyle name="_Db001231X_Book1 4" xfId="13233"/>
    <cellStyle name="_Db001231X_Book1 4 2" xfId="13234"/>
    <cellStyle name="_Db001231X_Book1 5" xfId="13235"/>
    <cellStyle name="_Db001231X_Book1 5 2" xfId="13236"/>
    <cellStyle name="_Db001231X_Book1 6" xfId="13237"/>
    <cellStyle name="_Db001231X_Book1 6 2" xfId="13238"/>
    <cellStyle name="_Db001231X_Book1 7" xfId="13239"/>
    <cellStyle name="_Db001231X_Book1 7 2" xfId="13240"/>
    <cellStyle name="_Db001231X_Book1 8" xfId="13241"/>
    <cellStyle name="_Db001231X_Book1 9" xfId="13242"/>
    <cellStyle name="_Db001231X_Book1_9. Staff Cost-External Services" xfId="13243"/>
    <cellStyle name="_Db001231X_Book1_9. Staff Cost-External Services 2" xfId="13244"/>
    <cellStyle name="_Db001231X_Book1_Actual" xfId="13245"/>
    <cellStyle name="_Db001231X_Book1_Actual 2" xfId="13246"/>
    <cellStyle name="_Db001231X_Book1_Actual_Xavier" xfId="13247"/>
    <cellStyle name="_Db001231X_Book1_Actual_Xavier 2" xfId="13248"/>
    <cellStyle name="_Db001231X_Book1_Conversion" xfId="13249"/>
    <cellStyle name="_Db001231X_Book1_Conversion 2" xfId="13250"/>
    <cellStyle name="_Db001231X_Book1_FIN € Summary" xfId="13251"/>
    <cellStyle name="_Db001231X_Book1_FIN € Summary 2" xfId="13252"/>
    <cellStyle name="_Db001231X_Book1_IFRS Elim" xfId="13253"/>
    <cellStyle name="_Db001231X_Book1_IFRS Elim 2" xfId="13254"/>
    <cellStyle name="_Db001231X_Book1_IFRS Elim_Xavier" xfId="13255"/>
    <cellStyle name="_Db001231X_Book1_IFRS Elim_Xavier 2" xfId="13256"/>
    <cellStyle name="_Db001231X_Book1_IFRS IS" xfId="13257"/>
    <cellStyle name="_Db001231X_Book1_IFRS IS 2" xfId="13258"/>
    <cellStyle name="_Db001231X_Book1_IFRS IS_Xavier" xfId="13259"/>
    <cellStyle name="_Db001231X_Book1_IFRS IS_Xavier 2" xfId="13260"/>
    <cellStyle name="_Db001231X_Book1_One Corp Summary" xfId="13261"/>
    <cellStyle name="_Db001231X_Book1_One Corp Summary 2" xfId="13262"/>
    <cellStyle name="_Db001231X_Book1_Plan IS" xfId="13263"/>
    <cellStyle name="_Db001231X_Book1_Plan IS 2" xfId="13264"/>
    <cellStyle name="_Db001231X_Book1_Plan IS_Xavier" xfId="13265"/>
    <cellStyle name="_Db001231X_Book1_Plan IS_Xavier 2" xfId="13266"/>
    <cellStyle name="_Db001231X_Book1_PlntIn" xfId="13267"/>
    <cellStyle name="_Db001231X_Book1_PlntIn 2" xfId="13268"/>
    <cellStyle name="_Db001231X_Book1_PlntIn_Xavier" xfId="13269"/>
    <cellStyle name="_Db001231X_Book1_PlntIn_Xavier 2" xfId="13270"/>
    <cellStyle name="_Db001231X_Book1_PPA" xfId="13271"/>
    <cellStyle name="_Db001231X_Book1_PPA 2" xfId="13272"/>
    <cellStyle name="_Db001231X_Book1_PPA_Xavier" xfId="13273"/>
    <cellStyle name="_Db001231X_Book1_PPA_Xavier 2" xfId="13274"/>
    <cellStyle name="_Db001231X_Book1_Xavier" xfId="13275"/>
    <cellStyle name="_Db001231X_Book1_Xavier 2" xfId="13276"/>
    <cellStyle name="_Db001231X_Conversion" xfId="13277"/>
    <cellStyle name="_Db001231X_Conversion 2" xfId="13278"/>
    <cellStyle name="_Db001231X_FIN € Summary" xfId="13279"/>
    <cellStyle name="_Db001231X_FIN € Summary 2" xfId="13280"/>
    <cellStyle name="_Db001231X_IFRS Elim" xfId="13281"/>
    <cellStyle name="_Db001231X_IFRS Elim 2" xfId="13282"/>
    <cellStyle name="_Db001231X_IFRS Elim_Xavier" xfId="13283"/>
    <cellStyle name="_Db001231X_IFRS Elim_Xavier 2" xfId="13284"/>
    <cellStyle name="_Db001231X_IFRS IS" xfId="13285"/>
    <cellStyle name="_Db001231X_IFRS IS 2" xfId="13286"/>
    <cellStyle name="_Db001231X_IFRS IS_Xavier" xfId="13287"/>
    <cellStyle name="_Db001231X_IFRS IS_Xavier 2" xfId="13288"/>
    <cellStyle name="_Db001231X_NYSEG Assets" xfId="783"/>
    <cellStyle name="_Db001231X_NYSEG Assets 2" xfId="784"/>
    <cellStyle name="_Db001231X_NYSEG Assets 2 2" xfId="3801"/>
    <cellStyle name="_Db001231X_NYSEG Assets 2_Xavier" xfId="13289"/>
    <cellStyle name="_Db001231X_NYSEG Assets 2_Xavier 2" xfId="13290"/>
    <cellStyle name="_Db001231X_NYSEG Assets 3" xfId="3800"/>
    <cellStyle name="_Db001231X_NYSEG Assets 3 2" xfId="13291"/>
    <cellStyle name="_Db001231X_NYSEG Assets 4" xfId="13292"/>
    <cellStyle name="_Db001231X_NYSEG Assets 4 2" xfId="13293"/>
    <cellStyle name="_Db001231X_NYSEG Assets 5" xfId="13294"/>
    <cellStyle name="_Db001231X_NYSEG Assets 5 2" xfId="13295"/>
    <cellStyle name="_Db001231X_NYSEG Assets 6" xfId="13296"/>
    <cellStyle name="_Db001231X_NYSEG Assets 6 2" xfId="13297"/>
    <cellStyle name="_Db001231X_NYSEG Assets 7" xfId="13298"/>
    <cellStyle name="_Db001231X_NYSEG Assets 7 2" xfId="13299"/>
    <cellStyle name="_Db001231X_NYSEG Assets 8" xfId="13300"/>
    <cellStyle name="_Db001231X_NYSEG Assets 9" xfId="13301"/>
    <cellStyle name="_Db001231X_NYSEG Assets_9. Staff Cost-External Services" xfId="13302"/>
    <cellStyle name="_Db001231X_NYSEG Assets_9. Staff Cost-External Services 2" xfId="13303"/>
    <cellStyle name="_Db001231X_NYSEG Assets_Actual" xfId="13304"/>
    <cellStyle name="_Db001231X_NYSEG Assets_Actual 2" xfId="13305"/>
    <cellStyle name="_Db001231X_NYSEG Assets_Actual_Xavier" xfId="13306"/>
    <cellStyle name="_Db001231X_NYSEG Assets_Actual_Xavier 2" xfId="13307"/>
    <cellStyle name="_Db001231X_NYSEG Assets_Conversion" xfId="13308"/>
    <cellStyle name="_Db001231X_NYSEG Assets_Conversion 2" xfId="13309"/>
    <cellStyle name="_Db001231X_NYSEG Assets_FIN € Summary" xfId="13310"/>
    <cellStyle name="_Db001231X_NYSEG Assets_FIN € Summary 2" xfId="13311"/>
    <cellStyle name="_Db001231X_NYSEG Assets_IFRS Elim" xfId="13312"/>
    <cellStyle name="_Db001231X_NYSEG Assets_IFRS Elim 2" xfId="13313"/>
    <cellStyle name="_Db001231X_NYSEG Assets_IFRS Elim_Xavier" xfId="13314"/>
    <cellStyle name="_Db001231X_NYSEG Assets_IFRS Elim_Xavier 2" xfId="13315"/>
    <cellStyle name="_Db001231X_NYSEG Assets_IFRS IS" xfId="13316"/>
    <cellStyle name="_Db001231X_NYSEG Assets_IFRS IS 2" xfId="13317"/>
    <cellStyle name="_Db001231X_NYSEG Assets_IFRS IS_Xavier" xfId="13318"/>
    <cellStyle name="_Db001231X_NYSEG Assets_IFRS IS_Xavier 2" xfId="13319"/>
    <cellStyle name="_Db001231X_NYSEG Assets_One Corp Summary" xfId="13320"/>
    <cellStyle name="_Db001231X_NYSEG Assets_One Corp Summary 2" xfId="13321"/>
    <cellStyle name="_Db001231X_NYSEG Assets_Plan IS" xfId="13322"/>
    <cellStyle name="_Db001231X_NYSEG Assets_Plan IS 2" xfId="13323"/>
    <cellStyle name="_Db001231X_NYSEG Assets_Plan IS_Xavier" xfId="13324"/>
    <cellStyle name="_Db001231X_NYSEG Assets_Plan IS_Xavier 2" xfId="13325"/>
    <cellStyle name="_Db001231X_NYSEG Assets_PlntIn" xfId="13326"/>
    <cellStyle name="_Db001231X_NYSEG Assets_PlntIn 2" xfId="13327"/>
    <cellStyle name="_Db001231X_NYSEG Assets_PlntIn_Xavier" xfId="13328"/>
    <cellStyle name="_Db001231X_NYSEG Assets_PlntIn_Xavier 2" xfId="13329"/>
    <cellStyle name="_Db001231X_NYSEG Assets_PPA" xfId="13330"/>
    <cellStyle name="_Db001231X_NYSEG Assets_PPA 2" xfId="13331"/>
    <cellStyle name="_Db001231X_NYSEG Assets_PPA_Xavier" xfId="13332"/>
    <cellStyle name="_Db001231X_NYSEG Assets_PPA_Xavier 2" xfId="13333"/>
    <cellStyle name="_Db001231X_NYSEG Assets_Xavier" xfId="13334"/>
    <cellStyle name="_Db001231X_NYSEG Assets_Xavier 2" xfId="13335"/>
    <cellStyle name="_Db001231X_NYSEG Liab" xfId="785"/>
    <cellStyle name="_Db001231X_NYSEG Liab 2" xfId="786"/>
    <cellStyle name="_Db001231X_NYSEG Liab 2 2" xfId="3803"/>
    <cellStyle name="_Db001231X_NYSEG Liab 2_Xavier" xfId="13336"/>
    <cellStyle name="_Db001231X_NYSEG Liab 2_Xavier 2" xfId="13337"/>
    <cellStyle name="_Db001231X_NYSEG Liab 3" xfId="3802"/>
    <cellStyle name="_Db001231X_NYSEG Liab 3 2" xfId="13338"/>
    <cellStyle name="_Db001231X_NYSEG Liab 4" xfId="13339"/>
    <cellStyle name="_Db001231X_NYSEG Liab 4 2" xfId="13340"/>
    <cellStyle name="_Db001231X_NYSEG Liab 5" xfId="13341"/>
    <cellStyle name="_Db001231X_NYSEG Liab 5 2" xfId="13342"/>
    <cellStyle name="_Db001231X_NYSEG Liab 6" xfId="13343"/>
    <cellStyle name="_Db001231X_NYSEG Liab 6 2" xfId="13344"/>
    <cellStyle name="_Db001231X_NYSEG Liab 7" xfId="13345"/>
    <cellStyle name="_Db001231X_NYSEG Liab 7 2" xfId="13346"/>
    <cellStyle name="_Db001231X_NYSEG Liab 8" xfId="13347"/>
    <cellStyle name="_Db001231X_NYSEG Liab 9" xfId="13348"/>
    <cellStyle name="_Db001231X_NYSEG Liab_9. Staff Cost-External Services" xfId="13349"/>
    <cellStyle name="_Db001231X_NYSEG Liab_9. Staff Cost-External Services 2" xfId="13350"/>
    <cellStyle name="_Db001231X_NYSEG Liab_Actual" xfId="13351"/>
    <cellStyle name="_Db001231X_NYSEG Liab_Actual 2" xfId="13352"/>
    <cellStyle name="_Db001231X_NYSEG Liab_Actual_Xavier" xfId="13353"/>
    <cellStyle name="_Db001231X_NYSEG Liab_Actual_Xavier 2" xfId="13354"/>
    <cellStyle name="_Db001231X_NYSEG Liab_Conversion" xfId="13355"/>
    <cellStyle name="_Db001231X_NYSEG Liab_Conversion 2" xfId="13356"/>
    <cellStyle name="_Db001231X_NYSEG Liab_FIN € Summary" xfId="13357"/>
    <cellStyle name="_Db001231X_NYSEG Liab_FIN € Summary 2" xfId="13358"/>
    <cellStyle name="_Db001231X_NYSEG Liab_IFRS Elim" xfId="13359"/>
    <cellStyle name="_Db001231X_NYSEG Liab_IFRS Elim 2" xfId="13360"/>
    <cellStyle name="_Db001231X_NYSEG Liab_IFRS Elim_Xavier" xfId="13361"/>
    <cellStyle name="_Db001231X_NYSEG Liab_IFRS Elim_Xavier 2" xfId="13362"/>
    <cellStyle name="_Db001231X_NYSEG Liab_IFRS IS" xfId="13363"/>
    <cellStyle name="_Db001231X_NYSEG Liab_IFRS IS 2" xfId="13364"/>
    <cellStyle name="_Db001231X_NYSEG Liab_IFRS IS_Xavier" xfId="13365"/>
    <cellStyle name="_Db001231X_NYSEG Liab_IFRS IS_Xavier 2" xfId="13366"/>
    <cellStyle name="_Db001231X_NYSEG Liab_One Corp Summary" xfId="13367"/>
    <cellStyle name="_Db001231X_NYSEG Liab_One Corp Summary 2" xfId="13368"/>
    <cellStyle name="_Db001231X_NYSEG Liab_Plan IS" xfId="13369"/>
    <cellStyle name="_Db001231X_NYSEG Liab_Plan IS 2" xfId="13370"/>
    <cellStyle name="_Db001231X_NYSEG Liab_Plan IS_Xavier" xfId="13371"/>
    <cellStyle name="_Db001231X_NYSEG Liab_Plan IS_Xavier 2" xfId="13372"/>
    <cellStyle name="_Db001231X_NYSEG Liab_PlntIn" xfId="13373"/>
    <cellStyle name="_Db001231X_NYSEG Liab_PlntIn 2" xfId="13374"/>
    <cellStyle name="_Db001231X_NYSEG Liab_PlntIn_Xavier" xfId="13375"/>
    <cellStyle name="_Db001231X_NYSEG Liab_PlntIn_Xavier 2" xfId="13376"/>
    <cellStyle name="_Db001231X_NYSEG Liab_PPA" xfId="13377"/>
    <cellStyle name="_Db001231X_NYSEG Liab_PPA 2" xfId="13378"/>
    <cellStyle name="_Db001231X_NYSEG Liab_PPA_Xavier" xfId="13379"/>
    <cellStyle name="_Db001231X_NYSEG Liab_PPA_Xavier 2" xfId="13380"/>
    <cellStyle name="_Db001231X_NYSEG Liab_Xavier" xfId="13381"/>
    <cellStyle name="_Db001231X_NYSEG Liab_Xavier 2" xfId="13382"/>
    <cellStyle name="_Db001231X_One Corp Summary" xfId="13383"/>
    <cellStyle name="_Db001231X_One Corp Summary 2" xfId="13384"/>
    <cellStyle name="_Db001231X_Plan IS" xfId="13385"/>
    <cellStyle name="_Db001231X_Plan IS 2" xfId="13386"/>
    <cellStyle name="_Db001231X_Plan IS_Xavier" xfId="13387"/>
    <cellStyle name="_Db001231X_Plan IS_Xavier 2" xfId="13388"/>
    <cellStyle name="_Db001231X_PlntIn" xfId="13389"/>
    <cellStyle name="_Db001231X_PlntIn 2" xfId="13390"/>
    <cellStyle name="_Db001231X_PlntIn_Xavier" xfId="13391"/>
    <cellStyle name="_Db001231X_PlntIn_Xavier 2" xfId="13392"/>
    <cellStyle name="_Db001231X_PPA" xfId="13393"/>
    <cellStyle name="_Db001231X_PPA 2" xfId="13394"/>
    <cellStyle name="_Db001231X_PPA_Xavier" xfId="13395"/>
    <cellStyle name="_Db001231X_PPA_Xavier 2" xfId="13396"/>
    <cellStyle name="_Db001231X_Reg Asset 2008 changes-summary Jan" xfId="787"/>
    <cellStyle name="_Db001231X_Reg Asset 2008 changes-summary Jan 2" xfId="788"/>
    <cellStyle name="_Db001231X_Reg Asset 2008 changes-summary Jan 2 2" xfId="3805"/>
    <cellStyle name="_Db001231X_Reg Asset 2008 changes-summary Jan 2_Xavier" xfId="13397"/>
    <cellStyle name="_Db001231X_Reg Asset 2008 changes-summary Jan 2_Xavier 2" xfId="13398"/>
    <cellStyle name="_Db001231X_Reg Asset 2008 changes-summary Jan 3" xfId="3804"/>
    <cellStyle name="_Db001231X_Reg Asset 2008 changes-summary Jan 3 2" xfId="13399"/>
    <cellStyle name="_Db001231X_Reg Asset 2008 changes-summary Jan 4" xfId="13400"/>
    <cellStyle name="_Db001231X_Reg Asset 2008 changes-summary Jan 4 2" xfId="13401"/>
    <cellStyle name="_Db001231X_Reg Asset 2008 changes-summary Jan 5" xfId="13402"/>
    <cellStyle name="_Db001231X_Reg Asset 2008 changes-summary Jan 5 2" xfId="13403"/>
    <cellStyle name="_Db001231X_Reg Asset 2008 changes-summary Jan 6" xfId="13404"/>
    <cellStyle name="_Db001231X_Reg Asset 2008 changes-summary Jan 6 2" xfId="13405"/>
    <cellStyle name="_Db001231X_Reg Asset 2008 changes-summary Jan 7" xfId="13406"/>
    <cellStyle name="_Db001231X_Reg Asset 2008 changes-summary Jan 7 2" xfId="13407"/>
    <cellStyle name="_Db001231X_Reg Asset 2008 changes-summary Jan 8" xfId="13408"/>
    <cellStyle name="_Db001231X_Reg Asset 2008 changes-summary Jan 9" xfId="13409"/>
    <cellStyle name="_Db001231X_Reg Asset 2008 changes-summary Jan_9. Staff Cost-External Services" xfId="13410"/>
    <cellStyle name="_Db001231X_Reg Asset 2008 changes-summary Jan_9. Staff Cost-External Services 2" xfId="13411"/>
    <cellStyle name="_Db001231X_Reg Asset 2008 changes-summary Jan_Actual" xfId="13412"/>
    <cellStyle name="_Db001231X_Reg Asset 2008 changes-summary Jan_Actual 2" xfId="13413"/>
    <cellStyle name="_Db001231X_Reg Asset 2008 changes-summary Jan_Actual_Xavier" xfId="13414"/>
    <cellStyle name="_Db001231X_Reg Asset 2008 changes-summary Jan_Actual_Xavier 2" xfId="13415"/>
    <cellStyle name="_Db001231X_Reg Asset 2008 changes-summary Jan_Conversion" xfId="13416"/>
    <cellStyle name="_Db001231X_Reg Asset 2008 changes-summary Jan_Conversion 2" xfId="13417"/>
    <cellStyle name="_Db001231X_Reg Asset 2008 changes-summary Jan_FIN € Summary" xfId="13418"/>
    <cellStyle name="_Db001231X_Reg Asset 2008 changes-summary Jan_FIN € Summary 2" xfId="13419"/>
    <cellStyle name="_Db001231X_Reg Asset 2008 changes-summary Jan_IFRS Elim" xfId="13420"/>
    <cellStyle name="_Db001231X_Reg Asset 2008 changes-summary Jan_IFRS Elim 2" xfId="13421"/>
    <cellStyle name="_Db001231X_Reg Asset 2008 changes-summary Jan_IFRS Elim_Xavier" xfId="13422"/>
    <cellStyle name="_Db001231X_Reg Asset 2008 changes-summary Jan_IFRS Elim_Xavier 2" xfId="13423"/>
    <cellStyle name="_Db001231X_Reg Asset 2008 changes-summary Jan_IFRS IS" xfId="13424"/>
    <cellStyle name="_Db001231X_Reg Asset 2008 changes-summary Jan_IFRS IS 2" xfId="13425"/>
    <cellStyle name="_Db001231X_Reg Asset 2008 changes-summary Jan_IFRS IS_Xavier" xfId="13426"/>
    <cellStyle name="_Db001231X_Reg Asset 2008 changes-summary Jan_IFRS IS_Xavier 2" xfId="13427"/>
    <cellStyle name="_Db001231X_Reg Asset 2008 changes-summary Jan_One Corp Summary" xfId="13428"/>
    <cellStyle name="_Db001231X_Reg Asset 2008 changes-summary Jan_One Corp Summary 2" xfId="13429"/>
    <cellStyle name="_Db001231X_Reg Asset 2008 changes-summary Jan_Plan IS" xfId="13430"/>
    <cellStyle name="_Db001231X_Reg Asset 2008 changes-summary Jan_Plan IS 2" xfId="13431"/>
    <cellStyle name="_Db001231X_Reg Asset 2008 changes-summary Jan_Plan IS_Xavier" xfId="13432"/>
    <cellStyle name="_Db001231X_Reg Asset 2008 changes-summary Jan_Plan IS_Xavier 2" xfId="13433"/>
    <cellStyle name="_Db001231X_Reg Asset 2008 changes-summary Jan_PlntIn" xfId="13434"/>
    <cellStyle name="_Db001231X_Reg Asset 2008 changes-summary Jan_PlntIn 2" xfId="13435"/>
    <cellStyle name="_Db001231X_Reg Asset 2008 changes-summary Jan_PlntIn_Xavier" xfId="13436"/>
    <cellStyle name="_Db001231X_Reg Asset 2008 changes-summary Jan_PlntIn_Xavier 2" xfId="13437"/>
    <cellStyle name="_Db001231X_Reg Asset 2008 changes-summary Jan_PPA" xfId="13438"/>
    <cellStyle name="_Db001231X_Reg Asset 2008 changes-summary Jan_PPA 2" xfId="13439"/>
    <cellStyle name="_Db001231X_Reg Asset 2008 changes-summary Jan_PPA_Xavier" xfId="13440"/>
    <cellStyle name="_Db001231X_Reg Asset 2008 changes-summary Jan_PPA_Xavier 2" xfId="13441"/>
    <cellStyle name="_Db001231X_Reg Asset 2008 changes-summary Jan_Xavier" xfId="13442"/>
    <cellStyle name="_Db001231X_Reg Asset 2008 changes-summary Jan_Xavier 2" xfId="13443"/>
    <cellStyle name="_Db001231X_SCT(1+2) PO 5 Yr Plan Template 2005 020805" xfId="789"/>
    <cellStyle name="_Db001231X_SCT(1+2) PO 5 Yr Plan Template 2005 020805 2" xfId="790"/>
    <cellStyle name="_Db001231X_SCT(1+2) PO 5 Yr Plan Template 2005 020805 2 2" xfId="3807"/>
    <cellStyle name="_Db001231X_SCT(1+2) PO 5 Yr Plan Template 2005 020805 2_Xavier" xfId="13444"/>
    <cellStyle name="_Db001231X_SCT(1+2) PO 5 Yr Plan Template 2005 020805 2_Xavier 2" xfId="13445"/>
    <cellStyle name="_Db001231X_SCT(1+2) PO 5 Yr Plan Template 2005 020805 3" xfId="3806"/>
    <cellStyle name="_Db001231X_SCT(1+2) PO 5 Yr Plan Template 2005 020805 3 2" xfId="13446"/>
    <cellStyle name="_Db001231X_SCT(1+2) PO 5 Yr Plan Template 2005 020805 4" xfId="13447"/>
    <cellStyle name="_Db001231X_SCT(1+2) PO 5 Yr Plan Template 2005 020805 4 2" xfId="13448"/>
    <cellStyle name="_Db001231X_SCT(1+2) PO 5 Yr Plan Template 2005 020805 5" xfId="13449"/>
    <cellStyle name="_Db001231X_SCT(1+2) PO 5 Yr Plan Template 2005 020805 5 2" xfId="13450"/>
    <cellStyle name="_Db001231X_SCT(1+2) PO 5 Yr Plan Template 2005 020805 6" xfId="13451"/>
    <cellStyle name="_Db001231X_SCT(1+2) PO 5 Yr Plan Template 2005 020805 6 2" xfId="13452"/>
    <cellStyle name="_Db001231X_SCT(1+2) PO 5 Yr Plan Template 2005 020805 7" xfId="13453"/>
    <cellStyle name="_Db001231X_SCT(1+2) PO 5 Yr Plan Template 2005 020805 7 2" xfId="13454"/>
    <cellStyle name="_Db001231X_SCT(1+2) PO 5 Yr Plan Template 2005 020805 8" xfId="13455"/>
    <cellStyle name="_Db001231X_SCT(1+2) PO 5 Yr Plan Template 2005 020805 9" xfId="13456"/>
    <cellStyle name="_Db001231X_SCT(1+2) PO 5 Yr Plan Template 2005 020805_9. Staff Cost-External Services" xfId="13457"/>
    <cellStyle name="_Db001231X_SCT(1+2) PO 5 Yr Plan Template 2005 020805_9. Staff Cost-External Services 2" xfId="13458"/>
    <cellStyle name="_Db001231X_SCT(1+2) PO 5 Yr Plan Template 2005 020805_Actual" xfId="13459"/>
    <cellStyle name="_Db001231X_SCT(1+2) PO 5 Yr Plan Template 2005 020805_Actual 2" xfId="13460"/>
    <cellStyle name="_Db001231X_SCT(1+2) PO 5 Yr Plan Template 2005 020805_Actual_Xavier" xfId="13461"/>
    <cellStyle name="_Db001231X_SCT(1+2) PO 5 Yr Plan Template 2005 020805_Actual_Xavier 2" xfId="13462"/>
    <cellStyle name="_Db001231X_SCT(1+2) PO 5 Yr Plan Template 2005 020805_Conversion" xfId="13463"/>
    <cellStyle name="_Db001231X_SCT(1+2) PO 5 Yr Plan Template 2005 020805_Conversion 2" xfId="13464"/>
    <cellStyle name="_Db001231X_SCT(1+2) PO 5 Yr Plan Template 2005 020805_FIN € Summary" xfId="13465"/>
    <cellStyle name="_Db001231X_SCT(1+2) PO 5 Yr Plan Template 2005 020805_FIN € Summary 2" xfId="13466"/>
    <cellStyle name="_Db001231X_SCT(1+2) PO 5 Yr Plan Template 2005 020805_IFRS Elim" xfId="13467"/>
    <cellStyle name="_Db001231X_SCT(1+2) PO 5 Yr Plan Template 2005 020805_IFRS Elim 2" xfId="13468"/>
    <cellStyle name="_Db001231X_SCT(1+2) PO 5 Yr Plan Template 2005 020805_IFRS Elim_Xavier" xfId="13469"/>
    <cellStyle name="_Db001231X_SCT(1+2) PO 5 Yr Plan Template 2005 020805_IFRS Elim_Xavier 2" xfId="13470"/>
    <cellStyle name="_Db001231X_SCT(1+2) PO 5 Yr Plan Template 2005 020805_IFRS IS" xfId="13471"/>
    <cellStyle name="_Db001231X_SCT(1+2) PO 5 Yr Plan Template 2005 020805_IFRS IS 2" xfId="13472"/>
    <cellStyle name="_Db001231X_SCT(1+2) PO 5 Yr Plan Template 2005 020805_IFRS IS_Xavier" xfId="13473"/>
    <cellStyle name="_Db001231X_SCT(1+2) PO 5 Yr Plan Template 2005 020805_IFRS IS_Xavier 2" xfId="13474"/>
    <cellStyle name="_Db001231X_SCT(1+2) PO 5 Yr Plan Template 2005 020805_One Corp Summary" xfId="13475"/>
    <cellStyle name="_Db001231X_SCT(1+2) PO 5 Yr Plan Template 2005 020805_One Corp Summary 2" xfId="13476"/>
    <cellStyle name="_Db001231X_SCT(1+2) PO 5 Yr Plan Template 2005 020805_Plan IS" xfId="13477"/>
    <cellStyle name="_Db001231X_SCT(1+2) PO 5 Yr Plan Template 2005 020805_Plan IS 2" xfId="13478"/>
    <cellStyle name="_Db001231X_SCT(1+2) PO 5 Yr Plan Template 2005 020805_Plan IS_Xavier" xfId="13479"/>
    <cellStyle name="_Db001231X_SCT(1+2) PO 5 Yr Plan Template 2005 020805_Plan IS_Xavier 2" xfId="13480"/>
    <cellStyle name="_Db001231X_SCT(1+2) PO 5 Yr Plan Template 2005 020805_PlntIn" xfId="13481"/>
    <cellStyle name="_Db001231X_SCT(1+2) PO 5 Yr Plan Template 2005 020805_PlntIn 2" xfId="13482"/>
    <cellStyle name="_Db001231X_SCT(1+2) PO 5 Yr Plan Template 2005 020805_PlntIn_Xavier" xfId="13483"/>
    <cellStyle name="_Db001231X_SCT(1+2) PO 5 Yr Plan Template 2005 020805_PlntIn_Xavier 2" xfId="13484"/>
    <cellStyle name="_Db001231X_SCT(1+2) PO 5 Yr Plan Template 2005 020805_PPA" xfId="13485"/>
    <cellStyle name="_Db001231X_SCT(1+2) PO 5 Yr Plan Template 2005 020805_PPA 2" xfId="13486"/>
    <cellStyle name="_Db001231X_SCT(1+2) PO 5 Yr Plan Template 2005 020805_PPA_Xavier" xfId="13487"/>
    <cellStyle name="_Db001231X_SCT(1+2) PO 5 Yr Plan Template 2005 020805_PPA_Xavier 2" xfId="13488"/>
    <cellStyle name="_Db001231X_SCT(1+2) PO 5 Yr Plan Template 2005 020805_Xavier" xfId="13489"/>
    <cellStyle name="_Db001231X_SCT(1+2) PO 5 Yr Plan Template 2005 020805_Xavier 2" xfId="13490"/>
    <cellStyle name="_Db001231X_Xavier" xfId="13491"/>
    <cellStyle name="_Db001231X_Xavier 2" xfId="13492"/>
    <cellStyle name="_Db010109X" xfId="791"/>
    <cellStyle name="_Db010109X 2" xfId="792"/>
    <cellStyle name="_Db010109X 2 2" xfId="3809"/>
    <cellStyle name="_Db010109X 2_Xavier" xfId="13493"/>
    <cellStyle name="_Db010109X 2_Xavier 2" xfId="13494"/>
    <cellStyle name="_Db010109X 3" xfId="3808"/>
    <cellStyle name="_Db010109X 3 2" xfId="13495"/>
    <cellStyle name="_Db010109X 4" xfId="13496"/>
    <cellStyle name="_Db010109X 4 2" xfId="13497"/>
    <cellStyle name="_Db010109X 5" xfId="13498"/>
    <cellStyle name="_Db010109X 5 2" xfId="13499"/>
    <cellStyle name="_Db010109X 6" xfId="13500"/>
    <cellStyle name="_Db010109X 6 2" xfId="13501"/>
    <cellStyle name="_Db010109X 7" xfId="13502"/>
    <cellStyle name="_Db010109X 7 2" xfId="13503"/>
    <cellStyle name="_Db010109X 8" xfId="13504"/>
    <cellStyle name="_Db010109X 9" xfId="13505"/>
    <cellStyle name="_Db010109X_9. Staff Cost-External Services" xfId="13506"/>
    <cellStyle name="_Db010109X_9. Staff Cost-External Services 2" xfId="13507"/>
    <cellStyle name="_Db010109X_Actual" xfId="13508"/>
    <cellStyle name="_Db010109X_Actual 2" xfId="13509"/>
    <cellStyle name="_Db010109X_Actual_Xavier" xfId="13510"/>
    <cellStyle name="_Db010109X_Actual_Xavier 2" xfId="13511"/>
    <cellStyle name="_Db010109X_Adams Report Recon Sept 08" xfId="793"/>
    <cellStyle name="_Db010109X_Adams Report Recon Sept 08 2" xfId="794"/>
    <cellStyle name="_Db010109X_Adams Report Recon Sept 08 2 2" xfId="3811"/>
    <cellStyle name="_Db010109X_Adams Report Recon Sept 08 2_Xavier" xfId="13512"/>
    <cellStyle name="_Db010109X_Adams Report Recon Sept 08 2_Xavier 2" xfId="13513"/>
    <cellStyle name="_Db010109X_Adams Report Recon Sept 08 3" xfId="3810"/>
    <cellStyle name="_Db010109X_Adams Report Recon Sept 08 3 2" xfId="13514"/>
    <cellStyle name="_Db010109X_Adams Report Recon Sept 08 4" xfId="13515"/>
    <cellStyle name="_Db010109X_Adams Report Recon Sept 08 4 2" xfId="13516"/>
    <cellStyle name="_Db010109X_Adams Report Recon Sept 08 5" xfId="13517"/>
    <cellStyle name="_Db010109X_Adams Report Recon Sept 08 5 2" xfId="13518"/>
    <cellStyle name="_Db010109X_Adams Report Recon Sept 08 6" xfId="13519"/>
    <cellStyle name="_Db010109X_Adams Report Recon Sept 08 6 2" xfId="13520"/>
    <cellStyle name="_Db010109X_Adams Report Recon Sept 08 7" xfId="13521"/>
    <cellStyle name="_Db010109X_Adams Report Recon Sept 08 7 2" xfId="13522"/>
    <cellStyle name="_Db010109X_Adams Report Recon Sept 08 8" xfId="13523"/>
    <cellStyle name="_Db010109X_Adams Report Recon Sept 08 9" xfId="13524"/>
    <cellStyle name="_Db010109X_Adams Report Recon Sept 08_9. Staff Cost-External Services" xfId="13525"/>
    <cellStyle name="_Db010109X_Adams Report Recon Sept 08_9. Staff Cost-External Services 2" xfId="13526"/>
    <cellStyle name="_Db010109X_Adams Report Recon Sept 08_Actual" xfId="13527"/>
    <cellStyle name="_Db010109X_Adams Report Recon Sept 08_Actual 2" xfId="13528"/>
    <cellStyle name="_Db010109X_Adams Report Recon Sept 08_Actual_Xavier" xfId="13529"/>
    <cellStyle name="_Db010109X_Adams Report Recon Sept 08_Actual_Xavier 2" xfId="13530"/>
    <cellStyle name="_Db010109X_Adams Report Recon Sept 08_Conversion" xfId="13531"/>
    <cellStyle name="_Db010109X_Adams Report Recon Sept 08_Conversion 2" xfId="13532"/>
    <cellStyle name="_Db010109X_Adams Report Recon Sept 08_FIN € Summary" xfId="13533"/>
    <cellStyle name="_Db010109X_Adams Report Recon Sept 08_FIN € Summary 2" xfId="13534"/>
    <cellStyle name="_Db010109X_Adams Report Recon Sept 08_IFRS Elim" xfId="13535"/>
    <cellStyle name="_Db010109X_Adams Report Recon Sept 08_IFRS Elim 2" xfId="13536"/>
    <cellStyle name="_Db010109X_Adams Report Recon Sept 08_IFRS Elim_Xavier" xfId="13537"/>
    <cellStyle name="_Db010109X_Adams Report Recon Sept 08_IFRS Elim_Xavier 2" xfId="13538"/>
    <cellStyle name="_Db010109X_Adams Report Recon Sept 08_IFRS IS" xfId="13539"/>
    <cellStyle name="_Db010109X_Adams Report Recon Sept 08_IFRS IS 2" xfId="13540"/>
    <cellStyle name="_Db010109X_Adams Report Recon Sept 08_IFRS IS_Xavier" xfId="13541"/>
    <cellStyle name="_Db010109X_Adams Report Recon Sept 08_IFRS IS_Xavier 2" xfId="13542"/>
    <cellStyle name="_Db010109X_Adams Report Recon Sept 08_One Corp Summary" xfId="13543"/>
    <cellStyle name="_Db010109X_Adams Report Recon Sept 08_One Corp Summary 2" xfId="13544"/>
    <cellStyle name="_Db010109X_Adams Report Recon Sept 08_Plan IS" xfId="13545"/>
    <cellStyle name="_Db010109X_Adams Report Recon Sept 08_Plan IS 2" xfId="13546"/>
    <cellStyle name="_Db010109X_Adams Report Recon Sept 08_Plan IS_Xavier" xfId="13547"/>
    <cellStyle name="_Db010109X_Adams Report Recon Sept 08_Plan IS_Xavier 2" xfId="13548"/>
    <cellStyle name="_Db010109X_Adams Report Recon Sept 08_PlntIn" xfId="13549"/>
    <cellStyle name="_Db010109X_Adams Report Recon Sept 08_PlntIn 2" xfId="13550"/>
    <cellStyle name="_Db010109X_Adams Report Recon Sept 08_PlntIn_Xavier" xfId="13551"/>
    <cellStyle name="_Db010109X_Adams Report Recon Sept 08_PlntIn_Xavier 2" xfId="13552"/>
    <cellStyle name="_Db010109X_Adams Report Recon Sept 08_PPA" xfId="13553"/>
    <cellStyle name="_Db010109X_Adams Report Recon Sept 08_PPA 2" xfId="13554"/>
    <cellStyle name="_Db010109X_Adams Report Recon Sept 08_PPA_Xavier" xfId="13555"/>
    <cellStyle name="_Db010109X_Adams Report Recon Sept 08_PPA_Xavier 2" xfId="13556"/>
    <cellStyle name="_Db010109X_Adams Report Recon Sept 08_Xavier" xfId="13557"/>
    <cellStyle name="_Db010109X_Adams Report Recon Sept 08_Xavier 2" xfId="13558"/>
    <cellStyle name="_Db010109X_Book1" xfId="795"/>
    <cellStyle name="_Db010109X_Book1 2" xfId="796"/>
    <cellStyle name="_Db010109X_Book1 2 2" xfId="3813"/>
    <cellStyle name="_Db010109X_Book1 2_Xavier" xfId="13559"/>
    <cellStyle name="_Db010109X_Book1 2_Xavier 2" xfId="13560"/>
    <cellStyle name="_Db010109X_Book1 3" xfId="3812"/>
    <cellStyle name="_Db010109X_Book1 3 2" xfId="13561"/>
    <cellStyle name="_Db010109X_Book1 4" xfId="13562"/>
    <cellStyle name="_Db010109X_Book1 4 2" xfId="13563"/>
    <cellStyle name="_Db010109X_Book1 5" xfId="13564"/>
    <cellStyle name="_Db010109X_Book1 5 2" xfId="13565"/>
    <cellStyle name="_Db010109X_Book1 6" xfId="13566"/>
    <cellStyle name="_Db010109X_Book1 6 2" xfId="13567"/>
    <cellStyle name="_Db010109X_Book1 7" xfId="13568"/>
    <cellStyle name="_Db010109X_Book1 7 2" xfId="13569"/>
    <cellStyle name="_Db010109X_Book1 8" xfId="13570"/>
    <cellStyle name="_Db010109X_Book1 9" xfId="13571"/>
    <cellStyle name="_Db010109X_Book1_9. Staff Cost-External Services" xfId="13572"/>
    <cellStyle name="_Db010109X_Book1_9. Staff Cost-External Services 2" xfId="13573"/>
    <cellStyle name="_Db010109X_Book1_Actual" xfId="13574"/>
    <cellStyle name="_Db010109X_Book1_Actual 2" xfId="13575"/>
    <cellStyle name="_Db010109X_Book1_Actual_Xavier" xfId="13576"/>
    <cellStyle name="_Db010109X_Book1_Actual_Xavier 2" xfId="13577"/>
    <cellStyle name="_Db010109X_Book1_Conversion" xfId="13578"/>
    <cellStyle name="_Db010109X_Book1_Conversion 2" xfId="13579"/>
    <cellStyle name="_Db010109X_Book1_FIN € Summary" xfId="13580"/>
    <cellStyle name="_Db010109X_Book1_FIN € Summary 2" xfId="13581"/>
    <cellStyle name="_Db010109X_Book1_IFRS Elim" xfId="13582"/>
    <cellStyle name="_Db010109X_Book1_IFRS Elim 2" xfId="13583"/>
    <cellStyle name="_Db010109X_Book1_IFRS Elim_Xavier" xfId="13584"/>
    <cellStyle name="_Db010109X_Book1_IFRS Elim_Xavier 2" xfId="13585"/>
    <cellStyle name="_Db010109X_Book1_IFRS IS" xfId="13586"/>
    <cellStyle name="_Db010109X_Book1_IFRS IS 2" xfId="13587"/>
    <cellStyle name="_Db010109X_Book1_IFRS IS_Xavier" xfId="13588"/>
    <cellStyle name="_Db010109X_Book1_IFRS IS_Xavier 2" xfId="13589"/>
    <cellStyle name="_Db010109X_Book1_One Corp Summary" xfId="13590"/>
    <cellStyle name="_Db010109X_Book1_One Corp Summary 2" xfId="13591"/>
    <cellStyle name="_Db010109X_Book1_Plan IS" xfId="13592"/>
    <cellStyle name="_Db010109X_Book1_Plan IS 2" xfId="13593"/>
    <cellStyle name="_Db010109X_Book1_Plan IS_Xavier" xfId="13594"/>
    <cellStyle name="_Db010109X_Book1_Plan IS_Xavier 2" xfId="13595"/>
    <cellStyle name="_Db010109X_Book1_PlntIn" xfId="13596"/>
    <cellStyle name="_Db010109X_Book1_PlntIn 2" xfId="13597"/>
    <cellStyle name="_Db010109X_Book1_PlntIn_Xavier" xfId="13598"/>
    <cellStyle name="_Db010109X_Book1_PlntIn_Xavier 2" xfId="13599"/>
    <cellStyle name="_Db010109X_Book1_PPA" xfId="13600"/>
    <cellStyle name="_Db010109X_Book1_PPA 2" xfId="13601"/>
    <cellStyle name="_Db010109X_Book1_PPA_Xavier" xfId="13602"/>
    <cellStyle name="_Db010109X_Book1_PPA_Xavier 2" xfId="13603"/>
    <cellStyle name="_Db010109X_Book1_Xavier" xfId="13604"/>
    <cellStyle name="_Db010109X_Book1_Xavier 2" xfId="13605"/>
    <cellStyle name="_Db010109X_Conversion" xfId="13606"/>
    <cellStyle name="_Db010109X_Conversion 2" xfId="13607"/>
    <cellStyle name="_Db010109X_FIN € Summary" xfId="13608"/>
    <cellStyle name="_Db010109X_FIN € Summary 2" xfId="13609"/>
    <cellStyle name="_Db010109X_IFRS Elim" xfId="13610"/>
    <cellStyle name="_Db010109X_IFRS Elim 2" xfId="13611"/>
    <cellStyle name="_Db010109X_IFRS Elim_Xavier" xfId="13612"/>
    <cellStyle name="_Db010109X_IFRS Elim_Xavier 2" xfId="13613"/>
    <cellStyle name="_Db010109X_IFRS IS" xfId="13614"/>
    <cellStyle name="_Db010109X_IFRS IS 2" xfId="13615"/>
    <cellStyle name="_Db010109X_IFRS IS_Xavier" xfId="13616"/>
    <cellStyle name="_Db010109X_IFRS IS_Xavier 2" xfId="13617"/>
    <cellStyle name="_Db010109X_NYSEG Assets" xfId="797"/>
    <cellStyle name="_Db010109X_NYSEG Assets 2" xfId="798"/>
    <cellStyle name="_Db010109X_NYSEG Assets 2 2" xfId="3815"/>
    <cellStyle name="_Db010109X_NYSEG Assets 2_Xavier" xfId="13618"/>
    <cellStyle name="_Db010109X_NYSEG Assets 2_Xavier 2" xfId="13619"/>
    <cellStyle name="_Db010109X_NYSEG Assets 3" xfId="3814"/>
    <cellStyle name="_Db010109X_NYSEG Assets 3 2" xfId="13620"/>
    <cellStyle name="_Db010109X_NYSEG Assets 4" xfId="13621"/>
    <cellStyle name="_Db010109X_NYSEG Assets 4 2" xfId="13622"/>
    <cellStyle name="_Db010109X_NYSEG Assets 5" xfId="13623"/>
    <cellStyle name="_Db010109X_NYSEG Assets 5 2" xfId="13624"/>
    <cellStyle name="_Db010109X_NYSEG Assets 6" xfId="13625"/>
    <cellStyle name="_Db010109X_NYSEG Assets 6 2" xfId="13626"/>
    <cellStyle name="_Db010109X_NYSEG Assets 7" xfId="13627"/>
    <cellStyle name="_Db010109X_NYSEG Assets 7 2" xfId="13628"/>
    <cellStyle name="_Db010109X_NYSEG Assets 8" xfId="13629"/>
    <cellStyle name="_Db010109X_NYSEG Assets 9" xfId="13630"/>
    <cellStyle name="_Db010109X_NYSEG Assets_9. Staff Cost-External Services" xfId="13631"/>
    <cellStyle name="_Db010109X_NYSEG Assets_9. Staff Cost-External Services 2" xfId="13632"/>
    <cellStyle name="_Db010109X_NYSEG Assets_Actual" xfId="13633"/>
    <cellStyle name="_Db010109X_NYSEG Assets_Actual 2" xfId="13634"/>
    <cellStyle name="_Db010109X_NYSEG Assets_Actual_Xavier" xfId="13635"/>
    <cellStyle name="_Db010109X_NYSEG Assets_Actual_Xavier 2" xfId="13636"/>
    <cellStyle name="_Db010109X_NYSEG Assets_Conversion" xfId="13637"/>
    <cellStyle name="_Db010109X_NYSEG Assets_Conversion 2" xfId="13638"/>
    <cellStyle name="_Db010109X_NYSEG Assets_FIN € Summary" xfId="13639"/>
    <cellStyle name="_Db010109X_NYSEG Assets_FIN € Summary 2" xfId="13640"/>
    <cellStyle name="_Db010109X_NYSEG Assets_IFRS Elim" xfId="13641"/>
    <cellStyle name="_Db010109X_NYSEG Assets_IFRS Elim 2" xfId="13642"/>
    <cellStyle name="_Db010109X_NYSEG Assets_IFRS Elim_Xavier" xfId="13643"/>
    <cellStyle name="_Db010109X_NYSEG Assets_IFRS Elim_Xavier 2" xfId="13644"/>
    <cellStyle name="_Db010109X_NYSEG Assets_IFRS IS" xfId="13645"/>
    <cellStyle name="_Db010109X_NYSEG Assets_IFRS IS 2" xfId="13646"/>
    <cellStyle name="_Db010109X_NYSEG Assets_IFRS IS_Xavier" xfId="13647"/>
    <cellStyle name="_Db010109X_NYSEG Assets_IFRS IS_Xavier 2" xfId="13648"/>
    <cellStyle name="_Db010109X_NYSEG Assets_One Corp Summary" xfId="13649"/>
    <cellStyle name="_Db010109X_NYSEG Assets_One Corp Summary 2" xfId="13650"/>
    <cellStyle name="_Db010109X_NYSEG Assets_Plan IS" xfId="13651"/>
    <cellStyle name="_Db010109X_NYSEG Assets_Plan IS 2" xfId="13652"/>
    <cellStyle name="_Db010109X_NYSEG Assets_Plan IS_Xavier" xfId="13653"/>
    <cellStyle name="_Db010109X_NYSEG Assets_Plan IS_Xavier 2" xfId="13654"/>
    <cellStyle name="_Db010109X_NYSEG Assets_PlntIn" xfId="13655"/>
    <cellStyle name="_Db010109X_NYSEG Assets_PlntIn 2" xfId="13656"/>
    <cellStyle name="_Db010109X_NYSEG Assets_PlntIn_Xavier" xfId="13657"/>
    <cellStyle name="_Db010109X_NYSEG Assets_PlntIn_Xavier 2" xfId="13658"/>
    <cellStyle name="_Db010109X_NYSEG Assets_PPA" xfId="13659"/>
    <cellStyle name="_Db010109X_NYSEG Assets_PPA 2" xfId="13660"/>
    <cellStyle name="_Db010109X_NYSEG Assets_PPA_Xavier" xfId="13661"/>
    <cellStyle name="_Db010109X_NYSEG Assets_PPA_Xavier 2" xfId="13662"/>
    <cellStyle name="_Db010109X_NYSEG Assets_Xavier" xfId="13663"/>
    <cellStyle name="_Db010109X_NYSEG Assets_Xavier 2" xfId="13664"/>
    <cellStyle name="_Db010109X_NYSEG Liab" xfId="799"/>
    <cellStyle name="_Db010109X_NYSEG Liab 2" xfId="800"/>
    <cellStyle name="_Db010109X_NYSEG Liab 2 2" xfId="3817"/>
    <cellStyle name="_Db010109X_NYSEG Liab 2_Xavier" xfId="13665"/>
    <cellStyle name="_Db010109X_NYSEG Liab 2_Xavier 2" xfId="13666"/>
    <cellStyle name="_Db010109X_NYSEG Liab 3" xfId="3816"/>
    <cellStyle name="_Db010109X_NYSEG Liab 3 2" xfId="13667"/>
    <cellStyle name="_Db010109X_NYSEG Liab 4" xfId="13668"/>
    <cellStyle name="_Db010109X_NYSEG Liab 4 2" xfId="13669"/>
    <cellStyle name="_Db010109X_NYSEG Liab 5" xfId="13670"/>
    <cellStyle name="_Db010109X_NYSEG Liab 5 2" xfId="13671"/>
    <cellStyle name="_Db010109X_NYSEG Liab 6" xfId="13672"/>
    <cellStyle name="_Db010109X_NYSEG Liab 6 2" xfId="13673"/>
    <cellStyle name="_Db010109X_NYSEG Liab 7" xfId="13674"/>
    <cellStyle name="_Db010109X_NYSEG Liab 7 2" xfId="13675"/>
    <cellStyle name="_Db010109X_NYSEG Liab 8" xfId="13676"/>
    <cellStyle name="_Db010109X_NYSEG Liab 9" xfId="13677"/>
    <cellStyle name="_Db010109X_NYSEG Liab_9. Staff Cost-External Services" xfId="13678"/>
    <cellStyle name="_Db010109X_NYSEG Liab_9. Staff Cost-External Services 2" xfId="13679"/>
    <cellStyle name="_Db010109X_NYSEG Liab_Actual" xfId="13680"/>
    <cellStyle name="_Db010109X_NYSEG Liab_Actual 2" xfId="13681"/>
    <cellStyle name="_Db010109X_NYSEG Liab_Actual_Xavier" xfId="13682"/>
    <cellStyle name="_Db010109X_NYSEG Liab_Actual_Xavier 2" xfId="13683"/>
    <cellStyle name="_Db010109X_NYSEG Liab_Conversion" xfId="13684"/>
    <cellStyle name="_Db010109X_NYSEG Liab_Conversion 2" xfId="13685"/>
    <cellStyle name="_Db010109X_NYSEG Liab_FIN € Summary" xfId="13686"/>
    <cellStyle name="_Db010109X_NYSEG Liab_FIN € Summary 2" xfId="13687"/>
    <cellStyle name="_Db010109X_NYSEG Liab_IFRS Elim" xfId="13688"/>
    <cellStyle name="_Db010109X_NYSEG Liab_IFRS Elim 2" xfId="13689"/>
    <cellStyle name="_Db010109X_NYSEG Liab_IFRS Elim_Xavier" xfId="13690"/>
    <cellStyle name="_Db010109X_NYSEG Liab_IFRS Elim_Xavier 2" xfId="13691"/>
    <cellStyle name="_Db010109X_NYSEG Liab_IFRS IS" xfId="13692"/>
    <cellStyle name="_Db010109X_NYSEG Liab_IFRS IS 2" xfId="13693"/>
    <cellStyle name="_Db010109X_NYSEG Liab_IFRS IS_Xavier" xfId="13694"/>
    <cellStyle name="_Db010109X_NYSEG Liab_IFRS IS_Xavier 2" xfId="13695"/>
    <cellStyle name="_Db010109X_NYSEG Liab_One Corp Summary" xfId="13696"/>
    <cellStyle name="_Db010109X_NYSEG Liab_One Corp Summary 2" xfId="13697"/>
    <cellStyle name="_Db010109X_NYSEG Liab_Plan IS" xfId="13698"/>
    <cellStyle name="_Db010109X_NYSEG Liab_Plan IS 2" xfId="13699"/>
    <cellStyle name="_Db010109X_NYSEG Liab_Plan IS_Xavier" xfId="13700"/>
    <cellStyle name="_Db010109X_NYSEG Liab_Plan IS_Xavier 2" xfId="13701"/>
    <cellStyle name="_Db010109X_NYSEG Liab_PlntIn" xfId="13702"/>
    <cellStyle name="_Db010109X_NYSEG Liab_PlntIn 2" xfId="13703"/>
    <cellStyle name="_Db010109X_NYSEG Liab_PlntIn_Xavier" xfId="13704"/>
    <cellStyle name="_Db010109X_NYSEG Liab_PlntIn_Xavier 2" xfId="13705"/>
    <cellStyle name="_Db010109X_NYSEG Liab_PPA" xfId="13706"/>
    <cellStyle name="_Db010109X_NYSEG Liab_PPA 2" xfId="13707"/>
    <cellStyle name="_Db010109X_NYSEG Liab_PPA_Xavier" xfId="13708"/>
    <cellStyle name="_Db010109X_NYSEG Liab_PPA_Xavier 2" xfId="13709"/>
    <cellStyle name="_Db010109X_NYSEG Liab_Xavier" xfId="13710"/>
    <cellStyle name="_Db010109X_NYSEG Liab_Xavier 2" xfId="13711"/>
    <cellStyle name="_Db010109X_One Corp Summary" xfId="13712"/>
    <cellStyle name="_Db010109X_One Corp Summary 2" xfId="13713"/>
    <cellStyle name="_Db010109X_Plan IS" xfId="13714"/>
    <cellStyle name="_Db010109X_Plan IS 2" xfId="13715"/>
    <cellStyle name="_Db010109X_Plan IS_Xavier" xfId="13716"/>
    <cellStyle name="_Db010109X_Plan IS_Xavier 2" xfId="13717"/>
    <cellStyle name="_Db010109X_PlntIn" xfId="13718"/>
    <cellStyle name="_Db010109X_PlntIn 2" xfId="13719"/>
    <cellStyle name="_Db010109X_PlntIn_Xavier" xfId="13720"/>
    <cellStyle name="_Db010109X_PlntIn_Xavier 2" xfId="13721"/>
    <cellStyle name="_Db010109X_PPA" xfId="13722"/>
    <cellStyle name="_Db010109X_PPA 2" xfId="13723"/>
    <cellStyle name="_Db010109X_PPA_Xavier" xfId="13724"/>
    <cellStyle name="_Db010109X_PPA_Xavier 2" xfId="13725"/>
    <cellStyle name="_Db010109X_Reg Asset 2008 changes-summary Jan" xfId="801"/>
    <cellStyle name="_Db010109X_Reg Asset 2008 changes-summary Jan 2" xfId="802"/>
    <cellStyle name="_Db010109X_Reg Asset 2008 changes-summary Jan 2 2" xfId="3819"/>
    <cellStyle name="_Db010109X_Reg Asset 2008 changes-summary Jan 2_Xavier" xfId="13726"/>
    <cellStyle name="_Db010109X_Reg Asset 2008 changes-summary Jan 2_Xavier 2" xfId="13727"/>
    <cellStyle name="_Db010109X_Reg Asset 2008 changes-summary Jan 3" xfId="3818"/>
    <cellStyle name="_Db010109X_Reg Asset 2008 changes-summary Jan 3 2" xfId="13728"/>
    <cellStyle name="_Db010109X_Reg Asset 2008 changes-summary Jan 4" xfId="13729"/>
    <cellStyle name="_Db010109X_Reg Asset 2008 changes-summary Jan 4 2" xfId="13730"/>
    <cellStyle name="_Db010109X_Reg Asset 2008 changes-summary Jan 5" xfId="13731"/>
    <cellStyle name="_Db010109X_Reg Asset 2008 changes-summary Jan 5 2" xfId="13732"/>
    <cellStyle name="_Db010109X_Reg Asset 2008 changes-summary Jan 6" xfId="13733"/>
    <cellStyle name="_Db010109X_Reg Asset 2008 changes-summary Jan 6 2" xfId="13734"/>
    <cellStyle name="_Db010109X_Reg Asset 2008 changes-summary Jan 7" xfId="13735"/>
    <cellStyle name="_Db010109X_Reg Asset 2008 changes-summary Jan 7 2" xfId="13736"/>
    <cellStyle name="_Db010109X_Reg Asset 2008 changes-summary Jan 8" xfId="13737"/>
    <cellStyle name="_Db010109X_Reg Asset 2008 changes-summary Jan 9" xfId="13738"/>
    <cellStyle name="_Db010109X_Reg Asset 2008 changes-summary Jan_9. Staff Cost-External Services" xfId="13739"/>
    <cellStyle name="_Db010109X_Reg Asset 2008 changes-summary Jan_9. Staff Cost-External Services 2" xfId="13740"/>
    <cellStyle name="_Db010109X_Reg Asset 2008 changes-summary Jan_Actual" xfId="13741"/>
    <cellStyle name="_Db010109X_Reg Asset 2008 changes-summary Jan_Actual 2" xfId="13742"/>
    <cellStyle name="_Db010109X_Reg Asset 2008 changes-summary Jan_Actual_Xavier" xfId="13743"/>
    <cellStyle name="_Db010109X_Reg Asset 2008 changes-summary Jan_Actual_Xavier 2" xfId="13744"/>
    <cellStyle name="_Db010109X_Reg Asset 2008 changes-summary Jan_Conversion" xfId="13745"/>
    <cellStyle name="_Db010109X_Reg Asset 2008 changes-summary Jan_Conversion 2" xfId="13746"/>
    <cellStyle name="_Db010109X_Reg Asset 2008 changes-summary Jan_FIN € Summary" xfId="13747"/>
    <cellStyle name="_Db010109X_Reg Asset 2008 changes-summary Jan_FIN € Summary 2" xfId="13748"/>
    <cellStyle name="_Db010109X_Reg Asset 2008 changes-summary Jan_IFRS Elim" xfId="13749"/>
    <cellStyle name="_Db010109X_Reg Asset 2008 changes-summary Jan_IFRS Elim 2" xfId="13750"/>
    <cellStyle name="_Db010109X_Reg Asset 2008 changes-summary Jan_IFRS Elim_Xavier" xfId="13751"/>
    <cellStyle name="_Db010109X_Reg Asset 2008 changes-summary Jan_IFRS Elim_Xavier 2" xfId="13752"/>
    <cellStyle name="_Db010109X_Reg Asset 2008 changes-summary Jan_IFRS IS" xfId="13753"/>
    <cellStyle name="_Db010109X_Reg Asset 2008 changes-summary Jan_IFRS IS 2" xfId="13754"/>
    <cellStyle name="_Db010109X_Reg Asset 2008 changes-summary Jan_IFRS IS_Xavier" xfId="13755"/>
    <cellStyle name="_Db010109X_Reg Asset 2008 changes-summary Jan_IFRS IS_Xavier 2" xfId="13756"/>
    <cellStyle name="_Db010109X_Reg Asset 2008 changes-summary Jan_One Corp Summary" xfId="13757"/>
    <cellStyle name="_Db010109X_Reg Asset 2008 changes-summary Jan_One Corp Summary 2" xfId="13758"/>
    <cellStyle name="_Db010109X_Reg Asset 2008 changes-summary Jan_Plan IS" xfId="13759"/>
    <cellStyle name="_Db010109X_Reg Asset 2008 changes-summary Jan_Plan IS 2" xfId="13760"/>
    <cellStyle name="_Db010109X_Reg Asset 2008 changes-summary Jan_Plan IS_Xavier" xfId="13761"/>
    <cellStyle name="_Db010109X_Reg Asset 2008 changes-summary Jan_Plan IS_Xavier 2" xfId="13762"/>
    <cellStyle name="_Db010109X_Reg Asset 2008 changes-summary Jan_PlntIn" xfId="13763"/>
    <cellStyle name="_Db010109X_Reg Asset 2008 changes-summary Jan_PlntIn 2" xfId="13764"/>
    <cellStyle name="_Db010109X_Reg Asset 2008 changes-summary Jan_PlntIn_Xavier" xfId="13765"/>
    <cellStyle name="_Db010109X_Reg Asset 2008 changes-summary Jan_PlntIn_Xavier 2" xfId="13766"/>
    <cellStyle name="_Db010109X_Reg Asset 2008 changes-summary Jan_PPA" xfId="13767"/>
    <cellStyle name="_Db010109X_Reg Asset 2008 changes-summary Jan_PPA 2" xfId="13768"/>
    <cellStyle name="_Db010109X_Reg Asset 2008 changes-summary Jan_PPA_Xavier" xfId="13769"/>
    <cellStyle name="_Db010109X_Reg Asset 2008 changes-summary Jan_PPA_Xavier 2" xfId="13770"/>
    <cellStyle name="_Db010109X_Reg Asset 2008 changes-summary Jan_Xavier" xfId="13771"/>
    <cellStyle name="_Db010109X_Reg Asset 2008 changes-summary Jan_Xavier 2" xfId="13772"/>
    <cellStyle name="_Db010109X_SCT(1+2) PO 5 Yr Plan Template 2005 020805" xfId="803"/>
    <cellStyle name="_Db010109X_SCT(1+2) PO 5 Yr Plan Template 2005 020805 2" xfId="804"/>
    <cellStyle name="_Db010109X_SCT(1+2) PO 5 Yr Plan Template 2005 020805 2 2" xfId="3821"/>
    <cellStyle name="_Db010109X_SCT(1+2) PO 5 Yr Plan Template 2005 020805 2_Xavier" xfId="13773"/>
    <cellStyle name="_Db010109X_SCT(1+2) PO 5 Yr Plan Template 2005 020805 2_Xavier 2" xfId="13774"/>
    <cellStyle name="_Db010109X_SCT(1+2) PO 5 Yr Plan Template 2005 020805 3" xfId="3820"/>
    <cellStyle name="_Db010109X_SCT(1+2) PO 5 Yr Plan Template 2005 020805 3 2" xfId="13775"/>
    <cellStyle name="_Db010109X_SCT(1+2) PO 5 Yr Plan Template 2005 020805 4" xfId="13776"/>
    <cellStyle name="_Db010109X_SCT(1+2) PO 5 Yr Plan Template 2005 020805 4 2" xfId="13777"/>
    <cellStyle name="_Db010109X_SCT(1+2) PO 5 Yr Plan Template 2005 020805 5" xfId="13778"/>
    <cellStyle name="_Db010109X_SCT(1+2) PO 5 Yr Plan Template 2005 020805 5 2" xfId="13779"/>
    <cellStyle name="_Db010109X_SCT(1+2) PO 5 Yr Plan Template 2005 020805 6" xfId="13780"/>
    <cellStyle name="_Db010109X_SCT(1+2) PO 5 Yr Plan Template 2005 020805 6 2" xfId="13781"/>
    <cellStyle name="_Db010109X_SCT(1+2) PO 5 Yr Plan Template 2005 020805 7" xfId="13782"/>
    <cellStyle name="_Db010109X_SCT(1+2) PO 5 Yr Plan Template 2005 020805 7 2" xfId="13783"/>
    <cellStyle name="_Db010109X_SCT(1+2) PO 5 Yr Plan Template 2005 020805 8" xfId="13784"/>
    <cellStyle name="_Db010109X_SCT(1+2) PO 5 Yr Plan Template 2005 020805 9" xfId="13785"/>
    <cellStyle name="_Db010109X_SCT(1+2) PO 5 Yr Plan Template 2005 020805_9. Staff Cost-External Services" xfId="13786"/>
    <cellStyle name="_Db010109X_SCT(1+2) PO 5 Yr Plan Template 2005 020805_9. Staff Cost-External Services 2" xfId="13787"/>
    <cellStyle name="_Db010109X_SCT(1+2) PO 5 Yr Plan Template 2005 020805_Actual" xfId="13788"/>
    <cellStyle name="_Db010109X_SCT(1+2) PO 5 Yr Plan Template 2005 020805_Actual 2" xfId="13789"/>
    <cellStyle name="_Db010109X_SCT(1+2) PO 5 Yr Plan Template 2005 020805_Actual_Xavier" xfId="13790"/>
    <cellStyle name="_Db010109X_SCT(1+2) PO 5 Yr Plan Template 2005 020805_Actual_Xavier 2" xfId="13791"/>
    <cellStyle name="_Db010109X_SCT(1+2) PO 5 Yr Plan Template 2005 020805_Conversion" xfId="13792"/>
    <cellStyle name="_Db010109X_SCT(1+2) PO 5 Yr Plan Template 2005 020805_Conversion 2" xfId="13793"/>
    <cellStyle name="_Db010109X_SCT(1+2) PO 5 Yr Plan Template 2005 020805_FIN € Summary" xfId="13794"/>
    <cellStyle name="_Db010109X_SCT(1+2) PO 5 Yr Plan Template 2005 020805_FIN € Summary 2" xfId="13795"/>
    <cellStyle name="_Db010109X_SCT(1+2) PO 5 Yr Plan Template 2005 020805_IFRS Elim" xfId="13796"/>
    <cellStyle name="_Db010109X_SCT(1+2) PO 5 Yr Plan Template 2005 020805_IFRS Elim 2" xfId="13797"/>
    <cellStyle name="_Db010109X_SCT(1+2) PO 5 Yr Plan Template 2005 020805_IFRS Elim_Xavier" xfId="13798"/>
    <cellStyle name="_Db010109X_SCT(1+2) PO 5 Yr Plan Template 2005 020805_IFRS Elim_Xavier 2" xfId="13799"/>
    <cellStyle name="_Db010109X_SCT(1+2) PO 5 Yr Plan Template 2005 020805_IFRS IS" xfId="13800"/>
    <cellStyle name="_Db010109X_SCT(1+2) PO 5 Yr Plan Template 2005 020805_IFRS IS 2" xfId="13801"/>
    <cellStyle name="_Db010109X_SCT(1+2) PO 5 Yr Plan Template 2005 020805_IFRS IS_Xavier" xfId="13802"/>
    <cellStyle name="_Db010109X_SCT(1+2) PO 5 Yr Plan Template 2005 020805_IFRS IS_Xavier 2" xfId="13803"/>
    <cellStyle name="_Db010109X_SCT(1+2) PO 5 Yr Plan Template 2005 020805_One Corp Summary" xfId="13804"/>
    <cellStyle name="_Db010109X_SCT(1+2) PO 5 Yr Plan Template 2005 020805_One Corp Summary 2" xfId="13805"/>
    <cellStyle name="_Db010109X_SCT(1+2) PO 5 Yr Plan Template 2005 020805_Plan IS" xfId="13806"/>
    <cellStyle name="_Db010109X_SCT(1+2) PO 5 Yr Plan Template 2005 020805_Plan IS 2" xfId="13807"/>
    <cellStyle name="_Db010109X_SCT(1+2) PO 5 Yr Plan Template 2005 020805_Plan IS_Xavier" xfId="13808"/>
    <cellStyle name="_Db010109X_SCT(1+2) PO 5 Yr Plan Template 2005 020805_Plan IS_Xavier 2" xfId="13809"/>
    <cellStyle name="_Db010109X_SCT(1+2) PO 5 Yr Plan Template 2005 020805_PlntIn" xfId="13810"/>
    <cellStyle name="_Db010109X_SCT(1+2) PO 5 Yr Plan Template 2005 020805_PlntIn 2" xfId="13811"/>
    <cellStyle name="_Db010109X_SCT(1+2) PO 5 Yr Plan Template 2005 020805_PlntIn_Xavier" xfId="13812"/>
    <cellStyle name="_Db010109X_SCT(1+2) PO 5 Yr Plan Template 2005 020805_PlntIn_Xavier 2" xfId="13813"/>
    <cellStyle name="_Db010109X_SCT(1+2) PO 5 Yr Plan Template 2005 020805_PPA" xfId="13814"/>
    <cellStyle name="_Db010109X_SCT(1+2) PO 5 Yr Plan Template 2005 020805_PPA 2" xfId="13815"/>
    <cellStyle name="_Db010109X_SCT(1+2) PO 5 Yr Plan Template 2005 020805_PPA_Xavier" xfId="13816"/>
    <cellStyle name="_Db010109X_SCT(1+2) PO 5 Yr Plan Template 2005 020805_PPA_Xavier 2" xfId="13817"/>
    <cellStyle name="_Db010109X_SCT(1+2) PO 5 Yr Plan Template 2005 020805_Xavier" xfId="13818"/>
    <cellStyle name="_Db010109X_SCT(1+2) PO 5 Yr Plan Template 2005 020805_Xavier 2" xfId="13819"/>
    <cellStyle name="_Db010109X_Xavier" xfId="13820"/>
    <cellStyle name="_Db010109X_Xavier 2" xfId="13821"/>
    <cellStyle name="_dbtpa000911" xfId="805"/>
    <cellStyle name="_dbtpa000911 2" xfId="806"/>
    <cellStyle name="_dbtpa000911 2 2" xfId="3823"/>
    <cellStyle name="_dbtpa000911 2_Xavier" xfId="13822"/>
    <cellStyle name="_dbtpa000911 2_Xavier 2" xfId="13823"/>
    <cellStyle name="_dbtpa000911 3" xfId="3822"/>
    <cellStyle name="_dbtpa000911 3 2" xfId="13824"/>
    <cellStyle name="_dbtpa000911 4" xfId="13825"/>
    <cellStyle name="_dbtpa000911 4 2" xfId="13826"/>
    <cellStyle name="_dbtpa000911 5" xfId="13827"/>
    <cellStyle name="_dbtpa000911 5 2" xfId="13828"/>
    <cellStyle name="_dbtpa000911 6" xfId="13829"/>
    <cellStyle name="_dbtpa000911 6 2" xfId="13830"/>
    <cellStyle name="_dbtpa000911 7" xfId="13831"/>
    <cellStyle name="_dbtpa000911 7 2" xfId="13832"/>
    <cellStyle name="_dbtpa000911 8" xfId="13833"/>
    <cellStyle name="_dbtpa000911 9" xfId="13834"/>
    <cellStyle name="_dbtpa000911_9. Staff Cost-External Services" xfId="13835"/>
    <cellStyle name="_dbtpa000911_9. Staff Cost-External Services 2" xfId="13836"/>
    <cellStyle name="_dbtpa000911_Actual" xfId="13837"/>
    <cellStyle name="_dbtpa000911_Actual 2" xfId="13838"/>
    <cellStyle name="_dbtpa000911_Actual_Xavier" xfId="13839"/>
    <cellStyle name="_dbtpa000911_Actual_Xavier 2" xfId="13840"/>
    <cellStyle name="_dbtpa000911_Adams Report Recon Sept 08" xfId="807"/>
    <cellStyle name="_dbtpa000911_Adams Report Recon Sept 08 2" xfId="808"/>
    <cellStyle name="_dbtpa000911_Adams Report Recon Sept 08 2 2" xfId="3825"/>
    <cellStyle name="_dbtpa000911_Adams Report Recon Sept 08 2_Xavier" xfId="13841"/>
    <cellStyle name="_dbtpa000911_Adams Report Recon Sept 08 2_Xavier 2" xfId="13842"/>
    <cellStyle name="_dbtpa000911_Adams Report Recon Sept 08 3" xfId="3824"/>
    <cellStyle name="_dbtpa000911_Adams Report Recon Sept 08 3 2" xfId="13843"/>
    <cellStyle name="_dbtpa000911_Adams Report Recon Sept 08 4" xfId="13844"/>
    <cellStyle name="_dbtpa000911_Adams Report Recon Sept 08 4 2" xfId="13845"/>
    <cellStyle name="_dbtpa000911_Adams Report Recon Sept 08 5" xfId="13846"/>
    <cellStyle name="_dbtpa000911_Adams Report Recon Sept 08 5 2" xfId="13847"/>
    <cellStyle name="_dbtpa000911_Adams Report Recon Sept 08 6" xfId="13848"/>
    <cellStyle name="_dbtpa000911_Adams Report Recon Sept 08 6 2" xfId="13849"/>
    <cellStyle name="_dbtpa000911_Adams Report Recon Sept 08 7" xfId="13850"/>
    <cellStyle name="_dbtpa000911_Adams Report Recon Sept 08 7 2" xfId="13851"/>
    <cellStyle name="_dbtpa000911_Adams Report Recon Sept 08 8" xfId="13852"/>
    <cellStyle name="_dbtpa000911_Adams Report Recon Sept 08 9" xfId="13853"/>
    <cellStyle name="_dbtpa000911_Adams Report Recon Sept 08_9. Staff Cost-External Services" xfId="13854"/>
    <cellStyle name="_dbtpa000911_Adams Report Recon Sept 08_9. Staff Cost-External Services 2" xfId="13855"/>
    <cellStyle name="_dbtpa000911_Adams Report Recon Sept 08_Actual" xfId="13856"/>
    <cellStyle name="_dbtpa000911_Adams Report Recon Sept 08_Actual 2" xfId="13857"/>
    <cellStyle name="_dbtpa000911_Adams Report Recon Sept 08_Actual_Xavier" xfId="13858"/>
    <cellStyle name="_dbtpa000911_Adams Report Recon Sept 08_Actual_Xavier 2" xfId="13859"/>
    <cellStyle name="_dbtpa000911_Adams Report Recon Sept 08_Conversion" xfId="13860"/>
    <cellStyle name="_dbtpa000911_Adams Report Recon Sept 08_Conversion 2" xfId="13861"/>
    <cellStyle name="_dbtpa000911_Adams Report Recon Sept 08_FIN € Summary" xfId="13862"/>
    <cellStyle name="_dbtpa000911_Adams Report Recon Sept 08_FIN € Summary 2" xfId="13863"/>
    <cellStyle name="_dbtpa000911_Adams Report Recon Sept 08_IFRS Elim" xfId="13864"/>
    <cellStyle name="_dbtpa000911_Adams Report Recon Sept 08_IFRS Elim 2" xfId="13865"/>
    <cellStyle name="_dbtpa000911_Adams Report Recon Sept 08_IFRS Elim_Xavier" xfId="13866"/>
    <cellStyle name="_dbtpa000911_Adams Report Recon Sept 08_IFRS Elim_Xavier 2" xfId="13867"/>
    <cellStyle name="_dbtpa000911_Adams Report Recon Sept 08_IFRS IS" xfId="13868"/>
    <cellStyle name="_dbtpa000911_Adams Report Recon Sept 08_IFRS IS 2" xfId="13869"/>
    <cellStyle name="_dbtpa000911_Adams Report Recon Sept 08_IFRS IS_Xavier" xfId="13870"/>
    <cellStyle name="_dbtpa000911_Adams Report Recon Sept 08_IFRS IS_Xavier 2" xfId="13871"/>
    <cellStyle name="_dbtpa000911_Adams Report Recon Sept 08_One Corp Summary" xfId="13872"/>
    <cellStyle name="_dbtpa000911_Adams Report Recon Sept 08_One Corp Summary 2" xfId="13873"/>
    <cellStyle name="_dbtpa000911_Adams Report Recon Sept 08_Plan IS" xfId="13874"/>
    <cellStyle name="_dbtpa000911_Adams Report Recon Sept 08_Plan IS 2" xfId="13875"/>
    <cellStyle name="_dbtpa000911_Adams Report Recon Sept 08_Plan IS_Xavier" xfId="13876"/>
    <cellStyle name="_dbtpa000911_Adams Report Recon Sept 08_Plan IS_Xavier 2" xfId="13877"/>
    <cellStyle name="_dbtpa000911_Adams Report Recon Sept 08_PlntIn" xfId="13878"/>
    <cellStyle name="_dbtpa000911_Adams Report Recon Sept 08_PlntIn 2" xfId="13879"/>
    <cellStyle name="_dbtpa000911_Adams Report Recon Sept 08_PlntIn_Xavier" xfId="13880"/>
    <cellStyle name="_dbtpa000911_Adams Report Recon Sept 08_PlntIn_Xavier 2" xfId="13881"/>
    <cellStyle name="_dbtpa000911_Adams Report Recon Sept 08_PPA" xfId="13882"/>
    <cellStyle name="_dbtpa000911_Adams Report Recon Sept 08_PPA 2" xfId="13883"/>
    <cellStyle name="_dbtpa000911_Adams Report Recon Sept 08_PPA_Xavier" xfId="13884"/>
    <cellStyle name="_dbtpa000911_Adams Report Recon Sept 08_PPA_Xavier 2" xfId="13885"/>
    <cellStyle name="_dbtpa000911_Adams Report Recon Sept 08_Xavier" xfId="13886"/>
    <cellStyle name="_dbtpa000911_Adams Report Recon Sept 08_Xavier 2" xfId="13887"/>
    <cellStyle name="_dbtpa000911_Book1" xfId="809"/>
    <cellStyle name="_dbtpa000911_Book1 2" xfId="810"/>
    <cellStyle name="_dbtpa000911_Book1 2 2" xfId="3827"/>
    <cellStyle name="_dbtpa000911_Book1 2_Xavier" xfId="13888"/>
    <cellStyle name="_dbtpa000911_Book1 2_Xavier 2" xfId="13889"/>
    <cellStyle name="_dbtpa000911_Book1 3" xfId="3826"/>
    <cellStyle name="_dbtpa000911_Book1 3 2" xfId="13890"/>
    <cellStyle name="_dbtpa000911_Book1 4" xfId="13891"/>
    <cellStyle name="_dbtpa000911_Book1 4 2" xfId="13892"/>
    <cellStyle name="_dbtpa000911_Book1 5" xfId="13893"/>
    <cellStyle name="_dbtpa000911_Book1 5 2" xfId="13894"/>
    <cellStyle name="_dbtpa000911_Book1 6" xfId="13895"/>
    <cellStyle name="_dbtpa000911_Book1 6 2" xfId="13896"/>
    <cellStyle name="_dbtpa000911_Book1 7" xfId="13897"/>
    <cellStyle name="_dbtpa000911_Book1 7 2" xfId="13898"/>
    <cellStyle name="_dbtpa000911_Book1 8" xfId="13899"/>
    <cellStyle name="_dbtpa000911_Book1 9" xfId="13900"/>
    <cellStyle name="_dbtpa000911_Book1_9. Staff Cost-External Services" xfId="13901"/>
    <cellStyle name="_dbtpa000911_Book1_9. Staff Cost-External Services 2" xfId="13902"/>
    <cellStyle name="_dbtpa000911_Book1_Actual" xfId="13903"/>
    <cellStyle name="_dbtpa000911_Book1_Actual 2" xfId="13904"/>
    <cellStyle name="_dbtpa000911_Book1_Actual_Xavier" xfId="13905"/>
    <cellStyle name="_dbtpa000911_Book1_Actual_Xavier 2" xfId="13906"/>
    <cellStyle name="_dbtpa000911_Book1_Conversion" xfId="13907"/>
    <cellStyle name="_dbtpa000911_Book1_Conversion 2" xfId="13908"/>
    <cellStyle name="_dbtpa000911_Book1_FIN € Summary" xfId="13909"/>
    <cellStyle name="_dbtpa000911_Book1_FIN € Summary 2" xfId="13910"/>
    <cellStyle name="_dbtpa000911_Book1_IFRS Elim" xfId="13911"/>
    <cellStyle name="_dbtpa000911_Book1_IFRS Elim 2" xfId="13912"/>
    <cellStyle name="_dbtpa000911_Book1_IFRS Elim_Xavier" xfId="13913"/>
    <cellStyle name="_dbtpa000911_Book1_IFRS Elim_Xavier 2" xfId="13914"/>
    <cellStyle name="_dbtpa000911_Book1_IFRS IS" xfId="13915"/>
    <cellStyle name="_dbtpa000911_Book1_IFRS IS 2" xfId="13916"/>
    <cellStyle name="_dbtpa000911_Book1_IFRS IS_Xavier" xfId="13917"/>
    <cellStyle name="_dbtpa000911_Book1_IFRS IS_Xavier 2" xfId="13918"/>
    <cellStyle name="_dbtpa000911_Book1_One Corp Summary" xfId="13919"/>
    <cellStyle name="_dbtpa000911_Book1_One Corp Summary 2" xfId="13920"/>
    <cellStyle name="_dbtpa000911_Book1_Plan IS" xfId="13921"/>
    <cellStyle name="_dbtpa000911_Book1_Plan IS 2" xfId="13922"/>
    <cellStyle name="_dbtpa000911_Book1_Plan IS_Xavier" xfId="13923"/>
    <cellStyle name="_dbtpa000911_Book1_Plan IS_Xavier 2" xfId="13924"/>
    <cellStyle name="_dbtpa000911_Book1_PlntIn" xfId="13925"/>
    <cellStyle name="_dbtpa000911_Book1_PlntIn 2" xfId="13926"/>
    <cellStyle name="_dbtpa000911_Book1_PlntIn_Xavier" xfId="13927"/>
    <cellStyle name="_dbtpa000911_Book1_PlntIn_Xavier 2" xfId="13928"/>
    <cellStyle name="_dbtpa000911_Book1_PPA" xfId="13929"/>
    <cellStyle name="_dbtpa000911_Book1_PPA 2" xfId="13930"/>
    <cellStyle name="_dbtpa000911_Book1_PPA_Xavier" xfId="13931"/>
    <cellStyle name="_dbtpa000911_Book1_PPA_Xavier 2" xfId="13932"/>
    <cellStyle name="_dbtpa000911_Book1_Xavier" xfId="13933"/>
    <cellStyle name="_dbtpa000911_Book1_Xavier 2" xfId="13934"/>
    <cellStyle name="_dbtpa000911_Conversion" xfId="13935"/>
    <cellStyle name="_dbtpa000911_Conversion 2" xfId="13936"/>
    <cellStyle name="_dbtpa000911_FIN € Summary" xfId="13937"/>
    <cellStyle name="_dbtpa000911_FIN € Summary 2" xfId="13938"/>
    <cellStyle name="_dbtpa000911_IFRS Elim" xfId="13939"/>
    <cellStyle name="_dbtpa000911_IFRS Elim 2" xfId="13940"/>
    <cellStyle name="_dbtpa000911_IFRS Elim_Xavier" xfId="13941"/>
    <cellStyle name="_dbtpa000911_IFRS Elim_Xavier 2" xfId="13942"/>
    <cellStyle name="_dbtpa000911_IFRS IS" xfId="13943"/>
    <cellStyle name="_dbtpa000911_IFRS IS 2" xfId="13944"/>
    <cellStyle name="_dbtpa000911_IFRS IS_Xavier" xfId="13945"/>
    <cellStyle name="_dbtpa000911_IFRS IS_Xavier 2" xfId="13946"/>
    <cellStyle name="_dbtpa000911_NYSEG Assets" xfId="811"/>
    <cellStyle name="_dbtpa000911_NYSEG Assets 2" xfId="812"/>
    <cellStyle name="_dbtpa000911_NYSEG Assets 2 2" xfId="3829"/>
    <cellStyle name="_dbtpa000911_NYSEG Assets 2_Xavier" xfId="13947"/>
    <cellStyle name="_dbtpa000911_NYSEG Assets 2_Xavier 2" xfId="13948"/>
    <cellStyle name="_dbtpa000911_NYSEG Assets 3" xfId="3828"/>
    <cellStyle name="_dbtpa000911_NYSEG Assets 3 2" xfId="13949"/>
    <cellStyle name="_dbtpa000911_NYSEG Assets 4" xfId="13950"/>
    <cellStyle name="_dbtpa000911_NYSEG Assets 4 2" xfId="13951"/>
    <cellStyle name="_dbtpa000911_NYSEG Assets 5" xfId="13952"/>
    <cellStyle name="_dbtpa000911_NYSEG Assets 5 2" xfId="13953"/>
    <cellStyle name="_dbtpa000911_NYSEG Assets 6" xfId="13954"/>
    <cellStyle name="_dbtpa000911_NYSEG Assets 6 2" xfId="13955"/>
    <cellStyle name="_dbtpa000911_NYSEG Assets 7" xfId="13956"/>
    <cellStyle name="_dbtpa000911_NYSEG Assets 7 2" xfId="13957"/>
    <cellStyle name="_dbtpa000911_NYSEG Assets 8" xfId="13958"/>
    <cellStyle name="_dbtpa000911_NYSEG Assets 9" xfId="13959"/>
    <cellStyle name="_dbtpa000911_NYSEG Assets_9. Staff Cost-External Services" xfId="13960"/>
    <cellStyle name="_dbtpa000911_NYSEG Assets_9. Staff Cost-External Services 2" xfId="13961"/>
    <cellStyle name="_dbtpa000911_NYSEG Assets_Actual" xfId="13962"/>
    <cellStyle name="_dbtpa000911_NYSEG Assets_Actual 2" xfId="13963"/>
    <cellStyle name="_dbtpa000911_NYSEG Assets_Actual_Xavier" xfId="13964"/>
    <cellStyle name="_dbtpa000911_NYSEG Assets_Actual_Xavier 2" xfId="13965"/>
    <cellStyle name="_dbtpa000911_NYSEG Assets_Conversion" xfId="13966"/>
    <cellStyle name="_dbtpa000911_NYSEG Assets_Conversion 2" xfId="13967"/>
    <cellStyle name="_dbtpa000911_NYSEG Assets_FIN € Summary" xfId="13968"/>
    <cellStyle name="_dbtpa000911_NYSEG Assets_FIN € Summary 2" xfId="13969"/>
    <cellStyle name="_dbtpa000911_NYSEG Assets_IFRS Elim" xfId="13970"/>
    <cellStyle name="_dbtpa000911_NYSEG Assets_IFRS Elim 2" xfId="13971"/>
    <cellStyle name="_dbtpa000911_NYSEG Assets_IFRS Elim_Xavier" xfId="13972"/>
    <cellStyle name="_dbtpa000911_NYSEG Assets_IFRS Elim_Xavier 2" xfId="13973"/>
    <cellStyle name="_dbtpa000911_NYSEG Assets_IFRS IS" xfId="13974"/>
    <cellStyle name="_dbtpa000911_NYSEG Assets_IFRS IS 2" xfId="13975"/>
    <cellStyle name="_dbtpa000911_NYSEG Assets_IFRS IS_Xavier" xfId="13976"/>
    <cellStyle name="_dbtpa000911_NYSEG Assets_IFRS IS_Xavier 2" xfId="13977"/>
    <cellStyle name="_dbtpa000911_NYSEG Assets_One Corp Summary" xfId="13978"/>
    <cellStyle name="_dbtpa000911_NYSEG Assets_One Corp Summary 2" xfId="13979"/>
    <cellStyle name="_dbtpa000911_NYSEG Assets_Plan IS" xfId="13980"/>
    <cellStyle name="_dbtpa000911_NYSEG Assets_Plan IS 2" xfId="13981"/>
    <cellStyle name="_dbtpa000911_NYSEG Assets_Plan IS_Xavier" xfId="13982"/>
    <cellStyle name="_dbtpa000911_NYSEG Assets_Plan IS_Xavier 2" xfId="13983"/>
    <cellStyle name="_dbtpa000911_NYSEG Assets_PlntIn" xfId="13984"/>
    <cellStyle name="_dbtpa000911_NYSEG Assets_PlntIn 2" xfId="13985"/>
    <cellStyle name="_dbtpa000911_NYSEG Assets_PlntIn_Xavier" xfId="13986"/>
    <cellStyle name="_dbtpa000911_NYSEG Assets_PlntIn_Xavier 2" xfId="13987"/>
    <cellStyle name="_dbtpa000911_NYSEG Assets_PPA" xfId="13988"/>
    <cellStyle name="_dbtpa000911_NYSEG Assets_PPA 2" xfId="13989"/>
    <cellStyle name="_dbtpa000911_NYSEG Assets_PPA_Xavier" xfId="13990"/>
    <cellStyle name="_dbtpa000911_NYSEG Assets_PPA_Xavier 2" xfId="13991"/>
    <cellStyle name="_dbtpa000911_NYSEG Assets_Xavier" xfId="13992"/>
    <cellStyle name="_dbtpa000911_NYSEG Assets_Xavier 2" xfId="13993"/>
    <cellStyle name="_dbtpa000911_NYSEG Liab" xfId="813"/>
    <cellStyle name="_dbtpa000911_NYSEG Liab 2" xfId="814"/>
    <cellStyle name="_dbtpa000911_NYSEG Liab 2 2" xfId="3831"/>
    <cellStyle name="_dbtpa000911_NYSEG Liab 2_Xavier" xfId="13994"/>
    <cellStyle name="_dbtpa000911_NYSEG Liab 2_Xavier 2" xfId="13995"/>
    <cellStyle name="_dbtpa000911_NYSEG Liab 3" xfId="3830"/>
    <cellStyle name="_dbtpa000911_NYSEG Liab 3 2" xfId="13996"/>
    <cellStyle name="_dbtpa000911_NYSEG Liab 4" xfId="13997"/>
    <cellStyle name="_dbtpa000911_NYSEG Liab 4 2" xfId="13998"/>
    <cellStyle name="_dbtpa000911_NYSEG Liab 5" xfId="13999"/>
    <cellStyle name="_dbtpa000911_NYSEG Liab 5 2" xfId="14000"/>
    <cellStyle name="_dbtpa000911_NYSEG Liab 6" xfId="14001"/>
    <cellStyle name="_dbtpa000911_NYSEG Liab 6 2" xfId="14002"/>
    <cellStyle name="_dbtpa000911_NYSEG Liab 7" xfId="14003"/>
    <cellStyle name="_dbtpa000911_NYSEG Liab 7 2" xfId="14004"/>
    <cellStyle name="_dbtpa000911_NYSEG Liab 8" xfId="14005"/>
    <cellStyle name="_dbtpa000911_NYSEG Liab 9" xfId="14006"/>
    <cellStyle name="_dbtpa000911_NYSEG Liab_9. Staff Cost-External Services" xfId="14007"/>
    <cellStyle name="_dbtpa000911_NYSEG Liab_9. Staff Cost-External Services 2" xfId="14008"/>
    <cellStyle name="_dbtpa000911_NYSEG Liab_Actual" xfId="14009"/>
    <cellStyle name="_dbtpa000911_NYSEG Liab_Actual 2" xfId="14010"/>
    <cellStyle name="_dbtpa000911_NYSEG Liab_Actual_Xavier" xfId="14011"/>
    <cellStyle name="_dbtpa000911_NYSEG Liab_Actual_Xavier 2" xfId="14012"/>
    <cellStyle name="_dbtpa000911_NYSEG Liab_Conversion" xfId="14013"/>
    <cellStyle name="_dbtpa000911_NYSEG Liab_Conversion 2" xfId="14014"/>
    <cellStyle name="_dbtpa000911_NYSEG Liab_FIN € Summary" xfId="14015"/>
    <cellStyle name="_dbtpa000911_NYSEG Liab_FIN € Summary 2" xfId="14016"/>
    <cellStyle name="_dbtpa000911_NYSEG Liab_IFRS Elim" xfId="14017"/>
    <cellStyle name="_dbtpa000911_NYSEG Liab_IFRS Elim 2" xfId="14018"/>
    <cellStyle name="_dbtpa000911_NYSEG Liab_IFRS Elim_Xavier" xfId="14019"/>
    <cellStyle name="_dbtpa000911_NYSEG Liab_IFRS Elim_Xavier 2" xfId="14020"/>
    <cellStyle name="_dbtpa000911_NYSEG Liab_IFRS IS" xfId="14021"/>
    <cellStyle name="_dbtpa000911_NYSEG Liab_IFRS IS 2" xfId="14022"/>
    <cellStyle name="_dbtpa000911_NYSEG Liab_IFRS IS_Xavier" xfId="14023"/>
    <cellStyle name="_dbtpa000911_NYSEG Liab_IFRS IS_Xavier 2" xfId="14024"/>
    <cellStyle name="_dbtpa000911_NYSEG Liab_One Corp Summary" xfId="14025"/>
    <cellStyle name="_dbtpa000911_NYSEG Liab_One Corp Summary 2" xfId="14026"/>
    <cellStyle name="_dbtpa000911_NYSEG Liab_Plan IS" xfId="14027"/>
    <cellStyle name="_dbtpa000911_NYSEG Liab_Plan IS 2" xfId="14028"/>
    <cellStyle name="_dbtpa000911_NYSEG Liab_Plan IS_Xavier" xfId="14029"/>
    <cellStyle name="_dbtpa000911_NYSEG Liab_Plan IS_Xavier 2" xfId="14030"/>
    <cellStyle name="_dbtpa000911_NYSEG Liab_PlntIn" xfId="14031"/>
    <cellStyle name="_dbtpa000911_NYSEG Liab_PlntIn 2" xfId="14032"/>
    <cellStyle name="_dbtpa000911_NYSEG Liab_PlntIn_Xavier" xfId="14033"/>
    <cellStyle name="_dbtpa000911_NYSEG Liab_PlntIn_Xavier 2" xfId="14034"/>
    <cellStyle name="_dbtpa000911_NYSEG Liab_PPA" xfId="14035"/>
    <cellStyle name="_dbtpa000911_NYSEG Liab_PPA 2" xfId="14036"/>
    <cellStyle name="_dbtpa000911_NYSEG Liab_PPA_Xavier" xfId="14037"/>
    <cellStyle name="_dbtpa000911_NYSEG Liab_PPA_Xavier 2" xfId="14038"/>
    <cellStyle name="_dbtpa000911_NYSEG Liab_Xavier" xfId="14039"/>
    <cellStyle name="_dbtpa000911_NYSEG Liab_Xavier 2" xfId="14040"/>
    <cellStyle name="_dbtpa000911_One Corp Summary" xfId="14041"/>
    <cellStyle name="_dbtpa000911_One Corp Summary 2" xfId="14042"/>
    <cellStyle name="_dbtpa000911_Plan IS" xfId="14043"/>
    <cellStyle name="_dbtpa000911_Plan IS 2" xfId="14044"/>
    <cellStyle name="_dbtpa000911_Plan IS_Xavier" xfId="14045"/>
    <cellStyle name="_dbtpa000911_Plan IS_Xavier 2" xfId="14046"/>
    <cellStyle name="_dbtpa000911_PlntIn" xfId="14047"/>
    <cellStyle name="_dbtpa000911_PlntIn 2" xfId="14048"/>
    <cellStyle name="_dbtpa000911_PlntIn_Xavier" xfId="14049"/>
    <cellStyle name="_dbtpa000911_PlntIn_Xavier 2" xfId="14050"/>
    <cellStyle name="_dbtpa000911_PPA" xfId="14051"/>
    <cellStyle name="_dbtpa000911_PPA 2" xfId="14052"/>
    <cellStyle name="_dbtpa000911_PPA_Xavier" xfId="14053"/>
    <cellStyle name="_dbtpa000911_PPA_Xavier 2" xfId="14054"/>
    <cellStyle name="_dbtpa000911_Reg Asset 2008 changes-summary Jan" xfId="815"/>
    <cellStyle name="_dbtpa000911_Reg Asset 2008 changes-summary Jan 2" xfId="816"/>
    <cellStyle name="_dbtpa000911_Reg Asset 2008 changes-summary Jan 2 2" xfId="3833"/>
    <cellStyle name="_dbtpa000911_Reg Asset 2008 changes-summary Jan 2_Xavier" xfId="14055"/>
    <cellStyle name="_dbtpa000911_Reg Asset 2008 changes-summary Jan 2_Xavier 2" xfId="14056"/>
    <cellStyle name="_dbtpa000911_Reg Asset 2008 changes-summary Jan 3" xfId="3832"/>
    <cellStyle name="_dbtpa000911_Reg Asset 2008 changes-summary Jan 3 2" xfId="14057"/>
    <cellStyle name="_dbtpa000911_Reg Asset 2008 changes-summary Jan 4" xfId="14058"/>
    <cellStyle name="_dbtpa000911_Reg Asset 2008 changes-summary Jan 4 2" xfId="14059"/>
    <cellStyle name="_dbtpa000911_Reg Asset 2008 changes-summary Jan 5" xfId="14060"/>
    <cellStyle name="_dbtpa000911_Reg Asset 2008 changes-summary Jan 5 2" xfId="14061"/>
    <cellStyle name="_dbtpa000911_Reg Asset 2008 changes-summary Jan 6" xfId="14062"/>
    <cellStyle name="_dbtpa000911_Reg Asset 2008 changes-summary Jan 6 2" xfId="14063"/>
    <cellStyle name="_dbtpa000911_Reg Asset 2008 changes-summary Jan 7" xfId="14064"/>
    <cellStyle name="_dbtpa000911_Reg Asset 2008 changes-summary Jan 7 2" xfId="14065"/>
    <cellStyle name="_dbtpa000911_Reg Asset 2008 changes-summary Jan 8" xfId="14066"/>
    <cellStyle name="_dbtpa000911_Reg Asset 2008 changes-summary Jan 9" xfId="14067"/>
    <cellStyle name="_dbtpa000911_Reg Asset 2008 changes-summary Jan_9. Staff Cost-External Services" xfId="14068"/>
    <cellStyle name="_dbtpa000911_Reg Asset 2008 changes-summary Jan_9. Staff Cost-External Services 2" xfId="14069"/>
    <cellStyle name="_dbtpa000911_Reg Asset 2008 changes-summary Jan_Actual" xfId="14070"/>
    <cellStyle name="_dbtpa000911_Reg Asset 2008 changes-summary Jan_Actual 2" xfId="14071"/>
    <cellStyle name="_dbtpa000911_Reg Asset 2008 changes-summary Jan_Actual_Xavier" xfId="14072"/>
    <cellStyle name="_dbtpa000911_Reg Asset 2008 changes-summary Jan_Actual_Xavier 2" xfId="14073"/>
    <cellStyle name="_dbtpa000911_Reg Asset 2008 changes-summary Jan_Conversion" xfId="14074"/>
    <cellStyle name="_dbtpa000911_Reg Asset 2008 changes-summary Jan_Conversion 2" xfId="14075"/>
    <cellStyle name="_dbtpa000911_Reg Asset 2008 changes-summary Jan_FIN € Summary" xfId="14076"/>
    <cellStyle name="_dbtpa000911_Reg Asset 2008 changes-summary Jan_FIN € Summary 2" xfId="14077"/>
    <cellStyle name="_dbtpa000911_Reg Asset 2008 changes-summary Jan_IFRS Elim" xfId="14078"/>
    <cellStyle name="_dbtpa000911_Reg Asset 2008 changes-summary Jan_IFRS Elim 2" xfId="14079"/>
    <cellStyle name="_dbtpa000911_Reg Asset 2008 changes-summary Jan_IFRS Elim_Xavier" xfId="14080"/>
    <cellStyle name="_dbtpa000911_Reg Asset 2008 changes-summary Jan_IFRS Elim_Xavier 2" xfId="14081"/>
    <cellStyle name="_dbtpa000911_Reg Asset 2008 changes-summary Jan_IFRS IS" xfId="14082"/>
    <cellStyle name="_dbtpa000911_Reg Asset 2008 changes-summary Jan_IFRS IS 2" xfId="14083"/>
    <cellStyle name="_dbtpa000911_Reg Asset 2008 changes-summary Jan_IFRS IS_Xavier" xfId="14084"/>
    <cellStyle name="_dbtpa000911_Reg Asset 2008 changes-summary Jan_IFRS IS_Xavier 2" xfId="14085"/>
    <cellStyle name="_dbtpa000911_Reg Asset 2008 changes-summary Jan_One Corp Summary" xfId="14086"/>
    <cellStyle name="_dbtpa000911_Reg Asset 2008 changes-summary Jan_One Corp Summary 2" xfId="14087"/>
    <cellStyle name="_dbtpa000911_Reg Asset 2008 changes-summary Jan_Plan IS" xfId="14088"/>
    <cellStyle name="_dbtpa000911_Reg Asset 2008 changes-summary Jan_Plan IS 2" xfId="14089"/>
    <cellStyle name="_dbtpa000911_Reg Asset 2008 changes-summary Jan_Plan IS_Xavier" xfId="14090"/>
    <cellStyle name="_dbtpa000911_Reg Asset 2008 changes-summary Jan_Plan IS_Xavier 2" xfId="14091"/>
    <cellStyle name="_dbtpa000911_Reg Asset 2008 changes-summary Jan_PlntIn" xfId="14092"/>
    <cellStyle name="_dbtpa000911_Reg Asset 2008 changes-summary Jan_PlntIn 2" xfId="14093"/>
    <cellStyle name="_dbtpa000911_Reg Asset 2008 changes-summary Jan_PlntIn_Xavier" xfId="14094"/>
    <cellStyle name="_dbtpa000911_Reg Asset 2008 changes-summary Jan_PlntIn_Xavier 2" xfId="14095"/>
    <cellStyle name="_dbtpa000911_Reg Asset 2008 changes-summary Jan_PPA" xfId="14096"/>
    <cellStyle name="_dbtpa000911_Reg Asset 2008 changes-summary Jan_PPA 2" xfId="14097"/>
    <cellStyle name="_dbtpa000911_Reg Asset 2008 changes-summary Jan_PPA_Xavier" xfId="14098"/>
    <cellStyle name="_dbtpa000911_Reg Asset 2008 changes-summary Jan_PPA_Xavier 2" xfId="14099"/>
    <cellStyle name="_dbtpa000911_Reg Asset 2008 changes-summary Jan_Xavier" xfId="14100"/>
    <cellStyle name="_dbtpa000911_Reg Asset 2008 changes-summary Jan_Xavier 2" xfId="14101"/>
    <cellStyle name="_dbtpa000911_SCT(1+2) PO 5 Yr Plan Template 2005 020805" xfId="817"/>
    <cellStyle name="_dbtpa000911_SCT(1+2) PO 5 Yr Plan Template 2005 020805 2" xfId="818"/>
    <cellStyle name="_dbtpa000911_SCT(1+2) PO 5 Yr Plan Template 2005 020805 2 2" xfId="3835"/>
    <cellStyle name="_dbtpa000911_SCT(1+2) PO 5 Yr Plan Template 2005 020805 2_Xavier" xfId="14102"/>
    <cellStyle name="_dbtpa000911_SCT(1+2) PO 5 Yr Plan Template 2005 020805 2_Xavier 2" xfId="14103"/>
    <cellStyle name="_dbtpa000911_SCT(1+2) PO 5 Yr Plan Template 2005 020805 3" xfId="3834"/>
    <cellStyle name="_dbtpa000911_SCT(1+2) PO 5 Yr Plan Template 2005 020805 3 2" xfId="14104"/>
    <cellStyle name="_dbtpa000911_SCT(1+2) PO 5 Yr Plan Template 2005 020805 4" xfId="14105"/>
    <cellStyle name="_dbtpa000911_SCT(1+2) PO 5 Yr Plan Template 2005 020805 4 2" xfId="14106"/>
    <cellStyle name="_dbtpa000911_SCT(1+2) PO 5 Yr Plan Template 2005 020805 5" xfId="14107"/>
    <cellStyle name="_dbtpa000911_SCT(1+2) PO 5 Yr Plan Template 2005 020805 5 2" xfId="14108"/>
    <cellStyle name="_dbtpa000911_SCT(1+2) PO 5 Yr Plan Template 2005 020805 6" xfId="14109"/>
    <cellStyle name="_dbtpa000911_SCT(1+2) PO 5 Yr Plan Template 2005 020805 6 2" xfId="14110"/>
    <cellStyle name="_dbtpa000911_SCT(1+2) PO 5 Yr Plan Template 2005 020805 7" xfId="14111"/>
    <cellStyle name="_dbtpa000911_SCT(1+2) PO 5 Yr Plan Template 2005 020805 7 2" xfId="14112"/>
    <cellStyle name="_dbtpa000911_SCT(1+2) PO 5 Yr Plan Template 2005 020805 8" xfId="14113"/>
    <cellStyle name="_dbtpa000911_SCT(1+2) PO 5 Yr Plan Template 2005 020805 9" xfId="14114"/>
    <cellStyle name="_dbtpa000911_SCT(1+2) PO 5 Yr Plan Template 2005 020805_9. Staff Cost-External Services" xfId="14115"/>
    <cellStyle name="_dbtpa000911_SCT(1+2) PO 5 Yr Plan Template 2005 020805_9. Staff Cost-External Services 2" xfId="14116"/>
    <cellStyle name="_dbtpa000911_SCT(1+2) PO 5 Yr Plan Template 2005 020805_Actual" xfId="14117"/>
    <cellStyle name="_dbtpa000911_SCT(1+2) PO 5 Yr Plan Template 2005 020805_Actual 2" xfId="14118"/>
    <cellStyle name="_dbtpa000911_SCT(1+2) PO 5 Yr Plan Template 2005 020805_Actual_Xavier" xfId="14119"/>
    <cellStyle name="_dbtpa000911_SCT(1+2) PO 5 Yr Plan Template 2005 020805_Actual_Xavier 2" xfId="14120"/>
    <cellStyle name="_dbtpa000911_SCT(1+2) PO 5 Yr Plan Template 2005 020805_Conversion" xfId="14121"/>
    <cellStyle name="_dbtpa000911_SCT(1+2) PO 5 Yr Plan Template 2005 020805_Conversion 2" xfId="14122"/>
    <cellStyle name="_dbtpa000911_SCT(1+2) PO 5 Yr Plan Template 2005 020805_FIN € Summary" xfId="14123"/>
    <cellStyle name="_dbtpa000911_SCT(1+2) PO 5 Yr Plan Template 2005 020805_FIN € Summary 2" xfId="14124"/>
    <cellStyle name="_dbtpa000911_SCT(1+2) PO 5 Yr Plan Template 2005 020805_IFRS Elim" xfId="14125"/>
    <cellStyle name="_dbtpa000911_SCT(1+2) PO 5 Yr Plan Template 2005 020805_IFRS Elim 2" xfId="14126"/>
    <cellStyle name="_dbtpa000911_SCT(1+2) PO 5 Yr Plan Template 2005 020805_IFRS Elim_Xavier" xfId="14127"/>
    <cellStyle name="_dbtpa000911_SCT(1+2) PO 5 Yr Plan Template 2005 020805_IFRS Elim_Xavier 2" xfId="14128"/>
    <cellStyle name="_dbtpa000911_SCT(1+2) PO 5 Yr Plan Template 2005 020805_IFRS IS" xfId="14129"/>
    <cellStyle name="_dbtpa000911_SCT(1+2) PO 5 Yr Plan Template 2005 020805_IFRS IS 2" xfId="14130"/>
    <cellStyle name="_dbtpa000911_SCT(1+2) PO 5 Yr Plan Template 2005 020805_IFRS IS_Xavier" xfId="14131"/>
    <cellStyle name="_dbtpa000911_SCT(1+2) PO 5 Yr Plan Template 2005 020805_IFRS IS_Xavier 2" xfId="14132"/>
    <cellStyle name="_dbtpa000911_SCT(1+2) PO 5 Yr Plan Template 2005 020805_One Corp Summary" xfId="14133"/>
    <cellStyle name="_dbtpa000911_SCT(1+2) PO 5 Yr Plan Template 2005 020805_One Corp Summary 2" xfId="14134"/>
    <cellStyle name="_dbtpa000911_SCT(1+2) PO 5 Yr Plan Template 2005 020805_Plan IS" xfId="14135"/>
    <cellStyle name="_dbtpa000911_SCT(1+2) PO 5 Yr Plan Template 2005 020805_Plan IS 2" xfId="14136"/>
    <cellStyle name="_dbtpa000911_SCT(1+2) PO 5 Yr Plan Template 2005 020805_Plan IS_Xavier" xfId="14137"/>
    <cellStyle name="_dbtpa000911_SCT(1+2) PO 5 Yr Plan Template 2005 020805_Plan IS_Xavier 2" xfId="14138"/>
    <cellStyle name="_dbtpa000911_SCT(1+2) PO 5 Yr Plan Template 2005 020805_PlntIn" xfId="14139"/>
    <cellStyle name="_dbtpa000911_SCT(1+2) PO 5 Yr Plan Template 2005 020805_PlntIn 2" xfId="14140"/>
    <cellStyle name="_dbtpa000911_SCT(1+2) PO 5 Yr Plan Template 2005 020805_PlntIn_Xavier" xfId="14141"/>
    <cellStyle name="_dbtpa000911_SCT(1+2) PO 5 Yr Plan Template 2005 020805_PlntIn_Xavier 2" xfId="14142"/>
    <cellStyle name="_dbtpa000911_SCT(1+2) PO 5 Yr Plan Template 2005 020805_PPA" xfId="14143"/>
    <cellStyle name="_dbtpa000911_SCT(1+2) PO 5 Yr Plan Template 2005 020805_PPA 2" xfId="14144"/>
    <cellStyle name="_dbtpa000911_SCT(1+2) PO 5 Yr Plan Template 2005 020805_PPA_Xavier" xfId="14145"/>
    <cellStyle name="_dbtpa000911_SCT(1+2) PO 5 Yr Plan Template 2005 020805_PPA_Xavier 2" xfId="14146"/>
    <cellStyle name="_dbtpa000911_SCT(1+2) PO 5 Yr Plan Template 2005 020805_Xavier" xfId="14147"/>
    <cellStyle name="_dbtpa000911_SCT(1+2) PO 5 Yr Plan Template 2005 020805_Xavier 2" xfId="14148"/>
    <cellStyle name="_dbtpa000911_Xavier" xfId="14149"/>
    <cellStyle name="_dbtpa000911_Xavier 2" xfId="14150"/>
    <cellStyle name="_Dbtpa001031x" xfId="819"/>
    <cellStyle name="_Dbtpa001031x 2" xfId="820"/>
    <cellStyle name="_Dbtpa001031x 2 2" xfId="3837"/>
    <cellStyle name="_Dbtpa001031x 2_Xavier" xfId="14151"/>
    <cellStyle name="_Dbtpa001031x 2_Xavier 2" xfId="14152"/>
    <cellStyle name="_Dbtpa001031x 3" xfId="3836"/>
    <cellStyle name="_Dbtpa001031x 3 2" xfId="14153"/>
    <cellStyle name="_Dbtpa001031x 4" xfId="14154"/>
    <cellStyle name="_Dbtpa001031x 4 2" xfId="14155"/>
    <cellStyle name="_Dbtpa001031x 5" xfId="14156"/>
    <cellStyle name="_Dbtpa001031x 5 2" xfId="14157"/>
    <cellStyle name="_Dbtpa001031x 6" xfId="14158"/>
    <cellStyle name="_Dbtpa001031x 6 2" xfId="14159"/>
    <cellStyle name="_Dbtpa001031x 7" xfId="14160"/>
    <cellStyle name="_Dbtpa001031x 7 2" xfId="14161"/>
    <cellStyle name="_Dbtpa001031x 8" xfId="14162"/>
    <cellStyle name="_Dbtpa001031x 9" xfId="14163"/>
    <cellStyle name="_Dbtpa001031x_9. Staff Cost-External Services" xfId="14164"/>
    <cellStyle name="_Dbtpa001031x_9. Staff Cost-External Services 2" xfId="14165"/>
    <cellStyle name="_Dbtpa001031x_Actual" xfId="14166"/>
    <cellStyle name="_Dbtpa001031x_Actual 2" xfId="14167"/>
    <cellStyle name="_Dbtpa001031x_Actual_Xavier" xfId="14168"/>
    <cellStyle name="_Dbtpa001031x_Actual_Xavier 2" xfId="14169"/>
    <cellStyle name="_Dbtpa001031x_Adams Report Recon Sept 08" xfId="821"/>
    <cellStyle name="_Dbtpa001031x_Adams Report Recon Sept 08 2" xfId="822"/>
    <cellStyle name="_Dbtpa001031x_Adams Report Recon Sept 08 2 2" xfId="3839"/>
    <cellStyle name="_Dbtpa001031x_Adams Report Recon Sept 08 2_Xavier" xfId="14170"/>
    <cellStyle name="_Dbtpa001031x_Adams Report Recon Sept 08 2_Xavier 2" xfId="14171"/>
    <cellStyle name="_Dbtpa001031x_Adams Report Recon Sept 08 3" xfId="3838"/>
    <cellStyle name="_Dbtpa001031x_Adams Report Recon Sept 08 3 2" xfId="14172"/>
    <cellStyle name="_Dbtpa001031x_Adams Report Recon Sept 08 4" xfId="14173"/>
    <cellStyle name="_Dbtpa001031x_Adams Report Recon Sept 08 4 2" xfId="14174"/>
    <cellStyle name="_Dbtpa001031x_Adams Report Recon Sept 08 5" xfId="14175"/>
    <cellStyle name="_Dbtpa001031x_Adams Report Recon Sept 08 5 2" xfId="14176"/>
    <cellStyle name="_Dbtpa001031x_Adams Report Recon Sept 08 6" xfId="14177"/>
    <cellStyle name="_Dbtpa001031x_Adams Report Recon Sept 08 6 2" xfId="14178"/>
    <cellStyle name="_Dbtpa001031x_Adams Report Recon Sept 08 7" xfId="14179"/>
    <cellStyle name="_Dbtpa001031x_Adams Report Recon Sept 08 7 2" xfId="14180"/>
    <cellStyle name="_Dbtpa001031x_Adams Report Recon Sept 08 8" xfId="14181"/>
    <cellStyle name="_Dbtpa001031x_Adams Report Recon Sept 08 9" xfId="14182"/>
    <cellStyle name="_Dbtpa001031x_Adams Report Recon Sept 08_9. Staff Cost-External Services" xfId="14183"/>
    <cellStyle name="_Dbtpa001031x_Adams Report Recon Sept 08_9. Staff Cost-External Services 2" xfId="14184"/>
    <cellStyle name="_Dbtpa001031x_Adams Report Recon Sept 08_Actual" xfId="14185"/>
    <cellStyle name="_Dbtpa001031x_Adams Report Recon Sept 08_Actual 2" xfId="14186"/>
    <cellStyle name="_Dbtpa001031x_Adams Report Recon Sept 08_Actual_Xavier" xfId="14187"/>
    <cellStyle name="_Dbtpa001031x_Adams Report Recon Sept 08_Actual_Xavier 2" xfId="14188"/>
    <cellStyle name="_Dbtpa001031x_Adams Report Recon Sept 08_Conversion" xfId="14189"/>
    <cellStyle name="_Dbtpa001031x_Adams Report Recon Sept 08_Conversion 2" xfId="14190"/>
    <cellStyle name="_Dbtpa001031x_Adams Report Recon Sept 08_FIN € Summary" xfId="14191"/>
    <cellStyle name="_Dbtpa001031x_Adams Report Recon Sept 08_FIN € Summary 2" xfId="14192"/>
    <cellStyle name="_Dbtpa001031x_Adams Report Recon Sept 08_IFRS Elim" xfId="14193"/>
    <cellStyle name="_Dbtpa001031x_Adams Report Recon Sept 08_IFRS Elim 2" xfId="14194"/>
    <cellStyle name="_Dbtpa001031x_Adams Report Recon Sept 08_IFRS Elim_Xavier" xfId="14195"/>
    <cellStyle name="_Dbtpa001031x_Adams Report Recon Sept 08_IFRS Elim_Xavier 2" xfId="14196"/>
    <cellStyle name="_Dbtpa001031x_Adams Report Recon Sept 08_IFRS IS" xfId="14197"/>
    <cellStyle name="_Dbtpa001031x_Adams Report Recon Sept 08_IFRS IS 2" xfId="14198"/>
    <cellStyle name="_Dbtpa001031x_Adams Report Recon Sept 08_IFRS IS_Xavier" xfId="14199"/>
    <cellStyle name="_Dbtpa001031x_Adams Report Recon Sept 08_IFRS IS_Xavier 2" xfId="14200"/>
    <cellStyle name="_Dbtpa001031x_Adams Report Recon Sept 08_One Corp Summary" xfId="14201"/>
    <cellStyle name="_Dbtpa001031x_Adams Report Recon Sept 08_One Corp Summary 2" xfId="14202"/>
    <cellStyle name="_Dbtpa001031x_Adams Report Recon Sept 08_Plan IS" xfId="14203"/>
    <cellStyle name="_Dbtpa001031x_Adams Report Recon Sept 08_Plan IS 2" xfId="14204"/>
    <cellStyle name="_Dbtpa001031x_Adams Report Recon Sept 08_Plan IS_Xavier" xfId="14205"/>
    <cellStyle name="_Dbtpa001031x_Adams Report Recon Sept 08_Plan IS_Xavier 2" xfId="14206"/>
    <cellStyle name="_Dbtpa001031x_Adams Report Recon Sept 08_PlntIn" xfId="14207"/>
    <cellStyle name="_Dbtpa001031x_Adams Report Recon Sept 08_PlntIn 2" xfId="14208"/>
    <cellStyle name="_Dbtpa001031x_Adams Report Recon Sept 08_PlntIn_Xavier" xfId="14209"/>
    <cellStyle name="_Dbtpa001031x_Adams Report Recon Sept 08_PlntIn_Xavier 2" xfId="14210"/>
    <cellStyle name="_Dbtpa001031x_Adams Report Recon Sept 08_PPA" xfId="14211"/>
    <cellStyle name="_Dbtpa001031x_Adams Report Recon Sept 08_PPA 2" xfId="14212"/>
    <cellStyle name="_Dbtpa001031x_Adams Report Recon Sept 08_PPA_Xavier" xfId="14213"/>
    <cellStyle name="_Dbtpa001031x_Adams Report Recon Sept 08_PPA_Xavier 2" xfId="14214"/>
    <cellStyle name="_Dbtpa001031x_Adams Report Recon Sept 08_Xavier" xfId="14215"/>
    <cellStyle name="_Dbtpa001031x_Adams Report Recon Sept 08_Xavier 2" xfId="14216"/>
    <cellStyle name="_Dbtpa001031x_Book1" xfId="823"/>
    <cellStyle name="_Dbtpa001031x_Book1 2" xfId="824"/>
    <cellStyle name="_Dbtpa001031x_Book1 2 2" xfId="3841"/>
    <cellStyle name="_Dbtpa001031x_Book1 2_Xavier" xfId="14217"/>
    <cellStyle name="_Dbtpa001031x_Book1 2_Xavier 2" xfId="14218"/>
    <cellStyle name="_Dbtpa001031x_Book1 3" xfId="3840"/>
    <cellStyle name="_Dbtpa001031x_Book1 3 2" xfId="14219"/>
    <cellStyle name="_Dbtpa001031x_Book1 4" xfId="14220"/>
    <cellStyle name="_Dbtpa001031x_Book1 4 2" xfId="14221"/>
    <cellStyle name="_Dbtpa001031x_Book1 5" xfId="14222"/>
    <cellStyle name="_Dbtpa001031x_Book1 5 2" xfId="14223"/>
    <cellStyle name="_Dbtpa001031x_Book1 6" xfId="14224"/>
    <cellStyle name="_Dbtpa001031x_Book1 6 2" xfId="14225"/>
    <cellStyle name="_Dbtpa001031x_Book1 7" xfId="14226"/>
    <cellStyle name="_Dbtpa001031x_Book1 7 2" xfId="14227"/>
    <cellStyle name="_Dbtpa001031x_Book1 8" xfId="14228"/>
    <cellStyle name="_Dbtpa001031x_Book1 9" xfId="14229"/>
    <cellStyle name="_Dbtpa001031x_Book1_9. Staff Cost-External Services" xfId="14230"/>
    <cellStyle name="_Dbtpa001031x_Book1_9. Staff Cost-External Services 2" xfId="14231"/>
    <cellStyle name="_Dbtpa001031x_Book1_Actual" xfId="14232"/>
    <cellStyle name="_Dbtpa001031x_Book1_Actual 2" xfId="14233"/>
    <cellStyle name="_Dbtpa001031x_Book1_Actual_Xavier" xfId="14234"/>
    <cellStyle name="_Dbtpa001031x_Book1_Actual_Xavier 2" xfId="14235"/>
    <cellStyle name="_Dbtpa001031x_Book1_Conversion" xfId="14236"/>
    <cellStyle name="_Dbtpa001031x_Book1_Conversion 2" xfId="14237"/>
    <cellStyle name="_Dbtpa001031x_Book1_FIN € Summary" xfId="14238"/>
    <cellStyle name="_Dbtpa001031x_Book1_FIN € Summary 2" xfId="14239"/>
    <cellStyle name="_Dbtpa001031x_Book1_IFRS Elim" xfId="14240"/>
    <cellStyle name="_Dbtpa001031x_Book1_IFRS Elim 2" xfId="14241"/>
    <cellStyle name="_Dbtpa001031x_Book1_IFRS Elim_Xavier" xfId="14242"/>
    <cellStyle name="_Dbtpa001031x_Book1_IFRS Elim_Xavier 2" xfId="14243"/>
    <cellStyle name="_Dbtpa001031x_Book1_IFRS IS" xfId="14244"/>
    <cellStyle name="_Dbtpa001031x_Book1_IFRS IS 2" xfId="14245"/>
    <cellStyle name="_Dbtpa001031x_Book1_IFRS IS_Xavier" xfId="14246"/>
    <cellStyle name="_Dbtpa001031x_Book1_IFRS IS_Xavier 2" xfId="14247"/>
    <cellStyle name="_Dbtpa001031x_Book1_One Corp Summary" xfId="14248"/>
    <cellStyle name="_Dbtpa001031x_Book1_One Corp Summary 2" xfId="14249"/>
    <cellStyle name="_Dbtpa001031x_Book1_Plan IS" xfId="14250"/>
    <cellStyle name="_Dbtpa001031x_Book1_Plan IS 2" xfId="14251"/>
    <cellStyle name="_Dbtpa001031x_Book1_Plan IS_Xavier" xfId="14252"/>
    <cellStyle name="_Dbtpa001031x_Book1_Plan IS_Xavier 2" xfId="14253"/>
    <cellStyle name="_Dbtpa001031x_Book1_PlntIn" xfId="14254"/>
    <cellStyle name="_Dbtpa001031x_Book1_PlntIn 2" xfId="14255"/>
    <cellStyle name="_Dbtpa001031x_Book1_PlntIn_Xavier" xfId="14256"/>
    <cellStyle name="_Dbtpa001031x_Book1_PlntIn_Xavier 2" xfId="14257"/>
    <cellStyle name="_Dbtpa001031x_Book1_PPA" xfId="14258"/>
    <cellStyle name="_Dbtpa001031x_Book1_PPA 2" xfId="14259"/>
    <cellStyle name="_Dbtpa001031x_Book1_PPA_Xavier" xfId="14260"/>
    <cellStyle name="_Dbtpa001031x_Book1_PPA_Xavier 2" xfId="14261"/>
    <cellStyle name="_Dbtpa001031x_Book1_Xavier" xfId="14262"/>
    <cellStyle name="_Dbtpa001031x_Book1_Xavier 2" xfId="14263"/>
    <cellStyle name="_Dbtpa001031x_Conversion" xfId="14264"/>
    <cellStyle name="_Dbtpa001031x_Conversion 2" xfId="14265"/>
    <cellStyle name="_Dbtpa001031x_FIN € Summary" xfId="14266"/>
    <cellStyle name="_Dbtpa001031x_FIN € Summary 2" xfId="14267"/>
    <cellStyle name="_Dbtpa001031x_IFRS Elim" xfId="14268"/>
    <cellStyle name="_Dbtpa001031x_IFRS Elim 2" xfId="14269"/>
    <cellStyle name="_Dbtpa001031x_IFRS Elim_Xavier" xfId="14270"/>
    <cellStyle name="_Dbtpa001031x_IFRS Elim_Xavier 2" xfId="14271"/>
    <cellStyle name="_Dbtpa001031x_IFRS IS" xfId="14272"/>
    <cellStyle name="_Dbtpa001031x_IFRS IS 2" xfId="14273"/>
    <cellStyle name="_Dbtpa001031x_IFRS IS_Xavier" xfId="14274"/>
    <cellStyle name="_Dbtpa001031x_IFRS IS_Xavier 2" xfId="14275"/>
    <cellStyle name="_Dbtpa001031x_NYSEG Assets" xfId="825"/>
    <cellStyle name="_Dbtpa001031x_NYSEG Assets 2" xfId="826"/>
    <cellStyle name="_Dbtpa001031x_NYSEG Assets 2 2" xfId="3843"/>
    <cellStyle name="_Dbtpa001031x_NYSEG Assets 2_Xavier" xfId="14276"/>
    <cellStyle name="_Dbtpa001031x_NYSEG Assets 2_Xavier 2" xfId="14277"/>
    <cellStyle name="_Dbtpa001031x_NYSEG Assets 3" xfId="3842"/>
    <cellStyle name="_Dbtpa001031x_NYSEG Assets 3 2" xfId="14278"/>
    <cellStyle name="_Dbtpa001031x_NYSEG Assets 4" xfId="14279"/>
    <cellStyle name="_Dbtpa001031x_NYSEG Assets 4 2" xfId="14280"/>
    <cellStyle name="_Dbtpa001031x_NYSEG Assets 5" xfId="14281"/>
    <cellStyle name="_Dbtpa001031x_NYSEG Assets 5 2" xfId="14282"/>
    <cellStyle name="_Dbtpa001031x_NYSEG Assets 6" xfId="14283"/>
    <cellStyle name="_Dbtpa001031x_NYSEG Assets 6 2" xfId="14284"/>
    <cellStyle name="_Dbtpa001031x_NYSEG Assets 7" xfId="14285"/>
    <cellStyle name="_Dbtpa001031x_NYSEG Assets 7 2" xfId="14286"/>
    <cellStyle name="_Dbtpa001031x_NYSEG Assets 8" xfId="14287"/>
    <cellStyle name="_Dbtpa001031x_NYSEG Assets 9" xfId="14288"/>
    <cellStyle name="_Dbtpa001031x_NYSEG Assets_9. Staff Cost-External Services" xfId="14289"/>
    <cellStyle name="_Dbtpa001031x_NYSEG Assets_9. Staff Cost-External Services 2" xfId="14290"/>
    <cellStyle name="_Dbtpa001031x_NYSEG Assets_Actual" xfId="14291"/>
    <cellStyle name="_Dbtpa001031x_NYSEG Assets_Actual 2" xfId="14292"/>
    <cellStyle name="_Dbtpa001031x_NYSEG Assets_Actual_Xavier" xfId="14293"/>
    <cellStyle name="_Dbtpa001031x_NYSEG Assets_Actual_Xavier 2" xfId="14294"/>
    <cellStyle name="_Dbtpa001031x_NYSEG Assets_Conversion" xfId="14295"/>
    <cellStyle name="_Dbtpa001031x_NYSEG Assets_Conversion 2" xfId="14296"/>
    <cellStyle name="_Dbtpa001031x_NYSEG Assets_FIN € Summary" xfId="14297"/>
    <cellStyle name="_Dbtpa001031x_NYSEG Assets_FIN € Summary 2" xfId="14298"/>
    <cellStyle name="_Dbtpa001031x_NYSEG Assets_IFRS Elim" xfId="14299"/>
    <cellStyle name="_Dbtpa001031x_NYSEG Assets_IFRS Elim 2" xfId="14300"/>
    <cellStyle name="_Dbtpa001031x_NYSEG Assets_IFRS Elim_Xavier" xfId="14301"/>
    <cellStyle name="_Dbtpa001031x_NYSEG Assets_IFRS Elim_Xavier 2" xfId="14302"/>
    <cellStyle name="_Dbtpa001031x_NYSEG Assets_IFRS IS" xfId="14303"/>
    <cellStyle name="_Dbtpa001031x_NYSEG Assets_IFRS IS 2" xfId="14304"/>
    <cellStyle name="_Dbtpa001031x_NYSEG Assets_IFRS IS_Xavier" xfId="14305"/>
    <cellStyle name="_Dbtpa001031x_NYSEG Assets_IFRS IS_Xavier 2" xfId="14306"/>
    <cellStyle name="_Dbtpa001031x_NYSEG Assets_One Corp Summary" xfId="14307"/>
    <cellStyle name="_Dbtpa001031x_NYSEG Assets_One Corp Summary 2" xfId="14308"/>
    <cellStyle name="_Dbtpa001031x_NYSEG Assets_Plan IS" xfId="14309"/>
    <cellStyle name="_Dbtpa001031x_NYSEG Assets_Plan IS 2" xfId="14310"/>
    <cellStyle name="_Dbtpa001031x_NYSEG Assets_Plan IS_Xavier" xfId="14311"/>
    <cellStyle name="_Dbtpa001031x_NYSEG Assets_Plan IS_Xavier 2" xfId="14312"/>
    <cellStyle name="_Dbtpa001031x_NYSEG Assets_PlntIn" xfId="14313"/>
    <cellStyle name="_Dbtpa001031x_NYSEG Assets_PlntIn 2" xfId="14314"/>
    <cellStyle name="_Dbtpa001031x_NYSEG Assets_PlntIn_Xavier" xfId="14315"/>
    <cellStyle name="_Dbtpa001031x_NYSEG Assets_PlntIn_Xavier 2" xfId="14316"/>
    <cellStyle name="_Dbtpa001031x_NYSEG Assets_PPA" xfId="14317"/>
    <cellStyle name="_Dbtpa001031x_NYSEG Assets_PPA 2" xfId="14318"/>
    <cellStyle name="_Dbtpa001031x_NYSEG Assets_PPA_Xavier" xfId="14319"/>
    <cellStyle name="_Dbtpa001031x_NYSEG Assets_PPA_Xavier 2" xfId="14320"/>
    <cellStyle name="_Dbtpa001031x_NYSEG Assets_Xavier" xfId="14321"/>
    <cellStyle name="_Dbtpa001031x_NYSEG Assets_Xavier 2" xfId="14322"/>
    <cellStyle name="_Dbtpa001031x_NYSEG Liab" xfId="827"/>
    <cellStyle name="_Dbtpa001031x_NYSEG Liab 2" xfId="828"/>
    <cellStyle name="_Dbtpa001031x_NYSEG Liab 2 2" xfId="3845"/>
    <cellStyle name="_Dbtpa001031x_NYSEG Liab 2_Xavier" xfId="14323"/>
    <cellStyle name="_Dbtpa001031x_NYSEG Liab 2_Xavier 2" xfId="14324"/>
    <cellStyle name="_Dbtpa001031x_NYSEG Liab 3" xfId="3844"/>
    <cellStyle name="_Dbtpa001031x_NYSEG Liab 3 2" xfId="14325"/>
    <cellStyle name="_Dbtpa001031x_NYSEG Liab 4" xfId="14326"/>
    <cellStyle name="_Dbtpa001031x_NYSEG Liab 4 2" xfId="14327"/>
    <cellStyle name="_Dbtpa001031x_NYSEG Liab 5" xfId="14328"/>
    <cellStyle name="_Dbtpa001031x_NYSEG Liab 5 2" xfId="14329"/>
    <cellStyle name="_Dbtpa001031x_NYSEG Liab 6" xfId="14330"/>
    <cellStyle name="_Dbtpa001031x_NYSEG Liab 6 2" xfId="14331"/>
    <cellStyle name="_Dbtpa001031x_NYSEG Liab 7" xfId="14332"/>
    <cellStyle name="_Dbtpa001031x_NYSEG Liab 7 2" xfId="14333"/>
    <cellStyle name="_Dbtpa001031x_NYSEG Liab 8" xfId="14334"/>
    <cellStyle name="_Dbtpa001031x_NYSEG Liab 9" xfId="14335"/>
    <cellStyle name="_Dbtpa001031x_NYSEG Liab_9. Staff Cost-External Services" xfId="14336"/>
    <cellStyle name="_Dbtpa001031x_NYSEG Liab_9. Staff Cost-External Services 2" xfId="14337"/>
    <cellStyle name="_Dbtpa001031x_NYSEG Liab_Actual" xfId="14338"/>
    <cellStyle name="_Dbtpa001031x_NYSEG Liab_Actual 2" xfId="14339"/>
    <cellStyle name="_Dbtpa001031x_NYSEG Liab_Actual_Xavier" xfId="14340"/>
    <cellStyle name="_Dbtpa001031x_NYSEG Liab_Actual_Xavier 2" xfId="14341"/>
    <cellStyle name="_Dbtpa001031x_NYSEG Liab_Conversion" xfId="14342"/>
    <cellStyle name="_Dbtpa001031x_NYSEG Liab_Conversion 2" xfId="14343"/>
    <cellStyle name="_Dbtpa001031x_NYSEG Liab_FIN € Summary" xfId="14344"/>
    <cellStyle name="_Dbtpa001031x_NYSEG Liab_FIN € Summary 2" xfId="14345"/>
    <cellStyle name="_Dbtpa001031x_NYSEG Liab_IFRS Elim" xfId="14346"/>
    <cellStyle name="_Dbtpa001031x_NYSEG Liab_IFRS Elim 2" xfId="14347"/>
    <cellStyle name="_Dbtpa001031x_NYSEG Liab_IFRS Elim_Xavier" xfId="14348"/>
    <cellStyle name="_Dbtpa001031x_NYSEG Liab_IFRS Elim_Xavier 2" xfId="14349"/>
    <cellStyle name="_Dbtpa001031x_NYSEG Liab_IFRS IS" xfId="14350"/>
    <cellStyle name="_Dbtpa001031x_NYSEG Liab_IFRS IS 2" xfId="14351"/>
    <cellStyle name="_Dbtpa001031x_NYSEG Liab_IFRS IS_Xavier" xfId="14352"/>
    <cellStyle name="_Dbtpa001031x_NYSEG Liab_IFRS IS_Xavier 2" xfId="14353"/>
    <cellStyle name="_Dbtpa001031x_NYSEG Liab_One Corp Summary" xfId="14354"/>
    <cellStyle name="_Dbtpa001031x_NYSEG Liab_One Corp Summary 2" xfId="14355"/>
    <cellStyle name="_Dbtpa001031x_NYSEG Liab_Plan IS" xfId="14356"/>
    <cellStyle name="_Dbtpa001031x_NYSEG Liab_Plan IS 2" xfId="14357"/>
    <cellStyle name="_Dbtpa001031x_NYSEG Liab_Plan IS_Xavier" xfId="14358"/>
    <cellStyle name="_Dbtpa001031x_NYSEG Liab_Plan IS_Xavier 2" xfId="14359"/>
    <cellStyle name="_Dbtpa001031x_NYSEG Liab_PlntIn" xfId="14360"/>
    <cellStyle name="_Dbtpa001031x_NYSEG Liab_PlntIn 2" xfId="14361"/>
    <cellStyle name="_Dbtpa001031x_NYSEG Liab_PlntIn_Xavier" xfId="14362"/>
    <cellStyle name="_Dbtpa001031x_NYSEG Liab_PlntIn_Xavier 2" xfId="14363"/>
    <cellStyle name="_Dbtpa001031x_NYSEG Liab_PPA" xfId="14364"/>
    <cellStyle name="_Dbtpa001031x_NYSEG Liab_PPA 2" xfId="14365"/>
    <cellStyle name="_Dbtpa001031x_NYSEG Liab_PPA_Xavier" xfId="14366"/>
    <cellStyle name="_Dbtpa001031x_NYSEG Liab_PPA_Xavier 2" xfId="14367"/>
    <cellStyle name="_Dbtpa001031x_NYSEG Liab_Xavier" xfId="14368"/>
    <cellStyle name="_Dbtpa001031x_NYSEG Liab_Xavier 2" xfId="14369"/>
    <cellStyle name="_Dbtpa001031x_One Corp Summary" xfId="14370"/>
    <cellStyle name="_Dbtpa001031x_One Corp Summary 2" xfId="14371"/>
    <cellStyle name="_Dbtpa001031x_Plan IS" xfId="14372"/>
    <cellStyle name="_Dbtpa001031x_Plan IS 2" xfId="14373"/>
    <cellStyle name="_Dbtpa001031x_Plan IS_Xavier" xfId="14374"/>
    <cellStyle name="_Dbtpa001031x_Plan IS_Xavier 2" xfId="14375"/>
    <cellStyle name="_Dbtpa001031x_PlntIn" xfId="14376"/>
    <cellStyle name="_Dbtpa001031x_PlntIn 2" xfId="14377"/>
    <cellStyle name="_Dbtpa001031x_PlntIn_Xavier" xfId="14378"/>
    <cellStyle name="_Dbtpa001031x_PlntIn_Xavier 2" xfId="14379"/>
    <cellStyle name="_Dbtpa001031x_PPA" xfId="14380"/>
    <cellStyle name="_Dbtpa001031x_PPA 2" xfId="14381"/>
    <cellStyle name="_Dbtpa001031x_PPA_Xavier" xfId="14382"/>
    <cellStyle name="_Dbtpa001031x_PPA_Xavier 2" xfId="14383"/>
    <cellStyle name="_Dbtpa001031x_Reg Asset 2008 changes-summary Jan" xfId="829"/>
    <cellStyle name="_Dbtpa001031x_Reg Asset 2008 changes-summary Jan 2" xfId="830"/>
    <cellStyle name="_Dbtpa001031x_Reg Asset 2008 changes-summary Jan 2 2" xfId="3847"/>
    <cellStyle name="_Dbtpa001031x_Reg Asset 2008 changes-summary Jan 2_Xavier" xfId="14384"/>
    <cellStyle name="_Dbtpa001031x_Reg Asset 2008 changes-summary Jan 2_Xavier 2" xfId="14385"/>
    <cellStyle name="_Dbtpa001031x_Reg Asset 2008 changes-summary Jan 3" xfId="3846"/>
    <cellStyle name="_Dbtpa001031x_Reg Asset 2008 changes-summary Jan 3 2" xfId="14386"/>
    <cellStyle name="_Dbtpa001031x_Reg Asset 2008 changes-summary Jan 4" xfId="14387"/>
    <cellStyle name="_Dbtpa001031x_Reg Asset 2008 changes-summary Jan 4 2" xfId="14388"/>
    <cellStyle name="_Dbtpa001031x_Reg Asset 2008 changes-summary Jan 5" xfId="14389"/>
    <cellStyle name="_Dbtpa001031x_Reg Asset 2008 changes-summary Jan 5 2" xfId="14390"/>
    <cellStyle name="_Dbtpa001031x_Reg Asset 2008 changes-summary Jan 6" xfId="14391"/>
    <cellStyle name="_Dbtpa001031x_Reg Asset 2008 changes-summary Jan 6 2" xfId="14392"/>
    <cellStyle name="_Dbtpa001031x_Reg Asset 2008 changes-summary Jan 7" xfId="14393"/>
    <cellStyle name="_Dbtpa001031x_Reg Asset 2008 changes-summary Jan 7 2" xfId="14394"/>
    <cellStyle name="_Dbtpa001031x_Reg Asset 2008 changes-summary Jan 8" xfId="14395"/>
    <cellStyle name="_Dbtpa001031x_Reg Asset 2008 changes-summary Jan 9" xfId="14396"/>
    <cellStyle name="_Dbtpa001031x_Reg Asset 2008 changes-summary Jan_9. Staff Cost-External Services" xfId="14397"/>
    <cellStyle name="_Dbtpa001031x_Reg Asset 2008 changes-summary Jan_9. Staff Cost-External Services 2" xfId="14398"/>
    <cellStyle name="_Dbtpa001031x_Reg Asset 2008 changes-summary Jan_Actual" xfId="14399"/>
    <cellStyle name="_Dbtpa001031x_Reg Asset 2008 changes-summary Jan_Actual 2" xfId="14400"/>
    <cellStyle name="_Dbtpa001031x_Reg Asset 2008 changes-summary Jan_Actual_Xavier" xfId="14401"/>
    <cellStyle name="_Dbtpa001031x_Reg Asset 2008 changes-summary Jan_Actual_Xavier 2" xfId="14402"/>
    <cellStyle name="_Dbtpa001031x_Reg Asset 2008 changes-summary Jan_Conversion" xfId="14403"/>
    <cellStyle name="_Dbtpa001031x_Reg Asset 2008 changes-summary Jan_Conversion 2" xfId="14404"/>
    <cellStyle name="_Dbtpa001031x_Reg Asset 2008 changes-summary Jan_FIN € Summary" xfId="14405"/>
    <cellStyle name="_Dbtpa001031x_Reg Asset 2008 changes-summary Jan_FIN € Summary 2" xfId="14406"/>
    <cellStyle name="_Dbtpa001031x_Reg Asset 2008 changes-summary Jan_IFRS Elim" xfId="14407"/>
    <cellStyle name="_Dbtpa001031x_Reg Asset 2008 changes-summary Jan_IFRS Elim 2" xfId="14408"/>
    <cellStyle name="_Dbtpa001031x_Reg Asset 2008 changes-summary Jan_IFRS Elim_Xavier" xfId="14409"/>
    <cellStyle name="_Dbtpa001031x_Reg Asset 2008 changes-summary Jan_IFRS Elim_Xavier 2" xfId="14410"/>
    <cellStyle name="_Dbtpa001031x_Reg Asset 2008 changes-summary Jan_IFRS IS" xfId="14411"/>
    <cellStyle name="_Dbtpa001031x_Reg Asset 2008 changes-summary Jan_IFRS IS 2" xfId="14412"/>
    <cellStyle name="_Dbtpa001031x_Reg Asset 2008 changes-summary Jan_IFRS IS_Xavier" xfId="14413"/>
    <cellStyle name="_Dbtpa001031x_Reg Asset 2008 changes-summary Jan_IFRS IS_Xavier 2" xfId="14414"/>
    <cellStyle name="_Dbtpa001031x_Reg Asset 2008 changes-summary Jan_One Corp Summary" xfId="14415"/>
    <cellStyle name="_Dbtpa001031x_Reg Asset 2008 changes-summary Jan_One Corp Summary 2" xfId="14416"/>
    <cellStyle name="_Dbtpa001031x_Reg Asset 2008 changes-summary Jan_Plan IS" xfId="14417"/>
    <cellStyle name="_Dbtpa001031x_Reg Asset 2008 changes-summary Jan_Plan IS 2" xfId="14418"/>
    <cellStyle name="_Dbtpa001031x_Reg Asset 2008 changes-summary Jan_Plan IS_Xavier" xfId="14419"/>
    <cellStyle name="_Dbtpa001031x_Reg Asset 2008 changes-summary Jan_Plan IS_Xavier 2" xfId="14420"/>
    <cellStyle name="_Dbtpa001031x_Reg Asset 2008 changes-summary Jan_PlntIn" xfId="14421"/>
    <cellStyle name="_Dbtpa001031x_Reg Asset 2008 changes-summary Jan_PlntIn 2" xfId="14422"/>
    <cellStyle name="_Dbtpa001031x_Reg Asset 2008 changes-summary Jan_PlntIn_Xavier" xfId="14423"/>
    <cellStyle name="_Dbtpa001031x_Reg Asset 2008 changes-summary Jan_PlntIn_Xavier 2" xfId="14424"/>
    <cellStyle name="_Dbtpa001031x_Reg Asset 2008 changes-summary Jan_PPA" xfId="14425"/>
    <cellStyle name="_Dbtpa001031x_Reg Asset 2008 changes-summary Jan_PPA 2" xfId="14426"/>
    <cellStyle name="_Dbtpa001031x_Reg Asset 2008 changes-summary Jan_PPA_Xavier" xfId="14427"/>
    <cellStyle name="_Dbtpa001031x_Reg Asset 2008 changes-summary Jan_PPA_Xavier 2" xfId="14428"/>
    <cellStyle name="_Dbtpa001031x_Reg Asset 2008 changes-summary Jan_Xavier" xfId="14429"/>
    <cellStyle name="_Dbtpa001031x_Reg Asset 2008 changes-summary Jan_Xavier 2" xfId="14430"/>
    <cellStyle name="_Dbtpa001031x_SCT(1+2) PO 5 Yr Plan Template 2005 020805" xfId="831"/>
    <cellStyle name="_Dbtpa001031x_SCT(1+2) PO 5 Yr Plan Template 2005 020805 2" xfId="832"/>
    <cellStyle name="_Dbtpa001031x_SCT(1+2) PO 5 Yr Plan Template 2005 020805 2 2" xfId="3849"/>
    <cellStyle name="_Dbtpa001031x_SCT(1+2) PO 5 Yr Plan Template 2005 020805 2_Xavier" xfId="14431"/>
    <cellStyle name="_Dbtpa001031x_SCT(1+2) PO 5 Yr Plan Template 2005 020805 2_Xavier 2" xfId="14432"/>
    <cellStyle name="_Dbtpa001031x_SCT(1+2) PO 5 Yr Plan Template 2005 020805 3" xfId="3848"/>
    <cellStyle name="_Dbtpa001031x_SCT(1+2) PO 5 Yr Plan Template 2005 020805 3 2" xfId="14433"/>
    <cellStyle name="_Dbtpa001031x_SCT(1+2) PO 5 Yr Plan Template 2005 020805 4" xfId="14434"/>
    <cellStyle name="_Dbtpa001031x_SCT(1+2) PO 5 Yr Plan Template 2005 020805 4 2" xfId="14435"/>
    <cellStyle name="_Dbtpa001031x_SCT(1+2) PO 5 Yr Plan Template 2005 020805 5" xfId="14436"/>
    <cellStyle name="_Dbtpa001031x_SCT(1+2) PO 5 Yr Plan Template 2005 020805 5 2" xfId="14437"/>
    <cellStyle name="_Dbtpa001031x_SCT(1+2) PO 5 Yr Plan Template 2005 020805 6" xfId="14438"/>
    <cellStyle name="_Dbtpa001031x_SCT(1+2) PO 5 Yr Plan Template 2005 020805 6 2" xfId="14439"/>
    <cellStyle name="_Dbtpa001031x_SCT(1+2) PO 5 Yr Plan Template 2005 020805 7" xfId="14440"/>
    <cellStyle name="_Dbtpa001031x_SCT(1+2) PO 5 Yr Plan Template 2005 020805 7 2" xfId="14441"/>
    <cellStyle name="_Dbtpa001031x_SCT(1+2) PO 5 Yr Plan Template 2005 020805 8" xfId="14442"/>
    <cellStyle name="_Dbtpa001031x_SCT(1+2) PO 5 Yr Plan Template 2005 020805 9" xfId="14443"/>
    <cellStyle name="_Dbtpa001031x_SCT(1+2) PO 5 Yr Plan Template 2005 020805_9. Staff Cost-External Services" xfId="14444"/>
    <cellStyle name="_Dbtpa001031x_SCT(1+2) PO 5 Yr Plan Template 2005 020805_9. Staff Cost-External Services 2" xfId="14445"/>
    <cellStyle name="_Dbtpa001031x_SCT(1+2) PO 5 Yr Plan Template 2005 020805_Actual" xfId="14446"/>
    <cellStyle name="_Dbtpa001031x_SCT(1+2) PO 5 Yr Plan Template 2005 020805_Actual 2" xfId="14447"/>
    <cellStyle name="_Dbtpa001031x_SCT(1+2) PO 5 Yr Plan Template 2005 020805_Actual_Xavier" xfId="14448"/>
    <cellStyle name="_Dbtpa001031x_SCT(1+2) PO 5 Yr Plan Template 2005 020805_Actual_Xavier 2" xfId="14449"/>
    <cellStyle name="_Dbtpa001031x_SCT(1+2) PO 5 Yr Plan Template 2005 020805_Conversion" xfId="14450"/>
    <cellStyle name="_Dbtpa001031x_SCT(1+2) PO 5 Yr Plan Template 2005 020805_Conversion 2" xfId="14451"/>
    <cellStyle name="_Dbtpa001031x_SCT(1+2) PO 5 Yr Plan Template 2005 020805_FIN € Summary" xfId="14452"/>
    <cellStyle name="_Dbtpa001031x_SCT(1+2) PO 5 Yr Plan Template 2005 020805_FIN € Summary 2" xfId="14453"/>
    <cellStyle name="_Dbtpa001031x_SCT(1+2) PO 5 Yr Plan Template 2005 020805_IFRS Elim" xfId="14454"/>
    <cellStyle name="_Dbtpa001031x_SCT(1+2) PO 5 Yr Plan Template 2005 020805_IFRS Elim 2" xfId="14455"/>
    <cellStyle name="_Dbtpa001031x_SCT(1+2) PO 5 Yr Plan Template 2005 020805_IFRS Elim_Xavier" xfId="14456"/>
    <cellStyle name="_Dbtpa001031x_SCT(1+2) PO 5 Yr Plan Template 2005 020805_IFRS Elim_Xavier 2" xfId="14457"/>
    <cellStyle name="_Dbtpa001031x_SCT(1+2) PO 5 Yr Plan Template 2005 020805_IFRS IS" xfId="14458"/>
    <cellStyle name="_Dbtpa001031x_SCT(1+2) PO 5 Yr Plan Template 2005 020805_IFRS IS 2" xfId="14459"/>
    <cellStyle name="_Dbtpa001031x_SCT(1+2) PO 5 Yr Plan Template 2005 020805_IFRS IS_Xavier" xfId="14460"/>
    <cellStyle name="_Dbtpa001031x_SCT(1+2) PO 5 Yr Plan Template 2005 020805_IFRS IS_Xavier 2" xfId="14461"/>
    <cellStyle name="_Dbtpa001031x_SCT(1+2) PO 5 Yr Plan Template 2005 020805_One Corp Summary" xfId="14462"/>
    <cellStyle name="_Dbtpa001031x_SCT(1+2) PO 5 Yr Plan Template 2005 020805_One Corp Summary 2" xfId="14463"/>
    <cellStyle name="_Dbtpa001031x_SCT(1+2) PO 5 Yr Plan Template 2005 020805_Plan IS" xfId="14464"/>
    <cellStyle name="_Dbtpa001031x_SCT(1+2) PO 5 Yr Plan Template 2005 020805_Plan IS 2" xfId="14465"/>
    <cellStyle name="_Dbtpa001031x_SCT(1+2) PO 5 Yr Plan Template 2005 020805_Plan IS_Xavier" xfId="14466"/>
    <cellStyle name="_Dbtpa001031x_SCT(1+2) PO 5 Yr Plan Template 2005 020805_Plan IS_Xavier 2" xfId="14467"/>
    <cellStyle name="_Dbtpa001031x_SCT(1+2) PO 5 Yr Plan Template 2005 020805_PlntIn" xfId="14468"/>
    <cellStyle name="_Dbtpa001031x_SCT(1+2) PO 5 Yr Plan Template 2005 020805_PlntIn 2" xfId="14469"/>
    <cellStyle name="_Dbtpa001031x_SCT(1+2) PO 5 Yr Plan Template 2005 020805_PlntIn_Xavier" xfId="14470"/>
    <cellStyle name="_Dbtpa001031x_SCT(1+2) PO 5 Yr Plan Template 2005 020805_PlntIn_Xavier 2" xfId="14471"/>
    <cellStyle name="_Dbtpa001031x_SCT(1+2) PO 5 Yr Plan Template 2005 020805_PPA" xfId="14472"/>
    <cellStyle name="_Dbtpa001031x_SCT(1+2) PO 5 Yr Plan Template 2005 020805_PPA 2" xfId="14473"/>
    <cellStyle name="_Dbtpa001031x_SCT(1+2) PO 5 Yr Plan Template 2005 020805_PPA_Xavier" xfId="14474"/>
    <cellStyle name="_Dbtpa001031x_SCT(1+2) PO 5 Yr Plan Template 2005 020805_PPA_Xavier 2" xfId="14475"/>
    <cellStyle name="_Dbtpa001031x_SCT(1+2) PO 5 Yr Plan Template 2005 020805_Xavier" xfId="14476"/>
    <cellStyle name="_Dbtpa001031x_SCT(1+2) PO 5 Yr Plan Template 2005 020805_Xavier 2" xfId="14477"/>
    <cellStyle name="_Dbtpa001031x_Xavier" xfId="14478"/>
    <cellStyle name="_Dbtpa001031x_Xavier 2" xfId="14479"/>
    <cellStyle name="_DBTPA010131GAR" xfId="833"/>
    <cellStyle name="_DBTPA010131GAR 2" xfId="834"/>
    <cellStyle name="_DBTPA010131GAR 2 2" xfId="3851"/>
    <cellStyle name="_DBTPA010131GAR 2_Xavier" xfId="14480"/>
    <cellStyle name="_DBTPA010131GAR 2_Xavier 2" xfId="14481"/>
    <cellStyle name="_DBTPA010131GAR 3" xfId="3850"/>
    <cellStyle name="_DBTPA010131GAR 3 2" xfId="14482"/>
    <cellStyle name="_DBTPA010131GAR 4" xfId="14483"/>
    <cellStyle name="_DBTPA010131GAR 4 2" xfId="14484"/>
    <cellStyle name="_DBTPA010131GAR 5" xfId="14485"/>
    <cellStyle name="_DBTPA010131GAR 5 2" xfId="14486"/>
    <cellStyle name="_DBTPA010131GAR 6" xfId="14487"/>
    <cellStyle name="_DBTPA010131GAR 6 2" xfId="14488"/>
    <cellStyle name="_DBTPA010131GAR 7" xfId="14489"/>
    <cellStyle name="_DBTPA010131GAR 7 2" xfId="14490"/>
    <cellStyle name="_DBTPA010131GAR 8" xfId="14491"/>
    <cellStyle name="_DBTPA010131GAR 9" xfId="14492"/>
    <cellStyle name="_DBTPA010131GAR_9. Staff Cost-External Services" xfId="14493"/>
    <cellStyle name="_DBTPA010131GAR_9. Staff Cost-External Services 2" xfId="14494"/>
    <cellStyle name="_DBTPA010131GAR_Actual" xfId="14495"/>
    <cellStyle name="_DBTPA010131GAR_Actual 2" xfId="14496"/>
    <cellStyle name="_DBTPA010131GAR_Actual_Xavier" xfId="14497"/>
    <cellStyle name="_DBTPA010131GAR_Actual_Xavier 2" xfId="14498"/>
    <cellStyle name="_DBTPA010131GAR_Adams Report Recon Sept 08" xfId="835"/>
    <cellStyle name="_DBTPA010131GAR_Adams Report Recon Sept 08 2" xfId="836"/>
    <cellStyle name="_DBTPA010131GAR_Adams Report Recon Sept 08 2 2" xfId="3853"/>
    <cellStyle name="_DBTPA010131GAR_Adams Report Recon Sept 08 2_Xavier" xfId="14499"/>
    <cellStyle name="_DBTPA010131GAR_Adams Report Recon Sept 08 2_Xavier 2" xfId="14500"/>
    <cellStyle name="_DBTPA010131GAR_Adams Report Recon Sept 08 3" xfId="3852"/>
    <cellStyle name="_DBTPA010131GAR_Adams Report Recon Sept 08 3 2" xfId="14501"/>
    <cellStyle name="_DBTPA010131GAR_Adams Report Recon Sept 08 4" xfId="14502"/>
    <cellStyle name="_DBTPA010131GAR_Adams Report Recon Sept 08 4 2" xfId="14503"/>
    <cellStyle name="_DBTPA010131GAR_Adams Report Recon Sept 08 5" xfId="14504"/>
    <cellStyle name="_DBTPA010131GAR_Adams Report Recon Sept 08 5 2" xfId="14505"/>
    <cellStyle name="_DBTPA010131GAR_Adams Report Recon Sept 08 6" xfId="14506"/>
    <cellStyle name="_DBTPA010131GAR_Adams Report Recon Sept 08 6 2" xfId="14507"/>
    <cellStyle name="_DBTPA010131GAR_Adams Report Recon Sept 08 7" xfId="14508"/>
    <cellStyle name="_DBTPA010131GAR_Adams Report Recon Sept 08 7 2" xfId="14509"/>
    <cellStyle name="_DBTPA010131GAR_Adams Report Recon Sept 08 8" xfId="14510"/>
    <cellStyle name="_DBTPA010131GAR_Adams Report Recon Sept 08 9" xfId="14511"/>
    <cellStyle name="_DBTPA010131GAR_Adams Report Recon Sept 08_9. Staff Cost-External Services" xfId="14512"/>
    <cellStyle name="_DBTPA010131GAR_Adams Report Recon Sept 08_9. Staff Cost-External Services 2" xfId="14513"/>
    <cellStyle name="_DBTPA010131GAR_Adams Report Recon Sept 08_Actual" xfId="14514"/>
    <cellStyle name="_DBTPA010131GAR_Adams Report Recon Sept 08_Actual 2" xfId="14515"/>
    <cellStyle name="_DBTPA010131GAR_Adams Report Recon Sept 08_Actual_Xavier" xfId="14516"/>
    <cellStyle name="_DBTPA010131GAR_Adams Report Recon Sept 08_Actual_Xavier 2" xfId="14517"/>
    <cellStyle name="_DBTPA010131GAR_Adams Report Recon Sept 08_Conversion" xfId="14518"/>
    <cellStyle name="_DBTPA010131GAR_Adams Report Recon Sept 08_Conversion 2" xfId="14519"/>
    <cellStyle name="_DBTPA010131GAR_Adams Report Recon Sept 08_FIN € Summary" xfId="14520"/>
    <cellStyle name="_DBTPA010131GAR_Adams Report Recon Sept 08_FIN € Summary 2" xfId="14521"/>
    <cellStyle name="_DBTPA010131GAR_Adams Report Recon Sept 08_IFRS Elim" xfId="14522"/>
    <cellStyle name="_DBTPA010131GAR_Adams Report Recon Sept 08_IFRS Elim 2" xfId="14523"/>
    <cellStyle name="_DBTPA010131GAR_Adams Report Recon Sept 08_IFRS Elim_Xavier" xfId="14524"/>
    <cellStyle name="_DBTPA010131GAR_Adams Report Recon Sept 08_IFRS Elim_Xavier 2" xfId="14525"/>
    <cellStyle name="_DBTPA010131GAR_Adams Report Recon Sept 08_IFRS IS" xfId="14526"/>
    <cellStyle name="_DBTPA010131GAR_Adams Report Recon Sept 08_IFRS IS 2" xfId="14527"/>
    <cellStyle name="_DBTPA010131GAR_Adams Report Recon Sept 08_IFRS IS_Xavier" xfId="14528"/>
    <cellStyle name="_DBTPA010131GAR_Adams Report Recon Sept 08_IFRS IS_Xavier 2" xfId="14529"/>
    <cellStyle name="_DBTPA010131GAR_Adams Report Recon Sept 08_One Corp Summary" xfId="14530"/>
    <cellStyle name="_DBTPA010131GAR_Adams Report Recon Sept 08_One Corp Summary 2" xfId="14531"/>
    <cellStyle name="_DBTPA010131GAR_Adams Report Recon Sept 08_Plan IS" xfId="14532"/>
    <cellStyle name="_DBTPA010131GAR_Adams Report Recon Sept 08_Plan IS 2" xfId="14533"/>
    <cellStyle name="_DBTPA010131GAR_Adams Report Recon Sept 08_Plan IS_Xavier" xfId="14534"/>
    <cellStyle name="_DBTPA010131GAR_Adams Report Recon Sept 08_Plan IS_Xavier 2" xfId="14535"/>
    <cellStyle name="_DBTPA010131GAR_Adams Report Recon Sept 08_PlntIn" xfId="14536"/>
    <cellStyle name="_DBTPA010131GAR_Adams Report Recon Sept 08_PlntIn 2" xfId="14537"/>
    <cellStyle name="_DBTPA010131GAR_Adams Report Recon Sept 08_PlntIn_Xavier" xfId="14538"/>
    <cellStyle name="_DBTPA010131GAR_Adams Report Recon Sept 08_PlntIn_Xavier 2" xfId="14539"/>
    <cellStyle name="_DBTPA010131GAR_Adams Report Recon Sept 08_PPA" xfId="14540"/>
    <cellStyle name="_DBTPA010131GAR_Adams Report Recon Sept 08_PPA 2" xfId="14541"/>
    <cellStyle name="_DBTPA010131GAR_Adams Report Recon Sept 08_PPA_Xavier" xfId="14542"/>
    <cellStyle name="_DBTPA010131GAR_Adams Report Recon Sept 08_PPA_Xavier 2" xfId="14543"/>
    <cellStyle name="_DBTPA010131GAR_Adams Report Recon Sept 08_Xavier" xfId="14544"/>
    <cellStyle name="_DBTPA010131GAR_Adams Report Recon Sept 08_Xavier 2" xfId="14545"/>
    <cellStyle name="_DBTPA010131GAR_Book1" xfId="837"/>
    <cellStyle name="_DBTPA010131GAR_Book1 2" xfId="838"/>
    <cellStyle name="_DBTPA010131GAR_Book1 2 2" xfId="3855"/>
    <cellStyle name="_DBTPA010131GAR_Book1 2_Xavier" xfId="14546"/>
    <cellStyle name="_DBTPA010131GAR_Book1 2_Xavier 2" xfId="14547"/>
    <cellStyle name="_DBTPA010131GAR_Book1 3" xfId="3854"/>
    <cellStyle name="_DBTPA010131GAR_Book1 3 2" xfId="14548"/>
    <cellStyle name="_DBTPA010131GAR_Book1 4" xfId="14549"/>
    <cellStyle name="_DBTPA010131GAR_Book1 4 2" xfId="14550"/>
    <cellStyle name="_DBTPA010131GAR_Book1 5" xfId="14551"/>
    <cellStyle name="_DBTPA010131GAR_Book1 5 2" xfId="14552"/>
    <cellStyle name="_DBTPA010131GAR_Book1 6" xfId="14553"/>
    <cellStyle name="_DBTPA010131GAR_Book1 6 2" xfId="14554"/>
    <cellStyle name="_DBTPA010131GAR_Book1 7" xfId="14555"/>
    <cellStyle name="_DBTPA010131GAR_Book1 7 2" xfId="14556"/>
    <cellStyle name="_DBTPA010131GAR_Book1 8" xfId="14557"/>
    <cellStyle name="_DBTPA010131GAR_Book1 9" xfId="14558"/>
    <cellStyle name="_DBTPA010131GAR_Book1_9. Staff Cost-External Services" xfId="14559"/>
    <cellStyle name="_DBTPA010131GAR_Book1_9. Staff Cost-External Services 2" xfId="14560"/>
    <cellStyle name="_DBTPA010131GAR_Book1_Actual" xfId="14561"/>
    <cellStyle name="_DBTPA010131GAR_Book1_Actual 2" xfId="14562"/>
    <cellStyle name="_DBTPA010131GAR_Book1_Actual_Xavier" xfId="14563"/>
    <cellStyle name="_DBTPA010131GAR_Book1_Actual_Xavier 2" xfId="14564"/>
    <cellStyle name="_DBTPA010131GAR_Book1_Conversion" xfId="14565"/>
    <cellStyle name="_DBTPA010131GAR_Book1_Conversion 2" xfId="14566"/>
    <cellStyle name="_DBTPA010131GAR_Book1_FIN € Summary" xfId="14567"/>
    <cellStyle name="_DBTPA010131GAR_Book1_FIN € Summary 2" xfId="14568"/>
    <cellStyle name="_DBTPA010131GAR_Book1_IFRS Elim" xfId="14569"/>
    <cellStyle name="_DBTPA010131GAR_Book1_IFRS Elim 2" xfId="14570"/>
    <cellStyle name="_DBTPA010131GAR_Book1_IFRS Elim_Xavier" xfId="14571"/>
    <cellStyle name="_DBTPA010131GAR_Book1_IFRS Elim_Xavier 2" xfId="14572"/>
    <cellStyle name="_DBTPA010131GAR_Book1_IFRS IS" xfId="14573"/>
    <cellStyle name="_DBTPA010131GAR_Book1_IFRS IS 2" xfId="14574"/>
    <cellStyle name="_DBTPA010131GAR_Book1_IFRS IS_Xavier" xfId="14575"/>
    <cellStyle name="_DBTPA010131GAR_Book1_IFRS IS_Xavier 2" xfId="14576"/>
    <cellStyle name="_DBTPA010131GAR_Book1_One Corp Summary" xfId="14577"/>
    <cellStyle name="_DBTPA010131GAR_Book1_One Corp Summary 2" xfId="14578"/>
    <cellStyle name="_DBTPA010131GAR_Book1_Plan IS" xfId="14579"/>
    <cellStyle name="_DBTPA010131GAR_Book1_Plan IS 2" xfId="14580"/>
    <cellStyle name="_DBTPA010131GAR_Book1_Plan IS_Xavier" xfId="14581"/>
    <cellStyle name="_DBTPA010131GAR_Book1_Plan IS_Xavier 2" xfId="14582"/>
    <cellStyle name="_DBTPA010131GAR_Book1_PlntIn" xfId="14583"/>
    <cellStyle name="_DBTPA010131GAR_Book1_PlntIn 2" xfId="14584"/>
    <cellStyle name="_DBTPA010131GAR_Book1_PlntIn_Xavier" xfId="14585"/>
    <cellStyle name="_DBTPA010131GAR_Book1_PlntIn_Xavier 2" xfId="14586"/>
    <cellStyle name="_DBTPA010131GAR_Book1_PPA" xfId="14587"/>
    <cellStyle name="_DBTPA010131GAR_Book1_PPA 2" xfId="14588"/>
    <cellStyle name="_DBTPA010131GAR_Book1_PPA_Xavier" xfId="14589"/>
    <cellStyle name="_DBTPA010131GAR_Book1_PPA_Xavier 2" xfId="14590"/>
    <cellStyle name="_DBTPA010131GAR_Book1_Xavier" xfId="14591"/>
    <cellStyle name="_DBTPA010131GAR_Book1_Xavier 2" xfId="14592"/>
    <cellStyle name="_DBTPA010131GAR_Conversion" xfId="14593"/>
    <cellStyle name="_DBTPA010131GAR_Conversion 2" xfId="14594"/>
    <cellStyle name="_DBTPA010131GAR_FIN € Summary" xfId="14595"/>
    <cellStyle name="_DBTPA010131GAR_FIN € Summary 2" xfId="14596"/>
    <cellStyle name="_DBTPA010131GAR_IFRS Elim" xfId="14597"/>
    <cellStyle name="_DBTPA010131GAR_IFRS Elim 2" xfId="14598"/>
    <cellStyle name="_DBTPA010131GAR_IFRS Elim_Xavier" xfId="14599"/>
    <cellStyle name="_DBTPA010131GAR_IFRS Elim_Xavier 2" xfId="14600"/>
    <cellStyle name="_DBTPA010131GAR_IFRS IS" xfId="14601"/>
    <cellStyle name="_DBTPA010131GAR_IFRS IS 2" xfId="14602"/>
    <cellStyle name="_DBTPA010131GAR_IFRS IS_Xavier" xfId="14603"/>
    <cellStyle name="_DBTPA010131GAR_IFRS IS_Xavier 2" xfId="14604"/>
    <cellStyle name="_DBTPA010131GAR_NYSEG Assets" xfId="839"/>
    <cellStyle name="_DBTPA010131GAR_NYSEG Assets 2" xfId="840"/>
    <cellStyle name="_DBTPA010131GAR_NYSEG Assets 2 2" xfId="3857"/>
    <cellStyle name="_DBTPA010131GAR_NYSEG Assets 2_Xavier" xfId="14605"/>
    <cellStyle name="_DBTPA010131GAR_NYSEG Assets 2_Xavier 2" xfId="14606"/>
    <cellStyle name="_DBTPA010131GAR_NYSEG Assets 3" xfId="3856"/>
    <cellStyle name="_DBTPA010131GAR_NYSEG Assets 3 2" xfId="14607"/>
    <cellStyle name="_DBTPA010131GAR_NYSEG Assets 4" xfId="14608"/>
    <cellStyle name="_DBTPA010131GAR_NYSEG Assets 4 2" xfId="14609"/>
    <cellStyle name="_DBTPA010131GAR_NYSEG Assets 5" xfId="14610"/>
    <cellStyle name="_DBTPA010131GAR_NYSEG Assets 5 2" xfId="14611"/>
    <cellStyle name="_DBTPA010131GAR_NYSEG Assets 6" xfId="14612"/>
    <cellStyle name="_DBTPA010131GAR_NYSEG Assets 6 2" xfId="14613"/>
    <cellStyle name="_DBTPA010131GAR_NYSEG Assets 7" xfId="14614"/>
    <cellStyle name="_DBTPA010131GAR_NYSEG Assets 7 2" xfId="14615"/>
    <cellStyle name="_DBTPA010131GAR_NYSEG Assets 8" xfId="14616"/>
    <cellStyle name="_DBTPA010131GAR_NYSEG Assets 9" xfId="14617"/>
    <cellStyle name="_DBTPA010131GAR_NYSEG Assets_9. Staff Cost-External Services" xfId="14618"/>
    <cellStyle name="_DBTPA010131GAR_NYSEG Assets_9. Staff Cost-External Services 2" xfId="14619"/>
    <cellStyle name="_DBTPA010131GAR_NYSEG Assets_Actual" xfId="14620"/>
    <cellStyle name="_DBTPA010131GAR_NYSEG Assets_Actual 2" xfId="14621"/>
    <cellStyle name="_DBTPA010131GAR_NYSEG Assets_Actual_Xavier" xfId="14622"/>
    <cellStyle name="_DBTPA010131GAR_NYSEG Assets_Actual_Xavier 2" xfId="14623"/>
    <cellStyle name="_DBTPA010131GAR_NYSEG Assets_Conversion" xfId="14624"/>
    <cellStyle name="_DBTPA010131GAR_NYSEG Assets_Conversion 2" xfId="14625"/>
    <cellStyle name="_DBTPA010131GAR_NYSEG Assets_FIN € Summary" xfId="14626"/>
    <cellStyle name="_DBTPA010131GAR_NYSEG Assets_FIN € Summary 2" xfId="14627"/>
    <cellStyle name="_DBTPA010131GAR_NYSEG Assets_IFRS Elim" xfId="14628"/>
    <cellStyle name="_DBTPA010131GAR_NYSEG Assets_IFRS Elim 2" xfId="14629"/>
    <cellStyle name="_DBTPA010131GAR_NYSEG Assets_IFRS Elim_Xavier" xfId="14630"/>
    <cellStyle name="_DBTPA010131GAR_NYSEG Assets_IFRS Elim_Xavier 2" xfId="14631"/>
    <cellStyle name="_DBTPA010131GAR_NYSEG Assets_IFRS IS" xfId="14632"/>
    <cellStyle name="_DBTPA010131GAR_NYSEG Assets_IFRS IS 2" xfId="14633"/>
    <cellStyle name="_DBTPA010131GAR_NYSEG Assets_IFRS IS_Xavier" xfId="14634"/>
    <cellStyle name="_DBTPA010131GAR_NYSEG Assets_IFRS IS_Xavier 2" xfId="14635"/>
    <cellStyle name="_DBTPA010131GAR_NYSEG Assets_One Corp Summary" xfId="14636"/>
    <cellStyle name="_DBTPA010131GAR_NYSEG Assets_One Corp Summary 2" xfId="14637"/>
    <cellStyle name="_DBTPA010131GAR_NYSEG Assets_Plan IS" xfId="14638"/>
    <cellStyle name="_DBTPA010131GAR_NYSEG Assets_Plan IS 2" xfId="14639"/>
    <cellStyle name="_DBTPA010131GAR_NYSEG Assets_Plan IS_Xavier" xfId="14640"/>
    <cellStyle name="_DBTPA010131GAR_NYSEG Assets_Plan IS_Xavier 2" xfId="14641"/>
    <cellStyle name="_DBTPA010131GAR_NYSEG Assets_PlntIn" xfId="14642"/>
    <cellStyle name="_DBTPA010131GAR_NYSEG Assets_PlntIn 2" xfId="14643"/>
    <cellStyle name="_DBTPA010131GAR_NYSEG Assets_PlntIn_Xavier" xfId="14644"/>
    <cellStyle name="_DBTPA010131GAR_NYSEG Assets_PlntIn_Xavier 2" xfId="14645"/>
    <cellStyle name="_DBTPA010131GAR_NYSEG Assets_PPA" xfId="14646"/>
    <cellStyle name="_DBTPA010131GAR_NYSEG Assets_PPA 2" xfId="14647"/>
    <cellStyle name="_DBTPA010131GAR_NYSEG Assets_PPA_Xavier" xfId="14648"/>
    <cellStyle name="_DBTPA010131GAR_NYSEG Assets_PPA_Xavier 2" xfId="14649"/>
    <cellStyle name="_DBTPA010131GAR_NYSEG Assets_Xavier" xfId="14650"/>
    <cellStyle name="_DBTPA010131GAR_NYSEG Assets_Xavier 2" xfId="14651"/>
    <cellStyle name="_DBTPA010131GAR_NYSEG Liab" xfId="841"/>
    <cellStyle name="_DBTPA010131GAR_NYSEG Liab 2" xfId="842"/>
    <cellStyle name="_DBTPA010131GAR_NYSEG Liab 2 2" xfId="3859"/>
    <cellStyle name="_DBTPA010131GAR_NYSEG Liab 2_Xavier" xfId="14652"/>
    <cellStyle name="_DBTPA010131GAR_NYSEG Liab 2_Xavier 2" xfId="14653"/>
    <cellStyle name="_DBTPA010131GAR_NYSEG Liab 3" xfId="3858"/>
    <cellStyle name="_DBTPA010131GAR_NYSEG Liab 3 2" xfId="14654"/>
    <cellStyle name="_DBTPA010131GAR_NYSEG Liab 4" xfId="14655"/>
    <cellStyle name="_DBTPA010131GAR_NYSEG Liab 4 2" xfId="14656"/>
    <cellStyle name="_DBTPA010131GAR_NYSEG Liab 5" xfId="14657"/>
    <cellStyle name="_DBTPA010131GAR_NYSEG Liab 5 2" xfId="14658"/>
    <cellStyle name="_DBTPA010131GAR_NYSEG Liab 6" xfId="14659"/>
    <cellStyle name="_DBTPA010131GAR_NYSEG Liab 6 2" xfId="14660"/>
    <cellStyle name="_DBTPA010131GAR_NYSEG Liab 7" xfId="14661"/>
    <cellStyle name="_DBTPA010131GAR_NYSEG Liab 7 2" xfId="14662"/>
    <cellStyle name="_DBTPA010131GAR_NYSEG Liab 8" xfId="14663"/>
    <cellStyle name="_DBTPA010131GAR_NYSEG Liab 9" xfId="14664"/>
    <cellStyle name="_DBTPA010131GAR_NYSEG Liab_9. Staff Cost-External Services" xfId="14665"/>
    <cellStyle name="_DBTPA010131GAR_NYSEG Liab_9. Staff Cost-External Services 2" xfId="14666"/>
    <cellStyle name="_DBTPA010131GAR_NYSEG Liab_Actual" xfId="14667"/>
    <cellStyle name="_DBTPA010131GAR_NYSEG Liab_Actual 2" xfId="14668"/>
    <cellStyle name="_DBTPA010131GAR_NYSEG Liab_Actual_Xavier" xfId="14669"/>
    <cellStyle name="_DBTPA010131GAR_NYSEG Liab_Actual_Xavier 2" xfId="14670"/>
    <cellStyle name="_DBTPA010131GAR_NYSEG Liab_Conversion" xfId="14671"/>
    <cellStyle name="_DBTPA010131GAR_NYSEG Liab_Conversion 2" xfId="14672"/>
    <cellStyle name="_DBTPA010131GAR_NYSEG Liab_FIN € Summary" xfId="14673"/>
    <cellStyle name="_DBTPA010131GAR_NYSEG Liab_FIN € Summary 2" xfId="14674"/>
    <cellStyle name="_DBTPA010131GAR_NYSEG Liab_IFRS Elim" xfId="14675"/>
    <cellStyle name="_DBTPA010131GAR_NYSEG Liab_IFRS Elim 2" xfId="14676"/>
    <cellStyle name="_DBTPA010131GAR_NYSEG Liab_IFRS Elim_Xavier" xfId="14677"/>
    <cellStyle name="_DBTPA010131GAR_NYSEG Liab_IFRS Elim_Xavier 2" xfId="14678"/>
    <cellStyle name="_DBTPA010131GAR_NYSEG Liab_IFRS IS" xfId="14679"/>
    <cellStyle name="_DBTPA010131GAR_NYSEG Liab_IFRS IS 2" xfId="14680"/>
    <cellStyle name="_DBTPA010131GAR_NYSEG Liab_IFRS IS_Xavier" xfId="14681"/>
    <cellStyle name="_DBTPA010131GAR_NYSEG Liab_IFRS IS_Xavier 2" xfId="14682"/>
    <cellStyle name="_DBTPA010131GAR_NYSEG Liab_One Corp Summary" xfId="14683"/>
    <cellStyle name="_DBTPA010131GAR_NYSEG Liab_One Corp Summary 2" xfId="14684"/>
    <cellStyle name="_DBTPA010131GAR_NYSEG Liab_Plan IS" xfId="14685"/>
    <cellStyle name="_DBTPA010131GAR_NYSEG Liab_Plan IS 2" xfId="14686"/>
    <cellStyle name="_DBTPA010131GAR_NYSEG Liab_Plan IS_Xavier" xfId="14687"/>
    <cellStyle name="_DBTPA010131GAR_NYSEG Liab_Plan IS_Xavier 2" xfId="14688"/>
    <cellStyle name="_DBTPA010131GAR_NYSEG Liab_PlntIn" xfId="14689"/>
    <cellStyle name="_DBTPA010131GAR_NYSEG Liab_PlntIn 2" xfId="14690"/>
    <cellStyle name="_DBTPA010131GAR_NYSEG Liab_PlntIn_Xavier" xfId="14691"/>
    <cellStyle name="_DBTPA010131GAR_NYSEG Liab_PlntIn_Xavier 2" xfId="14692"/>
    <cellStyle name="_DBTPA010131GAR_NYSEG Liab_PPA" xfId="14693"/>
    <cellStyle name="_DBTPA010131GAR_NYSEG Liab_PPA 2" xfId="14694"/>
    <cellStyle name="_DBTPA010131GAR_NYSEG Liab_PPA_Xavier" xfId="14695"/>
    <cellStyle name="_DBTPA010131GAR_NYSEG Liab_PPA_Xavier 2" xfId="14696"/>
    <cellStyle name="_DBTPA010131GAR_NYSEG Liab_Xavier" xfId="14697"/>
    <cellStyle name="_DBTPA010131GAR_NYSEG Liab_Xavier 2" xfId="14698"/>
    <cellStyle name="_DBTPA010131GAR_One Corp Summary" xfId="14699"/>
    <cellStyle name="_DBTPA010131GAR_One Corp Summary 2" xfId="14700"/>
    <cellStyle name="_DBTPA010131GAR_Plan IS" xfId="14701"/>
    <cellStyle name="_DBTPA010131GAR_Plan IS 2" xfId="14702"/>
    <cellStyle name="_DBTPA010131GAR_Plan IS_Xavier" xfId="14703"/>
    <cellStyle name="_DBTPA010131GAR_Plan IS_Xavier 2" xfId="14704"/>
    <cellStyle name="_DBTPA010131GAR_PlntIn" xfId="14705"/>
    <cellStyle name="_DBTPA010131GAR_PlntIn 2" xfId="14706"/>
    <cellStyle name="_DBTPA010131GAR_PlntIn_Xavier" xfId="14707"/>
    <cellStyle name="_DBTPA010131GAR_PlntIn_Xavier 2" xfId="14708"/>
    <cellStyle name="_DBTPA010131GAR_PPA" xfId="14709"/>
    <cellStyle name="_DBTPA010131GAR_PPA 2" xfId="14710"/>
    <cellStyle name="_DBTPA010131GAR_PPA_Xavier" xfId="14711"/>
    <cellStyle name="_DBTPA010131GAR_PPA_Xavier 2" xfId="14712"/>
    <cellStyle name="_DBTPA010131GAR_Reg Asset 2008 changes-summary Jan" xfId="843"/>
    <cellStyle name="_DBTPA010131GAR_Reg Asset 2008 changes-summary Jan 2" xfId="844"/>
    <cellStyle name="_DBTPA010131GAR_Reg Asset 2008 changes-summary Jan 2 2" xfId="3861"/>
    <cellStyle name="_DBTPA010131GAR_Reg Asset 2008 changes-summary Jan 2_Xavier" xfId="14713"/>
    <cellStyle name="_DBTPA010131GAR_Reg Asset 2008 changes-summary Jan 2_Xavier 2" xfId="14714"/>
    <cellStyle name="_DBTPA010131GAR_Reg Asset 2008 changes-summary Jan 3" xfId="3860"/>
    <cellStyle name="_DBTPA010131GAR_Reg Asset 2008 changes-summary Jan 3 2" xfId="14715"/>
    <cellStyle name="_DBTPA010131GAR_Reg Asset 2008 changes-summary Jan 4" xfId="14716"/>
    <cellStyle name="_DBTPA010131GAR_Reg Asset 2008 changes-summary Jan 4 2" xfId="14717"/>
    <cellStyle name="_DBTPA010131GAR_Reg Asset 2008 changes-summary Jan 5" xfId="14718"/>
    <cellStyle name="_DBTPA010131GAR_Reg Asset 2008 changes-summary Jan 5 2" xfId="14719"/>
    <cellStyle name="_DBTPA010131GAR_Reg Asset 2008 changes-summary Jan 6" xfId="14720"/>
    <cellStyle name="_DBTPA010131GAR_Reg Asset 2008 changes-summary Jan 6 2" xfId="14721"/>
    <cellStyle name="_DBTPA010131GAR_Reg Asset 2008 changes-summary Jan 7" xfId="14722"/>
    <cellStyle name="_DBTPA010131GAR_Reg Asset 2008 changes-summary Jan 7 2" xfId="14723"/>
    <cellStyle name="_DBTPA010131GAR_Reg Asset 2008 changes-summary Jan 8" xfId="14724"/>
    <cellStyle name="_DBTPA010131GAR_Reg Asset 2008 changes-summary Jan 9" xfId="14725"/>
    <cellStyle name="_DBTPA010131GAR_Reg Asset 2008 changes-summary Jan_9. Staff Cost-External Services" xfId="14726"/>
    <cellStyle name="_DBTPA010131GAR_Reg Asset 2008 changes-summary Jan_9. Staff Cost-External Services 2" xfId="14727"/>
    <cellStyle name="_DBTPA010131GAR_Reg Asset 2008 changes-summary Jan_Actual" xfId="14728"/>
    <cellStyle name="_DBTPA010131GAR_Reg Asset 2008 changes-summary Jan_Actual 2" xfId="14729"/>
    <cellStyle name="_DBTPA010131GAR_Reg Asset 2008 changes-summary Jan_Actual_Xavier" xfId="14730"/>
    <cellStyle name="_DBTPA010131GAR_Reg Asset 2008 changes-summary Jan_Actual_Xavier 2" xfId="14731"/>
    <cellStyle name="_DBTPA010131GAR_Reg Asset 2008 changes-summary Jan_Conversion" xfId="14732"/>
    <cellStyle name="_DBTPA010131GAR_Reg Asset 2008 changes-summary Jan_Conversion 2" xfId="14733"/>
    <cellStyle name="_DBTPA010131GAR_Reg Asset 2008 changes-summary Jan_FIN € Summary" xfId="14734"/>
    <cellStyle name="_DBTPA010131GAR_Reg Asset 2008 changes-summary Jan_FIN € Summary 2" xfId="14735"/>
    <cellStyle name="_DBTPA010131GAR_Reg Asset 2008 changes-summary Jan_IFRS Elim" xfId="14736"/>
    <cellStyle name="_DBTPA010131GAR_Reg Asset 2008 changes-summary Jan_IFRS Elim 2" xfId="14737"/>
    <cellStyle name="_DBTPA010131GAR_Reg Asset 2008 changes-summary Jan_IFRS Elim_Xavier" xfId="14738"/>
    <cellStyle name="_DBTPA010131GAR_Reg Asset 2008 changes-summary Jan_IFRS Elim_Xavier 2" xfId="14739"/>
    <cellStyle name="_DBTPA010131GAR_Reg Asset 2008 changes-summary Jan_IFRS IS" xfId="14740"/>
    <cellStyle name="_DBTPA010131GAR_Reg Asset 2008 changes-summary Jan_IFRS IS 2" xfId="14741"/>
    <cellStyle name="_DBTPA010131GAR_Reg Asset 2008 changes-summary Jan_IFRS IS_Xavier" xfId="14742"/>
    <cellStyle name="_DBTPA010131GAR_Reg Asset 2008 changes-summary Jan_IFRS IS_Xavier 2" xfId="14743"/>
    <cellStyle name="_DBTPA010131GAR_Reg Asset 2008 changes-summary Jan_One Corp Summary" xfId="14744"/>
    <cellStyle name="_DBTPA010131GAR_Reg Asset 2008 changes-summary Jan_One Corp Summary 2" xfId="14745"/>
    <cellStyle name="_DBTPA010131GAR_Reg Asset 2008 changes-summary Jan_Plan IS" xfId="14746"/>
    <cellStyle name="_DBTPA010131GAR_Reg Asset 2008 changes-summary Jan_Plan IS 2" xfId="14747"/>
    <cellStyle name="_DBTPA010131GAR_Reg Asset 2008 changes-summary Jan_Plan IS_Xavier" xfId="14748"/>
    <cellStyle name="_DBTPA010131GAR_Reg Asset 2008 changes-summary Jan_Plan IS_Xavier 2" xfId="14749"/>
    <cellStyle name="_DBTPA010131GAR_Reg Asset 2008 changes-summary Jan_PlntIn" xfId="14750"/>
    <cellStyle name="_DBTPA010131GAR_Reg Asset 2008 changes-summary Jan_PlntIn 2" xfId="14751"/>
    <cellStyle name="_DBTPA010131GAR_Reg Asset 2008 changes-summary Jan_PlntIn_Xavier" xfId="14752"/>
    <cellStyle name="_DBTPA010131GAR_Reg Asset 2008 changes-summary Jan_PlntIn_Xavier 2" xfId="14753"/>
    <cellStyle name="_DBTPA010131GAR_Reg Asset 2008 changes-summary Jan_PPA" xfId="14754"/>
    <cellStyle name="_DBTPA010131GAR_Reg Asset 2008 changes-summary Jan_PPA 2" xfId="14755"/>
    <cellStyle name="_DBTPA010131GAR_Reg Asset 2008 changes-summary Jan_PPA_Xavier" xfId="14756"/>
    <cellStyle name="_DBTPA010131GAR_Reg Asset 2008 changes-summary Jan_PPA_Xavier 2" xfId="14757"/>
    <cellStyle name="_DBTPA010131GAR_Reg Asset 2008 changes-summary Jan_Xavier" xfId="14758"/>
    <cellStyle name="_DBTPA010131GAR_Reg Asset 2008 changes-summary Jan_Xavier 2" xfId="14759"/>
    <cellStyle name="_DBTPA010131GAR_SCT(1+2) PO 5 Yr Plan Template 2005 020805" xfId="845"/>
    <cellStyle name="_DBTPA010131GAR_SCT(1+2) PO 5 Yr Plan Template 2005 020805 2" xfId="846"/>
    <cellStyle name="_DBTPA010131GAR_SCT(1+2) PO 5 Yr Plan Template 2005 020805 2 2" xfId="3863"/>
    <cellStyle name="_DBTPA010131GAR_SCT(1+2) PO 5 Yr Plan Template 2005 020805 2_Xavier" xfId="14760"/>
    <cellStyle name="_DBTPA010131GAR_SCT(1+2) PO 5 Yr Plan Template 2005 020805 2_Xavier 2" xfId="14761"/>
    <cellStyle name="_DBTPA010131GAR_SCT(1+2) PO 5 Yr Plan Template 2005 020805 3" xfId="3862"/>
    <cellStyle name="_DBTPA010131GAR_SCT(1+2) PO 5 Yr Plan Template 2005 020805 3 2" xfId="14762"/>
    <cellStyle name="_DBTPA010131GAR_SCT(1+2) PO 5 Yr Plan Template 2005 020805 4" xfId="14763"/>
    <cellStyle name="_DBTPA010131GAR_SCT(1+2) PO 5 Yr Plan Template 2005 020805 4 2" xfId="14764"/>
    <cellStyle name="_DBTPA010131GAR_SCT(1+2) PO 5 Yr Plan Template 2005 020805 5" xfId="14765"/>
    <cellStyle name="_DBTPA010131GAR_SCT(1+2) PO 5 Yr Plan Template 2005 020805 5 2" xfId="14766"/>
    <cellStyle name="_DBTPA010131GAR_SCT(1+2) PO 5 Yr Plan Template 2005 020805 6" xfId="14767"/>
    <cellStyle name="_DBTPA010131GAR_SCT(1+2) PO 5 Yr Plan Template 2005 020805 6 2" xfId="14768"/>
    <cellStyle name="_DBTPA010131GAR_SCT(1+2) PO 5 Yr Plan Template 2005 020805 7" xfId="14769"/>
    <cellStyle name="_DBTPA010131GAR_SCT(1+2) PO 5 Yr Plan Template 2005 020805 7 2" xfId="14770"/>
    <cellStyle name="_DBTPA010131GAR_SCT(1+2) PO 5 Yr Plan Template 2005 020805 8" xfId="14771"/>
    <cellStyle name="_DBTPA010131GAR_SCT(1+2) PO 5 Yr Plan Template 2005 020805 9" xfId="14772"/>
    <cellStyle name="_DBTPA010131GAR_SCT(1+2) PO 5 Yr Plan Template 2005 020805_9. Staff Cost-External Services" xfId="14773"/>
    <cellStyle name="_DBTPA010131GAR_SCT(1+2) PO 5 Yr Plan Template 2005 020805_9. Staff Cost-External Services 2" xfId="14774"/>
    <cellStyle name="_DBTPA010131GAR_SCT(1+2) PO 5 Yr Plan Template 2005 020805_Actual" xfId="14775"/>
    <cellStyle name="_DBTPA010131GAR_SCT(1+2) PO 5 Yr Plan Template 2005 020805_Actual 2" xfId="14776"/>
    <cellStyle name="_DBTPA010131GAR_SCT(1+2) PO 5 Yr Plan Template 2005 020805_Actual_Xavier" xfId="14777"/>
    <cellStyle name="_DBTPA010131GAR_SCT(1+2) PO 5 Yr Plan Template 2005 020805_Actual_Xavier 2" xfId="14778"/>
    <cellStyle name="_DBTPA010131GAR_SCT(1+2) PO 5 Yr Plan Template 2005 020805_Conversion" xfId="14779"/>
    <cellStyle name="_DBTPA010131GAR_SCT(1+2) PO 5 Yr Plan Template 2005 020805_Conversion 2" xfId="14780"/>
    <cellStyle name="_DBTPA010131GAR_SCT(1+2) PO 5 Yr Plan Template 2005 020805_FIN € Summary" xfId="14781"/>
    <cellStyle name="_DBTPA010131GAR_SCT(1+2) PO 5 Yr Plan Template 2005 020805_FIN € Summary 2" xfId="14782"/>
    <cellStyle name="_DBTPA010131GAR_SCT(1+2) PO 5 Yr Plan Template 2005 020805_IFRS Elim" xfId="14783"/>
    <cellStyle name="_DBTPA010131GAR_SCT(1+2) PO 5 Yr Plan Template 2005 020805_IFRS Elim 2" xfId="14784"/>
    <cellStyle name="_DBTPA010131GAR_SCT(1+2) PO 5 Yr Plan Template 2005 020805_IFRS Elim_Xavier" xfId="14785"/>
    <cellStyle name="_DBTPA010131GAR_SCT(1+2) PO 5 Yr Plan Template 2005 020805_IFRS Elim_Xavier 2" xfId="14786"/>
    <cellStyle name="_DBTPA010131GAR_SCT(1+2) PO 5 Yr Plan Template 2005 020805_IFRS IS" xfId="14787"/>
    <cellStyle name="_DBTPA010131GAR_SCT(1+2) PO 5 Yr Plan Template 2005 020805_IFRS IS 2" xfId="14788"/>
    <cellStyle name="_DBTPA010131GAR_SCT(1+2) PO 5 Yr Plan Template 2005 020805_IFRS IS_Xavier" xfId="14789"/>
    <cellStyle name="_DBTPA010131GAR_SCT(1+2) PO 5 Yr Plan Template 2005 020805_IFRS IS_Xavier 2" xfId="14790"/>
    <cellStyle name="_DBTPA010131GAR_SCT(1+2) PO 5 Yr Plan Template 2005 020805_One Corp Summary" xfId="14791"/>
    <cellStyle name="_DBTPA010131GAR_SCT(1+2) PO 5 Yr Plan Template 2005 020805_One Corp Summary 2" xfId="14792"/>
    <cellStyle name="_DBTPA010131GAR_SCT(1+2) PO 5 Yr Plan Template 2005 020805_Plan IS" xfId="14793"/>
    <cellStyle name="_DBTPA010131GAR_SCT(1+2) PO 5 Yr Plan Template 2005 020805_Plan IS 2" xfId="14794"/>
    <cellStyle name="_DBTPA010131GAR_SCT(1+2) PO 5 Yr Plan Template 2005 020805_Plan IS_Xavier" xfId="14795"/>
    <cellStyle name="_DBTPA010131GAR_SCT(1+2) PO 5 Yr Plan Template 2005 020805_Plan IS_Xavier 2" xfId="14796"/>
    <cellStyle name="_DBTPA010131GAR_SCT(1+2) PO 5 Yr Plan Template 2005 020805_PlntIn" xfId="14797"/>
    <cellStyle name="_DBTPA010131GAR_SCT(1+2) PO 5 Yr Plan Template 2005 020805_PlntIn 2" xfId="14798"/>
    <cellStyle name="_DBTPA010131GAR_SCT(1+2) PO 5 Yr Plan Template 2005 020805_PlntIn_Xavier" xfId="14799"/>
    <cellStyle name="_DBTPA010131GAR_SCT(1+2) PO 5 Yr Plan Template 2005 020805_PlntIn_Xavier 2" xfId="14800"/>
    <cellStyle name="_DBTPA010131GAR_SCT(1+2) PO 5 Yr Plan Template 2005 020805_PPA" xfId="14801"/>
    <cellStyle name="_DBTPA010131GAR_SCT(1+2) PO 5 Yr Plan Template 2005 020805_PPA 2" xfId="14802"/>
    <cellStyle name="_DBTPA010131GAR_SCT(1+2) PO 5 Yr Plan Template 2005 020805_PPA_Xavier" xfId="14803"/>
    <cellStyle name="_DBTPA010131GAR_SCT(1+2) PO 5 Yr Plan Template 2005 020805_PPA_Xavier 2" xfId="14804"/>
    <cellStyle name="_DBTPA010131GAR_SCT(1+2) PO 5 Yr Plan Template 2005 020805_Xavier" xfId="14805"/>
    <cellStyle name="_DBTPA010131GAR_SCT(1+2) PO 5 Yr Plan Template 2005 020805_Xavier 2" xfId="14806"/>
    <cellStyle name="_DBTPA010131GAR_Xavier" xfId="14807"/>
    <cellStyle name="_DBTPA010131GAR_Xavier 2" xfId="14808"/>
    <cellStyle name="_DBTRP" xfId="847"/>
    <cellStyle name="_DBTRP 2" xfId="848"/>
    <cellStyle name="_DBTRP 2 2" xfId="3865"/>
    <cellStyle name="_DBTRP 2_Xavier" xfId="14809"/>
    <cellStyle name="_DBTRP 2_Xavier 2" xfId="14810"/>
    <cellStyle name="_DBTRP 3" xfId="3864"/>
    <cellStyle name="_DBTRP 3 2" xfId="14811"/>
    <cellStyle name="_DBTRP 4" xfId="14812"/>
    <cellStyle name="_DBTRP 4 2" xfId="14813"/>
    <cellStyle name="_DBTRP 5" xfId="14814"/>
    <cellStyle name="_DBTRP 5 2" xfId="14815"/>
    <cellStyle name="_DBTRP 6" xfId="14816"/>
    <cellStyle name="_DBTRP 6 2" xfId="14817"/>
    <cellStyle name="_DBTRP 7" xfId="14818"/>
    <cellStyle name="_DBTRP 7 2" xfId="14819"/>
    <cellStyle name="_DBTRP 8" xfId="14820"/>
    <cellStyle name="_DBTRP 9" xfId="14821"/>
    <cellStyle name="_DBTRP_9. Staff Cost-External Services" xfId="14822"/>
    <cellStyle name="_DBTRP_9. Staff Cost-External Services 2" xfId="14823"/>
    <cellStyle name="_DBTRP_Actual" xfId="14824"/>
    <cellStyle name="_DBTRP_Actual 2" xfId="14825"/>
    <cellStyle name="_DBTRP_Actual_Xavier" xfId="14826"/>
    <cellStyle name="_DBTRP_Actual_Xavier 2" xfId="14827"/>
    <cellStyle name="_DBTRP_Adams Report Recon Sept 08" xfId="849"/>
    <cellStyle name="_DBTRP_Adams Report Recon Sept 08 2" xfId="850"/>
    <cellStyle name="_DBTRP_Adams Report Recon Sept 08 2 2" xfId="3867"/>
    <cellStyle name="_DBTRP_Adams Report Recon Sept 08 2_Xavier" xfId="14828"/>
    <cellStyle name="_DBTRP_Adams Report Recon Sept 08 2_Xavier 2" xfId="14829"/>
    <cellStyle name="_DBTRP_Adams Report Recon Sept 08 3" xfId="3866"/>
    <cellStyle name="_DBTRP_Adams Report Recon Sept 08 3 2" xfId="14830"/>
    <cellStyle name="_DBTRP_Adams Report Recon Sept 08 4" xfId="14831"/>
    <cellStyle name="_DBTRP_Adams Report Recon Sept 08 4 2" xfId="14832"/>
    <cellStyle name="_DBTRP_Adams Report Recon Sept 08 5" xfId="14833"/>
    <cellStyle name="_DBTRP_Adams Report Recon Sept 08 5 2" xfId="14834"/>
    <cellStyle name="_DBTRP_Adams Report Recon Sept 08 6" xfId="14835"/>
    <cellStyle name="_DBTRP_Adams Report Recon Sept 08 6 2" xfId="14836"/>
    <cellStyle name="_DBTRP_Adams Report Recon Sept 08 7" xfId="14837"/>
    <cellStyle name="_DBTRP_Adams Report Recon Sept 08 7 2" xfId="14838"/>
    <cellStyle name="_DBTRP_Adams Report Recon Sept 08 8" xfId="14839"/>
    <cellStyle name="_DBTRP_Adams Report Recon Sept 08 9" xfId="14840"/>
    <cellStyle name="_DBTRP_Adams Report Recon Sept 08_9. Staff Cost-External Services" xfId="14841"/>
    <cellStyle name="_DBTRP_Adams Report Recon Sept 08_9. Staff Cost-External Services 2" xfId="14842"/>
    <cellStyle name="_DBTRP_Adams Report Recon Sept 08_Actual" xfId="14843"/>
    <cellStyle name="_DBTRP_Adams Report Recon Sept 08_Actual 2" xfId="14844"/>
    <cellStyle name="_DBTRP_Adams Report Recon Sept 08_Actual_Xavier" xfId="14845"/>
    <cellStyle name="_DBTRP_Adams Report Recon Sept 08_Actual_Xavier 2" xfId="14846"/>
    <cellStyle name="_DBTRP_Adams Report Recon Sept 08_Conversion" xfId="14847"/>
    <cellStyle name="_DBTRP_Adams Report Recon Sept 08_Conversion 2" xfId="14848"/>
    <cellStyle name="_DBTRP_Adams Report Recon Sept 08_FIN € Summary" xfId="14849"/>
    <cellStyle name="_DBTRP_Adams Report Recon Sept 08_FIN € Summary 2" xfId="14850"/>
    <cellStyle name="_DBTRP_Adams Report Recon Sept 08_IFRS Elim" xfId="14851"/>
    <cellStyle name="_DBTRP_Adams Report Recon Sept 08_IFRS Elim 2" xfId="14852"/>
    <cellStyle name="_DBTRP_Adams Report Recon Sept 08_IFRS Elim_Xavier" xfId="14853"/>
    <cellStyle name="_DBTRP_Adams Report Recon Sept 08_IFRS Elim_Xavier 2" xfId="14854"/>
    <cellStyle name="_DBTRP_Adams Report Recon Sept 08_IFRS IS" xfId="14855"/>
    <cellStyle name="_DBTRP_Adams Report Recon Sept 08_IFRS IS 2" xfId="14856"/>
    <cellStyle name="_DBTRP_Adams Report Recon Sept 08_IFRS IS_Xavier" xfId="14857"/>
    <cellStyle name="_DBTRP_Adams Report Recon Sept 08_IFRS IS_Xavier 2" xfId="14858"/>
    <cellStyle name="_DBTRP_Adams Report Recon Sept 08_One Corp Summary" xfId="14859"/>
    <cellStyle name="_DBTRP_Adams Report Recon Sept 08_One Corp Summary 2" xfId="14860"/>
    <cellStyle name="_DBTRP_Adams Report Recon Sept 08_Plan IS" xfId="14861"/>
    <cellStyle name="_DBTRP_Adams Report Recon Sept 08_Plan IS 2" xfId="14862"/>
    <cellStyle name="_DBTRP_Adams Report Recon Sept 08_Plan IS_Xavier" xfId="14863"/>
    <cellStyle name="_DBTRP_Adams Report Recon Sept 08_Plan IS_Xavier 2" xfId="14864"/>
    <cellStyle name="_DBTRP_Adams Report Recon Sept 08_PlntIn" xfId="14865"/>
    <cellStyle name="_DBTRP_Adams Report Recon Sept 08_PlntIn 2" xfId="14866"/>
    <cellStyle name="_DBTRP_Adams Report Recon Sept 08_PlntIn_Xavier" xfId="14867"/>
    <cellStyle name="_DBTRP_Adams Report Recon Sept 08_PlntIn_Xavier 2" xfId="14868"/>
    <cellStyle name="_DBTRP_Adams Report Recon Sept 08_PPA" xfId="14869"/>
    <cellStyle name="_DBTRP_Adams Report Recon Sept 08_PPA 2" xfId="14870"/>
    <cellStyle name="_DBTRP_Adams Report Recon Sept 08_PPA_Xavier" xfId="14871"/>
    <cellStyle name="_DBTRP_Adams Report Recon Sept 08_PPA_Xavier 2" xfId="14872"/>
    <cellStyle name="_DBTRP_Adams Report Recon Sept 08_Xavier" xfId="14873"/>
    <cellStyle name="_DBTRP_Adams Report Recon Sept 08_Xavier 2" xfId="14874"/>
    <cellStyle name="_DBTRP_Book1" xfId="851"/>
    <cellStyle name="_DBTRP_Book1 2" xfId="852"/>
    <cellStyle name="_DBTRP_Book1 2 2" xfId="3869"/>
    <cellStyle name="_DBTRP_Book1 2_Xavier" xfId="14875"/>
    <cellStyle name="_DBTRP_Book1 2_Xavier 2" xfId="14876"/>
    <cellStyle name="_DBTRP_Book1 3" xfId="3868"/>
    <cellStyle name="_DBTRP_Book1 3 2" xfId="14877"/>
    <cellStyle name="_DBTRP_Book1 4" xfId="14878"/>
    <cellStyle name="_DBTRP_Book1 4 2" xfId="14879"/>
    <cellStyle name="_DBTRP_Book1 5" xfId="14880"/>
    <cellStyle name="_DBTRP_Book1 5 2" xfId="14881"/>
    <cellStyle name="_DBTRP_Book1 6" xfId="14882"/>
    <cellStyle name="_DBTRP_Book1 6 2" xfId="14883"/>
    <cellStyle name="_DBTRP_Book1 7" xfId="14884"/>
    <cellStyle name="_DBTRP_Book1 7 2" xfId="14885"/>
    <cellStyle name="_DBTRP_Book1 8" xfId="14886"/>
    <cellStyle name="_DBTRP_Book1 9" xfId="14887"/>
    <cellStyle name="_DBTRP_Book1_9. Staff Cost-External Services" xfId="14888"/>
    <cellStyle name="_DBTRP_Book1_9. Staff Cost-External Services 2" xfId="14889"/>
    <cellStyle name="_DBTRP_Book1_Actual" xfId="14890"/>
    <cellStyle name="_DBTRP_Book1_Actual 2" xfId="14891"/>
    <cellStyle name="_DBTRP_Book1_Actual_Xavier" xfId="14892"/>
    <cellStyle name="_DBTRP_Book1_Actual_Xavier 2" xfId="14893"/>
    <cellStyle name="_DBTRP_Book1_Conversion" xfId="14894"/>
    <cellStyle name="_DBTRP_Book1_Conversion 2" xfId="14895"/>
    <cellStyle name="_DBTRP_Book1_FIN € Summary" xfId="14896"/>
    <cellStyle name="_DBTRP_Book1_FIN € Summary 2" xfId="14897"/>
    <cellStyle name="_DBTRP_Book1_IFRS Elim" xfId="14898"/>
    <cellStyle name="_DBTRP_Book1_IFRS Elim 2" xfId="14899"/>
    <cellStyle name="_DBTRP_Book1_IFRS Elim_Xavier" xfId="14900"/>
    <cellStyle name="_DBTRP_Book1_IFRS Elim_Xavier 2" xfId="14901"/>
    <cellStyle name="_DBTRP_Book1_IFRS IS" xfId="14902"/>
    <cellStyle name="_DBTRP_Book1_IFRS IS 2" xfId="14903"/>
    <cellStyle name="_DBTRP_Book1_IFRS IS_Xavier" xfId="14904"/>
    <cellStyle name="_DBTRP_Book1_IFRS IS_Xavier 2" xfId="14905"/>
    <cellStyle name="_DBTRP_Book1_One Corp Summary" xfId="14906"/>
    <cellStyle name="_DBTRP_Book1_One Corp Summary 2" xfId="14907"/>
    <cellStyle name="_DBTRP_Book1_Plan IS" xfId="14908"/>
    <cellStyle name="_DBTRP_Book1_Plan IS 2" xfId="14909"/>
    <cellStyle name="_DBTRP_Book1_Plan IS_Xavier" xfId="14910"/>
    <cellStyle name="_DBTRP_Book1_Plan IS_Xavier 2" xfId="14911"/>
    <cellStyle name="_DBTRP_Book1_PlntIn" xfId="14912"/>
    <cellStyle name="_DBTRP_Book1_PlntIn 2" xfId="14913"/>
    <cellStyle name="_DBTRP_Book1_PlntIn_Xavier" xfId="14914"/>
    <cellStyle name="_DBTRP_Book1_PlntIn_Xavier 2" xfId="14915"/>
    <cellStyle name="_DBTRP_Book1_PPA" xfId="14916"/>
    <cellStyle name="_DBTRP_Book1_PPA 2" xfId="14917"/>
    <cellStyle name="_DBTRP_Book1_PPA_Xavier" xfId="14918"/>
    <cellStyle name="_DBTRP_Book1_PPA_Xavier 2" xfId="14919"/>
    <cellStyle name="_DBTRP_Book1_Xavier" xfId="14920"/>
    <cellStyle name="_DBTRP_Book1_Xavier 2" xfId="14921"/>
    <cellStyle name="_DBTRP_Conversion" xfId="14922"/>
    <cellStyle name="_DBTRP_Conversion 2" xfId="14923"/>
    <cellStyle name="_DBTRP_FIN € Summary" xfId="14924"/>
    <cellStyle name="_DBTRP_FIN € Summary 2" xfId="14925"/>
    <cellStyle name="_DBTRP_IFRS Elim" xfId="14926"/>
    <cellStyle name="_DBTRP_IFRS Elim 2" xfId="14927"/>
    <cellStyle name="_DBTRP_IFRS Elim_Xavier" xfId="14928"/>
    <cellStyle name="_DBTRP_IFRS Elim_Xavier 2" xfId="14929"/>
    <cellStyle name="_DBTRP_IFRS IS" xfId="14930"/>
    <cellStyle name="_DBTRP_IFRS IS 2" xfId="14931"/>
    <cellStyle name="_DBTRP_IFRS IS_Xavier" xfId="14932"/>
    <cellStyle name="_DBTRP_IFRS IS_Xavier 2" xfId="14933"/>
    <cellStyle name="_DBTRP_NYSEG Assets" xfId="853"/>
    <cellStyle name="_DBTRP_NYSEG Assets 2" xfId="854"/>
    <cellStyle name="_DBTRP_NYSEG Assets 2 2" xfId="3871"/>
    <cellStyle name="_DBTRP_NYSEG Assets 2_Xavier" xfId="14934"/>
    <cellStyle name="_DBTRP_NYSEG Assets 2_Xavier 2" xfId="14935"/>
    <cellStyle name="_DBTRP_NYSEG Assets 3" xfId="3870"/>
    <cellStyle name="_DBTRP_NYSEG Assets 3 2" xfId="14936"/>
    <cellStyle name="_DBTRP_NYSEG Assets 4" xfId="14937"/>
    <cellStyle name="_DBTRP_NYSEG Assets 4 2" xfId="14938"/>
    <cellStyle name="_DBTRP_NYSEG Assets 5" xfId="14939"/>
    <cellStyle name="_DBTRP_NYSEG Assets 5 2" xfId="14940"/>
    <cellStyle name="_DBTRP_NYSEG Assets 6" xfId="14941"/>
    <cellStyle name="_DBTRP_NYSEG Assets 6 2" xfId="14942"/>
    <cellStyle name="_DBTRP_NYSEG Assets 7" xfId="14943"/>
    <cellStyle name="_DBTRP_NYSEG Assets 7 2" xfId="14944"/>
    <cellStyle name="_DBTRP_NYSEG Assets 8" xfId="14945"/>
    <cellStyle name="_DBTRP_NYSEG Assets 9" xfId="14946"/>
    <cellStyle name="_DBTRP_NYSEG Assets_9. Staff Cost-External Services" xfId="14947"/>
    <cellStyle name="_DBTRP_NYSEG Assets_9. Staff Cost-External Services 2" xfId="14948"/>
    <cellStyle name="_DBTRP_NYSEG Assets_Actual" xfId="14949"/>
    <cellStyle name="_DBTRP_NYSEG Assets_Actual 2" xfId="14950"/>
    <cellStyle name="_DBTRP_NYSEG Assets_Actual_Xavier" xfId="14951"/>
    <cellStyle name="_DBTRP_NYSEG Assets_Actual_Xavier 2" xfId="14952"/>
    <cellStyle name="_DBTRP_NYSEG Assets_Conversion" xfId="14953"/>
    <cellStyle name="_DBTRP_NYSEG Assets_Conversion 2" xfId="14954"/>
    <cellStyle name="_DBTRP_NYSEG Assets_FIN € Summary" xfId="14955"/>
    <cellStyle name="_DBTRP_NYSEG Assets_FIN € Summary 2" xfId="14956"/>
    <cellStyle name="_DBTRP_NYSEG Assets_IFRS Elim" xfId="14957"/>
    <cellStyle name="_DBTRP_NYSEG Assets_IFRS Elim 2" xfId="14958"/>
    <cellStyle name="_DBTRP_NYSEG Assets_IFRS Elim_Xavier" xfId="14959"/>
    <cellStyle name="_DBTRP_NYSEG Assets_IFRS Elim_Xavier 2" xfId="14960"/>
    <cellStyle name="_DBTRP_NYSEG Assets_IFRS IS" xfId="14961"/>
    <cellStyle name="_DBTRP_NYSEG Assets_IFRS IS 2" xfId="14962"/>
    <cellStyle name="_DBTRP_NYSEG Assets_IFRS IS_Xavier" xfId="14963"/>
    <cellStyle name="_DBTRP_NYSEG Assets_IFRS IS_Xavier 2" xfId="14964"/>
    <cellStyle name="_DBTRP_NYSEG Assets_One Corp Summary" xfId="14965"/>
    <cellStyle name="_DBTRP_NYSEG Assets_One Corp Summary 2" xfId="14966"/>
    <cellStyle name="_DBTRP_NYSEG Assets_Plan IS" xfId="14967"/>
    <cellStyle name="_DBTRP_NYSEG Assets_Plan IS 2" xfId="14968"/>
    <cellStyle name="_DBTRP_NYSEG Assets_Plan IS_Xavier" xfId="14969"/>
    <cellStyle name="_DBTRP_NYSEG Assets_Plan IS_Xavier 2" xfId="14970"/>
    <cellStyle name="_DBTRP_NYSEG Assets_PlntIn" xfId="14971"/>
    <cellStyle name="_DBTRP_NYSEG Assets_PlntIn 2" xfId="14972"/>
    <cellStyle name="_DBTRP_NYSEG Assets_PlntIn_Xavier" xfId="14973"/>
    <cellStyle name="_DBTRP_NYSEG Assets_PlntIn_Xavier 2" xfId="14974"/>
    <cellStyle name="_DBTRP_NYSEG Assets_PPA" xfId="14975"/>
    <cellStyle name="_DBTRP_NYSEG Assets_PPA 2" xfId="14976"/>
    <cellStyle name="_DBTRP_NYSEG Assets_PPA_Xavier" xfId="14977"/>
    <cellStyle name="_DBTRP_NYSEG Assets_PPA_Xavier 2" xfId="14978"/>
    <cellStyle name="_DBTRP_NYSEG Assets_Xavier" xfId="14979"/>
    <cellStyle name="_DBTRP_NYSEG Assets_Xavier 2" xfId="14980"/>
    <cellStyle name="_DBTRP_NYSEG Liab" xfId="855"/>
    <cellStyle name="_DBTRP_NYSEG Liab 2" xfId="856"/>
    <cellStyle name="_DBTRP_NYSEG Liab 2 2" xfId="3873"/>
    <cellStyle name="_DBTRP_NYSEG Liab 2_Xavier" xfId="14981"/>
    <cellStyle name="_DBTRP_NYSEG Liab 2_Xavier 2" xfId="14982"/>
    <cellStyle name="_DBTRP_NYSEG Liab 3" xfId="3872"/>
    <cellStyle name="_DBTRP_NYSEG Liab 3 2" xfId="14983"/>
    <cellStyle name="_DBTRP_NYSEG Liab 4" xfId="14984"/>
    <cellStyle name="_DBTRP_NYSEG Liab 4 2" xfId="14985"/>
    <cellStyle name="_DBTRP_NYSEG Liab 5" xfId="14986"/>
    <cellStyle name="_DBTRP_NYSEG Liab 5 2" xfId="14987"/>
    <cellStyle name="_DBTRP_NYSEG Liab 6" xfId="14988"/>
    <cellStyle name="_DBTRP_NYSEG Liab 6 2" xfId="14989"/>
    <cellStyle name="_DBTRP_NYSEG Liab 7" xfId="14990"/>
    <cellStyle name="_DBTRP_NYSEG Liab 7 2" xfId="14991"/>
    <cellStyle name="_DBTRP_NYSEG Liab 8" xfId="14992"/>
    <cellStyle name="_DBTRP_NYSEG Liab 9" xfId="14993"/>
    <cellStyle name="_DBTRP_NYSEG Liab_9. Staff Cost-External Services" xfId="14994"/>
    <cellStyle name="_DBTRP_NYSEG Liab_9. Staff Cost-External Services 2" xfId="14995"/>
    <cellStyle name="_DBTRP_NYSEG Liab_Actual" xfId="14996"/>
    <cellStyle name="_DBTRP_NYSEG Liab_Actual 2" xfId="14997"/>
    <cellStyle name="_DBTRP_NYSEG Liab_Actual_Xavier" xfId="14998"/>
    <cellStyle name="_DBTRP_NYSEG Liab_Actual_Xavier 2" xfId="14999"/>
    <cellStyle name="_DBTRP_NYSEG Liab_Conversion" xfId="15000"/>
    <cellStyle name="_DBTRP_NYSEG Liab_Conversion 2" xfId="15001"/>
    <cellStyle name="_DBTRP_NYSEG Liab_FIN € Summary" xfId="15002"/>
    <cellStyle name="_DBTRP_NYSEG Liab_FIN € Summary 2" xfId="15003"/>
    <cellStyle name="_DBTRP_NYSEG Liab_IFRS Elim" xfId="15004"/>
    <cellStyle name="_DBTRP_NYSEG Liab_IFRS Elim 2" xfId="15005"/>
    <cellStyle name="_DBTRP_NYSEG Liab_IFRS Elim_Xavier" xfId="15006"/>
    <cellStyle name="_DBTRP_NYSEG Liab_IFRS Elim_Xavier 2" xfId="15007"/>
    <cellStyle name="_DBTRP_NYSEG Liab_IFRS IS" xfId="15008"/>
    <cellStyle name="_DBTRP_NYSEG Liab_IFRS IS 2" xfId="15009"/>
    <cellStyle name="_DBTRP_NYSEG Liab_IFRS IS_Xavier" xfId="15010"/>
    <cellStyle name="_DBTRP_NYSEG Liab_IFRS IS_Xavier 2" xfId="15011"/>
    <cellStyle name="_DBTRP_NYSEG Liab_One Corp Summary" xfId="15012"/>
    <cellStyle name="_DBTRP_NYSEG Liab_One Corp Summary 2" xfId="15013"/>
    <cellStyle name="_DBTRP_NYSEG Liab_Plan IS" xfId="15014"/>
    <cellStyle name="_DBTRP_NYSEG Liab_Plan IS 2" xfId="15015"/>
    <cellStyle name="_DBTRP_NYSEG Liab_Plan IS_Xavier" xfId="15016"/>
    <cellStyle name="_DBTRP_NYSEG Liab_Plan IS_Xavier 2" xfId="15017"/>
    <cellStyle name="_DBTRP_NYSEG Liab_PlntIn" xfId="15018"/>
    <cellStyle name="_DBTRP_NYSEG Liab_PlntIn 2" xfId="15019"/>
    <cellStyle name="_DBTRP_NYSEG Liab_PlntIn_Xavier" xfId="15020"/>
    <cellStyle name="_DBTRP_NYSEG Liab_PlntIn_Xavier 2" xfId="15021"/>
    <cellStyle name="_DBTRP_NYSEG Liab_PPA" xfId="15022"/>
    <cellStyle name="_DBTRP_NYSEG Liab_PPA 2" xfId="15023"/>
    <cellStyle name="_DBTRP_NYSEG Liab_PPA_Xavier" xfId="15024"/>
    <cellStyle name="_DBTRP_NYSEG Liab_PPA_Xavier 2" xfId="15025"/>
    <cellStyle name="_DBTRP_NYSEG Liab_Xavier" xfId="15026"/>
    <cellStyle name="_DBTRP_NYSEG Liab_Xavier 2" xfId="15027"/>
    <cellStyle name="_DBTRP_One Corp Summary" xfId="15028"/>
    <cellStyle name="_DBTRP_One Corp Summary 2" xfId="15029"/>
    <cellStyle name="_DBTRP_Plan IS" xfId="15030"/>
    <cellStyle name="_DBTRP_Plan IS 2" xfId="15031"/>
    <cellStyle name="_DBTRP_Plan IS_Xavier" xfId="15032"/>
    <cellStyle name="_DBTRP_Plan IS_Xavier 2" xfId="15033"/>
    <cellStyle name="_DBTRP_PlntIn" xfId="15034"/>
    <cellStyle name="_DBTRP_PlntIn 2" xfId="15035"/>
    <cellStyle name="_DBTRP_PlntIn_Xavier" xfId="15036"/>
    <cellStyle name="_DBTRP_PlntIn_Xavier 2" xfId="15037"/>
    <cellStyle name="_DBTRP_PPA" xfId="15038"/>
    <cellStyle name="_DBTRP_PPA 2" xfId="15039"/>
    <cellStyle name="_DBTRP_PPA_Xavier" xfId="15040"/>
    <cellStyle name="_DBTRP_PPA_Xavier 2" xfId="15041"/>
    <cellStyle name="_DBTRP_Reg Asset 2008 changes-summary Jan" xfId="857"/>
    <cellStyle name="_DBTRP_Reg Asset 2008 changes-summary Jan 2" xfId="858"/>
    <cellStyle name="_DBTRP_Reg Asset 2008 changes-summary Jan 2 2" xfId="3875"/>
    <cellStyle name="_DBTRP_Reg Asset 2008 changes-summary Jan 2_Xavier" xfId="15042"/>
    <cellStyle name="_DBTRP_Reg Asset 2008 changes-summary Jan 2_Xavier 2" xfId="15043"/>
    <cellStyle name="_DBTRP_Reg Asset 2008 changes-summary Jan 3" xfId="3874"/>
    <cellStyle name="_DBTRP_Reg Asset 2008 changes-summary Jan 3 2" xfId="15044"/>
    <cellStyle name="_DBTRP_Reg Asset 2008 changes-summary Jan 4" xfId="15045"/>
    <cellStyle name="_DBTRP_Reg Asset 2008 changes-summary Jan 4 2" xfId="15046"/>
    <cellStyle name="_DBTRP_Reg Asset 2008 changes-summary Jan 5" xfId="15047"/>
    <cellStyle name="_DBTRP_Reg Asset 2008 changes-summary Jan 5 2" xfId="15048"/>
    <cellStyle name="_DBTRP_Reg Asset 2008 changes-summary Jan 6" xfId="15049"/>
    <cellStyle name="_DBTRP_Reg Asset 2008 changes-summary Jan 6 2" xfId="15050"/>
    <cellStyle name="_DBTRP_Reg Asset 2008 changes-summary Jan 7" xfId="15051"/>
    <cellStyle name="_DBTRP_Reg Asset 2008 changes-summary Jan 7 2" xfId="15052"/>
    <cellStyle name="_DBTRP_Reg Asset 2008 changes-summary Jan 8" xfId="15053"/>
    <cellStyle name="_DBTRP_Reg Asset 2008 changes-summary Jan 9" xfId="15054"/>
    <cellStyle name="_DBTRP_Reg Asset 2008 changes-summary Jan_9. Staff Cost-External Services" xfId="15055"/>
    <cellStyle name="_DBTRP_Reg Asset 2008 changes-summary Jan_9. Staff Cost-External Services 2" xfId="15056"/>
    <cellStyle name="_DBTRP_Reg Asset 2008 changes-summary Jan_Actual" xfId="15057"/>
    <cellStyle name="_DBTRP_Reg Asset 2008 changes-summary Jan_Actual 2" xfId="15058"/>
    <cellStyle name="_DBTRP_Reg Asset 2008 changes-summary Jan_Actual_Xavier" xfId="15059"/>
    <cellStyle name="_DBTRP_Reg Asset 2008 changes-summary Jan_Actual_Xavier 2" xfId="15060"/>
    <cellStyle name="_DBTRP_Reg Asset 2008 changes-summary Jan_Conversion" xfId="15061"/>
    <cellStyle name="_DBTRP_Reg Asset 2008 changes-summary Jan_Conversion 2" xfId="15062"/>
    <cellStyle name="_DBTRP_Reg Asset 2008 changes-summary Jan_FIN € Summary" xfId="15063"/>
    <cellStyle name="_DBTRP_Reg Asset 2008 changes-summary Jan_FIN € Summary 2" xfId="15064"/>
    <cellStyle name="_DBTRP_Reg Asset 2008 changes-summary Jan_IFRS Elim" xfId="15065"/>
    <cellStyle name="_DBTRP_Reg Asset 2008 changes-summary Jan_IFRS Elim 2" xfId="15066"/>
    <cellStyle name="_DBTRP_Reg Asset 2008 changes-summary Jan_IFRS Elim_Xavier" xfId="15067"/>
    <cellStyle name="_DBTRP_Reg Asset 2008 changes-summary Jan_IFRS Elim_Xavier 2" xfId="15068"/>
    <cellStyle name="_DBTRP_Reg Asset 2008 changes-summary Jan_IFRS IS" xfId="15069"/>
    <cellStyle name="_DBTRP_Reg Asset 2008 changes-summary Jan_IFRS IS 2" xfId="15070"/>
    <cellStyle name="_DBTRP_Reg Asset 2008 changes-summary Jan_IFRS IS_Xavier" xfId="15071"/>
    <cellStyle name="_DBTRP_Reg Asset 2008 changes-summary Jan_IFRS IS_Xavier 2" xfId="15072"/>
    <cellStyle name="_DBTRP_Reg Asset 2008 changes-summary Jan_One Corp Summary" xfId="15073"/>
    <cellStyle name="_DBTRP_Reg Asset 2008 changes-summary Jan_One Corp Summary 2" xfId="15074"/>
    <cellStyle name="_DBTRP_Reg Asset 2008 changes-summary Jan_Plan IS" xfId="15075"/>
    <cellStyle name="_DBTRP_Reg Asset 2008 changes-summary Jan_Plan IS 2" xfId="15076"/>
    <cellStyle name="_DBTRP_Reg Asset 2008 changes-summary Jan_Plan IS_Xavier" xfId="15077"/>
    <cellStyle name="_DBTRP_Reg Asset 2008 changes-summary Jan_Plan IS_Xavier 2" xfId="15078"/>
    <cellStyle name="_DBTRP_Reg Asset 2008 changes-summary Jan_PlntIn" xfId="15079"/>
    <cellStyle name="_DBTRP_Reg Asset 2008 changes-summary Jan_PlntIn 2" xfId="15080"/>
    <cellStyle name="_DBTRP_Reg Asset 2008 changes-summary Jan_PlntIn_Xavier" xfId="15081"/>
    <cellStyle name="_DBTRP_Reg Asset 2008 changes-summary Jan_PlntIn_Xavier 2" xfId="15082"/>
    <cellStyle name="_DBTRP_Reg Asset 2008 changes-summary Jan_PPA" xfId="15083"/>
    <cellStyle name="_DBTRP_Reg Asset 2008 changes-summary Jan_PPA 2" xfId="15084"/>
    <cellStyle name="_DBTRP_Reg Asset 2008 changes-summary Jan_PPA_Xavier" xfId="15085"/>
    <cellStyle name="_DBTRP_Reg Asset 2008 changes-summary Jan_PPA_Xavier 2" xfId="15086"/>
    <cellStyle name="_DBTRP_Reg Asset 2008 changes-summary Jan_Xavier" xfId="15087"/>
    <cellStyle name="_DBTRP_Reg Asset 2008 changes-summary Jan_Xavier 2" xfId="15088"/>
    <cellStyle name="_DBTRP_SCT(1+2) PO 5 Yr Plan Template 2005 020805" xfId="859"/>
    <cellStyle name="_DBTRP_SCT(1+2) PO 5 Yr Plan Template 2005 020805 2" xfId="860"/>
    <cellStyle name="_DBTRP_SCT(1+2) PO 5 Yr Plan Template 2005 020805 2 2" xfId="3877"/>
    <cellStyle name="_DBTRP_SCT(1+2) PO 5 Yr Plan Template 2005 020805 2_Xavier" xfId="15089"/>
    <cellStyle name="_DBTRP_SCT(1+2) PO 5 Yr Plan Template 2005 020805 2_Xavier 2" xfId="15090"/>
    <cellStyle name="_DBTRP_SCT(1+2) PO 5 Yr Plan Template 2005 020805 3" xfId="3876"/>
    <cellStyle name="_DBTRP_SCT(1+2) PO 5 Yr Plan Template 2005 020805 3 2" xfId="15091"/>
    <cellStyle name="_DBTRP_SCT(1+2) PO 5 Yr Plan Template 2005 020805 4" xfId="15092"/>
    <cellStyle name="_DBTRP_SCT(1+2) PO 5 Yr Plan Template 2005 020805 4 2" xfId="15093"/>
    <cellStyle name="_DBTRP_SCT(1+2) PO 5 Yr Plan Template 2005 020805 5" xfId="15094"/>
    <cellStyle name="_DBTRP_SCT(1+2) PO 5 Yr Plan Template 2005 020805 5 2" xfId="15095"/>
    <cellStyle name="_DBTRP_SCT(1+2) PO 5 Yr Plan Template 2005 020805 6" xfId="15096"/>
    <cellStyle name="_DBTRP_SCT(1+2) PO 5 Yr Plan Template 2005 020805 6 2" xfId="15097"/>
    <cellStyle name="_DBTRP_SCT(1+2) PO 5 Yr Plan Template 2005 020805 7" xfId="15098"/>
    <cellStyle name="_DBTRP_SCT(1+2) PO 5 Yr Plan Template 2005 020805 7 2" xfId="15099"/>
    <cellStyle name="_DBTRP_SCT(1+2) PO 5 Yr Plan Template 2005 020805 8" xfId="15100"/>
    <cellStyle name="_DBTRP_SCT(1+2) PO 5 Yr Plan Template 2005 020805 9" xfId="15101"/>
    <cellStyle name="_DBTRP_SCT(1+2) PO 5 Yr Plan Template 2005 020805_9. Staff Cost-External Services" xfId="15102"/>
    <cellStyle name="_DBTRP_SCT(1+2) PO 5 Yr Plan Template 2005 020805_9. Staff Cost-External Services 2" xfId="15103"/>
    <cellStyle name="_DBTRP_SCT(1+2) PO 5 Yr Plan Template 2005 020805_Actual" xfId="15104"/>
    <cellStyle name="_DBTRP_SCT(1+2) PO 5 Yr Plan Template 2005 020805_Actual 2" xfId="15105"/>
    <cellStyle name="_DBTRP_SCT(1+2) PO 5 Yr Plan Template 2005 020805_Actual_Xavier" xfId="15106"/>
    <cellStyle name="_DBTRP_SCT(1+2) PO 5 Yr Plan Template 2005 020805_Actual_Xavier 2" xfId="15107"/>
    <cellStyle name="_DBTRP_SCT(1+2) PO 5 Yr Plan Template 2005 020805_Conversion" xfId="15108"/>
    <cellStyle name="_DBTRP_SCT(1+2) PO 5 Yr Plan Template 2005 020805_Conversion 2" xfId="15109"/>
    <cellStyle name="_DBTRP_SCT(1+2) PO 5 Yr Plan Template 2005 020805_FIN € Summary" xfId="15110"/>
    <cellStyle name="_DBTRP_SCT(1+2) PO 5 Yr Plan Template 2005 020805_FIN € Summary 2" xfId="15111"/>
    <cellStyle name="_DBTRP_SCT(1+2) PO 5 Yr Plan Template 2005 020805_IFRS Elim" xfId="15112"/>
    <cellStyle name="_DBTRP_SCT(1+2) PO 5 Yr Plan Template 2005 020805_IFRS Elim 2" xfId="15113"/>
    <cellStyle name="_DBTRP_SCT(1+2) PO 5 Yr Plan Template 2005 020805_IFRS Elim_Xavier" xfId="15114"/>
    <cellStyle name="_DBTRP_SCT(1+2) PO 5 Yr Plan Template 2005 020805_IFRS Elim_Xavier 2" xfId="15115"/>
    <cellStyle name="_DBTRP_SCT(1+2) PO 5 Yr Plan Template 2005 020805_IFRS IS" xfId="15116"/>
    <cellStyle name="_DBTRP_SCT(1+2) PO 5 Yr Plan Template 2005 020805_IFRS IS 2" xfId="15117"/>
    <cellStyle name="_DBTRP_SCT(1+2) PO 5 Yr Plan Template 2005 020805_IFRS IS_Xavier" xfId="15118"/>
    <cellStyle name="_DBTRP_SCT(1+2) PO 5 Yr Plan Template 2005 020805_IFRS IS_Xavier 2" xfId="15119"/>
    <cellStyle name="_DBTRP_SCT(1+2) PO 5 Yr Plan Template 2005 020805_One Corp Summary" xfId="15120"/>
    <cellStyle name="_DBTRP_SCT(1+2) PO 5 Yr Plan Template 2005 020805_One Corp Summary 2" xfId="15121"/>
    <cellStyle name="_DBTRP_SCT(1+2) PO 5 Yr Plan Template 2005 020805_Plan IS" xfId="15122"/>
    <cellStyle name="_DBTRP_SCT(1+2) PO 5 Yr Plan Template 2005 020805_Plan IS 2" xfId="15123"/>
    <cellStyle name="_DBTRP_SCT(1+2) PO 5 Yr Plan Template 2005 020805_Plan IS_Xavier" xfId="15124"/>
    <cellStyle name="_DBTRP_SCT(1+2) PO 5 Yr Plan Template 2005 020805_Plan IS_Xavier 2" xfId="15125"/>
    <cellStyle name="_DBTRP_SCT(1+2) PO 5 Yr Plan Template 2005 020805_PlntIn" xfId="15126"/>
    <cellStyle name="_DBTRP_SCT(1+2) PO 5 Yr Plan Template 2005 020805_PlntIn 2" xfId="15127"/>
    <cellStyle name="_DBTRP_SCT(1+2) PO 5 Yr Plan Template 2005 020805_PlntIn_Xavier" xfId="15128"/>
    <cellStyle name="_DBTRP_SCT(1+2) PO 5 Yr Plan Template 2005 020805_PlntIn_Xavier 2" xfId="15129"/>
    <cellStyle name="_DBTRP_SCT(1+2) PO 5 Yr Plan Template 2005 020805_PPA" xfId="15130"/>
    <cellStyle name="_DBTRP_SCT(1+2) PO 5 Yr Plan Template 2005 020805_PPA 2" xfId="15131"/>
    <cellStyle name="_DBTRP_SCT(1+2) PO 5 Yr Plan Template 2005 020805_PPA_Xavier" xfId="15132"/>
    <cellStyle name="_DBTRP_SCT(1+2) PO 5 Yr Plan Template 2005 020805_PPA_Xavier 2" xfId="15133"/>
    <cellStyle name="_DBTRP_SCT(1+2) PO 5 Yr Plan Template 2005 020805_Xavier" xfId="15134"/>
    <cellStyle name="_DBTRP_SCT(1+2) PO 5 Yr Plan Template 2005 020805_Xavier 2" xfId="15135"/>
    <cellStyle name="_DBTRP_Xavier" xfId="15136"/>
    <cellStyle name="_DBTRP_Xavier 2" xfId="15137"/>
    <cellStyle name="_DEBT-0201" xfId="861"/>
    <cellStyle name="_DEBT-0201 2" xfId="862"/>
    <cellStyle name="_DEBT-0201 2 2" xfId="3879"/>
    <cellStyle name="_DEBT-0201 2_Xavier" xfId="15138"/>
    <cellStyle name="_DEBT-0201 2_Xavier 2" xfId="15139"/>
    <cellStyle name="_DEBT-0201 3" xfId="3878"/>
    <cellStyle name="_DEBT-0201 3 2" xfId="15140"/>
    <cellStyle name="_DEBT-0201 4" xfId="15141"/>
    <cellStyle name="_DEBT-0201 4 2" xfId="15142"/>
    <cellStyle name="_DEBT-0201 5" xfId="15143"/>
    <cellStyle name="_DEBT-0201 5 2" xfId="15144"/>
    <cellStyle name="_DEBT-0201 6" xfId="15145"/>
    <cellStyle name="_DEBT-0201 6 2" xfId="15146"/>
    <cellStyle name="_DEBT-0201 7" xfId="15147"/>
    <cellStyle name="_DEBT-0201 7 2" xfId="15148"/>
    <cellStyle name="_DEBT-0201 8" xfId="15149"/>
    <cellStyle name="_DEBT-0201 9" xfId="15150"/>
    <cellStyle name="_DEBT-0201_9. Staff Cost-External Services" xfId="15151"/>
    <cellStyle name="_DEBT-0201_9. Staff Cost-External Services 2" xfId="15152"/>
    <cellStyle name="_DEBT-0201_Actual" xfId="15153"/>
    <cellStyle name="_DEBT-0201_Actual 2" xfId="15154"/>
    <cellStyle name="_DEBT-0201_Actual_Xavier" xfId="15155"/>
    <cellStyle name="_DEBT-0201_Actual_Xavier 2" xfId="15156"/>
    <cellStyle name="_DEBT-0201_Adams Report Recon Sept 08" xfId="863"/>
    <cellStyle name="_DEBT-0201_Adams Report Recon Sept 08 2" xfId="864"/>
    <cellStyle name="_DEBT-0201_Adams Report Recon Sept 08 2 2" xfId="3881"/>
    <cellStyle name="_DEBT-0201_Adams Report Recon Sept 08 2_Xavier" xfId="15157"/>
    <cellStyle name="_DEBT-0201_Adams Report Recon Sept 08 2_Xavier 2" xfId="15158"/>
    <cellStyle name="_DEBT-0201_Adams Report Recon Sept 08 3" xfId="3880"/>
    <cellStyle name="_DEBT-0201_Adams Report Recon Sept 08 3 2" xfId="15159"/>
    <cellStyle name="_DEBT-0201_Adams Report Recon Sept 08 4" xfId="15160"/>
    <cellStyle name="_DEBT-0201_Adams Report Recon Sept 08 4 2" xfId="15161"/>
    <cellStyle name="_DEBT-0201_Adams Report Recon Sept 08 5" xfId="15162"/>
    <cellStyle name="_DEBT-0201_Adams Report Recon Sept 08 5 2" xfId="15163"/>
    <cellStyle name="_DEBT-0201_Adams Report Recon Sept 08 6" xfId="15164"/>
    <cellStyle name="_DEBT-0201_Adams Report Recon Sept 08 6 2" xfId="15165"/>
    <cellStyle name="_DEBT-0201_Adams Report Recon Sept 08 7" xfId="15166"/>
    <cellStyle name="_DEBT-0201_Adams Report Recon Sept 08 7 2" xfId="15167"/>
    <cellStyle name="_DEBT-0201_Adams Report Recon Sept 08 8" xfId="15168"/>
    <cellStyle name="_DEBT-0201_Adams Report Recon Sept 08 9" xfId="15169"/>
    <cellStyle name="_DEBT-0201_Adams Report Recon Sept 08_9. Staff Cost-External Services" xfId="15170"/>
    <cellStyle name="_DEBT-0201_Adams Report Recon Sept 08_9. Staff Cost-External Services 2" xfId="15171"/>
    <cellStyle name="_DEBT-0201_Adams Report Recon Sept 08_Actual" xfId="15172"/>
    <cellStyle name="_DEBT-0201_Adams Report Recon Sept 08_Actual 2" xfId="15173"/>
    <cellStyle name="_DEBT-0201_Adams Report Recon Sept 08_Actual_Xavier" xfId="15174"/>
    <cellStyle name="_DEBT-0201_Adams Report Recon Sept 08_Actual_Xavier 2" xfId="15175"/>
    <cellStyle name="_DEBT-0201_Adams Report Recon Sept 08_Conversion" xfId="15176"/>
    <cellStyle name="_DEBT-0201_Adams Report Recon Sept 08_Conversion 2" xfId="15177"/>
    <cellStyle name="_DEBT-0201_Adams Report Recon Sept 08_FIN € Summary" xfId="15178"/>
    <cellStyle name="_DEBT-0201_Adams Report Recon Sept 08_FIN € Summary 2" xfId="15179"/>
    <cellStyle name="_DEBT-0201_Adams Report Recon Sept 08_IFRS Elim" xfId="15180"/>
    <cellStyle name="_DEBT-0201_Adams Report Recon Sept 08_IFRS Elim 2" xfId="15181"/>
    <cellStyle name="_DEBT-0201_Adams Report Recon Sept 08_IFRS Elim_Xavier" xfId="15182"/>
    <cellStyle name="_DEBT-0201_Adams Report Recon Sept 08_IFRS Elim_Xavier 2" xfId="15183"/>
    <cellStyle name="_DEBT-0201_Adams Report Recon Sept 08_IFRS IS" xfId="15184"/>
    <cellStyle name="_DEBT-0201_Adams Report Recon Sept 08_IFRS IS 2" xfId="15185"/>
    <cellStyle name="_DEBT-0201_Adams Report Recon Sept 08_IFRS IS_Xavier" xfId="15186"/>
    <cellStyle name="_DEBT-0201_Adams Report Recon Sept 08_IFRS IS_Xavier 2" xfId="15187"/>
    <cellStyle name="_DEBT-0201_Adams Report Recon Sept 08_One Corp Summary" xfId="15188"/>
    <cellStyle name="_DEBT-0201_Adams Report Recon Sept 08_One Corp Summary 2" xfId="15189"/>
    <cellStyle name="_DEBT-0201_Adams Report Recon Sept 08_Plan IS" xfId="15190"/>
    <cellStyle name="_DEBT-0201_Adams Report Recon Sept 08_Plan IS 2" xfId="15191"/>
    <cellStyle name="_DEBT-0201_Adams Report Recon Sept 08_Plan IS_Xavier" xfId="15192"/>
    <cellStyle name="_DEBT-0201_Adams Report Recon Sept 08_Plan IS_Xavier 2" xfId="15193"/>
    <cellStyle name="_DEBT-0201_Adams Report Recon Sept 08_PlntIn" xfId="15194"/>
    <cellStyle name="_DEBT-0201_Adams Report Recon Sept 08_PlntIn 2" xfId="15195"/>
    <cellStyle name="_DEBT-0201_Adams Report Recon Sept 08_PlntIn_Xavier" xfId="15196"/>
    <cellStyle name="_DEBT-0201_Adams Report Recon Sept 08_PlntIn_Xavier 2" xfId="15197"/>
    <cellStyle name="_DEBT-0201_Adams Report Recon Sept 08_PPA" xfId="15198"/>
    <cellStyle name="_DEBT-0201_Adams Report Recon Sept 08_PPA 2" xfId="15199"/>
    <cellStyle name="_DEBT-0201_Adams Report Recon Sept 08_PPA_Xavier" xfId="15200"/>
    <cellStyle name="_DEBT-0201_Adams Report Recon Sept 08_PPA_Xavier 2" xfId="15201"/>
    <cellStyle name="_DEBT-0201_Adams Report Recon Sept 08_Xavier" xfId="15202"/>
    <cellStyle name="_DEBT-0201_Adams Report Recon Sept 08_Xavier 2" xfId="15203"/>
    <cellStyle name="_DEBT-0201_Book1" xfId="865"/>
    <cellStyle name="_DEBT-0201_Book1 2" xfId="866"/>
    <cellStyle name="_DEBT-0201_Book1 2 2" xfId="3883"/>
    <cellStyle name="_DEBT-0201_Book1 2_Xavier" xfId="15204"/>
    <cellStyle name="_DEBT-0201_Book1 2_Xavier 2" xfId="15205"/>
    <cellStyle name="_DEBT-0201_Book1 3" xfId="3882"/>
    <cellStyle name="_DEBT-0201_Book1 3 2" xfId="15206"/>
    <cellStyle name="_DEBT-0201_Book1 4" xfId="15207"/>
    <cellStyle name="_DEBT-0201_Book1 4 2" xfId="15208"/>
    <cellStyle name="_DEBT-0201_Book1 5" xfId="15209"/>
    <cellStyle name="_DEBT-0201_Book1 5 2" xfId="15210"/>
    <cellStyle name="_DEBT-0201_Book1 6" xfId="15211"/>
    <cellStyle name="_DEBT-0201_Book1 6 2" xfId="15212"/>
    <cellStyle name="_DEBT-0201_Book1 7" xfId="15213"/>
    <cellStyle name="_DEBT-0201_Book1 7 2" xfId="15214"/>
    <cellStyle name="_DEBT-0201_Book1 8" xfId="15215"/>
    <cellStyle name="_DEBT-0201_Book1 9" xfId="15216"/>
    <cellStyle name="_DEBT-0201_Book1_9. Staff Cost-External Services" xfId="15217"/>
    <cellStyle name="_DEBT-0201_Book1_9. Staff Cost-External Services 2" xfId="15218"/>
    <cellStyle name="_DEBT-0201_Book1_Actual" xfId="15219"/>
    <cellStyle name="_DEBT-0201_Book1_Actual 2" xfId="15220"/>
    <cellStyle name="_DEBT-0201_Book1_Actual_Xavier" xfId="15221"/>
    <cellStyle name="_DEBT-0201_Book1_Actual_Xavier 2" xfId="15222"/>
    <cellStyle name="_DEBT-0201_Book1_Conversion" xfId="15223"/>
    <cellStyle name="_DEBT-0201_Book1_Conversion 2" xfId="15224"/>
    <cellStyle name="_DEBT-0201_Book1_FIN € Summary" xfId="15225"/>
    <cellStyle name="_DEBT-0201_Book1_FIN € Summary 2" xfId="15226"/>
    <cellStyle name="_DEBT-0201_Book1_IFRS Elim" xfId="15227"/>
    <cellStyle name="_DEBT-0201_Book1_IFRS Elim 2" xfId="15228"/>
    <cellStyle name="_DEBT-0201_Book1_IFRS Elim_Xavier" xfId="15229"/>
    <cellStyle name="_DEBT-0201_Book1_IFRS Elim_Xavier 2" xfId="15230"/>
    <cellStyle name="_DEBT-0201_Book1_IFRS IS" xfId="15231"/>
    <cellStyle name="_DEBT-0201_Book1_IFRS IS 2" xfId="15232"/>
    <cellStyle name="_DEBT-0201_Book1_IFRS IS_Xavier" xfId="15233"/>
    <cellStyle name="_DEBT-0201_Book1_IFRS IS_Xavier 2" xfId="15234"/>
    <cellStyle name="_DEBT-0201_Book1_One Corp Summary" xfId="15235"/>
    <cellStyle name="_DEBT-0201_Book1_One Corp Summary 2" xfId="15236"/>
    <cellStyle name="_DEBT-0201_Book1_Plan IS" xfId="15237"/>
    <cellStyle name="_DEBT-0201_Book1_Plan IS 2" xfId="15238"/>
    <cellStyle name="_DEBT-0201_Book1_Plan IS_Xavier" xfId="15239"/>
    <cellStyle name="_DEBT-0201_Book1_Plan IS_Xavier 2" xfId="15240"/>
    <cellStyle name="_DEBT-0201_Book1_PlntIn" xfId="15241"/>
    <cellStyle name="_DEBT-0201_Book1_PlntIn 2" xfId="15242"/>
    <cellStyle name="_DEBT-0201_Book1_PlntIn_Xavier" xfId="15243"/>
    <cellStyle name="_DEBT-0201_Book1_PlntIn_Xavier 2" xfId="15244"/>
    <cellStyle name="_DEBT-0201_Book1_PPA" xfId="15245"/>
    <cellStyle name="_DEBT-0201_Book1_PPA 2" xfId="15246"/>
    <cellStyle name="_DEBT-0201_Book1_PPA_Xavier" xfId="15247"/>
    <cellStyle name="_DEBT-0201_Book1_PPA_Xavier 2" xfId="15248"/>
    <cellStyle name="_DEBT-0201_Book1_Xavier" xfId="15249"/>
    <cellStyle name="_DEBT-0201_Book1_Xavier 2" xfId="15250"/>
    <cellStyle name="_DEBT-0201_Conversion" xfId="15251"/>
    <cellStyle name="_DEBT-0201_Conversion 2" xfId="15252"/>
    <cellStyle name="_DEBT-0201_FIN € Summary" xfId="15253"/>
    <cellStyle name="_DEBT-0201_FIN € Summary 2" xfId="15254"/>
    <cellStyle name="_DEBT-0201_IFRS Elim" xfId="15255"/>
    <cellStyle name="_DEBT-0201_IFRS Elim 2" xfId="15256"/>
    <cellStyle name="_DEBT-0201_IFRS Elim_Xavier" xfId="15257"/>
    <cellStyle name="_DEBT-0201_IFRS Elim_Xavier 2" xfId="15258"/>
    <cellStyle name="_DEBT-0201_IFRS IS" xfId="15259"/>
    <cellStyle name="_DEBT-0201_IFRS IS 2" xfId="15260"/>
    <cellStyle name="_DEBT-0201_IFRS IS_Xavier" xfId="15261"/>
    <cellStyle name="_DEBT-0201_IFRS IS_Xavier 2" xfId="15262"/>
    <cellStyle name="_DEBT-0201_NYSEG Assets" xfId="867"/>
    <cellStyle name="_DEBT-0201_NYSEG Assets 2" xfId="868"/>
    <cellStyle name="_DEBT-0201_NYSEG Assets 2 2" xfId="3885"/>
    <cellStyle name="_DEBT-0201_NYSEG Assets 2_Xavier" xfId="15263"/>
    <cellStyle name="_DEBT-0201_NYSEG Assets 2_Xavier 2" xfId="15264"/>
    <cellStyle name="_DEBT-0201_NYSEG Assets 3" xfId="3884"/>
    <cellStyle name="_DEBT-0201_NYSEG Assets 3 2" xfId="15265"/>
    <cellStyle name="_DEBT-0201_NYSEG Assets 4" xfId="15266"/>
    <cellStyle name="_DEBT-0201_NYSEG Assets 4 2" xfId="15267"/>
    <cellStyle name="_DEBT-0201_NYSEG Assets 5" xfId="15268"/>
    <cellStyle name="_DEBT-0201_NYSEG Assets 5 2" xfId="15269"/>
    <cellStyle name="_DEBT-0201_NYSEG Assets 6" xfId="15270"/>
    <cellStyle name="_DEBT-0201_NYSEG Assets 6 2" xfId="15271"/>
    <cellStyle name="_DEBT-0201_NYSEG Assets 7" xfId="15272"/>
    <cellStyle name="_DEBT-0201_NYSEG Assets 7 2" xfId="15273"/>
    <cellStyle name="_DEBT-0201_NYSEG Assets 8" xfId="15274"/>
    <cellStyle name="_DEBT-0201_NYSEG Assets 9" xfId="15275"/>
    <cellStyle name="_DEBT-0201_NYSEG Assets_9. Staff Cost-External Services" xfId="15276"/>
    <cellStyle name="_DEBT-0201_NYSEG Assets_9. Staff Cost-External Services 2" xfId="15277"/>
    <cellStyle name="_DEBT-0201_NYSEG Assets_Actual" xfId="15278"/>
    <cellStyle name="_DEBT-0201_NYSEG Assets_Actual 2" xfId="15279"/>
    <cellStyle name="_DEBT-0201_NYSEG Assets_Actual_Xavier" xfId="15280"/>
    <cellStyle name="_DEBT-0201_NYSEG Assets_Actual_Xavier 2" xfId="15281"/>
    <cellStyle name="_DEBT-0201_NYSEG Assets_Conversion" xfId="15282"/>
    <cellStyle name="_DEBT-0201_NYSEG Assets_Conversion 2" xfId="15283"/>
    <cellStyle name="_DEBT-0201_NYSEG Assets_FIN € Summary" xfId="15284"/>
    <cellStyle name="_DEBT-0201_NYSEG Assets_FIN € Summary 2" xfId="15285"/>
    <cellStyle name="_DEBT-0201_NYSEG Assets_IFRS Elim" xfId="15286"/>
    <cellStyle name="_DEBT-0201_NYSEG Assets_IFRS Elim 2" xfId="15287"/>
    <cellStyle name="_DEBT-0201_NYSEG Assets_IFRS Elim_Xavier" xfId="15288"/>
    <cellStyle name="_DEBT-0201_NYSEG Assets_IFRS Elim_Xavier 2" xfId="15289"/>
    <cellStyle name="_DEBT-0201_NYSEG Assets_IFRS IS" xfId="15290"/>
    <cellStyle name="_DEBT-0201_NYSEG Assets_IFRS IS 2" xfId="15291"/>
    <cellStyle name="_DEBT-0201_NYSEG Assets_IFRS IS_Xavier" xfId="15292"/>
    <cellStyle name="_DEBT-0201_NYSEG Assets_IFRS IS_Xavier 2" xfId="15293"/>
    <cellStyle name="_DEBT-0201_NYSEG Assets_One Corp Summary" xfId="15294"/>
    <cellStyle name="_DEBT-0201_NYSEG Assets_One Corp Summary 2" xfId="15295"/>
    <cellStyle name="_DEBT-0201_NYSEG Assets_Plan IS" xfId="15296"/>
    <cellStyle name="_DEBT-0201_NYSEG Assets_Plan IS 2" xfId="15297"/>
    <cellStyle name="_DEBT-0201_NYSEG Assets_Plan IS_Xavier" xfId="15298"/>
    <cellStyle name="_DEBT-0201_NYSEG Assets_Plan IS_Xavier 2" xfId="15299"/>
    <cellStyle name="_DEBT-0201_NYSEG Assets_PlntIn" xfId="15300"/>
    <cellStyle name="_DEBT-0201_NYSEG Assets_PlntIn 2" xfId="15301"/>
    <cellStyle name="_DEBT-0201_NYSEG Assets_PlntIn_Xavier" xfId="15302"/>
    <cellStyle name="_DEBT-0201_NYSEG Assets_PlntIn_Xavier 2" xfId="15303"/>
    <cellStyle name="_DEBT-0201_NYSEG Assets_PPA" xfId="15304"/>
    <cellStyle name="_DEBT-0201_NYSEG Assets_PPA 2" xfId="15305"/>
    <cellStyle name="_DEBT-0201_NYSEG Assets_PPA_Xavier" xfId="15306"/>
    <cellStyle name="_DEBT-0201_NYSEG Assets_PPA_Xavier 2" xfId="15307"/>
    <cellStyle name="_DEBT-0201_NYSEG Assets_Xavier" xfId="15308"/>
    <cellStyle name="_DEBT-0201_NYSEG Assets_Xavier 2" xfId="15309"/>
    <cellStyle name="_DEBT-0201_NYSEG Liab" xfId="869"/>
    <cellStyle name="_DEBT-0201_NYSEG Liab 2" xfId="870"/>
    <cellStyle name="_DEBT-0201_NYSEG Liab 2 2" xfId="3887"/>
    <cellStyle name="_DEBT-0201_NYSEG Liab 2_Xavier" xfId="15310"/>
    <cellStyle name="_DEBT-0201_NYSEG Liab 2_Xavier 2" xfId="15311"/>
    <cellStyle name="_DEBT-0201_NYSEG Liab 3" xfId="3886"/>
    <cellStyle name="_DEBT-0201_NYSEG Liab 3 2" xfId="15312"/>
    <cellStyle name="_DEBT-0201_NYSEG Liab 4" xfId="15313"/>
    <cellStyle name="_DEBT-0201_NYSEG Liab 4 2" xfId="15314"/>
    <cellStyle name="_DEBT-0201_NYSEG Liab 5" xfId="15315"/>
    <cellStyle name="_DEBT-0201_NYSEG Liab 5 2" xfId="15316"/>
    <cellStyle name="_DEBT-0201_NYSEG Liab 6" xfId="15317"/>
    <cellStyle name="_DEBT-0201_NYSEG Liab 6 2" xfId="15318"/>
    <cellStyle name="_DEBT-0201_NYSEG Liab 7" xfId="15319"/>
    <cellStyle name="_DEBT-0201_NYSEG Liab 7 2" xfId="15320"/>
    <cellStyle name="_DEBT-0201_NYSEG Liab 8" xfId="15321"/>
    <cellStyle name="_DEBT-0201_NYSEG Liab 9" xfId="15322"/>
    <cellStyle name="_DEBT-0201_NYSEG Liab_9. Staff Cost-External Services" xfId="15323"/>
    <cellStyle name="_DEBT-0201_NYSEG Liab_9. Staff Cost-External Services 2" xfId="15324"/>
    <cellStyle name="_DEBT-0201_NYSEG Liab_Actual" xfId="15325"/>
    <cellStyle name="_DEBT-0201_NYSEG Liab_Actual 2" xfId="15326"/>
    <cellStyle name="_DEBT-0201_NYSEG Liab_Actual_Xavier" xfId="15327"/>
    <cellStyle name="_DEBT-0201_NYSEG Liab_Actual_Xavier 2" xfId="15328"/>
    <cellStyle name="_DEBT-0201_NYSEG Liab_Conversion" xfId="15329"/>
    <cellStyle name="_DEBT-0201_NYSEG Liab_Conversion 2" xfId="15330"/>
    <cellStyle name="_DEBT-0201_NYSEG Liab_FIN € Summary" xfId="15331"/>
    <cellStyle name="_DEBT-0201_NYSEG Liab_FIN € Summary 2" xfId="15332"/>
    <cellStyle name="_DEBT-0201_NYSEG Liab_IFRS Elim" xfId="15333"/>
    <cellStyle name="_DEBT-0201_NYSEG Liab_IFRS Elim 2" xfId="15334"/>
    <cellStyle name="_DEBT-0201_NYSEG Liab_IFRS Elim_Xavier" xfId="15335"/>
    <cellStyle name="_DEBT-0201_NYSEG Liab_IFRS Elim_Xavier 2" xfId="15336"/>
    <cellStyle name="_DEBT-0201_NYSEG Liab_IFRS IS" xfId="15337"/>
    <cellStyle name="_DEBT-0201_NYSEG Liab_IFRS IS 2" xfId="15338"/>
    <cellStyle name="_DEBT-0201_NYSEG Liab_IFRS IS_Xavier" xfId="15339"/>
    <cellStyle name="_DEBT-0201_NYSEG Liab_IFRS IS_Xavier 2" xfId="15340"/>
    <cellStyle name="_DEBT-0201_NYSEG Liab_One Corp Summary" xfId="15341"/>
    <cellStyle name="_DEBT-0201_NYSEG Liab_One Corp Summary 2" xfId="15342"/>
    <cellStyle name="_DEBT-0201_NYSEG Liab_Plan IS" xfId="15343"/>
    <cellStyle name="_DEBT-0201_NYSEG Liab_Plan IS 2" xfId="15344"/>
    <cellStyle name="_DEBT-0201_NYSEG Liab_Plan IS_Xavier" xfId="15345"/>
    <cellStyle name="_DEBT-0201_NYSEG Liab_Plan IS_Xavier 2" xfId="15346"/>
    <cellStyle name="_DEBT-0201_NYSEG Liab_PlntIn" xfId="15347"/>
    <cellStyle name="_DEBT-0201_NYSEG Liab_PlntIn 2" xfId="15348"/>
    <cellStyle name="_DEBT-0201_NYSEG Liab_PlntIn_Xavier" xfId="15349"/>
    <cellStyle name="_DEBT-0201_NYSEG Liab_PlntIn_Xavier 2" xfId="15350"/>
    <cellStyle name="_DEBT-0201_NYSEG Liab_PPA" xfId="15351"/>
    <cellStyle name="_DEBT-0201_NYSEG Liab_PPA 2" xfId="15352"/>
    <cellStyle name="_DEBT-0201_NYSEG Liab_PPA_Xavier" xfId="15353"/>
    <cellStyle name="_DEBT-0201_NYSEG Liab_PPA_Xavier 2" xfId="15354"/>
    <cellStyle name="_DEBT-0201_NYSEG Liab_Xavier" xfId="15355"/>
    <cellStyle name="_DEBT-0201_NYSEG Liab_Xavier 2" xfId="15356"/>
    <cellStyle name="_DEBT-0201_One Corp Summary" xfId="15357"/>
    <cellStyle name="_DEBT-0201_One Corp Summary 2" xfId="15358"/>
    <cellStyle name="_DEBT-0201_Plan IS" xfId="15359"/>
    <cellStyle name="_DEBT-0201_Plan IS 2" xfId="15360"/>
    <cellStyle name="_DEBT-0201_Plan IS_Xavier" xfId="15361"/>
    <cellStyle name="_DEBT-0201_Plan IS_Xavier 2" xfId="15362"/>
    <cellStyle name="_DEBT-0201_PlntIn" xfId="15363"/>
    <cellStyle name="_DEBT-0201_PlntIn 2" xfId="15364"/>
    <cellStyle name="_DEBT-0201_PlntIn_Xavier" xfId="15365"/>
    <cellStyle name="_DEBT-0201_PlntIn_Xavier 2" xfId="15366"/>
    <cellStyle name="_DEBT-0201_PPA" xfId="15367"/>
    <cellStyle name="_DEBT-0201_PPA 2" xfId="15368"/>
    <cellStyle name="_DEBT-0201_PPA_Xavier" xfId="15369"/>
    <cellStyle name="_DEBT-0201_PPA_Xavier 2" xfId="15370"/>
    <cellStyle name="_DEBT-0201_Reg Asset 2008 changes-summary Jan" xfId="871"/>
    <cellStyle name="_DEBT-0201_Reg Asset 2008 changes-summary Jan 2" xfId="872"/>
    <cellStyle name="_DEBT-0201_Reg Asset 2008 changes-summary Jan 2 2" xfId="3889"/>
    <cellStyle name="_DEBT-0201_Reg Asset 2008 changes-summary Jan 2_Xavier" xfId="15371"/>
    <cellStyle name="_DEBT-0201_Reg Asset 2008 changes-summary Jan 2_Xavier 2" xfId="15372"/>
    <cellStyle name="_DEBT-0201_Reg Asset 2008 changes-summary Jan 3" xfId="3888"/>
    <cellStyle name="_DEBT-0201_Reg Asset 2008 changes-summary Jan 3 2" xfId="15373"/>
    <cellStyle name="_DEBT-0201_Reg Asset 2008 changes-summary Jan 4" xfId="15374"/>
    <cellStyle name="_DEBT-0201_Reg Asset 2008 changes-summary Jan 4 2" xfId="15375"/>
    <cellStyle name="_DEBT-0201_Reg Asset 2008 changes-summary Jan 5" xfId="15376"/>
    <cellStyle name="_DEBT-0201_Reg Asset 2008 changes-summary Jan 5 2" xfId="15377"/>
    <cellStyle name="_DEBT-0201_Reg Asset 2008 changes-summary Jan 6" xfId="15378"/>
    <cellStyle name="_DEBT-0201_Reg Asset 2008 changes-summary Jan 6 2" xfId="15379"/>
    <cellStyle name="_DEBT-0201_Reg Asset 2008 changes-summary Jan 7" xfId="15380"/>
    <cellStyle name="_DEBT-0201_Reg Asset 2008 changes-summary Jan 7 2" xfId="15381"/>
    <cellStyle name="_DEBT-0201_Reg Asset 2008 changes-summary Jan 8" xfId="15382"/>
    <cellStyle name="_DEBT-0201_Reg Asset 2008 changes-summary Jan 9" xfId="15383"/>
    <cellStyle name="_DEBT-0201_Reg Asset 2008 changes-summary Jan_9. Staff Cost-External Services" xfId="15384"/>
    <cellStyle name="_DEBT-0201_Reg Asset 2008 changes-summary Jan_9. Staff Cost-External Services 2" xfId="15385"/>
    <cellStyle name="_DEBT-0201_Reg Asset 2008 changes-summary Jan_Actual" xfId="15386"/>
    <cellStyle name="_DEBT-0201_Reg Asset 2008 changes-summary Jan_Actual 2" xfId="15387"/>
    <cellStyle name="_DEBT-0201_Reg Asset 2008 changes-summary Jan_Actual_Xavier" xfId="15388"/>
    <cellStyle name="_DEBT-0201_Reg Asset 2008 changes-summary Jan_Actual_Xavier 2" xfId="15389"/>
    <cellStyle name="_DEBT-0201_Reg Asset 2008 changes-summary Jan_Conversion" xfId="15390"/>
    <cellStyle name="_DEBT-0201_Reg Asset 2008 changes-summary Jan_Conversion 2" xfId="15391"/>
    <cellStyle name="_DEBT-0201_Reg Asset 2008 changes-summary Jan_FIN € Summary" xfId="15392"/>
    <cellStyle name="_DEBT-0201_Reg Asset 2008 changes-summary Jan_FIN € Summary 2" xfId="15393"/>
    <cellStyle name="_DEBT-0201_Reg Asset 2008 changes-summary Jan_IFRS Elim" xfId="15394"/>
    <cellStyle name="_DEBT-0201_Reg Asset 2008 changes-summary Jan_IFRS Elim 2" xfId="15395"/>
    <cellStyle name="_DEBT-0201_Reg Asset 2008 changes-summary Jan_IFRS Elim_Xavier" xfId="15396"/>
    <cellStyle name="_DEBT-0201_Reg Asset 2008 changes-summary Jan_IFRS Elim_Xavier 2" xfId="15397"/>
    <cellStyle name="_DEBT-0201_Reg Asset 2008 changes-summary Jan_IFRS IS" xfId="15398"/>
    <cellStyle name="_DEBT-0201_Reg Asset 2008 changes-summary Jan_IFRS IS 2" xfId="15399"/>
    <cellStyle name="_DEBT-0201_Reg Asset 2008 changes-summary Jan_IFRS IS_Xavier" xfId="15400"/>
    <cellStyle name="_DEBT-0201_Reg Asset 2008 changes-summary Jan_IFRS IS_Xavier 2" xfId="15401"/>
    <cellStyle name="_DEBT-0201_Reg Asset 2008 changes-summary Jan_One Corp Summary" xfId="15402"/>
    <cellStyle name="_DEBT-0201_Reg Asset 2008 changes-summary Jan_One Corp Summary 2" xfId="15403"/>
    <cellStyle name="_DEBT-0201_Reg Asset 2008 changes-summary Jan_Plan IS" xfId="15404"/>
    <cellStyle name="_DEBT-0201_Reg Asset 2008 changes-summary Jan_Plan IS 2" xfId="15405"/>
    <cellStyle name="_DEBT-0201_Reg Asset 2008 changes-summary Jan_Plan IS_Xavier" xfId="15406"/>
    <cellStyle name="_DEBT-0201_Reg Asset 2008 changes-summary Jan_Plan IS_Xavier 2" xfId="15407"/>
    <cellStyle name="_DEBT-0201_Reg Asset 2008 changes-summary Jan_PlntIn" xfId="15408"/>
    <cellStyle name="_DEBT-0201_Reg Asset 2008 changes-summary Jan_PlntIn 2" xfId="15409"/>
    <cellStyle name="_DEBT-0201_Reg Asset 2008 changes-summary Jan_PlntIn_Xavier" xfId="15410"/>
    <cellStyle name="_DEBT-0201_Reg Asset 2008 changes-summary Jan_PlntIn_Xavier 2" xfId="15411"/>
    <cellStyle name="_DEBT-0201_Reg Asset 2008 changes-summary Jan_PPA" xfId="15412"/>
    <cellStyle name="_DEBT-0201_Reg Asset 2008 changes-summary Jan_PPA 2" xfId="15413"/>
    <cellStyle name="_DEBT-0201_Reg Asset 2008 changes-summary Jan_PPA_Xavier" xfId="15414"/>
    <cellStyle name="_DEBT-0201_Reg Asset 2008 changes-summary Jan_PPA_Xavier 2" xfId="15415"/>
    <cellStyle name="_DEBT-0201_Reg Asset 2008 changes-summary Jan_Xavier" xfId="15416"/>
    <cellStyle name="_DEBT-0201_Reg Asset 2008 changes-summary Jan_Xavier 2" xfId="15417"/>
    <cellStyle name="_DEBT-0201_SCT(1+2) PO 5 Yr Plan Template 2005 020805" xfId="873"/>
    <cellStyle name="_DEBT-0201_SCT(1+2) PO 5 Yr Plan Template 2005 020805 2" xfId="874"/>
    <cellStyle name="_DEBT-0201_SCT(1+2) PO 5 Yr Plan Template 2005 020805 2 2" xfId="3891"/>
    <cellStyle name="_DEBT-0201_SCT(1+2) PO 5 Yr Plan Template 2005 020805 2_Xavier" xfId="15418"/>
    <cellStyle name="_DEBT-0201_SCT(1+2) PO 5 Yr Plan Template 2005 020805 2_Xavier 2" xfId="15419"/>
    <cellStyle name="_DEBT-0201_SCT(1+2) PO 5 Yr Plan Template 2005 020805 3" xfId="3890"/>
    <cellStyle name="_DEBT-0201_SCT(1+2) PO 5 Yr Plan Template 2005 020805 3 2" xfId="15420"/>
    <cellStyle name="_DEBT-0201_SCT(1+2) PO 5 Yr Plan Template 2005 020805 4" xfId="15421"/>
    <cellStyle name="_DEBT-0201_SCT(1+2) PO 5 Yr Plan Template 2005 020805 4 2" xfId="15422"/>
    <cellStyle name="_DEBT-0201_SCT(1+2) PO 5 Yr Plan Template 2005 020805 5" xfId="15423"/>
    <cellStyle name="_DEBT-0201_SCT(1+2) PO 5 Yr Plan Template 2005 020805 5 2" xfId="15424"/>
    <cellStyle name="_DEBT-0201_SCT(1+2) PO 5 Yr Plan Template 2005 020805 6" xfId="15425"/>
    <cellStyle name="_DEBT-0201_SCT(1+2) PO 5 Yr Plan Template 2005 020805 6 2" xfId="15426"/>
    <cellStyle name="_DEBT-0201_SCT(1+2) PO 5 Yr Plan Template 2005 020805 7" xfId="15427"/>
    <cellStyle name="_DEBT-0201_SCT(1+2) PO 5 Yr Plan Template 2005 020805 7 2" xfId="15428"/>
    <cellStyle name="_DEBT-0201_SCT(1+2) PO 5 Yr Plan Template 2005 020805 8" xfId="15429"/>
    <cellStyle name="_DEBT-0201_SCT(1+2) PO 5 Yr Plan Template 2005 020805 9" xfId="15430"/>
    <cellStyle name="_DEBT-0201_SCT(1+2) PO 5 Yr Plan Template 2005 020805_9. Staff Cost-External Services" xfId="15431"/>
    <cellStyle name="_DEBT-0201_SCT(1+2) PO 5 Yr Plan Template 2005 020805_9. Staff Cost-External Services 2" xfId="15432"/>
    <cellStyle name="_DEBT-0201_SCT(1+2) PO 5 Yr Plan Template 2005 020805_Actual" xfId="15433"/>
    <cellStyle name="_DEBT-0201_SCT(1+2) PO 5 Yr Plan Template 2005 020805_Actual 2" xfId="15434"/>
    <cellStyle name="_DEBT-0201_SCT(1+2) PO 5 Yr Plan Template 2005 020805_Actual_Xavier" xfId="15435"/>
    <cellStyle name="_DEBT-0201_SCT(1+2) PO 5 Yr Plan Template 2005 020805_Actual_Xavier 2" xfId="15436"/>
    <cellStyle name="_DEBT-0201_SCT(1+2) PO 5 Yr Plan Template 2005 020805_Conversion" xfId="15437"/>
    <cellStyle name="_DEBT-0201_SCT(1+2) PO 5 Yr Plan Template 2005 020805_Conversion 2" xfId="15438"/>
    <cellStyle name="_DEBT-0201_SCT(1+2) PO 5 Yr Plan Template 2005 020805_FIN € Summary" xfId="15439"/>
    <cellStyle name="_DEBT-0201_SCT(1+2) PO 5 Yr Plan Template 2005 020805_FIN € Summary 2" xfId="15440"/>
    <cellStyle name="_DEBT-0201_SCT(1+2) PO 5 Yr Plan Template 2005 020805_IFRS Elim" xfId="15441"/>
    <cellStyle name="_DEBT-0201_SCT(1+2) PO 5 Yr Plan Template 2005 020805_IFRS Elim 2" xfId="15442"/>
    <cellStyle name="_DEBT-0201_SCT(1+2) PO 5 Yr Plan Template 2005 020805_IFRS Elim_Xavier" xfId="15443"/>
    <cellStyle name="_DEBT-0201_SCT(1+2) PO 5 Yr Plan Template 2005 020805_IFRS Elim_Xavier 2" xfId="15444"/>
    <cellStyle name="_DEBT-0201_SCT(1+2) PO 5 Yr Plan Template 2005 020805_IFRS IS" xfId="15445"/>
    <cellStyle name="_DEBT-0201_SCT(1+2) PO 5 Yr Plan Template 2005 020805_IFRS IS 2" xfId="15446"/>
    <cellStyle name="_DEBT-0201_SCT(1+2) PO 5 Yr Plan Template 2005 020805_IFRS IS_Xavier" xfId="15447"/>
    <cellStyle name="_DEBT-0201_SCT(1+2) PO 5 Yr Plan Template 2005 020805_IFRS IS_Xavier 2" xfId="15448"/>
    <cellStyle name="_DEBT-0201_SCT(1+2) PO 5 Yr Plan Template 2005 020805_One Corp Summary" xfId="15449"/>
    <cellStyle name="_DEBT-0201_SCT(1+2) PO 5 Yr Plan Template 2005 020805_One Corp Summary 2" xfId="15450"/>
    <cellStyle name="_DEBT-0201_SCT(1+2) PO 5 Yr Plan Template 2005 020805_Plan IS" xfId="15451"/>
    <cellStyle name="_DEBT-0201_SCT(1+2) PO 5 Yr Plan Template 2005 020805_Plan IS 2" xfId="15452"/>
    <cellStyle name="_DEBT-0201_SCT(1+2) PO 5 Yr Plan Template 2005 020805_Plan IS_Xavier" xfId="15453"/>
    <cellStyle name="_DEBT-0201_SCT(1+2) PO 5 Yr Plan Template 2005 020805_Plan IS_Xavier 2" xfId="15454"/>
    <cellStyle name="_DEBT-0201_SCT(1+2) PO 5 Yr Plan Template 2005 020805_PlntIn" xfId="15455"/>
    <cellStyle name="_DEBT-0201_SCT(1+2) PO 5 Yr Plan Template 2005 020805_PlntIn 2" xfId="15456"/>
    <cellStyle name="_DEBT-0201_SCT(1+2) PO 5 Yr Plan Template 2005 020805_PlntIn_Xavier" xfId="15457"/>
    <cellStyle name="_DEBT-0201_SCT(1+2) PO 5 Yr Plan Template 2005 020805_PlntIn_Xavier 2" xfId="15458"/>
    <cellStyle name="_DEBT-0201_SCT(1+2) PO 5 Yr Plan Template 2005 020805_PPA" xfId="15459"/>
    <cellStyle name="_DEBT-0201_SCT(1+2) PO 5 Yr Plan Template 2005 020805_PPA 2" xfId="15460"/>
    <cellStyle name="_DEBT-0201_SCT(1+2) PO 5 Yr Plan Template 2005 020805_PPA_Xavier" xfId="15461"/>
    <cellStyle name="_DEBT-0201_SCT(1+2) PO 5 Yr Plan Template 2005 020805_PPA_Xavier 2" xfId="15462"/>
    <cellStyle name="_DEBT-0201_SCT(1+2) PO 5 Yr Plan Template 2005 020805_Xavier" xfId="15463"/>
    <cellStyle name="_DEBT-0201_SCT(1+2) PO 5 Yr Plan Template 2005 020805_Xavier 2" xfId="15464"/>
    <cellStyle name="_DEBT-0201_Xavier" xfId="15465"/>
    <cellStyle name="_DEBT-0201_Xavier 2" xfId="15466"/>
    <cellStyle name="_Euro" xfId="875"/>
    <cellStyle name="_Euro 2" xfId="876"/>
    <cellStyle name="_Euro 2 2" xfId="3893"/>
    <cellStyle name="_Euro 3" xfId="3892"/>
    <cellStyle name="_EYESv1" xfId="877"/>
    <cellStyle name="_EYESv1 2" xfId="878"/>
    <cellStyle name="_EYESv1 2 2" xfId="3895"/>
    <cellStyle name="_EYESv1 2_Xavier" xfId="15467"/>
    <cellStyle name="_EYESv1 2_Xavier 2" xfId="15468"/>
    <cellStyle name="_EYESv1 3" xfId="3894"/>
    <cellStyle name="_EYESv1_9. Staff Cost-External Services" xfId="15469"/>
    <cellStyle name="_EYESv1_9. Staff Cost-External Services 2" xfId="15470"/>
    <cellStyle name="_EYESv1_Actual" xfId="15471"/>
    <cellStyle name="_EYESv1_Actual 2" xfId="15472"/>
    <cellStyle name="_EYESv1_Actual_Xavier" xfId="15473"/>
    <cellStyle name="_EYESv1_Actual_Xavier 2" xfId="15474"/>
    <cellStyle name="_EYESv1_Conversion" xfId="15475"/>
    <cellStyle name="_EYESv1_Conversion 2" xfId="15476"/>
    <cellStyle name="_EYESv1_FIN € Summary" xfId="15477"/>
    <cellStyle name="_EYESv1_FIN € Summary 2" xfId="15478"/>
    <cellStyle name="_EYESv1_IFRS Elim" xfId="15479"/>
    <cellStyle name="_EYESv1_IFRS Elim 2" xfId="15480"/>
    <cellStyle name="_EYESv1_IFRS Elim_Xavier" xfId="15481"/>
    <cellStyle name="_EYESv1_IFRS Elim_Xavier 2" xfId="15482"/>
    <cellStyle name="_EYESv1_IFRS IS" xfId="15483"/>
    <cellStyle name="_EYESv1_IFRS IS 2" xfId="15484"/>
    <cellStyle name="_EYESv1_IFRS IS_Xavier" xfId="15485"/>
    <cellStyle name="_EYESv1_IFRS IS_Xavier 2" xfId="15486"/>
    <cellStyle name="_EYESv1_One Corp Summary" xfId="15487"/>
    <cellStyle name="_EYESv1_One Corp Summary 2" xfId="15488"/>
    <cellStyle name="_EYESv1_Plan IS" xfId="15489"/>
    <cellStyle name="_EYESv1_Plan IS 2" xfId="15490"/>
    <cellStyle name="_EYESv1_Plan IS_Xavier" xfId="15491"/>
    <cellStyle name="_EYESv1_Plan IS_Xavier 2" xfId="15492"/>
    <cellStyle name="_EYESv1_PlntIn" xfId="15493"/>
    <cellStyle name="_EYESv1_PlntIn 2" xfId="15494"/>
    <cellStyle name="_EYESv1_PlntIn_Xavier" xfId="15495"/>
    <cellStyle name="_EYESv1_PlntIn_Xavier 2" xfId="15496"/>
    <cellStyle name="_EYESv1_PPA" xfId="15497"/>
    <cellStyle name="_EYESv1_PPA 2" xfId="15498"/>
    <cellStyle name="_EYESv1_PPA_Xavier" xfId="15499"/>
    <cellStyle name="_EYESv1_PPA_Xavier 2" xfId="15500"/>
    <cellStyle name="_EYESv1_Xavier" xfId="15501"/>
    <cellStyle name="_EYESv1_Xavier 2" xfId="15502"/>
    <cellStyle name="_x0013__FIN € Summary" xfId="15503"/>
    <cellStyle name="_x0013__FIN € Summary 2" xfId="15504"/>
    <cellStyle name="_Goodwill calculation by segment KPMG v1" xfId="879"/>
    <cellStyle name="_Goodwill calculation by segment KPMG v1 2" xfId="880"/>
    <cellStyle name="_Goodwill calculation by segment KPMG v1 2 2" xfId="3897"/>
    <cellStyle name="_Goodwill calculation by segment KPMG v1 2_Xavier" xfId="15505"/>
    <cellStyle name="_Goodwill calculation by segment KPMG v1 2_Xavier 2" xfId="15506"/>
    <cellStyle name="_Goodwill calculation by segment KPMG v1 3" xfId="3896"/>
    <cellStyle name="_Goodwill calculation by segment KPMG v1_9. Staff Cost-External Services" xfId="15507"/>
    <cellStyle name="_Goodwill calculation by segment KPMG v1_9. Staff Cost-External Services 2" xfId="15508"/>
    <cellStyle name="_Goodwill calculation by segment KPMG v1_Actual" xfId="15509"/>
    <cellStyle name="_Goodwill calculation by segment KPMG v1_Actual 2" xfId="15510"/>
    <cellStyle name="_Goodwill calculation by segment KPMG v1_Actual_Xavier" xfId="15511"/>
    <cellStyle name="_Goodwill calculation by segment KPMG v1_Actual_Xavier 2" xfId="15512"/>
    <cellStyle name="_Goodwill calculation by segment KPMG v1_Adams Report Recon Sept 08" xfId="881"/>
    <cellStyle name="_Goodwill calculation by segment KPMG v1_Adams Report Recon Sept 08 2" xfId="882"/>
    <cellStyle name="_Goodwill calculation by segment KPMG v1_Adams Report Recon Sept 08 2 2" xfId="3899"/>
    <cellStyle name="_Goodwill calculation by segment KPMG v1_Adams Report Recon Sept 08 2_Xavier" xfId="15513"/>
    <cellStyle name="_Goodwill calculation by segment KPMG v1_Adams Report Recon Sept 08 2_Xavier 2" xfId="15514"/>
    <cellStyle name="_Goodwill calculation by segment KPMG v1_Adams Report Recon Sept 08 3" xfId="3898"/>
    <cellStyle name="_Goodwill calculation by segment KPMG v1_Adams Report Recon Sept 08_9. Staff Cost-External Services" xfId="15515"/>
    <cellStyle name="_Goodwill calculation by segment KPMG v1_Adams Report Recon Sept 08_9. Staff Cost-External Services 2" xfId="15516"/>
    <cellStyle name="_Goodwill calculation by segment KPMG v1_Adams Report Recon Sept 08_Actual" xfId="15517"/>
    <cellStyle name="_Goodwill calculation by segment KPMG v1_Adams Report Recon Sept 08_Actual 2" xfId="15518"/>
    <cellStyle name="_Goodwill calculation by segment KPMG v1_Adams Report Recon Sept 08_Actual_Xavier" xfId="15519"/>
    <cellStyle name="_Goodwill calculation by segment KPMG v1_Adams Report Recon Sept 08_Actual_Xavier 2" xfId="15520"/>
    <cellStyle name="_Goodwill calculation by segment KPMG v1_Adams Report Recon Sept 08_Conversion" xfId="15521"/>
    <cellStyle name="_Goodwill calculation by segment KPMG v1_Adams Report Recon Sept 08_Conversion 2" xfId="15522"/>
    <cellStyle name="_Goodwill calculation by segment KPMG v1_Adams Report Recon Sept 08_FIN € Summary" xfId="15523"/>
    <cellStyle name="_Goodwill calculation by segment KPMG v1_Adams Report Recon Sept 08_FIN € Summary 2" xfId="15524"/>
    <cellStyle name="_Goodwill calculation by segment KPMG v1_Adams Report Recon Sept 08_IFRS Elim" xfId="15525"/>
    <cellStyle name="_Goodwill calculation by segment KPMG v1_Adams Report Recon Sept 08_IFRS Elim 2" xfId="15526"/>
    <cellStyle name="_Goodwill calculation by segment KPMG v1_Adams Report Recon Sept 08_IFRS Elim_Xavier" xfId="15527"/>
    <cellStyle name="_Goodwill calculation by segment KPMG v1_Adams Report Recon Sept 08_IFRS Elim_Xavier 2" xfId="15528"/>
    <cellStyle name="_Goodwill calculation by segment KPMG v1_Adams Report Recon Sept 08_IFRS IS" xfId="15529"/>
    <cellStyle name="_Goodwill calculation by segment KPMG v1_Adams Report Recon Sept 08_IFRS IS 2" xfId="15530"/>
    <cellStyle name="_Goodwill calculation by segment KPMG v1_Adams Report Recon Sept 08_IFRS IS_Xavier" xfId="15531"/>
    <cellStyle name="_Goodwill calculation by segment KPMG v1_Adams Report Recon Sept 08_IFRS IS_Xavier 2" xfId="15532"/>
    <cellStyle name="_Goodwill calculation by segment KPMG v1_Adams Report Recon Sept 08_One Corp Summary" xfId="15533"/>
    <cellStyle name="_Goodwill calculation by segment KPMG v1_Adams Report Recon Sept 08_One Corp Summary 2" xfId="15534"/>
    <cellStyle name="_Goodwill calculation by segment KPMG v1_Adams Report Recon Sept 08_Plan IS" xfId="15535"/>
    <cellStyle name="_Goodwill calculation by segment KPMG v1_Adams Report Recon Sept 08_Plan IS 2" xfId="15536"/>
    <cellStyle name="_Goodwill calculation by segment KPMG v1_Adams Report Recon Sept 08_Plan IS_Xavier" xfId="15537"/>
    <cellStyle name="_Goodwill calculation by segment KPMG v1_Adams Report Recon Sept 08_Plan IS_Xavier 2" xfId="15538"/>
    <cellStyle name="_Goodwill calculation by segment KPMG v1_Adams Report Recon Sept 08_PlntIn" xfId="15539"/>
    <cellStyle name="_Goodwill calculation by segment KPMG v1_Adams Report Recon Sept 08_PlntIn 2" xfId="15540"/>
    <cellStyle name="_Goodwill calculation by segment KPMG v1_Adams Report Recon Sept 08_PlntIn_Xavier" xfId="15541"/>
    <cellStyle name="_Goodwill calculation by segment KPMG v1_Adams Report Recon Sept 08_PlntIn_Xavier 2" xfId="15542"/>
    <cellStyle name="_Goodwill calculation by segment KPMG v1_Adams Report Recon Sept 08_PPA" xfId="15543"/>
    <cellStyle name="_Goodwill calculation by segment KPMG v1_Adams Report Recon Sept 08_PPA 2" xfId="15544"/>
    <cellStyle name="_Goodwill calculation by segment KPMG v1_Adams Report Recon Sept 08_PPA_Xavier" xfId="15545"/>
    <cellStyle name="_Goodwill calculation by segment KPMG v1_Adams Report Recon Sept 08_PPA_Xavier 2" xfId="15546"/>
    <cellStyle name="_Goodwill calculation by segment KPMG v1_Adams Report Recon Sept 08_Xavier" xfId="15547"/>
    <cellStyle name="_Goodwill calculation by segment KPMG v1_Adams Report Recon Sept 08_Xavier 2" xfId="15548"/>
    <cellStyle name="_Goodwill calculation by segment KPMG v1_Book1" xfId="883"/>
    <cellStyle name="_Goodwill calculation by segment KPMG v1_Book1 2" xfId="884"/>
    <cellStyle name="_Goodwill calculation by segment KPMG v1_Book1 2 2" xfId="3901"/>
    <cellStyle name="_Goodwill calculation by segment KPMG v1_Book1 2_Xavier" xfId="15549"/>
    <cellStyle name="_Goodwill calculation by segment KPMG v1_Book1 2_Xavier 2" xfId="15550"/>
    <cellStyle name="_Goodwill calculation by segment KPMG v1_Book1 3" xfId="3900"/>
    <cellStyle name="_Goodwill calculation by segment KPMG v1_Book1_9. Staff Cost-External Services" xfId="15551"/>
    <cellStyle name="_Goodwill calculation by segment KPMG v1_Book1_9. Staff Cost-External Services 2" xfId="15552"/>
    <cellStyle name="_Goodwill calculation by segment KPMG v1_Book1_Actual" xfId="15553"/>
    <cellStyle name="_Goodwill calculation by segment KPMG v1_Book1_Actual 2" xfId="15554"/>
    <cellStyle name="_Goodwill calculation by segment KPMG v1_Book1_Actual_Xavier" xfId="15555"/>
    <cellStyle name="_Goodwill calculation by segment KPMG v1_Book1_Actual_Xavier 2" xfId="15556"/>
    <cellStyle name="_Goodwill calculation by segment KPMG v1_Book1_Conversion" xfId="15557"/>
    <cellStyle name="_Goodwill calculation by segment KPMG v1_Book1_Conversion 2" xfId="15558"/>
    <cellStyle name="_Goodwill calculation by segment KPMG v1_Book1_FIN € Summary" xfId="15559"/>
    <cellStyle name="_Goodwill calculation by segment KPMG v1_Book1_FIN € Summary 2" xfId="15560"/>
    <cellStyle name="_Goodwill calculation by segment KPMG v1_Book1_IFRS Elim" xfId="15561"/>
    <cellStyle name="_Goodwill calculation by segment KPMG v1_Book1_IFRS Elim 2" xfId="15562"/>
    <cellStyle name="_Goodwill calculation by segment KPMG v1_Book1_IFRS Elim_Xavier" xfId="15563"/>
    <cellStyle name="_Goodwill calculation by segment KPMG v1_Book1_IFRS Elim_Xavier 2" xfId="15564"/>
    <cellStyle name="_Goodwill calculation by segment KPMG v1_Book1_IFRS IS" xfId="15565"/>
    <cellStyle name="_Goodwill calculation by segment KPMG v1_Book1_IFRS IS 2" xfId="15566"/>
    <cellStyle name="_Goodwill calculation by segment KPMG v1_Book1_IFRS IS_Xavier" xfId="15567"/>
    <cellStyle name="_Goodwill calculation by segment KPMG v1_Book1_IFRS IS_Xavier 2" xfId="15568"/>
    <cellStyle name="_Goodwill calculation by segment KPMG v1_Book1_One Corp Summary" xfId="15569"/>
    <cellStyle name="_Goodwill calculation by segment KPMG v1_Book1_One Corp Summary 2" xfId="15570"/>
    <cellStyle name="_Goodwill calculation by segment KPMG v1_Book1_Plan IS" xfId="15571"/>
    <cellStyle name="_Goodwill calculation by segment KPMG v1_Book1_Plan IS 2" xfId="15572"/>
    <cellStyle name="_Goodwill calculation by segment KPMG v1_Book1_Plan IS_Xavier" xfId="15573"/>
    <cellStyle name="_Goodwill calculation by segment KPMG v1_Book1_Plan IS_Xavier 2" xfId="15574"/>
    <cellStyle name="_Goodwill calculation by segment KPMG v1_Book1_PlntIn" xfId="15575"/>
    <cellStyle name="_Goodwill calculation by segment KPMG v1_Book1_PlntIn 2" xfId="15576"/>
    <cellStyle name="_Goodwill calculation by segment KPMG v1_Book1_PlntIn_Xavier" xfId="15577"/>
    <cellStyle name="_Goodwill calculation by segment KPMG v1_Book1_PlntIn_Xavier 2" xfId="15578"/>
    <cellStyle name="_Goodwill calculation by segment KPMG v1_Book1_PPA" xfId="15579"/>
    <cellStyle name="_Goodwill calculation by segment KPMG v1_Book1_PPA 2" xfId="15580"/>
    <cellStyle name="_Goodwill calculation by segment KPMG v1_Book1_PPA_Xavier" xfId="15581"/>
    <cellStyle name="_Goodwill calculation by segment KPMG v1_Book1_PPA_Xavier 2" xfId="15582"/>
    <cellStyle name="_Goodwill calculation by segment KPMG v1_Book1_Xavier" xfId="15583"/>
    <cellStyle name="_Goodwill calculation by segment KPMG v1_Book1_Xavier 2" xfId="15584"/>
    <cellStyle name="_Goodwill calculation by segment KPMG v1_Conversion" xfId="15585"/>
    <cellStyle name="_Goodwill calculation by segment KPMG v1_Conversion 2" xfId="15586"/>
    <cellStyle name="_Goodwill calculation by segment KPMG v1_FIN € Summary" xfId="15587"/>
    <cellStyle name="_Goodwill calculation by segment KPMG v1_FIN € Summary 2" xfId="15588"/>
    <cellStyle name="_Goodwill calculation by segment KPMG v1_IFRS Elim" xfId="15589"/>
    <cellStyle name="_Goodwill calculation by segment KPMG v1_IFRS Elim 2" xfId="15590"/>
    <cellStyle name="_Goodwill calculation by segment KPMG v1_IFRS Elim_Xavier" xfId="15591"/>
    <cellStyle name="_Goodwill calculation by segment KPMG v1_IFRS Elim_Xavier 2" xfId="15592"/>
    <cellStyle name="_Goodwill calculation by segment KPMG v1_IFRS IS" xfId="15593"/>
    <cellStyle name="_Goodwill calculation by segment KPMG v1_IFRS IS 2" xfId="15594"/>
    <cellStyle name="_Goodwill calculation by segment KPMG v1_IFRS IS_Xavier" xfId="15595"/>
    <cellStyle name="_Goodwill calculation by segment KPMG v1_IFRS IS_Xavier 2" xfId="15596"/>
    <cellStyle name="_Goodwill calculation by segment KPMG v1_NYSEG Assets" xfId="885"/>
    <cellStyle name="_Goodwill calculation by segment KPMG v1_NYSEG Assets 2" xfId="886"/>
    <cellStyle name="_Goodwill calculation by segment KPMG v1_NYSEG Assets 2 2" xfId="3903"/>
    <cellStyle name="_Goodwill calculation by segment KPMG v1_NYSEG Assets 2_Xavier" xfId="15597"/>
    <cellStyle name="_Goodwill calculation by segment KPMG v1_NYSEG Assets 2_Xavier 2" xfId="15598"/>
    <cellStyle name="_Goodwill calculation by segment KPMG v1_NYSEG Assets 3" xfId="3902"/>
    <cellStyle name="_Goodwill calculation by segment KPMG v1_NYSEG Assets_9. Staff Cost-External Services" xfId="15599"/>
    <cellStyle name="_Goodwill calculation by segment KPMG v1_NYSEG Assets_9. Staff Cost-External Services 2" xfId="15600"/>
    <cellStyle name="_Goodwill calculation by segment KPMG v1_NYSEG Assets_Actual" xfId="15601"/>
    <cellStyle name="_Goodwill calculation by segment KPMG v1_NYSEG Assets_Actual 2" xfId="15602"/>
    <cellStyle name="_Goodwill calculation by segment KPMG v1_NYSEG Assets_Actual_Xavier" xfId="15603"/>
    <cellStyle name="_Goodwill calculation by segment KPMG v1_NYSEG Assets_Actual_Xavier 2" xfId="15604"/>
    <cellStyle name="_Goodwill calculation by segment KPMG v1_NYSEG Assets_Conversion" xfId="15605"/>
    <cellStyle name="_Goodwill calculation by segment KPMG v1_NYSEG Assets_Conversion 2" xfId="15606"/>
    <cellStyle name="_Goodwill calculation by segment KPMG v1_NYSEG Assets_FIN € Summary" xfId="15607"/>
    <cellStyle name="_Goodwill calculation by segment KPMG v1_NYSEG Assets_FIN € Summary 2" xfId="15608"/>
    <cellStyle name="_Goodwill calculation by segment KPMG v1_NYSEG Assets_IFRS Elim" xfId="15609"/>
    <cellStyle name="_Goodwill calculation by segment KPMG v1_NYSEG Assets_IFRS Elim 2" xfId="15610"/>
    <cellStyle name="_Goodwill calculation by segment KPMG v1_NYSEG Assets_IFRS Elim_Xavier" xfId="15611"/>
    <cellStyle name="_Goodwill calculation by segment KPMG v1_NYSEG Assets_IFRS Elim_Xavier 2" xfId="15612"/>
    <cellStyle name="_Goodwill calculation by segment KPMG v1_NYSEG Assets_IFRS IS" xfId="15613"/>
    <cellStyle name="_Goodwill calculation by segment KPMG v1_NYSEG Assets_IFRS IS 2" xfId="15614"/>
    <cellStyle name="_Goodwill calculation by segment KPMG v1_NYSEG Assets_IFRS IS_Xavier" xfId="15615"/>
    <cellStyle name="_Goodwill calculation by segment KPMG v1_NYSEG Assets_IFRS IS_Xavier 2" xfId="15616"/>
    <cellStyle name="_Goodwill calculation by segment KPMG v1_NYSEG Assets_One Corp Summary" xfId="15617"/>
    <cellStyle name="_Goodwill calculation by segment KPMG v1_NYSEG Assets_One Corp Summary 2" xfId="15618"/>
    <cellStyle name="_Goodwill calculation by segment KPMG v1_NYSEG Assets_Plan IS" xfId="15619"/>
    <cellStyle name="_Goodwill calculation by segment KPMG v1_NYSEG Assets_Plan IS 2" xfId="15620"/>
    <cellStyle name="_Goodwill calculation by segment KPMG v1_NYSEG Assets_Plan IS_Xavier" xfId="15621"/>
    <cellStyle name="_Goodwill calculation by segment KPMG v1_NYSEG Assets_Plan IS_Xavier 2" xfId="15622"/>
    <cellStyle name="_Goodwill calculation by segment KPMG v1_NYSEG Assets_PlntIn" xfId="15623"/>
    <cellStyle name="_Goodwill calculation by segment KPMG v1_NYSEG Assets_PlntIn 2" xfId="15624"/>
    <cellStyle name="_Goodwill calculation by segment KPMG v1_NYSEG Assets_PlntIn_Xavier" xfId="15625"/>
    <cellStyle name="_Goodwill calculation by segment KPMG v1_NYSEG Assets_PlntIn_Xavier 2" xfId="15626"/>
    <cellStyle name="_Goodwill calculation by segment KPMG v1_NYSEG Assets_PPA" xfId="15627"/>
    <cellStyle name="_Goodwill calculation by segment KPMG v1_NYSEG Assets_PPA 2" xfId="15628"/>
    <cellStyle name="_Goodwill calculation by segment KPMG v1_NYSEG Assets_PPA_Xavier" xfId="15629"/>
    <cellStyle name="_Goodwill calculation by segment KPMG v1_NYSEG Assets_PPA_Xavier 2" xfId="15630"/>
    <cellStyle name="_Goodwill calculation by segment KPMG v1_NYSEG Assets_Xavier" xfId="15631"/>
    <cellStyle name="_Goodwill calculation by segment KPMG v1_NYSEG Assets_Xavier 2" xfId="15632"/>
    <cellStyle name="_Goodwill calculation by segment KPMG v1_NYSEG Liab" xfId="887"/>
    <cellStyle name="_Goodwill calculation by segment KPMG v1_NYSEG Liab 2" xfId="888"/>
    <cellStyle name="_Goodwill calculation by segment KPMG v1_NYSEG Liab 2 2" xfId="3905"/>
    <cellStyle name="_Goodwill calculation by segment KPMG v1_NYSEG Liab 2_Xavier" xfId="15633"/>
    <cellStyle name="_Goodwill calculation by segment KPMG v1_NYSEG Liab 2_Xavier 2" xfId="15634"/>
    <cellStyle name="_Goodwill calculation by segment KPMG v1_NYSEG Liab 3" xfId="3904"/>
    <cellStyle name="_Goodwill calculation by segment KPMG v1_NYSEG Liab_9. Staff Cost-External Services" xfId="15635"/>
    <cellStyle name="_Goodwill calculation by segment KPMG v1_NYSEG Liab_9. Staff Cost-External Services 2" xfId="15636"/>
    <cellStyle name="_Goodwill calculation by segment KPMG v1_NYSEG Liab_Actual" xfId="15637"/>
    <cellStyle name="_Goodwill calculation by segment KPMG v1_NYSEG Liab_Actual 2" xfId="15638"/>
    <cellStyle name="_Goodwill calculation by segment KPMG v1_NYSEG Liab_Actual_Xavier" xfId="15639"/>
    <cellStyle name="_Goodwill calculation by segment KPMG v1_NYSEG Liab_Actual_Xavier 2" xfId="15640"/>
    <cellStyle name="_Goodwill calculation by segment KPMG v1_NYSEG Liab_Conversion" xfId="15641"/>
    <cellStyle name="_Goodwill calculation by segment KPMG v1_NYSEG Liab_Conversion 2" xfId="15642"/>
    <cellStyle name="_Goodwill calculation by segment KPMG v1_NYSEG Liab_FIN € Summary" xfId="15643"/>
    <cellStyle name="_Goodwill calculation by segment KPMG v1_NYSEG Liab_FIN € Summary 2" xfId="15644"/>
    <cellStyle name="_Goodwill calculation by segment KPMG v1_NYSEG Liab_IFRS Elim" xfId="15645"/>
    <cellStyle name="_Goodwill calculation by segment KPMG v1_NYSEG Liab_IFRS Elim 2" xfId="15646"/>
    <cellStyle name="_Goodwill calculation by segment KPMG v1_NYSEG Liab_IFRS Elim_Xavier" xfId="15647"/>
    <cellStyle name="_Goodwill calculation by segment KPMG v1_NYSEG Liab_IFRS Elim_Xavier 2" xfId="15648"/>
    <cellStyle name="_Goodwill calculation by segment KPMG v1_NYSEG Liab_IFRS IS" xfId="15649"/>
    <cellStyle name="_Goodwill calculation by segment KPMG v1_NYSEG Liab_IFRS IS 2" xfId="15650"/>
    <cellStyle name="_Goodwill calculation by segment KPMG v1_NYSEG Liab_IFRS IS_Xavier" xfId="15651"/>
    <cellStyle name="_Goodwill calculation by segment KPMG v1_NYSEG Liab_IFRS IS_Xavier 2" xfId="15652"/>
    <cellStyle name="_Goodwill calculation by segment KPMG v1_NYSEG Liab_One Corp Summary" xfId="15653"/>
    <cellStyle name="_Goodwill calculation by segment KPMG v1_NYSEG Liab_One Corp Summary 2" xfId="15654"/>
    <cellStyle name="_Goodwill calculation by segment KPMG v1_NYSEG Liab_Plan IS" xfId="15655"/>
    <cellStyle name="_Goodwill calculation by segment KPMG v1_NYSEG Liab_Plan IS 2" xfId="15656"/>
    <cellStyle name="_Goodwill calculation by segment KPMG v1_NYSEG Liab_Plan IS_Xavier" xfId="15657"/>
    <cellStyle name="_Goodwill calculation by segment KPMG v1_NYSEG Liab_Plan IS_Xavier 2" xfId="15658"/>
    <cellStyle name="_Goodwill calculation by segment KPMG v1_NYSEG Liab_PlntIn" xfId="15659"/>
    <cellStyle name="_Goodwill calculation by segment KPMG v1_NYSEG Liab_PlntIn 2" xfId="15660"/>
    <cellStyle name="_Goodwill calculation by segment KPMG v1_NYSEG Liab_PlntIn_Xavier" xfId="15661"/>
    <cellStyle name="_Goodwill calculation by segment KPMG v1_NYSEG Liab_PlntIn_Xavier 2" xfId="15662"/>
    <cellStyle name="_Goodwill calculation by segment KPMG v1_NYSEG Liab_PPA" xfId="15663"/>
    <cellStyle name="_Goodwill calculation by segment KPMG v1_NYSEG Liab_PPA 2" xfId="15664"/>
    <cellStyle name="_Goodwill calculation by segment KPMG v1_NYSEG Liab_PPA_Xavier" xfId="15665"/>
    <cellStyle name="_Goodwill calculation by segment KPMG v1_NYSEG Liab_PPA_Xavier 2" xfId="15666"/>
    <cellStyle name="_Goodwill calculation by segment KPMG v1_NYSEG Liab_Xavier" xfId="15667"/>
    <cellStyle name="_Goodwill calculation by segment KPMG v1_NYSEG Liab_Xavier 2" xfId="15668"/>
    <cellStyle name="_Goodwill calculation by segment KPMG v1_One Corp Summary" xfId="15669"/>
    <cellStyle name="_Goodwill calculation by segment KPMG v1_One Corp Summary 2" xfId="15670"/>
    <cellStyle name="_Goodwill calculation by segment KPMG v1_Plan IS" xfId="15671"/>
    <cellStyle name="_Goodwill calculation by segment KPMG v1_Plan IS 2" xfId="15672"/>
    <cellStyle name="_Goodwill calculation by segment KPMG v1_Plan IS_Xavier" xfId="15673"/>
    <cellStyle name="_Goodwill calculation by segment KPMG v1_Plan IS_Xavier 2" xfId="15674"/>
    <cellStyle name="_Goodwill calculation by segment KPMG v1_PlntIn" xfId="15675"/>
    <cellStyle name="_Goodwill calculation by segment KPMG v1_PlntIn 2" xfId="15676"/>
    <cellStyle name="_Goodwill calculation by segment KPMG v1_PlntIn_Xavier" xfId="15677"/>
    <cellStyle name="_Goodwill calculation by segment KPMG v1_PlntIn_Xavier 2" xfId="15678"/>
    <cellStyle name="_Goodwill calculation by segment KPMG v1_PPA" xfId="15679"/>
    <cellStyle name="_Goodwill calculation by segment KPMG v1_PPA 2" xfId="15680"/>
    <cellStyle name="_Goodwill calculation by segment KPMG v1_PPA_Xavier" xfId="15681"/>
    <cellStyle name="_Goodwill calculation by segment KPMG v1_PPA_Xavier 2" xfId="15682"/>
    <cellStyle name="_Goodwill calculation by segment KPMG v1_Reg Asset 2008 changes-summary Jan" xfId="889"/>
    <cellStyle name="_Goodwill calculation by segment KPMG v1_Reg Asset 2008 changes-summary Jan 2" xfId="890"/>
    <cellStyle name="_Goodwill calculation by segment KPMG v1_Reg Asset 2008 changes-summary Jan 2 2" xfId="3907"/>
    <cellStyle name="_Goodwill calculation by segment KPMG v1_Reg Asset 2008 changes-summary Jan 2_Xavier" xfId="15683"/>
    <cellStyle name="_Goodwill calculation by segment KPMG v1_Reg Asset 2008 changes-summary Jan 2_Xavier 2" xfId="15684"/>
    <cellStyle name="_Goodwill calculation by segment KPMG v1_Reg Asset 2008 changes-summary Jan 3" xfId="3906"/>
    <cellStyle name="_Goodwill calculation by segment KPMG v1_Reg Asset 2008 changes-summary Jan_9. Staff Cost-External Services" xfId="15685"/>
    <cellStyle name="_Goodwill calculation by segment KPMG v1_Reg Asset 2008 changes-summary Jan_9. Staff Cost-External Services 2" xfId="15686"/>
    <cellStyle name="_Goodwill calculation by segment KPMG v1_Reg Asset 2008 changes-summary Jan_Actual" xfId="15687"/>
    <cellStyle name="_Goodwill calculation by segment KPMG v1_Reg Asset 2008 changes-summary Jan_Actual 2" xfId="15688"/>
    <cellStyle name="_Goodwill calculation by segment KPMG v1_Reg Asset 2008 changes-summary Jan_Actual_Xavier" xfId="15689"/>
    <cellStyle name="_Goodwill calculation by segment KPMG v1_Reg Asset 2008 changes-summary Jan_Actual_Xavier 2" xfId="15690"/>
    <cellStyle name="_Goodwill calculation by segment KPMG v1_Reg Asset 2008 changes-summary Jan_Conversion" xfId="15691"/>
    <cellStyle name="_Goodwill calculation by segment KPMG v1_Reg Asset 2008 changes-summary Jan_Conversion 2" xfId="15692"/>
    <cellStyle name="_Goodwill calculation by segment KPMG v1_Reg Asset 2008 changes-summary Jan_FIN € Summary" xfId="15693"/>
    <cellStyle name="_Goodwill calculation by segment KPMG v1_Reg Asset 2008 changes-summary Jan_FIN € Summary 2" xfId="15694"/>
    <cellStyle name="_Goodwill calculation by segment KPMG v1_Reg Asset 2008 changes-summary Jan_IFRS Elim" xfId="15695"/>
    <cellStyle name="_Goodwill calculation by segment KPMG v1_Reg Asset 2008 changes-summary Jan_IFRS Elim 2" xfId="15696"/>
    <cellStyle name="_Goodwill calculation by segment KPMG v1_Reg Asset 2008 changes-summary Jan_IFRS Elim_Xavier" xfId="15697"/>
    <cellStyle name="_Goodwill calculation by segment KPMG v1_Reg Asset 2008 changes-summary Jan_IFRS Elim_Xavier 2" xfId="15698"/>
    <cellStyle name="_Goodwill calculation by segment KPMG v1_Reg Asset 2008 changes-summary Jan_IFRS IS" xfId="15699"/>
    <cellStyle name="_Goodwill calculation by segment KPMG v1_Reg Asset 2008 changes-summary Jan_IFRS IS 2" xfId="15700"/>
    <cellStyle name="_Goodwill calculation by segment KPMG v1_Reg Asset 2008 changes-summary Jan_IFRS IS_Xavier" xfId="15701"/>
    <cellStyle name="_Goodwill calculation by segment KPMG v1_Reg Asset 2008 changes-summary Jan_IFRS IS_Xavier 2" xfId="15702"/>
    <cellStyle name="_Goodwill calculation by segment KPMG v1_Reg Asset 2008 changes-summary Jan_One Corp Summary" xfId="15703"/>
    <cellStyle name="_Goodwill calculation by segment KPMG v1_Reg Asset 2008 changes-summary Jan_One Corp Summary 2" xfId="15704"/>
    <cellStyle name="_Goodwill calculation by segment KPMG v1_Reg Asset 2008 changes-summary Jan_Plan IS" xfId="15705"/>
    <cellStyle name="_Goodwill calculation by segment KPMG v1_Reg Asset 2008 changes-summary Jan_Plan IS 2" xfId="15706"/>
    <cellStyle name="_Goodwill calculation by segment KPMG v1_Reg Asset 2008 changes-summary Jan_Plan IS_Xavier" xfId="15707"/>
    <cellStyle name="_Goodwill calculation by segment KPMG v1_Reg Asset 2008 changes-summary Jan_Plan IS_Xavier 2" xfId="15708"/>
    <cellStyle name="_Goodwill calculation by segment KPMG v1_Reg Asset 2008 changes-summary Jan_PlntIn" xfId="15709"/>
    <cellStyle name="_Goodwill calculation by segment KPMG v1_Reg Asset 2008 changes-summary Jan_PlntIn 2" xfId="15710"/>
    <cellStyle name="_Goodwill calculation by segment KPMG v1_Reg Asset 2008 changes-summary Jan_PlntIn_Xavier" xfId="15711"/>
    <cellStyle name="_Goodwill calculation by segment KPMG v1_Reg Asset 2008 changes-summary Jan_PlntIn_Xavier 2" xfId="15712"/>
    <cellStyle name="_Goodwill calculation by segment KPMG v1_Reg Asset 2008 changes-summary Jan_PPA" xfId="15713"/>
    <cellStyle name="_Goodwill calculation by segment KPMG v1_Reg Asset 2008 changes-summary Jan_PPA 2" xfId="15714"/>
    <cellStyle name="_Goodwill calculation by segment KPMG v1_Reg Asset 2008 changes-summary Jan_PPA_Xavier" xfId="15715"/>
    <cellStyle name="_Goodwill calculation by segment KPMG v1_Reg Asset 2008 changes-summary Jan_PPA_Xavier 2" xfId="15716"/>
    <cellStyle name="_Goodwill calculation by segment KPMG v1_Reg Asset 2008 changes-summary Jan_Xavier" xfId="15717"/>
    <cellStyle name="_Goodwill calculation by segment KPMG v1_Reg Asset 2008 changes-summary Jan_Xavier 2" xfId="15718"/>
    <cellStyle name="_Goodwill calculation by segment KPMG v1_Xavier" xfId="15719"/>
    <cellStyle name="_Goodwill calculation by segment KPMG v1_Xavier 2" xfId="15720"/>
    <cellStyle name="_Goodwill Estimation Draft v2" xfId="891"/>
    <cellStyle name="_Goodwill Estimation Draft v2 2" xfId="892"/>
    <cellStyle name="_Goodwill Estimation Draft v2 2 2" xfId="3909"/>
    <cellStyle name="_Goodwill Estimation Draft v2 2_Xavier" xfId="15721"/>
    <cellStyle name="_Goodwill Estimation Draft v2 2_Xavier 2" xfId="15722"/>
    <cellStyle name="_Goodwill Estimation Draft v2 3" xfId="3908"/>
    <cellStyle name="_Goodwill Estimation Draft v2_9. Staff Cost-External Services" xfId="15723"/>
    <cellStyle name="_Goodwill Estimation Draft v2_9. Staff Cost-External Services 2" xfId="15724"/>
    <cellStyle name="_Goodwill Estimation Draft v2_Actual" xfId="15725"/>
    <cellStyle name="_Goodwill Estimation Draft v2_Actual 2" xfId="15726"/>
    <cellStyle name="_Goodwill Estimation Draft v2_Actual_Xavier" xfId="15727"/>
    <cellStyle name="_Goodwill Estimation Draft v2_Actual_Xavier 2" xfId="15728"/>
    <cellStyle name="_Goodwill Estimation Draft v2_Adams Report Recon Sept 08" xfId="893"/>
    <cellStyle name="_Goodwill Estimation Draft v2_Adams Report Recon Sept 08 2" xfId="894"/>
    <cellStyle name="_Goodwill Estimation Draft v2_Adams Report Recon Sept 08 2 2" xfId="3911"/>
    <cellStyle name="_Goodwill Estimation Draft v2_Adams Report Recon Sept 08 2_Xavier" xfId="15729"/>
    <cellStyle name="_Goodwill Estimation Draft v2_Adams Report Recon Sept 08 2_Xavier 2" xfId="15730"/>
    <cellStyle name="_Goodwill Estimation Draft v2_Adams Report Recon Sept 08 3" xfId="3910"/>
    <cellStyle name="_Goodwill Estimation Draft v2_Adams Report Recon Sept 08_9. Staff Cost-External Services" xfId="15731"/>
    <cellStyle name="_Goodwill Estimation Draft v2_Adams Report Recon Sept 08_9. Staff Cost-External Services 2" xfId="15732"/>
    <cellStyle name="_Goodwill Estimation Draft v2_Adams Report Recon Sept 08_Actual" xfId="15733"/>
    <cellStyle name="_Goodwill Estimation Draft v2_Adams Report Recon Sept 08_Actual 2" xfId="15734"/>
    <cellStyle name="_Goodwill Estimation Draft v2_Adams Report Recon Sept 08_Actual_Xavier" xfId="15735"/>
    <cellStyle name="_Goodwill Estimation Draft v2_Adams Report Recon Sept 08_Actual_Xavier 2" xfId="15736"/>
    <cellStyle name="_Goodwill Estimation Draft v2_Adams Report Recon Sept 08_Conversion" xfId="15737"/>
    <cellStyle name="_Goodwill Estimation Draft v2_Adams Report Recon Sept 08_Conversion 2" xfId="15738"/>
    <cellStyle name="_Goodwill Estimation Draft v2_Adams Report Recon Sept 08_FIN € Summary" xfId="15739"/>
    <cellStyle name="_Goodwill Estimation Draft v2_Adams Report Recon Sept 08_FIN € Summary 2" xfId="15740"/>
    <cellStyle name="_Goodwill Estimation Draft v2_Adams Report Recon Sept 08_IFRS Elim" xfId="15741"/>
    <cellStyle name="_Goodwill Estimation Draft v2_Adams Report Recon Sept 08_IFRS Elim 2" xfId="15742"/>
    <cellStyle name="_Goodwill Estimation Draft v2_Adams Report Recon Sept 08_IFRS Elim_Xavier" xfId="15743"/>
    <cellStyle name="_Goodwill Estimation Draft v2_Adams Report Recon Sept 08_IFRS Elim_Xavier 2" xfId="15744"/>
    <cellStyle name="_Goodwill Estimation Draft v2_Adams Report Recon Sept 08_IFRS IS" xfId="15745"/>
    <cellStyle name="_Goodwill Estimation Draft v2_Adams Report Recon Sept 08_IFRS IS 2" xfId="15746"/>
    <cellStyle name="_Goodwill Estimation Draft v2_Adams Report Recon Sept 08_IFRS IS_Xavier" xfId="15747"/>
    <cellStyle name="_Goodwill Estimation Draft v2_Adams Report Recon Sept 08_IFRS IS_Xavier 2" xfId="15748"/>
    <cellStyle name="_Goodwill Estimation Draft v2_Adams Report Recon Sept 08_One Corp Summary" xfId="15749"/>
    <cellStyle name="_Goodwill Estimation Draft v2_Adams Report Recon Sept 08_One Corp Summary 2" xfId="15750"/>
    <cellStyle name="_Goodwill Estimation Draft v2_Adams Report Recon Sept 08_Plan IS" xfId="15751"/>
    <cellStyle name="_Goodwill Estimation Draft v2_Adams Report Recon Sept 08_Plan IS 2" xfId="15752"/>
    <cellStyle name="_Goodwill Estimation Draft v2_Adams Report Recon Sept 08_Plan IS_Xavier" xfId="15753"/>
    <cellStyle name="_Goodwill Estimation Draft v2_Adams Report Recon Sept 08_Plan IS_Xavier 2" xfId="15754"/>
    <cellStyle name="_Goodwill Estimation Draft v2_Adams Report Recon Sept 08_PlntIn" xfId="15755"/>
    <cellStyle name="_Goodwill Estimation Draft v2_Adams Report Recon Sept 08_PlntIn 2" xfId="15756"/>
    <cellStyle name="_Goodwill Estimation Draft v2_Adams Report Recon Sept 08_PlntIn_Xavier" xfId="15757"/>
    <cellStyle name="_Goodwill Estimation Draft v2_Adams Report Recon Sept 08_PlntIn_Xavier 2" xfId="15758"/>
    <cellStyle name="_Goodwill Estimation Draft v2_Adams Report Recon Sept 08_PPA" xfId="15759"/>
    <cellStyle name="_Goodwill Estimation Draft v2_Adams Report Recon Sept 08_PPA 2" xfId="15760"/>
    <cellStyle name="_Goodwill Estimation Draft v2_Adams Report Recon Sept 08_PPA_Xavier" xfId="15761"/>
    <cellStyle name="_Goodwill Estimation Draft v2_Adams Report Recon Sept 08_PPA_Xavier 2" xfId="15762"/>
    <cellStyle name="_Goodwill Estimation Draft v2_Adams Report Recon Sept 08_Xavier" xfId="15763"/>
    <cellStyle name="_Goodwill Estimation Draft v2_Adams Report Recon Sept 08_Xavier 2" xfId="15764"/>
    <cellStyle name="_Goodwill Estimation Draft v2_Book1" xfId="895"/>
    <cellStyle name="_Goodwill Estimation Draft v2_Book1 2" xfId="896"/>
    <cellStyle name="_Goodwill Estimation Draft v2_Book1 2 2" xfId="3913"/>
    <cellStyle name="_Goodwill Estimation Draft v2_Book1 2_Xavier" xfId="15765"/>
    <cellStyle name="_Goodwill Estimation Draft v2_Book1 2_Xavier 2" xfId="15766"/>
    <cellStyle name="_Goodwill Estimation Draft v2_Book1 3" xfId="3912"/>
    <cellStyle name="_Goodwill Estimation Draft v2_Book1_9. Staff Cost-External Services" xfId="15767"/>
    <cellStyle name="_Goodwill Estimation Draft v2_Book1_9. Staff Cost-External Services 2" xfId="15768"/>
    <cellStyle name="_Goodwill Estimation Draft v2_Book1_Actual" xfId="15769"/>
    <cellStyle name="_Goodwill Estimation Draft v2_Book1_Actual 2" xfId="15770"/>
    <cellStyle name="_Goodwill Estimation Draft v2_Book1_Actual_Xavier" xfId="15771"/>
    <cellStyle name="_Goodwill Estimation Draft v2_Book1_Actual_Xavier 2" xfId="15772"/>
    <cellStyle name="_Goodwill Estimation Draft v2_Book1_Conversion" xfId="15773"/>
    <cellStyle name="_Goodwill Estimation Draft v2_Book1_Conversion 2" xfId="15774"/>
    <cellStyle name="_Goodwill Estimation Draft v2_Book1_FIN € Summary" xfId="15775"/>
    <cellStyle name="_Goodwill Estimation Draft v2_Book1_FIN € Summary 2" xfId="15776"/>
    <cellStyle name="_Goodwill Estimation Draft v2_Book1_IFRS Elim" xfId="15777"/>
    <cellStyle name="_Goodwill Estimation Draft v2_Book1_IFRS Elim 2" xfId="15778"/>
    <cellStyle name="_Goodwill Estimation Draft v2_Book1_IFRS Elim_Xavier" xfId="15779"/>
    <cellStyle name="_Goodwill Estimation Draft v2_Book1_IFRS Elim_Xavier 2" xfId="15780"/>
    <cellStyle name="_Goodwill Estimation Draft v2_Book1_IFRS IS" xfId="15781"/>
    <cellStyle name="_Goodwill Estimation Draft v2_Book1_IFRS IS 2" xfId="15782"/>
    <cellStyle name="_Goodwill Estimation Draft v2_Book1_IFRS IS_Xavier" xfId="15783"/>
    <cellStyle name="_Goodwill Estimation Draft v2_Book1_IFRS IS_Xavier 2" xfId="15784"/>
    <cellStyle name="_Goodwill Estimation Draft v2_Book1_One Corp Summary" xfId="15785"/>
    <cellStyle name="_Goodwill Estimation Draft v2_Book1_One Corp Summary 2" xfId="15786"/>
    <cellStyle name="_Goodwill Estimation Draft v2_Book1_Plan IS" xfId="15787"/>
    <cellStyle name="_Goodwill Estimation Draft v2_Book1_Plan IS 2" xfId="15788"/>
    <cellStyle name="_Goodwill Estimation Draft v2_Book1_Plan IS_Xavier" xfId="15789"/>
    <cellStyle name="_Goodwill Estimation Draft v2_Book1_Plan IS_Xavier 2" xfId="15790"/>
    <cellStyle name="_Goodwill Estimation Draft v2_Book1_PlntIn" xfId="15791"/>
    <cellStyle name="_Goodwill Estimation Draft v2_Book1_PlntIn 2" xfId="15792"/>
    <cellStyle name="_Goodwill Estimation Draft v2_Book1_PlntIn_Xavier" xfId="15793"/>
    <cellStyle name="_Goodwill Estimation Draft v2_Book1_PlntIn_Xavier 2" xfId="15794"/>
    <cellStyle name="_Goodwill Estimation Draft v2_Book1_PPA" xfId="15795"/>
    <cellStyle name="_Goodwill Estimation Draft v2_Book1_PPA 2" xfId="15796"/>
    <cellStyle name="_Goodwill Estimation Draft v2_Book1_PPA_Xavier" xfId="15797"/>
    <cellStyle name="_Goodwill Estimation Draft v2_Book1_PPA_Xavier 2" xfId="15798"/>
    <cellStyle name="_Goodwill Estimation Draft v2_Book1_Xavier" xfId="15799"/>
    <cellStyle name="_Goodwill Estimation Draft v2_Book1_Xavier 2" xfId="15800"/>
    <cellStyle name="_Goodwill Estimation Draft v2_Conversion" xfId="15801"/>
    <cellStyle name="_Goodwill Estimation Draft v2_Conversion 2" xfId="15802"/>
    <cellStyle name="_Goodwill Estimation Draft v2_FIN € Summary" xfId="15803"/>
    <cellStyle name="_Goodwill Estimation Draft v2_FIN € Summary 2" xfId="15804"/>
    <cellStyle name="_Goodwill Estimation Draft v2_IFRS Elim" xfId="15805"/>
    <cellStyle name="_Goodwill Estimation Draft v2_IFRS Elim 2" xfId="15806"/>
    <cellStyle name="_Goodwill Estimation Draft v2_IFRS Elim_Xavier" xfId="15807"/>
    <cellStyle name="_Goodwill Estimation Draft v2_IFRS Elim_Xavier 2" xfId="15808"/>
    <cellStyle name="_Goodwill Estimation Draft v2_IFRS IS" xfId="15809"/>
    <cellStyle name="_Goodwill Estimation Draft v2_IFRS IS 2" xfId="15810"/>
    <cellStyle name="_Goodwill Estimation Draft v2_IFRS IS_Xavier" xfId="15811"/>
    <cellStyle name="_Goodwill Estimation Draft v2_IFRS IS_Xavier 2" xfId="15812"/>
    <cellStyle name="_Goodwill Estimation Draft v2_NYSEG Assets" xfId="897"/>
    <cellStyle name="_Goodwill Estimation Draft v2_NYSEG Assets 2" xfId="898"/>
    <cellStyle name="_Goodwill Estimation Draft v2_NYSEG Assets 2 2" xfId="3915"/>
    <cellStyle name="_Goodwill Estimation Draft v2_NYSEG Assets 2_Xavier" xfId="15813"/>
    <cellStyle name="_Goodwill Estimation Draft v2_NYSEG Assets 2_Xavier 2" xfId="15814"/>
    <cellStyle name="_Goodwill Estimation Draft v2_NYSEG Assets 3" xfId="3914"/>
    <cellStyle name="_Goodwill Estimation Draft v2_NYSEG Assets_9. Staff Cost-External Services" xfId="15815"/>
    <cellStyle name="_Goodwill Estimation Draft v2_NYSEG Assets_9. Staff Cost-External Services 2" xfId="15816"/>
    <cellStyle name="_Goodwill Estimation Draft v2_NYSEG Assets_Actual" xfId="15817"/>
    <cellStyle name="_Goodwill Estimation Draft v2_NYSEG Assets_Actual 2" xfId="15818"/>
    <cellStyle name="_Goodwill Estimation Draft v2_NYSEG Assets_Actual_Xavier" xfId="15819"/>
    <cellStyle name="_Goodwill Estimation Draft v2_NYSEG Assets_Actual_Xavier 2" xfId="15820"/>
    <cellStyle name="_Goodwill Estimation Draft v2_NYSEG Assets_Conversion" xfId="15821"/>
    <cellStyle name="_Goodwill Estimation Draft v2_NYSEG Assets_Conversion 2" xfId="15822"/>
    <cellStyle name="_Goodwill Estimation Draft v2_NYSEG Assets_FIN € Summary" xfId="15823"/>
    <cellStyle name="_Goodwill Estimation Draft v2_NYSEG Assets_FIN € Summary 2" xfId="15824"/>
    <cellStyle name="_Goodwill Estimation Draft v2_NYSEG Assets_IFRS Elim" xfId="15825"/>
    <cellStyle name="_Goodwill Estimation Draft v2_NYSEG Assets_IFRS Elim 2" xfId="15826"/>
    <cellStyle name="_Goodwill Estimation Draft v2_NYSEG Assets_IFRS Elim_Xavier" xfId="15827"/>
    <cellStyle name="_Goodwill Estimation Draft v2_NYSEG Assets_IFRS Elim_Xavier 2" xfId="15828"/>
    <cellStyle name="_Goodwill Estimation Draft v2_NYSEG Assets_IFRS IS" xfId="15829"/>
    <cellStyle name="_Goodwill Estimation Draft v2_NYSEG Assets_IFRS IS 2" xfId="15830"/>
    <cellStyle name="_Goodwill Estimation Draft v2_NYSEG Assets_IFRS IS_Xavier" xfId="15831"/>
    <cellStyle name="_Goodwill Estimation Draft v2_NYSEG Assets_IFRS IS_Xavier 2" xfId="15832"/>
    <cellStyle name="_Goodwill Estimation Draft v2_NYSEG Assets_One Corp Summary" xfId="15833"/>
    <cellStyle name="_Goodwill Estimation Draft v2_NYSEG Assets_One Corp Summary 2" xfId="15834"/>
    <cellStyle name="_Goodwill Estimation Draft v2_NYSEG Assets_Plan IS" xfId="15835"/>
    <cellStyle name="_Goodwill Estimation Draft v2_NYSEG Assets_Plan IS 2" xfId="15836"/>
    <cellStyle name="_Goodwill Estimation Draft v2_NYSEG Assets_Plan IS_Xavier" xfId="15837"/>
    <cellStyle name="_Goodwill Estimation Draft v2_NYSEG Assets_Plan IS_Xavier 2" xfId="15838"/>
    <cellStyle name="_Goodwill Estimation Draft v2_NYSEG Assets_PlntIn" xfId="15839"/>
    <cellStyle name="_Goodwill Estimation Draft v2_NYSEG Assets_PlntIn 2" xfId="15840"/>
    <cellStyle name="_Goodwill Estimation Draft v2_NYSEG Assets_PlntIn_Xavier" xfId="15841"/>
    <cellStyle name="_Goodwill Estimation Draft v2_NYSEG Assets_PlntIn_Xavier 2" xfId="15842"/>
    <cellStyle name="_Goodwill Estimation Draft v2_NYSEG Assets_PPA" xfId="15843"/>
    <cellStyle name="_Goodwill Estimation Draft v2_NYSEG Assets_PPA 2" xfId="15844"/>
    <cellStyle name="_Goodwill Estimation Draft v2_NYSEG Assets_PPA_Xavier" xfId="15845"/>
    <cellStyle name="_Goodwill Estimation Draft v2_NYSEG Assets_PPA_Xavier 2" xfId="15846"/>
    <cellStyle name="_Goodwill Estimation Draft v2_NYSEG Assets_Xavier" xfId="15847"/>
    <cellStyle name="_Goodwill Estimation Draft v2_NYSEG Assets_Xavier 2" xfId="15848"/>
    <cellStyle name="_Goodwill Estimation Draft v2_NYSEG Liab" xfId="899"/>
    <cellStyle name="_Goodwill Estimation Draft v2_NYSEG Liab 2" xfId="900"/>
    <cellStyle name="_Goodwill Estimation Draft v2_NYSEG Liab 2 2" xfId="3917"/>
    <cellStyle name="_Goodwill Estimation Draft v2_NYSEG Liab 2_Xavier" xfId="15849"/>
    <cellStyle name="_Goodwill Estimation Draft v2_NYSEG Liab 2_Xavier 2" xfId="15850"/>
    <cellStyle name="_Goodwill Estimation Draft v2_NYSEG Liab 3" xfId="3916"/>
    <cellStyle name="_Goodwill Estimation Draft v2_NYSEG Liab_9. Staff Cost-External Services" xfId="15851"/>
    <cellStyle name="_Goodwill Estimation Draft v2_NYSEG Liab_9. Staff Cost-External Services 2" xfId="15852"/>
    <cellStyle name="_Goodwill Estimation Draft v2_NYSEG Liab_Actual" xfId="15853"/>
    <cellStyle name="_Goodwill Estimation Draft v2_NYSEG Liab_Actual 2" xfId="15854"/>
    <cellStyle name="_Goodwill Estimation Draft v2_NYSEG Liab_Actual_Xavier" xfId="15855"/>
    <cellStyle name="_Goodwill Estimation Draft v2_NYSEG Liab_Actual_Xavier 2" xfId="15856"/>
    <cellStyle name="_Goodwill Estimation Draft v2_NYSEG Liab_Conversion" xfId="15857"/>
    <cellStyle name="_Goodwill Estimation Draft v2_NYSEG Liab_Conversion 2" xfId="15858"/>
    <cellStyle name="_Goodwill Estimation Draft v2_NYSEG Liab_FIN € Summary" xfId="15859"/>
    <cellStyle name="_Goodwill Estimation Draft v2_NYSEG Liab_FIN € Summary 2" xfId="15860"/>
    <cellStyle name="_Goodwill Estimation Draft v2_NYSEG Liab_IFRS Elim" xfId="15861"/>
    <cellStyle name="_Goodwill Estimation Draft v2_NYSEG Liab_IFRS Elim 2" xfId="15862"/>
    <cellStyle name="_Goodwill Estimation Draft v2_NYSEG Liab_IFRS Elim_Xavier" xfId="15863"/>
    <cellStyle name="_Goodwill Estimation Draft v2_NYSEG Liab_IFRS Elim_Xavier 2" xfId="15864"/>
    <cellStyle name="_Goodwill Estimation Draft v2_NYSEG Liab_IFRS IS" xfId="15865"/>
    <cellStyle name="_Goodwill Estimation Draft v2_NYSEG Liab_IFRS IS 2" xfId="15866"/>
    <cellStyle name="_Goodwill Estimation Draft v2_NYSEG Liab_IFRS IS_Xavier" xfId="15867"/>
    <cellStyle name="_Goodwill Estimation Draft v2_NYSEG Liab_IFRS IS_Xavier 2" xfId="15868"/>
    <cellStyle name="_Goodwill Estimation Draft v2_NYSEG Liab_One Corp Summary" xfId="15869"/>
    <cellStyle name="_Goodwill Estimation Draft v2_NYSEG Liab_One Corp Summary 2" xfId="15870"/>
    <cellStyle name="_Goodwill Estimation Draft v2_NYSEG Liab_Plan IS" xfId="15871"/>
    <cellStyle name="_Goodwill Estimation Draft v2_NYSEG Liab_Plan IS 2" xfId="15872"/>
    <cellStyle name="_Goodwill Estimation Draft v2_NYSEG Liab_Plan IS_Xavier" xfId="15873"/>
    <cellStyle name="_Goodwill Estimation Draft v2_NYSEG Liab_Plan IS_Xavier 2" xfId="15874"/>
    <cellStyle name="_Goodwill Estimation Draft v2_NYSEG Liab_PlntIn" xfId="15875"/>
    <cellStyle name="_Goodwill Estimation Draft v2_NYSEG Liab_PlntIn 2" xfId="15876"/>
    <cellStyle name="_Goodwill Estimation Draft v2_NYSEG Liab_PlntIn_Xavier" xfId="15877"/>
    <cellStyle name="_Goodwill Estimation Draft v2_NYSEG Liab_PlntIn_Xavier 2" xfId="15878"/>
    <cellStyle name="_Goodwill Estimation Draft v2_NYSEG Liab_PPA" xfId="15879"/>
    <cellStyle name="_Goodwill Estimation Draft v2_NYSEG Liab_PPA 2" xfId="15880"/>
    <cellStyle name="_Goodwill Estimation Draft v2_NYSEG Liab_PPA_Xavier" xfId="15881"/>
    <cellStyle name="_Goodwill Estimation Draft v2_NYSEG Liab_PPA_Xavier 2" xfId="15882"/>
    <cellStyle name="_Goodwill Estimation Draft v2_NYSEG Liab_Xavier" xfId="15883"/>
    <cellStyle name="_Goodwill Estimation Draft v2_NYSEG Liab_Xavier 2" xfId="15884"/>
    <cellStyle name="_Goodwill Estimation Draft v2_One Corp Summary" xfId="15885"/>
    <cellStyle name="_Goodwill Estimation Draft v2_One Corp Summary 2" xfId="15886"/>
    <cellStyle name="_Goodwill Estimation Draft v2_Plan IS" xfId="15887"/>
    <cellStyle name="_Goodwill Estimation Draft v2_Plan IS 2" xfId="15888"/>
    <cellStyle name="_Goodwill Estimation Draft v2_Plan IS_Xavier" xfId="15889"/>
    <cellStyle name="_Goodwill Estimation Draft v2_Plan IS_Xavier 2" xfId="15890"/>
    <cellStyle name="_Goodwill Estimation Draft v2_PlntIn" xfId="15891"/>
    <cellStyle name="_Goodwill Estimation Draft v2_PlntIn 2" xfId="15892"/>
    <cellStyle name="_Goodwill Estimation Draft v2_PlntIn_Xavier" xfId="15893"/>
    <cellStyle name="_Goodwill Estimation Draft v2_PlntIn_Xavier 2" xfId="15894"/>
    <cellStyle name="_Goodwill Estimation Draft v2_PPA" xfId="15895"/>
    <cellStyle name="_Goodwill Estimation Draft v2_PPA 2" xfId="15896"/>
    <cellStyle name="_Goodwill Estimation Draft v2_PPA_Xavier" xfId="15897"/>
    <cellStyle name="_Goodwill Estimation Draft v2_PPA_Xavier 2" xfId="15898"/>
    <cellStyle name="_Goodwill Estimation Draft v2_Reg Asset 2008 changes-summary Jan" xfId="901"/>
    <cellStyle name="_Goodwill Estimation Draft v2_Reg Asset 2008 changes-summary Jan 2" xfId="902"/>
    <cellStyle name="_Goodwill Estimation Draft v2_Reg Asset 2008 changes-summary Jan 2 2" xfId="3919"/>
    <cellStyle name="_Goodwill Estimation Draft v2_Reg Asset 2008 changes-summary Jan 2_Xavier" xfId="15899"/>
    <cellStyle name="_Goodwill Estimation Draft v2_Reg Asset 2008 changes-summary Jan 2_Xavier 2" xfId="15900"/>
    <cellStyle name="_Goodwill Estimation Draft v2_Reg Asset 2008 changes-summary Jan 3" xfId="3918"/>
    <cellStyle name="_Goodwill Estimation Draft v2_Reg Asset 2008 changes-summary Jan_9. Staff Cost-External Services" xfId="15901"/>
    <cellStyle name="_Goodwill Estimation Draft v2_Reg Asset 2008 changes-summary Jan_9. Staff Cost-External Services 2" xfId="15902"/>
    <cellStyle name="_Goodwill Estimation Draft v2_Reg Asset 2008 changes-summary Jan_Actual" xfId="15903"/>
    <cellStyle name="_Goodwill Estimation Draft v2_Reg Asset 2008 changes-summary Jan_Actual 2" xfId="15904"/>
    <cellStyle name="_Goodwill Estimation Draft v2_Reg Asset 2008 changes-summary Jan_Actual_Xavier" xfId="15905"/>
    <cellStyle name="_Goodwill Estimation Draft v2_Reg Asset 2008 changes-summary Jan_Actual_Xavier 2" xfId="15906"/>
    <cellStyle name="_Goodwill Estimation Draft v2_Reg Asset 2008 changes-summary Jan_Conversion" xfId="15907"/>
    <cellStyle name="_Goodwill Estimation Draft v2_Reg Asset 2008 changes-summary Jan_Conversion 2" xfId="15908"/>
    <cellStyle name="_Goodwill Estimation Draft v2_Reg Asset 2008 changes-summary Jan_FIN € Summary" xfId="15909"/>
    <cellStyle name="_Goodwill Estimation Draft v2_Reg Asset 2008 changes-summary Jan_FIN € Summary 2" xfId="15910"/>
    <cellStyle name="_Goodwill Estimation Draft v2_Reg Asset 2008 changes-summary Jan_IFRS Elim" xfId="15911"/>
    <cellStyle name="_Goodwill Estimation Draft v2_Reg Asset 2008 changes-summary Jan_IFRS Elim 2" xfId="15912"/>
    <cellStyle name="_Goodwill Estimation Draft v2_Reg Asset 2008 changes-summary Jan_IFRS Elim_Xavier" xfId="15913"/>
    <cellStyle name="_Goodwill Estimation Draft v2_Reg Asset 2008 changes-summary Jan_IFRS Elim_Xavier 2" xfId="15914"/>
    <cellStyle name="_Goodwill Estimation Draft v2_Reg Asset 2008 changes-summary Jan_IFRS IS" xfId="15915"/>
    <cellStyle name="_Goodwill Estimation Draft v2_Reg Asset 2008 changes-summary Jan_IFRS IS 2" xfId="15916"/>
    <cellStyle name="_Goodwill Estimation Draft v2_Reg Asset 2008 changes-summary Jan_IFRS IS_Xavier" xfId="15917"/>
    <cellStyle name="_Goodwill Estimation Draft v2_Reg Asset 2008 changes-summary Jan_IFRS IS_Xavier 2" xfId="15918"/>
    <cellStyle name="_Goodwill Estimation Draft v2_Reg Asset 2008 changes-summary Jan_One Corp Summary" xfId="15919"/>
    <cellStyle name="_Goodwill Estimation Draft v2_Reg Asset 2008 changes-summary Jan_One Corp Summary 2" xfId="15920"/>
    <cellStyle name="_Goodwill Estimation Draft v2_Reg Asset 2008 changes-summary Jan_Plan IS" xfId="15921"/>
    <cellStyle name="_Goodwill Estimation Draft v2_Reg Asset 2008 changes-summary Jan_Plan IS 2" xfId="15922"/>
    <cellStyle name="_Goodwill Estimation Draft v2_Reg Asset 2008 changes-summary Jan_Plan IS_Xavier" xfId="15923"/>
    <cellStyle name="_Goodwill Estimation Draft v2_Reg Asset 2008 changes-summary Jan_Plan IS_Xavier 2" xfId="15924"/>
    <cellStyle name="_Goodwill Estimation Draft v2_Reg Asset 2008 changes-summary Jan_PlntIn" xfId="15925"/>
    <cellStyle name="_Goodwill Estimation Draft v2_Reg Asset 2008 changes-summary Jan_PlntIn 2" xfId="15926"/>
    <cellStyle name="_Goodwill Estimation Draft v2_Reg Asset 2008 changes-summary Jan_PlntIn_Xavier" xfId="15927"/>
    <cellStyle name="_Goodwill Estimation Draft v2_Reg Asset 2008 changes-summary Jan_PlntIn_Xavier 2" xfId="15928"/>
    <cellStyle name="_Goodwill Estimation Draft v2_Reg Asset 2008 changes-summary Jan_PPA" xfId="15929"/>
    <cellStyle name="_Goodwill Estimation Draft v2_Reg Asset 2008 changes-summary Jan_PPA 2" xfId="15930"/>
    <cellStyle name="_Goodwill Estimation Draft v2_Reg Asset 2008 changes-summary Jan_PPA_Xavier" xfId="15931"/>
    <cellStyle name="_Goodwill Estimation Draft v2_Reg Asset 2008 changes-summary Jan_PPA_Xavier 2" xfId="15932"/>
    <cellStyle name="_Goodwill Estimation Draft v2_Reg Asset 2008 changes-summary Jan_Xavier" xfId="15933"/>
    <cellStyle name="_Goodwill Estimation Draft v2_Reg Asset 2008 changes-summary Jan_Xavier 2" xfId="15934"/>
    <cellStyle name="_Goodwill Estimation Draft v2_Xavier" xfId="15935"/>
    <cellStyle name="_Goodwill Estimation Draft v2_Xavier 2" xfId="15936"/>
    <cellStyle name="_Header" xfId="903"/>
    <cellStyle name="_Header 2" xfId="15937"/>
    <cellStyle name="_Header 3" xfId="15938"/>
    <cellStyle name="_Header_9. Staff Cost-External Services" xfId="15939"/>
    <cellStyle name="_Header_Conversion" xfId="15940"/>
    <cellStyle name="_Header_FIN € Summary" xfId="15941"/>
    <cellStyle name="_Header_One Corp Summary" xfId="15942"/>
    <cellStyle name="_Heading" xfId="904"/>
    <cellStyle name="_Heading 2" xfId="15943"/>
    <cellStyle name="_Heading 3" xfId="15944"/>
    <cellStyle name="_Heading_lbo_long_model" xfId="905"/>
    <cellStyle name="_Heading_lbo_long_model 2" xfId="15945"/>
    <cellStyle name="_Heading_lbo_long_model 3" xfId="15946"/>
    <cellStyle name="_Heading_prestemp" xfId="906"/>
    <cellStyle name="_Heading_prestemp 2" xfId="15947"/>
    <cellStyle name="_Heading_prestemp 3" xfId="15948"/>
    <cellStyle name="_Headline" xfId="907"/>
    <cellStyle name="_Headline 2" xfId="15949"/>
    <cellStyle name="_Headline 3" xfId="15950"/>
    <cellStyle name="_Highlight" xfId="908"/>
    <cellStyle name="_Highlight 2" xfId="909"/>
    <cellStyle name="_Highlight 2 2" xfId="3921"/>
    <cellStyle name="_Highlight 3" xfId="3920"/>
    <cellStyle name="_Highlight 3 2" xfId="15951"/>
    <cellStyle name="_Highlight 4" xfId="15952"/>
    <cellStyle name="_Highlight 4 2" xfId="15953"/>
    <cellStyle name="_Highlight 5" xfId="15954"/>
    <cellStyle name="_Hoja1" xfId="910"/>
    <cellStyle name="_Hoja1 2" xfId="911"/>
    <cellStyle name="_Hoja1 2 2" xfId="3923"/>
    <cellStyle name="_Hoja1 2_Xavier" xfId="15955"/>
    <cellStyle name="_Hoja1 2_Xavier 2" xfId="15956"/>
    <cellStyle name="_Hoja1 3" xfId="3922"/>
    <cellStyle name="_Hoja1 3 2" xfId="15957"/>
    <cellStyle name="_Hoja1 3_Xavier" xfId="15958"/>
    <cellStyle name="_Hoja1 3_Xavier 2" xfId="15959"/>
    <cellStyle name="_Hoja1 4" xfId="15960"/>
    <cellStyle name="_Hoja1_9. Staff Cost-External Services" xfId="15961"/>
    <cellStyle name="_Hoja1_9. Staff Cost-External Services 2" xfId="15962"/>
    <cellStyle name="_Hoja1_Actual" xfId="15963"/>
    <cellStyle name="_Hoja1_Actual 2" xfId="15964"/>
    <cellStyle name="_Hoja1_Actual_Xavier" xfId="15965"/>
    <cellStyle name="_Hoja1_Actual_Xavier 2" xfId="15966"/>
    <cellStyle name="_Hoja1_CMP 2012 Budget P12v5" xfId="15967"/>
    <cellStyle name="_Hoja1_CMP 2012 Budget P12v5 2" xfId="15968"/>
    <cellStyle name="_Hoja1_CMP 2012 Budget REV1_AprActuals" xfId="15969"/>
    <cellStyle name="_Hoja1_CMP 2012 Budget REV1_AprActuals 2" xfId="15970"/>
    <cellStyle name="_Hoja1_Conversion" xfId="15971"/>
    <cellStyle name="_Hoja1_Conversion 2" xfId="15972"/>
    <cellStyle name="_Hoja1_FIN € Summary" xfId="15973"/>
    <cellStyle name="_Hoja1_FIN € Summary 2" xfId="15974"/>
    <cellStyle name="_Hoja1_IFRS Elim" xfId="15975"/>
    <cellStyle name="_Hoja1_IFRS Elim 2" xfId="15976"/>
    <cellStyle name="_Hoja1_IFRS Elim_Xavier" xfId="15977"/>
    <cellStyle name="_Hoja1_IFRS Elim_Xavier 2" xfId="15978"/>
    <cellStyle name="_Hoja1_IFRS IS" xfId="15979"/>
    <cellStyle name="_Hoja1_IFRS IS 2" xfId="15980"/>
    <cellStyle name="_Hoja1_IFRS IS_Xavier" xfId="15981"/>
    <cellStyle name="_Hoja1_IFRS IS_Xavier 2" xfId="15982"/>
    <cellStyle name="_Hoja1_One Corp Summary" xfId="15983"/>
    <cellStyle name="_Hoja1_One Corp Summary 2" xfId="15984"/>
    <cellStyle name="_Hoja1_Plan IS" xfId="15985"/>
    <cellStyle name="_Hoja1_Plan IS 2" xfId="15986"/>
    <cellStyle name="_Hoja1_Plan IS_Xavier" xfId="15987"/>
    <cellStyle name="_Hoja1_Plan IS_Xavier 2" xfId="15988"/>
    <cellStyle name="_Hoja1_PlntIn" xfId="15989"/>
    <cellStyle name="_Hoja1_PlntIn 2" xfId="15990"/>
    <cellStyle name="_Hoja1_PlntIn_Xavier" xfId="15991"/>
    <cellStyle name="_Hoja1_PlntIn_Xavier 2" xfId="15992"/>
    <cellStyle name="_Hoja1_PPA" xfId="15993"/>
    <cellStyle name="_Hoja1_PPA 2" xfId="15994"/>
    <cellStyle name="_Hoja1_PPA_Xavier" xfId="15995"/>
    <cellStyle name="_Hoja1_PPA_Xavier 2" xfId="15996"/>
    <cellStyle name="_Hoja1_Xavier" xfId="15997"/>
    <cellStyle name="_Hoja1_Xavier 2" xfId="15998"/>
    <cellStyle name="_x0013__IFRS Elim" xfId="15999"/>
    <cellStyle name="_x0013__IFRS Elim 2" xfId="16000"/>
    <cellStyle name="_x0013__IFRS Elim_Xavier" xfId="16001"/>
    <cellStyle name="_x0013__IFRS Elim_Xavier 2" xfId="16002"/>
    <cellStyle name="_x0013__IFRS IS" xfId="16003"/>
    <cellStyle name="_x0013__IFRS IS 2" xfId="16004"/>
    <cellStyle name="_x0013__IFRS IS_Xavier" xfId="16005"/>
    <cellStyle name="_x0013__IFRS IS_Xavier 2" xfId="16006"/>
    <cellStyle name="_Internal Economics" xfId="912"/>
    <cellStyle name="_Internal Economics 2" xfId="913"/>
    <cellStyle name="_Internal Economics 2 2" xfId="3925"/>
    <cellStyle name="_Internal Economics 2_Xavier" xfId="16007"/>
    <cellStyle name="_Internal Economics 2_Xavier 2" xfId="16008"/>
    <cellStyle name="_Internal Economics 3" xfId="3924"/>
    <cellStyle name="_Internal Economics 3 2" xfId="16009"/>
    <cellStyle name="_Internal Economics 4" xfId="16010"/>
    <cellStyle name="_Internal Economics 4 2" xfId="16011"/>
    <cellStyle name="_Internal Economics 5" xfId="16012"/>
    <cellStyle name="_Internal Economics 5 2" xfId="16013"/>
    <cellStyle name="_Internal Economics 6" xfId="16014"/>
    <cellStyle name="_Internal Economics 6 2" xfId="16015"/>
    <cellStyle name="_Internal Economics 7" xfId="16016"/>
    <cellStyle name="_Internal Economics 7 2" xfId="16017"/>
    <cellStyle name="_Internal Economics 8" xfId="16018"/>
    <cellStyle name="_Internal Economics 9" xfId="16019"/>
    <cellStyle name="_Internal Economics_9. Staff Cost-External Services" xfId="16020"/>
    <cellStyle name="_Internal Economics_9. Staff Cost-External Services 2" xfId="16021"/>
    <cellStyle name="_Internal Economics_9. Staff Cost-External Services_1" xfId="16022"/>
    <cellStyle name="_Internal Economics_9. Staff Cost-External Services_1 2" xfId="16023"/>
    <cellStyle name="_Internal Economics_Actual" xfId="16024"/>
    <cellStyle name="_Internal Economics_Actual 2" xfId="16025"/>
    <cellStyle name="_Internal Economics_Actual_Xavier" xfId="16026"/>
    <cellStyle name="_Internal Economics_Actual_Xavier 2" xfId="16027"/>
    <cellStyle name="_Internal Economics_Adams Report Recon Sept 08" xfId="914"/>
    <cellStyle name="_Internal Economics_Adams Report Recon Sept 08 2" xfId="915"/>
    <cellStyle name="_Internal Economics_Adams Report Recon Sept 08 2 2" xfId="3927"/>
    <cellStyle name="_Internal Economics_Adams Report Recon Sept 08 2_Xavier" xfId="16028"/>
    <cellStyle name="_Internal Economics_Adams Report Recon Sept 08 2_Xavier 2" xfId="16029"/>
    <cellStyle name="_Internal Economics_Adams Report Recon Sept 08 3" xfId="3926"/>
    <cellStyle name="_Internal Economics_Adams Report Recon Sept 08 3 2" xfId="16030"/>
    <cellStyle name="_Internal Economics_Adams Report Recon Sept 08 4" xfId="16031"/>
    <cellStyle name="_Internal Economics_Adams Report Recon Sept 08 4 2" xfId="16032"/>
    <cellStyle name="_Internal Economics_Adams Report Recon Sept 08 5" xfId="16033"/>
    <cellStyle name="_Internal Economics_Adams Report Recon Sept 08 5 2" xfId="16034"/>
    <cellStyle name="_Internal Economics_Adams Report Recon Sept 08 6" xfId="16035"/>
    <cellStyle name="_Internal Economics_Adams Report Recon Sept 08 6 2" xfId="16036"/>
    <cellStyle name="_Internal Economics_Adams Report Recon Sept 08 7" xfId="16037"/>
    <cellStyle name="_Internal Economics_Adams Report Recon Sept 08 7 2" xfId="16038"/>
    <cellStyle name="_Internal Economics_Adams Report Recon Sept 08 8" xfId="16039"/>
    <cellStyle name="_Internal Economics_Adams Report Recon Sept 08 9" xfId="16040"/>
    <cellStyle name="_Internal Economics_Adams Report Recon Sept 08_9. Staff Cost-External Services" xfId="16041"/>
    <cellStyle name="_Internal Economics_Adams Report Recon Sept 08_9. Staff Cost-External Services 2" xfId="16042"/>
    <cellStyle name="_Internal Economics_Adams Report Recon Sept 08_9. Staff Cost-External Services_1" xfId="16043"/>
    <cellStyle name="_Internal Economics_Adams Report Recon Sept 08_9. Staff Cost-External Services_1 2" xfId="16044"/>
    <cellStyle name="_Internal Economics_Adams Report Recon Sept 08_Actual" xfId="16045"/>
    <cellStyle name="_Internal Economics_Adams Report Recon Sept 08_Actual 2" xfId="16046"/>
    <cellStyle name="_Internal Economics_Adams Report Recon Sept 08_Actual_Xavier" xfId="16047"/>
    <cellStyle name="_Internal Economics_Adams Report Recon Sept 08_Actual_Xavier 2" xfId="16048"/>
    <cellStyle name="_Internal Economics_Adams Report Recon Sept 08_Conversion" xfId="16049"/>
    <cellStyle name="_Internal Economics_Adams Report Recon Sept 08_Conversion 2" xfId="16050"/>
    <cellStyle name="_Internal Economics_Adams Report Recon Sept 08_FIN € Summary" xfId="16051"/>
    <cellStyle name="_Internal Economics_Adams Report Recon Sept 08_FIN € Summary 2" xfId="16052"/>
    <cellStyle name="_Internal Economics_Adams Report Recon Sept 08_IFRS Elim" xfId="16053"/>
    <cellStyle name="_Internal Economics_Adams Report Recon Sept 08_IFRS Elim 2" xfId="16054"/>
    <cellStyle name="_Internal Economics_Adams Report Recon Sept 08_IFRS Elim_Xavier" xfId="16055"/>
    <cellStyle name="_Internal Economics_Adams Report Recon Sept 08_IFRS Elim_Xavier 2" xfId="16056"/>
    <cellStyle name="_Internal Economics_Adams Report Recon Sept 08_IFRS IS" xfId="16057"/>
    <cellStyle name="_Internal Economics_Adams Report Recon Sept 08_IFRS IS 2" xfId="16058"/>
    <cellStyle name="_Internal Economics_Adams Report Recon Sept 08_IFRS IS_Xavier" xfId="16059"/>
    <cellStyle name="_Internal Economics_Adams Report Recon Sept 08_IFRS IS_Xavier 2" xfId="16060"/>
    <cellStyle name="_Internal Economics_Adams Report Recon Sept 08_One Corp Summary" xfId="16061"/>
    <cellStyle name="_Internal Economics_Adams Report Recon Sept 08_One Corp Summary 2" xfId="16062"/>
    <cellStyle name="_Internal Economics_Adams Report Recon Sept 08_Plan IS" xfId="16063"/>
    <cellStyle name="_Internal Economics_Adams Report Recon Sept 08_Plan IS 2" xfId="16064"/>
    <cellStyle name="_Internal Economics_Adams Report Recon Sept 08_Plan IS_Xavier" xfId="16065"/>
    <cellStyle name="_Internal Economics_Adams Report Recon Sept 08_Plan IS_Xavier 2" xfId="16066"/>
    <cellStyle name="_Internal Economics_Adams Report Recon Sept 08_PlntIn" xfId="16067"/>
    <cellStyle name="_Internal Economics_Adams Report Recon Sept 08_PlntIn 2" xfId="16068"/>
    <cellStyle name="_Internal Economics_Adams Report Recon Sept 08_PlntIn_Xavier" xfId="16069"/>
    <cellStyle name="_Internal Economics_Adams Report Recon Sept 08_PlntIn_Xavier 2" xfId="16070"/>
    <cellStyle name="_Internal Economics_Adams Report Recon Sept 08_PPA" xfId="16071"/>
    <cellStyle name="_Internal Economics_Adams Report Recon Sept 08_PPA 2" xfId="16072"/>
    <cellStyle name="_Internal Economics_Adams Report Recon Sept 08_PPA_Xavier" xfId="16073"/>
    <cellStyle name="_Internal Economics_Adams Report Recon Sept 08_PPA_Xavier 2" xfId="16074"/>
    <cellStyle name="_Internal Economics_Adams Report Recon Sept 08_Xavier" xfId="16075"/>
    <cellStyle name="_Internal Economics_Adams Report Recon Sept 08_Xavier 2" xfId="16076"/>
    <cellStyle name="_Internal Economics_Book1" xfId="916"/>
    <cellStyle name="_Internal Economics_Book1 2" xfId="917"/>
    <cellStyle name="_Internal Economics_Book1 2 2" xfId="3929"/>
    <cellStyle name="_Internal Economics_Book1 2_Xavier" xfId="16077"/>
    <cellStyle name="_Internal Economics_Book1 2_Xavier 2" xfId="16078"/>
    <cellStyle name="_Internal Economics_Book1 3" xfId="3928"/>
    <cellStyle name="_Internal Economics_Book1 3 2" xfId="16079"/>
    <cellStyle name="_Internal Economics_Book1 4" xfId="16080"/>
    <cellStyle name="_Internal Economics_Book1 4 2" xfId="16081"/>
    <cellStyle name="_Internal Economics_Book1 5" xfId="16082"/>
    <cellStyle name="_Internal Economics_Book1 5 2" xfId="16083"/>
    <cellStyle name="_Internal Economics_Book1 6" xfId="16084"/>
    <cellStyle name="_Internal Economics_Book1 6 2" xfId="16085"/>
    <cellStyle name="_Internal Economics_Book1 7" xfId="16086"/>
    <cellStyle name="_Internal Economics_Book1 7 2" xfId="16087"/>
    <cellStyle name="_Internal Economics_Book1 8" xfId="16088"/>
    <cellStyle name="_Internal Economics_Book1 9" xfId="16089"/>
    <cellStyle name="_Internal Economics_Book1_9. Staff Cost-External Services" xfId="16090"/>
    <cellStyle name="_Internal Economics_Book1_9. Staff Cost-External Services 2" xfId="16091"/>
    <cellStyle name="_Internal Economics_Book1_9. Staff Cost-External Services_1" xfId="16092"/>
    <cellStyle name="_Internal Economics_Book1_9. Staff Cost-External Services_1 2" xfId="16093"/>
    <cellStyle name="_Internal Economics_Book1_Actual" xfId="16094"/>
    <cellStyle name="_Internal Economics_Book1_Actual 2" xfId="16095"/>
    <cellStyle name="_Internal Economics_Book1_Actual_Xavier" xfId="16096"/>
    <cellStyle name="_Internal Economics_Book1_Actual_Xavier 2" xfId="16097"/>
    <cellStyle name="_Internal Economics_Book1_Conversion" xfId="16098"/>
    <cellStyle name="_Internal Economics_Book1_Conversion 2" xfId="16099"/>
    <cellStyle name="_Internal Economics_Book1_FIN € Summary" xfId="16100"/>
    <cellStyle name="_Internal Economics_Book1_FIN € Summary 2" xfId="16101"/>
    <cellStyle name="_Internal Economics_Book1_IFRS Elim" xfId="16102"/>
    <cellStyle name="_Internal Economics_Book1_IFRS Elim 2" xfId="16103"/>
    <cellStyle name="_Internal Economics_Book1_IFRS Elim_Xavier" xfId="16104"/>
    <cellStyle name="_Internal Economics_Book1_IFRS Elim_Xavier 2" xfId="16105"/>
    <cellStyle name="_Internal Economics_Book1_IFRS IS" xfId="16106"/>
    <cellStyle name="_Internal Economics_Book1_IFRS IS 2" xfId="16107"/>
    <cellStyle name="_Internal Economics_Book1_IFRS IS_Xavier" xfId="16108"/>
    <cellStyle name="_Internal Economics_Book1_IFRS IS_Xavier 2" xfId="16109"/>
    <cellStyle name="_Internal Economics_Book1_One Corp Summary" xfId="16110"/>
    <cellStyle name="_Internal Economics_Book1_One Corp Summary 2" xfId="16111"/>
    <cellStyle name="_Internal Economics_Book1_Plan IS" xfId="16112"/>
    <cellStyle name="_Internal Economics_Book1_Plan IS 2" xfId="16113"/>
    <cellStyle name="_Internal Economics_Book1_Plan IS_Xavier" xfId="16114"/>
    <cellStyle name="_Internal Economics_Book1_Plan IS_Xavier 2" xfId="16115"/>
    <cellStyle name="_Internal Economics_Book1_PlntIn" xfId="16116"/>
    <cellStyle name="_Internal Economics_Book1_PlntIn 2" xfId="16117"/>
    <cellStyle name="_Internal Economics_Book1_PlntIn_Xavier" xfId="16118"/>
    <cellStyle name="_Internal Economics_Book1_PlntIn_Xavier 2" xfId="16119"/>
    <cellStyle name="_Internal Economics_Book1_PPA" xfId="16120"/>
    <cellStyle name="_Internal Economics_Book1_PPA 2" xfId="16121"/>
    <cellStyle name="_Internal Economics_Book1_PPA_Xavier" xfId="16122"/>
    <cellStyle name="_Internal Economics_Book1_PPA_Xavier 2" xfId="16123"/>
    <cellStyle name="_Internal Economics_Book1_Xavier" xfId="16124"/>
    <cellStyle name="_Internal Economics_Book1_Xavier 2" xfId="16125"/>
    <cellStyle name="_Internal Economics_Conversion" xfId="16126"/>
    <cellStyle name="_Internal Economics_Conversion 2" xfId="16127"/>
    <cellStyle name="_Internal Economics_FIN € Summary" xfId="16128"/>
    <cellStyle name="_Internal Economics_FIN € Summary 2" xfId="16129"/>
    <cellStyle name="_Internal Economics_IFRS Elim" xfId="16130"/>
    <cellStyle name="_Internal Economics_IFRS Elim 2" xfId="16131"/>
    <cellStyle name="_Internal Economics_IFRS Elim_Xavier" xfId="16132"/>
    <cellStyle name="_Internal Economics_IFRS Elim_Xavier 2" xfId="16133"/>
    <cellStyle name="_Internal Economics_IFRS IS" xfId="16134"/>
    <cellStyle name="_Internal Economics_IFRS IS 2" xfId="16135"/>
    <cellStyle name="_Internal Economics_IFRS IS_Xavier" xfId="16136"/>
    <cellStyle name="_Internal Economics_IFRS IS_Xavier 2" xfId="16137"/>
    <cellStyle name="_Internal Economics_NYSEG Assets" xfId="918"/>
    <cellStyle name="_Internal Economics_NYSEG Assets 2" xfId="919"/>
    <cellStyle name="_Internal Economics_NYSEG Assets 2 2" xfId="3931"/>
    <cellStyle name="_Internal Economics_NYSEG Assets 2_Xavier" xfId="16138"/>
    <cellStyle name="_Internal Economics_NYSEG Assets 2_Xavier 2" xfId="16139"/>
    <cellStyle name="_Internal Economics_NYSEG Assets 3" xfId="3930"/>
    <cellStyle name="_Internal Economics_NYSEG Assets 3 2" xfId="16140"/>
    <cellStyle name="_Internal Economics_NYSEG Assets 4" xfId="16141"/>
    <cellStyle name="_Internal Economics_NYSEG Assets 4 2" xfId="16142"/>
    <cellStyle name="_Internal Economics_NYSEG Assets 5" xfId="16143"/>
    <cellStyle name="_Internal Economics_NYSEG Assets 5 2" xfId="16144"/>
    <cellStyle name="_Internal Economics_NYSEG Assets 6" xfId="16145"/>
    <cellStyle name="_Internal Economics_NYSEG Assets 6 2" xfId="16146"/>
    <cellStyle name="_Internal Economics_NYSEG Assets 7" xfId="16147"/>
    <cellStyle name="_Internal Economics_NYSEG Assets 7 2" xfId="16148"/>
    <cellStyle name="_Internal Economics_NYSEG Assets 8" xfId="16149"/>
    <cellStyle name="_Internal Economics_NYSEG Assets 9" xfId="16150"/>
    <cellStyle name="_Internal Economics_NYSEG Assets_9. Staff Cost-External Services" xfId="16151"/>
    <cellStyle name="_Internal Economics_NYSEG Assets_9. Staff Cost-External Services 2" xfId="16152"/>
    <cellStyle name="_Internal Economics_NYSEG Assets_9. Staff Cost-External Services_1" xfId="16153"/>
    <cellStyle name="_Internal Economics_NYSEG Assets_9. Staff Cost-External Services_1 2" xfId="16154"/>
    <cellStyle name="_Internal Economics_NYSEG Assets_Actual" xfId="16155"/>
    <cellStyle name="_Internal Economics_NYSEG Assets_Actual 2" xfId="16156"/>
    <cellStyle name="_Internal Economics_NYSEG Assets_Actual_Xavier" xfId="16157"/>
    <cellStyle name="_Internal Economics_NYSEG Assets_Actual_Xavier 2" xfId="16158"/>
    <cellStyle name="_Internal Economics_NYSEG Assets_Conversion" xfId="16159"/>
    <cellStyle name="_Internal Economics_NYSEG Assets_Conversion 2" xfId="16160"/>
    <cellStyle name="_Internal Economics_NYSEG Assets_FIN € Summary" xfId="16161"/>
    <cellStyle name="_Internal Economics_NYSEG Assets_FIN € Summary 2" xfId="16162"/>
    <cellStyle name="_Internal Economics_NYSEG Assets_IFRS Elim" xfId="16163"/>
    <cellStyle name="_Internal Economics_NYSEG Assets_IFRS Elim 2" xfId="16164"/>
    <cellStyle name="_Internal Economics_NYSEG Assets_IFRS Elim_Xavier" xfId="16165"/>
    <cellStyle name="_Internal Economics_NYSEG Assets_IFRS Elim_Xavier 2" xfId="16166"/>
    <cellStyle name="_Internal Economics_NYSEG Assets_IFRS IS" xfId="16167"/>
    <cellStyle name="_Internal Economics_NYSEG Assets_IFRS IS 2" xfId="16168"/>
    <cellStyle name="_Internal Economics_NYSEG Assets_IFRS IS_Xavier" xfId="16169"/>
    <cellStyle name="_Internal Economics_NYSEG Assets_IFRS IS_Xavier 2" xfId="16170"/>
    <cellStyle name="_Internal Economics_NYSEG Assets_One Corp Summary" xfId="16171"/>
    <cellStyle name="_Internal Economics_NYSEG Assets_One Corp Summary 2" xfId="16172"/>
    <cellStyle name="_Internal Economics_NYSEG Assets_Plan IS" xfId="16173"/>
    <cellStyle name="_Internal Economics_NYSEG Assets_Plan IS 2" xfId="16174"/>
    <cellStyle name="_Internal Economics_NYSEG Assets_Plan IS_Xavier" xfId="16175"/>
    <cellStyle name="_Internal Economics_NYSEG Assets_Plan IS_Xavier 2" xfId="16176"/>
    <cellStyle name="_Internal Economics_NYSEG Assets_PlntIn" xfId="16177"/>
    <cellStyle name="_Internal Economics_NYSEG Assets_PlntIn 2" xfId="16178"/>
    <cellStyle name="_Internal Economics_NYSEG Assets_PlntIn_Xavier" xfId="16179"/>
    <cellStyle name="_Internal Economics_NYSEG Assets_PlntIn_Xavier 2" xfId="16180"/>
    <cellStyle name="_Internal Economics_NYSEG Assets_PPA" xfId="16181"/>
    <cellStyle name="_Internal Economics_NYSEG Assets_PPA 2" xfId="16182"/>
    <cellStyle name="_Internal Economics_NYSEG Assets_PPA_Xavier" xfId="16183"/>
    <cellStyle name="_Internal Economics_NYSEG Assets_PPA_Xavier 2" xfId="16184"/>
    <cellStyle name="_Internal Economics_NYSEG Assets_Xavier" xfId="16185"/>
    <cellStyle name="_Internal Economics_NYSEG Assets_Xavier 2" xfId="16186"/>
    <cellStyle name="_Internal Economics_NYSEG Liab" xfId="920"/>
    <cellStyle name="_Internal Economics_NYSEG Liab 2" xfId="921"/>
    <cellStyle name="_Internal Economics_NYSEG Liab 2 2" xfId="3933"/>
    <cellStyle name="_Internal Economics_NYSEG Liab 2_Xavier" xfId="16187"/>
    <cellStyle name="_Internal Economics_NYSEG Liab 2_Xavier 2" xfId="16188"/>
    <cellStyle name="_Internal Economics_NYSEG Liab 3" xfId="3932"/>
    <cellStyle name="_Internal Economics_NYSEG Liab 3 2" xfId="16189"/>
    <cellStyle name="_Internal Economics_NYSEG Liab 4" xfId="16190"/>
    <cellStyle name="_Internal Economics_NYSEG Liab 4 2" xfId="16191"/>
    <cellStyle name="_Internal Economics_NYSEG Liab 5" xfId="16192"/>
    <cellStyle name="_Internal Economics_NYSEG Liab 5 2" xfId="16193"/>
    <cellStyle name="_Internal Economics_NYSEG Liab 6" xfId="16194"/>
    <cellStyle name="_Internal Economics_NYSEG Liab 6 2" xfId="16195"/>
    <cellStyle name="_Internal Economics_NYSEG Liab 7" xfId="16196"/>
    <cellStyle name="_Internal Economics_NYSEG Liab 7 2" xfId="16197"/>
    <cellStyle name="_Internal Economics_NYSEG Liab 8" xfId="16198"/>
    <cellStyle name="_Internal Economics_NYSEG Liab 9" xfId="16199"/>
    <cellStyle name="_Internal Economics_NYSEG Liab_9. Staff Cost-External Services" xfId="16200"/>
    <cellStyle name="_Internal Economics_NYSEG Liab_9. Staff Cost-External Services 2" xfId="16201"/>
    <cellStyle name="_Internal Economics_NYSEG Liab_9. Staff Cost-External Services_1" xfId="16202"/>
    <cellStyle name="_Internal Economics_NYSEG Liab_9. Staff Cost-External Services_1 2" xfId="16203"/>
    <cellStyle name="_Internal Economics_NYSEG Liab_Actual" xfId="16204"/>
    <cellStyle name="_Internal Economics_NYSEG Liab_Actual 2" xfId="16205"/>
    <cellStyle name="_Internal Economics_NYSEG Liab_Actual_Xavier" xfId="16206"/>
    <cellStyle name="_Internal Economics_NYSEG Liab_Actual_Xavier 2" xfId="16207"/>
    <cellStyle name="_Internal Economics_NYSEG Liab_Conversion" xfId="16208"/>
    <cellStyle name="_Internal Economics_NYSEG Liab_Conversion 2" xfId="16209"/>
    <cellStyle name="_Internal Economics_NYSEG Liab_FIN € Summary" xfId="16210"/>
    <cellStyle name="_Internal Economics_NYSEG Liab_FIN € Summary 2" xfId="16211"/>
    <cellStyle name="_Internal Economics_NYSEG Liab_IFRS Elim" xfId="16212"/>
    <cellStyle name="_Internal Economics_NYSEG Liab_IFRS Elim 2" xfId="16213"/>
    <cellStyle name="_Internal Economics_NYSEG Liab_IFRS Elim_Xavier" xfId="16214"/>
    <cellStyle name="_Internal Economics_NYSEG Liab_IFRS Elim_Xavier 2" xfId="16215"/>
    <cellStyle name="_Internal Economics_NYSEG Liab_IFRS IS" xfId="16216"/>
    <cellStyle name="_Internal Economics_NYSEG Liab_IFRS IS 2" xfId="16217"/>
    <cellStyle name="_Internal Economics_NYSEG Liab_IFRS IS_Xavier" xfId="16218"/>
    <cellStyle name="_Internal Economics_NYSEG Liab_IFRS IS_Xavier 2" xfId="16219"/>
    <cellStyle name="_Internal Economics_NYSEG Liab_One Corp Summary" xfId="16220"/>
    <cellStyle name="_Internal Economics_NYSEG Liab_One Corp Summary 2" xfId="16221"/>
    <cellStyle name="_Internal Economics_NYSEG Liab_Plan IS" xfId="16222"/>
    <cellStyle name="_Internal Economics_NYSEG Liab_Plan IS 2" xfId="16223"/>
    <cellStyle name="_Internal Economics_NYSEG Liab_Plan IS_Xavier" xfId="16224"/>
    <cellStyle name="_Internal Economics_NYSEG Liab_Plan IS_Xavier 2" xfId="16225"/>
    <cellStyle name="_Internal Economics_NYSEG Liab_PlntIn" xfId="16226"/>
    <cellStyle name="_Internal Economics_NYSEG Liab_PlntIn 2" xfId="16227"/>
    <cellStyle name="_Internal Economics_NYSEG Liab_PlntIn_Xavier" xfId="16228"/>
    <cellStyle name="_Internal Economics_NYSEG Liab_PlntIn_Xavier 2" xfId="16229"/>
    <cellStyle name="_Internal Economics_NYSEG Liab_PPA" xfId="16230"/>
    <cellStyle name="_Internal Economics_NYSEG Liab_PPA 2" xfId="16231"/>
    <cellStyle name="_Internal Economics_NYSEG Liab_PPA_Xavier" xfId="16232"/>
    <cellStyle name="_Internal Economics_NYSEG Liab_PPA_Xavier 2" xfId="16233"/>
    <cellStyle name="_Internal Economics_NYSEG Liab_Xavier" xfId="16234"/>
    <cellStyle name="_Internal Economics_NYSEG Liab_Xavier 2" xfId="16235"/>
    <cellStyle name="_Internal Economics_One Corp Summary" xfId="16236"/>
    <cellStyle name="_Internal Economics_One Corp Summary 2" xfId="16237"/>
    <cellStyle name="_Internal Economics_Plan IS" xfId="16238"/>
    <cellStyle name="_Internal Economics_Plan IS 2" xfId="16239"/>
    <cellStyle name="_Internal Economics_Plan IS_Xavier" xfId="16240"/>
    <cellStyle name="_Internal Economics_Plan IS_Xavier 2" xfId="16241"/>
    <cellStyle name="_Internal Economics_PlntIn" xfId="16242"/>
    <cellStyle name="_Internal Economics_PlntIn 2" xfId="16243"/>
    <cellStyle name="_Internal Economics_PlntIn_Xavier" xfId="16244"/>
    <cellStyle name="_Internal Economics_PlntIn_Xavier 2" xfId="16245"/>
    <cellStyle name="_Internal Economics_PPA" xfId="16246"/>
    <cellStyle name="_Internal Economics_PPA 2" xfId="16247"/>
    <cellStyle name="_Internal Economics_PPA_Xavier" xfId="16248"/>
    <cellStyle name="_Internal Economics_PPA_Xavier 2" xfId="16249"/>
    <cellStyle name="_Internal Economics_Reg Asset 2008 changes-summary Jan" xfId="922"/>
    <cellStyle name="_Internal Economics_Reg Asset 2008 changes-summary Jan 2" xfId="923"/>
    <cellStyle name="_Internal Economics_Reg Asset 2008 changes-summary Jan 2 2" xfId="3935"/>
    <cellStyle name="_Internal Economics_Reg Asset 2008 changes-summary Jan 2_Xavier" xfId="16250"/>
    <cellStyle name="_Internal Economics_Reg Asset 2008 changes-summary Jan 2_Xavier 2" xfId="16251"/>
    <cellStyle name="_Internal Economics_Reg Asset 2008 changes-summary Jan 3" xfId="3934"/>
    <cellStyle name="_Internal Economics_Reg Asset 2008 changes-summary Jan 3 2" xfId="16252"/>
    <cellStyle name="_Internal Economics_Reg Asset 2008 changes-summary Jan 4" xfId="16253"/>
    <cellStyle name="_Internal Economics_Reg Asset 2008 changes-summary Jan 4 2" xfId="16254"/>
    <cellStyle name="_Internal Economics_Reg Asset 2008 changes-summary Jan 5" xfId="16255"/>
    <cellStyle name="_Internal Economics_Reg Asset 2008 changes-summary Jan 5 2" xfId="16256"/>
    <cellStyle name="_Internal Economics_Reg Asset 2008 changes-summary Jan 6" xfId="16257"/>
    <cellStyle name="_Internal Economics_Reg Asset 2008 changes-summary Jan 6 2" xfId="16258"/>
    <cellStyle name="_Internal Economics_Reg Asset 2008 changes-summary Jan 7" xfId="16259"/>
    <cellStyle name="_Internal Economics_Reg Asset 2008 changes-summary Jan 7 2" xfId="16260"/>
    <cellStyle name="_Internal Economics_Reg Asset 2008 changes-summary Jan 8" xfId="16261"/>
    <cellStyle name="_Internal Economics_Reg Asset 2008 changes-summary Jan 9" xfId="16262"/>
    <cellStyle name="_Internal Economics_Reg Asset 2008 changes-summary Jan_9. Staff Cost-External Services" xfId="16263"/>
    <cellStyle name="_Internal Economics_Reg Asset 2008 changes-summary Jan_9. Staff Cost-External Services 2" xfId="16264"/>
    <cellStyle name="_Internal Economics_Reg Asset 2008 changes-summary Jan_9. Staff Cost-External Services_1" xfId="16265"/>
    <cellStyle name="_Internal Economics_Reg Asset 2008 changes-summary Jan_9. Staff Cost-External Services_1 2" xfId="16266"/>
    <cellStyle name="_Internal Economics_Reg Asset 2008 changes-summary Jan_Actual" xfId="16267"/>
    <cellStyle name="_Internal Economics_Reg Asset 2008 changes-summary Jan_Actual 2" xfId="16268"/>
    <cellStyle name="_Internal Economics_Reg Asset 2008 changes-summary Jan_Actual_Xavier" xfId="16269"/>
    <cellStyle name="_Internal Economics_Reg Asset 2008 changes-summary Jan_Actual_Xavier 2" xfId="16270"/>
    <cellStyle name="_Internal Economics_Reg Asset 2008 changes-summary Jan_Conversion" xfId="16271"/>
    <cellStyle name="_Internal Economics_Reg Asset 2008 changes-summary Jan_Conversion 2" xfId="16272"/>
    <cellStyle name="_Internal Economics_Reg Asset 2008 changes-summary Jan_FIN € Summary" xfId="16273"/>
    <cellStyle name="_Internal Economics_Reg Asset 2008 changes-summary Jan_FIN € Summary 2" xfId="16274"/>
    <cellStyle name="_Internal Economics_Reg Asset 2008 changes-summary Jan_IFRS Elim" xfId="16275"/>
    <cellStyle name="_Internal Economics_Reg Asset 2008 changes-summary Jan_IFRS Elim 2" xfId="16276"/>
    <cellStyle name="_Internal Economics_Reg Asset 2008 changes-summary Jan_IFRS Elim_Xavier" xfId="16277"/>
    <cellStyle name="_Internal Economics_Reg Asset 2008 changes-summary Jan_IFRS Elim_Xavier 2" xfId="16278"/>
    <cellStyle name="_Internal Economics_Reg Asset 2008 changes-summary Jan_IFRS IS" xfId="16279"/>
    <cellStyle name="_Internal Economics_Reg Asset 2008 changes-summary Jan_IFRS IS 2" xfId="16280"/>
    <cellStyle name="_Internal Economics_Reg Asset 2008 changes-summary Jan_IFRS IS_Xavier" xfId="16281"/>
    <cellStyle name="_Internal Economics_Reg Asset 2008 changes-summary Jan_IFRS IS_Xavier 2" xfId="16282"/>
    <cellStyle name="_Internal Economics_Reg Asset 2008 changes-summary Jan_One Corp Summary" xfId="16283"/>
    <cellStyle name="_Internal Economics_Reg Asset 2008 changes-summary Jan_One Corp Summary 2" xfId="16284"/>
    <cellStyle name="_Internal Economics_Reg Asset 2008 changes-summary Jan_Plan IS" xfId="16285"/>
    <cellStyle name="_Internal Economics_Reg Asset 2008 changes-summary Jan_Plan IS 2" xfId="16286"/>
    <cellStyle name="_Internal Economics_Reg Asset 2008 changes-summary Jan_Plan IS_Xavier" xfId="16287"/>
    <cellStyle name="_Internal Economics_Reg Asset 2008 changes-summary Jan_Plan IS_Xavier 2" xfId="16288"/>
    <cellStyle name="_Internal Economics_Reg Asset 2008 changes-summary Jan_PlntIn" xfId="16289"/>
    <cellStyle name="_Internal Economics_Reg Asset 2008 changes-summary Jan_PlntIn 2" xfId="16290"/>
    <cellStyle name="_Internal Economics_Reg Asset 2008 changes-summary Jan_PlntIn_Xavier" xfId="16291"/>
    <cellStyle name="_Internal Economics_Reg Asset 2008 changes-summary Jan_PlntIn_Xavier 2" xfId="16292"/>
    <cellStyle name="_Internal Economics_Reg Asset 2008 changes-summary Jan_PPA" xfId="16293"/>
    <cellStyle name="_Internal Economics_Reg Asset 2008 changes-summary Jan_PPA 2" xfId="16294"/>
    <cellStyle name="_Internal Economics_Reg Asset 2008 changes-summary Jan_PPA_Xavier" xfId="16295"/>
    <cellStyle name="_Internal Economics_Reg Asset 2008 changes-summary Jan_PPA_Xavier 2" xfId="16296"/>
    <cellStyle name="_Internal Economics_Reg Asset 2008 changes-summary Jan_Xavier" xfId="16297"/>
    <cellStyle name="_Internal Economics_Reg Asset 2008 changes-summary Jan_Xavier 2" xfId="16298"/>
    <cellStyle name="_Internal Economics_Xavier" xfId="16299"/>
    <cellStyle name="_Internal Economics_Xavier 2" xfId="16300"/>
    <cellStyle name="_Investor Model 12-16-05" xfId="924"/>
    <cellStyle name="_Investor Model 12-16-05 2" xfId="925"/>
    <cellStyle name="_Investor Model 12-16-05 2 2" xfId="3937"/>
    <cellStyle name="_Investor Model 12-16-05 2_Xavier" xfId="16301"/>
    <cellStyle name="_Investor Model 12-16-05 2_Xavier 2" xfId="16302"/>
    <cellStyle name="_Investor Model 12-16-05 3" xfId="3936"/>
    <cellStyle name="_Investor Model 12-16-05 3 2" xfId="16303"/>
    <cellStyle name="_Investor Model 12-16-05 4" xfId="16304"/>
    <cellStyle name="_Investor Model 12-16-05 4 2" xfId="16305"/>
    <cellStyle name="_Investor Model 12-16-05 5" xfId="16306"/>
    <cellStyle name="_Investor Model 12-16-05 5 2" xfId="16307"/>
    <cellStyle name="_Investor Model 12-16-05 6" xfId="16308"/>
    <cellStyle name="_Investor Model 12-16-05 6 2" xfId="16309"/>
    <cellStyle name="_Investor Model 12-16-05 7" xfId="16310"/>
    <cellStyle name="_Investor Model 12-16-05 7 2" xfId="16311"/>
    <cellStyle name="_Investor Model 12-16-05 8" xfId="16312"/>
    <cellStyle name="_Investor Model 12-16-05 9" xfId="16313"/>
    <cellStyle name="_Investor Model 12-16-05_9. Staff Cost-External Services" xfId="16314"/>
    <cellStyle name="_Investor Model 12-16-05_9. Staff Cost-External Services 2" xfId="16315"/>
    <cellStyle name="_Investor Model 12-16-05_9. Staff Cost-External Services_1" xfId="16316"/>
    <cellStyle name="_Investor Model 12-16-05_9. Staff Cost-External Services_1 2" xfId="16317"/>
    <cellStyle name="_Investor Model 12-16-05_Actual" xfId="16318"/>
    <cellStyle name="_Investor Model 12-16-05_Actual 2" xfId="16319"/>
    <cellStyle name="_Investor Model 12-16-05_Actual_Xavier" xfId="16320"/>
    <cellStyle name="_Investor Model 12-16-05_Actual_Xavier 2" xfId="16321"/>
    <cellStyle name="_Investor Model 12-16-05_Adams Report Recon Sept 08" xfId="926"/>
    <cellStyle name="_Investor Model 12-16-05_Adams Report Recon Sept 08 2" xfId="927"/>
    <cellStyle name="_Investor Model 12-16-05_Adams Report Recon Sept 08 2 2" xfId="3939"/>
    <cellStyle name="_Investor Model 12-16-05_Adams Report Recon Sept 08 2_Xavier" xfId="16322"/>
    <cellStyle name="_Investor Model 12-16-05_Adams Report Recon Sept 08 2_Xavier 2" xfId="16323"/>
    <cellStyle name="_Investor Model 12-16-05_Adams Report Recon Sept 08 3" xfId="3938"/>
    <cellStyle name="_Investor Model 12-16-05_Adams Report Recon Sept 08 3 2" xfId="16324"/>
    <cellStyle name="_Investor Model 12-16-05_Adams Report Recon Sept 08 4" xfId="16325"/>
    <cellStyle name="_Investor Model 12-16-05_Adams Report Recon Sept 08 4 2" xfId="16326"/>
    <cellStyle name="_Investor Model 12-16-05_Adams Report Recon Sept 08 5" xfId="16327"/>
    <cellStyle name="_Investor Model 12-16-05_Adams Report Recon Sept 08 5 2" xfId="16328"/>
    <cellStyle name="_Investor Model 12-16-05_Adams Report Recon Sept 08 6" xfId="16329"/>
    <cellStyle name="_Investor Model 12-16-05_Adams Report Recon Sept 08 6 2" xfId="16330"/>
    <cellStyle name="_Investor Model 12-16-05_Adams Report Recon Sept 08 7" xfId="16331"/>
    <cellStyle name="_Investor Model 12-16-05_Adams Report Recon Sept 08 7 2" xfId="16332"/>
    <cellStyle name="_Investor Model 12-16-05_Adams Report Recon Sept 08 8" xfId="16333"/>
    <cellStyle name="_Investor Model 12-16-05_Adams Report Recon Sept 08 9" xfId="16334"/>
    <cellStyle name="_Investor Model 12-16-05_Adams Report Recon Sept 08_9. Staff Cost-External Services" xfId="16335"/>
    <cellStyle name="_Investor Model 12-16-05_Adams Report Recon Sept 08_9. Staff Cost-External Services 2" xfId="16336"/>
    <cellStyle name="_Investor Model 12-16-05_Adams Report Recon Sept 08_9. Staff Cost-External Services_1" xfId="16337"/>
    <cellStyle name="_Investor Model 12-16-05_Adams Report Recon Sept 08_9. Staff Cost-External Services_1 2" xfId="16338"/>
    <cellStyle name="_Investor Model 12-16-05_Adams Report Recon Sept 08_Actual" xfId="16339"/>
    <cellStyle name="_Investor Model 12-16-05_Adams Report Recon Sept 08_Actual 2" xfId="16340"/>
    <cellStyle name="_Investor Model 12-16-05_Adams Report Recon Sept 08_Actual_Xavier" xfId="16341"/>
    <cellStyle name="_Investor Model 12-16-05_Adams Report Recon Sept 08_Actual_Xavier 2" xfId="16342"/>
    <cellStyle name="_Investor Model 12-16-05_Adams Report Recon Sept 08_Conversion" xfId="16343"/>
    <cellStyle name="_Investor Model 12-16-05_Adams Report Recon Sept 08_Conversion 2" xfId="16344"/>
    <cellStyle name="_Investor Model 12-16-05_Adams Report Recon Sept 08_FIN € Summary" xfId="16345"/>
    <cellStyle name="_Investor Model 12-16-05_Adams Report Recon Sept 08_FIN € Summary 2" xfId="16346"/>
    <cellStyle name="_Investor Model 12-16-05_Adams Report Recon Sept 08_IFRS Elim" xfId="16347"/>
    <cellStyle name="_Investor Model 12-16-05_Adams Report Recon Sept 08_IFRS Elim 2" xfId="16348"/>
    <cellStyle name="_Investor Model 12-16-05_Adams Report Recon Sept 08_IFRS Elim_Xavier" xfId="16349"/>
    <cellStyle name="_Investor Model 12-16-05_Adams Report Recon Sept 08_IFRS Elim_Xavier 2" xfId="16350"/>
    <cellStyle name="_Investor Model 12-16-05_Adams Report Recon Sept 08_IFRS IS" xfId="16351"/>
    <cellStyle name="_Investor Model 12-16-05_Adams Report Recon Sept 08_IFRS IS 2" xfId="16352"/>
    <cellStyle name="_Investor Model 12-16-05_Adams Report Recon Sept 08_IFRS IS_Xavier" xfId="16353"/>
    <cellStyle name="_Investor Model 12-16-05_Adams Report Recon Sept 08_IFRS IS_Xavier 2" xfId="16354"/>
    <cellStyle name="_Investor Model 12-16-05_Adams Report Recon Sept 08_One Corp Summary" xfId="16355"/>
    <cellStyle name="_Investor Model 12-16-05_Adams Report Recon Sept 08_One Corp Summary 2" xfId="16356"/>
    <cellStyle name="_Investor Model 12-16-05_Adams Report Recon Sept 08_Plan IS" xfId="16357"/>
    <cellStyle name="_Investor Model 12-16-05_Adams Report Recon Sept 08_Plan IS 2" xfId="16358"/>
    <cellStyle name="_Investor Model 12-16-05_Adams Report Recon Sept 08_Plan IS_Xavier" xfId="16359"/>
    <cellStyle name="_Investor Model 12-16-05_Adams Report Recon Sept 08_Plan IS_Xavier 2" xfId="16360"/>
    <cellStyle name="_Investor Model 12-16-05_Adams Report Recon Sept 08_PlntIn" xfId="16361"/>
    <cellStyle name="_Investor Model 12-16-05_Adams Report Recon Sept 08_PlntIn 2" xfId="16362"/>
    <cellStyle name="_Investor Model 12-16-05_Adams Report Recon Sept 08_PlntIn_Xavier" xfId="16363"/>
    <cellStyle name="_Investor Model 12-16-05_Adams Report Recon Sept 08_PlntIn_Xavier 2" xfId="16364"/>
    <cellStyle name="_Investor Model 12-16-05_Adams Report Recon Sept 08_PPA" xfId="16365"/>
    <cellStyle name="_Investor Model 12-16-05_Adams Report Recon Sept 08_PPA 2" xfId="16366"/>
    <cellStyle name="_Investor Model 12-16-05_Adams Report Recon Sept 08_PPA_Xavier" xfId="16367"/>
    <cellStyle name="_Investor Model 12-16-05_Adams Report Recon Sept 08_PPA_Xavier 2" xfId="16368"/>
    <cellStyle name="_Investor Model 12-16-05_Adams Report Recon Sept 08_Xavier" xfId="16369"/>
    <cellStyle name="_Investor Model 12-16-05_Adams Report Recon Sept 08_Xavier 2" xfId="16370"/>
    <cellStyle name="_Investor Model 12-16-05_Book1" xfId="928"/>
    <cellStyle name="_Investor Model 12-16-05_Book1 2" xfId="929"/>
    <cellStyle name="_Investor Model 12-16-05_Book1 2 2" xfId="3941"/>
    <cellStyle name="_Investor Model 12-16-05_Book1 2_Xavier" xfId="16371"/>
    <cellStyle name="_Investor Model 12-16-05_Book1 2_Xavier 2" xfId="16372"/>
    <cellStyle name="_Investor Model 12-16-05_Book1 3" xfId="3940"/>
    <cellStyle name="_Investor Model 12-16-05_Book1 3 2" xfId="16373"/>
    <cellStyle name="_Investor Model 12-16-05_Book1 4" xfId="16374"/>
    <cellStyle name="_Investor Model 12-16-05_Book1 4 2" xfId="16375"/>
    <cellStyle name="_Investor Model 12-16-05_Book1 5" xfId="16376"/>
    <cellStyle name="_Investor Model 12-16-05_Book1 5 2" xfId="16377"/>
    <cellStyle name="_Investor Model 12-16-05_Book1 6" xfId="16378"/>
    <cellStyle name="_Investor Model 12-16-05_Book1 6 2" xfId="16379"/>
    <cellStyle name="_Investor Model 12-16-05_Book1 7" xfId="16380"/>
    <cellStyle name="_Investor Model 12-16-05_Book1 7 2" xfId="16381"/>
    <cellStyle name="_Investor Model 12-16-05_Book1 8" xfId="16382"/>
    <cellStyle name="_Investor Model 12-16-05_Book1 9" xfId="16383"/>
    <cellStyle name="_Investor Model 12-16-05_Book1_9. Staff Cost-External Services" xfId="16384"/>
    <cellStyle name="_Investor Model 12-16-05_Book1_9. Staff Cost-External Services 2" xfId="16385"/>
    <cellStyle name="_Investor Model 12-16-05_Book1_9. Staff Cost-External Services_1" xfId="16386"/>
    <cellStyle name="_Investor Model 12-16-05_Book1_9. Staff Cost-External Services_1 2" xfId="16387"/>
    <cellStyle name="_Investor Model 12-16-05_Book1_Actual" xfId="16388"/>
    <cellStyle name="_Investor Model 12-16-05_Book1_Actual 2" xfId="16389"/>
    <cellStyle name="_Investor Model 12-16-05_Book1_Actual_Xavier" xfId="16390"/>
    <cellStyle name="_Investor Model 12-16-05_Book1_Actual_Xavier 2" xfId="16391"/>
    <cellStyle name="_Investor Model 12-16-05_Book1_Conversion" xfId="16392"/>
    <cellStyle name="_Investor Model 12-16-05_Book1_Conversion 2" xfId="16393"/>
    <cellStyle name="_Investor Model 12-16-05_Book1_FIN € Summary" xfId="16394"/>
    <cellStyle name="_Investor Model 12-16-05_Book1_FIN € Summary 2" xfId="16395"/>
    <cellStyle name="_Investor Model 12-16-05_Book1_IFRS Elim" xfId="16396"/>
    <cellStyle name="_Investor Model 12-16-05_Book1_IFRS Elim 2" xfId="16397"/>
    <cellStyle name="_Investor Model 12-16-05_Book1_IFRS Elim_Xavier" xfId="16398"/>
    <cellStyle name="_Investor Model 12-16-05_Book1_IFRS Elim_Xavier 2" xfId="16399"/>
    <cellStyle name="_Investor Model 12-16-05_Book1_IFRS IS" xfId="16400"/>
    <cellStyle name="_Investor Model 12-16-05_Book1_IFRS IS 2" xfId="16401"/>
    <cellStyle name="_Investor Model 12-16-05_Book1_IFRS IS_Xavier" xfId="16402"/>
    <cellStyle name="_Investor Model 12-16-05_Book1_IFRS IS_Xavier 2" xfId="16403"/>
    <cellStyle name="_Investor Model 12-16-05_Book1_One Corp Summary" xfId="16404"/>
    <cellStyle name="_Investor Model 12-16-05_Book1_One Corp Summary 2" xfId="16405"/>
    <cellStyle name="_Investor Model 12-16-05_Book1_Plan IS" xfId="16406"/>
    <cellStyle name="_Investor Model 12-16-05_Book1_Plan IS 2" xfId="16407"/>
    <cellStyle name="_Investor Model 12-16-05_Book1_Plan IS_Xavier" xfId="16408"/>
    <cellStyle name="_Investor Model 12-16-05_Book1_Plan IS_Xavier 2" xfId="16409"/>
    <cellStyle name="_Investor Model 12-16-05_Book1_PlntIn" xfId="16410"/>
    <cellStyle name="_Investor Model 12-16-05_Book1_PlntIn 2" xfId="16411"/>
    <cellStyle name="_Investor Model 12-16-05_Book1_PlntIn_Xavier" xfId="16412"/>
    <cellStyle name="_Investor Model 12-16-05_Book1_PlntIn_Xavier 2" xfId="16413"/>
    <cellStyle name="_Investor Model 12-16-05_Book1_PPA" xfId="16414"/>
    <cellStyle name="_Investor Model 12-16-05_Book1_PPA 2" xfId="16415"/>
    <cellStyle name="_Investor Model 12-16-05_Book1_PPA_Xavier" xfId="16416"/>
    <cellStyle name="_Investor Model 12-16-05_Book1_PPA_Xavier 2" xfId="16417"/>
    <cellStyle name="_Investor Model 12-16-05_Book1_Xavier" xfId="16418"/>
    <cellStyle name="_Investor Model 12-16-05_Book1_Xavier 2" xfId="16419"/>
    <cellStyle name="_Investor Model 12-16-05_Conversion" xfId="16420"/>
    <cellStyle name="_Investor Model 12-16-05_Conversion 2" xfId="16421"/>
    <cellStyle name="_Investor Model 12-16-05_FIN € Summary" xfId="16422"/>
    <cellStyle name="_Investor Model 12-16-05_FIN € Summary 2" xfId="16423"/>
    <cellStyle name="_Investor Model 12-16-05_IFRS Elim" xfId="16424"/>
    <cellStyle name="_Investor Model 12-16-05_IFRS Elim 2" xfId="16425"/>
    <cellStyle name="_Investor Model 12-16-05_IFRS Elim_Xavier" xfId="16426"/>
    <cellStyle name="_Investor Model 12-16-05_IFRS Elim_Xavier 2" xfId="16427"/>
    <cellStyle name="_Investor Model 12-16-05_IFRS IS" xfId="16428"/>
    <cellStyle name="_Investor Model 12-16-05_IFRS IS 2" xfId="16429"/>
    <cellStyle name="_Investor Model 12-16-05_IFRS IS_Xavier" xfId="16430"/>
    <cellStyle name="_Investor Model 12-16-05_IFRS IS_Xavier 2" xfId="16431"/>
    <cellStyle name="_Investor Model 12-16-05_NYSEG Assets" xfId="930"/>
    <cellStyle name="_Investor Model 12-16-05_NYSEG Assets 2" xfId="931"/>
    <cellStyle name="_Investor Model 12-16-05_NYSEG Assets 2 2" xfId="3943"/>
    <cellStyle name="_Investor Model 12-16-05_NYSEG Assets 2_Xavier" xfId="16432"/>
    <cellStyle name="_Investor Model 12-16-05_NYSEG Assets 2_Xavier 2" xfId="16433"/>
    <cellStyle name="_Investor Model 12-16-05_NYSEG Assets 3" xfId="3942"/>
    <cellStyle name="_Investor Model 12-16-05_NYSEG Assets 3 2" xfId="16434"/>
    <cellStyle name="_Investor Model 12-16-05_NYSEG Assets 4" xfId="16435"/>
    <cellStyle name="_Investor Model 12-16-05_NYSEG Assets 4 2" xfId="16436"/>
    <cellStyle name="_Investor Model 12-16-05_NYSEG Assets 5" xfId="16437"/>
    <cellStyle name="_Investor Model 12-16-05_NYSEG Assets 5 2" xfId="16438"/>
    <cellStyle name="_Investor Model 12-16-05_NYSEG Assets 6" xfId="16439"/>
    <cellStyle name="_Investor Model 12-16-05_NYSEG Assets 6 2" xfId="16440"/>
    <cellStyle name="_Investor Model 12-16-05_NYSEG Assets 7" xfId="16441"/>
    <cellStyle name="_Investor Model 12-16-05_NYSEG Assets 7 2" xfId="16442"/>
    <cellStyle name="_Investor Model 12-16-05_NYSEG Assets 8" xfId="16443"/>
    <cellStyle name="_Investor Model 12-16-05_NYSEG Assets 9" xfId="16444"/>
    <cellStyle name="_Investor Model 12-16-05_NYSEG Assets_9. Staff Cost-External Services" xfId="16445"/>
    <cellStyle name="_Investor Model 12-16-05_NYSEG Assets_9. Staff Cost-External Services 2" xfId="16446"/>
    <cellStyle name="_Investor Model 12-16-05_NYSEG Assets_9. Staff Cost-External Services_1" xfId="16447"/>
    <cellStyle name="_Investor Model 12-16-05_NYSEG Assets_9. Staff Cost-External Services_1 2" xfId="16448"/>
    <cellStyle name="_Investor Model 12-16-05_NYSEG Assets_Actual" xfId="16449"/>
    <cellStyle name="_Investor Model 12-16-05_NYSEG Assets_Actual 2" xfId="16450"/>
    <cellStyle name="_Investor Model 12-16-05_NYSEG Assets_Actual_Xavier" xfId="16451"/>
    <cellStyle name="_Investor Model 12-16-05_NYSEG Assets_Actual_Xavier 2" xfId="16452"/>
    <cellStyle name="_Investor Model 12-16-05_NYSEG Assets_Conversion" xfId="16453"/>
    <cellStyle name="_Investor Model 12-16-05_NYSEG Assets_Conversion 2" xfId="16454"/>
    <cellStyle name="_Investor Model 12-16-05_NYSEG Assets_FIN € Summary" xfId="16455"/>
    <cellStyle name="_Investor Model 12-16-05_NYSEG Assets_FIN € Summary 2" xfId="16456"/>
    <cellStyle name="_Investor Model 12-16-05_NYSEG Assets_IFRS Elim" xfId="16457"/>
    <cellStyle name="_Investor Model 12-16-05_NYSEG Assets_IFRS Elim 2" xfId="16458"/>
    <cellStyle name="_Investor Model 12-16-05_NYSEG Assets_IFRS Elim_Xavier" xfId="16459"/>
    <cellStyle name="_Investor Model 12-16-05_NYSEG Assets_IFRS Elim_Xavier 2" xfId="16460"/>
    <cellStyle name="_Investor Model 12-16-05_NYSEG Assets_IFRS IS" xfId="16461"/>
    <cellStyle name="_Investor Model 12-16-05_NYSEG Assets_IFRS IS 2" xfId="16462"/>
    <cellStyle name="_Investor Model 12-16-05_NYSEG Assets_IFRS IS_Xavier" xfId="16463"/>
    <cellStyle name="_Investor Model 12-16-05_NYSEG Assets_IFRS IS_Xavier 2" xfId="16464"/>
    <cellStyle name="_Investor Model 12-16-05_NYSEG Assets_One Corp Summary" xfId="16465"/>
    <cellStyle name="_Investor Model 12-16-05_NYSEG Assets_One Corp Summary 2" xfId="16466"/>
    <cellStyle name="_Investor Model 12-16-05_NYSEG Assets_Plan IS" xfId="16467"/>
    <cellStyle name="_Investor Model 12-16-05_NYSEG Assets_Plan IS 2" xfId="16468"/>
    <cellStyle name="_Investor Model 12-16-05_NYSEG Assets_Plan IS_Xavier" xfId="16469"/>
    <cellStyle name="_Investor Model 12-16-05_NYSEG Assets_Plan IS_Xavier 2" xfId="16470"/>
    <cellStyle name="_Investor Model 12-16-05_NYSEG Assets_PlntIn" xfId="16471"/>
    <cellStyle name="_Investor Model 12-16-05_NYSEG Assets_PlntIn 2" xfId="16472"/>
    <cellStyle name="_Investor Model 12-16-05_NYSEG Assets_PlntIn_Xavier" xfId="16473"/>
    <cellStyle name="_Investor Model 12-16-05_NYSEG Assets_PlntIn_Xavier 2" xfId="16474"/>
    <cellStyle name="_Investor Model 12-16-05_NYSEG Assets_PPA" xfId="16475"/>
    <cellStyle name="_Investor Model 12-16-05_NYSEG Assets_PPA 2" xfId="16476"/>
    <cellStyle name="_Investor Model 12-16-05_NYSEG Assets_PPA_Xavier" xfId="16477"/>
    <cellStyle name="_Investor Model 12-16-05_NYSEG Assets_PPA_Xavier 2" xfId="16478"/>
    <cellStyle name="_Investor Model 12-16-05_NYSEG Assets_Xavier" xfId="16479"/>
    <cellStyle name="_Investor Model 12-16-05_NYSEG Assets_Xavier 2" xfId="16480"/>
    <cellStyle name="_Investor Model 12-16-05_NYSEG Liab" xfId="932"/>
    <cellStyle name="_Investor Model 12-16-05_NYSEG Liab 2" xfId="933"/>
    <cellStyle name="_Investor Model 12-16-05_NYSEG Liab 2 2" xfId="3945"/>
    <cellStyle name="_Investor Model 12-16-05_NYSEG Liab 2_Xavier" xfId="16481"/>
    <cellStyle name="_Investor Model 12-16-05_NYSEG Liab 2_Xavier 2" xfId="16482"/>
    <cellStyle name="_Investor Model 12-16-05_NYSEG Liab 3" xfId="3944"/>
    <cellStyle name="_Investor Model 12-16-05_NYSEG Liab 3 2" xfId="16483"/>
    <cellStyle name="_Investor Model 12-16-05_NYSEG Liab 4" xfId="16484"/>
    <cellStyle name="_Investor Model 12-16-05_NYSEG Liab 4 2" xfId="16485"/>
    <cellStyle name="_Investor Model 12-16-05_NYSEG Liab 5" xfId="16486"/>
    <cellStyle name="_Investor Model 12-16-05_NYSEG Liab 5 2" xfId="16487"/>
    <cellStyle name="_Investor Model 12-16-05_NYSEG Liab 6" xfId="16488"/>
    <cellStyle name="_Investor Model 12-16-05_NYSEG Liab 6 2" xfId="16489"/>
    <cellStyle name="_Investor Model 12-16-05_NYSEG Liab 7" xfId="16490"/>
    <cellStyle name="_Investor Model 12-16-05_NYSEG Liab 7 2" xfId="16491"/>
    <cellStyle name="_Investor Model 12-16-05_NYSEG Liab 8" xfId="16492"/>
    <cellStyle name="_Investor Model 12-16-05_NYSEG Liab 9" xfId="16493"/>
    <cellStyle name="_Investor Model 12-16-05_NYSEG Liab_9. Staff Cost-External Services" xfId="16494"/>
    <cellStyle name="_Investor Model 12-16-05_NYSEG Liab_9. Staff Cost-External Services 2" xfId="16495"/>
    <cellStyle name="_Investor Model 12-16-05_NYSEG Liab_9. Staff Cost-External Services_1" xfId="16496"/>
    <cellStyle name="_Investor Model 12-16-05_NYSEG Liab_9. Staff Cost-External Services_1 2" xfId="16497"/>
    <cellStyle name="_Investor Model 12-16-05_NYSEG Liab_Actual" xfId="16498"/>
    <cellStyle name="_Investor Model 12-16-05_NYSEG Liab_Actual 2" xfId="16499"/>
    <cellStyle name="_Investor Model 12-16-05_NYSEG Liab_Actual_Xavier" xfId="16500"/>
    <cellStyle name="_Investor Model 12-16-05_NYSEG Liab_Actual_Xavier 2" xfId="16501"/>
    <cellStyle name="_Investor Model 12-16-05_NYSEG Liab_Conversion" xfId="16502"/>
    <cellStyle name="_Investor Model 12-16-05_NYSEG Liab_Conversion 2" xfId="16503"/>
    <cellStyle name="_Investor Model 12-16-05_NYSEG Liab_FIN € Summary" xfId="16504"/>
    <cellStyle name="_Investor Model 12-16-05_NYSEG Liab_FIN € Summary 2" xfId="16505"/>
    <cellStyle name="_Investor Model 12-16-05_NYSEG Liab_IFRS Elim" xfId="16506"/>
    <cellStyle name="_Investor Model 12-16-05_NYSEG Liab_IFRS Elim 2" xfId="16507"/>
    <cellStyle name="_Investor Model 12-16-05_NYSEG Liab_IFRS Elim_Xavier" xfId="16508"/>
    <cellStyle name="_Investor Model 12-16-05_NYSEG Liab_IFRS Elim_Xavier 2" xfId="16509"/>
    <cellStyle name="_Investor Model 12-16-05_NYSEG Liab_IFRS IS" xfId="16510"/>
    <cellStyle name="_Investor Model 12-16-05_NYSEG Liab_IFRS IS 2" xfId="16511"/>
    <cellStyle name="_Investor Model 12-16-05_NYSEG Liab_IFRS IS_Xavier" xfId="16512"/>
    <cellStyle name="_Investor Model 12-16-05_NYSEG Liab_IFRS IS_Xavier 2" xfId="16513"/>
    <cellStyle name="_Investor Model 12-16-05_NYSEG Liab_One Corp Summary" xfId="16514"/>
    <cellStyle name="_Investor Model 12-16-05_NYSEG Liab_One Corp Summary 2" xfId="16515"/>
    <cellStyle name="_Investor Model 12-16-05_NYSEG Liab_Plan IS" xfId="16516"/>
    <cellStyle name="_Investor Model 12-16-05_NYSEG Liab_Plan IS 2" xfId="16517"/>
    <cellStyle name="_Investor Model 12-16-05_NYSEG Liab_Plan IS_Xavier" xfId="16518"/>
    <cellStyle name="_Investor Model 12-16-05_NYSEG Liab_Plan IS_Xavier 2" xfId="16519"/>
    <cellStyle name="_Investor Model 12-16-05_NYSEG Liab_PlntIn" xfId="16520"/>
    <cellStyle name="_Investor Model 12-16-05_NYSEG Liab_PlntIn 2" xfId="16521"/>
    <cellStyle name="_Investor Model 12-16-05_NYSEG Liab_PlntIn_Xavier" xfId="16522"/>
    <cellStyle name="_Investor Model 12-16-05_NYSEG Liab_PlntIn_Xavier 2" xfId="16523"/>
    <cellStyle name="_Investor Model 12-16-05_NYSEG Liab_PPA" xfId="16524"/>
    <cellStyle name="_Investor Model 12-16-05_NYSEG Liab_PPA 2" xfId="16525"/>
    <cellStyle name="_Investor Model 12-16-05_NYSEG Liab_PPA_Xavier" xfId="16526"/>
    <cellStyle name="_Investor Model 12-16-05_NYSEG Liab_PPA_Xavier 2" xfId="16527"/>
    <cellStyle name="_Investor Model 12-16-05_NYSEG Liab_Xavier" xfId="16528"/>
    <cellStyle name="_Investor Model 12-16-05_NYSEG Liab_Xavier 2" xfId="16529"/>
    <cellStyle name="_Investor Model 12-16-05_One Corp Summary" xfId="16530"/>
    <cellStyle name="_Investor Model 12-16-05_One Corp Summary 2" xfId="16531"/>
    <cellStyle name="_Investor Model 12-16-05_Plan IS" xfId="16532"/>
    <cellStyle name="_Investor Model 12-16-05_Plan IS 2" xfId="16533"/>
    <cellStyle name="_Investor Model 12-16-05_Plan IS_Xavier" xfId="16534"/>
    <cellStyle name="_Investor Model 12-16-05_Plan IS_Xavier 2" xfId="16535"/>
    <cellStyle name="_Investor Model 12-16-05_PlntIn" xfId="16536"/>
    <cellStyle name="_Investor Model 12-16-05_PlntIn 2" xfId="16537"/>
    <cellStyle name="_Investor Model 12-16-05_PlntIn_Xavier" xfId="16538"/>
    <cellStyle name="_Investor Model 12-16-05_PlntIn_Xavier 2" xfId="16539"/>
    <cellStyle name="_Investor Model 12-16-05_PPA" xfId="16540"/>
    <cellStyle name="_Investor Model 12-16-05_PPA 2" xfId="16541"/>
    <cellStyle name="_Investor Model 12-16-05_PPA_Xavier" xfId="16542"/>
    <cellStyle name="_Investor Model 12-16-05_PPA_Xavier 2" xfId="16543"/>
    <cellStyle name="_Investor Model 12-16-05_Reg Asset 2008 changes-summary Jan" xfId="934"/>
    <cellStyle name="_Investor Model 12-16-05_Reg Asset 2008 changes-summary Jan 2" xfId="935"/>
    <cellStyle name="_Investor Model 12-16-05_Reg Asset 2008 changes-summary Jan 2 2" xfId="3947"/>
    <cellStyle name="_Investor Model 12-16-05_Reg Asset 2008 changes-summary Jan 2_Xavier" xfId="16544"/>
    <cellStyle name="_Investor Model 12-16-05_Reg Asset 2008 changes-summary Jan 2_Xavier 2" xfId="16545"/>
    <cellStyle name="_Investor Model 12-16-05_Reg Asset 2008 changes-summary Jan 3" xfId="3946"/>
    <cellStyle name="_Investor Model 12-16-05_Reg Asset 2008 changes-summary Jan 3 2" xfId="16546"/>
    <cellStyle name="_Investor Model 12-16-05_Reg Asset 2008 changes-summary Jan 4" xfId="16547"/>
    <cellStyle name="_Investor Model 12-16-05_Reg Asset 2008 changes-summary Jan 4 2" xfId="16548"/>
    <cellStyle name="_Investor Model 12-16-05_Reg Asset 2008 changes-summary Jan 5" xfId="16549"/>
    <cellStyle name="_Investor Model 12-16-05_Reg Asset 2008 changes-summary Jan 5 2" xfId="16550"/>
    <cellStyle name="_Investor Model 12-16-05_Reg Asset 2008 changes-summary Jan 6" xfId="16551"/>
    <cellStyle name="_Investor Model 12-16-05_Reg Asset 2008 changes-summary Jan 6 2" xfId="16552"/>
    <cellStyle name="_Investor Model 12-16-05_Reg Asset 2008 changes-summary Jan 7" xfId="16553"/>
    <cellStyle name="_Investor Model 12-16-05_Reg Asset 2008 changes-summary Jan 7 2" xfId="16554"/>
    <cellStyle name="_Investor Model 12-16-05_Reg Asset 2008 changes-summary Jan 8" xfId="16555"/>
    <cellStyle name="_Investor Model 12-16-05_Reg Asset 2008 changes-summary Jan 9" xfId="16556"/>
    <cellStyle name="_Investor Model 12-16-05_Reg Asset 2008 changes-summary Jan_9. Staff Cost-External Services" xfId="16557"/>
    <cellStyle name="_Investor Model 12-16-05_Reg Asset 2008 changes-summary Jan_9. Staff Cost-External Services 2" xfId="16558"/>
    <cellStyle name="_Investor Model 12-16-05_Reg Asset 2008 changes-summary Jan_9. Staff Cost-External Services_1" xfId="16559"/>
    <cellStyle name="_Investor Model 12-16-05_Reg Asset 2008 changes-summary Jan_9. Staff Cost-External Services_1 2" xfId="16560"/>
    <cellStyle name="_Investor Model 12-16-05_Reg Asset 2008 changes-summary Jan_Actual" xfId="16561"/>
    <cellStyle name="_Investor Model 12-16-05_Reg Asset 2008 changes-summary Jan_Actual 2" xfId="16562"/>
    <cellStyle name="_Investor Model 12-16-05_Reg Asset 2008 changes-summary Jan_Actual_Xavier" xfId="16563"/>
    <cellStyle name="_Investor Model 12-16-05_Reg Asset 2008 changes-summary Jan_Actual_Xavier 2" xfId="16564"/>
    <cellStyle name="_Investor Model 12-16-05_Reg Asset 2008 changes-summary Jan_Conversion" xfId="16565"/>
    <cellStyle name="_Investor Model 12-16-05_Reg Asset 2008 changes-summary Jan_Conversion 2" xfId="16566"/>
    <cellStyle name="_Investor Model 12-16-05_Reg Asset 2008 changes-summary Jan_FIN € Summary" xfId="16567"/>
    <cellStyle name="_Investor Model 12-16-05_Reg Asset 2008 changes-summary Jan_FIN € Summary 2" xfId="16568"/>
    <cellStyle name="_Investor Model 12-16-05_Reg Asset 2008 changes-summary Jan_IFRS Elim" xfId="16569"/>
    <cellStyle name="_Investor Model 12-16-05_Reg Asset 2008 changes-summary Jan_IFRS Elim 2" xfId="16570"/>
    <cellStyle name="_Investor Model 12-16-05_Reg Asset 2008 changes-summary Jan_IFRS Elim_Xavier" xfId="16571"/>
    <cellStyle name="_Investor Model 12-16-05_Reg Asset 2008 changes-summary Jan_IFRS Elim_Xavier 2" xfId="16572"/>
    <cellStyle name="_Investor Model 12-16-05_Reg Asset 2008 changes-summary Jan_IFRS IS" xfId="16573"/>
    <cellStyle name="_Investor Model 12-16-05_Reg Asset 2008 changes-summary Jan_IFRS IS 2" xfId="16574"/>
    <cellStyle name="_Investor Model 12-16-05_Reg Asset 2008 changes-summary Jan_IFRS IS_Xavier" xfId="16575"/>
    <cellStyle name="_Investor Model 12-16-05_Reg Asset 2008 changes-summary Jan_IFRS IS_Xavier 2" xfId="16576"/>
    <cellStyle name="_Investor Model 12-16-05_Reg Asset 2008 changes-summary Jan_One Corp Summary" xfId="16577"/>
    <cellStyle name="_Investor Model 12-16-05_Reg Asset 2008 changes-summary Jan_One Corp Summary 2" xfId="16578"/>
    <cellStyle name="_Investor Model 12-16-05_Reg Asset 2008 changes-summary Jan_Plan IS" xfId="16579"/>
    <cellStyle name="_Investor Model 12-16-05_Reg Asset 2008 changes-summary Jan_Plan IS 2" xfId="16580"/>
    <cellStyle name="_Investor Model 12-16-05_Reg Asset 2008 changes-summary Jan_Plan IS_Xavier" xfId="16581"/>
    <cellStyle name="_Investor Model 12-16-05_Reg Asset 2008 changes-summary Jan_Plan IS_Xavier 2" xfId="16582"/>
    <cellStyle name="_Investor Model 12-16-05_Reg Asset 2008 changes-summary Jan_PlntIn" xfId="16583"/>
    <cellStyle name="_Investor Model 12-16-05_Reg Asset 2008 changes-summary Jan_PlntIn 2" xfId="16584"/>
    <cellStyle name="_Investor Model 12-16-05_Reg Asset 2008 changes-summary Jan_PlntIn_Xavier" xfId="16585"/>
    <cellStyle name="_Investor Model 12-16-05_Reg Asset 2008 changes-summary Jan_PlntIn_Xavier 2" xfId="16586"/>
    <cellStyle name="_Investor Model 12-16-05_Reg Asset 2008 changes-summary Jan_PPA" xfId="16587"/>
    <cellStyle name="_Investor Model 12-16-05_Reg Asset 2008 changes-summary Jan_PPA 2" xfId="16588"/>
    <cellStyle name="_Investor Model 12-16-05_Reg Asset 2008 changes-summary Jan_PPA_Xavier" xfId="16589"/>
    <cellStyle name="_Investor Model 12-16-05_Reg Asset 2008 changes-summary Jan_PPA_Xavier 2" xfId="16590"/>
    <cellStyle name="_Investor Model 12-16-05_Reg Asset 2008 changes-summary Jan_Xavier" xfId="16591"/>
    <cellStyle name="_Investor Model 12-16-05_Reg Asset 2008 changes-summary Jan_Xavier 2" xfId="16592"/>
    <cellStyle name="_Investor Model 12-16-05_Xavier" xfId="16593"/>
    <cellStyle name="_Investor Model 12-16-05_Xavier 2" xfId="16594"/>
    <cellStyle name="_Libro2" xfId="936"/>
    <cellStyle name="_Libro2 (3)" xfId="937"/>
    <cellStyle name="_Libro2 (3) 2" xfId="938"/>
    <cellStyle name="_Libro2 (3) 2 2" xfId="3950"/>
    <cellStyle name="_Libro2 (3) 2_Xavier" xfId="16595"/>
    <cellStyle name="_Libro2 (3) 2_Xavier 2" xfId="16596"/>
    <cellStyle name="_Libro2 (3) 3" xfId="3949"/>
    <cellStyle name="_Libro2 (3) 3 2" xfId="16597"/>
    <cellStyle name="_Libro2 (3) 4" xfId="16598"/>
    <cellStyle name="_Libro2 (3) 4 2" xfId="16599"/>
    <cellStyle name="_Libro2 (3) 5" xfId="16600"/>
    <cellStyle name="_Libro2 (3) 5 2" xfId="16601"/>
    <cellStyle name="_Libro2 (3) 6" xfId="16602"/>
    <cellStyle name="_Libro2 (3) 6 2" xfId="16603"/>
    <cellStyle name="_Libro2 (3) 7" xfId="16604"/>
    <cellStyle name="_Libro2 (3) 7 2" xfId="16605"/>
    <cellStyle name="_Libro2 (3) 8" xfId="16606"/>
    <cellStyle name="_Libro2 (3) 9" xfId="16607"/>
    <cellStyle name="_Libro2 (3)_9. Staff Cost-External Services" xfId="16608"/>
    <cellStyle name="_Libro2 (3)_9. Staff Cost-External Services 2" xfId="16609"/>
    <cellStyle name="_Libro2 (3)_Actual" xfId="16610"/>
    <cellStyle name="_Libro2 (3)_Actual 2" xfId="16611"/>
    <cellStyle name="_Libro2 (3)_Actual_Xavier" xfId="16612"/>
    <cellStyle name="_Libro2 (3)_Actual_Xavier 2" xfId="16613"/>
    <cellStyle name="_Libro2 (3)_Adams Report Recon Sept 08" xfId="939"/>
    <cellStyle name="_Libro2 (3)_Adams Report Recon Sept 08 2" xfId="940"/>
    <cellStyle name="_Libro2 (3)_Adams Report Recon Sept 08 2 2" xfId="3952"/>
    <cellStyle name="_Libro2 (3)_Adams Report Recon Sept 08 2_Xavier" xfId="16614"/>
    <cellStyle name="_Libro2 (3)_Adams Report Recon Sept 08 2_Xavier 2" xfId="16615"/>
    <cellStyle name="_Libro2 (3)_Adams Report Recon Sept 08 3" xfId="3951"/>
    <cellStyle name="_Libro2 (3)_Adams Report Recon Sept 08 3 2" xfId="16616"/>
    <cellStyle name="_Libro2 (3)_Adams Report Recon Sept 08 4" xfId="16617"/>
    <cellStyle name="_Libro2 (3)_Adams Report Recon Sept 08 4 2" xfId="16618"/>
    <cellStyle name="_Libro2 (3)_Adams Report Recon Sept 08 5" xfId="16619"/>
    <cellStyle name="_Libro2 (3)_Adams Report Recon Sept 08 5 2" xfId="16620"/>
    <cellStyle name="_Libro2 (3)_Adams Report Recon Sept 08 6" xfId="16621"/>
    <cellStyle name="_Libro2 (3)_Adams Report Recon Sept 08 6 2" xfId="16622"/>
    <cellStyle name="_Libro2 (3)_Adams Report Recon Sept 08 7" xfId="16623"/>
    <cellStyle name="_Libro2 (3)_Adams Report Recon Sept 08 7 2" xfId="16624"/>
    <cellStyle name="_Libro2 (3)_Adams Report Recon Sept 08 8" xfId="16625"/>
    <cellStyle name="_Libro2 (3)_Adams Report Recon Sept 08 9" xfId="16626"/>
    <cellStyle name="_Libro2 (3)_Adams Report Recon Sept 08_9. Staff Cost-External Services" xfId="16627"/>
    <cellStyle name="_Libro2 (3)_Adams Report Recon Sept 08_9. Staff Cost-External Services 2" xfId="16628"/>
    <cellStyle name="_Libro2 (3)_Adams Report Recon Sept 08_Actual" xfId="16629"/>
    <cellStyle name="_Libro2 (3)_Adams Report Recon Sept 08_Actual 2" xfId="16630"/>
    <cellStyle name="_Libro2 (3)_Adams Report Recon Sept 08_Actual_Xavier" xfId="16631"/>
    <cellStyle name="_Libro2 (3)_Adams Report Recon Sept 08_Actual_Xavier 2" xfId="16632"/>
    <cellStyle name="_Libro2 (3)_Adams Report Recon Sept 08_Conversion" xfId="16633"/>
    <cellStyle name="_Libro2 (3)_Adams Report Recon Sept 08_Conversion 2" xfId="16634"/>
    <cellStyle name="_Libro2 (3)_Adams Report Recon Sept 08_FIN € Summary" xfId="16635"/>
    <cellStyle name="_Libro2 (3)_Adams Report Recon Sept 08_FIN € Summary 2" xfId="16636"/>
    <cellStyle name="_Libro2 (3)_Adams Report Recon Sept 08_IFRS Elim" xfId="16637"/>
    <cellStyle name="_Libro2 (3)_Adams Report Recon Sept 08_IFRS Elim 2" xfId="16638"/>
    <cellStyle name="_Libro2 (3)_Adams Report Recon Sept 08_IFRS Elim_Xavier" xfId="16639"/>
    <cellStyle name="_Libro2 (3)_Adams Report Recon Sept 08_IFRS Elim_Xavier 2" xfId="16640"/>
    <cellStyle name="_Libro2 (3)_Adams Report Recon Sept 08_IFRS IS" xfId="16641"/>
    <cellStyle name="_Libro2 (3)_Adams Report Recon Sept 08_IFRS IS 2" xfId="16642"/>
    <cellStyle name="_Libro2 (3)_Adams Report Recon Sept 08_IFRS IS_Xavier" xfId="16643"/>
    <cellStyle name="_Libro2 (3)_Adams Report Recon Sept 08_IFRS IS_Xavier 2" xfId="16644"/>
    <cellStyle name="_Libro2 (3)_Adams Report Recon Sept 08_One Corp Summary" xfId="16645"/>
    <cellStyle name="_Libro2 (3)_Adams Report Recon Sept 08_One Corp Summary 2" xfId="16646"/>
    <cellStyle name="_Libro2 (3)_Adams Report Recon Sept 08_Plan IS" xfId="16647"/>
    <cellStyle name="_Libro2 (3)_Adams Report Recon Sept 08_Plan IS 2" xfId="16648"/>
    <cellStyle name="_Libro2 (3)_Adams Report Recon Sept 08_Plan IS_Xavier" xfId="16649"/>
    <cellStyle name="_Libro2 (3)_Adams Report Recon Sept 08_Plan IS_Xavier 2" xfId="16650"/>
    <cellStyle name="_Libro2 (3)_Adams Report Recon Sept 08_PlntIn" xfId="16651"/>
    <cellStyle name="_Libro2 (3)_Adams Report Recon Sept 08_PlntIn 2" xfId="16652"/>
    <cellStyle name="_Libro2 (3)_Adams Report Recon Sept 08_PlntIn_Xavier" xfId="16653"/>
    <cellStyle name="_Libro2 (3)_Adams Report Recon Sept 08_PlntIn_Xavier 2" xfId="16654"/>
    <cellStyle name="_Libro2 (3)_Adams Report Recon Sept 08_PPA" xfId="16655"/>
    <cellStyle name="_Libro2 (3)_Adams Report Recon Sept 08_PPA 2" xfId="16656"/>
    <cellStyle name="_Libro2 (3)_Adams Report Recon Sept 08_PPA_Xavier" xfId="16657"/>
    <cellStyle name="_Libro2 (3)_Adams Report Recon Sept 08_PPA_Xavier 2" xfId="16658"/>
    <cellStyle name="_Libro2 (3)_Adams Report Recon Sept 08_Xavier" xfId="16659"/>
    <cellStyle name="_Libro2 (3)_Adams Report Recon Sept 08_Xavier 2" xfId="16660"/>
    <cellStyle name="_Libro2 (3)_Book1" xfId="941"/>
    <cellStyle name="_Libro2 (3)_Book1 2" xfId="942"/>
    <cellStyle name="_Libro2 (3)_Book1 2 2" xfId="3954"/>
    <cellStyle name="_Libro2 (3)_Book1 2_Xavier" xfId="16661"/>
    <cellStyle name="_Libro2 (3)_Book1 2_Xavier 2" xfId="16662"/>
    <cellStyle name="_Libro2 (3)_Book1 3" xfId="3953"/>
    <cellStyle name="_Libro2 (3)_Book1 3 2" xfId="16663"/>
    <cellStyle name="_Libro2 (3)_Book1 4" xfId="16664"/>
    <cellStyle name="_Libro2 (3)_Book1 4 2" xfId="16665"/>
    <cellStyle name="_Libro2 (3)_Book1 5" xfId="16666"/>
    <cellStyle name="_Libro2 (3)_Book1 5 2" xfId="16667"/>
    <cellStyle name="_Libro2 (3)_Book1 6" xfId="16668"/>
    <cellStyle name="_Libro2 (3)_Book1 6 2" xfId="16669"/>
    <cellStyle name="_Libro2 (3)_Book1 7" xfId="16670"/>
    <cellStyle name="_Libro2 (3)_Book1 7 2" xfId="16671"/>
    <cellStyle name="_Libro2 (3)_Book1 8" xfId="16672"/>
    <cellStyle name="_Libro2 (3)_Book1 9" xfId="16673"/>
    <cellStyle name="_Libro2 (3)_Book1_9. Staff Cost-External Services" xfId="16674"/>
    <cellStyle name="_Libro2 (3)_Book1_9. Staff Cost-External Services 2" xfId="16675"/>
    <cellStyle name="_Libro2 (3)_Book1_Actual" xfId="16676"/>
    <cellStyle name="_Libro2 (3)_Book1_Actual 2" xfId="16677"/>
    <cellStyle name="_Libro2 (3)_Book1_Actual_Xavier" xfId="16678"/>
    <cellStyle name="_Libro2 (3)_Book1_Actual_Xavier 2" xfId="16679"/>
    <cellStyle name="_Libro2 (3)_Book1_Conversion" xfId="16680"/>
    <cellStyle name="_Libro2 (3)_Book1_Conversion 2" xfId="16681"/>
    <cellStyle name="_Libro2 (3)_Book1_FIN € Summary" xfId="16682"/>
    <cellStyle name="_Libro2 (3)_Book1_FIN € Summary 2" xfId="16683"/>
    <cellStyle name="_Libro2 (3)_Book1_IFRS Elim" xfId="16684"/>
    <cellStyle name="_Libro2 (3)_Book1_IFRS Elim 2" xfId="16685"/>
    <cellStyle name="_Libro2 (3)_Book1_IFRS Elim_Xavier" xfId="16686"/>
    <cellStyle name="_Libro2 (3)_Book1_IFRS Elim_Xavier 2" xfId="16687"/>
    <cellStyle name="_Libro2 (3)_Book1_IFRS IS" xfId="16688"/>
    <cellStyle name="_Libro2 (3)_Book1_IFRS IS 2" xfId="16689"/>
    <cellStyle name="_Libro2 (3)_Book1_IFRS IS_Xavier" xfId="16690"/>
    <cellStyle name="_Libro2 (3)_Book1_IFRS IS_Xavier 2" xfId="16691"/>
    <cellStyle name="_Libro2 (3)_Book1_One Corp Summary" xfId="16692"/>
    <cellStyle name="_Libro2 (3)_Book1_One Corp Summary 2" xfId="16693"/>
    <cellStyle name="_Libro2 (3)_Book1_Plan IS" xfId="16694"/>
    <cellStyle name="_Libro2 (3)_Book1_Plan IS 2" xfId="16695"/>
    <cellStyle name="_Libro2 (3)_Book1_Plan IS_Xavier" xfId="16696"/>
    <cellStyle name="_Libro2 (3)_Book1_Plan IS_Xavier 2" xfId="16697"/>
    <cellStyle name="_Libro2 (3)_Book1_PlntIn" xfId="16698"/>
    <cellStyle name="_Libro2 (3)_Book1_PlntIn 2" xfId="16699"/>
    <cellStyle name="_Libro2 (3)_Book1_PlntIn_Xavier" xfId="16700"/>
    <cellStyle name="_Libro2 (3)_Book1_PlntIn_Xavier 2" xfId="16701"/>
    <cellStyle name="_Libro2 (3)_Book1_PPA" xfId="16702"/>
    <cellStyle name="_Libro2 (3)_Book1_PPA 2" xfId="16703"/>
    <cellStyle name="_Libro2 (3)_Book1_PPA_Xavier" xfId="16704"/>
    <cellStyle name="_Libro2 (3)_Book1_PPA_Xavier 2" xfId="16705"/>
    <cellStyle name="_Libro2 (3)_Book1_Xavier" xfId="16706"/>
    <cellStyle name="_Libro2 (3)_Book1_Xavier 2" xfId="16707"/>
    <cellStyle name="_Libro2 (3)_Conversion" xfId="16708"/>
    <cellStyle name="_Libro2 (3)_Conversion 2" xfId="16709"/>
    <cellStyle name="_Libro2 (3)_FIN € Summary" xfId="16710"/>
    <cellStyle name="_Libro2 (3)_FIN € Summary 2" xfId="16711"/>
    <cellStyle name="_Libro2 (3)_IFRS Elim" xfId="16712"/>
    <cellStyle name="_Libro2 (3)_IFRS Elim 2" xfId="16713"/>
    <cellStyle name="_Libro2 (3)_IFRS Elim_Xavier" xfId="16714"/>
    <cellStyle name="_Libro2 (3)_IFRS Elim_Xavier 2" xfId="16715"/>
    <cellStyle name="_Libro2 (3)_IFRS IS" xfId="16716"/>
    <cellStyle name="_Libro2 (3)_IFRS IS 2" xfId="16717"/>
    <cellStyle name="_Libro2 (3)_IFRS IS_Xavier" xfId="16718"/>
    <cellStyle name="_Libro2 (3)_IFRS IS_Xavier 2" xfId="16719"/>
    <cellStyle name="_Libro2 (3)_NYSEG Assets" xfId="943"/>
    <cellStyle name="_Libro2 (3)_NYSEG Assets 2" xfId="944"/>
    <cellStyle name="_Libro2 (3)_NYSEG Assets 2 2" xfId="3956"/>
    <cellStyle name="_Libro2 (3)_NYSEG Assets 2_Xavier" xfId="16720"/>
    <cellStyle name="_Libro2 (3)_NYSEG Assets 2_Xavier 2" xfId="16721"/>
    <cellStyle name="_Libro2 (3)_NYSEG Assets 3" xfId="3955"/>
    <cellStyle name="_Libro2 (3)_NYSEG Assets 3 2" xfId="16722"/>
    <cellStyle name="_Libro2 (3)_NYSEG Assets 4" xfId="16723"/>
    <cellStyle name="_Libro2 (3)_NYSEG Assets 4 2" xfId="16724"/>
    <cellStyle name="_Libro2 (3)_NYSEG Assets 5" xfId="16725"/>
    <cellStyle name="_Libro2 (3)_NYSEG Assets 5 2" xfId="16726"/>
    <cellStyle name="_Libro2 (3)_NYSEG Assets 6" xfId="16727"/>
    <cellStyle name="_Libro2 (3)_NYSEG Assets 6 2" xfId="16728"/>
    <cellStyle name="_Libro2 (3)_NYSEG Assets 7" xfId="16729"/>
    <cellStyle name="_Libro2 (3)_NYSEG Assets 7 2" xfId="16730"/>
    <cellStyle name="_Libro2 (3)_NYSEG Assets 8" xfId="16731"/>
    <cellStyle name="_Libro2 (3)_NYSEG Assets 9" xfId="16732"/>
    <cellStyle name="_Libro2 (3)_NYSEG Assets_9. Staff Cost-External Services" xfId="16733"/>
    <cellStyle name="_Libro2 (3)_NYSEG Assets_9. Staff Cost-External Services 2" xfId="16734"/>
    <cellStyle name="_Libro2 (3)_NYSEG Assets_Actual" xfId="16735"/>
    <cellStyle name="_Libro2 (3)_NYSEG Assets_Actual 2" xfId="16736"/>
    <cellStyle name="_Libro2 (3)_NYSEG Assets_Actual_Xavier" xfId="16737"/>
    <cellStyle name="_Libro2 (3)_NYSEG Assets_Actual_Xavier 2" xfId="16738"/>
    <cellStyle name="_Libro2 (3)_NYSEG Assets_Conversion" xfId="16739"/>
    <cellStyle name="_Libro2 (3)_NYSEG Assets_Conversion 2" xfId="16740"/>
    <cellStyle name="_Libro2 (3)_NYSEG Assets_FIN € Summary" xfId="16741"/>
    <cellStyle name="_Libro2 (3)_NYSEG Assets_FIN € Summary 2" xfId="16742"/>
    <cellStyle name="_Libro2 (3)_NYSEG Assets_IFRS Elim" xfId="16743"/>
    <cellStyle name="_Libro2 (3)_NYSEG Assets_IFRS Elim 2" xfId="16744"/>
    <cellStyle name="_Libro2 (3)_NYSEG Assets_IFRS Elim_Xavier" xfId="16745"/>
    <cellStyle name="_Libro2 (3)_NYSEG Assets_IFRS Elim_Xavier 2" xfId="16746"/>
    <cellStyle name="_Libro2 (3)_NYSEG Assets_IFRS IS" xfId="16747"/>
    <cellStyle name="_Libro2 (3)_NYSEG Assets_IFRS IS 2" xfId="16748"/>
    <cellStyle name="_Libro2 (3)_NYSEG Assets_IFRS IS_Xavier" xfId="16749"/>
    <cellStyle name="_Libro2 (3)_NYSEG Assets_IFRS IS_Xavier 2" xfId="16750"/>
    <cellStyle name="_Libro2 (3)_NYSEG Assets_One Corp Summary" xfId="16751"/>
    <cellStyle name="_Libro2 (3)_NYSEG Assets_One Corp Summary 2" xfId="16752"/>
    <cellStyle name="_Libro2 (3)_NYSEG Assets_Plan IS" xfId="16753"/>
    <cellStyle name="_Libro2 (3)_NYSEG Assets_Plan IS 2" xfId="16754"/>
    <cellStyle name="_Libro2 (3)_NYSEG Assets_Plan IS_Xavier" xfId="16755"/>
    <cellStyle name="_Libro2 (3)_NYSEG Assets_Plan IS_Xavier 2" xfId="16756"/>
    <cellStyle name="_Libro2 (3)_NYSEG Assets_PlntIn" xfId="16757"/>
    <cellStyle name="_Libro2 (3)_NYSEG Assets_PlntIn 2" xfId="16758"/>
    <cellStyle name="_Libro2 (3)_NYSEG Assets_PlntIn_Xavier" xfId="16759"/>
    <cellStyle name="_Libro2 (3)_NYSEG Assets_PlntIn_Xavier 2" xfId="16760"/>
    <cellStyle name="_Libro2 (3)_NYSEG Assets_PPA" xfId="16761"/>
    <cellStyle name="_Libro2 (3)_NYSEG Assets_PPA 2" xfId="16762"/>
    <cellStyle name="_Libro2 (3)_NYSEG Assets_PPA_Xavier" xfId="16763"/>
    <cellStyle name="_Libro2 (3)_NYSEG Assets_PPA_Xavier 2" xfId="16764"/>
    <cellStyle name="_Libro2 (3)_NYSEG Assets_Xavier" xfId="16765"/>
    <cellStyle name="_Libro2 (3)_NYSEG Assets_Xavier 2" xfId="16766"/>
    <cellStyle name="_Libro2 (3)_NYSEG Liab" xfId="945"/>
    <cellStyle name="_Libro2 (3)_NYSEG Liab 2" xfId="946"/>
    <cellStyle name="_Libro2 (3)_NYSEG Liab 2 2" xfId="3958"/>
    <cellStyle name="_Libro2 (3)_NYSEG Liab 2_Xavier" xfId="16767"/>
    <cellStyle name="_Libro2 (3)_NYSEG Liab 2_Xavier 2" xfId="16768"/>
    <cellStyle name="_Libro2 (3)_NYSEG Liab 3" xfId="3957"/>
    <cellStyle name="_Libro2 (3)_NYSEG Liab 3 2" xfId="16769"/>
    <cellStyle name="_Libro2 (3)_NYSEG Liab 4" xfId="16770"/>
    <cellStyle name="_Libro2 (3)_NYSEG Liab 4 2" xfId="16771"/>
    <cellStyle name="_Libro2 (3)_NYSEG Liab 5" xfId="16772"/>
    <cellStyle name="_Libro2 (3)_NYSEG Liab 5 2" xfId="16773"/>
    <cellStyle name="_Libro2 (3)_NYSEG Liab 6" xfId="16774"/>
    <cellStyle name="_Libro2 (3)_NYSEG Liab 6 2" xfId="16775"/>
    <cellStyle name="_Libro2 (3)_NYSEG Liab 7" xfId="16776"/>
    <cellStyle name="_Libro2 (3)_NYSEG Liab 7 2" xfId="16777"/>
    <cellStyle name="_Libro2 (3)_NYSEG Liab 8" xfId="16778"/>
    <cellStyle name="_Libro2 (3)_NYSEG Liab 9" xfId="16779"/>
    <cellStyle name="_Libro2 (3)_NYSEG Liab_9. Staff Cost-External Services" xfId="16780"/>
    <cellStyle name="_Libro2 (3)_NYSEG Liab_9. Staff Cost-External Services 2" xfId="16781"/>
    <cellStyle name="_Libro2 (3)_NYSEG Liab_Actual" xfId="16782"/>
    <cellStyle name="_Libro2 (3)_NYSEG Liab_Actual 2" xfId="16783"/>
    <cellStyle name="_Libro2 (3)_NYSEG Liab_Actual_Xavier" xfId="16784"/>
    <cellStyle name="_Libro2 (3)_NYSEG Liab_Actual_Xavier 2" xfId="16785"/>
    <cellStyle name="_Libro2 (3)_NYSEG Liab_Conversion" xfId="16786"/>
    <cellStyle name="_Libro2 (3)_NYSEG Liab_Conversion 2" xfId="16787"/>
    <cellStyle name="_Libro2 (3)_NYSEG Liab_FIN € Summary" xfId="16788"/>
    <cellStyle name="_Libro2 (3)_NYSEG Liab_FIN € Summary 2" xfId="16789"/>
    <cellStyle name="_Libro2 (3)_NYSEG Liab_IFRS Elim" xfId="16790"/>
    <cellStyle name="_Libro2 (3)_NYSEG Liab_IFRS Elim 2" xfId="16791"/>
    <cellStyle name="_Libro2 (3)_NYSEG Liab_IFRS Elim_Xavier" xfId="16792"/>
    <cellStyle name="_Libro2 (3)_NYSEG Liab_IFRS Elim_Xavier 2" xfId="16793"/>
    <cellStyle name="_Libro2 (3)_NYSEG Liab_IFRS IS" xfId="16794"/>
    <cellStyle name="_Libro2 (3)_NYSEG Liab_IFRS IS 2" xfId="16795"/>
    <cellStyle name="_Libro2 (3)_NYSEG Liab_IFRS IS_Xavier" xfId="16796"/>
    <cellStyle name="_Libro2 (3)_NYSEG Liab_IFRS IS_Xavier 2" xfId="16797"/>
    <cellStyle name="_Libro2 (3)_NYSEG Liab_One Corp Summary" xfId="16798"/>
    <cellStyle name="_Libro2 (3)_NYSEG Liab_One Corp Summary 2" xfId="16799"/>
    <cellStyle name="_Libro2 (3)_NYSEG Liab_Plan IS" xfId="16800"/>
    <cellStyle name="_Libro2 (3)_NYSEG Liab_Plan IS 2" xfId="16801"/>
    <cellStyle name="_Libro2 (3)_NYSEG Liab_Plan IS_Xavier" xfId="16802"/>
    <cellStyle name="_Libro2 (3)_NYSEG Liab_Plan IS_Xavier 2" xfId="16803"/>
    <cellStyle name="_Libro2 (3)_NYSEG Liab_PlntIn" xfId="16804"/>
    <cellStyle name="_Libro2 (3)_NYSEG Liab_PlntIn 2" xfId="16805"/>
    <cellStyle name="_Libro2 (3)_NYSEG Liab_PlntIn_Xavier" xfId="16806"/>
    <cellStyle name="_Libro2 (3)_NYSEG Liab_PlntIn_Xavier 2" xfId="16807"/>
    <cellStyle name="_Libro2 (3)_NYSEG Liab_PPA" xfId="16808"/>
    <cellStyle name="_Libro2 (3)_NYSEG Liab_PPA 2" xfId="16809"/>
    <cellStyle name="_Libro2 (3)_NYSEG Liab_PPA_Xavier" xfId="16810"/>
    <cellStyle name="_Libro2 (3)_NYSEG Liab_PPA_Xavier 2" xfId="16811"/>
    <cellStyle name="_Libro2 (3)_NYSEG Liab_Xavier" xfId="16812"/>
    <cellStyle name="_Libro2 (3)_NYSEG Liab_Xavier 2" xfId="16813"/>
    <cellStyle name="_Libro2 (3)_One Corp Summary" xfId="16814"/>
    <cellStyle name="_Libro2 (3)_One Corp Summary 2" xfId="16815"/>
    <cellStyle name="_Libro2 (3)_Plan IS" xfId="16816"/>
    <cellStyle name="_Libro2 (3)_Plan IS 2" xfId="16817"/>
    <cellStyle name="_Libro2 (3)_Plan IS_Xavier" xfId="16818"/>
    <cellStyle name="_Libro2 (3)_Plan IS_Xavier 2" xfId="16819"/>
    <cellStyle name="_Libro2 (3)_PlntIn" xfId="16820"/>
    <cellStyle name="_Libro2 (3)_PlntIn 2" xfId="16821"/>
    <cellStyle name="_Libro2 (3)_PlntIn_Xavier" xfId="16822"/>
    <cellStyle name="_Libro2 (3)_PlntIn_Xavier 2" xfId="16823"/>
    <cellStyle name="_Libro2 (3)_PPA" xfId="16824"/>
    <cellStyle name="_Libro2 (3)_PPA 2" xfId="16825"/>
    <cellStyle name="_Libro2 (3)_PPA_Xavier" xfId="16826"/>
    <cellStyle name="_Libro2 (3)_PPA_Xavier 2" xfId="16827"/>
    <cellStyle name="_Libro2 (3)_Reg Asset 2008 changes-summary Jan" xfId="947"/>
    <cellStyle name="_Libro2 (3)_Reg Asset 2008 changes-summary Jan 2" xfId="948"/>
    <cellStyle name="_Libro2 (3)_Reg Asset 2008 changes-summary Jan 2 2" xfId="3960"/>
    <cellStyle name="_Libro2 (3)_Reg Asset 2008 changes-summary Jan 2_Xavier" xfId="16828"/>
    <cellStyle name="_Libro2 (3)_Reg Asset 2008 changes-summary Jan 2_Xavier 2" xfId="16829"/>
    <cellStyle name="_Libro2 (3)_Reg Asset 2008 changes-summary Jan 3" xfId="3959"/>
    <cellStyle name="_Libro2 (3)_Reg Asset 2008 changes-summary Jan 3 2" xfId="16830"/>
    <cellStyle name="_Libro2 (3)_Reg Asset 2008 changes-summary Jan 4" xfId="16831"/>
    <cellStyle name="_Libro2 (3)_Reg Asset 2008 changes-summary Jan 4 2" xfId="16832"/>
    <cellStyle name="_Libro2 (3)_Reg Asset 2008 changes-summary Jan 5" xfId="16833"/>
    <cellStyle name="_Libro2 (3)_Reg Asset 2008 changes-summary Jan 5 2" xfId="16834"/>
    <cellStyle name="_Libro2 (3)_Reg Asset 2008 changes-summary Jan 6" xfId="16835"/>
    <cellStyle name="_Libro2 (3)_Reg Asset 2008 changes-summary Jan 6 2" xfId="16836"/>
    <cellStyle name="_Libro2 (3)_Reg Asset 2008 changes-summary Jan 7" xfId="16837"/>
    <cellStyle name="_Libro2 (3)_Reg Asset 2008 changes-summary Jan 7 2" xfId="16838"/>
    <cellStyle name="_Libro2 (3)_Reg Asset 2008 changes-summary Jan 8" xfId="16839"/>
    <cellStyle name="_Libro2 (3)_Reg Asset 2008 changes-summary Jan 9" xfId="16840"/>
    <cellStyle name="_Libro2 (3)_Reg Asset 2008 changes-summary Jan_9. Staff Cost-External Services" xfId="16841"/>
    <cellStyle name="_Libro2 (3)_Reg Asset 2008 changes-summary Jan_9. Staff Cost-External Services 2" xfId="16842"/>
    <cellStyle name="_Libro2 (3)_Reg Asset 2008 changes-summary Jan_Actual" xfId="16843"/>
    <cellStyle name="_Libro2 (3)_Reg Asset 2008 changes-summary Jan_Actual 2" xfId="16844"/>
    <cellStyle name="_Libro2 (3)_Reg Asset 2008 changes-summary Jan_Actual_Xavier" xfId="16845"/>
    <cellStyle name="_Libro2 (3)_Reg Asset 2008 changes-summary Jan_Actual_Xavier 2" xfId="16846"/>
    <cellStyle name="_Libro2 (3)_Reg Asset 2008 changes-summary Jan_Conversion" xfId="16847"/>
    <cellStyle name="_Libro2 (3)_Reg Asset 2008 changes-summary Jan_Conversion 2" xfId="16848"/>
    <cellStyle name="_Libro2 (3)_Reg Asset 2008 changes-summary Jan_FIN € Summary" xfId="16849"/>
    <cellStyle name="_Libro2 (3)_Reg Asset 2008 changes-summary Jan_FIN € Summary 2" xfId="16850"/>
    <cellStyle name="_Libro2 (3)_Reg Asset 2008 changes-summary Jan_IFRS Elim" xfId="16851"/>
    <cellStyle name="_Libro2 (3)_Reg Asset 2008 changes-summary Jan_IFRS Elim 2" xfId="16852"/>
    <cellStyle name="_Libro2 (3)_Reg Asset 2008 changes-summary Jan_IFRS Elim_Xavier" xfId="16853"/>
    <cellStyle name="_Libro2 (3)_Reg Asset 2008 changes-summary Jan_IFRS Elim_Xavier 2" xfId="16854"/>
    <cellStyle name="_Libro2 (3)_Reg Asset 2008 changes-summary Jan_IFRS IS" xfId="16855"/>
    <cellStyle name="_Libro2 (3)_Reg Asset 2008 changes-summary Jan_IFRS IS 2" xfId="16856"/>
    <cellStyle name="_Libro2 (3)_Reg Asset 2008 changes-summary Jan_IFRS IS_Xavier" xfId="16857"/>
    <cellStyle name="_Libro2 (3)_Reg Asset 2008 changes-summary Jan_IFRS IS_Xavier 2" xfId="16858"/>
    <cellStyle name="_Libro2 (3)_Reg Asset 2008 changes-summary Jan_One Corp Summary" xfId="16859"/>
    <cellStyle name="_Libro2 (3)_Reg Asset 2008 changes-summary Jan_One Corp Summary 2" xfId="16860"/>
    <cellStyle name="_Libro2 (3)_Reg Asset 2008 changes-summary Jan_Plan IS" xfId="16861"/>
    <cellStyle name="_Libro2 (3)_Reg Asset 2008 changes-summary Jan_Plan IS 2" xfId="16862"/>
    <cellStyle name="_Libro2 (3)_Reg Asset 2008 changes-summary Jan_Plan IS_Xavier" xfId="16863"/>
    <cellStyle name="_Libro2 (3)_Reg Asset 2008 changes-summary Jan_Plan IS_Xavier 2" xfId="16864"/>
    <cellStyle name="_Libro2 (3)_Reg Asset 2008 changes-summary Jan_PlntIn" xfId="16865"/>
    <cellStyle name="_Libro2 (3)_Reg Asset 2008 changes-summary Jan_PlntIn 2" xfId="16866"/>
    <cellStyle name="_Libro2 (3)_Reg Asset 2008 changes-summary Jan_PlntIn_Xavier" xfId="16867"/>
    <cellStyle name="_Libro2 (3)_Reg Asset 2008 changes-summary Jan_PlntIn_Xavier 2" xfId="16868"/>
    <cellStyle name="_Libro2 (3)_Reg Asset 2008 changes-summary Jan_PPA" xfId="16869"/>
    <cellStyle name="_Libro2 (3)_Reg Asset 2008 changes-summary Jan_PPA 2" xfId="16870"/>
    <cellStyle name="_Libro2 (3)_Reg Asset 2008 changes-summary Jan_PPA_Xavier" xfId="16871"/>
    <cellStyle name="_Libro2 (3)_Reg Asset 2008 changes-summary Jan_PPA_Xavier 2" xfId="16872"/>
    <cellStyle name="_Libro2 (3)_Reg Asset 2008 changes-summary Jan_Xavier" xfId="16873"/>
    <cellStyle name="_Libro2 (3)_Reg Asset 2008 changes-summary Jan_Xavier 2" xfId="16874"/>
    <cellStyle name="_Libro2 (3)_Xavier" xfId="16875"/>
    <cellStyle name="_Libro2 (3)_Xavier 2" xfId="16876"/>
    <cellStyle name="_Libro2 10" xfId="16877"/>
    <cellStyle name="_Libro2 10 2" xfId="16878"/>
    <cellStyle name="_Libro2 11" xfId="16879"/>
    <cellStyle name="_Libro2 11 2" xfId="16880"/>
    <cellStyle name="_Libro2 12" xfId="16881"/>
    <cellStyle name="_Libro2 12 2" xfId="16882"/>
    <cellStyle name="_Libro2 13" xfId="16883"/>
    <cellStyle name="_Libro2 13 2" xfId="16884"/>
    <cellStyle name="_Libro2 14" xfId="16885"/>
    <cellStyle name="_Libro2 14 2" xfId="16886"/>
    <cellStyle name="_Libro2 15" xfId="16887"/>
    <cellStyle name="_Libro2 15 2" xfId="16888"/>
    <cellStyle name="_Libro2 16" xfId="16889"/>
    <cellStyle name="_Libro2 16 2" xfId="16890"/>
    <cellStyle name="_Libro2 17" xfId="16891"/>
    <cellStyle name="_Libro2 17 2" xfId="16892"/>
    <cellStyle name="_Libro2 18" xfId="16893"/>
    <cellStyle name="_Libro2 18 2" xfId="16894"/>
    <cellStyle name="_Libro2 19" xfId="16895"/>
    <cellStyle name="_Libro2 19 2" xfId="16896"/>
    <cellStyle name="_Libro2 2" xfId="949"/>
    <cellStyle name="_Libro2 2 2" xfId="3961"/>
    <cellStyle name="_Libro2 2_Xavier" xfId="16897"/>
    <cellStyle name="_Libro2 2_Xavier 2" xfId="16898"/>
    <cellStyle name="_Libro2 20" xfId="16899"/>
    <cellStyle name="_Libro2 20 2" xfId="16900"/>
    <cellStyle name="_Libro2 21" xfId="16901"/>
    <cellStyle name="_Libro2 21 2" xfId="16902"/>
    <cellStyle name="_Libro2 22" xfId="16903"/>
    <cellStyle name="_Libro2 22 2" xfId="16904"/>
    <cellStyle name="_Libro2 23" xfId="16905"/>
    <cellStyle name="_Libro2 23 2" xfId="16906"/>
    <cellStyle name="_Libro2 24" xfId="16907"/>
    <cellStyle name="_Libro2 24 2" xfId="16908"/>
    <cellStyle name="_Libro2 25" xfId="16909"/>
    <cellStyle name="_Libro2 25 2" xfId="16910"/>
    <cellStyle name="_Libro2 26" xfId="16911"/>
    <cellStyle name="_Libro2 26 2" xfId="16912"/>
    <cellStyle name="_Libro2 27" xfId="16913"/>
    <cellStyle name="_Libro2 27 2" xfId="16914"/>
    <cellStyle name="_Libro2 28" xfId="16915"/>
    <cellStyle name="_Libro2 28 2" xfId="16916"/>
    <cellStyle name="_Libro2 29" xfId="16917"/>
    <cellStyle name="_Libro2 29 2" xfId="16918"/>
    <cellStyle name="_Libro2 3" xfId="3948"/>
    <cellStyle name="_Libro2 3 2" xfId="16919"/>
    <cellStyle name="_Libro2 3 2 2" xfId="16920"/>
    <cellStyle name="_Libro2 3 3" xfId="16921"/>
    <cellStyle name="_Libro2 30" xfId="16922"/>
    <cellStyle name="_Libro2 30 2" xfId="16923"/>
    <cellStyle name="_Libro2 31" xfId="16924"/>
    <cellStyle name="_Libro2 31 2" xfId="16925"/>
    <cellStyle name="_Libro2 32" xfId="16926"/>
    <cellStyle name="_Libro2 32 2" xfId="16927"/>
    <cellStyle name="_Libro2 33" xfId="16928"/>
    <cellStyle name="_Libro2 33 2" xfId="16929"/>
    <cellStyle name="_Libro2 34" xfId="16930"/>
    <cellStyle name="_Libro2 34 2" xfId="16931"/>
    <cellStyle name="_Libro2 35" xfId="16932"/>
    <cellStyle name="_Libro2 35 2" xfId="16933"/>
    <cellStyle name="_Libro2 36" xfId="16934"/>
    <cellStyle name="_Libro2 36 2" xfId="16935"/>
    <cellStyle name="_Libro2 37" xfId="16936"/>
    <cellStyle name="_Libro2 37 2" xfId="16937"/>
    <cellStyle name="_Libro2 38" xfId="16938"/>
    <cellStyle name="_Libro2 38 2" xfId="16939"/>
    <cellStyle name="_Libro2 39" xfId="16940"/>
    <cellStyle name="_Libro2 39 2" xfId="16941"/>
    <cellStyle name="_Libro2 4" xfId="16942"/>
    <cellStyle name="_Libro2 4 2" xfId="16943"/>
    <cellStyle name="_Libro2 40" xfId="16944"/>
    <cellStyle name="_Libro2 40 2" xfId="16945"/>
    <cellStyle name="_Libro2 41" xfId="16946"/>
    <cellStyle name="_Libro2 41 2" xfId="16947"/>
    <cellStyle name="_Libro2 42" xfId="16948"/>
    <cellStyle name="_Libro2 42 2" xfId="16949"/>
    <cellStyle name="_Libro2 43" xfId="16950"/>
    <cellStyle name="_Libro2 43 2" xfId="16951"/>
    <cellStyle name="_Libro2 44" xfId="16952"/>
    <cellStyle name="_Libro2 44 2" xfId="16953"/>
    <cellStyle name="_Libro2 45" xfId="16954"/>
    <cellStyle name="_Libro2 46" xfId="16955"/>
    <cellStyle name="_Libro2 47" xfId="32756"/>
    <cellStyle name="_Libro2 48" xfId="32761"/>
    <cellStyle name="_Libro2 49" xfId="32769"/>
    <cellStyle name="_Libro2 5" xfId="16956"/>
    <cellStyle name="_Libro2 5 2" xfId="16957"/>
    <cellStyle name="_Libro2 5 2 2" xfId="16958"/>
    <cellStyle name="_Libro2 5 3" xfId="16959"/>
    <cellStyle name="_Libro2 50" xfId="32781"/>
    <cellStyle name="_Libro2 51" xfId="32767"/>
    <cellStyle name="_Libro2 52" xfId="32780"/>
    <cellStyle name="_Libro2 53" xfId="32768"/>
    <cellStyle name="_Libro2 6" xfId="16960"/>
    <cellStyle name="_Libro2 6 2" xfId="16961"/>
    <cellStyle name="_Libro2 6 2 2" xfId="16962"/>
    <cellStyle name="_Libro2 6 3" xfId="16963"/>
    <cellStyle name="_Libro2 7" xfId="16964"/>
    <cellStyle name="_Libro2 7 2" xfId="16965"/>
    <cellStyle name="_Libro2 7 2 2" xfId="16966"/>
    <cellStyle name="_Libro2 7 3" xfId="16967"/>
    <cellStyle name="_Libro2 8" xfId="16968"/>
    <cellStyle name="_Libro2 8 2" xfId="16969"/>
    <cellStyle name="_Libro2 9" xfId="16970"/>
    <cellStyle name="_Libro2 9 2" xfId="16971"/>
    <cellStyle name="_Libro2_9. Staff Cost-External Services" xfId="16972"/>
    <cellStyle name="_Libro2_9. Staff Cost-External Services 2" xfId="16973"/>
    <cellStyle name="_Libro2_Actual" xfId="16974"/>
    <cellStyle name="_Libro2_Actual 2" xfId="16975"/>
    <cellStyle name="_Libro2_Actual_Xavier" xfId="16976"/>
    <cellStyle name="_Libro2_Actual_Xavier 2" xfId="16977"/>
    <cellStyle name="_Libro2_Adams Report Recon Sept 08" xfId="950"/>
    <cellStyle name="_Libro2_Adams Report Recon Sept 08 2" xfId="951"/>
    <cellStyle name="_Libro2_Adams Report Recon Sept 08 2 2" xfId="3963"/>
    <cellStyle name="_Libro2_Adams Report Recon Sept 08 2_Xavier" xfId="16978"/>
    <cellStyle name="_Libro2_Adams Report Recon Sept 08 2_Xavier 2" xfId="16979"/>
    <cellStyle name="_Libro2_Adams Report Recon Sept 08 3" xfId="3962"/>
    <cellStyle name="_Libro2_Adams Report Recon Sept 08 3 2" xfId="16980"/>
    <cellStyle name="_Libro2_Adams Report Recon Sept 08 4" xfId="16981"/>
    <cellStyle name="_Libro2_Adams Report Recon Sept 08 4 2" xfId="16982"/>
    <cellStyle name="_Libro2_Adams Report Recon Sept 08 5" xfId="16983"/>
    <cellStyle name="_Libro2_Adams Report Recon Sept 08 5 2" xfId="16984"/>
    <cellStyle name="_Libro2_Adams Report Recon Sept 08 6" xfId="16985"/>
    <cellStyle name="_Libro2_Adams Report Recon Sept 08 6 2" xfId="16986"/>
    <cellStyle name="_Libro2_Adams Report Recon Sept 08 7" xfId="16987"/>
    <cellStyle name="_Libro2_Adams Report Recon Sept 08 7 2" xfId="16988"/>
    <cellStyle name="_Libro2_Adams Report Recon Sept 08 8" xfId="16989"/>
    <cellStyle name="_Libro2_Adams Report Recon Sept 08 9" xfId="16990"/>
    <cellStyle name="_Libro2_Adams Report Recon Sept 08_9. Staff Cost-External Services" xfId="16991"/>
    <cellStyle name="_Libro2_Adams Report Recon Sept 08_9. Staff Cost-External Services 2" xfId="16992"/>
    <cellStyle name="_Libro2_Adams Report Recon Sept 08_Actual" xfId="16993"/>
    <cellStyle name="_Libro2_Adams Report Recon Sept 08_Actual 2" xfId="16994"/>
    <cellStyle name="_Libro2_Adams Report Recon Sept 08_Actual_Xavier" xfId="16995"/>
    <cellStyle name="_Libro2_Adams Report Recon Sept 08_Actual_Xavier 2" xfId="16996"/>
    <cellStyle name="_Libro2_Adams Report Recon Sept 08_Conversion" xfId="16997"/>
    <cellStyle name="_Libro2_Adams Report Recon Sept 08_Conversion 2" xfId="16998"/>
    <cellStyle name="_Libro2_Adams Report Recon Sept 08_FIN € Summary" xfId="16999"/>
    <cellStyle name="_Libro2_Adams Report Recon Sept 08_FIN € Summary 2" xfId="17000"/>
    <cellStyle name="_Libro2_Adams Report Recon Sept 08_IFRS Elim" xfId="17001"/>
    <cellStyle name="_Libro2_Adams Report Recon Sept 08_IFRS Elim 2" xfId="17002"/>
    <cellStyle name="_Libro2_Adams Report Recon Sept 08_IFRS Elim_Xavier" xfId="17003"/>
    <cellStyle name="_Libro2_Adams Report Recon Sept 08_IFRS Elim_Xavier 2" xfId="17004"/>
    <cellStyle name="_Libro2_Adams Report Recon Sept 08_IFRS IS" xfId="17005"/>
    <cellStyle name="_Libro2_Adams Report Recon Sept 08_IFRS IS 2" xfId="17006"/>
    <cellStyle name="_Libro2_Adams Report Recon Sept 08_IFRS IS_Xavier" xfId="17007"/>
    <cellStyle name="_Libro2_Adams Report Recon Sept 08_IFRS IS_Xavier 2" xfId="17008"/>
    <cellStyle name="_Libro2_Adams Report Recon Sept 08_One Corp Summary" xfId="17009"/>
    <cellStyle name="_Libro2_Adams Report Recon Sept 08_One Corp Summary 2" xfId="17010"/>
    <cellStyle name="_Libro2_Adams Report Recon Sept 08_Plan IS" xfId="17011"/>
    <cellStyle name="_Libro2_Adams Report Recon Sept 08_Plan IS 2" xfId="17012"/>
    <cellStyle name="_Libro2_Adams Report Recon Sept 08_Plan IS_Xavier" xfId="17013"/>
    <cellStyle name="_Libro2_Adams Report Recon Sept 08_Plan IS_Xavier 2" xfId="17014"/>
    <cellStyle name="_Libro2_Adams Report Recon Sept 08_PlntIn" xfId="17015"/>
    <cellStyle name="_Libro2_Adams Report Recon Sept 08_PlntIn 2" xfId="17016"/>
    <cellStyle name="_Libro2_Adams Report Recon Sept 08_PlntIn_Xavier" xfId="17017"/>
    <cellStyle name="_Libro2_Adams Report Recon Sept 08_PlntIn_Xavier 2" xfId="17018"/>
    <cellStyle name="_Libro2_Adams Report Recon Sept 08_PPA" xfId="17019"/>
    <cellStyle name="_Libro2_Adams Report Recon Sept 08_PPA 2" xfId="17020"/>
    <cellStyle name="_Libro2_Adams Report Recon Sept 08_PPA_Xavier" xfId="17021"/>
    <cellStyle name="_Libro2_Adams Report Recon Sept 08_PPA_Xavier 2" xfId="17022"/>
    <cellStyle name="_Libro2_Adams Report Recon Sept 08_Xavier" xfId="17023"/>
    <cellStyle name="_Libro2_Adams Report Recon Sept 08_Xavier 2" xfId="17024"/>
    <cellStyle name="_Libro2_Book1" xfId="952"/>
    <cellStyle name="_Libro2_Book1 2" xfId="953"/>
    <cellStyle name="_Libro2_Book1 2 2" xfId="3965"/>
    <cellStyle name="_Libro2_Book1 2_Xavier" xfId="17025"/>
    <cellStyle name="_Libro2_Book1 2_Xavier 2" xfId="17026"/>
    <cellStyle name="_Libro2_Book1 3" xfId="3964"/>
    <cellStyle name="_Libro2_Book1 3 2" xfId="17027"/>
    <cellStyle name="_Libro2_Book1 4" xfId="17028"/>
    <cellStyle name="_Libro2_Book1 4 2" xfId="17029"/>
    <cellStyle name="_Libro2_Book1 5" xfId="17030"/>
    <cellStyle name="_Libro2_Book1 5 2" xfId="17031"/>
    <cellStyle name="_Libro2_Book1 6" xfId="17032"/>
    <cellStyle name="_Libro2_Book1 6 2" xfId="17033"/>
    <cellStyle name="_Libro2_Book1 7" xfId="17034"/>
    <cellStyle name="_Libro2_Book1 7 2" xfId="17035"/>
    <cellStyle name="_Libro2_Book1 8" xfId="17036"/>
    <cellStyle name="_Libro2_Book1 9" xfId="17037"/>
    <cellStyle name="_Libro2_Book1_9. Staff Cost-External Services" xfId="17038"/>
    <cellStyle name="_Libro2_Book1_9. Staff Cost-External Services 2" xfId="17039"/>
    <cellStyle name="_Libro2_Book1_Actual" xfId="17040"/>
    <cellStyle name="_Libro2_Book1_Actual 2" xfId="17041"/>
    <cellStyle name="_Libro2_Book1_Actual_Xavier" xfId="17042"/>
    <cellStyle name="_Libro2_Book1_Actual_Xavier 2" xfId="17043"/>
    <cellStyle name="_Libro2_Book1_Conversion" xfId="17044"/>
    <cellStyle name="_Libro2_Book1_Conversion 2" xfId="17045"/>
    <cellStyle name="_Libro2_Book1_FIN € Summary" xfId="17046"/>
    <cellStyle name="_Libro2_Book1_FIN € Summary 2" xfId="17047"/>
    <cellStyle name="_Libro2_Book1_IFRS Elim" xfId="17048"/>
    <cellStyle name="_Libro2_Book1_IFRS Elim 2" xfId="17049"/>
    <cellStyle name="_Libro2_Book1_IFRS Elim_Xavier" xfId="17050"/>
    <cellStyle name="_Libro2_Book1_IFRS Elim_Xavier 2" xfId="17051"/>
    <cellStyle name="_Libro2_Book1_IFRS IS" xfId="17052"/>
    <cellStyle name="_Libro2_Book1_IFRS IS 2" xfId="17053"/>
    <cellStyle name="_Libro2_Book1_IFRS IS_Xavier" xfId="17054"/>
    <cellStyle name="_Libro2_Book1_IFRS IS_Xavier 2" xfId="17055"/>
    <cellStyle name="_Libro2_Book1_One Corp Summary" xfId="17056"/>
    <cellStyle name="_Libro2_Book1_One Corp Summary 2" xfId="17057"/>
    <cellStyle name="_Libro2_Book1_Plan IS" xfId="17058"/>
    <cellStyle name="_Libro2_Book1_Plan IS 2" xfId="17059"/>
    <cellStyle name="_Libro2_Book1_Plan IS_Xavier" xfId="17060"/>
    <cellStyle name="_Libro2_Book1_Plan IS_Xavier 2" xfId="17061"/>
    <cellStyle name="_Libro2_Book1_PlntIn" xfId="17062"/>
    <cellStyle name="_Libro2_Book1_PlntIn 2" xfId="17063"/>
    <cellStyle name="_Libro2_Book1_PlntIn_Xavier" xfId="17064"/>
    <cellStyle name="_Libro2_Book1_PlntIn_Xavier 2" xfId="17065"/>
    <cellStyle name="_Libro2_Book1_PPA" xfId="17066"/>
    <cellStyle name="_Libro2_Book1_PPA 2" xfId="17067"/>
    <cellStyle name="_Libro2_Book1_PPA_Xavier" xfId="17068"/>
    <cellStyle name="_Libro2_Book1_PPA_Xavier 2" xfId="17069"/>
    <cellStyle name="_Libro2_Book1_Xavier" xfId="17070"/>
    <cellStyle name="_Libro2_Book1_Xavier 2" xfId="17071"/>
    <cellStyle name="_Libro2_Conversion" xfId="17072"/>
    <cellStyle name="_Libro2_Conversion 2" xfId="17073"/>
    <cellStyle name="_Libro2_FIN € Summary" xfId="17074"/>
    <cellStyle name="_Libro2_FIN € Summary 2" xfId="17075"/>
    <cellStyle name="_Libro2_IFRS Elim" xfId="17076"/>
    <cellStyle name="_Libro2_IFRS Elim 2" xfId="17077"/>
    <cellStyle name="_Libro2_IFRS Elim_Xavier" xfId="17078"/>
    <cellStyle name="_Libro2_IFRS Elim_Xavier 2" xfId="17079"/>
    <cellStyle name="_Libro2_IFRS IS" xfId="17080"/>
    <cellStyle name="_Libro2_IFRS IS 2" xfId="17081"/>
    <cellStyle name="_Libro2_IFRS IS_Xavier" xfId="17082"/>
    <cellStyle name="_Libro2_IFRS IS_Xavier 2" xfId="17083"/>
    <cellStyle name="_Libro2_NYSEG Assets" xfId="954"/>
    <cellStyle name="_Libro2_NYSEG Assets 2" xfId="955"/>
    <cellStyle name="_Libro2_NYSEG Assets 2 2" xfId="3967"/>
    <cellStyle name="_Libro2_NYSEG Assets 2_Xavier" xfId="17084"/>
    <cellStyle name="_Libro2_NYSEG Assets 2_Xavier 2" xfId="17085"/>
    <cellStyle name="_Libro2_NYSEG Assets 3" xfId="3966"/>
    <cellStyle name="_Libro2_NYSEG Assets 3 2" xfId="17086"/>
    <cellStyle name="_Libro2_NYSEG Assets 4" xfId="17087"/>
    <cellStyle name="_Libro2_NYSEG Assets 4 2" xfId="17088"/>
    <cellStyle name="_Libro2_NYSEG Assets 5" xfId="17089"/>
    <cellStyle name="_Libro2_NYSEG Assets 5 2" xfId="17090"/>
    <cellStyle name="_Libro2_NYSEG Assets 6" xfId="17091"/>
    <cellStyle name="_Libro2_NYSEG Assets 6 2" xfId="17092"/>
    <cellStyle name="_Libro2_NYSEG Assets 7" xfId="17093"/>
    <cellStyle name="_Libro2_NYSEG Assets 7 2" xfId="17094"/>
    <cellStyle name="_Libro2_NYSEG Assets 8" xfId="17095"/>
    <cellStyle name="_Libro2_NYSEG Assets 9" xfId="17096"/>
    <cellStyle name="_Libro2_NYSEG Assets_9. Staff Cost-External Services" xfId="17097"/>
    <cellStyle name="_Libro2_NYSEG Assets_9. Staff Cost-External Services 2" xfId="17098"/>
    <cellStyle name="_Libro2_NYSEG Assets_Actual" xfId="17099"/>
    <cellStyle name="_Libro2_NYSEG Assets_Actual 2" xfId="17100"/>
    <cellStyle name="_Libro2_NYSEG Assets_Actual_Xavier" xfId="17101"/>
    <cellStyle name="_Libro2_NYSEG Assets_Actual_Xavier 2" xfId="17102"/>
    <cellStyle name="_Libro2_NYSEG Assets_Conversion" xfId="17103"/>
    <cellStyle name="_Libro2_NYSEG Assets_Conversion 2" xfId="17104"/>
    <cellStyle name="_Libro2_NYSEG Assets_FIN € Summary" xfId="17105"/>
    <cellStyle name="_Libro2_NYSEG Assets_FIN € Summary 2" xfId="17106"/>
    <cellStyle name="_Libro2_NYSEG Assets_IFRS Elim" xfId="17107"/>
    <cellStyle name="_Libro2_NYSEG Assets_IFRS Elim 2" xfId="17108"/>
    <cellStyle name="_Libro2_NYSEG Assets_IFRS Elim_Xavier" xfId="17109"/>
    <cellStyle name="_Libro2_NYSEG Assets_IFRS Elim_Xavier 2" xfId="17110"/>
    <cellStyle name="_Libro2_NYSEG Assets_IFRS IS" xfId="17111"/>
    <cellStyle name="_Libro2_NYSEG Assets_IFRS IS 2" xfId="17112"/>
    <cellStyle name="_Libro2_NYSEG Assets_IFRS IS_Xavier" xfId="17113"/>
    <cellStyle name="_Libro2_NYSEG Assets_IFRS IS_Xavier 2" xfId="17114"/>
    <cellStyle name="_Libro2_NYSEG Assets_One Corp Summary" xfId="17115"/>
    <cellStyle name="_Libro2_NYSEG Assets_One Corp Summary 2" xfId="17116"/>
    <cellStyle name="_Libro2_NYSEG Assets_Plan IS" xfId="17117"/>
    <cellStyle name="_Libro2_NYSEG Assets_Plan IS 2" xfId="17118"/>
    <cellStyle name="_Libro2_NYSEG Assets_Plan IS_Xavier" xfId="17119"/>
    <cellStyle name="_Libro2_NYSEG Assets_Plan IS_Xavier 2" xfId="17120"/>
    <cellStyle name="_Libro2_NYSEG Assets_PlntIn" xfId="17121"/>
    <cellStyle name="_Libro2_NYSEG Assets_PlntIn 2" xfId="17122"/>
    <cellStyle name="_Libro2_NYSEG Assets_PlntIn_Xavier" xfId="17123"/>
    <cellStyle name="_Libro2_NYSEG Assets_PlntIn_Xavier 2" xfId="17124"/>
    <cellStyle name="_Libro2_NYSEG Assets_PPA" xfId="17125"/>
    <cellStyle name="_Libro2_NYSEG Assets_PPA 2" xfId="17126"/>
    <cellStyle name="_Libro2_NYSEG Assets_PPA_Xavier" xfId="17127"/>
    <cellStyle name="_Libro2_NYSEG Assets_PPA_Xavier 2" xfId="17128"/>
    <cellStyle name="_Libro2_NYSEG Assets_Xavier" xfId="17129"/>
    <cellStyle name="_Libro2_NYSEG Assets_Xavier 2" xfId="17130"/>
    <cellStyle name="_Libro2_NYSEG Liab" xfId="956"/>
    <cellStyle name="_Libro2_NYSEG Liab 2" xfId="957"/>
    <cellStyle name="_Libro2_NYSEG Liab 2 2" xfId="3969"/>
    <cellStyle name="_Libro2_NYSEG Liab 2_Xavier" xfId="17131"/>
    <cellStyle name="_Libro2_NYSEG Liab 2_Xavier 2" xfId="17132"/>
    <cellStyle name="_Libro2_NYSEG Liab 3" xfId="3968"/>
    <cellStyle name="_Libro2_NYSEG Liab 3 2" xfId="17133"/>
    <cellStyle name="_Libro2_NYSEG Liab 4" xfId="17134"/>
    <cellStyle name="_Libro2_NYSEG Liab 4 2" xfId="17135"/>
    <cellStyle name="_Libro2_NYSEG Liab 5" xfId="17136"/>
    <cellStyle name="_Libro2_NYSEG Liab 5 2" xfId="17137"/>
    <cellStyle name="_Libro2_NYSEG Liab 6" xfId="17138"/>
    <cellStyle name="_Libro2_NYSEG Liab 6 2" xfId="17139"/>
    <cellStyle name="_Libro2_NYSEG Liab 7" xfId="17140"/>
    <cellStyle name="_Libro2_NYSEG Liab 7 2" xfId="17141"/>
    <cellStyle name="_Libro2_NYSEG Liab 8" xfId="17142"/>
    <cellStyle name="_Libro2_NYSEG Liab 9" xfId="17143"/>
    <cellStyle name="_Libro2_NYSEG Liab_9. Staff Cost-External Services" xfId="17144"/>
    <cellStyle name="_Libro2_NYSEG Liab_9. Staff Cost-External Services 2" xfId="17145"/>
    <cellStyle name="_Libro2_NYSEG Liab_Actual" xfId="17146"/>
    <cellStyle name="_Libro2_NYSEG Liab_Actual 2" xfId="17147"/>
    <cellStyle name="_Libro2_NYSEG Liab_Actual_Xavier" xfId="17148"/>
    <cellStyle name="_Libro2_NYSEG Liab_Actual_Xavier 2" xfId="17149"/>
    <cellStyle name="_Libro2_NYSEG Liab_Conversion" xfId="17150"/>
    <cellStyle name="_Libro2_NYSEG Liab_Conversion 2" xfId="17151"/>
    <cellStyle name="_Libro2_NYSEG Liab_FIN € Summary" xfId="17152"/>
    <cellStyle name="_Libro2_NYSEG Liab_FIN € Summary 2" xfId="17153"/>
    <cellStyle name="_Libro2_NYSEG Liab_IFRS Elim" xfId="17154"/>
    <cellStyle name="_Libro2_NYSEG Liab_IFRS Elim 2" xfId="17155"/>
    <cellStyle name="_Libro2_NYSEG Liab_IFRS Elim_Xavier" xfId="17156"/>
    <cellStyle name="_Libro2_NYSEG Liab_IFRS Elim_Xavier 2" xfId="17157"/>
    <cellStyle name="_Libro2_NYSEG Liab_IFRS IS" xfId="17158"/>
    <cellStyle name="_Libro2_NYSEG Liab_IFRS IS 2" xfId="17159"/>
    <cellStyle name="_Libro2_NYSEG Liab_IFRS IS_Xavier" xfId="17160"/>
    <cellStyle name="_Libro2_NYSEG Liab_IFRS IS_Xavier 2" xfId="17161"/>
    <cellStyle name="_Libro2_NYSEG Liab_One Corp Summary" xfId="17162"/>
    <cellStyle name="_Libro2_NYSEG Liab_One Corp Summary 2" xfId="17163"/>
    <cellStyle name="_Libro2_NYSEG Liab_Plan IS" xfId="17164"/>
    <cellStyle name="_Libro2_NYSEG Liab_Plan IS 2" xfId="17165"/>
    <cellStyle name="_Libro2_NYSEG Liab_Plan IS_Xavier" xfId="17166"/>
    <cellStyle name="_Libro2_NYSEG Liab_Plan IS_Xavier 2" xfId="17167"/>
    <cellStyle name="_Libro2_NYSEG Liab_PlntIn" xfId="17168"/>
    <cellStyle name="_Libro2_NYSEG Liab_PlntIn 2" xfId="17169"/>
    <cellStyle name="_Libro2_NYSEG Liab_PlntIn_Xavier" xfId="17170"/>
    <cellStyle name="_Libro2_NYSEG Liab_PlntIn_Xavier 2" xfId="17171"/>
    <cellStyle name="_Libro2_NYSEG Liab_PPA" xfId="17172"/>
    <cellStyle name="_Libro2_NYSEG Liab_PPA 2" xfId="17173"/>
    <cellStyle name="_Libro2_NYSEG Liab_PPA_Xavier" xfId="17174"/>
    <cellStyle name="_Libro2_NYSEG Liab_PPA_Xavier 2" xfId="17175"/>
    <cellStyle name="_Libro2_NYSEG Liab_Xavier" xfId="17176"/>
    <cellStyle name="_Libro2_NYSEG Liab_Xavier 2" xfId="17177"/>
    <cellStyle name="_Libro2_One Corp Summary" xfId="17178"/>
    <cellStyle name="_Libro2_One Corp Summary 2" xfId="17179"/>
    <cellStyle name="_Libro2_Plan IS" xfId="17180"/>
    <cellStyle name="_Libro2_Plan IS 2" xfId="17181"/>
    <cellStyle name="_Libro2_Plan IS_Xavier" xfId="17182"/>
    <cellStyle name="_Libro2_Plan IS_Xavier 2" xfId="17183"/>
    <cellStyle name="_Libro2_PlntIn" xfId="17184"/>
    <cellStyle name="_Libro2_PlntIn 2" xfId="17185"/>
    <cellStyle name="_Libro2_PlntIn_Xavier" xfId="17186"/>
    <cellStyle name="_Libro2_PlntIn_Xavier 2" xfId="17187"/>
    <cellStyle name="_Libro2_PPA" xfId="17188"/>
    <cellStyle name="_Libro2_PPA 2" xfId="17189"/>
    <cellStyle name="_Libro2_PPA_Xavier" xfId="17190"/>
    <cellStyle name="_Libro2_PPA_Xavier 2" xfId="17191"/>
    <cellStyle name="_Libro2_Reg Asset 2008 changes-summary Jan" xfId="958"/>
    <cellStyle name="_Libro2_Reg Asset 2008 changes-summary Jan 2" xfId="959"/>
    <cellStyle name="_Libro2_Reg Asset 2008 changes-summary Jan 2 2" xfId="3971"/>
    <cellStyle name="_Libro2_Reg Asset 2008 changes-summary Jan 2_Xavier" xfId="17192"/>
    <cellStyle name="_Libro2_Reg Asset 2008 changes-summary Jan 2_Xavier 2" xfId="17193"/>
    <cellStyle name="_Libro2_Reg Asset 2008 changes-summary Jan 3" xfId="3970"/>
    <cellStyle name="_Libro2_Reg Asset 2008 changes-summary Jan 3 2" xfId="17194"/>
    <cellStyle name="_Libro2_Reg Asset 2008 changes-summary Jan 4" xfId="17195"/>
    <cellStyle name="_Libro2_Reg Asset 2008 changes-summary Jan 4 2" xfId="17196"/>
    <cellStyle name="_Libro2_Reg Asset 2008 changes-summary Jan 5" xfId="17197"/>
    <cellStyle name="_Libro2_Reg Asset 2008 changes-summary Jan 5 2" xfId="17198"/>
    <cellStyle name="_Libro2_Reg Asset 2008 changes-summary Jan 6" xfId="17199"/>
    <cellStyle name="_Libro2_Reg Asset 2008 changes-summary Jan 6 2" xfId="17200"/>
    <cellStyle name="_Libro2_Reg Asset 2008 changes-summary Jan 7" xfId="17201"/>
    <cellStyle name="_Libro2_Reg Asset 2008 changes-summary Jan 7 2" xfId="17202"/>
    <cellStyle name="_Libro2_Reg Asset 2008 changes-summary Jan 8" xfId="17203"/>
    <cellStyle name="_Libro2_Reg Asset 2008 changes-summary Jan 9" xfId="17204"/>
    <cellStyle name="_Libro2_Reg Asset 2008 changes-summary Jan_9. Staff Cost-External Services" xfId="17205"/>
    <cellStyle name="_Libro2_Reg Asset 2008 changes-summary Jan_9. Staff Cost-External Services 2" xfId="17206"/>
    <cellStyle name="_Libro2_Reg Asset 2008 changes-summary Jan_Actual" xfId="17207"/>
    <cellStyle name="_Libro2_Reg Asset 2008 changes-summary Jan_Actual 2" xfId="17208"/>
    <cellStyle name="_Libro2_Reg Asset 2008 changes-summary Jan_Actual_Xavier" xfId="17209"/>
    <cellStyle name="_Libro2_Reg Asset 2008 changes-summary Jan_Actual_Xavier 2" xfId="17210"/>
    <cellStyle name="_Libro2_Reg Asset 2008 changes-summary Jan_Conversion" xfId="17211"/>
    <cellStyle name="_Libro2_Reg Asset 2008 changes-summary Jan_Conversion 2" xfId="17212"/>
    <cellStyle name="_Libro2_Reg Asset 2008 changes-summary Jan_FIN € Summary" xfId="17213"/>
    <cellStyle name="_Libro2_Reg Asset 2008 changes-summary Jan_FIN € Summary 2" xfId="17214"/>
    <cellStyle name="_Libro2_Reg Asset 2008 changes-summary Jan_IFRS Elim" xfId="17215"/>
    <cellStyle name="_Libro2_Reg Asset 2008 changes-summary Jan_IFRS Elim 2" xfId="17216"/>
    <cellStyle name="_Libro2_Reg Asset 2008 changes-summary Jan_IFRS Elim_Xavier" xfId="17217"/>
    <cellStyle name="_Libro2_Reg Asset 2008 changes-summary Jan_IFRS Elim_Xavier 2" xfId="17218"/>
    <cellStyle name="_Libro2_Reg Asset 2008 changes-summary Jan_IFRS IS" xfId="17219"/>
    <cellStyle name="_Libro2_Reg Asset 2008 changes-summary Jan_IFRS IS 2" xfId="17220"/>
    <cellStyle name="_Libro2_Reg Asset 2008 changes-summary Jan_IFRS IS_Xavier" xfId="17221"/>
    <cellStyle name="_Libro2_Reg Asset 2008 changes-summary Jan_IFRS IS_Xavier 2" xfId="17222"/>
    <cellStyle name="_Libro2_Reg Asset 2008 changes-summary Jan_One Corp Summary" xfId="17223"/>
    <cellStyle name="_Libro2_Reg Asset 2008 changes-summary Jan_One Corp Summary 2" xfId="17224"/>
    <cellStyle name="_Libro2_Reg Asset 2008 changes-summary Jan_Plan IS" xfId="17225"/>
    <cellStyle name="_Libro2_Reg Asset 2008 changes-summary Jan_Plan IS 2" xfId="17226"/>
    <cellStyle name="_Libro2_Reg Asset 2008 changes-summary Jan_Plan IS_Xavier" xfId="17227"/>
    <cellStyle name="_Libro2_Reg Asset 2008 changes-summary Jan_Plan IS_Xavier 2" xfId="17228"/>
    <cellStyle name="_Libro2_Reg Asset 2008 changes-summary Jan_PlntIn" xfId="17229"/>
    <cellStyle name="_Libro2_Reg Asset 2008 changes-summary Jan_PlntIn 2" xfId="17230"/>
    <cellStyle name="_Libro2_Reg Asset 2008 changes-summary Jan_PlntIn_Xavier" xfId="17231"/>
    <cellStyle name="_Libro2_Reg Asset 2008 changes-summary Jan_PlntIn_Xavier 2" xfId="17232"/>
    <cellStyle name="_Libro2_Reg Asset 2008 changes-summary Jan_PPA" xfId="17233"/>
    <cellStyle name="_Libro2_Reg Asset 2008 changes-summary Jan_PPA 2" xfId="17234"/>
    <cellStyle name="_Libro2_Reg Asset 2008 changes-summary Jan_PPA_Xavier" xfId="17235"/>
    <cellStyle name="_Libro2_Reg Asset 2008 changes-summary Jan_PPA_Xavier 2" xfId="17236"/>
    <cellStyle name="_Libro2_Reg Asset 2008 changes-summary Jan_Xavier" xfId="17237"/>
    <cellStyle name="_Libro2_Reg Asset 2008 changes-summary Jan_Xavier 2" xfId="17238"/>
    <cellStyle name="_Libro2_Xavier" xfId="17239"/>
    <cellStyle name="_Libro2_Xavier 2" xfId="17240"/>
    <cellStyle name="_Mecom Consideration allocaton &amp; analysis (version 5)" xfId="960"/>
    <cellStyle name="_Mecom Consideration allocaton &amp; analysis (version 5) 2" xfId="961"/>
    <cellStyle name="_Mecom Consideration allocaton &amp; analysis (version 5) 2 2" xfId="3973"/>
    <cellStyle name="_Mecom Consideration allocaton &amp; analysis (version 5) 2_Xavier" xfId="17241"/>
    <cellStyle name="_Mecom Consideration allocaton &amp; analysis (version 5) 2_Xavier 2" xfId="17242"/>
    <cellStyle name="_Mecom Consideration allocaton &amp; analysis (version 5) 3" xfId="3972"/>
    <cellStyle name="_Mecom Consideration allocaton &amp; analysis (version 5) 3 2" xfId="17243"/>
    <cellStyle name="_Mecom Consideration allocaton &amp; analysis (version 5) 4" xfId="17244"/>
    <cellStyle name="_Mecom Consideration allocaton &amp; analysis (version 5) 4 2" xfId="17245"/>
    <cellStyle name="_Mecom Consideration allocaton &amp; analysis (version 5) 5" xfId="17246"/>
    <cellStyle name="_Mecom Consideration allocaton &amp; analysis (version 5) 5 2" xfId="17247"/>
    <cellStyle name="_Mecom Consideration allocaton &amp; analysis (version 5) 6" xfId="17248"/>
    <cellStyle name="_Mecom Consideration allocaton &amp; analysis (version 5) 6 2" xfId="17249"/>
    <cellStyle name="_Mecom Consideration allocaton &amp; analysis (version 5) 7" xfId="17250"/>
    <cellStyle name="_Mecom Consideration allocaton &amp; analysis (version 5) 7 2" xfId="17251"/>
    <cellStyle name="_Mecom Consideration allocaton &amp; analysis (version 5) 8" xfId="17252"/>
    <cellStyle name="_Mecom Consideration allocaton &amp; analysis (version 5) 9" xfId="17253"/>
    <cellStyle name="_Mecom Consideration allocaton &amp; analysis (version 5)_9. Staff Cost-External Services" xfId="17254"/>
    <cellStyle name="_Mecom Consideration allocaton &amp; analysis (version 5)_9. Staff Cost-External Services 2" xfId="17255"/>
    <cellStyle name="_Mecom Consideration allocaton &amp; analysis (version 5)_Actual" xfId="17256"/>
    <cellStyle name="_Mecom Consideration allocaton &amp; analysis (version 5)_Actual 2" xfId="17257"/>
    <cellStyle name="_Mecom Consideration allocaton &amp; analysis (version 5)_Actual_Xavier" xfId="17258"/>
    <cellStyle name="_Mecom Consideration allocaton &amp; analysis (version 5)_Actual_Xavier 2" xfId="17259"/>
    <cellStyle name="_Mecom Consideration allocaton &amp; analysis (version 5)_Adams Report Recon Sept 08" xfId="962"/>
    <cellStyle name="_Mecom Consideration allocaton &amp; analysis (version 5)_Adams Report Recon Sept 08 2" xfId="963"/>
    <cellStyle name="_Mecom Consideration allocaton &amp; analysis (version 5)_Adams Report Recon Sept 08 2 2" xfId="3975"/>
    <cellStyle name="_Mecom Consideration allocaton &amp; analysis (version 5)_Adams Report Recon Sept 08 2_Xavier" xfId="17260"/>
    <cellStyle name="_Mecom Consideration allocaton &amp; analysis (version 5)_Adams Report Recon Sept 08 2_Xavier 2" xfId="17261"/>
    <cellStyle name="_Mecom Consideration allocaton &amp; analysis (version 5)_Adams Report Recon Sept 08 3" xfId="3974"/>
    <cellStyle name="_Mecom Consideration allocaton &amp; analysis (version 5)_Adams Report Recon Sept 08 3 2" xfId="17262"/>
    <cellStyle name="_Mecom Consideration allocaton &amp; analysis (version 5)_Adams Report Recon Sept 08 4" xfId="17263"/>
    <cellStyle name="_Mecom Consideration allocaton &amp; analysis (version 5)_Adams Report Recon Sept 08 4 2" xfId="17264"/>
    <cellStyle name="_Mecom Consideration allocaton &amp; analysis (version 5)_Adams Report Recon Sept 08 5" xfId="17265"/>
    <cellStyle name="_Mecom Consideration allocaton &amp; analysis (version 5)_Adams Report Recon Sept 08 5 2" xfId="17266"/>
    <cellStyle name="_Mecom Consideration allocaton &amp; analysis (version 5)_Adams Report Recon Sept 08 6" xfId="17267"/>
    <cellStyle name="_Mecom Consideration allocaton &amp; analysis (version 5)_Adams Report Recon Sept 08 6 2" xfId="17268"/>
    <cellStyle name="_Mecom Consideration allocaton &amp; analysis (version 5)_Adams Report Recon Sept 08 7" xfId="17269"/>
    <cellStyle name="_Mecom Consideration allocaton &amp; analysis (version 5)_Adams Report Recon Sept 08 7 2" xfId="17270"/>
    <cellStyle name="_Mecom Consideration allocaton &amp; analysis (version 5)_Adams Report Recon Sept 08 8" xfId="17271"/>
    <cellStyle name="_Mecom Consideration allocaton &amp; analysis (version 5)_Adams Report Recon Sept 08 9" xfId="17272"/>
    <cellStyle name="_Mecom Consideration allocaton &amp; analysis (version 5)_Adams Report Recon Sept 08_9. Staff Cost-External Services" xfId="17273"/>
    <cellStyle name="_Mecom Consideration allocaton &amp; analysis (version 5)_Adams Report Recon Sept 08_9. Staff Cost-External Services 2" xfId="17274"/>
    <cellStyle name="_Mecom Consideration allocaton &amp; analysis (version 5)_Adams Report Recon Sept 08_Actual" xfId="17275"/>
    <cellStyle name="_Mecom Consideration allocaton &amp; analysis (version 5)_Adams Report Recon Sept 08_Actual 2" xfId="17276"/>
    <cellStyle name="_Mecom Consideration allocaton &amp; analysis (version 5)_Adams Report Recon Sept 08_Actual_Xavier" xfId="17277"/>
    <cellStyle name="_Mecom Consideration allocaton &amp; analysis (version 5)_Adams Report Recon Sept 08_Actual_Xavier 2" xfId="17278"/>
    <cellStyle name="_Mecom Consideration allocaton &amp; analysis (version 5)_Adams Report Recon Sept 08_Conversion" xfId="17279"/>
    <cellStyle name="_Mecom Consideration allocaton &amp; analysis (version 5)_Adams Report Recon Sept 08_Conversion 2" xfId="17280"/>
    <cellStyle name="_Mecom Consideration allocaton &amp; analysis (version 5)_Adams Report Recon Sept 08_FIN € Summary" xfId="17281"/>
    <cellStyle name="_Mecom Consideration allocaton &amp; analysis (version 5)_Adams Report Recon Sept 08_FIN € Summary 2" xfId="17282"/>
    <cellStyle name="_Mecom Consideration allocaton &amp; analysis (version 5)_Adams Report Recon Sept 08_IFRS Elim" xfId="17283"/>
    <cellStyle name="_Mecom Consideration allocaton &amp; analysis (version 5)_Adams Report Recon Sept 08_IFRS Elim 2" xfId="17284"/>
    <cellStyle name="_Mecom Consideration allocaton &amp; analysis (version 5)_Adams Report Recon Sept 08_IFRS Elim_Xavier" xfId="17285"/>
    <cellStyle name="_Mecom Consideration allocaton &amp; analysis (version 5)_Adams Report Recon Sept 08_IFRS Elim_Xavier 2" xfId="17286"/>
    <cellStyle name="_Mecom Consideration allocaton &amp; analysis (version 5)_Adams Report Recon Sept 08_IFRS IS" xfId="17287"/>
    <cellStyle name="_Mecom Consideration allocaton &amp; analysis (version 5)_Adams Report Recon Sept 08_IFRS IS 2" xfId="17288"/>
    <cellStyle name="_Mecom Consideration allocaton &amp; analysis (version 5)_Adams Report Recon Sept 08_IFRS IS_Xavier" xfId="17289"/>
    <cellStyle name="_Mecom Consideration allocaton &amp; analysis (version 5)_Adams Report Recon Sept 08_IFRS IS_Xavier 2" xfId="17290"/>
    <cellStyle name="_Mecom Consideration allocaton &amp; analysis (version 5)_Adams Report Recon Sept 08_One Corp Summary" xfId="17291"/>
    <cellStyle name="_Mecom Consideration allocaton &amp; analysis (version 5)_Adams Report Recon Sept 08_One Corp Summary 2" xfId="17292"/>
    <cellStyle name="_Mecom Consideration allocaton &amp; analysis (version 5)_Adams Report Recon Sept 08_Plan IS" xfId="17293"/>
    <cellStyle name="_Mecom Consideration allocaton &amp; analysis (version 5)_Adams Report Recon Sept 08_Plan IS 2" xfId="17294"/>
    <cellStyle name="_Mecom Consideration allocaton &amp; analysis (version 5)_Adams Report Recon Sept 08_Plan IS_Xavier" xfId="17295"/>
    <cellStyle name="_Mecom Consideration allocaton &amp; analysis (version 5)_Adams Report Recon Sept 08_Plan IS_Xavier 2" xfId="17296"/>
    <cellStyle name="_Mecom Consideration allocaton &amp; analysis (version 5)_Adams Report Recon Sept 08_PlntIn" xfId="17297"/>
    <cellStyle name="_Mecom Consideration allocaton &amp; analysis (version 5)_Adams Report Recon Sept 08_PlntIn 2" xfId="17298"/>
    <cellStyle name="_Mecom Consideration allocaton &amp; analysis (version 5)_Adams Report Recon Sept 08_PlntIn_Xavier" xfId="17299"/>
    <cellStyle name="_Mecom Consideration allocaton &amp; analysis (version 5)_Adams Report Recon Sept 08_PlntIn_Xavier 2" xfId="17300"/>
    <cellStyle name="_Mecom Consideration allocaton &amp; analysis (version 5)_Adams Report Recon Sept 08_PPA" xfId="17301"/>
    <cellStyle name="_Mecom Consideration allocaton &amp; analysis (version 5)_Adams Report Recon Sept 08_PPA 2" xfId="17302"/>
    <cellStyle name="_Mecom Consideration allocaton &amp; analysis (version 5)_Adams Report Recon Sept 08_PPA_Xavier" xfId="17303"/>
    <cellStyle name="_Mecom Consideration allocaton &amp; analysis (version 5)_Adams Report Recon Sept 08_PPA_Xavier 2" xfId="17304"/>
    <cellStyle name="_Mecom Consideration allocaton &amp; analysis (version 5)_Adams Report Recon Sept 08_Xavier" xfId="17305"/>
    <cellStyle name="_Mecom Consideration allocaton &amp; analysis (version 5)_Adams Report Recon Sept 08_Xavier 2" xfId="17306"/>
    <cellStyle name="_Mecom Consideration allocaton &amp; analysis (version 5)_Book1" xfId="964"/>
    <cellStyle name="_Mecom Consideration allocaton &amp; analysis (version 5)_Book1 2" xfId="965"/>
    <cellStyle name="_Mecom Consideration allocaton &amp; analysis (version 5)_Book1 2 2" xfId="3977"/>
    <cellStyle name="_Mecom Consideration allocaton &amp; analysis (version 5)_Book1 2_Xavier" xfId="17307"/>
    <cellStyle name="_Mecom Consideration allocaton &amp; analysis (version 5)_Book1 2_Xavier 2" xfId="17308"/>
    <cellStyle name="_Mecom Consideration allocaton &amp; analysis (version 5)_Book1 3" xfId="3976"/>
    <cellStyle name="_Mecom Consideration allocaton &amp; analysis (version 5)_Book1 3 2" xfId="17309"/>
    <cellStyle name="_Mecom Consideration allocaton &amp; analysis (version 5)_Book1 4" xfId="17310"/>
    <cellStyle name="_Mecom Consideration allocaton &amp; analysis (version 5)_Book1 4 2" xfId="17311"/>
    <cellStyle name="_Mecom Consideration allocaton &amp; analysis (version 5)_Book1 5" xfId="17312"/>
    <cellStyle name="_Mecom Consideration allocaton &amp; analysis (version 5)_Book1 5 2" xfId="17313"/>
    <cellStyle name="_Mecom Consideration allocaton &amp; analysis (version 5)_Book1 6" xfId="17314"/>
    <cellStyle name="_Mecom Consideration allocaton &amp; analysis (version 5)_Book1 6 2" xfId="17315"/>
    <cellStyle name="_Mecom Consideration allocaton &amp; analysis (version 5)_Book1 7" xfId="17316"/>
    <cellStyle name="_Mecom Consideration allocaton &amp; analysis (version 5)_Book1 7 2" xfId="17317"/>
    <cellStyle name="_Mecom Consideration allocaton &amp; analysis (version 5)_Book1 8" xfId="17318"/>
    <cellStyle name="_Mecom Consideration allocaton &amp; analysis (version 5)_Book1 9" xfId="17319"/>
    <cellStyle name="_Mecom Consideration allocaton &amp; analysis (version 5)_Book1_9. Staff Cost-External Services" xfId="17320"/>
    <cellStyle name="_Mecom Consideration allocaton &amp; analysis (version 5)_Book1_9. Staff Cost-External Services 2" xfId="17321"/>
    <cellStyle name="_Mecom Consideration allocaton &amp; analysis (version 5)_Book1_Actual" xfId="17322"/>
    <cellStyle name="_Mecom Consideration allocaton &amp; analysis (version 5)_Book1_Actual 2" xfId="17323"/>
    <cellStyle name="_Mecom Consideration allocaton &amp; analysis (version 5)_Book1_Actual_Xavier" xfId="17324"/>
    <cellStyle name="_Mecom Consideration allocaton &amp; analysis (version 5)_Book1_Actual_Xavier 2" xfId="17325"/>
    <cellStyle name="_Mecom Consideration allocaton &amp; analysis (version 5)_Book1_Conversion" xfId="17326"/>
    <cellStyle name="_Mecom Consideration allocaton &amp; analysis (version 5)_Book1_Conversion 2" xfId="17327"/>
    <cellStyle name="_Mecom Consideration allocaton &amp; analysis (version 5)_Book1_FIN € Summary" xfId="17328"/>
    <cellStyle name="_Mecom Consideration allocaton &amp; analysis (version 5)_Book1_FIN € Summary 2" xfId="17329"/>
    <cellStyle name="_Mecom Consideration allocaton &amp; analysis (version 5)_Book1_IFRS Elim" xfId="17330"/>
    <cellStyle name="_Mecom Consideration allocaton &amp; analysis (version 5)_Book1_IFRS Elim 2" xfId="17331"/>
    <cellStyle name="_Mecom Consideration allocaton &amp; analysis (version 5)_Book1_IFRS Elim_Xavier" xfId="17332"/>
    <cellStyle name="_Mecom Consideration allocaton &amp; analysis (version 5)_Book1_IFRS Elim_Xavier 2" xfId="17333"/>
    <cellStyle name="_Mecom Consideration allocaton &amp; analysis (version 5)_Book1_IFRS IS" xfId="17334"/>
    <cellStyle name="_Mecom Consideration allocaton &amp; analysis (version 5)_Book1_IFRS IS 2" xfId="17335"/>
    <cellStyle name="_Mecom Consideration allocaton &amp; analysis (version 5)_Book1_IFRS IS_Xavier" xfId="17336"/>
    <cellStyle name="_Mecom Consideration allocaton &amp; analysis (version 5)_Book1_IFRS IS_Xavier 2" xfId="17337"/>
    <cellStyle name="_Mecom Consideration allocaton &amp; analysis (version 5)_Book1_One Corp Summary" xfId="17338"/>
    <cellStyle name="_Mecom Consideration allocaton &amp; analysis (version 5)_Book1_One Corp Summary 2" xfId="17339"/>
    <cellStyle name="_Mecom Consideration allocaton &amp; analysis (version 5)_Book1_Plan IS" xfId="17340"/>
    <cellStyle name="_Mecom Consideration allocaton &amp; analysis (version 5)_Book1_Plan IS 2" xfId="17341"/>
    <cellStyle name="_Mecom Consideration allocaton &amp; analysis (version 5)_Book1_Plan IS_Xavier" xfId="17342"/>
    <cellStyle name="_Mecom Consideration allocaton &amp; analysis (version 5)_Book1_Plan IS_Xavier 2" xfId="17343"/>
    <cellStyle name="_Mecom Consideration allocaton &amp; analysis (version 5)_Book1_PlntIn" xfId="17344"/>
    <cellStyle name="_Mecom Consideration allocaton &amp; analysis (version 5)_Book1_PlntIn 2" xfId="17345"/>
    <cellStyle name="_Mecom Consideration allocaton &amp; analysis (version 5)_Book1_PlntIn_Xavier" xfId="17346"/>
    <cellStyle name="_Mecom Consideration allocaton &amp; analysis (version 5)_Book1_PlntIn_Xavier 2" xfId="17347"/>
    <cellStyle name="_Mecom Consideration allocaton &amp; analysis (version 5)_Book1_PPA" xfId="17348"/>
    <cellStyle name="_Mecom Consideration allocaton &amp; analysis (version 5)_Book1_PPA 2" xfId="17349"/>
    <cellStyle name="_Mecom Consideration allocaton &amp; analysis (version 5)_Book1_PPA_Xavier" xfId="17350"/>
    <cellStyle name="_Mecom Consideration allocaton &amp; analysis (version 5)_Book1_PPA_Xavier 2" xfId="17351"/>
    <cellStyle name="_Mecom Consideration allocaton &amp; analysis (version 5)_Book1_Xavier" xfId="17352"/>
    <cellStyle name="_Mecom Consideration allocaton &amp; analysis (version 5)_Book1_Xavier 2" xfId="17353"/>
    <cellStyle name="_Mecom Consideration allocaton &amp; analysis (version 5)_Conversion" xfId="17354"/>
    <cellStyle name="_Mecom Consideration allocaton &amp; analysis (version 5)_Conversion 2" xfId="17355"/>
    <cellStyle name="_Mecom Consideration allocaton &amp; analysis (version 5)_FIN € Summary" xfId="17356"/>
    <cellStyle name="_Mecom Consideration allocaton &amp; analysis (version 5)_FIN € Summary 2" xfId="17357"/>
    <cellStyle name="_Mecom Consideration allocaton &amp; analysis (version 5)_IFRS Elim" xfId="17358"/>
    <cellStyle name="_Mecom Consideration allocaton &amp; analysis (version 5)_IFRS Elim 2" xfId="17359"/>
    <cellStyle name="_Mecom Consideration allocaton &amp; analysis (version 5)_IFRS Elim_Xavier" xfId="17360"/>
    <cellStyle name="_Mecom Consideration allocaton &amp; analysis (version 5)_IFRS Elim_Xavier 2" xfId="17361"/>
    <cellStyle name="_Mecom Consideration allocaton &amp; analysis (version 5)_IFRS IS" xfId="17362"/>
    <cellStyle name="_Mecom Consideration allocaton &amp; analysis (version 5)_IFRS IS 2" xfId="17363"/>
    <cellStyle name="_Mecom Consideration allocaton &amp; analysis (version 5)_IFRS IS_Xavier" xfId="17364"/>
    <cellStyle name="_Mecom Consideration allocaton &amp; analysis (version 5)_IFRS IS_Xavier 2" xfId="17365"/>
    <cellStyle name="_Mecom Consideration allocaton &amp; analysis (version 5)_NYSEG Assets" xfId="966"/>
    <cellStyle name="_Mecom Consideration allocaton &amp; analysis (version 5)_NYSEG Assets 2" xfId="967"/>
    <cellStyle name="_Mecom Consideration allocaton &amp; analysis (version 5)_NYSEG Assets 2 2" xfId="3979"/>
    <cellStyle name="_Mecom Consideration allocaton &amp; analysis (version 5)_NYSEG Assets 2_Xavier" xfId="17366"/>
    <cellStyle name="_Mecom Consideration allocaton &amp; analysis (version 5)_NYSEG Assets 2_Xavier 2" xfId="17367"/>
    <cellStyle name="_Mecom Consideration allocaton &amp; analysis (version 5)_NYSEG Assets 3" xfId="3978"/>
    <cellStyle name="_Mecom Consideration allocaton &amp; analysis (version 5)_NYSEG Assets 3 2" xfId="17368"/>
    <cellStyle name="_Mecom Consideration allocaton &amp; analysis (version 5)_NYSEG Assets 4" xfId="17369"/>
    <cellStyle name="_Mecom Consideration allocaton &amp; analysis (version 5)_NYSEG Assets 4 2" xfId="17370"/>
    <cellStyle name="_Mecom Consideration allocaton &amp; analysis (version 5)_NYSEG Assets 5" xfId="17371"/>
    <cellStyle name="_Mecom Consideration allocaton &amp; analysis (version 5)_NYSEG Assets 5 2" xfId="17372"/>
    <cellStyle name="_Mecom Consideration allocaton &amp; analysis (version 5)_NYSEG Assets 6" xfId="17373"/>
    <cellStyle name="_Mecom Consideration allocaton &amp; analysis (version 5)_NYSEG Assets 6 2" xfId="17374"/>
    <cellStyle name="_Mecom Consideration allocaton &amp; analysis (version 5)_NYSEG Assets 7" xfId="17375"/>
    <cellStyle name="_Mecom Consideration allocaton &amp; analysis (version 5)_NYSEG Assets 7 2" xfId="17376"/>
    <cellStyle name="_Mecom Consideration allocaton &amp; analysis (version 5)_NYSEG Assets 8" xfId="17377"/>
    <cellStyle name="_Mecom Consideration allocaton &amp; analysis (version 5)_NYSEG Assets 9" xfId="17378"/>
    <cellStyle name="_Mecom Consideration allocaton &amp; analysis (version 5)_NYSEG Assets_9. Staff Cost-External Services" xfId="17379"/>
    <cellStyle name="_Mecom Consideration allocaton &amp; analysis (version 5)_NYSEG Assets_9. Staff Cost-External Services 2" xfId="17380"/>
    <cellStyle name="_Mecom Consideration allocaton &amp; analysis (version 5)_NYSEG Assets_Actual" xfId="17381"/>
    <cellStyle name="_Mecom Consideration allocaton &amp; analysis (version 5)_NYSEG Assets_Actual 2" xfId="17382"/>
    <cellStyle name="_Mecom Consideration allocaton &amp; analysis (version 5)_NYSEG Assets_Actual_Xavier" xfId="17383"/>
    <cellStyle name="_Mecom Consideration allocaton &amp; analysis (version 5)_NYSEG Assets_Actual_Xavier 2" xfId="17384"/>
    <cellStyle name="_Mecom Consideration allocaton &amp; analysis (version 5)_NYSEG Assets_Conversion" xfId="17385"/>
    <cellStyle name="_Mecom Consideration allocaton &amp; analysis (version 5)_NYSEG Assets_Conversion 2" xfId="17386"/>
    <cellStyle name="_Mecom Consideration allocaton &amp; analysis (version 5)_NYSEG Assets_FIN € Summary" xfId="17387"/>
    <cellStyle name="_Mecom Consideration allocaton &amp; analysis (version 5)_NYSEG Assets_FIN € Summary 2" xfId="17388"/>
    <cellStyle name="_Mecom Consideration allocaton &amp; analysis (version 5)_NYSEG Assets_IFRS Elim" xfId="17389"/>
    <cellStyle name="_Mecom Consideration allocaton &amp; analysis (version 5)_NYSEG Assets_IFRS Elim 2" xfId="17390"/>
    <cellStyle name="_Mecom Consideration allocaton &amp; analysis (version 5)_NYSEG Assets_IFRS Elim_Xavier" xfId="17391"/>
    <cellStyle name="_Mecom Consideration allocaton &amp; analysis (version 5)_NYSEG Assets_IFRS Elim_Xavier 2" xfId="17392"/>
    <cellStyle name="_Mecom Consideration allocaton &amp; analysis (version 5)_NYSEG Assets_IFRS IS" xfId="17393"/>
    <cellStyle name="_Mecom Consideration allocaton &amp; analysis (version 5)_NYSEG Assets_IFRS IS 2" xfId="17394"/>
    <cellStyle name="_Mecom Consideration allocaton &amp; analysis (version 5)_NYSEG Assets_IFRS IS_Xavier" xfId="17395"/>
    <cellStyle name="_Mecom Consideration allocaton &amp; analysis (version 5)_NYSEG Assets_IFRS IS_Xavier 2" xfId="17396"/>
    <cellStyle name="_Mecom Consideration allocaton &amp; analysis (version 5)_NYSEG Assets_One Corp Summary" xfId="17397"/>
    <cellStyle name="_Mecom Consideration allocaton &amp; analysis (version 5)_NYSEG Assets_One Corp Summary 2" xfId="17398"/>
    <cellStyle name="_Mecom Consideration allocaton &amp; analysis (version 5)_NYSEG Assets_Plan IS" xfId="17399"/>
    <cellStyle name="_Mecom Consideration allocaton &amp; analysis (version 5)_NYSEG Assets_Plan IS 2" xfId="17400"/>
    <cellStyle name="_Mecom Consideration allocaton &amp; analysis (version 5)_NYSEG Assets_Plan IS_Xavier" xfId="17401"/>
    <cellStyle name="_Mecom Consideration allocaton &amp; analysis (version 5)_NYSEG Assets_Plan IS_Xavier 2" xfId="17402"/>
    <cellStyle name="_Mecom Consideration allocaton &amp; analysis (version 5)_NYSEG Assets_PlntIn" xfId="17403"/>
    <cellStyle name="_Mecom Consideration allocaton &amp; analysis (version 5)_NYSEG Assets_PlntIn 2" xfId="17404"/>
    <cellStyle name="_Mecom Consideration allocaton &amp; analysis (version 5)_NYSEG Assets_PlntIn_Xavier" xfId="17405"/>
    <cellStyle name="_Mecom Consideration allocaton &amp; analysis (version 5)_NYSEG Assets_PlntIn_Xavier 2" xfId="17406"/>
    <cellStyle name="_Mecom Consideration allocaton &amp; analysis (version 5)_NYSEG Assets_PPA" xfId="17407"/>
    <cellStyle name="_Mecom Consideration allocaton &amp; analysis (version 5)_NYSEG Assets_PPA 2" xfId="17408"/>
    <cellStyle name="_Mecom Consideration allocaton &amp; analysis (version 5)_NYSEG Assets_PPA_Xavier" xfId="17409"/>
    <cellStyle name="_Mecom Consideration allocaton &amp; analysis (version 5)_NYSEG Assets_PPA_Xavier 2" xfId="17410"/>
    <cellStyle name="_Mecom Consideration allocaton &amp; analysis (version 5)_NYSEG Assets_Xavier" xfId="17411"/>
    <cellStyle name="_Mecom Consideration allocaton &amp; analysis (version 5)_NYSEG Assets_Xavier 2" xfId="17412"/>
    <cellStyle name="_Mecom Consideration allocaton &amp; analysis (version 5)_NYSEG Liab" xfId="968"/>
    <cellStyle name="_Mecom Consideration allocaton &amp; analysis (version 5)_NYSEG Liab 2" xfId="969"/>
    <cellStyle name="_Mecom Consideration allocaton &amp; analysis (version 5)_NYSEG Liab 2 2" xfId="3981"/>
    <cellStyle name="_Mecom Consideration allocaton &amp; analysis (version 5)_NYSEG Liab 2_Xavier" xfId="17413"/>
    <cellStyle name="_Mecom Consideration allocaton &amp; analysis (version 5)_NYSEG Liab 2_Xavier 2" xfId="17414"/>
    <cellStyle name="_Mecom Consideration allocaton &amp; analysis (version 5)_NYSEG Liab 3" xfId="3980"/>
    <cellStyle name="_Mecom Consideration allocaton &amp; analysis (version 5)_NYSEG Liab 3 2" xfId="17415"/>
    <cellStyle name="_Mecom Consideration allocaton &amp; analysis (version 5)_NYSEG Liab 4" xfId="17416"/>
    <cellStyle name="_Mecom Consideration allocaton &amp; analysis (version 5)_NYSEG Liab 4 2" xfId="17417"/>
    <cellStyle name="_Mecom Consideration allocaton &amp; analysis (version 5)_NYSEG Liab 5" xfId="17418"/>
    <cellStyle name="_Mecom Consideration allocaton &amp; analysis (version 5)_NYSEG Liab 5 2" xfId="17419"/>
    <cellStyle name="_Mecom Consideration allocaton &amp; analysis (version 5)_NYSEG Liab 6" xfId="17420"/>
    <cellStyle name="_Mecom Consideration allocaton &amp; analysis (version 5)_NYSEG Liab 6 2" xfId="17421"/>
    <cellStyle name="_Mecom Consideration allocaton &amp; analysis (version 5)_NYSEG Liab 7" xfId="17422"/>
    <cellStyle name="_Mecom Consideration allocaton &amp; analysis (version 5)_NYSEG Liab 7 2" xfId="17423"/>
    <cellStyle name="_Mecom Consideration allocaton &amp; analysis (version 5)_NYSEG Liab 8" xfId="17424"/>
    <cellStyle name="_Mecom Consideration allocaton &amp; analysis (version 5)_NYSEG Liab 9" xfId="17425"/>
    <cellStyle name="_Mecom Consideration allocaton &amp; analysis (version 5)_NYSEG Liab_9. Staff Cost-External Services" xfId="17426"/>
    <cellStyle name="_Mecom Consideration allocaton &amp; analysis (version 5)_NYSEG Liab_9. Staff Cost-External Services 2" xfId="17427"/>
    <cellStyle name="_Mecom Consideration allocaton &amp; analysis (version 5)_NYSEG Liab_Actual" xfId="17428"/>
    <cellStyle name="_Mecom Consideration allocaton &amp; analysis (version 5)_NYSEG Liab_Actual 2" xfId="17429"/>
    <cellStyle name="_Mecom Consideration allocaton &amp; analysis (version 5)_NYSEG Liab_Actual_Xavier" xfId="17430"/>
    <cellStyle name="_Mecom Consideration allocaton &amp; analysis (version 5)_NYSEG Liab_Actual_Xavier 2" xfId="17431"/>
    <cellStyle name="_Mecom Consideration allocaton &amp; analysis (version 5)_NYSEG Liab_Conversion" xfId="17432"/>
    <cellStyle name="_Mecom Consideration allocaton &amp; analysis (version 5)_NYSEG Liab_Conversion 2" xfId="17433"/>
    <cellStyle name="_Mecom Consideration allocaton &amp; analysis (version 5)_NYSEG Liab_FIN € Summary" xfId="17434"/>
    <cellStyle name="_Mecom Consideration allocaton &amp; analysis (version 5)_NYSEG Liab_FIN € Summary 2" xfId="17435"/>
    <cellStyle name="_Mecom Consideration allocaton &amp; analysis (version 5)_NYSEG Liab_IFRS Elim" xfId="17436"/>
    <cellStyle name="_Mecom Consideration allocaton &amp; analysis (version 5)_NYSEG Liab_IFRS Elim 2" xfId="17437"/>
    <cellStyle name="_Mecom Consideration allocaton &amp; analysis (version 5)_NYSEG Liab_IFRS Elim_Xavier" xfId="17438"/>
    <cellStyle name="_Mecom Consideration allocaton &amp; analysis (version 5)_NYSEG Liab_IFRS Elim_Xavier 2" xfId="17439"/>
    <cellStyle name="_Mecom Consideration allocaton &amp; analysis (version 5)_NYSEG Liab_IFRS IS" xfId="17440"/>
    <cellStyle name="_Mecom Consideration allocaton &amp; analysis (version 5)_NYSEG Liab_IFRS IS 2" xfId="17441"/>
    <cellStyle name="_Mecom Consideration allocaton &amp; analysis (version 5)_NYSEG Liab_IFRS IS_Xavier" xfId="17442"/>
    <cellStyle name="_Mecom Consideration allocaton &amp; analysis (version 5)_NYSEG Liab_IFRS IS_Xavier 2" xfId="17443"/>
    <cellStyle name="_Mecom Consideration allocaton &amp; analysis (version 5)_NYSEG Liab_One Corp Summary" xfId="17444"/>
    <cellStyle name="_Mecom Consideration allocaton &amp; analysis (version 5)_NYSEG Liab_One Corp Summary 2" xfId="17445"/>
    <cellStyle name="_Mecom Consideration allocaton &amp; analysis (version 5)_NYSEG Liab_Plan IS" xfId="17446"/>
    <cellStyle name="_Mecom Consideration allocaton &amp; analysis (version 5)_NYSEG Liab_Plan IS 2" xfId="17447"/>
    <cellStyle name="_Mecom Consideration allocaton &amp; analysis (version 5)_NYSEG Liab_Plan IS_Xavier" xfId="17448"/>
    <cellStyle name="_Mecom Consideration allocaton &amp; analysis (version 5)_NYSEG Liab_Plan IS_Xavier 2" xfId="17449"/>
    <cellStyle name="_Mecom Consideration allocaton &amp; analysis (version 5)_NYSEG Liab_PlntIn" xfId="17450"/>
    <cellStyle name="_Mecom Consideration allocaton &amp; analysis (version 5)_NYSEG Liab_PlntIn 2" xfId="17451"/>
    <cellStyle name="_Mecom Consideration allocaton &amp; analysis (version 5)_NYSEG Liab_PlntIn_Xavier" xfId="17452"/>
    <cellStyle name="_Mecom Consideration allocaton &amp; analysis (version 5)_NYSEG Liab_PlntIn_Xavier 2" xfId="17453"/>
    <cellStyle name="_Mecom Consideration allocaton &amp; analysis (version 5)_NYSEG Liab_PPA" xfId="17454"/>
    <cellStyle name="_Mecom Consideration allocaton &amp; analysis (version 5)_NYSEG Liab_PPA 2" xfId="17455"/>
    <cellStyle name="_Mecom Consideration allocaton &amp; analysis (version 5)_NYSEG Liab_PPA_Xavier" xfId="17456"/>
    <cellStyle name="_Mecom Consideration allocaton &amp; analysis (version 5)_NYSEG Liab_PPA_Xavier 2" xfId="17457"/>
    <cellStyle name="_Mecom Consideration allocaton &amp; analysis (version 5)_NYSEG Liab_Xavier" xfId="17458"/>
    <cellStyle name="_Mecom Consideration allocaton &amp; analysis (version 5)_NYSEG Liab_Xavier 2" xfId="17459"/>
    <cellStyle name="_Mecom Consideration allocaton &amp; analysis (version 5)_One Corp Summary" xfId="17460"/>
    <cellStyle name="_Mecom Consideration allocaton &amp; analysis (version 5)_One Corp Summary 2" xfId="17461"/>
    <cellStyle name="_Mecom Consideration allocaton &amp; analysis (version 5)_Plan IS" xfId="17462"/>
    <cellStyle name="_Mecom Consideration allocaton &amp; analysis (version 5)_Plan IS 2" xfId="17463"/>
    <cellStyle name="_Mecom Consideration allocaton &amp; analysis (version 5)_Plan IS_Xavier" xfId="17464"/>
    <cellStyle name="_Mecom Consideration allocaton &amp; analysis (version 5)_Plan IS_Xavier 2" xfId="17465"/>
    <cellStyle name="_Mecom Consideration allocaton &amp; analysis (version 5)_PlntIn" xfId="17466"/>
    <cellStyle name="_Mecom Consideration allocaton &amp; analysis (version 5)_PlntIn 2" xfId="17467"/>
    <cellStyle name="_Mecom Consideration allocaton &amp; analysis (version 5)_PlntIn_Xavier" xfId="17468"/>
    <cellStyle name="_Mecom Consideration allocaton &amp; analysis (version 5)_PlntIn_Xavier 2" xfId="17469"/>
    <cellStyle name="_Mecom Consideration allocaton &amp; analysis (version 5)_PPA" xfId="17470"/>
    <cellStyle name="_Mecom Consideration allocaton &amp; analysis (version 5)_PPA 2" xfId="17471"/>
    <cellStyle name="_Mecom Consideration allocaton &amp; analysis (version 5)_PPA_Xavier" xfId="17472"/>
    <cellStyle name="_Mecom Consideration allocaton &amp; analysis (version 5)_PPA_Xavier 2" xfId="17473"/>
    <cellStyle name="_Mecom Consideration allocaton &amp; analysis (version 5)_Reg Asset 2008 changes-summary Jan" xfId="970"/>
    <cellStyle name="_Mecom Consideration allocaton &amp; analysis (version 5)_Reg Asset 2008 changes-summary Jan 2" xfId="971"/>
    <cellStyle name="_Mecom Consideration allocaton &amp; analysis (version 5)_Reg Asset 2008 changes-summary Jan 2 2" xfId="3983"/>
    <cellStyle name="_Mecom Consideration allocaton &amp; analysis (version 5)_Reg Asset 2008 changes-summary Jan 2_Xavier" xfId="17474"/>
    <cellStyle name="_Mecom Consideration allocaton &amp; analysis (version 5)_Reg Asset 2008 changes-summary Jan 2_Xavier 2" xfId="17475"/>
    <cellStyle name="_Mecom Consideration allocaton &amp; analysis (version 5)_Reg Asset 2008 changes-summary Jan 3" xfId="3982"/>
    <cellStyle name="_Mecom Consideration allocaton &amp; analysis (version 5)_Reg Asset 2008 changes-summary Jan 3 2" xfId="17476"/>
    <cellStyle name="_Mecom Consideration allocaton &amp; analysis (version 5)_Reg Asset 2008 changes-summary Jan 4" xfId="17477"/>
    <cellStyle name="_Mecom Consideration allocaton &amp; analysis (version 5)_Reg Asset 2008 changes-summary Jan 4 2" xfId="17478"/>
    <cellStyle name="_Mecom Consideration allocaton &amp; analysis (version 5)_Reg Asset 2008 changes-summary Jan 5" xfId="17479"/>
    <cellStyle name="_Mecom Consideration allocaton &amp; analysis (version 5)_Reg Asset 2008 changes-summary Jan 5 2" xfId="17480"/>
    <cellStyle name="_Mecom Consideration allocaton &amp; analysis (version 5)_Reg Asset 2008 changes-summary Jan 6" xfId="17481"/>
    <cellStyle name="_Mecom Consideration allocaton &amp; analysis (version 5)_Reg Asset 2008 changes-summary Jan 6 2" xfId="17482"/>
    <cellStyle name="_Mecom Consideration allocaton &amp; analysis (version 5)_Reg Asset 2008 changes-summary Jan 7" xfId="17483"/>
    <cellStyle name="_Mecom Consideration allocaton &amp; analysis (version 5)_Reg Asset 2008 changes-summary Jan 7 2" xfId="17484"/>
    <cellStyle name="_Mecom Consideration allocaton &amp; analysis (version 5)_Reg Asset 2008 changes-summary Jan 8" xfId="17485"/>
    <cellStyle name="_Mecom Consideration allocaton &amp; analysis (version 5)_Reg Asset 2008 changes-summary Jan 9" xfId="17486"/>
    <cellStyle name="_Mecom Consideration allocaton &amp; analysis (version 5)_Reg Asset 2008 changes-summary Jan_9. Staff Cost-External Services" xfId="17487"/>
    <cellStyle name="_Mecom Consideration allocaton &amp; analysis (version 5)_Reg Asset 2008 changes-summary Jan_9. Staff Cost-External Services 2" xfId="17488"/>
    <cellStyle name="_Mecom Consideration allocaton &amp; analysis (version 5)_Reg Asset 2008 changes-summary Jan_Actual" xfId="17489"/>
    <cellStyle name="_Mecom Consideration allocaton &amp; analysis (version 5)_Reg Asset 2008 changes-summary Jan_Actual 2" xfId="17490"/>
    <cellStyle name="_Mecom Consideration allocaton &amp; analysis (version 5)_Reg Asset 2008 changes-summary Jan_Actual_Xavier" xfId="17491"/>
    <cellStyle name="_Mecom Consideration allocaton &amp; analysis (version 5)_Reg Asset 2008 changes-summary Jan_Actual_Xavier 2" xfId="17492"/>
    <cellStyle name="_Mecom Consideration allocaton &amp; analysis (version 5)_Reg Asset 2008 changes-summary Jan_Conversion" xfId="17493"/>
    <cellStyle name="_Mecom Consideration allocaton &amp; analysis (version 5)_Reg Asset 2008 changes-summary Jan_Conversion 2" xfId="17494"/>
    <cellStyle name="_Mecom Consideration allocaton &amp; analysis (version 5)_Reg Asset 2008 changes-summary Jan_FIN € Summary" xfId="17495"/>
    <cellStyle name="_Mecom Consideration allocaton &amp; analysis (version 5)_Reg Asset 2008 changes-summary Jan_FIN € Summary 2" xfId="17496"/>
    <cellStyle name="_Mecom Consideration allocaton &amp; analysis (version 5)_Reg Asset 2008 changes-summary Jan_IFRS IS" xfId="17497"/>
    <cellStyle name="_Mecom Consideration allocaton &amp; analysis (version 5)_Reg Asset 2008 changes-summary Jan_IFRS IS 2" xfId="17498"/>
    <cellStyle name="_Mecom Consideration allocaton &amp; analysis (version 5)_Reg Asset 2008 changes-summary Jan_IFRS IS_Xavier" xfId="17499"/>
    <cellStyle name="_Mecom Consideration allocaton &amp; analysis (version 5)_Reg Asset 2008 changes-summary Jan_IFRS IS_Xavier 2" xfId="17500"/>
    <cellStyle name="_Mecom Consideration allocaton &amp; analysis (version 5)_Reg Asset 2008 changes-summary Jan_One Corp Summary" xfId="17501"/>
    <cellStyle name="_Mecom Consideration allocaton &amp; analysis (version 5)_Reg Asset 2008 changes-summary Jan_One Corp Summary 2" xfId="17502"/>
    <cellStyle name="_Mecom Consideration allocaton &amp; analysis (version 5)_Reg Asset 2008 changes-summary Jan_Plan IS" xfId="17503"/>
    <cellStyle name="_Mecom Consideration allocaton &amp; analysis (version 5)_Reg Asset 2008 changes-summary Jan_Plan IS 2" xfId="17504"/>
    <cellStyle name="_Mecom Consideration allocaton &amp; analysis (version 5)_Reg Asset 2008 changes-summary Jan_Plan IS_Xavier" xfId="17505"/>
    <cellStyle name="_Mecom Consideration allocaton &amp; analysis (version 5)_Reg Asset 2008 changes-summary Jan_Plan IS_Xavier 2" xfId="17506"/>
    <cellStyle name="_Mecom Consideration allocaton &amp; analysis (version 5)_Reg Asset 2008 changes-summary Jan_PlntIn" xfId="17507"/>
    <cellStyle name="_Mecom Consideration allocaton &amp; analysis (version 5)_Reg Asset 2008 changes-summary Jan_PlntIn 2" xfId="17508"/>
    <cellStyle name="_Mecom Consideration allocaton &amp; analysis (version 5)_Reg Asset 2008 changes-summary Jan_PlntIn_Xavier" xfId="17509"/>
    <cellStyle name="_Mecom Consideration allocaton &amp; analysis (version 5)_Reg Asset 2008 changes-summary Jan_PlntIn_Xavier 2" xfId="17510"/>
    <cellStyle name="_Mecom Consideration allocaton &amp; analysis (version 5)_Reg Asset 2008 changes-summary Jan_PPA" xfId="17511"/>
    <cellStyle name="_Mecom Consideration allocaton &amp; analysis (version 5)_Reg Asset 2008 changes-summary Jan_PPA 2" xfId="17512"/>
    <cellStyle name="_Mecom Consideration allocaton &amp; analysis (version 5)_Reg Asset 2008 changes-summary Jan_PPA_Xavier" xfId="17513"/>
    <cellStyle name="_Mecom Consideration allocaton &amp; analysis (version 5)_Reg Asset 2008 changes-summary Jan_PPA_Xavier 2" xfId="17514"/>
    <cellStyle name="_Mecom Consideration allocaton &amp; analysis (version 5)_Reg Asset 2008 changes-summary Jan_Xavier" xfId="17515"/>
    <cellStyle name="_Mecom Consideration allocaton &amp; analysis (version 5)_Reg Asset 2008 changes-summary Jan_Xavier 2" xfId="17516"/>
    <cellStyle name="_Mecom Consideration allocaton &amp; analysis (version 5)_Xavier" xfId="17517"/>
    <cellStyle name="_Mecom Consideration allocaton &amp; analysis (version 5)_Xavier 2" xfId="17518"/>
    <cellStyle name="_Multiple" xfId="972"/>
    <cellStyle name="_Multiple 2" xfId="973"/>
    <cellStyle name="_Multiple 2 2" xfId="3985"/>
    <cellStyle name="_Multiple 3" xfId="3984"/>
    <cellStyle name="_Multiple_Cable Model bp1" xfId="974"/>
    <cellStyle name="_Multiple_Cable Model bp1 2" xfId="975"/>
    <cellStyle name="_Multiple_dcf" xfId="976"/>
    <cellStyle name="_Multiple_dcf 2" xfId="977"/>
    <cellStyle name="_Multiple_dcf 2 2" xfId="3987"/>
    <cellStyle name="_Multiple_dcf 3" xfId="3986"/>
    <cellStyle name="_Multiple_TXU_LBO_05v2" xfId="978"/>
    <cellStyle name="_Multiple_TXU_LBO_05v2 2" xfId="979"/>
    <cellStyle name="_Multiple_TXU_LBO_05v2 2 2" xfId="3989"/>
    <cellStyle name="_Multiple_TXU_LBO_05v2 3" xfId="3988"/>
    <cellStyle name="_Multiple_TXU_LBO_05v5" xfId="980"/>
    <cellStyle name="_Multiple_TXU_LBO_05v5 2" xfId="981"/>
    <cellStyle name="_Multiple_TXU_LBO_05v5 2 2" xfId="3991"/>
    <cellStyle name="_Multiple_TXU_LBO_05v5 3" xfId="3990"/>
    <cellStyle name="_MultipleSpace" xfId="982"/>
    <cellStyle name="_MultipleSpace 2" xfId="983"/>
    <cellStyle name="_MultipleSpace 2 2" xfId="3993"/>
    <cellStyle name="_MultipleSpace 3" xfId="3992"/>
    <cellStyle name="_MultipleSpace_dcf" xfId="984"/>
    <cellStyle name="_MultipleSpace_dcf 2" xfId="985"/>
    <cellStyle name="_MultipleSpace_dcf 2 2" xfId="3995"/>
    <cellStyle name="_MultipleSpace_dcf 3" xfId="3994"/>
    <cellStyle name="_MultipleSpace_TXU_LBO_05v2" xfId="986"/>
    <cellStyle name="_MultipleSpace_TXU_LBO_05v2 2" xfId="987"/>
    <cellStyle name="_MultipleSpace_TXU_LBO_05v2 2 2" xfId="3997"/>
    <cellStyle name="_MultipleSpace_TXU_LBO_05v2 3" xfId="3996"/>
    <cellStyle name="_MultipleSpace_TXU_LBO_05v5" xfId="988"/>
    <cellStyle name="_MultipleSpace_TXU_LBO_05v5 2" xfId="989"/>
    <cellStyle name="_MultipleSpace_TXU_LBO_05v5 2 2" xfId="3999"/>
    <cellStyle name="_MultipleSpace_TXU_LBO_05v5 3" xfId="3998"/>
    <cellStyle name="_Net financial position 30 06 07(v2) (3)" xfId="990"/>
    <cellStyle name="_Net financial position 30 06 07(v2) (3) 2" xfId="17519"/>
    <cellStyle name="_Net financial position 30 06 07(v2) (3) 3" xfId="17520"/>
    <cellStyle name="_Net financial position 30 06 07(v2) (3) 4" xfId="17521"/>
    <cellStyle name="_Net financial position 30 06 07(v2) (3)_Adams Report Recon Sept 08" xfId="991"/>
    <cellStyle name="_Net financial position 30 06 07(v2) (3)_Adams Report Recon Sept 08 2" xfId="17522"/>
    <cellStyle name="_Net financial position 30 06 07(v2) (3)_Adams Report Recon Sept 08 3" xfId="17523"/>
    <cellStyle name="_Net financial position 30 06 07(v2) (3)_Adams Report Recon Sept 08 4" xfId="17524"/>
    <cellStyle name="_Net financial position 30 06 07(v2) (3)_Book1" xfId="992"/>
    <cellStyle name="_Net financial position 30 06 07(v2) (3)_Book1 2" xfId="17525"/>
    <cellStyle name="_Net financial position 30 06 07(v2) (3)_Book1 3" xfId="17526"/>
    <cellStyle name="_Net financial position 30 06 07(v2) (3)_Book1 4" xfId="17527"/>
    <cellStyle name="_Net financial position 30 06 07(v2) (3)_NYSEG Assets" xfId="993"/>
    <cellStyle name="_Net financial position 30 06 07(v2) (3)_NYSEG Assets 2" xfId="17528"/>
    <cellStyle name="_Net financial position 30 06 07(v2) (3)_NYSEG Assets 3" xfId="17529"/>
    <cellStyle name="_Net financial position 30 06 07(v2) (3)_NYSEG Assets 4" xfId="17530"/>
    <cellStyle name="_Net financial position 30 06 07(v2) (3)_NYSEG Liab" xfId="994"/>
    <cellStyle name="_Net financial position 30 06 07(v2) (3)_NYSEG Liab 2" xfId="17531"/>
    <cellStyle name="_Net financial position 30 06 07(v2) (3)_NYSEG Liab 3" xfId="17532"/>
    <cellStyle name="_Net financial position 30 06 07(v2) (3)_NYSEG Liab 4" xfId="17533"/>
    <cellStyle name="_Net financial position 30 06 07(v2) (3)_Reg Asset 2008 changes-summary Jan" xfId="995"/>
    <cellStyle name="_Net financial position 30 06 07(v2) (3)_Reg Asset 2008 changes-summary Jan 2" xfId="17534"/>
    <cellStyle name="_Net financial position 30 06 07(v2) (3)_Reg Asset 2008 changes-summary Jan 3" xfId="17535"/>
    <cellStyle name="_Net financial position 30 06 07(v2) (3)_Reg Asset 2008 changes-summary Jan 4" xfId="17536"/>
    <cellStyle name="_Net financial position 30 06 07(v2) (5)" xfId="996"/>
    <cellStyle name="_Net financial position 30 06 07(v2) (5) 2" xfId="17537"/>
    <cellStyle name="_Net financial position 30 06 07(v2) (5) 3" xfId="17538"/>
    <cellStyle name="_Net financial position 30 06 07(v2) (5) 4" xfId="17539"/>
    <cellStyle name="_Net financial position 30 06 07(v2) (5)_Adams Report Recon Sept 08" xfId="997"/>
    <cellStyle name="_Net financial position 30 06 07(v2) (5)_Adams Report Recon Sept 08 2" xfId="17540"/>
    <cellStyle name="_Net financial position 30 06 07(v2) (5)_Adams Report Recon Sept 08 3" xfId="17541"/>
    <cellStyle name="_Net financial position 30 06 07(v2) (5)_Adams Report Recon Sept 08 4" xfId="17542"/>
    <cellStyle name="_Net financial position 30 06 07(v2) (5)_Book1" xfId="998"/>
    <cellStyle name="_Net financial position 30 06 07(v2) (5)_Book1 2" xfId="17543"/>
    <cellStyle name="_Net financial position 30 06 07(v2) (5)_Book1 3" xfId="17544"/>
    <cellStyle name="_Net financial position 30 06 07(v2) (5)_Book1 4" xfId="17545"/>
    <cellStyle name="_Net financial position 30 06 07(v2) (5)_NYSEG Assets" xfId="999"/>
    <cellStyle name="_Net financial position 30 06 07(v2) (5)_NYSEG Assets 2" xfId="17546"/>
    <cellStyle name="_Net financial position 30 06 07(v2) (5)_NYSEG Assets 3" xfId="17547"/>
    <cellStyle name="_Net financial position 30 06 07(v2) (5)_NYSEG Assets 4" xfId="17548"/>
    <cellStyle name="_Net financial position 30 06 07(v2) (5)_NYSEG Liab" xfId="1000"/>
    <cellStyle name="_Net financial position 30 06 07(v2) (5)_NYSEG Liab 2" xfId="17549"/>
    <cellStyle name="_Net financial position 30 06 07(v2) (5)_NYSEG Liab 3" xfId="17550"/>
    <cellStyle name="_Net financial position 30 06 07(v2) (5)_NYSEG Liab 4" xfId="17551"/>
    <cellStyle name="_Net financial position 30 06 07(v2) (5)_Reg Asset 2008 changes-summary Jan" xfId="1001"/>
    <cellStyle name="_Net financial position 30 06 07(v2) (5)_Reg Asset 2008 changes-summary Jan 2" xfId="17552"/>
    <cellStyle name="_Net financial position 30 06 07(v2) (5)_Reg Asset 2008 changes-summary Jan 3" xfId="17553"/>
    <cellStyle name="_Net financial position 30 06 07(v2) (5)_Reg Asset 2008 changes-summary Jan 4" xfId="17554"/>
    <cellStyle name="_Net financial position 30.06.07(v2)" xfId="1002"/>
    <cellStyle name="_Net financial position 30.06.07(v2) 2" xfId="17555"/>
    <cellStyle name="_Net financial position 30.06.07(v2) 3" xfId="17556"/>
    <cellStyle name="_Net financial position 30.06.07(v2) 4" xfId="17557"/>
    <cellStyle name="_Net financial position 30.06.07(v2)_Adams Report Recon Sept 08" xfId="1003"/>
    <cellStyle name="_Net financial position 30.06.07(v2)_Adams Report Recon Sept 08 2" xfId="17558"/>
    <cellStyle name="_Net financial position 30.06.07(v2)_Adams Report Recon Sept 08 3" xfId="17559"/>
    <cellStyle name="_Net financial position 30.06.07(v2)_Adams Report Recon Sept 08 4" xfId="17560"/>
    <cellStyle name="_Net financial position 30.06.07(v2)_Book1" xfId="1004"/>
    <cellStyle name="_Net financial position 30.06.07(v2)_Book1 2" xfId="17561"/>
    <cellStyle name="_Net financial position 30.06.07(v2)_Book1 3" xfId="17562"/>
    <cellStyle name="_Net financial position 30.06.07(v2)_Book1 4" xfId="17563"/>
    <cellStyle name="_Net financial position 30.06.07(v2)_NYSEG Assets" xfId="1005"/>
    <cellStyle name="_Net financial position 30.06.07(v2)_NYSEG Assets 2" xfId="17564"/>
    <cellStyle name="_Net financial position 30.06.07(v2)_NYSEG Assets 3" xfId="17565"/>
    <cellStyle name="_Net financial position 30.06.07(v2)_NYSEG Assets 4" xfId="17566"/>
    <cellStyle name="_Net financial position 30.06.07(v2)_NYSEG Liab" xfId="1006"/>
    <cellStyle name="_Net financial position 30.06.07(v2)_NYSEG Liab 2" xfId="17567"/>
    <cellStyle name="_Net financial position 30.06.07(v2)_NYSEG Liab 3" xfId="17568"/>
    <cellStyle name="_Net financial position 30.06.07(v2)_NYSEG Liab 4" xfId="17569"/>
    <cellStyle name="_Net financial position 30.06.07(v2)_Reg Asset 2008 changes-summary Jan" xfId="1007"/>
    <cellStyle name="_Net financial position 30.06.07(v2)_Reg Asset 2008 changes-summary Jan 2" xfId="17570"/>
    <cellStyle name="_Net financial position 30.06.07(v2)_Reg Asset 2008 changes-summary Jan 3" xfId="17571"/>
    <cellStyle name="_Net financial position 30.06.07(v2)_Reg Asset 2008 changes-summary Jan 4" xfId="17572"/>
    <cellStyle name="_x0013__One Corp Summary" xfId="17573"/>
    <cellStyle name="_x0013__One Corp Summary 2" xfId="17574"/>
    <cellStyle name="_x0013__One Corp Summary_1" xfId="17575"/>
    <cellStyle name="_x0013__One Corp Summary_1 2" xfId="17576"/>
    <cellStyle name="_Partnership Accounts" xfId="1008"/>
    <cellStyle name="_Partnership Accounts 2" xfId="1009"/>
    <cellStyle name="_Partnership Accounts 2 2" xfId="4001"/>
    <cellStyle name="_Partnership Accounts 2_Xavier" xfId="17577"/>
    <cellStyle name="_Partnership Accounts 2_Xavier 2" xfId="17578"/>
    <cellStyle name="_Partnership Accounts 3" xfId="4000"/>
    <cellStyle name="_Partnership Accounts_9. Staff Cost-External Services" xfId="17579"/>
    <cellStyle name="_Partnership Accounts_9. Staff Cost-External Services 2" xfId="17580"/>
    <cellStyle name="_Partnership Accounts_Actual" xfId="17581"/>
    <cellStyle name="_Partnership Accounts_Actual 2" xfId="17582"/>
    <cellStyle name="_Partnership Accounts_Actual_Xavier" xfId="17583"/>
    <cellStyle name="_Partnership Accounts_Actual_Xavier 2" xfId="17584"/>
    <cellStyle name="_Partnership Accounts_Adams Report Recon Sept 08" xfId="1010"/>
    <cellStyle name="_Partnership Accounts_Adams Report Recon Sept 08 2" xfId="1011"/>
    <cellStyle name="_Partnership Accounts_Adams Report Recon Sept 08 2 2" xfId="4003"/>
    <cellStyle name="_Partnership Accounts_Adams Report Recon Sept 08 2_Xavier" xfId="17585"/>
    <cellStyle name="_Partnership Accounts_Adams Report Recon Sept 08 2_Xavier 2" xfId="17586"/>
    <cellStyle name="_Partnership Accounts_Adams Report Recon Sept 08 3" xfId="4002"/>
    <cellStyle name="_Partnership Accounts_Adams Report Recon Sept 08_9. Staff Cost-External Services" xfId="17587"/>
    <cellStyle name="_Partnership Accounts_Adams Report Recon Sept 08_9. Staff Cost-External Services 2" xfId="17588"/>
    <cellStyle name="_Partnership Accounts_Adams Report Recon Sept 08_Actual" xfId="17589"/>
    <cellStyle name="_Partnership Accounts_Adams Report Recon Sept 08_Actual 2" xfId="17590"/>
    <cellStyle name="_Partnership Accounts_Adams Report Recon Sept 08_Actual_Xavier" xfId="17591"/>
    <cellStyle name="_Partnership Accounts_Adams Report Recon Sept 08_Actual_Xavier 2" xfId="17592"/>
    <cellStyle name="_Partnership Accounts_Adams Report Recon Sept 08_Conversion" xfId="17593"/>
    <cellStyle name="_Partnership Accounts_Adams Report Recon Sept 08_Conversion 2" xfId="17594"/>
    <cellStyle name="_Partnership Accounts_Adams Report Recon Sept 08_FIN € Summary" xfId="17595"/>
    <cellStyle name="_Partnership Accounts_Adams Report Recon Sept 08_FIN € Summary 2" xfId="17596"/>
    <cellStyle name="_Partnership Accounts_Adams Report Recon Sept 08_IFRS IS" xfId="17597"/>
    <cellStyle name="_Partnership Accounts_Adams Report Recon Sept 08_IFRS IS 2" xfId="17598"/>
    <cellStyle name="_Partnership Accounts_Adams Report Recon Sept 08_IFRS IS_Xavier" xfId="17599"/>
    <cellStyle name="_Partnership Accounts_Adams Report Recon Sept 08_IFRS IS_Xavier 2" xfId="17600"/>
    <cellStyle name="_Partnership Accounts_Adams Report Recon Sept 08_One Corp Summary" xfId="17601"/>
    <cellStyle name="_Partnership Accounts_Adams Report Recon Sept 08_One Corp Summary 2" xfId="17602"/>
    <cellStyle name="_Partnership Accounts_Adams Report Recon Sept 08_Plan IS" xfId="17603"/>
    <cellStyle name="_Partnership Accounts_Adams Report Recon Sept 08_Plan IS 2" xfId="17604"/>
    <cellStyle name="_Partnership Accounts_Adams Report Recon Sept 08_Plan IS_Xavier" xfId="17605"/>
    <cellStyle name="_Partnership Accounts_Adams Report Recon Sept 08_Plan IS_Xavier 2" xfId="17606"/>
    <cellStyle name="_Partnership Accounts_Adams Report Recon Sept 08_PlntIn" xfId="17607"/>
    <cellStyle name="_Partnership Accounts_Adams Report Recon Sept 08_PlntIn 2" xfId="17608"/>
    <cellStyle name="_Partnership Accounts_Adams Report Recon Sept 08_PlntIn_Xavier" xfId="17609"/>
    <cellStyle name="_Partnership Accounts_Adams Report Recon Sept 08_PlntIn_Xavier 2" xfId="17610"/>
    <cellStyle name="_Partnership Accounts_Adams Report Recon Sept 08_PPA" xfId="17611"/>
    <cellStyle name="_Partnership Accounts_Adams Report Recon Sept 08_PPA 2" xfId="17612"/>
    <cellStyle name="_Partnership Accounts_Adams Report Recon Sept 08_PPA_Xavier" xfId="17613"/>
    <cellStyle name="_Partnership Accounts_Adams Report Recon Sept 08_PPA_Xavier 2" xfId="17614"/>
    <cellStyle name="_Partnership Accounts_Adams Report Recon Sept 08_Xavier" xfId="17615"/>
    <cellStyle name="_Partnership Accounts_Adams Report Recon Sept 08_Xavier 2" xfId="17616"/>
    <cellStyle name="_Partnership Accounts_Book1" xfId="1012"/>
    <cellStyle name="_Partnership Accounts_Book1 2" xfId="1013"/>
    <cellStyle name="_Partnership Accounts_Book1 2 2" xfId="4005"/>
    <cellStyle name="_Partnership Accounts_Book1 2_Xavier" xfId="17617"/>
    <cellStyle name="_Partnership Accounts_Book1 2_Xavier 2" xfId="17618"/>
    <cellStyle name="_Partnership Accounts_Book1 3" xfId="4004"/>
    <cellStyle name="_Partnership Accounts_Book1_9. Staff Cost-External Services" xfId="17619"/>
    <cellStyle name="_Partnership Accounts_Book1_9. Staff Cost-External Services 2" xfId="17620"/>
    <cellStyle name="_Partnership Accounts_Book1_Actual" xfId="17621"/>
    <cellStyle name="_Partnership Accounts_Book1_Actual 2" xfId="17622"/>
    <cellStyle name="_Partnership Accounts_Book1_Actual_Xavier" xfId="17623"/>
    <cellStyle name="_Partnership Accounts_Book1_Actual_Xavier 2" xfId="17624"/>
    <cellStyle name="_Partnership Accounts_Book1_Conversion" xfId="17625"/>
    <cellStyle name="_Partnership Accounts_Book1_Conversion 2" xfId="17626"/>
    <cellStyle name="_Partnership Accounts_Book1_FIN € Summary" xfId="17627"/>
    <cellStyle name="_Partnership Accounts_Book1_FIN € Summary 2" xfId="17628"/>
    <cellStyle name="_Partnership Accounts_Book1_IFRS IS" xfId="17629"/>
    <cellStyle name="_Partnership Accounts_Book1_IFRS IS 2" xfId="17630"/>
    <cellStyle name="_Partnership Accounts_Book1_IFRS IS_Xavier" xfId="17631"/>
    <cellStyle name="_Partnership Accounts_Book1_IFRS IS_Xavier 2" xfId="17632"/>
    <cellStyle name="_Partnership Accounts_Book1_One Corp Summary" xfId="17633"/>
    <cellStyle name="_Partnership Accounts_Book1_One Corp Summary 2" xfId="17634"/>
    <cellStyle name="_Partnership Accounts_Book1_Plan IS" xfId="17635"/>
    <cellStyle name="_Partnership Accounts_Book1_Plan IS 2" xfId="17636"/>
    <cellStyle name="_Partnership Accounts_Book1_Plan IS_Xavier" xfId="17637"/>
    <cellStyle name="_Partnership Accounts_Book1_Plan IS_Xavier 2" xfId="17638"/>
    <cellStyle name="_Partnership Accounts_Book1_PlntIn" xfId="17639"/>
    <cellStyle name="_Partnership Accounts_Book1_PlntIn 2" xfId="17640"/>
    <cellStyle name="_Partnership Accounts_Book1_PlntIn_Xavier" xfId="17641"/>
    <cellStyle name="_Partnership Accounts_Book1_PlntIn_Xavier 2" xfId="17642"/>
    <cellStyle name="_Partnership Accounts_Book1_PPA" xfId="17643"/>
    <cellStyle name="_Partnership Accounts_Book1_PPA 2" xfId="17644"/>
    <cellStyle name="_Partnership Accounts_Book1_PPA_Xavier" xfId="17645"/>
    <cellStyle name="_Partnership Accounts_Book1_PPA_Xavier 2" xfId="17646"/>
    <cellStyle name="_Partnership Accounts_Book1_Xavier" xfId="17647"/>
    <cellStyle name="_Partnership Accounts_Book1_Xavier 2" xfId="17648"/>
    <cellStyle name="_Partnership Accounts_Conversion" xfId="17649"/>
    <cellStyle name="_Partnership Accounts_Conversion 2" xfId="17650"/>
    <cellStyle name="_Partnership Accounts_FIN € Summary" xfId="17651"/>
    <cellStyle name="_Partnership Accounts_FIN € Summary 2" xfId="17652"/>
    <cellStyle name="_Partnership Accounts_IFRS IS" xfId="17653"/>
    <cellStyle name="_Partnership Accounts_IFRS IS 2" xfId="17654"/>
    <cellStyle name="_Partnership Accounts_IFRS IS_Xavier" xfId="17655"/>
    <cellStyle name="_Partnership Accounts_IFRS IS_Xavier 2" xfId="17656"/>
    <cellStyle name="_Partnership Accounts_NYSEG Assets" xfId="1014"/>
    <cellStyle name="_Partnership Accounts_NYSEG Assets 2" xfId="1015"/>
    <cellStyle name="_Partnership Accounts_NYSEG Assets 2 2" xfId="4007"/>
    <cellStyle name="_Partnership Accounts_NYSEG Assets 2_Xavier" xfId="17657"/>
    <cellStyle name="_Partnership Accounts_NYSEG Assets 2_Xavier 2" xfId="17658"/>
    <cellStyle name="_Partnership Accounts_NYSEG Assets 3" xfId="4006"/>
    <cellStyle name="_Partnership Accounts_NYSEG Assets_9. Staff Cost-External Services" xfId="17659"/>
    <cellStyle name="_Partnership Accounts_NYSEG Assets_9. Staff Cost-External Services 2" xfId="17660"/>
    <cellStyle name="_Partnership Accounts_NYSEG Assets_Actual" xfId="17661"/>
    <cellStyle name="_Partnership Accounts_NYSEG Assets_Actual 2" xfId="17662"/>
    <cellStyle name="_Partnership Accounts_NYSEG Assets_Actual_Xavier" xfId="17663"/>
    <cellStyle name="_Partnership Accounts_NYSEG Assets_Actual_Xavier 2" xfId="17664"/>
    <cellStyle name="_Partnership Accounts_NYSEG Assets_Conversion" xfId="17665"/>
    <cellStyle name="_Partnership Accounts_NYSEG Assets_Conversion 2" xfId="17666"/>
    <cellStyle name="_Partnership Accounts_NYSEG Assets_FIN € Summary" xfId="17667"/>
    <cellStyle name="_Partnership Accounts_NYSEG Assets_FIN € Summary 2" xfId="17668"/>
    <cellStyle name="_Partnership Accounts_NYSEG Assets_IFRS IS" xfId="17669"/>
    <cellStyle name="_Partnership Accounts_NYSEG Assets_IFRS IS 2" xfId="17670"/>
    <cellStyle name="_Partnership Accounts_NYSEG Assets_IFRS IS_Xavier" xfId="17671"/>
    <cellStyle name="_Partnership Accounts_NYSEG Assets_IFRS IS_Xavier 2" xfId="17672"/>
    <cellStyle name="_Partnership Accounts_NYSEG Assets_One Corp Summary" xfId="17673"/>
    <cellStyle name="_Partnership Accounts_NYSEG Assets_One Corp Summary 2" xfId="17674"/>
    <cellStyle name="_Partnership Accounts_NYSEG Assets_Plan IS" xfId="17675"/>
    <cellStyle name="_Partnership Accounts_NYSEG Assets_Plan IS 2" xfId="17676"/>
    <cellStyle name="_Partnership Accounts_NYSEG Assets_Plan IS_Xavier" xfId="17677"/>
    <cellStyle name="_Partnership Accounts_NYSEG Assets_Plan IS_Xavier 2" xfId="17678"/>
    <cellStyle name="_Partnership Accounts_NYSEG Assets_PlntIn" xfId="17679"/>
    <cellStyle name="_Partnership Accounts_NYSEG Assets_PlntIn 2" xfId="17680"/>
    <cellStyle name="_Partnership Accounts_NYSEG Assets_PlntIn_Xavier" xfId="17681"/>
    <cellStyle name="_Partnership Accounts_NYSEG Assets_PlntIn_Xavier 2" xfId="17682"/>
    <cellStyle name="_Partnership Accounts_NYSEG Assets_PPA" xfId="17683"/>
    <cellStyle name="_Partnership Accounts_NYSEG Assets_PPA 2" xfId="17684"/>
    <cellStyle name="_Partnership Accounts_NYSEG Assets_PPA_Xavier" xfId="17685"/>
    <cellStyle name="_Partnership Accounts_NYSEG Assets_PPA_Xavier 2" xfId="17686"/>
    <cellStyle name="_Partnership Accounts_NYSEG Assets_Xavier" xfId="17687"/>
    <cellStyle name="_Partnership Accounts_NYSEG Assets_Xavier 2" xfId="17688"/>
    <cellStyle name="_Partnership Accounts_NYSEG Liab" xfId="1016"/>
    <cellStyle name="_Partnership Accounts_NYSEG Liab 2" xfId="1017"/>
    <cellStyle name="_Partnership Accounts_NYSEG Liab 2 2" xfId="4009"/>
    <cellStyle name="_Partnership Accounts_NYSEG Liab 2_Xavier" xfId="17689"/>
    <cellStyle name="_Partnership Accounts_NYSEG Liab 2_Xavier 2" xfId="17690"/>
    <cellStyle name="_Partnership Accounts_NYSEG Liab 3" xfId="4008"/>
    <cellStyle name="_Partnership Accounts_NYSEG Liab_9. Staff Cost-External Services" xfId="17691"/>
    <cellStyle name="_Partnership Accounts_NYSEG Liab_9. Staff Cost-External Services 2" xfId="17692"/>
    <cellStyle name="_Partnership Accounts_NYSEG Liab_Actual" xfId="17693"/>
    <cellStyle name="_Partnership Accounts_NYSEG Liab_Actual 2" xfId="17694"/>
    <cellStyle name="_Partnership Accounts_NYSEG Liab_Actual_Xavier" xfId="17695"/>
    <cellStyle name="_Partnership Accounts_NYSEG Liab_Actual_Xavier 2" xfId="17696"/>
    <cellStyle name="_Partnership Accounts_NYSEG Liab_Conversion" xfId="17697"/>
    <cellStyle name="_Partnership Accounts_NYSEG Liab_Conversion 2" xfId="17698"/>
    <cellStyle name="_Partnership Accounts_NYSEG Liab_FIN € Summary" xfId="17699"/>
    <cellStyle name="_Partnership Accounts_NYSEG Liab_FIN € Summary 2" xfId="17700"/>
    <cellStyle name="_Partnership Accounts_NYSEG Liab_IFRS IS" xfId="17701"/>
    <cellStyle name="_Partnership Accounts_NYSEG Liab_IFRS IS 2" xfId="17702"/>
    <cellStyle name="_Partnership Accounts_NYSEG Liab_IFRS IS_Xavier" xfId="17703"/>
    <cellStyle name="_Partnership Accounts_NYSEG Liab_IFRS IS_Xavier 2" xfId="17704"/>
    <cellStyle name="_Partnership Accounts_NYSEG Liab_One Corp Summary" xfId="17705"/>
    <cellStyle name="_Partnership Accounts_NYSEG Liab_One Corp Summary 2" xfId="17706"/>
    <cellStyle name="_Partnership Accounts_NYSEG Liab_Plan IS" xfId="17707"/>
    <cellStyle name="_Partnership Accounts_NYSEG Liab_Plan IS 2" xfId="17708"/>
    <cellStyle name="_Partnership Accounts_NYSEG Liab_Plan IS_Xavier" xfId="17709"/>
    <cellStyle name="_Partnership Accounts_NYSEG Liab_Plan IS_Xavier 2" xfId="17710"/>
    <cellStyle name="_Partnership Accounts_NYSEG Liab_PlntIn" xfId="17711"/>
    <cellStyle name="_Partnership Accounts_NYSEG Liab_PlntIn 2" xfId="17712"/>
    <cellStyle name="_Partnership Accounts_NYSEG Liab_PlntIn_Xavier" xfId="17713"/>
    <cellStyle name="_Partnership Accounts_NYSEG Liab_PlntIn_Xavier 2" xfId="17714"/>
    <cellStyle name="_Partnership Accounts_NYSEG Liab_PPA" xfId="17715"/>
    <cellStyle name="_Partnership Accounts_NYSEG Liab_PPA 2" xfId="17716"/>
    <cellStyle name="_Partnership Accounts_NYSEG Liab_PPA_Xavier" xfId="17717"/>
    <cellStyle name="_Partnership Accounts_NYSEG Liab_PPA_Xavier 2" xfId="17718"/>
    <cellStyle name="_Partnership Accounts_NYSEG Liab_Xavier" xfId="17719"/>
    <cellStyle name="_Partnership Accounts_NYSEG Liab_Xavier 2" xfId="17720"/>
    <cellStyle name="_Partnership Accounts_One Corp Summary" xfId="17721"/>
    <cellStyle name="_Partnership Accounts_One Corp Summary 2" xfId="17722"/>
    <cellStyle name="_Partnership Accounts_Plan IS" xfId="17723"/>
    <cellStyle name="_Partnership Accounts_Plan IS 2" xfId="17724"/>
    <cellStyle name="_Partnership Accounts_Plan IS_Xavier" xfId="17725"/>
    <cellStyle name="_Partnership Accounts_Plan IS_Xavier 2" xfId="17726"/>
    <cellStyle name="_Partnership Accounts_PlntIn" xfId="17727"/>
    <cellStyle name="_Partnership Accounts_PlntIn 2" xfId="17728"/>
    <cellStyle name="_Partnership Accounts_PlntIn_Xavier" xfId="17729"/>
    <cellStyle name="_Partnership Accounts_PlntIn_Xavier 2" xfId="17730"/>
    <cellStyle name="_Partnership Accounts_PPA" xfId="17731"/>
    <cellStyle name="_Partnership Accounts_PPA 2" xfId="17732"/>
    <cellStyle name="_Partnership Accounts_PPA_Xavier" xfId="17733"/>
    <cellStyle name="_Partnership Accounts_PPA_Xavier 2" xfId="17734"/>
    <cellStyle name="_Partnership Accounts_Reg Asset 2008 changes-summary Jan" xfId="1018"/>
    <cellStyle name="_Partnership Accounts_Reg Asset 2008 changes-summary Jan 2" xfId="1019"/>
    <cellStyle name="_Partnership Accounts_Reg Asset 2008 changes-summary Jan 2 2" xfId="4011"/>
    <cellStyle name="_Partnership Accounts_Reg Asset 2008 changes-summary Jan 2_Xavier" xfId="17735"/>
    <cellStyle name="_Partnership Accounts_Reg Asset 2008 changes-summary Jan 2_Xavier 2" xfId="17736"/>
    <cellStyle name="_Partnership Accounts_Reg Asset 2008 changes-summary Jan 3" xfId="4010"/>
    <cellStyle name="_Partnership Accounts_Reg Asset 2008 changes-summary Jan_9. Staff Cost-External Services" xfId="17737"/>
    <cellStyle name="_Partnership Accounts_Reg Asset 2008 changes-summary Jan_9. Staff Cost-External Services 2" xfId="17738"/>
    <cellStyle name="_Partnership Accounts_Reg Asset 2008 changes-summary Jan_Actual" xfId="17739"/>
    <cellStyle name="_Partnership Accounts_Reg Asset 2008 changes-summary Jan_Actual 2" xfId="17740"/>
    <cellStyle name="_Partnership Accounts_Reg Asset 2008 changes-summary Jan_Actual_Xavier" xfId="17741"/>
    <cellStyle name="_Partnership Accounts_Reg Asset 2008 changes-summary Jan_Actual_Xavier 2" xfId="17742"/>
    <cellStyle name="_Partnership Accounts_Reg Asset 2008 changes-summary Jan_Conversion" xfId="17743"/>
    <cellStyle name="_Partnership Accounts_Reg Asset 2008 changes-summary Jan_Conversion 2" xfId="17744"/>
    <cellStyle name="_Partnership Accounts_Reg Asset 2008 changes-summary Jan_FIN € Summary" xfId="17745"/>
    <cellStyle name="_Partnership Accounts_Reg Asset 2008 changes-summary Jan_FIN € Summary 2" xfId="17746"/>
    <cellStyle name="_Partnership Accounts_Reg Asset 2008 changes-summary Jan_IFRS IS" xfId="17747"/>
    <cellStyle name="_Partnership Accounts_Reg Asset 2008 changes-summary Jan_IFRS IS 2" xfId="17748"/>
    <cellStyle name="_Partnership Accounts_Reg Asset 2008 changes-summary Jan_IFRS IS_Xavier" xfId="17749"/>
    <cellStyle name="_Partnership Accounts_Reg Asset 2008 changes-summary Jan_IFRS IS_Xavier 2" xfId="17750"/>
    <cellStyle name="_Partnership Accounts_Reg Asset 2008 changes-summary Jan_One Corp Summary" xfId="17751"/>
    <cellStyle name="_Partnership Accounts_Reg Asset 2008 changes-summary Jan_One Corp Summary 2" xfId="17752"/>
    <cellStyle name="_Partnership Accounts_Reg Asset 2008 changes-summary Jan_Plan IS" xfId="17753"/>
    <cellStyle name="_Partnership Accounts_Reg Asset 2008 changes-summary Jan_Plan IS 2" xfId="17754"/>
    <cellStyle name="_Partnership Accounts_Reg Asset 2008 changes-summary Jan_Plan IS_Xavier" xfId="17755"/>
    <cellStyle name="_Partnership Accounts_Reg Asset 2008 changes-summary Jan_Plan IS_Xavier 2" xfId="17756"/>
    <cellStyle name="_Partnership Accounts_Reg Asset 2008 changes-summary Jan_PlntIn" xfId="17757"/>
    <cellStyle name="_Partnership Accounts_Reg Asset 2008 changes-summary Jan_PlntIn 2" xfId="17758"/>
    <cellStyle name="_Partnership Accounts_Reg Asset 2008 changes-summary Jan_PlntIn_Xavier" xfId="17759"/>
    <cellStyle name="_Partnership Accounts_Reg Asset 2008 changes-summary Jan_PlntIn_Xavier 2" xfId="17760"/>
    <cellStyle name="_Partnership Accounts_Reg Asset 2008 changes-summary Jan_PPA" xfId="17761"/>
    <cellStyle name="_Partnership Accounts_Reg Asset 2008 changes-summary Jan_PPA 2" xfId="17762"/>
    <cellStyle name="_Partnership Accounts_Reg Asset 2008 changes-summary Jan_PPA_Xavier" xfId="17763"/>
    <cellStyle name="_Partnership Accounts_Reg Asset 2008 changes-summary Jan_PPA_Xavier 2" xfId="17764"/>
    <cellStyle name="_Partnership Accounts_Reg Asset 2008 changes-summary Jan_Xavier" xfId="17765"/>
    <cellStyle name="_Partnership Accounts_Reg Asset 2008 changes-summary Jan_Xavier 2" xfId="17766"/>
    <cellStyle name="_Partnership Accounts_Xavier" xfId="17767"/>
    <cellStyle name="_Partnership Accounts_Xavier 2" xfId="17768"/>
    <cellStyle name="_Percent" xfId="1020"/>
    <cellStyle name="_Percent 2" xfId="1021"/>
    <cellStyle name="_Percent 2 2" xfId="4013"/>
    <cellStyle name="_Percent 3" xfId="4012"/>
    <cellStyle name="_PercentSpace" xfId="1022"/>
    <cellStyle name="_PercentSpace 2" xfId="1023"/>
    <cellStyle name="_PercentSpace 2 2" xfId="4015"/>
    <cellStyle name="_PercentSpace 3" xfId="4014"/>
    <cellStyle name="_Pilkington CoCos v2" xfId="1024"/>
    <cellStyle name="_Pilkington CoCos v2 2" xfId="17769"/>
    <cellStyle name="_Pilkington CoCos v2 3" xfId="17770"/>
    <cellStyle name="_Pilkington CoCos v2 4" xfId="17771"/>
    <cellStyle name="_Pilkington CoCos v2_Adams Report Recon Sept 08" xfId="1025"/>
    <cellStyle name="_Pilkington CoCos v2_Adams Report Recon Sept 08 2" xfId="17772"/>
    <cellStyle name="_Pilkington CoCos v2_Adams Report Recon Sept 08 3" xfId="17773"/>
    <cellStyle name="_Pilkington CoCos v2_Adams Report Recon Sept 08 4" xfId="17774"/>
    <cellStyle name="_Pilkington CoCos v2_Book1" xfId="1026"/>
    <cellStyle name="_Pilkington CoCos v2_Book1 2" xfId="17775"/>
    <cellStyle name="_Pilkington CoCos v2_Book1 3" xfId="17776"/>
    <cellStyle name="_Pilkington CoCos v2_Book1 4" xfId="17777"/>
    <cellStyle name="_Pilkington CoCos v2_NYSEG Assets" xfId="1027"/>
    <cellStyle name="_Pilkington CoCos v2_NYSEG Assets 2" xfId="17778"/>
    <cellStyle name="_Pilkington CoCos v2_NYSEG Assets 3" xfId="17779"/>
    <cellStyle name="_Pilkington CoCos v2_NYSEG Assets 4" xfId="17780"/>
    <cellStyle name="_Pilkington CoCos v2_NYSEG Liab" xfId="1028"/>
    <cellStyle name="_Pilkington CoCos v2_NYSEG Liab 2" xfId="17781"/>
    <cellStyle name="_Pilkington CoCos v2_NYSEG Liab 3" xfId="17782"/>
    <cellStyle name="_Pilkington CoCos v2_NYSEG Liab 4" xfId="17783"/>
    <cellStyle name="_Pilkington CoCos v2_Reg Asset 2008 changes-summary Jan" xfId="1029"/>
    <cellStyle name="_Pilkington CoCos v2_Reg Asset 2008 changes-summary Jan 2" xfId="17784"/>
    <cellStyle name="_Pilkington CoCos v2_Reg Asset 2008 changes-summary Jan 3" xfId="17785"/>
    <cellStyle name="_Pilkington CoCos v2_Reg Asset 2008 changes-summary Jan 4" xfId="17786"/>
    <cellStyle name="_x0013__Plan IS" xfId="17787"/>
    <cellStyle name="_x0013__Plan IS 2" xfId="17788"/>
    <cellStyle name="_x0013__Plan IS_Xavier" xfId="17789"/>
    <cellStyle name="_x0013__Plan IS_Xavier 2" xfId="17790"/>
    <cellStyle name="_Plan USD" xfId="1030"/>
    <cellStyle name="_Plan USD (310103)" xfId="1031"/>
    <cellStyle name="_Plan USD (310103) 2" xfId="1032"/>
    <cellStyle name="_Plan USD (310103) 2 2" xfId="4018"/>
    <cellStyle name="_Plan USD (310103) 2_Xavier" xfId="17791"/>
    <cellStyle name="_Plan USD (310103) 2_Xavier 2" xfId="17792"/>
    <cellStyle name="_Plan USD (310103) 3" xfId="4017"/>
    <cellStyle name="_Plan USD (310103) 3 2" xfId="17793"/>
    <cellStyle name="_Plan USD (310103) 4" xfId="17794"/>
    <cellStyle name="_Plan USD (310103) 4 2" xfId="17795"/>
    <cellStyle name="_Plan USD (310103) 5" xfId="17796"/>
    <cellStyle name="_Plan USD (310103) 5 2" xfId="17797"/>
    <cellStyle name="_Plan USD (310103) 6" xfId="17798"/>
    <cellStyle name="_Plan USD (310103) 6 2" xfId="17799"/>
    <cellStyle name="_Plan USD (310103) 7" xfId="17800"/>
    <cellStyle name="_Plan USD (310103) 7 2" xfId="17801"/>
    <cellStyle name="_Plan USD (310103) 8" xfId="17802"/>
    <cellStyle name="_Plan USD (310103) 9" xfId="17803"/>
    <cellStyle name="_Plan USD (310103)_9. Staff Cost-External Services" xfId="17804"/>
    <cellStyle name="_Plan USD (310103)_9. Staff Cost-External Services 2" xfId="17805"/>
    <cellStyle name="_Plan USD (310103)_Actual" xfId="17806"/>
    <cellStyle name="_Plan USD (310103)_Actual 2" xfId="17807"/>
    <cellStyle name="_Plan USD (310103)_Actual_Xavier" xfId="17808"/>
    <cellStyle name="_Plan USD (310103)_Actual_Xavier 2" xfId="17809"/>
    <cellStyle name="_Plan USD (310103)_Adams Report Recon Sept 08" xfId="1033"/>
    <cellStyle name="_Plan USD (310103)_Adams Report Recon Sept 08 2" xfId="1034"/>
    <cellStyle name="_Plan USD (310103)_Adams Report Recon Sept 08 2 2" xfId="4020"/>
    <cellStyle name="_Plan USD (310103)_Adams Report Recon Sept 08 2_Xavier" xfId="17810"/>
    <cellStyle name="_Plan USD (310103)_Adams Report Recon Sept 08 2_Xavier 2" xfId="17811"/>
    <cellStyle name="_Plan USD (310103)_Adams Report Recon Sept 08 3" xfId="4019"/>
    <cellStyle name="_Plan USD (310103)_Adams Report Recon Sept 08 3 2" xfId="17812"/>
    <cellStyle name="_Plan USD (310103)_Adams Report Recon Sept 08 4" xfId="17813"/>
    <cellStyle name="_Plan USD (310103)_Adams Report Recon Sept 08 4 2" xfId="17814"/>
    <cellStyle name="_Plan USD (310103)_Adams Report Recon Sept 08 5" xfId="17815"/>
    <cellStyle name="_Plan USD (310103)_Adams Report Recon Sept 08 5 2" xfId="17816"/>
    <cellStyle name="_Plan USD (310103)_Adams Report Recon Sept 08 6" xfId="17817"/>
    <cellStyle name="_Plan USD (310103)_Adams Report Recon Sept 08 6 2" xfId="17818"/>
    <cellStyle name="_Plan USD (310103)_Adams Report Recon Sept 08 7" xfId="17819"/>
    <cellStyle name="_Plan USD (310103)_Adams Report Recon Sept 08 7 2" xfId="17820"/>
    <cellStyle name="_Plan USD (310103)_Adams Report Recon Sept 08 8" xfId="17821"/>
    <cellStyle name="_Plan USD (310103)_Adams Report Recon Sept 08 9" xfId="17822"/>
    <cellStyle name="_Plan USD (310103)_Adams Report Recon Sept 08_9. Staff Cost-External Services" xfId="17823"/>
    <cellStyle name="_Plan USD (310103)_Adams Report Recon Sept 08_9. Staff Cost-External Services 2" xfId="17824"/>
    <cellStyle name="_Plan USD (310103)_Adams Report Recon Sept 08_Actual" xfId="17825"/>
    <cellStyle name="_Plan USD (310103)_Adams Report Recon Sept 08_Actual 2" xfId="17826"/>
    <cellStyle name="_Plan USD (310103)_Adams Report Recon Sept 08_Actual_Xavier" xfId="17827"/>
    <cellStyle name="_Plan USD (310103)_Adams Report Recon Sept 08_Actual_Xavier 2" xfId="17828"/>
    <cellStyle name="_Plan USD (310103)_Adams Report Recon Sept 08_Conversion" xfId="17829"/>
    <cellStyle name="_Plan USD (310103)_Adams Report Recon Sept 08_Conversion 2" xfId="17830"/>
    <cellStyle name="_Plan USD (310103)_Adams Report Recon Sept 08_FIN € Summary" xfId="17831"/>
    <cellStyle name="_Plan USD (310103)_Adams Report Recon Sept 08_FIN € Summary 2" xfId="17832"/>
    <cellStyle name="_Plan USD (310103)_Adams Report Recon Sept 08_IFRS IS" xfId="17833"/>
    <cellStyle name="_Plan USD (310103)_Adams Report Recon Sept 08_IFRS IS 2" xfId="17834"/>
    <cellStyle name="_Plan USD (310103)_Adams Report Recon Sept 08_IFRS IS_Xavier" xfId="17835"/>
    <cellStyle name="_Plan USD (310103)_Adams Report Recon Sept 08_IFRS IS_Xavier 2" xfId="17836"/>
    <cellStyle name="_Plan USD (310103)_Adams Report Recon Sept 08_One Corp Summary" xfId="17837"/>
    <cellStyle name="_Plan USD (310103)_Adams Report Recon Sept 08_One Corp Summary 2" xfId="17838"/>
    <cellStyle name="_Plan USD (310103)_Adams Report Recon Sept 08_Plan IS" xfId="17839"/>
    <cellStyle name="_Plan USD (310103)_Adams Report Recon Sept 08_Plan IS 2" xfId="17840"/>
    <cellStyle name="_Plan USD (310103)_Adams Report Recon Sept 08_Plan IS_Xavier" xfId="17841"/>
    <cellStyle name="_Plan USD (310103)_Adams Report Recon Sept 08_Plan IS_Xavier 2" xfId="17842"/>
    <cellStyle name="_Plan USD (310103)_Adams Report Recon Sept 08_PlntIn" xfId="17843"/>
    <cellStyle name="_Plan USD (310103)_Adams Report Recon Sept 08_PlntIn 2" xfId="17844"/>
    <cellStyle name="_Plan USD (310103)_Adams Report Recon Sept 08_PlntIn_Xavier" xfId="17845"/>
    <cellStyle name="_Plan USD (310103)_Adams Report Recon Sept 08_PlntIn_Xavier 2" xfId="17846"/>
    <cellStyle name="_Plan USD (310103)_Adams Report Recon Sept 08_PPA" xfId="17847"/>
    <cellStyle name="_Plan USD (310103)_Adams Report Recon Sept 08_PPA 2" xfId="17848"/>
    <cellStyle name="_Plan USD (310103)_Adams Report Recon Sept 08_PPA_Xavier" xfId="17849"/>
    <cellStyle name="_Plan USD (310103)_Adams Report Recon Sept 08_PPA_Xavier 2" xfId="17850"/>
    <cellStyle name="_Plan USD (310103)_Adams Report Recon Sept 08_Xavier" xfId="17851"/>
    <cellStyle name="_Plan USD (310103)_Adams Report Recon Sept 08_Xavier 2" xfId="17852"/>
    <cellStyle name="_Plan USD (310103)_Book1" xfId="1035"/>
    <cellStyle name="_Plan USD (310103)_Book1 2" xfId="1036"/>
    <cellStyle name="_Plan USD (310103)_Book1 2 2" xfId="4022"/>
    <cellStyle name="_Plan USD (310103)_Book1 2_Xavier" xfId="17853"/>
    <cellStyle name="_Plan USD (310103)_Book1 2_Xavier 2" xfId="17854"/>
    <cellStyle name="_Plan USD (310103)_Book1 3" xfId="4021"/>
    <cellStyle name="_Plan USD (310103)_Book1 3 2" xfId="17855"/>
    <cellStyle name="_Plan USD (310103)_Book1 4" xfId="17856"/>
    <cellStyle name="_Plan USD (310103)_Book1 4 2" xfId="17857"/>
    <cellStyle name="_Plan USD (310103)_Book1 5" xfId="17858"/>
    <cellStyle name="_Plan USD (310103)_Book1 5 2" xfId="17859"/>
    <cellStyle name="_Plan USD (310103)_Book1 6" xfId="17860"/>
    <cellStyle name="_Plan USD (310103)_Book1 6 2" xfId="17861"/>
    <cellStyle name="_Plan USD (310103)_Book1 7" xfId="17862"/>
    <cellStyle name="_Plan USD (310103)_Book1 7 2" xfId="17863"/>
    <cellStyle name="_Plan USD (310103)_Book1 8" xfId="17864"/>
    <cellStyle name="_Plan USD (310103)_Book1 9" xfId="17865"/>
    <cellStyle name="_Plan USD (310103)_Book1_9. Staff Cost-External Services" xfId="17866"/>
    <cellStyle name="_Plan USD (310103)_Book1_9. Staff Cost-External Services 2" xfId="17867"/>
    <cellStyle name="_Plan USD (310103)_Book1_Actual" xfId="17868"/>
    <cellStyle name="_Plan USD (310103)_Book1_Actual 2" xfId="17869"/>
    <cellStyle name="_Plan USD (310103)_Book1_Actual_Xavier" xfId="17870"/>
    <cellStyle name="_Plan USD (310103)_Book1_Actual_Xavier 2" xfId="17871"/>
    <cellStyle name="_Plan USD (310103)_Book1_Conversion" xfId="17872"/>
    <cellStyle name="_Plan USD (310103)_Book1_Conversion 2" xfId="17873"/>
    <cellStyle name="_Plan USD (310103)_Book1_FIN € Summary" xfId="17874"/>
    <cellStyle name="_Plan USD (310103)_Book1_FIN € Summary 2" xfId="17875"/>
    <cellStyle name="_Plan USD (310103)_Book1_IFRS IS" xfId="17876"/>
    <cellStyle name="_Plan USD (310103)_Book1_IFRS IS 2" xfId="17877"/>
    <cellStyle name="_Plan USD (310103)_Book1_IFRS IS_Xavier" xfId="17878"/>
    <cellStyle name="_Plan USD (310103)_Book1_IFRS IS_Xavier 2" xfId="17879"/>
    <cellStyle name="_Plan USD (310103)_Book1_One Corp Summary" xfId="17880"/>
    <cellStyle name="_Plan USD (310103)_Book1_One Corp Summary 2" xfId="17881"/>
    <cellStyle name="_Plan USD (310103)_Book1_Plan IS" xfId="17882"/>
    <cellStyle name="_Plan USD (310103)_Book1_Plan IS 2" xfId="17883"/>
    <cellStyle name="_Plan USD (310103)_Book1_Plan IS_Xavier" xfId="17884"/>
    <cellStyle name="_Plan USD (310103)_Book1_Plan IS_Xavier 2" xfId="17885"/>
    <cellStyle name="_Plan USD (310103)_Book1_PlntIn" xfId="17886"/>
    <cellStyle name="_Plan USD (310103)_Book1_PlntIn 2" xfId="17887"/>
    <cellStyle name="_Plan USD (310103)_Book1_PlntIn_Xavier" xfId="17888"/>
    <cellStyle name="_Plan USD (310103)_Book1_PlntIn_Xavier 2" xfId="17889"/>
    <cellStyle name="_Plan USD (310103)_Book1_PPA" xfId="17890"/>
    <cellStyle name="_Plan USD (310103)_Book1_PPA 2" xfId="17891"/>
    <cellStyle name="_Plan USD (310103)_Book1_PPA_Xavier" xfId="17892"/>
    <cellStyle name="_Plan USD (310103)_Book1_PPA_Xavier 2" xfId="17893"/>
    <cellStyle name="_Plan USD (310103)_Book1_Xavier" xfId="17894"/>
    <cellStyle name="_Plan USD (310103)_Book1_Xavier 2" xfId="17895"/>
    <cellStyle name="_Plan USD (310103)_Conversion" xfId="17896"/>
    <cellStyle name="_Plan USD (310103)_Conversion 2" xfId="17897"/>
    <cellStyle name="_Plan USD (310103)_FIN € Summary" xfId="17898"/>
    <cellStyle name="_Plan USD (310103)_FIN € Summary 2" xfId="17899"/>
    <cellStyle name="_Plan USD (310103)_IFRS IS" xfId="17900"/>
    <cellStyle name="_Plan USD (310103)_IFRS IS 2" xfId="17901"/>
    <cellStyle name="_Plan USD (310103)_IFRS IS_Xavier" xfId="17902"/>
    <cellStyle name="_Plan USD (310103)_IFRS IS_Xavier 2" xfId="17903"/>
    <cellStyle name="_Plan USD (310103)_NYSEG Assets" xfId="1037"/>
    <cellStyle name="_Plan USD (310103)_NYSEG Assets 2" xfId="1038"/>
    <cellStyle name="_Plan USD (310103)_NYSEG Assets 2 2" xfId="4024"/>
    <cellStyle name="_Plan USD (310103)_NYSEG Assets 2_Xavier" xfId="17904"/>
    <cellStyle name="_Plan USD (310103)_NYSEG Assets 2_Xavier 2" xfId="17905"/>
    <cellStyle name="_Plan USD (310103)_NYSEG Assets 3" xfId="4023"/>
    <cellStyle name="_Plan USD (310103)_NYSEG Assets 3 2" xfId="17906"/>
    <cellStyle name="_Plan USD (310103)_NYSEG Assets 4" xfId="17907"/>
    <cellStyle name="_Plan USD (310103)_NYSEG Assets 4 2" xfId="17908"/>
    <cellStyle name="_Plan USD (310103)_NYSEG Assets 5" xfId="17909"/>
    <cellStyle name="_Plan USD (310103)_NYSEG Assets 5 2" xfId="17910"/>
    <cellStyle name="_Plan USD (310103)_NYSEG Assets 6" xfId="17911"/>
    <cellStyle name="_Plan USD (310103)_NYSEG Assets 6 2" xfId="17912"/>
    <cellStyle name="_Plan USD (310103)_NYSEG Assets 7" xfId="17913"/>
    <cellStyle name="_Plan USD (310103)_NYSEG Assets 7 2" xfId="17914"/>
    <cellStyle name="_Plan USD (310103)_NYSEG Assets 8" xfId="17915"/>
    <cellStyle name="_Plan USD (310103)_NYSEG Assets 9" xfId="17916"/>
    <cellStyle name="_Plan USD (310103)_NYSEG Assets_9. Staff Cost-External Services" xfId="17917"/>
    <cellStyle name="_Plan USD (310103)_NYSEG Assets_9. Staff Cost-External Services 2" xfId="17918"/>
    <cellStyle name="_Plan USD (310103)_NYSEG Assets_Actual" xfId="17919"/>
    <cellStyle name="_Plan USD (310103)_NYSEG Assets_Actual 2" xfId="17920"/>
    <cellStyle name="_Plan USD (310103)_NYSEG Assets_Actual_Xavier" xfId="17921"/>
    <cellStyle name="_Plan USD (310103)_NYSEG Assets_Actual_Xavier 2" xfId="17922"/>
    <cellStyle name="_Plan USD (310103)_NYSEG Assets_Conversion" xfId="17923"/>
    <cellStyle name="_Plan USD (310103)_NYSEG Assets_Conversion 2" xfId="17924"/>
    <cellStyle name="_Plan USD (310103)_NYSEG Assets_FIN € Summary" xfId="17925"/>
    <cellStyle name="_Plan USD (310103)_NYSEG Assets_FIN € Summary 2" xfId="17926"/>
    <cellStyle name="_Plan USD (310103)_NYSEG Assets_IFRS IS" xfId="17927"/>
    <cellStyle name="_Plan USD (310103)_NYSEG Assets_IFRS IS 2" xfId="17928"/>
    <cellStyle name="_Plan USD (310103)_NYSEG Assets_IFRS IS_Xavier" xfId="17929"/>
    <cellStyle name="_Plan USD (310103)_NYSEG Assets_IFRS IS_Xavier 2" xfId="17930"/>
    <cellStyle name="_Plan USD (310103)_NYSEG Assets_One Corp Summary" xfId="17931"/>
    <cellStyle name="_Plan USD (310103)_NYSEG Assets_One Corp Summary 2" xfId="17932"/>
    <cellStyle name="_Plan USD (310103)_NYSEG Assets_Plan IS" xfId="17933"/>
    <cellStyle name="_Plan USD (310103)_NYSEG Assets_Plan IS 2" xfId="17934"/>
    <cellStyle name="_Plan USD (310103)_NYSEG Assets_Plan IS_Xavier" xfId="17935"/>
    <cellStyle name="_Plan USD (310103)_NYSEG Assets_Plan IS_Xavier 2" xfId="17936"/>
    <cellStyle name="_Plan USD (310103)_NYSEG Assets_PlntIn" xfId="17937"/>
    <cellStyle name="_Plan USD (310103)_NYSEG Assets_PlntIn 2" xfId="17938"/>
    <cellStyle name="_Plan USD (310103)_NYSEG Assets_PlntIn_Xavier" xfId="17939"/>
    <cellStyle name="_Plan USD (310103)_NYSEG Assets_PlntIn_Xavier 2" xfId="17940"/>
    <cellStyle name="_Plan USD (310103)_NYSEG Assets_PPA" xfId="17941"/>
    <cellStyle name="_Plan USD (310103)_NYSEG Assets_PPA 2" xfId="17942"/>
    <cellStyle name="_Plan USD (310103)_NYSEG Assets_PPA_Xavier" xfId="17943"/>
    <cellStyle name="_Plan USD (310103)_NYSEG Assets_PPA_Xavier 2" xfId="17944"/>
    <cellStyle name="_Plan USD (310103)_NYSEG Assets_Xavier" xfId="17945"/>
    <cellStyle name="_Plan USD (310103)_NYSEG Assets_Xavier 2" xfId="17946"/>
    <cellStyle name="_Plan USD (310103)_NYSEG Liab" xfId="1039"/>
    <cellStyle name="_Plan USD (310103)_NYSEG Liab 2" xfId="1040"/>
    <cellStyle name="_Plan USD (310103)_NYSEG Liab 2 2" xfId="4026"/>
    <cellStyle name="_Plan USD (310103)_NYSEG Liab 2_Xavier" xfId="17947"/>
    <cellStyle name="_Plan USD (310103)_NYSEG Liab 2_Xavier 2" xfId="17948"/>
    <cellStyle name="_Plan USD (310103)_NYSEG Liab 3" xfId="4025"/>
    <cellStyle name="_Plan USD (310103)_NYSEG Liab 3 2" xfId="17949"/>
    <cellStyle name="_Plan USD (310103)_NYSEG Liab 4" xfId="17950"/>
    <cellStyle name="_Plan USD (310103)_NYSEG Liab 4 2" xfId="17951"/>
    <cellStyle name="_Plan USD (310103)_NYSEG Liab 5" xfId="17952"/>
    <cellStyle name="_Plan USD (310103)_NYSEG Liab 5 2" xfId="17953"/>
    <cellStyle name="_Plan USD (310103)_NYSEG Liab 6" xfId="17954"/>
    <cellStyle name="_Plan USD (310103)_NYSEG Liab 6 2" xfId="17955"/>
    <cellStyle name="_Plan USD (310103)_NYSEG Liab 7" xfId="17956"/>
    <cellStyle name="_Plan USD (310103)_NYSEG Liab 7 2" xfId="17957"/>
    <cellStyle name="_Plan USD (310103)_NYSEG Liab 8" xfId="17958"/>
    <cellStyle name="_Plan USD (310103)_NYSEG Liab 9" xfId="17959"/>
    <cellStyle name="_Plan USD (310103)_NYSEG Liab_9. Staff Cost-External Services" xfId="17960"/>
    <cellStyle name="_Plan USD (310103)_NYSEG Liab_9. Staff Cost-External Services 2" xfId="17961"/>
    <cellStyle name="_Plan USD (310103)_NYSEG Liab_Actual" xfId="17962"/>
    <cellStyle name="_Plan USD (310103)_NYSEG Liab_Actual 2" xfId="17963"/>
    <cellStyle name="_Plan USD (310103)_NYSEG Liab_Actual_Xavier" xfId="17964"/>
    <cellStyle name="_Plan USD (310103)_NYSEG Liab_Actual_Xavier 2" xfId="17965"/>
    <cellStyle name="_Plan USD (310103)_NYSEG Liab_Conversion" xfId="17966"/>
    <cellStyle name="_Plan USD (310103)_NYSEG Liab_Conversion 2" xfId="17967"/>
    <cellStyle name="_Plan USD (310103)_NYSEG Liab_FIN € Summary" xfId="17968"/>
    <cellStyle name="_Plan USD (310103)_NYSEG Liab_FIN € Summary 2" xfId="17969"/>
    <cellStyle name="_Plan USD (310103)_NYSEG Liab_IFRS IS" xfId="17970"/>
    <cellStyle name="_Plan USD (310103)_NYSEG Liab_IFRS IS 2" xfId="17971"/>
    <cellStyle name="_Plan USD (310103)_NYSEG Liab_IFRS IS_Xavier" xfId="17972"/>
    <cellStyle name="_Plan USD (310103)_NYSEG Liab_IFRS IS_Xavier 2" xfId="17973"/>
    <cellStyle name="_Plan USD (310103)_NYSEG Liab_One Corp Summary" xfId="17974"/>
    <cellStyle name="_Plan USD (310103)_NYSEG Liab_One Corp Summary 2" xfId="17975"/>
    <cellStyle name="_Plan USD (310103)_NYSEG Liab_Plan IS" xfId="17976"/>
    <cellStyle name="_Plan USD (310103)_NYSEG Liab_Plan IS 2" xfId="17977"/>
    <cellStyle name="_Plan USD (310103)_NYSEG Liab_Plan IS_Xavier" xfId="17978"/>
    <cellStyle name="_Plan USD (310103)_NYSEG Liab_Plan IS_Xavier 2" xfId="17979"/>
    <cellStyle name="_Plan USD (310103)_NYSEG Liab_PlntIn" xfId="17980"/>
    <cellStyle name="_Plan USD (310103)_NYSEG Liab_PlntIn 2" xfId="17981"/>
    <cellStyle name="_Plan USD (310103)_NYSEG Liab_PlntIn_Xavier" xfId="17982"/>
    <cellStyle name="_Plan USD (310103)_NYSEG Liab_PlntIn_Xavier 2" xfId="17983"/>
    <cellStyle name="_Plan USD (310103)_NYSEG Liab_PPA" xfId="17984"/>
    <cellStyle name="_Plan USD (310103)_NYSEG Liab_PPA 2" xfId="17985"/>
    <cellStyle name="_Plan USD (310103)_NYSEG Liab_PPA_Xavier" xfId="17986"/>
    <cellStyle name="_Plan USD (310103)_NYSEG Liab_PPA_Xavier 2" xfId="17987"/>
    <cellStyle name="_Plan USD (310103)_NYSEG Liab_Xavier" xfId="17988"/>
    <cellStyle name="_Plan USD (310103)_NYSEG Liab_Xavier 2" xfId="17989"/>
    <cellStyle name="_Plan USD (310103)_One Corp Summary" xfId="17990"/>
    <cellStyle name="_Plan USD (310103)_One Corp Summary 2" xfId="17991"/>
    <cellStyle name="_Plan USD (310103)_Plan IS" xfId="17992"/>
    <cellStyle name="_Plan USD (310103)_Plan IS 2" xfId="17993"/>
    <cellStyle name="_Plan USD (310103)_Plan IS_Xavier" xfId="17994"/>
    <cellStyle name="_Plan USD (310103)_Plan IS_Xavier 2" xfId="17995"/>
    <cellStyle name="_Plan USD (310103)_PlntIn" xfId="17996"/>
    <cellStyle name="_Plan USD (310103)_PlntIn 2" xfId="17997"/>
    <cellStyle name="_Plan USD (310103)_PlntIn_Xavier" xfId="17998"/>
    <cellStyle name="_Plan USD (310103)_PlntIn_Xavier 2" xfId="17999"/>
    <cellStyle name="_Plan USD (310103)_PPA" xfId="18000"/>
    <cellStyle name="_Plan USD (310103)_PPA 2" xfId="18001"/>
    <cellStyle name="_Plan USD (310103)_PPA_Xavier" xfId="18002"/>
    <cellStyle name="_Plan USD (310103)_PPA_Xavier 2" xfId="18003"/>
    <cellStyle name="_Plan USD (310103)_Reg Asset 2008 changes-summary Jan" xfId="1041"/>
    <cellStyle name="_Plan USD (310103)_Reg Asset 2008 changes-summary Jan 2" xfId="1042"/>
    <cellStyle name="_Plan USD (310103)_Reg Asset 2008 changes-summary Jan 2 2" xfId="4028"/>
    <cellStyle name="_Plan USD (310103)_Reg Asset 2008 changes-summary Jan 2_Xavier" xfId="18004"/>
    <cellStyle name="_Plan USD (310103)_Reg Asset 2008 changes-summary Jan 2_Xavier 2" xfId="18005"/>
    <cellStyle name="_Plan USD (310103)_Reg Asset 2008 changes-summary Jan 3" xfId="4027"/>
    <cellStyle name="_Plan USD (310103)_Reg Asset 2008 changes-summary Jan 3 2" xfId="18006"/>
    <cellStyle name="_Plan USD (310103)_Reg Asset 2008 changes-summary Jan 4" xfId="18007"/>
    <cellStyle name="_Plan USD (310103)_Reg Asset 2008 changes-summary Jan 4 2" xfId="18008"/>
    <cellStyle name="_Plan USD (310103)_Reg Asset 2008 changes-summary Jan 5" xfId="18009"/>
    <cellStyle name="_Plan USD (310103)_Reg Asset 2008 changes-summary Jan 5 2" xfId="18010"/>
    <cellStyle name="_Plan USD (310103)_Reg Asset 2008 changes-summary Jan 6" xfId="18011"/>
    <cellStyle name="_Plan USD (310103)_Reg Asset 2008 changes-summary Jan 6 2" xfId="18012"/>
    <cellStyle name="_Plan USD (310103)_Reg Asset 2008 changes-summary Jan 7" xfId="18013"/>
    <cellStyle name="_Plan USD (310103)_Reg Asset 2008 changes-summary Jan 7 2" xfId="18014"/>
    <cellStyle name="_Plan USD (310103)_Reg Asset 2008 changes-summary Jan 8" xfId="18015"/>
    <cellStyle name="_Plan USD (310103)_Reg Asset 2008 changes-summary Jan 9" xfId="18016"/>
    <cellStyle name="_Plan USD (310103)_Reg Asset 2008 changes-summary Jan_9. Staff Cost-External Services" xfId="18017"/>
    <cellStyle name="_Plan USD (310103)_Reg Asset 2008 changes-summary Jan_9. Staff Cost-External Services 2" xfId="18018"/>
    <cellStyle name="_Plan USD (310103)_Reg Asset 2008 changes-summary Jan_Actual" xfId="18019"/>
    <cellStyle name="_Plan USD (310103)_Reg Asset 2008 changes-summary Jan_Actual 2" xfId="18020"/>
    <cellStyle name="_Plan USD (310103)_Reg Asset 2008 changes-summary Jan_Actual_Xavier" xfId="18021"/>
    <cellStyle name="_Plan USD (310103)_Reg Asset 2008 changes-summary Jan_Actual_Xavier 2" xfId="18022"/>
    <cellStyle name="_Plan USD (310103)_Reg Asset 2008 changes-summary Jan_Conversion" xfId="18023"/>
    <cellStyle name="_Plan USD (310103)_Reg Asset 2008 changes-summary Jan_Conversion 2" xfId="18024"/>
    <cellStyle name="_Plan USD (310103)_Reg Asset 2008 changes-summary Jan_FIN € Summary" xfId="18025"/>
    <cellStyle name="_Plan USD (310103)_Reg Asset 2008 changes-summary Jan_FIN € Summary 2" xfId="18026"/>
    <cellStyle name="_Plan USD (310103)_Reg Asset 2008 changes-summary Jan_IFRS IS" xfId="18027"/>
    <cellStyle name="_Plan USD (310103)_Reg Asset 2008 changes-summary Jan_IFRS IS 2" xfId="18028"/>
    <cellStyle name="_Plan USD (310103)_Reg Asset 2008 changes-summary Jan_IFRS IS_Xavier" xfId="18029"/>
    <cellStyle name="_Plan USD (310103)_Reg Asset 2008 changes-summary Jan_IFRS IS_Xavier 2" xfId="18030"/>
    <cellStyle name="_Plan USD (310103)_Reg Asset 2008 changes-summary Jan_One Corp Summary" xfId="18031"/>
    <cellStyle name="_Plan USD (310103)_Reg Asset 2008 changes-summary Jan_One Corp Summary 2" xfId="18032"/>
    <cellStyle name="_Plan USD (310103)_Reg Asset 2008 changes-summary Jan_Plan IS" xfId="18033"/>
    <cellStyle name="_Plan USD (310103)_Reg Asset 2008 changes-summary Jan_Plan IS 2" xfId="18034"/>
    <cellStyle name="_Plan USD (310103)_Reg Asset 2008 changes-summary Jan_Plan IS_Xavier" xfId="18035"/>
    <cellStyle name="_Plan USD (310103)_Reg Asset 2008 changes-summary Jan_Plan IS_Xavier 2" xfId="18036"/>
    <cellStyle name="_Plan USD (310103)_Reg Asset 2008 changes-summary Jan_PlntIn" xfId="18037"/>
    <cellStyle name="_Plan USD (310103)_Reg Asset 2008 changes-summary Jan_PlntIn 2" xfId="18038"/>
    <cellStyle name="_Plan USD (310103)_Reg Asset 2008 changes-summary Jan_PlntIn_Xavier" xfId="18039"/>
    <cellStyle name="_Plan USD (310103)_Reg Asset 2008 changes-summary Jan_PlntIn_Xavier 2" xfId="18040"/>
    <cellStyle name="_Plan USD (310103)_Reg Asset 2008 changes-summary Jan_PPA" xfId="18041"/>
    <cellStyle name="_Plan USD (310103)_Reg Asset 2008 changes-summary Jan_PPA 2" xfId="18042"/>
    <cellStyle name="_Plan USD (310103)_Reg Asset 2008 changes-summary Jan_PPA_Xavier" xfId="18043"/>
    <cellStyle name="_Plan USD (310103)_Reg Asset 2008 changes-summary Jan_PPA_Xavier 2" xfId="18044"/>
    <cellStyle name="_Plan USD (310103)_Reg Asset 2008 changes-summary Jan_Xavier" xfId="18045"/>
    <cellStyle name="_Plan USD (310103)_Reg Asset 2008 changes-summary Jan_Xavier 2" xfId="18046"/>
    <cellStyle name="_Plan USD (310103)_Xavier" xfId="18047"/>
    <cellStyle name="_Plan USD (310103)_Xavier 2" xfId="18048"/>
    <cellStyle name="_Plan USD 10" xfId="18049"/>
    <cellStyle name="_Plan USD 10 2" xfId="18050"/>
    <cellStyle name="_Plan USD 11" xfId="18051"/>
    <cellStyle name="_Plan USD 11 2" xfId="18052"/>
    <cellStyle name="_Plan USD 12" xfId="18053"/>
    <cellStyle name="_Plan USD 12 2" xfId="18054"/>
    <cellStyle name="_Plan USD 13" xfId="18055"/>
    <cellStyle name="_Plan USD 13 2" xfId="18056"/>
    <cellStyle name="_Plan USD 14" xfId="18057"/>
    <cellStyle name="_Plan USD 14 2" xfId="18058"/>
    <cellStyle name="_Plan USD 15" xfId="18059"/>
    <cellStyle name="_Plan USD 15 2" xfId="18060"/>
    <cellStyle name="_Plan USD 16" xfId="18061"/>
    <cellStyle name="_Plan USD 16 2" xfId="18062"/>
    <cellStyle name="_Plan USD 17" xfId="18063"/>
    <cellStyle name="_Plan USD 17 2" xfId="18064"/>
    <cellStyle name="_Plan USD 18" xfId="18065"/>
    <cellStyle name="_Plan USD 18 2" xfId="18066"/>
    <cellStyle name="_Plan USD 19" xfId="18067"/>
    <cellStyle name="_Plan USD 19 2" xfId="18068"/>
    <cellStyle name="_Plan USD 2" xfId="1043"/>
    <cellStyle name="_Plan USD 2 2" xfId="4029"/>
    <cellStyle name="_Plan USD 2_Xavier" xfId="18069"/>
    <cellStyle name="_Plan USD 2_Xavier 2" xfId="18070"/>
    <cellStyle name="_Plan USD 20" xfId="18071"/>
    <cellStyle name="_Plan USD 20 2" xfId="18072"/>
    <cellStyle name="_Plan USD 21" xfId="18073"/>
    <cellStyle name="_Plan USD 21 2" xfId="18074"/>
    <cellStyle name="_Plan USD 22" xfId="18075"/>
    <cellStyle name="_Plan USD 22 2" xfId="18076"/>
    <cellStyle name="_Plan USD 23" xfId="18077"/>
    <cellStyle name="_Plan USD 23 2" xfId="18078"/>
    <cellStyle name="_Plan USD 24" xfId="18079"/>
    <cellStyle name="_Plan USD 24 2" xfId="18080"/>
    <cellStyle name="_Plan USD 25" xfId="18081"/>
    <cellStyle name="_Plan USD 25 2" xfId="18082"/>
    <cellStyle name="_Plan USD 26" xfId="18083"/>
    <cellStyle name="_Plan USD 26 2" xfId="18084"/>
    <cellStyle name="_Plan USD 27" xfId="18085"/>
    <cellStyle name="_Plan USD 27 2" xfId="18086"/>
    <cellStyle name="_Plan USD 28" xfId="18087"/>
    <cellStyle name="_Plan USD 28 2" xfId="18088"/>
    <cellStyle name="_Plan USD 29" xfId="18089"/>
    <cellStyle name="_Plan USD 29 2" xfId="18090"/>
    <cellStyle name="_Plan USD 3" xfId="4016"/>
    <cellStyle name="_Plan USD 3 2" xfId="18091"/>
    <cellStyle name="_Plan USD 3 2 2" xfId="18092"/>
    <cellStyle name="_Plan USD 3 3" xfId="18093"/>
    <cellStyle name="_Plan USD 30" xfId="18094"/>
    <cellStyle name="_Plan USD 30 2" xfId="18095"/>
    <cellStyle name="_Plan USD 31" xfId="18096"/>
    <cellStyle name="_Plan USD 31 2" xfId="18097"/>
    <cellStyle name="_Plan USD 32" xfId="18098"/>
    <cellStyle name="_Plan USD 32 2" xfId="18099"/>
    <cellStyle name="_Plan USD 33" xfId="18100"/>
    <cellStyle name="_Plan USD 33 2" xfId="18101"/>
    <cellStyle name="_Plan USD 34" xfId="18102"/>
    <cellStyle name="_Plan USD 34 2" xfId="18103"/>
    <cellStyle name="_Plan USD 35" xfId="18104"/>
    <cellStyle name="_Plan USD 35 2" xfId="18105"/>
    <cellStyle name="_Plan USD 36" xfId="18106"/>
    <cellStyle name="_Plan USD 36 2" xfId="18107"/>
    <cellStyle name="_Plan USD 37" xfId="18108"/>
    <cellStyle name="_Plan USD 37 2" xfId="18109"/>
    <cellStyle name="_Plan USD 38" xfId="18110"/>
    <cellStyle name="_Plan USD 38 2" xfId="18111"/>
    <cellStyle name="_Plan USD 39" xfId="18112"/>
    <cellStyle name="_Plan USD 39 2" xfId="18113"/>
    <cellStyle name="_Plan USD 4" xfId="18114"/>
    <cellStyle name="_Plan USD 4 2" xfId="18115"/>
    <cellStyle name="_Plan USD 40" xfId="18116"/>
    <cellStyle name="_Plan USD 40 2" xfId="18117"/>
    <cellStyle name="_Plan USD 41" xfId="18118"/>
    <cellStyle name="_Plan USD 41 2" xfId="18119"/>
    <cellStyle name="_Plan USD 42" xfId="18120"/>
    <cellStyle name="_Plan USD 42 2" xfId="18121"/>
    <cellStyle name="_Plan USD 43" xfId="18122"/>
    <cellStyle name="_Plan USD 43 2" xfId="18123"/>
    <cellStyle name="_Plan USD 44" xfId="18124"/>
    <cellStyle name="_Plan USD 44 2" xfId="18125"/>
    <cellStyle name="_Plan USD 45" xfId="18126"/>
    <cellStyle name="_Plan USD 46" xfId="18127"/>
    <cellStyle name="_Plan USD 47" xfId="32757"/>
    <cellStyle name="_Plan USD 48" xfId="32760"/>
    <cellStyle name="_Plan USD 49" xfId="32772"/>
    <cellStyle name="_Plan USD 5" xfId="18128"/>
    <cellStyle name="_Plan USD 5 2" xfId="18129"/>
    <cellStyle name="_Plan USD 5 2 2" xfId="18130"/>
    <cellStyle name="_Plan USD 5 3" xfId="18131"/>
    <cellStyle name="_Plan USD 50" xfId="32779"/>
    <cellStyle name="_Plan USD 51" xfId="32770"/>
    <cellStyle name="_Plan USD 52" xfId="32778"/>
    <cellStyle name="_Plan USD 53" xfId="32771"/>
    <cellStyle name="_Plan USD 6" xfId="18132"/>
    <cellStyle name="_Plan USD 6 2" xfId="18133"/>
    <cellStyle name="_Plan USD 6 2 2" xfId="18134"/>
    <cellStyle name="_Plan USD 6 3" xfId="18135"/>
    <cellStyle name="_Plan USD 7" xfId="18136"/>
    <cellStyle name="_Plan USD 7 2" xfId="18137"/>
    <cellStyle name="_Plan USD 7 2 2" xfId="18138"/>
    <cellStyle name="_Plan USD 7 3" xfId="18139"/>
    <cellStyle name="_Plan USD 8" xfId="18140"/>
    <cellStyle name="_Plan USD 8 2" xfId="18141"/>
    <cellStyle name="_Plan USD 9" xfId="18142"/>
    <cellStyle name="_Plan USD 9 2" xfId="18143"/>
    <cellStyle name="_Plan USD_9. Staff Cost-External Services" xfId="18144"/>
    <cellStyle name="_Plan USD_9. Staff Cost-External Services 2" xfId="18145"/>
    <cellStyle name="_Plan USD_Actual" xfId="18146"/>
    <cellStyle name="_Plan USD_Actual 2" xfId="18147"/>
    <cellStyle name="_Plan USD_Actual_Xavier" xfId="18148"/>
    <cellStyle name="_Plan USD_Actual_Xavier 2" xfId="18149"/>
    <cellStyle name="_Plan USD_Adams Report Recon Sept 08" xfId="1044"/>
    <cellStyle name="_Plan USD_Adams Report Recon Sept 08 2" xfId="1045"/>
    <cellStyle name="_Plan USD_Adams Report Recon Sept 08 2 2" xfId="4031"/>
    <cellStyle name="_Plan USD_Adams Report Recon Sept 08 2_Xavier" xfId="18150"/>
    <cellStyle name="_Plan USD_Adams Report Recon Sept 08 2_Xavier 2" xfId="18151"/>
    <cellStyle name="_Plan USD_Adams Report Recon Sept 08 3" xfId="4030"/>
    <cellStyle name="_Plan USD_Adams Report Recon Sept 08 3 2" xfId="18152"/>
    <cellStyle name="_Plan USD_Adams Report Recon Sept 08 4" xfId="18153"/>
    <cellStyle name="_Plan USD_Adams Report Recon Sept 08 4 2" xfId="18154"/>
    <cellStyle name="_Plan USD_Adams Report Recon Sept 08 5" xfId="18155"/>
    <cellStyle name="_Plan USD_Adams Report Recon Sept 08 5 2" xfId="18156"/>
    <cellStyle name="_Plan USD_Adams Report Recon Sept 08 6" xfId="18157"/>
    <cellStyle name="_Plan USD_Adams Report Recon Sept 08 6 2" xfId="18158"/>
    <cellStyle name="_Plan USD_Adams Report Recon Sept 08 7" xfId="18159"/>
    <cellStyle name="_Plan USD_Adams Report Recon Sept 08 7 2" xfId="18160"/>
    <cellStyle name="_Plan USD_Adams Report Recon Sept 08 8" xfId="18161"/>
    <cellStyle name="_Plan USD_Adams Report Recon Sept 08 9" xfId="18162"/>
    <cellStyle name="_Plan USD_Adams Report Recon Sept 08_9. Staff Cost-External Services" xfId="18163"/>
    <cellStyle name="_Plan USD_Adams Report Recon Sept 08_9. Staff Cost-External Services 2" xfId="18164"/>
    <cellStyle name="_Plan USD_Adams Report Recon Sept 08_Actual" xfId="18165"/>
    <cellStyle name="_Plan USD_Adams Report Recon Sept 08_Actual 2" xfId="18166"/>
    <cellStyle name="_Plan USD_Adams Report Recon Sept 08_Actual_Xavier" xfId="18167"/>
    <cellStyle name="_Plan USD_Adams Report Recon Sept 08_Actual_Xavier 2" xfId="18168"/>
    <cellStyle name="_Plan USD_Adams Report Recon Sept 08_Conversion" xfId="18169"/>
    <cellStyle name="_Plan USD_Adams Report Recon Sept 08_Conversion 2" xfId="18170"/>
    <cellStyle name="_Plan USD_Adams Report Recon Sept 08_FIN € Summary" xfId="18171"/>
    <cellStyle name="_Plan USD_Adams Report Recon Sept 08_FIN € Summary 2" xfId="18172"/>
    <cellStyle name="_Plan USD_Adams Report Recon Sept 08_IFRS IS" xfId="18173"/>
    <cellStyle name="_Plan USD_Adams Report Recon Sept 08_IFRS IS 2" xfId="18174"/>
    <cellStyle name="_Plan USD_Adams Report Recon Sept 08_IFRS IS_Xavier" xfId="18175"/>
    <cellStyle name="_Plan USD_Adams Report Recon Sept 08_IFRS IS_Xavier 2" xfId="18176"/>
    <cellStyle name="_Plan USD_Adams Report Recon Sept 08_One Corp Summary" xfId="18177"/>
    <cellStyle name="_Plan USD_Adams Report Recon Sept 08_One Corp Summary 2" xfId="18178"/>
    <cellStyle name="_Plan USD_Adams Report Recon Sept 08_Plan IS" xfId="18179"/>
    <cellStyle name="_Plan USD_Adams Report Recon Sept 08_Plan IS 2" xfId="18180"/>
    <cellStyle name="_Plan USD_Adams Report Recon Sept 08_Plan IS_Xavier" xfId="18181"/>
    <cellStyle name="_Plan USD_Adams Report Recon Sept 08_Plan IS_Xavier 2" xfId="18182"/>
    <cellStyle name="_Plan USD_Adams Report Recon Sept 08_PlntIn" xfId="18183"/>
    <cellStyle name="_Plan USD_Adams Report Recon Sept 08_PlntIn 2" xfId="18184"/>
    <cellStyle name="_Plan USD_Adams Report Recon Sept 08_PlntIn_Xavier" xfId="18185"/>
    <cellStyle name="_Plan USD_Adams Report Recon Sept 08_PlntIn_Xavier 2" xfId="18186"/>
    <cellStyle name="_Plan USD_Adams Report Recon Sept 08_PPA" xfId="18187"/>
    <cellStyle name="_Plan USD_Adams Report Recon Sept 08_PPA 2" xfId="18188"/>
    <cellStyle name="_Plan USD_Adams Report Recon Sept 08_PPA_Xavier" xfId="18189"/>
    <cellStyle name="_Plan USD_Adams Report Recon Sept 08_PPA_Xavier 2" xfId="18190"/>
    <cellStyle name="_Plan USD_Adams Report Recon Sept 08_Xavier" xfId="18191"/>
    <cellStyle name="_Plan USD_Adams Report Recon Sept 08_Xavier 2" xfId="18192"/>
    <cellStyle name="_Plan USD_Book1" xfId="1046"/>
    <cellStyle name="_Plan USD_Book1 2" xfId="1047"/>
    <cellStyle name="_Plan USD_Book1 2 2" xfId="4033"/>
    <cellStyle name="_Plan USD_Book1 2_Xavier" xfId="18193"/>
    <cellStyle name="_Plan USD_Book1 2_Xavier 2" xfId="18194"/>
    <cellStyle name="_Plan USD_Book1 3" xfId="4032"/>
    <cellStyle name="_Plan USD_Book1 3 2" xfId="18195"/>
    <cellStyle name="_Plan USD_Book1 4" xfId="18196"/>
    <cellStyle name="_Plan USD_Book1 4 2" xfId="18197"/>
    <cellStyle name="_Plan USD_Book1 5" xfId="18198"/>
    <cellStyle name="_Plan USD_Book1 5 2" xfId="18199"/>
    <cellStyle name="_Plan USD_Book1 6" xfId="18200"/>
    <cellStyle name="_Plan USD_Book1 6 2" xfId="18201"/>
    <cellStyle name="_Plan USD_Book1 7" xfId="18202"/>
    <cellStyle name="_Plan USD_Book1 7 2" xfId="18203"/>
    <cellStyle name="_Plan USD_Book1 8" xfId="18204"/>
    <cellStyle name="_Plan USD_Book1 9" xfId="18205"/>
    <cellStyle name="_Plan USD_Book1_9. Staff Cost-External Services" xfId="18206"/>
    <cellStyle name="_Plan USD_Book1_9. Staff Cost-External Services 2" xfId="18207"/>
    <cellStyle name="_Plan USD_Book1_Actual" xfId="18208"/>
    <cellStyle name="_Plan USD_Book1_Actual 2" xfId="18209"/>
    <cellStyle name="_Plan USD_Book1_Actual_Xavier" xfId="18210"/>
    <cellStyle name="_Plan USD_Book1_Actual_Xavier 2" xfId="18211"/>
    <cellStyle name="_Plan USD_Book1_Conversion" xfId="18212"/>
    <cellStyle name="_Plan USD_Book1_Conversion 2" xfId="18213"/>
    <cellStyle name="_Plan USD_Book1_FIN € Summary" xfId="18214"/>
    <cellStyle name="_Plan USD_Book1_FIN € Summary 2" xfId="18215"/>
    <cellStyle name="_Plan USD_Book1_IFRS IS" xfId="18216"/>
    <cellStyle name="_Plan USD_Book1_IFRS IS 2" xfId="18217"/>
    <cellStyle name="_Plan USD_Book1_IFRS IS_Xavier" xfId="18218"/>
    <cellStyle name="_Plan USD_Book1_IFRS IS_Xavier 2" xfId="18219"/>
    <cellStyle name="_Plan USD_Book1_One Corp Summary" xfId="18220"/>
    <cellStyle name="_Plan USD_Book1_One Corp Summary 2" xfId="18221"/>
    <cellStyle name="_Plan USD_Book1_Plan IS" xfId="18222"/>
    <cellStyle name="_Plan USD_Book1_Plan IS 2" xfId="18223"/>
    <cellStyle name="_Plan USD_Book1_Plan IS_Xavier" xfId="18224"/>
    <cellStyle name="_Plan USD_Book1_Plan IS_Xavier 2" xfId="18225"/>
    <cellStyle name="_Plan USD_Book1_PlntIn" xfId="18226"/>
    <cellStyle name="_Plan USD_Book1_PlntIn 2" xfId="18227"/>
    <cellStyle name="_Plan USD_Book1_PlntIn_Xavier" xfId="18228"/>
    <cellStyle name="_Plan USD_Book1_PlntIn_Xavier 2" xfId="18229"/>
    <cellStyle name="_Plan USD_Book1_PPA" xfId="18230"/>
    <cellStyle name="_Plan USD_Book1_PPA 2" xfId="18231"/>
    <cellStyle name="_Plan USD_Book1_PPA_Xavier" xfId="18232"/>
    <cellStyle name="_Plan USD_Book1_PPA_Xavier 2" xfId="18233"/>
    <cellStyle name="_Plan USD_Book1_Xavier" xfId="18234"/>
    <cellStyle name="_Plan USD_Book1_Xavier 2" xfId="18235"/>
    <cellStyle name="_Plan USD_Conversion" xfId="18236"/>
    <cellStyle name="_Plan USD_Conversion 2" xfId="18237"/>
    <cellStyle name="_Plan USD_FIN € Summary" xfId="18238"/>
    <cellStyle name="_Plan USD_FIN € Summary 2" xfId="18239"/>
    <cellStyle name="_Plan USD_IFRS IS" xfId="18240"/>
    <cellStyle name="_Plan USD_IFRS IS 2" xfId="18241"/>
    <cellStyle name="_Plan USD_IFRS IS_Xavier" xfId="18242"/>
    <cellStyle name="_Plan USD_IFRS IS_Xavier 2" xfId="18243"/>
    <cellStyle name="_Plan USD_NYSEG Assets" xfId="1048"/>
    <cellStyle name="_Plan USD_NYSEG Assets 2" xfId="1049"/>
    <cellStyle name="_Plan USD_NYSEG Assets 2 2" xfId="4035"/>
    <cellStyle name="_Plan USD_NYSEG Assets 2_Xavier" xfId="18244"/>
    <cellStyle name="_Plan USD_NYSEG Assets 2_Xavier 2" xfId="18245"/>
    <cellStyle name="_Plan USD_NYSEG Assets 3" xfId="4034"/>
    <cellStyle name="_Plan USD_NYSEG Assets 3 2" xfId="18246"/>
    <cellStyle name="_Plan USD_NYSEG Assets 4" xfId="18247"/>
    <cellStyle name="_Plan USD_NYSEG Assets 4 2" xfId="18248"/>
    <cellStyle name="_Plan USD_NYSEG Assets 5" xfId="18249"/>
    <cellStyle name="_Plan USD_NYSEG Assets 5 2" xfId="18250"/>
    <cellStyle name="_Plan USD_NYSEG Assets 6" xfId="18251"/>
    <cellStyle name="_Plan USD_NYSEG Assets 6 2" xfId="18252"/>
    <cellStyle name="_Plan USD_NYSEG Assets 7" xfId="18253"/>
    <cellStyle name="_Plan USD_NYSEG Assets 7 2" xfId="18254"/>
    <cellStyle name="_Plan USD_NYSEG Assets 8" xfId="18255"/>
    <cellStyle name="_Plan USD_NYSEG Assets 9" xfId="18256"/>
    <cellStyle name="_Plan USD_NYSEG Assets_9. Staff Cost-External Services" xfId="18257"/>
    <cellStyle name="_Plan USD_NYSEG Assets_9. Staff Cost-External Services 2" xfId="18258"/>
    <cellStyle name="_Plan USD_NYSEG Assets_Actual" xfId="18259"/>
    <cellStyle name="_Plan USD_NYSEG Assets_Actual 2" xfId="18260"/>
    <cellStyle name="_Plan USD_NYSEG Assets_Actual_Xavier" xfId="18261"/>
    <cellStyle name="_Plan USD_NYSEG Assets_Actual_Xavier 2" xfId="18262"/>
    <cellStyle name="_Plan USD_NYSEG Assets_Conversion" xfId="18263"/>
    <cellStyle name="_Plan USD_NYSEG Assets_Conversion 2" xfId="18264"/>
    <cellStyle name="_Plan USD_NYSEG Assets_FIN € Summary" xfId="18265"/>
    <cellStyle name="_Plan USD_NYSEG Assets_FIN € Summary 2" xfId="18266"/>
    <cellStyle name="_Plan USD_NYSEG Assets_IFRS IS" xfId="18267"/>
    <cellStyle name="_Plan USD_NYSEG Assets_IFRS IS 2" xfId="18268"/>
    <cellStyle name="_Plan USD_NYSEG Assets_IFRS IS_Xavier" xfId="18269"/>
    <cellStyle name="_Plan USD_NYSEG Assets_IFRS IS_Xavier 2" xfId="18270"/>
    <cellStyle name="_Plan USD_NYSEG Assets_One Corp Summary" xfId="18271"/>
    <cellStyle name="_Plan USD_NYSEG Assets_One Corp Summary 2" xfId="18272"/>
    <cellStyle name="_Plan USD_NYSEG Assets_Plan IS" xfId="18273"/>
    <cellStyle name="_Plan USD_NYSEG Assets_Plan IS 2" xfId="18274"/>
    <cellStyle name="_Plan USD_NYSEG Assets_Plan IS_Xavier" xfId="18275"/>
    <cellStyle name="_Plan USD_NYSEG Assets_Plan IS_Xavier 2" xfId="18276"/>
    <cellStyle name="_Plan USD_NYSEG Assets_PlntIn" xfId="18277"/>
    <cellStyle name="_Plan USD_NYSEG Assets_PlntIn 2" xfId="18278"/>
    <cellStyle name="_Plan USD_NYSEG Assets_PlntIn_Xavier" xfId="18279"/>
    <cellStyle name="_Plan USD_NYSEG Assets_PlntIn_Xavier 2" xfId="18280"/>
    <cellStyle name="_Plan USD_NYSEG Assets_PPA" xfId="18281"/>
    <cellStyle name="_Plan USD_NYSEG Assets_PPA 2" xfId="18282"/>
    <cellStyle name="_Plan USD_NYSEG Assets_PPA_Xavier" xfId="18283"/>
    <cellStyle name="_Plan USD_NYSEG Assets_PPA_Xavier 2" xfId="18284"/>
    <cellStyle name="_Plan USD_NYSEG Assets_Xavier" xfId="18285"/>
    <cellStyle name="_Plan USD_NYSEG Assets_Xavier 2" xfId="18286"/>
    <cellStyle name="_Plan USD_NYSEG Liab" xfId="1050"/>
    <cellStyle name="_Plan USD_NYSEG Liab 2" xfId="1051"/>
    <cellStyle name="_Plan USD_NYSEG Liab 2 2" xfId="4037"/>
    <cellStyle name="_Plan USD_NYSEG Liab 2_Xavier" xfId="18287"/>
    <cellStyle name="_Plan USD_NYSEG Liab 2_Xavier 2" xfId="18288"/>
    <cellStyle name="_Plan USD_NYSEG Liab 3" xfId="4036"/>
    <cellStyle name="_Plan USD_NYSEG Liab 3 2" xfId="18289"/>
    <cellStyle name="_Plan USD_NYSEG Liab 4" xfId="18290"/>
    <cellStyle name="_Plan USD_NYSEG Liab 4 2" xfId="18291"/>
    <cellStyle name="_Plan USD_NYSEG Liab 5" xfId="18292"/>
    <cellStyle name="_Plan USD_NYSEG Liab 5 2" xfId="18293"/>
    <cellStyle name="_Plan USD_NYSEG Liab 6" xfId="18294"/>
    <cellStyle name="_Plan USD_NYSEG Liab 6 2" xfId="18295"/>
    <cellStyle name="_Plan USD_NYSEG Liab 7" xfId="18296"/>
    <cellStyle name="_Plan USD_NYSEG Liab 7 2" xfId="18297"/>
    <cellStyle name="_Plan USD_NYSEG Liab 8" xfId="18298"/>
    <cellStyle name="_Plan USD_NYSEG Liab 9" xfId="18299"/>
    <cellStyle name="_Plan USD_NYSEG Liab_9. Staff Cost-External Services" xfId="18300"/>
    <cellStyle name="_Plan USD_NYSEG Liab_9. Staff Cost-External Services 2" xfId="18301"/>
    <cellStyle name="_Plan USD_NYSEG Liab_Actual" xfId="18302"/>
    <cellStyle name="_Plan USD_NYSEG Liab_Actual 2" xfId="18303"/>
    <cellStyle name="_Plan USD_NYSEG Liab_Actual_Xavier" xfId="18304"/>
    <cellStyle name="_Plan USD_NYSEG Liab_Actual_Xavier 2" xfId="18305"/>
    <cellStyle name="_Plan USD_NYSEG Liab_Conversion" xfId="18306"/>
    <cellStyle name="_Plan USD_NYSEG Liab_Conversion 2" xfId="18307"/>
    <cellStyle name="_Plan USD_NYSEG Liab_FIN € Summary" xfId="18308"/>
    <cellStyle name="_Plan USD_NYSEG Liab_FIN € Summary 2" xfId="18309"/>
    <cellStyle name="_Plan USD_NYSEG Liab_IFRS IS" xfId="18310"/>
    <cellStyle name="_Plan USD_NYSEG Liab_IFRS IS 2" xfId="18311"/>
    <cellStyle name="_Plan USD_NYSEG Liab_IFRS IS_Xavier" xfId="18312"/>
    <cellStyle name="_Plan USD_NYSEG Liab_IFRS IS_Xavier 2" xfId="18313"/>
    <cellStyle name="_Plan USD_NYSEG Liab_One Corp Summary" xfId="18314"/>
    <cellStyle name="_Plan USD_NYSEG Liab_One Corp Summary 2" xfId="18315"/>
    <cellStyle name="_Plan USD_NYSEG Liab_Plan IS" xfId="18316"/>
    <cellStyle name="_Plan USD_NYSEG Liab_Plan IS 2" xfId="18317"/>
    <cellStyle name="_Plan USD_NYSEG Liab_Plan IS_Xavier" xfId="18318"/>
    <cellStyle name="_Plan USD_NYSEG Liab_Plan IS_Xavier 2" xfId="18319"/>
    <cellStyle name="_Plan USD_NYSEG Liab_PlntIn" xfId="18320"/>
    <cellStyle name="_Plan USD_NYSEG Liab_PlntIn 2" xfId="18321"/>
    <cellStyle name="_Plan USD_NYSEG Liab_PlntIn_Xavier" xfId="18322"/>
    <cellStyle name="_Plan USD_NYSEG Liab_PlntIn_Xavier 2" xfId="18323"/>
    <cellStyle name="_Plan USD_NYSEG Liab_PPA" xfId="18324"/>
    <cellStyle name="_Plan USD_NYSEG Liab_PPA 2" xfId="18325"/>
    <cellStyle name="_Plan USD_NYSEG Liab_PPA_Xavier" xfId="18326"/>
    <cellStyle name="_Plan USD_NYSEG Liab_PPA_Xavier 2" xfId="18327"/>
    <cellStyle name="_Plan USD_NYSEG Liab_Xavier" xfId="18328"/>
    <cellStyle name="_Plan USD_NYSEG Liab_Xavier 2" xfId="18329"/>
    <cellStyle name="_Plan USD_One Corp Summary" xfId="18330"/>
    <cellStyle name="_Plan USD_One Corp Summary 2" xfId="18331"/>
    <cellStyle name="_Plan USD_Plan IS" xfId="18332"/>
    <cellStyle name="_Plan USD_Plan IS 2" xfId="18333"/>
    <cellStyle name="_Plan USD_Plan IS_Xavier" xfId="18334"/>
    <cellStyle name="_Plan USD_Plan IS_Xavier 2" xfId="18335"/>
    <cellStyle name="_Plan USD_PlntIn" xfId="18336"/>
    <cellStyle name="_Plan USD_PlntIn 2" xfId="18337"/>
    <cellStyle name="_Plan USD_PlntIn_Xavier" xfId="18338"/>
    <cellStyle name="_Plan USD_PlntIn_Xavier 2" xfId="18339"/>
    <cellStyle name="_Plan USD_PPA" xfId="18340"/>
    <cellStyle name="_Plan USD_PPA 2" xfId="18341"/>
    <cellStyle name="_Plan USD_PPA_Xavier" xfId="18342"/>
    <cellStyle name="_Plan USD_PPA_Xavier 2" xfId="18343"/>
    <cellStyle name="_Plan USD_Reg Asset 2008 changes-summary Jan" xfId="1052"/>
    <cellStyle name="_Plan USD_Reg Asset 2008 changes-summary Jan 2" xfId="1053"/>
    <cellStyle name="_Plan USD_Reg Asset 2008 changes-summary Jan 2 2" xfId="4039"/>
    <cellStyle name="_Plan USD_Reg Asset 2008 changes-summary Jan 2_Xavier" xfId="18344"/>
    <cellStyle name="_Plan USD_Reg Asset 2008 changes-summary Jan 2_Xavier 2" xfId="18345"/>
    <cellStyle name="_Plan USD_Reg Asset 2008 changes-summary Jan 3" xfId="4038"/>
    <cellStyle name="_Plan USD_Reg Asset 2008 changes-summary Jan 3 2" xfId="18346"/>
    <cellStyle name="_Plan USD_Reg Asset 2008 changes-summary Jan 4" xfId="18347"/>
    <cellStyle name="_Plan USD_Reg Asset 2008 changes-summary Jan 4 2" xfId="18348"/>
    <cellStyle name="_Plan USD_Reg Asset 2008 changes-summary Jan 5" xfId="18349"/>
    <cellStyle name="_Plan USD_Reg Asset 2008 changes-summary Jan 5 2" xfId="18350"/>
    <cellStyle name="_Plan USD_Reg Asset 2008 changes-summary Jan 6" xfId="18351"/>
    <cellStyle name="_Plan USD_Reg Asset 2008 changes-summary Jan 6 2" xfId="18352"/>
    <cellStyle name="_Plan USD_Reg Asset 2008 changes-summary Jan 7" xfId="18353"/>
    <cellStyle name="_Plan USD_Reg Asset 2008 changes-summary Jan 7 2" xfId="18354"/>
    <cellStyle name="_Plan USD_Reg Asset 2008 changes-summary Jan 8" xfId="18355"/>
    <cellStyle name="_Plan USD_Reg Asset 2008 changes-summary Jan 9" xfId="18356"/>
    <cellStyle name="_Plan USD_Reg Asset 2008 changes-summary Jan_9. Staff Cost-External Services" xfId="18357"/>
    <cellStyle name="_Plan USD_Reg Asset 2008 changes-summary Jan_9. Staff Cost-External Services 2" xfId="18358"/>
    <cellStyle name="_Plan USD_Reg Asset 2008 changes-summary Jan_Actual" xfId="18359"/>
    <cellStyle name="_Plan USD_Reg Asset 2008 changes-summary Jan_Actual 2" xfId="18360"/>
    <cellStyle name="_Plan USD_Reg Asset 2008 changes-summary Jan_Actual_Xavier" xfId="18361"/>
    <cellStyle name="_Plan USD_Reg Asset 2008 changes-summary Jan_Actual_Xavier 2" xfId="18362"/>
    <cellStyle name="_Plan USD_Reg Asset 2008 changes-summary Jan_Conversion" xfId="18363"/>
    <cellStyle name="_Plan USD_Reg Asset 2008 changes-summary Jan_Conversion 2" xfId="18364"/>
    <cellStyle name="_Plan USD_Reg Asset 2008 changes-summary Jan_FIN € Summary" xfId="18365"/>
    <cellStyle name="_Plan USD_Reg Asset 2008 changes-summary Jan_FIN € Summary 2" xfId="18366"/>
    <cellStyle name="_Plan USD_Reg Asset 2008 changes-summary Jan_IFRS IS" xfId="18367"/>
    <cellStyle name="_Plan USD_Reg Asset 2008 changes-summary Jan_IFRS IS 2" xfId="18368"/>
    <cellStyle name="_Plan USD_Reg Asset 2008 changes-summary Jan_IFRS IS_Xavier" xfId="18369"/>
    <cellStyle name="_Plan USD_Reg Asset 2008 changes-summary Jan_IFRS IS_Xavier 2" xfId="18370"/>
    <cellStyle name="_Plan USD_Reg Asset 2008 changes-summary Jan_One Corp Summary" xfId="18371"/>
    <cellStyle name="_Plan USD_Reg Asset 2008 changes-summary Jan_One Corp Summary 2" xfId="18372"/>
    <cellStyle name="_Plan USD_Reg Asset 2008 changes-summary Jan_Plan IS" xfId="18373"/>
    <cellStyle name="_Plan USD_Reg Asset 2008 changes-summary Jan_Plan IS 2" xfId="18374"/>
    <cellStyle name="_Plan USD_Reg Asset 2008 changes-summary Jan_Plan IS_Xavier" xfId="18375"/>
    <cellStyle name="_Plan USD_Reg Asset 2008 changes-summary Jan_Plan IS_Xavier 2" xfId="18376"/>
    <cellStyle name="_Plan USD_Reg Asset 2008 changes-summary Jan_PlntIn" xfId="18377"/>
    <cellStyle name="_Plan USD_Reg Asset 2008 changes-summary Jan_PlntIn 2" xfId="18378"/>
    <cellStyle name="_Plan USD_Reg Asset 2008 changes-summary Jan_PlntIn_Xavier" xfId="18379"/>
    <cellStyle name="_Plan USD_Reg Asset 2008 changes-summary Jan_PlntIn_Xavier 2" xfId="18380"/>
    <cellStyle name="_Plan USD_Reg Asset 2008 changes-summary Jan_PPA" xfId="18381"/>
    <cellStyle name="_Plan USD_Reg Asset 2008 changes-summary Jan_PPA 2" xfId="18382"/>
    <cellStyle name="_Plan USD_Reg Asset 2008 changes-summary Jan_PPA_Xavier" xfId="18383"/>
    <cellStyle name="_Plan USD_Reg Asset 2008 changes-summary Jan_PPA_Xavier 2" xfId="18384"/>
    <cellStyle name="_Plan USD_Reg Asset 2008 changes-summary Jan_Xavier" xfId="18385"/>
    <cellStyle name="_Plan USD_Reg Asset 2008 changes-summary Jan_Xavier 2" xfId="18386"/>
    <cellStyle name="_Plan USD_Xavier" xfId="18387"/>
    <cellStyle name="_Plan USD_Xavier 2" xfId="18388"/>
    <cellStyle name="_x0013__PlntIn" xfId="18389"/>
    <cellStyle name="_x0013__PlntIn 2" xfId="18390"/>
    <cellStyle name="_x0013__PlntIn_Xavier" xfId="18391"/>
    <cellStyle name="_x0013__PlntIn_Xavier 2" xfId="18392"/>
    <cellStyle name="_x0013__PPA" xfId="18393"/>
    <cellStyle name="_x0013__PPA 2" xfId="18394"/>
    <cellStyle name="_x0013__PPA_Xavier" xfId="18395"/>
    <cellStyle name="_x0013__PPA_Xavier 2" xfId="18396"/>
    <cellStyle name="_PPM - Draft Model 1 - Wind PPAs 6 28 07" xfId="1054"/>
    <cellStyle name="_PPM - Draft Model 1 - Wind PPAs 6 28 07 2" xfId="18397"/>
    <cellStyle name="_PPM - Draft Model 1 - Wind PPAs 6 28 07 3" xfId="18398"/>
    <cellStyle name="_PPM - Draft Model 1 - Wind PPAs 6 28 07 4" xfId="18399"/>
    <cellStyle name="_PPM - Draft Model 1 - Wind PPAs 6 28 07_Adams Report Recon Sept 08" xfId="1055"/>
    <cellStyle name="_PPM - Draft Model 1 - Wind PPAs 6 28 07_Adams Report Recon Sept 08 2" xfId="18400"/>
    <cellStyle name="_PPM - Draft Model 1 - Wind PPAs 6 28 07_Adams Report Recon Sept 08 3" xfId="18401"/>
    <cellStyle name="_PPM - Draft Model 1 - Wind PPAs 6 28 07_Adams Report Recon Sept 08 4" xfId="18402"/>
    <cellStyle name="_PPM - Draft Model 1 - Wind PPAs 6 28 07_Book1" xfId="1056"/>
    <cellStyle name="_PPM - Draft Model 1 - Wind PPAs 6 28 07_Book1 2" xfId="18403"/>
    <cellStyle name="_PPM - Draft Model 1 - Wind PPAs 6 28 07_Book1 3" xfId="18404"/>
    <cellStyle name="_PPM - Draft Model 1 - Wind PPAs 6 28 07_Book1 4" xfId="18405"/>
    <cellStyle name="_PPM - Draft Model 1 - Wind PPAs 6 28 07_NYSEG Assets" xfId="1057"/>
    <cellStyle name="_PPM - Draft Model 1 - Wind PPAs 6 28 07_NYSEG Assets 2" xfId="18406"/>
    <cellStyle name="_PPM - Draft Model 1 - Wind PPAs 6 28 07_NYSEG Assets 3" xfId="18407"/>
    <cellStyle name="_PPM - Draft Model 1 - Wind PPAs 6 28 07_NYSEG Assets 4" xfId="18408"/>
    <cellStyle name="_PPM - Draft Model 1 - Wind PPAs 6 28 07_NYSEG Liab" xfId="1058"/>
    <cellStyle name="_PPM - Draft Model 1 - Wind PPAs 6 28 07_NYSEG Liab 2" xfId="18409"/>
    <cellStyle name="_PPM - Draft Model 1 - Wind PPAs 6 28 07_NYSEG Liab 3" xfId="18410"/>
    <cellStyle name="_PPM - Draft Model 1 - Wind PPAs 6 28 07_NYSEG Liab 4" xfId="18411"/>
    <cellStyle name="_PPM - Draft Model 1 - Wind PPAs 6 28 07_Reg Asset 2008 changes-summary Jan" xfId="1059"/>
    <cellStyle name="_PPM - Draft Model 1 - Wind PPAs 6 28 07_Reg Asset 2008 changes-summary Jan 2" xfId="18412"/>
    <cellStyle name="_PPM - Draft Model 1 - Wind PPAs 6 28 07_Reg Asset 2008 changes-summary Jan 3" xfId="18413"/>
    <cellStyle name="_PPM - Draft Model 1 - Wind PPAs 6 28 07_Reg Asset 2008 changes-summary Jan 4" xfId="18414"/>
    <cellStyle name="_PPM - Draft Model 2 - Permit EXEMs 6 28 07" xfId="1060"/>
    <cellStyle name="_PPM - Draft Model 2 - Permit EXEMs 6 28 07 2" xfId="18415"/>
    <cellStyle name="_PPM - Draft Model 2 - Permit EXEMs 6 28 07 3" xfId="18416"/>
    <cellStyle name="_PPM - Draft Model 2 - Permit EXEMs 6 28 07 4" xfId="18417"/>
    <cellStyle name="_PPM - Draft Model 2 - Permit EXEMs 6 28 07_Adams Report Recon Sept 08" xfId="1061"/>
    <cellStyle name="_PPM - Draft Model 2 - Permit EXEMs 6 28 07_Adams Report Recon Sept 08 2" xfId="18418"/>
    <cellStyle name="_PPM - Draft Model 2 - Permit EXEMs 6 28 07_Adams Report Recon Sept 08 3" xfId="18419"/>
    <cellStyle name="_PPM - Draft Model 2 - Permit EXEMs 6 28 07_Adams Report Recon Sept 08 4" xfId="18420"/>
    <cellStyle name="_PPM - Draft Model 2 - Permit EXEMs 6 28 07_Book1" xfId="1062"/>
    <cellStyle name="_PPM - Draft Model 2 - Permit EXEMs 6 28 07_Book1 2" xfId="18421"/>
    <cellStyle name="_PPM - Draft Model 2 - Permit EXEMs 6 28 07_Book1 3" xfId="18422"/>
    <cellStyle name="_PPM - Draft Model 2 - Permit EXEMs 6 28 07_Book1 4" xfId="18423"/>
    <cellStyle name="_PPM - Draft Model 2 - Permit EXEMs 6 28 07_NYSEG Assets" xfId="1063"/>
    <cellStyle name="_PPM - Draft Model 2 - Permit EXEMs 6 28 07_NYSEG Assets 2" xfId="18424"/>
    <cellStyle name="_PPM - Draft Model 2 - Permit EXEMs 6 28 07_NYSEG Assets 3" xfId="18425"/>
    <cellStyle name="_PPM - Draft Model 2 - Permit EXEMs 6 28 07_NYSEG Assets 4" xfId="18426"/>
    <cellStyle name="_PPM - Draft Model 2 - Permit EXEMs 6 28 07_NYSEG Liab" xfId="1064"/>
    <cellStyle name="_PPM - Draft Model 2 - Permit EXEMs 6 28 07_NYSEG Liab 2" xfId="18427"/>
    <cellStyle name="_PPM - Draft Model 2 - Permit EXEMs 6 28 07_NYSEG Liab 3" xfId="18428"/>
    <cellStyle name="_PPM - Draft Model 2 - Permit EXEMs 6 28 07_NYSEG Liab 4" xfId="18429"/>
    <cellStyle name="_PPM - Draft Model 2 - Permit EXEMs 6 28 07_Reg Asset 2008 changes-summary Jan" xfId="1065"/>
    <cellStyle name="_PPM - Draft Model 2 - Permit EXEMs 6 28 07_Reg Asset 2008 changes-summary Jan 2" xfId="18430"/>
    <cellStyle name="_PPM - Draft Model 2 - Permit EXEMs 6 28 07_Reg Asset 2008 changes-summary Jan 3" xfId="18431"/>
    <cellStyle name="_PPM - Draft Model 2 - Permit EXEMs 6 28 07_Reg Asset 2008 changes-summary Jan 4" xfId="18432"/>
    <cellStyle name="_PPM - Draft Model 3 - Enstor CR 6 28 07" xfId="1066"/>
    <cellStyle name="_PPM - Draft Model 3 - Enstor CR 6 28 07 2" xfId="18433"/>
    <cellStyle name="_PPM - Draft Model 3 - Enstor CR 6 28 07 3" xfId="18434"/>
    <cellStyle name="_PPM - Draft Model 3 - Enstor CR 6 28 07 4" xfId="18435"/>
    <cellStyle name="_PPM - Draft Model 3 - Enstor CR 6 28 07_Adams Report Recon Sept 08" xfId="1067"/>
    <cellStyle name="_PPM - Draft Model 3 - Enstor CR 6 28 07_Adams Report Recon Sept 08 2" xfId="18436"/>
    <cellStyle name="_PPM - Draft Model 3 - Enstor CR 6 28 07_Adams Report Recon Sept 08 3" xfId="18437"/>
    <cellStyle name="_PPM - Draft Model 3 - Enstor CR 6 28 07_Adams Report Recon Sept 08 4" xfId="18438"/>
    <cellStyle name="_PPM - Draft Model 3 - Enstor CR 6 28 07_Book1" xfId="1068"/>
    <cellStyle name="_PPM - Draft Model 3 - Enstor CR 6 28 07_Book1 2" xfId="18439"/>
    <cellStyle name="_PPM - Draft Model 3 - Enstor CR 6 28 07_Book1 3" xfId="18440"/>
    <cellStyle name="_PPM - Draft Model 3 - Enstor CR 6 28 07_Book1 4" xfId="18441"/>
    <cellStyle name="_PPM - Draft Model 3 - Enstor CR 6 28 07_NYSEG Assets" xfId="1069"/>
    <cellStyle name="_PPM - Draft Model 3 - Enstor CR 6 28 07_NYSEG Assets 2" xfId="18442"/>
    <cellStyle name="_PPM - Draft Model 3 - Enstor CR 6 28 07_NYSEG Assets 3" xfId="18443"/>
    <cellStyle name="_PPM - Draft Model 3 - Enstor CR 6 28 07_NYSEG Assets 4" xfId="18444"/>
    <cellStyle name="_PPM - Draft Model 3 - Enstor CR 6 28 07_NYSEG Liab" xfId="1070"/>
    <cellStyle name="_PPM - Draft Model 3 - Enstor CR 6 28 07_NYSEG Liab 2" xfId="18445"/>
    <cellStyle name="_PPM - Draft Model 3 - Enstor CR 6 28 07_NYSEG Liab 3" xfId="18446"/>
    <cellStyle name="_PPM - Draft Model 3 - Enstor CR 6 28 07_NYSEG Liab 4" xfId="18447"/>
    <cellStyle name="_PPM - Draft Model 3 - Enstor CR 6 28 07_Reg Asset 2008 changes-summary Jan" xfId="1071"/>
    <cellStyle name="_PPM - Draft Model 3 - Enstor CR 6 28 07_Reg Asset 2008 changes-summary Jan 2" xfId="18448"/>
    <cellStyle name="_PPM - Draft Model 3 - Enstor CR 6 28 07_Reg Asset 2008 changes-summary Jan 3" xfId="18449"/>
    <cellStyle name="_PPM - Draft Model 3 - Enstor CR 6 28 07_Reg Asset 2008 changes-summary Jan 4" xfId="18450"/>
    <cellStyle name="_Quarterly Investor Model 1-30-06" xfId="1072"/>
    <cellStyle name="_Quarterly Investor Model 1-30-06 2" xfId="1073"/>
    <cellStyle name="_Quarterly Investor Model 1-30-06 2 2" xfId="4041"/>
    <cellStyle name="_Quarterly Investor Model 1-30-06 2_Xavier" xfId="18451"/>
    <cellStyle name="_Quarterly Investor Model 1-30-06 2_Xavier 2" xfId="18452"/>
    <cellStyle name="_Quarterly Investor Model 1-30-06 3" xfId="4040"/>
    <cellStyle name="_Quarterly Investor Model 1-30-06 3 2" xfId="18453"/>
    <cellStyle name="_Quarterly Investor Model 1-30-06 4" xfId="18454"/>
    <cellStyle name="_Quarterly Investor Model 1-30-06 4 2" xfId="18455"/>
    <cellStyle name="_Quarterly Investor Model 1-30-06 5" xfId="18456"/>
    <cellStyle name="_Quarterly Investor Model 1-30-06 5 2" xfId="18457"/>
    <cellStyle name="_Quarterly Investor Model 1-30-06 6" xfId="18458"/>
    <cellStyle name="_Quarterly Investor Model 1-30-06 6 2" xfId="18459"/>
    <cellStyle name="_Quarterly Investor Model 1-30-06 7" xfId="18460"/>
    <cellStyle name="_Quarterly Investor Model 1-30-06 7 2" xfId="18461"/>
    <cellStyle name="_Quarterly Investor Model 1-30-06 8" xfId="18462"/>
    <cellStyle name="_Quarterly Investor Model 1-30-06 9" xfId="18463"/>
    <cellStyle name="_Quarterly Investor Model 1-30-06_9. Staff Cost-External Services" xfId="18464"/>
    <cellStyle name="_Quarterly Investor Model 1-30-06_9. Staff Cost-External Services 2" xfId="18465"/>
    <cellStyle name="_Quarterly Investor Model 1-30-06_9. Staff Cost-External Services_1" xfId="18466"/>
    <cellStyle name="_Quarterly Investor Model 1-30-06_9. Staff Cost-External Services_1 2" xfId="18467"/>
    <cellStyle name="_Quarterly Investor Model 1-30-06_Actual" xfId="18468"/>
    <cellStyle name="_Quarterly Investor Model 1-30-06_Actual 2" xfId="18469"/>
    <cellStyle name="_Quarterly Investor Model 1-30-06_Actual_Xavier" xfId="18470"/>
    <cellStyle name="_Quarterly Investor Model 1-30-06_Actual_Xavier 2" xfId="18471"/>
    <cellStyle name="_Quarterly Investor Model 1-30-06_Adams Report Recon Sept 08" xfId="1074"/>
    <cellStyle name="_Quarterly Investor Model 1-30-06_Adams Report Recon Sept 08 2" xfId="1075"/>
    <cellStyle name="_Quarterly Investor Model 1-30-06_Adams Report Recon Sept 08 2 2" xfId="4043"/>
    <cellStyle name="_Quarterly Investor Model 1-30-06_Adams Report Recon Sept 08 2_Xavier" xfId="18472"/>
    <cellStyle name="_Quarterly Investor Model 1-30-06_Adams Report Recon Sept 08 2_Xavier 2" xfId="18473"/>
    <cellStyle name="_Quarterly Investor Model 1-30-06_Adams Report Recon Sept 08 3" xfId="4042"/>
    <cellStyle name="_Quarterly Investor Model 1-30-06_Adams Report Recon Sept 08 3 2" xfId="18474"/>
    <cellStyle name="_Quarterly Investor Model 1-30-06_Adams Report Recon Sept 08 4" xfId="18475"/>
    <cellStyle name="_Quarterly Investor Model 1-30-06_Adams Report Recon Sept 08 4 2" xfId="18476"/>
    <cellStyle name="_Quarterly Investor Model 1-30-06_Adams Report Recon Sept 08 5" xfId="18477"/>
    <cellStyle name="_Quarterly Investor Model 1-30-06_Adams Report Recon Sept 08 5 2" xfId="18478"/>
    <cellStyle name="_Quarterly Investor Model 1-30-06_Adams Report Recon Sept 08 6" xfId="18479"/>
    <cellStyle name="_Quarterly Investor Model 1-30-06_Adams Report Recon Sept 08 6 2" xfId="18480"/>
    <cellStyle name="_Quarterly Investor Model 1-30-06_Adams Report Recon Sept 08 7" xfId="18481"/>
    <cellStyle name="_Quarterly Investor Model 1-30-06_Adams Report Recon Sept 08 7 2" xfId="18482"/>
    <cellStyle name="_Quarterly Investor Model 1-30-06_Adams Report Recon Sept 08 8" xfId="18483"/>
    <cellStyle name="_Quarterly Investor Model 1-30-06_Adams Report Recon Sept 08 9" xfId="18484"/>
    <cellStyle name="_Quarterly Investor Model 1-30-06_Adams Report Recon Sept 08_9. Staff Cost-External Services" xfId="18485"/>
    <cellStyle name="_Quarterly Investor Model 1-30-06_Adams Report Recon Sept 08_9. Staff Cost-External Services 2" xfId="18486"/>
    <cellStyle name="_Quarterly Investor Model 1-30-06_Adams Report Recon Sept 08_9. Staff Cost-External Services_1" xfId="18487"/>
    <cellStyle name="_Quarterly Investor Model 1-30-06_Adams Report Recon Sept 08_9. Staff Cost-External Services_1 2" xfId="18488"/>
    <cellStyle name="_Quarterly Investor Model 1-30-06_Adams Report Recon Sept 08_Actual" xfId="18489"/>
    <cellStyle name="_Quarterly Investor Model 1-30-06_Adams Report Recon Sept 08_Actual 2" xfId="18490"/>
    <cellStyle name="_Quarterly Investor Model 1-30-06_Adams Report Recon Sept 08_Actual_Xavier" xfId="18491"/>
    <cellStyle name="_Quarterly Investor Model 1-30-06_Adams Report Recon Sept 08_Actual_Xavier 2" xfId="18492"/>
    <cellStyle name="_Quarterly Investor Model 1-30-06_Adams Report Recon Sept 08_Conversion" xfId="18493"/>
    <cellStyle name="_Quarterly Investor Model 1-30-06_Adams Report Recon Sept 08_Conversion 2" xfId="18494"/>
    <cellStyle name="_Quarterly Investor Model 1-30-06_Adams Report Recon Sept 08_FIN € Summary" xfId="18495"/>
    <cellStyle name="_Quarterly Investor Model 1-30-06_Adams Report Recon Sept 08_FIN € Summary 2" xfId="18496"/>
    <cellStyle name="_Quarterly Investor Model 1-30-06_Adams Report Recon Sept 08_IFRS IS" xfId="18497"/>
    <cellStyle name="_Quarterly Investor Model 1-30-06_Adams Report Recon Sept 08_IFRS IS 2" xfId="18498"/>
    <cellStyle name="_Quarterly Investor Model 1-30-06_Adams Report Recon Sept 08_IFRS IS_Xavier" xfId="18499"/>
    <cellStyle name="_Quarterly Investor Model 1-30-06_Adams Report Recon Sept 08_IFRS IS_Xavier 2" xfId="18500"/>
    <cellStyle name="_Quarterly Investor Model 1-30-06_Adams Report Recon Sept 08_One Corp Summary" xfId="18501"/>
    <cellStyle name="_Quarterly Investor Model 1-30-06_Adams Report Recon Sept 08_One Corp Summary 2" xfId="18502"/>
    <cellStyle name="_Quarterly Investor Model 1-30-06_Adams Report Recon Sept 08_Plan IS" xfId="18503"/>
    <cellStyle name="_Quarterly Investor Model 1-30-06_Adams Report Recon Sept 08_Plan IS 2" xfId="18504"/>
    <cellStyle name="_Quarterly Investor Model 1-30-06_Adams Report Recon Sept 08_Plan IS_Xavier" xfId="18505"/>
    <cellStyle name="_Quarterly Investor Model 1-30-06_Adams Report Recon Sept 08_Plan IS_Xavier 2" xfId="18506"/>
    <cellStyle name="_Quarterly Investor Model 1-30-06_Adams Report Recon Sept 08_PlntIn" xfId="18507"/>
    <cellStyle name="_Quarterly Investor Model 1-30-06_Adams Report Recon Sept 08_PlntIn 2" xfId="18508"/>
    <cellStyle name="_Quarterly Investor Model 1-30-06_Adams Report Recon Sept 08_PlntIn_Xavier" xfId="18509"/>
    <cellStyle name="_Quarterly Investor Model 1-30-06_Adams Report Recon Sept 08_PlntIn_Xavier 2" xfId="18510"/>
    <cellStyle name="_Quarterly Investor Model 1-30-06_Adams Report Recon Sept 08_PPA" xfId="18511"/>
    <cellStyle name="_Quarterly Investor Model 1-30-06_Adams Report Recon Sept 08_PPA 2" xfId="18512"/>
    <cellStyle name="_Quarterly Investor Model 1-30-06_Adams Report Recon Sept 08_PPA_Xavier" xfId="18513"/>
    <cellStyle name="_Quarterly Investor Model 1-30-06_Adams Report Recon Sept 08_PPA_Xavier 2" xfId="18514"/>
    <cellStyle name="_Quarterly Investor Model 1-30-06_Adams Report Recon Sept 08_Xavier" xfId="18515"/>
    <cellStyle name="_Quarterly Investor Model 1-30-06_Adams Report Recon Sept 08_Xavier 2" xfId="18516"/>
    <cellStyle name="_Quarterly Investor Model 1-30-06_Book1" xfId="1076"/>
    <cellStyle name="_Quarterly Investor Model 1-30-06_Book1 2" xfId="1077"/>
    <cellStyle name="_Quarterly Investor Model 1-30-06_Book1 2 2" xfId="4045"/>
    <cellStyle name="_Quarterly Investor Model 1-30-06_Book1 2_Xavier" xfId="18517"/>
    <cellStyle name="_Quarterly Investor Model 1-30-06_Book1 2_Xavier 2" xfId="18518"/>
    <cellStyle name="_Quarterly Investor Model 1-30-06_Book1 3" xfId="4044"/>
    <cellStyle name="_Quarterly Investor Model 1-30-06_Book1 3 2" xfId="18519"/>
    <cellStyle name="_Quarterly Investor Model 1-30-06_Book1 4" xfId="18520"/>
    <cellStyle name="_Quarterly Investor Model 1-30-06_Book1 4 2" xfId="18521"/>
    <cellStyle name="_Quarterly Investor Model 1-30-06_Book1 5" xfId="18522"/>
    <cellStyle name="_Quarterly Investor Model 1-30-06_Book1 5 2" xfId="18523"/>
    <cellStyle name="_Quarterly Investor Model 1-30-06_Book1 6" xfId="18524"/>
    <cellStyle name="_Quarterly Investor Model 1-30-06_Book1 6 2" xfId="18525"/>
    <cellStyle name="_Quarterly Investor Model 1-30-06_Book1 7" xfId="18526"/>
    <cellStyle name="_Quarterly Investor Model 1-30-06_Book1 7 2" xfId="18527"/>
    <cellStyle name="_Quarterly Investor Model 1-30-06_Book1 8" xfId="18528"/>
    <cellStyle name="_Quarterly Investor Model 1-30-06_Book1 9" xfId="18529"/>
    <cellStyle name="_Quarterly Investor Model 1-30-06_Book1_9. Staff Cost-External Services" xfId="18530"/>
    <cellStyle name="_Quarterly Investor Model 1-30-06_Book1_9. Staff Cost-External Services 2" xfId="18531"/>
    <cellStyle name="_Quarterly Investor Model 1-30-06_Book1_9. Staff Cost-External Services_1" xfId="18532"/>
    <cellStyle name="_Quarterly Investor Model 1-30-06_Book1_9. Staff Cost-External Services_1 2" xfId="18533"/>
    <cellStyle name="_Quarterly Investor Model 1-30-06_Book1_Actual" xfId="18534"/>
    <cellStyle name="_Quarterly Investor Model 1-30-06_Book1_Actual 2" xfId="18535"/>
    <cellStyle name="_Quarterly Investor Model 1-30-06_Book1_Actual_Xavier" xfId="18536"/>
    <cellStyle name="_Quarterly Investor Model 1-30-06_Book1_Actual_Xavier 2" xfId="18537"/>
    <cellStyle name="_Quarterly Investor Model 1-30-06_Book1_Conversion" xfId="18538"/>
    <cellStyle name="_Quarterly Investor Model 1-30-06_Book1_Conversion 2" xfId="18539"/>
    <cellStyle name="_Quarterly Investor Model 1-30-06_Book1_FIN € Summary" xfId="18540"/>
    <cellStyle name="_Quarterly Investor Model 1-30-06_Book1_FIN € Summary 2" xfId="18541"/>
    <cellStyle name="_Quarterly Investor Model 1-30-06_Book1_IFRS IS" xfId="18542"/>
    <cellStyle name="_Quarterly Investor Model 1-30-06_Book1_IFRS IS 2" xfId="18543"/>
    <cellStyle name="_Quarterly Investor Model 1-30-06_Book1_IFRS IS_Xavier" xfId="18544"/>
    <cellStyle name="_Quarterly Investor Model 1-30-06_Book1_IFRS IS_Xavier 2" xfId="18545"/>
    <cellStyle name="_Quarterly Investor Model 1-30-06_Book1_One Corp Summary" xfId="18546"/>
    <cellStyle name="_Quarterly Investor Model 1-30-06_Book1_One Corp Summary 2" xfId="18547"/>
    <cellStyle name="_Quarterly Investor Model 1-30-06_Book1_Plan IS" xfId="18548"/>
    <cellStyle name="_Quarterly Investor Model 1-30-06_Book1_Plan IS 2" xfId="18549"/>
    <cellStyle name="_Quarterly Investor Model 1-30-06_Book1_Plan IS_Xavier" xfId="18550"/>
    <cellStyle name="_Quarterly Investor Model 1-30-06_Book1_Plan IS_Xavier 2" xfId="18551"/>
    <cellStyle name="_Quarterly Investor Model 1-30-06_Book1_PlntIn" xfId="18552"/>
    <cellStyle name="_Quarterly Investor Model 1-30-06_Book1_PlntIn 2" xfId="18553"/>
    <cellStyle name="_Quarterly Investor Model 1-30-06_Book1_PlntIn_Xavier" xfId="18554"/>
    <cellStyle name="_Quarterly Investor Model 1-30-06_Book1_PlntIn_Xavier 2" xfId="18555"/>
    <cellStyle name="_Quarterly Investor Model 1-30-06_Book1_PPA" xfId="18556"/>
    <cellStyle name="_Quarterly Investor Model 1-30-06_Book1_PPA 2" xfId="18557"/>
    <cellStyle name="_Quarterly Investor Model 1-30-06_Book1_PPA_Xavier" xfId="18558"/>
    <cellStyle name="_Quarterly Investor Model 1-30-06_Book1_PPA_Xavier 2" xfId="18559"/>
    <cellStyle name="_Quarterly Investor Model 1-30-06_Book1_Xavier" xfId="18560"/>
    <cellStyle name="_Quarterly Investor Model 1-30-06_Book1_Xavier 2" xfId="18561"/>
    <cellStyle name="_Quarterly Investor Model 1-30-06_Conversion" xfId="18562"/>
    <cellStyle name="_Quarterly Investor Model 1-30-06_Conversion 2" xfId="18563"/>
    <cellStyle name="_Quarterly Investor Model 1-30-06_FIN € Summary" xfId="18564"/>
    <cellStyle name="_Quarterly Investor Model 1-30-06_FIN € Summary 2" xfId="18565"/>
    <cellStyle name="_Quarterly Investor Model 1-30-06_IFRS IS" xfId="18566"/>
    <cellStyle name="_Quarterly Investor Model 1-30-06_IFRS IS 2" xfId="18567"/>
    <cellStyle name="_Quarterly Investor Model 1-30-06_IFRS IS_Xavier" xfId="18568"/>
    <cellStyle name="_Quarterly Investor Model 1-30-06_IFRS IS_Xavier 2" xfId="18569"/>
    <cellStyle name="_Quarterly Investor Model 1-30-06_NYSEG Assets" xfId="1078"/>
    <cellStyle name="_Quarterly Investor Model 1-30-06_NYSEG Assets 2" xfId="1079"/>
    <cellStyle name="_Quarterly Investor Model 1-30-06_NYSEG Assets 2 2" xfId="4047"/>
    <cellStyle name="_Quarterly Investor Model 1-30-06_NYSEG Assets 2_Xavier" xfId="18570"/>
    <cellStyle name="_Quarterly Investor Model 1-30-06_NYSEG Assets 2_Xavier 2" xfId="18571"/>
    <cellStyle name="_Quarterly Investor Model 1-30-06_NYSEG Assets 3" xfId="4046"/>
    <cellStyle name="_Quarterly Investor Model 1-30-06_NYSEG Assets 3 2" xfId="18572"/>
    <cellStyle name="_Quarterly Investor Model 1-30-06_NYSEG Assets 4" xfId="18573"/>
    <cellStyle name="_Quarterly Investor Model 1-30-06_NYSEG Assets 4 2" xfId="18574"/>
    <cellStyle name="_Quarterly Investor Model 1-30-06_NYSEG Assets 5" xfId="18575"/>
    <cellStyle name="_Quarterly Investor Model 1-30-06_NYSEG Assets 5 2" xfId="18576"/>
    <cellStyle name="_Quarterly Investor Model 1-30-06_NYSEG Assets 6" xfId="18577"/>
    <cellStyle name="_Quarterly Investor Model 1-30-06_NYSEG Assets 6 2" xfId="18578"/>
    <cellStyle name="_Quarterly Investor Model 1-30-06_NYSEG Assets 7" xfId="18579"/>
    <cellStyle name="_Quarterly Investor Model 1-30-06_NYSEG Assets 7 2" xfId="18580"/>
    <cellStyle name="_Quarterly Investor Model 1-30-06_NYSEG Assets 8" xfId="18581"/>
    <cellStyle name="_Quarterly Investor Model 1-30-06_NYSEG Assets 9" xfId="18582"/>
    <cellStyle name="_Quarterly Investor Model 1-30-06_NYSEG Assets_9. Staff Cost-External Services" xfId="18583"/>
    <cellStyle name="_Quarterly Investor Model 1-30-06_NYSEG Assets_9. Staff Cost-External Services 2" xfId="18584"/>
    <cellStyle name="_Quarterly Investor Model 1-30-06_NYSEG Assets_9. Staff Cost-External Services_1" xfId="18585"/>
    <cellStyle name="_Quarterly Investor Model 1-30-06_NYSEG Assets_9. Staff Cost-External Services_1 2" xfId="18586"/>
    <cellStyle name="_Quarterly Investor Model 1-30-06_NYSEG Assets_Actual" xfId="18587"/>
    <cellStyle name="_Quarterly Investor Model 1-30-06_NYSEG Assets_Actual 2" xfId="18588"/>
    <cellStyle name="_Quarterly Investor Model 1-30-06_NYSEG Assets_Actual_Xavier" xfId="18589"/>
    <cellStyle name="_Quarterly Investor Model 1-30-06_NYSEG Assets_Actual_Xavier 2" xfId="18590"/>
    <cellStyle name="_Quarterly Investor Model 1-30-06_NYSEG Assets_Conversion" xfId="18591"/>
    <cellStyle name="_Quarterly Investor Model 1-30-06_NYSEG Assets_Conversion 2" xfId="18592"/>
    <cellStyle name="_Quarterly Investor Model 1-30-06_NYSEG Assets_FIN € Summary" xfId="18593"/>
    <cellStyle name="_Quarterly Investor Model 1-30-06_NYSEG Assets_FIN € Summary 2" xfId="18594"/>
    <cellStyle name="_Quarterly Investor Model 1-30-06_NYSEG Assets_IFRS IS" xfId="18595"/>
    <cellStyle name="_Quarterly Investor Model 1-30-06_NYSEG Assets_IFRS IS 2" xfId="18596"/>
    <cellStyle name="_Quarterly Investor Model 1-30-06_NYSEG Assets_IFRS IS_Xavier" xfId="18597"/>
    <cellStyle name="_Quarterly Investor Model 1-30-06_NYSEG Assets_IFRS IS_Xavier 2" xfId="18598"/>
    <cellStyle name="_Quarterly Investor Model 1-30-06_NYSEG Assets_One Corp Summary" xfId="18599"/>
    <cellStyle name="_Quarterly Investor Model 1-30-06_NYSEG Assets_One Corp Summary 2" xfId="18600"/>
    <cellStyle name="_Quarterly Investor Model 1-30-06_NYSEG Assets_Plan IS" xfId="18601"/>
    <cellStyle name="_Quarterly Investor Model 1-30-06_NYSEG Assets_Plan IS 2" xfId="18602"/>
    <cellStyle name="_Quarterly Investor Model 1-30-06_NYSEG Assets_Plan IS_Xavier" xfId="18603"/>
    <cellStyle name="_Quarterly Investor Model 1-30-06_NYSEG Assets_Plan IS_Xavier 2" xfId="18604"/>
    <cellStyle name="_Quarterly Investor Model 1-30-06_NYSEG Assets_PlntIn" xfId="18605"/>
    <cellStyle name="_Quarterly Investor Model 1-30-06_NYSEG Assets_PlntIn 2" xfId="18606"/>
    <cellStyle name="_Quarterly Investor Model 1-30-06_NYSEG Assets_PlntIn_Xavier" xfId="18607"/>
    <cellStyle name="_Quarterly Investor Model 1-30-06_NYSEG Assets_PlntIn_Xavier 2" xfId="18608"/>
    <cellStyle name="_Quarterly Investor Model 1-30-06_NYSEG Assets_PPA" xfId="18609"/>
    <cellStyle name="_Quarterly Investor Model 1-30-06_NYSEG Assets_PPA 2" xfId="18610"/>
    <cellStyle name="_Quarterly Investor Model 1-30-06_NYSEG Assets_PPA_Xavier" xfId="18611"/>
    <cellStyle name="_Quarterly Investor Model 1-30-06_NYSEG Assets_PPA_Xavier 2" xfId="18612"/>
    <cellStyle name="_Quarterly Investor Model 1-30-06_NYSEG Assets_Xavier" xfId="18613"/>
    <cellStyle name="_Quarterly Investor Model 1-30-06_NYSEG Assets_Xavier 2" xfId="18614"/>
    <cellStyle name="_Quarterly Investor Model 1-30-06_NYSEG Liab" xfId="1080"/>
    <cellStyle name="_Quarterly Investor Model 1-30-06_NYSEG Liab 2" xfId="1081"/>
    <cellStyle name="_Quarterly Investor Model 1-30-06_NYSEG Liab 2 2" xfId="4049"/>
    <cellStyle name="_Quarterly Investor Model 1-30-06_NYSEG Liab 2_Xavier" xfId="18615"/>
    <cellStyle name="_Quarterly Investor Model 1-30-06_NYSEG Liab 2_Xavier 2" xfId="18616"/>
    <cellStyle name="_Quarterly Investor Model 1-30-06_NYSEG Liab 3" xfId="4048"/>
    <cellStyle name="_Quarterly Investor Model 1-30-06_NYSEG Liab 3 2" xfId="18617"/>
    <cellStyle name="_Quarterly Investor Model 1-30-06_NYSEG Liab 4" xfId="18618"/>
    <cellStyle name="_Quarterly Investor Model 1-30-06_NYSEG Liab 4 2" xfId="18619"/>
    <cellStyle name="_Quarterly Investor Model 1-30-06_NYSEG Liab 5" xfId="18620"/>
    <cellStyle name="_Quarterly Investor Model 1-30-06_NYSEG Liab 5 2" xfId="18621"/>
    <cellStyle name="_Quarterly Investor Model 1-30-06_NYSEG Liab 6" xfId="18622"/>
    <cellStyle name="_Quarterly Investor Model 1-30-06_NYSEG Liab 6 2" xfId="18623"/>
    <cellStyle name="_Quarterly Investor Model 1-30-06_NYSEG Liab 7" xfId="18624"/>
    <cellStyle name="_Quarterly Investor Model 1-30-06_NYSEG Liab 7 2" xfId="18625"/>
    <cellStyle name="_Quarterly Investor Model 1-30-06_NYSEG Liab 8" xfId="18626"/>
    <cellStyle name="_Quarterly Investor Model 1-30-06_NYSEG Liab 9" xfId="18627"/>
    <cellStyle name="_Quarterly Investor Model 1-30-06_NYSEG Liab_9. Staff Cost-External Services" xfId="18628"/>
    <cellStyle name="_Quarterly Investor Model 1-30-06_NYSEG Liab_9. Staff Cost-External Services 2" xfId="18629"/>
    <cellStyle name="_Quarterly Investor Model 1-30-06_NYSEG Liab_9. Staff Cost-External Services_1" xfId="18630"/>
    <cellStyle name="_Quarterly Investor Model 1-30-06_NYSEG Liab_9. Staff Cost-External Services_1 2" xfId="18631"/>
    <cellStyle name="_Quarterly Investor Model 1-30-06_NYSEG Liab_Actual" xfId="18632"/>
    <cellStyle name="_Quarterly Investor Model 1-30-06_NYSEG Liab_Actual 2" xfId="18633"/>
    <cellStyle name="_Quarterly Investor Model 1-30-06_NYSEG Liab_Actual_Xavier" xfId="18634"/>
    <cellStyle name="_Quarterly Investor Model 1-30-06_NYSEG Liab_Actual_Xavier 2" xfId="18635"/>
    <cellStyle name="_Quarterly Investor Model 1-30-06_NYSEG Liab_Conversion" xfId="18636"/>
    <cellStyle name="_Quarterly Investor Model 1-30-06_NYSEG Liab_Conversion 2" xfId="18637"/>
    <cellStyle name="_Quarterly Investor Model 1-30-06_NYSEG Liab_FIN € Summary" xfId="18638"/>
    <cellStyle name="_Quarterly Investor Model 1-30-06_NYSEG Liab_FIN € Summary 2" xfId="18639"/>
    <cellStyle name="_Quarterly Investor Model 1-30-06_NYSEG Liab_IFRS IS" xfId="18640"/>
    <cellStyle name="_Quarterly Investor Model 1-30-06_NYSEG Liab_IFRS IS 2" xfId="18641"/>
    <cellStyle name="_Quarterly Investor Model 1-30-06_NYSEG Liab_IFRS IS_Xavier" xfId="18642"/>
    <cellStyle name="_Quarterly Investor Model 1-30-06_NYSEG Liab_IFRS IS_Xavier 2" xfId="18643"/>
    <cellStyle name="_Quarterly Investor Model 1-30-06_NYSEG Liab_One Corp Summary" xfId="18644"/>
    <cellStyle name="_Quarterly Investor Model 1-30-06_NYSEG Liab_One Corp Summary 2" xfId="18645"/>
    <cellStyle name="_Quarterly Investor Model 1-30-06_NYSEG Liab_Plan IS" xfId="18646"/>
    <cellStyle name="_Quarterly Investor Model 1-30-06_NYSEG Liab_Plan IS 2" xfId="18647"/>
    <cellStyle name="_Quarterly Investor Model 1-30-06_NYSEG Liab_Plan IS_Xavier" xfId="18648"/>
    <cellStyle name="_Quarterly Investor Model 1-30-06_NYSEG Liab_Plan IS_Xavier 2" xfId="18649"/>
    <cellStyle name="_Quarterly Investor Model 1-30-06_NYSEG Liab_PlntIn" xfId="18650"/>
    <cellStyle name="_Quarterly Investor Model 1-30-06_NYSEG Liab_PlntIn 2" xfId="18651"/>
    <cellStyle name="_Quarterly Investor Model 1-30-06_NYSEG Liab_PlntIn_Xavier" xfId="18652"/>
    <cellStyle name="_Quarterly Investor Model 1-30-06_NYSEG Liab_PlntIn_Xavier 2" xfId="18653"/>
    <cellStyle name="_Quarterly Investor Model 1-30-06_NYSEG Liab_PPA" xfId="18654"/>
    <cellStyle name="_Quarterly Investor Model 1-30-06_NYSEG Liab_PPA 2" xfId="18655"/>
    <cellStyle name="_Quarterly Investor Model 1-30-06_NYSEG Liab_PPA_Xavier" xfId="18656"/>
    <cellStyle name="_Quarterly Investor Model 1-30-06_NYSEG Liab_PPA_Xavier 2" xfId="18657"/>
    <cellStyle name="_Quarterly Investor Model 1-30-06_NYSEG Liab_Xavier" xfId="18658"/>
    <cellStyle name="_Quarterly Investor Model 1-30-06_NYSEG Liab_Xavier 2" xfId="18659"/>
    <cellStyle name="_Quarterly Investor Model 1-30-06_One Corp Summary" xfId="18660"/>
    <cellStyle name="_Quarterly Investor Model 1-30-06_One Corp Summary 2" xfId="18661"/>
    <cellStyle name="_Quarterly Investor Model 1-30-06_Plan IS" xfId="18662"/>
    <cellStyle name="_Quarterly Investor Model 1-30-06_Plan IS 2" xfId="18663"/>
    <cellStyle name="_Quarterly Investor Model 1-30-06_Plan IS_Xavier" xfId="18664"/>
    <cellStyle name="_Quarterly Investor Model 1-30-06_Plan IS_Xavier 2" xfId="18665"/>
    <cellStyle name="_Quarterly Investor Model 1-30-06_PlntIn" xfId="18666"/>
    <cellStyle name="_Quarterly Investor Model 1-30-06_PlntIn 2" xfId="18667"/>
    <cellStyle name="_Quarterly Investor Model 1-30-06_PlntIn_Xavier" xfId="18668"/>
    <cellStyle name="_Quarterly Investor Model 1-30-06_PlntIn_Xavier 2" xfId="18669"/>
    <cellStyle name="_Quarterly Investor Model 1-30-06_PPA" xfId="18670"/>
    <cellStyle name="_Quarterly Investor Model 1-30-06_PPA 2" xfId="18671"/>
    <cellStyle name="_Quarterly Investor Model 1-30-06_PPA_Xavier" xfId="18672"/>
    <cellStyle name="_Quarterly Investor Model 1-30-06_PPA_Xavier 2" xfId="18673"/>
    <cellStyle name="_Quarterly Investor Model 1-30-06_Reg Asset 2008 changes-summary Jan" xfId="1082"/>
    <cellStyle name="_Quarterly Investor Model 1-30-06_Reg Asset 2008 changes-summary Jan 2" xfId="1083"/>
    <cellStyle name="_Quarterly Investor Model 1-30-06_Reg Asset 2008 changes-summary Jan 2 2" xfId="4051"/>
    <cellStyle name="_Quarterly Investor Model 1-30-06_Reg Asset 2008 changes-summary Jan 2_Xavier" xfId="18674"/>
    <cellStyle name="_Quarterly Investor Model 1-30-06_Reg Asset 2008 changes-summary Jan 2_Xavier 2" xfId="18675"/>
    <cellStyle name="_Quarterly Investor Model 1-30-06_Reg Asset 2008 changes-summary Jan 3" xfId="4050"/>
    <cellStyle name="_Quarterly Investor Model 1-30-06_Reg Asset 2008 changes-summary Jan 3 2" xfId="18676"/>
    <cellStyle name="_Quarterly Investor Model 1-30-06_Reg Asset 2008 changes-summary Jan 4" xfId="18677"/>
    <cellStyle name="_Quarterly Investor Model 1-30-06_Reg Asset 2008 changes-summary Jan 4 2" xfId="18678"/>
    <cellStyle name="_Quarterly Investor Model 1-30-06_Reg Asset 2008 changes-summary Jan 5" xfId="18679"/>
    <cellStyle name="_Quarterly Investor Model 1-30-06_Reg Asset 2008 changes-summary Jan 5 2" xfId="18680"/>
    <cellStyle name="_Quarterly Investor Model 1-30-06_Reg Asset 2008 changes-summary Jan 6" xfId="18681"/>
    <cellStyle name="_Quarterly Investor Model 1-30-06_Reg Asset 2008 changes-summary Jan 6 2" xfId="18682"/>
    <cellStyle name="_Quarterly Investor Model 1-30-06_Reg Asset 2008 changes-summary Jan 7" xfId="18683"/>
    <cellStyle name="_Quarterly Investor Model 1-30-06_Reg Asset 2008 changes-summary Jan 7 2" xfId="18684"/>
    <cellStyle name="_Quarterly Investor Model 1-30-06_Reg Asset 2008 changes-summary Jan 8" xfId="18685"/>
    <cellStyle name="_Quarterly Investor Model 1-30-06_Reg Asset 2008 changes-summary Jan 9" xfId="18686"/>
    <cellStyle name="_Quarterly Investor Model 1-30-06_Reg Asset 2008 changes-summary Jan_9. Staff Cost-External Services" xfId="18687"/>
    <cellStyle name="_Quarterly Investor Model 1-30-06_Reg Asset 2008 changes-summary Jan_9. Staff Cost-External Services 2" xfId="18688"/>
    <cellStyle name="_Quarterly Investor Model 1-30-06_Reg Asset 2008 changes-summary Jan_9. Staff Cost-External Services_1" xfId="18689"/>
    <cellStyle name="_Quarterly Investor Model 1-30-06_Reg Asset 2008 changes-summary Jan_9. Staff Cost-External Services_1 2" xfId="18690"/>
    <cellStyle name="_Quarterly Investor Model 1-30-06_Reg Asset 2008 changes-summary Jan_Actual" xfId="18691"/>
    <cellStyle name="_Quarterly Investor Model 1-30-06_Reg Asset 2008 changes-summary Jan_Actual 2" xfId="18692"/>
    <cellStyle name="_Quarterly Investor Model 1-30-06_Reg Asset 2008 changes-summary Jan_Actual_Xavier" xfId="18693"/>
    <cellStyle name="_Quarterly Investor Model 1-30-06_Reg Asset 2008 changes-summary Jan_Actual_Xavier 2" xfId="18694"/>
    <cellStyle name="_Quarterly Investor Model 1-30-06_Reg Asset 2008 changes-summary Jan_Conversion" xfId="18695"/>
    <cellStyle name="_Quarterly Investor Model 1-30-06_Reg Asset 2008 changes-summary Jan_Conversion 2" xfId="18696"/>
    <cellStyle name="_Quarterly Investor Model 1-30-06_Reg Asset 2008 changes-summary Jan_FIN € Summary" xfId="18697"/>
    <cellStyle name="_Quarterly Investor Model 1-30-06_Reg Asset 2008 changes-summary Jan_FIN € Summary 2" xfId="18698"/>
    <cellStyle name="_Quarterly Investor Model 1-30-06_Reg Asset 2008 changes-summary Jan_IFRS IS" xfId="18699"/>
    <cellStyle name="_Quarterly Investor Model 1-30-06_Reg Asset 2008 changes-summary Jan_IFRS IS 2" xfId="18700"/>
    <cellStyle name="_Quarterly Investor Model 1-30-06_Reg Asset 2008 changes-summary Jan_IFRS IS_Xavier" xfId="18701"/>
    <cellStyle name="_Quarterly Investor Model 1-30-06_Reg Asset 2008 changes-summary Jan_IFRS IS_Xavier 2" xfId="18702"/>
    <cellStyle name="_Quarterly Investor Model 1-30-06_Reg Asset 2008 changes-summary Jan_One Corp Summary" xfId="18703"/>
    <cellStyle name="_Quarterly Investor Model 1-30-06_Reg Asset 2008 changes-summary Jan_One Corp Summary 2" xfId="18704"/>
    <cellStyle name="_Quarterly Investor Model 1-30-06_Reg Asset 2008 changes-summary Jan_Plan IS" xfId="18705"/>
    <cellStyle name="_Quarterly Investor Model 1-30-06_Reg Asset 2008 changes-summary Jan_Plan IS 2" xfId="18706"/>
    <cellStyle name="_Quarterly Investor Model 1-30-06_Reg Asset 2008 changes-summary Jan_Plan IS_Xavier" xfId="18707"/>
    <cellStyle name="_Quarterly Investor Model 1-30-06_Reg Asset 2008 changes-summary Jan_Plan IS_Xavier 2" xfId="18708"/>
    <cellStyle name="_Quarterly Investor Model 1-30-06_Reg Asset 2008 changes-summary Jan_PlntIn" xfId="18709"/>
    <cellStyle name="_Quarterly Investor Model 1-30-06_Reg Asset 2008 changes-summary Jan_PlntIn 2" xfId="18710"/>
    <cellStyle name="_Quarterly Investor Model 1-30-06_Reg Asset 2008 changes-summary Jan_PlntIn_Xavier" xfId="18711"/>
    <cellStyle name="_Quarterly Investor Model 1-30-06_Reg Asset 2008 changes-summary Jan_PlntIn_Xavier 2" xfId="18712"/>
    <cellStyle name="_Quarterly Investor Model 1-30-06_Reg Asset 2008 changes-summary Jan_PPA" xfId="18713"/>
    <cellStyle name="_Quarterly Investor Model 1-30-06_Reg Asset 2008 changes-summary Jan_PPA 2" xfId="18714"/>
    <cellStyle name="_Quarterly Investor Model 1-30-06_Reg Asset 2008 changes-summary Jan_PPA_Xavier" xfId="18715"/>
    <cellStyle name="_Quarterly Investor Model 1-30-06_Reg Asset 2008 changes-summary Jan_PPA_Xavier 2" xfId="18716"/>
    <cellStyle name="_Quarterly Investor Model 1-30-06_Reg Asset 2008 changes-summary Jan_Xavier" xfId="18717"/>
    <cellStyle name="_Quarterly Investor Model 1-30-06_Reg Asset 2008 changes-summary Jan_Xavier 2" xfId="18718"/>
    <cellStyle name="_Quarterly Investor Model 1-30-06_Xavier" xfId="18719"/>
    <cellStyle name="_Quarterly Investor Model 1-30-06_Xavier 2" xfId="18720"/>
    <cellStyle name="_Row1" xfId="1084"/>
    <cellStyle name="_Row1 2" xfId="1085"/>
    <cellStyle name="_Row1 2 2" xfId="4053"/>
    <cellStyle name="_Row1 2_Xavier" xfId="18721"/>
    <cellStyle name="_Row1 2_Xavier 2" xfId="18722"/>
    <cellStyle name="_Row1 3" xfId="4052"/>
    <cellStyle name="_Row1 3 2" xfId="18723"/>
    <cellStyle name="_Row1 4" xfId="18724"/>
    <cellStyle name="_Row1 4 2" xfId="18725"/>
    <cellStyle name="_Row1 5" xfId="18726"/>
    <cellStyle name="_Row1 5 2" xfId="18727"/>
    <cellStyle name="_Row1 6" xfId="18728"/>
    <cellStyle name="_Row1 6 2" xfId="18729"/>
    <cellStyle name="_Row1 7" xfId="18730"/>
    <cellStyle name="_Row1 7 2" xfId="18731"/>
    <cellStyle name="_Row1 8" xfId="18732"/>
    <cellStyle name="_Row1 9" xfId="18733"/>
    <cellStyle name="_Row1_9. Staff Cost-External Services" xfId="18734"/>
    <cellStyle name="_Row1_9. Staff Cost-External Services 2" xfId="18735"/>
    <cellStyle name="_Row1_9. Staff Cost-External Services_1" xfId="18736"/>
    <cellStyle name="_Row1_9. Staff Cost-External Services_1 2" xfId="18737"/>
    <cellStyle name="_Row1_Actual" xfId="18738"/>
    <cellStyle name="_Row1_Actual 2" xfId="18739"/>
    <cellStyle name="_Row1_Actual_Xavier" xfId="18740"/>
    <cellStyle name="_Row1_Actual_Xavier 2" xfId="18741"/>
    <cellStyle name="_Row1_Conversion" xfId="18742"/>
    <cellStyle name="_Row1_Conversion 2" xfId="18743"/>
    <cellStyle name="_Row1_FIN € Summary" xfId="18744"/>
    <cellStyle name="_Row1_FIN € Summary 2" xfId="18745"/>
    <cellStyle name="_Row1_IFRS IS" xfId="18746"/>
    <cellStyle name="_Row1_IFRS IS 2" xfId="18747"/>
    <cellStyle name="_Row1_IFRS IS_Xavier" xfId="18748"/>
    <cellStyle name="_Row1_IFRS IS_Xavier 2" xfId="18749"/>
    <cellStyle name="_Row1_One Corp Summary" xfId="18750"/>
    <cellStyle name="_Row1_One Corp Summary 2" xfId="18751"/>
    <cellStyle name="_Row1_Plan IS" xfId="18752"/>
    <cellStyle name="_Row1_Plan IS 2" xfId="18753"/>
    <cellStyle name="_Row1_Plan IS_Xavier" xfId="18754"/>
    <cellStyle name="_Row1_Plan IS_Xavier 2" xfId="18755"/>
    <cellStyle name="_Row1_PlntIn" xfId="18756"/>
    <cellStyle name="_Row1_PlntIn 2" xfId="18757"/>
    <cellStyle name="_Row1_PlntIn_Xavier" xfId="18758"/>
    <cellStyle name="_Row1_PlntIn_Xavier 2" xfId="18759"/>
    <cellStyle name="_Row1_PPA" xfId="18760"/>
    <cellStyle name="_Row1_PPA 2" xfId="18761"/>
    <cellStyle name="_Row1_PPA_Xavier" xfId="18762"/>
    <cellStyle name="_Row1_PPA_Xavier 2" xfId="18763"/>
    <cellStyle name="_Row1_Xavier" xfId="18764"/>
    <cellStyle name="_Row1_Xavier 2" xfId="18765"/>
    <cellStyle name="_Row2" xfId="1086"/>
    <cellStyle name="_Row2 2" xfId="18766"/>
    <cellStyle name="_Row2 3" xfId="18767"/>
    <cellStyle name="_Row2 4" xfId="18768"/>
    <cellStyle name="_Row2_9. Staff Cost-External Services" xfId="18769"/>
    <cellStyle name="_Row2_Conversion" xfId="18770"/>
    <cellStyle name="_Row2_FIN € Summary" xfId="18771"/>
    <cellStyle name="_Row2_One Corp Summary" xfId="18772"/>
    <cellStyle name="_Row3" xfId="1087"/>
    <cellStyle name="_Row3 2" xfId="18773"/>
    <cellStyle name="_Row3 3" xfId="18774"/>
    <cellStyle name="_Row3_9. Staff Cost-External Services" xfId="18775"/>
    <cellStyle name="_Row3_Conversion" xfId="18776"/>
    <cellStyle name="_Row3_FIN € Summary" xfId="18777"/>
    <cellStyle name="_Row3_One Corp Summary" xfId="18778"/>
    <cellStyle name="_Row4" xfId="1088"/>
    <cellStyle name="_Row4 2" xfId="1089"/>
    <cellStyle name="_Row4 2 2" xfId="4055"/>
    <cellStyle name="_Row4 2_Xavier" xfId="18779"/>
    <cellStyle name="_Row4 2_Xavier 2" xfId="18780"/>
    <cellStyle name="_Row4 3" xfId="4054"/>
    <cellStyle name="_Row4 3 2" xfId="18781"/>
    <cellStyle name="_Row4 4" xfId="18782"/>
    <cellStyle name="_Row4 4 2" xfId="18783"/>
    <cellStyle name="_Row4 5" xfId="18784"/>
    <cellStyle name="_Row4 5 2" xfId="18785"/>
    <cellStyle name="_Row4 6" xfId="18786"/>
    <cellStyle name="_Row4 6 2" xfId="18787"/>
    <cellStyle name="_Row4 7" xfId="18788"/>
    <cellStyle name="_Row4 7 2" xfId="18789"/>
    <cellStyle name="_Row4 8" xfId="18790"/>
    <cellStyle name="_Row4 9" xfId="18791"/>
    <cellStyle name="_Row4_9. Staff Cost-External Services" xfId="18792"/>
    <cellStyle name="_Row4_9. Staff Cost-External Services 2" xfId="18793"/>
    <cellStyle name="_Row4_9. Staff Cost-External Services_1" xfId="18794"/>
    <cellStyle name="_Row4_9. Staff Cost-External Services_1 2" xfId="18795"/>
    <cellStyle name="_Row4_Actual" xfId="18796"/>
    <cellStyle name="_Row4_Actual 2" xfId="18797"/>
    <cellStyle name="_Row4_Actual_Xavier" xfId="18798"/>
    <cellStyle name="_Row4_Actual_Xavier 2" xfId="18799"/>
    <cellStyle name="_Row4_Adams Report Recon Sept 08" xfId="1090"/>
    <cellStyle name="_Row4_Adams Report Recon Sept 08 2" xfId="1091"/>
    <cellStyle name="_Row4_Adams Report Recon Sept 08 2 2" xfId="4057"/>
    <cellStyle name="_Row4_Adams Report Recon Sept 08 2_Xavier" xfId="18800"/>
    <cellStyle name="_Row4_Adams Report Recon Sept 08 2_Xavier 2" xfId="18801"/>
    <cellStyle name="_Row4_Adams Report Recon Sept 08 3" xfId="4056"/>
    <cellStyle name="_Row4_Adams Report Recon Sept 08 3 2" xfId="18802"/>
    <cellStyle name="_Row4_Adams Report Recon Sept 08 4" xfId="18803"/>
    <cellStyle name="_Row4_Adams Report Recon Sept 08 4 2" xfId="18804"/>
    <cellStyle name="_Row4_Adams Report Recon Sept 08 5" xfId="18805"/>
    <cellStyle name="_Row4_Adams Report Recon Sept 08 5 2" xfId="18806"/>
    <cellStyle name="_Row4_Adams Report Recon Sept 08 6" xfId="18807"/>
    <cellStyle name="_Row4_Adams Report Recon Sept 08 6 2" xfId="18808"/>
    <cellStyle name="_Row4_Adams Report Recon Sept 08 7" xfId="18809"/>
    <cellStyle name="_Row4_Adams Report Recon Sept 08 7 2" xfId="18810"/>
    <cellStyle name="_Row4_Adams Report Recon Sept 08 8" xfId="18811"/>
    <cellStyle name="_Row4_Adams Report Recon Sept 08 9" xfId="18812"/>
    <cellStyle name="_Row4_Adams Report Recon Sept 08_9. Staff Cost-External Services" xfId="18813"/>
    <cellStyle name="_Row4_Adams Report Recon Sept 08_9. Staff Cost-External Services 2" xfId="18814"/>
    <cellStyle name="_Row4_Adams Report Recon Sept 08_9. Staff Cost-External Services_1" xfId="18815"/>
    <cellStyle name="_Row4_Adams Report Recon Sept 08_9. Staff Cost-External Services_1 2" xfId="18816"/>
    <cellStyle name="_Row4_Adams Report Recon Sept 08_Actual" xfId="18817"/>
    <cellStyle name="_Row4_Adams Report Recon Sept 08_Actual 2" xfId="18818"/>
    <cellStyle name="_Row4_Adams Report Recon Sept 08_Actual_Xavier" xfId="18819"/>
    <cellStyle name="_Row4_Adams Report Recon Sept 08_Actual_Xavier 2" xfId="18820"/>
    <cellStyle name="_Row4_Adams Report Recon Sept 08_Conversion" xfId="18821"/>
    <cellStyle name="_Row4_Adams Report Recon Sept 08_Conversion 2" xfId="18822"/>
    <cellStyle name="_Row4_Adams Report Recon Sept 08_FIN € Summary" xfId="18823"/>
    <cellStyle name="_Row4_Adams Report Recon Sept 08_FIN € Summary 2" xfId="18824"/>
    <cellStyle name="_Row4_Adams Report Recon Sept 08_IFRS IS" xfId="18825"/>
    <cellStyle name="_Row4_Adams Report Recon Sept 08_IFRS IS 2" xfId="18826"/>
    <cellStyle name="_Row4_Adams Report Recon Sept 08_IFRS IS_Xavier" xfId="18827"/>
    <cellStyle name="_Row4_Adams Report Recon Sept 08_IFRS IS_Xavier 2" xfId="18828"/>
    <cellStyle name="_Row4_Adams Report Recon Sept 08_One Corp Summary" xfId="18829"/>
    <cellStyle name="_Row4_Adams Report Recon Sept 08_One Corp Summary 2" xfId="18830"/>
    <cellStyle name="_Row4_Adams Report Recon Sept 08_Plan IS" xfId="18831"/>
    <cellStyle name="_Row4_Adams Report Recon Sept 08_Plan IS 2" xfId="18832"/>
    <cellStyle name="_Row4_Adams Report Recon Sept 08_Plan IS_Xavier" xfId="18833"/>
    <cellStyle name="_Row4_Adams Report Recon Sept 08_Plan IS_Xavier 2" xfId="18834"/>
    <cellStyle name="_Row4_Adams Report Recon Sept 08_PlntIn" xfId="18835"/>
    <cellStyle name="_Row4_Adams Report Recon Sept 08_PlntIn 2" xfId="18836"/>
    <cellStyle name="_Row4_Adams Report Recon Sept 08_PlntIn_Xavier" xfId="18837"/>
    <cellStyle name="_Row4_Adams Report Recon Sept 08_PlntIn_Xavier 2" xfId="18838"/>
    <cellStyle name="_Row4_Adams Report Recon Sept 08_PPA" xfId="18839"/>
    <cellStyle name="_Row4_Adams Report Recon Sept 08_PPA 2" xfId="18840"/>
    <cellStyle name="_Row4_Adams Report Recon Sept 08_PPA_Xavier" xfId="18841"/>
    <cellStyle name="_Row4_Adams Report Recon Sept 08_PPA_Xavier 2" xfId="18842"/>
    <cellStyle name="_Row4_Adams Report Recon Sept 08_Xavier" xfId="18843"/>
    <cellStyle name="_Row4_Adams Report Recon Sept 08_Xavier 2" xfId="18844"/>
    <cellStyle name="_Row4_Book1" xfId="1092"/>
    <cellStyle name="_Row4_Book1 2" xfId="1093"/>
    <cellStyle name="_Row4_Book1 2 2" xfId="4059"/>
    <cellStyle name="_Row4_Book1 2_Xavier" xfId="18845"/>
    <cellStyle name="_Row4_Book1 2_Xavier 2" xfId="18846"/>
    <cellStyle name="_Row4_Book1 3" xfId="4058"/>
    <cellStyle name="_Row4_Book1 3 2" xfId="18847"/>
    <cellStyle name="_Row4_Book1 4" xfId="18848"/>
    <cellStyle name="_Row4_Book1 4 2" xfId="18849"/>
    <cellStyle name="_Row4_Book1 5" xfId="18850"/>
    <cellStyle name="_Row4_Book1 5 2" xfId="18851"/>
    <cellStyle name="_Row4_Book1 6" xfId="18852"/>
    <cellStyle name="_Row4_Book1 6 2" xfId="18853"/>
    <cellStyle name="_Row4_Book1 7" xfId="18854"/>
    <cellStyle name="_Row4_Book1 7 2" xfId="18855"/>
    <cellStyle name="_Row4_Book1 8" xfId="18856"/>
    <cellStyle name="_Row4_Book1 9" xfId="18857"/>
    <cellStyle name="_Row4_Book1_9. Staff Cost-External Services" xfId="18858"/>
    <cellStyle name="_Row4_Book1_9. Staff Cost-External Services 2" xfId="18859"/>
    <cellStyle name="_Row4_Book1_9. Staff Cost-External Services_1" xfId="18860"/>
    <cellStyle name="_Row4_Book1_9. Staff Cost-External Services_1 2" xfId="18861"/>
    <cellStyle name="_Row4_Book1_Actual" xfId="18862"/>
    <cellStyle name="_Row4_Book1_Actual 2" xfId="18863"/>
    <cellStyle name="_Row4_Book1_Actual_Xavier" xfId="18864"/>
    <cellStyle name="_Row4_Book1_Actual_Xavier 2" xfId="18865"/>
    <cellStyle name="_Row4_Book1_Conversion" xfId="18866"/>
    <cellStyle name="_Row4_Book1_Conversion 2" xfId="18867"/>
    <cellStyle name="_Row4_Book1_FIN € Summary" xfId="18868"/>
    <cellStyle name="_Row4_Book1_FIN € Summary 2" xfId="18869"/>
    <cellStyle name="_Row4_Book1_IFRS IS" xfId="18870"/>
    <cellStyle name="_Row4_Book1_IFRS IS 2" xfId="18871"/>
    <cellStyle name="_Row4_Book1_IFRS IS_Xavier" xfId="18872"/>
    <cellStyle name="_Row4_Book1_IFRS IS_Xavier 2" xfId="18873"/>
    <cellStyle name="_Row4_Book1_One Corp Summary" xfId="18874"/>
    <cellStyle name="_Row4_Book1_One Corp Summary 2" xfId="18875"/>
    <cellStyle name="_Row4_Book1_Plan IS" xfId="18876"/>
    <cellStyle name="_Row4_Book1_Plan IS 2" xfId="18877"/>
    <cellStyle name="_Row4_Book1_Plan IS_Xavier" xfId="18878"/>
    <cellStyle name="_Row4_Book1_Plan IS_Xavier 2" xfId="18879"/>
    <cellStyle name="_Row4_Book1_PlntIn" xfId="18880"/>
    <cellStyle name="_Row4_Book1_PlntIn 2" xfId="18881"/>
    <cellStyle name="_Row4_Book1_PlntIn_Xavier" xfId="18882"/>
    <cellStyle name="_Row4_Book1_PlntIn_Xavier 2" xfId="18883"/>
    <cellStyle name="_Row4_Book1_PPA" xfId="18884"/>
    <cellStyle name="_Row4_Book1_PPA 2" xfId="18885"/>
    <cellStyle name="_Row4_Book1_PPA_Xavier" xfId="18886"/>
    <cellStyle name="_Row4_Book1_PPA_Xavier 2" xfId="18887"/>
    <cellStyle name="_Row4_Book1_Xavier" xfId="18888"/>
    <cellStyle name="_Row4_Book1_Xavier 2" xfId="18889"/>
    <cellStyle name="_Row4_Conversion" xfId="18890"/>
    <cellStyle name="_Row4_Conversion 2" xfId="18891"/>
    <cellStyle name="_Row4_FIN € Summary" xfId="18892"/>
    <cellStyle name="_Row4_FIN € Summary 2" xfId="18893"/>
    <cellStyle name="_Row4_IFRS IS" xfId="18894"/>
    <cellStyle name="_Row4_IFRS IS 2" xfId="18895"/>
    <cellStyle name="_Row4_IFRS IS_Xavier" xfId="18896"/>
    <cellStyle name="_Row4_IFRS IS_Xavier 2" xfId="18897"/>
    <cellStyle name="_Row4_NYSEG Assets" xfId="1094"/>
    <cellStyle name="_Row4_NYSEG Assets 2" xfId="1095"/>
    <cellStyle name="_Row4_NYSEG Assets 2 2" xfId="4061"/>
    <cellStyle name="_Row4_NYSEG Assets 2_Xavier" xfId="18898"/>
    <cellStyle name="_Row4_NYSEG Assets 2_Xavier 2" xfId="18899"/>
    <cellStyle name="_Row4_NYSEG Assets 3" xfId="4060"/>
    <cellStyle name="_Row4_NYSEG Assets 3 2" xfId="18900"/>
    <cellStyle name="_Row4_NYSEG Assets 4" xfId="18901"/>
    <cellStyle name="_Row4_NYSEG Assets 4 2" xfId="18902"/>
    <cellStyle name="_Row4_NYSEG Assets 5" xfId="18903"/>
    <cellStyle name="_Row4_NYSEG Assets 5 2" xfId="18904"/>
    <cellStyle name="_Row4_NYSEG Assets 6" xfId="18905"/>
    <cellStyle name="_Row4_NYSEG Assets 6 2" xfId="18906"/>
    <cellStyle name="_Row4_NYSEG Assets 7" xfId="18907"/>
    <cellStyle name="_Row4_NYSEG Assets 7 2" xfId="18908"/>
    <cellStyle name="_Row4_NYSEG Assets 8" xfId="18909"/>
    <cellStyle name="_Row4_NYSEG Assets 9" xfId="18910"/>
    <cellStyle name="_Row4_NYSEG Assets_9. Staff Cost-External Services" xfId="18911"/>
    <cellStyle name="_Row4_NYSEG Assets_9. Staff Cost-External Services 2" xfId="18912"/>
    <cellStyle name="_Row4_NYSEG Assets_9. Staff Cost-External Services_1" xfId="18913"/>
    <cellStyle name="_Row4_NYSEG Assets_9. Staff Cost-External Services_1 2" xfId="18914"/>
    <cellStyle name="_Row4_NYSEG Assets_Actual" xfId="18915"/>
    <cellStyle name="_Row4_NYSEG Assets_Actual 2" xfId="18916"/>
    <cellStyle name="_Row4_NYSEG Assets_Actual_Xavier" xfId="18917"/>
    <cellStyle name="_Row4_NYSEG Assets_Actual_Xavier 2" xfId="18918"/>
    <cellStyle name="_Row4_NYSEG Assets_Conversion" xfId="18919"/>
    <cellStyle name="_Row4_NYSEG Assets_Conversion 2" xfId="18920"/>
    <cellStyle name="_Row4_NYSEG Assets_FIN € Summary" xfId="18921"/>
    <cellStyle name="_Row4_NYSEG Assets_FIN € Summary 2" xfId="18922"/>
    <cellStyle name="_Row4_NYSEG Assets_IFRS IS" xfId="18923"/>
    <cellStyle name="_Row4_NYSEG Assets_IFRS IS 2" xfId="18924"/>
    <cellStyle name="_Row4_NYSEG Assets_IFRS IS_Xavier" xfId="18925"/>
    <cellStyle name="_Row4_NYSEG Assets_IFRS IS_Xavier 2" xfId="18926"/>
    <cellStyle name="_Row4_NYSEG Assets_One Corp Summary" xfId="18927"/>
    <cellStyle name="_Row4_NYSEG Assets_One Corp Summary 2" xfId="18928"/>
    <cellStyle name="_Row4_NYSEG Assets_Plan IS" xfId="18929"/>
    <cellStyle name="_Row4_NYSEG Assets_Plan IS 2" xfId="18930"/>
    <cellStyle name="_Row4_NYSEG Assets_Plan IS_Xavier" xfId="18931"/>
    <cellStyle name="_Row4_NYSEG Assets_Plan IS_Xavier 2" xfId="18932"/>
    <cellStyle name="_Row4_NYSEG Assets_PlntIn" xfId="18933"/>
    <cellStyle name="_Row4_NYSEG Assets_PlntIn 2" xfId="18934"/>
    <cellStyle name="_Row4_NYSEG Assets_PlntIn_Xavier" xfId="18935"/>
    <cellStyle name="_Row4_NYSEG Assets_PlntIn_Xavier 2" xfId="18936"/>
    <cellStyle name="_Row4_NYSEG Assets_PPA" xfId="18937"/>
    <cellStyle name="_Row4_NYSEG Assets_PPA 2" xfId="18938"/>
    <cellStyle name="_Row4_NYSEG Assets_PPA_Xavier" xfId="18939"/>
    <cellStyle name="_Row4_NYSEG Assets_PPA_Xavier 2" xfId="18940"/>
    <cellStyle name="_Row4_NYSEG Assets_Xavier" xfId="18941"/>
    <cellStyle name="_Row4_NYSEG Assets_Xavier 2" xfId="18942"/>
    <cellStyle name="_Row4_NYSEG Liab" xfId="1096"/>
    <cellStyle name="_Row4_NYSEG Liab 2" xfId="1097"/>
    <cellStyle name="_Row4_NYSEG Liab 2 2" xfId="4063"/>
    <cellStyle name="_Row4_NYSEG Liab 2_Xavier" xfId="18943"/>
    <cellStyle name="_Row4_NYSEG Liab 2_Xavier 2" xfId="18944"/>
    <cellStyle name="_Row4_NYSEG Liab 3" xfId="4062"/>
    <cellStyle name="_Row4_NYSEG Liab 3 2" xfId="18945"/>
    <cellStyle name="_Row4_NYSEG Liab 4" xfId="18946"/>
    <cellStyle name="_Row4_NYSEG Liab 4 2" xfId="18947"/>
    <cellStyle name="_Row4_NYSEG Liab 5" xfId="18948"/>
    <cellStyle name="_Row4_NYSEG Liab 5 2" xfId="18949"/>
    <cellStyle name="_Row4_NYSEG Liab 6" xfId="18950"/>
    <cellStyle name="_Row4_NYSEG Liab 6 2" xfId="18951"/>
    <cellStyle name="_Row4_NYSEG Liab 7" xfId="18952"/>
    <cellStyle name="_Row4_NYSEG Liab 7 2" xfId="18953"/>
    <cellStyle name="_Row4_NYSEG Liab 8" xfId="18954"/>
    <cellStyle name="_Row4_NYSEG Liab 9" xfId="18955"/>
    <cellStyle name="_Row4_NYSEG Liab_9. Staff Cost-External Services" xfId="18956"/>
    <cellStyle name="_Row4_NYSEG Liab_9. Staff Cost-External Services 2" xfId="18957"/>
    <cellStyle name="_Row4_NYSEG Liab_9. Staff Cost-External Services_1" xfId="18958"/>
    <cellStyle name="_Row4_NYSEG Liab_9. Staff Cost-External Services_1 2" xfId="18959"/>
    <cellStyle name="_Row4_NYSEG Liab_Actual" xfId="18960"/>
    <cellStyle name="_Row4_NYSEG Liab_Actual 2" xfId="18961"/>
    <cellStyle name="_Row4_NYSEG Liab_Actual_Xavier" xfId="18962"/>
    <cellStyle name="_Row4_NYSEG Liab_Actual_Xavier 2" xfId="18963"/>
    <cellStyle name="_Row4_NYSEG Liab_Conversion" xfId="18964"/>
    <cellStyle name="_Row4_NYSEG Liab_Conversion 2" xfId="18965"/>
    <cellStyle name="_Row4_NYSEG Liab_FIN € Summary" xfId="18966"/>
    <cellStyle name="_Row4_NYSEG Liab_FIN € Summary 2" xfId="18967"/>
    <cellStyle name="_Row4_NYSEG Liab_IFRS IS" xfId="18968"/>
    <cellStyle name="_Row4_NYSEG Liab_IFRS IS 2" xfId="18969"/>
    <cellStyle name="_Row4_NYSEG Liab_IFRS IS_Xavier" xfId="18970"/>
    <cellStyle name="_Row4_NYSEG Liab_IFRS IS_Xavier 2" xfId="18971"/>
    <cellStyle name="_Row4_NYSEG Liab_One Corp Summary" xfId="18972"/>
    <cellStyle name="_Row4_NYSEG Liab_One Corp Summary 2" xfId="18973"/>
    <cellStyle name="_Row4_NYSEG Liab_Plan IS" xfId="18974"/>
    <cellStyle name="_Row4_NYSEG Liab_Plan IS 2" xfId="18975"/>
    <cellStyle name="_Row4_NYSEG Liab_Plan IS_Xavier" xfId="18976"/>
    <cellStyle name="_Row4_NYSEG Liab_Plan IS_Xavier 2" xfId="18977"/>
    <cellStyle name="_Row4_NYSEG Liab_PlntIn" xfId="18978"/>
    <cellStyle name="_Row4_NYSEG Liab_PlntIn 2" xfId="18979"/>
    <cellStyle name="_Row4_NYSEG Liab_PlntIn_Xavier" xfId="18980"/>
    <cellStyle name="_Row4_NYSEG Liab_PlntIn_Xavier 2" xfId="18981"/>
    <cellStyle name="_Row4_NYSEG Liab_PPA" xfId="18982"/>
    <cellStyle name="_Row4_NYSEG Liab_PPA 2" xfId="18983"/>
    <cellStyle name="_Row4_NYSEG Liab_PPA_Xavier" xfId="18984"/>
    <cellStyle name="_Row4_NYSEG Liab_PPA_Xavier 2" xfId="18985"/>
    <cellStyle name="_Row4_NYSEG Liab_Xavier" xfId="18986"/>
    <cellStyle name="_Row4_NYSEG Liab_Xavier 2" xfId="18987"/>
    <cellStyle name="_Row4_One Corp Summary" xfId="18988"/>
    <cellStyle name="_Row4_One Corp Summary 2" xfId="18989"/>
    <cellStyle name="_Row4_Plan IS" xfId="18990"/>
    <cellStyle name="_Row4_Plan IS 2" xfId="18991"/>
    <cellStyle name="_Row4_Plan IS_Xavier" xfId="18992"/>
    <cellStyle name="_Row4_Plan IS_Xavier 2" xfId="18993"/>
    <cellStyle name="_Row4_PlntIn" xfId="18994"/>
    <cellStyle name="_Row4_PlntIn 2" xfId="18995"/>
    <cellStyle name="_Row4_PlntIn_Xavier" xfId="18996"/>
    <cellStyle name="_Row4_PlntIn_Xavier 2" xfId="18997"/>
    <cellStyle name="_Row4_PPA" xfId="18998"/>
    <cellStyle name="_Row4_PPA 2" xfId="18999"/>
    <cellStyle name="_Row4_PPA_Xavier" xfId="19000"/>
    <cellStyle name="_Row4_PPA_Xavier 2" xfId="19001"/>
    <cellStyle name="_Row4_Reg Asset 2008 changes-summary Jan" xfId="1098"/>
    <cellStyle name="_Row4_Reg Asset 2008 changes-summary Jan 2" xfId="1099"/>
    <cellStyle name="_Row4_Reg Asset 2008 changes-summary Jan 2 2" xfId="4065"/>
    <cellStyle name="_Row4_Reg Asset 2008 changes-summary Jan 2_Xavier" xfId="19002"/>
    <cellStyle name="_Row4_Reg Asset 2008 changes-summary Jan 2_Xavier 2" xfId="19003"/>
    <cellStyle name="_Row4_Reg Asset 2008 changes-summary Jan 3" xfId="4064"/>
    <cellStyle name="_Row4_Reg Asset 2008 changes-summary Jan 3 2" xfId="19004"/>
    <cellStyle name="_Row4_Reg Asset 2008 changes-summary Jan 4" xfId="19005"/>
    <cellStyle name="_Row4_Reg Asset 2008 changes-summary Jan 4 2" xfId="19006"/>
    <cellStyle name="_Row4_Reg Asset 2008 changes-summary Jan 5" xfId="19007"/>
    <cellStyle name="_Row4_Reg Asset 2008 changes-summary Jan 5 2" xfId="19008"/>
    <cellStyle name="_Row4_Reg Asset 2008 changes-summary Jan 6" xfId="19009"/>
    <cellStyle name="_Row4_Reg Asset 2008 changes-summary Jan 6 2" xfId="19010"/>
    <cellStyle name="_Row4_Reg Asset 2008 changes-summary Jan 7" xfId="19011"/>
    <cellStyle name="_Row4_Reg Asset 2008 changes-summary Jan 7 2" xfId="19012"/>
    <cellStyle name="_Row4_Reg Asset 2008 changes-summary Jan 8" xfId="19013"/>
    <cellStyle name="_Row4_Reg Asset 2008 changes-summary Jan 9" xfId="19014"/>
    <cellStyle name="_Row4_Reg Asset 2008 changes-summary Jan_9. Staff Cost-External Services" xfId="19015"/>
    <cellStyle name="_Row4_Reg Asset 2008 changes-summary Jan_9. Staff Cost-External Services 2" xfId="19016"/>
    <cellStyle name="_Row4_Reg Asset 2008 changes-summary Jan_9. Staff Cost-External Services_1" xfId="19017"/>
    <cellStyle name="_Row4_Reg Asset 2008 changes-summary Jan_9. Staff Cost-External Services_1 2" xfId="19018"/>
    <cellStyle name="_Row4_Reg Asset 2008 changes-summary Jan_Actual" xfId="19019"/>
    <cellStyle name="_Row4_Reg Asset 2008 changes-summary Jan_Actual 2" xfId="19020"/>
    <cellStyle name="_Row4_Reg Asset 2008 changes-summary Jan_Actual_Xavier" xfId="19021"/>
    <cellStyle name="_Row4_Reg Asset 2008 changes-summary Jan_Actual_Xavier 2" xfId="19022"/>
    <cellStyle name="_Row4_Reg Asset 2008 changes-summary Jan_Conversion" xfId="19023"/>
    <cellStyle name="_Row4_Reg Asset 2008 changes-summary Jan_Conversion 2" xfId="19024"/>
    <cellStyle name="_Row4_Reg Asset 2008 changes-summary Jan_FIN € Summary" xfId="19025"/>
    <cellStyle name="_Row4_Reg Asset 2008 changes-summary Jan_FIN € Summary 2" xfId="19026"/>
    <cellStyle name="_Row4_Reg Asset 2008 changes-summary Jan_IFRS IS" xfId="19027"/>
    <cellStyle name="_Row4_Reg Asset 2008 changes-summary Jan_IFRS IS 2" xfId="19028"/>
    <cellStyle name="_Row4_Reg Asset 2008 changes-summary Jan_IFRS IS_Xavier" xfId="19029"/>
    <cellStyle name="_Row4_Reg Asset 2008 changes-summary Jan_IFRS IS_Xavier 2" xfId="19030"/>
    <cellStyle name="_Row4_Reg Asset 2008 changes-summary Jan_One Corp Summary" xfId="19031"/>
    <cellStyle name="_Row4_Reg Asset 2008 changes-summary Jan_One Corp Summary 2" xfId="19032"/>
    <cellStyle name="_Row4_Reg Asset 2008 changes-summary Jan_Plan IS" xfId="19033"/>
    <cellStyle name="_Row4_Reg Asset 2008 changes-summary Jan_Plan IS 2" xfId="19034"/>
    <cellStyle name="_Row4_Reg Asset 2008 changes-summary Jan_Plan IS_Xavier" xfId="19035"/>
    <cellStyle name="_Row4_Reg Asset 2008 changes-summary Jan_Plan IS_Xavier 2" xfId="19036"/>
    <cellStyle name="_Row4_Reg Asset 2008 changes-summary Jan_PlntIn" xfId="19037"/>
    <cellStyle name="_Row4_Reg Asset 2008 changes-summary Jan_PlntIn 2" xfId="19038"/>
    <cellStyle name="_Row4_Reg Asset 2008 changes-summary Jan_PlntIn_Xavier" xfId="19039"/>
    <cellStyle name="_Row4_Reg Asset 2008 changes-summary Jan_PlntIn_Xavier 2" xfId="19040"/>
    <cellStyle name="_Row4_Reg Asset 2008 changes-summary Jan_PPA" xfId="19041"/>
    <cellStyle name="_Row4_Reg Asset 2008 changes-summary Jan_PPA 2" xfId="19042"/>
    <cellStyle name="_Row4_Reg Asset 2008 changes-summary Jan_PPA_Xavier" xfId="19043"/>
    <cellStyle name="_Row4_Reg Asset 2008 changes-summary Jan_PPA_Xavier 2" xfId="19044"/>
    <cellStyle name="_Row4_Reg Asset 2008 changes-summary Jan_Xavier" xfId="19045"/>
    <cellStyle name="_Row4_Reg Asset 2008 changes-summary Jan_Xavier 2" xfId="19046"/>
    <cellStyle name="_Row4_Xavier" xfId="19047"/>
    <cellStyle name="_Row4_Xavier 2" xfId="19048"/>
    <cellStyle name="_Row5" xfId="1100"/>
    <cellStyle name="_Row5 2" xfId="19049"/>
    <cellStyle name="_Row5 3" xfId="19050"/>
    <cellStyle name="_Row5_9. Staff Cost-External Services" xfId="19051"/>
    <cellStyle name="_Row5_Conversion" xfId="19052"/>
    <cellStyle name="_Row5_FIN € Summary" xfId="19053"/>
    <cellStyle name="_Row5_One Corp Summary" xfId="19054"/>
    <cellStyle name="_Row6" xfId="1101"/>
    <cellStyle name="_Row6 2" xfId="19055"/>
    <cellStyle name="_Row6 3" xfId="19056"/>
    <cellStyle name="_Row6_9. Staff Cost-External Services" xfId="19057"/>
    <cellStyle name="_Row6_Conversion" xfId="19058"/>
    <cellStyle name="_Row6_FIN € Summary" xfId="19059"/>
    <cellStyle name="_Row6_One Corp Summary" xfId="19060"/>
    <cellStyle name="_Row7" xfId="1102"/>
    <cellStyle name="_Row7 2" xfId="1103"/>
    <cellStyle name="_Row7 3" xfId="19061"/>
    <cellStyle name="_Row7 4" xfId="19062"/>
    <cellStyle name="_Row7_9. Staff Cost-External Services" xfId="1104"/>
    <cellStyle name="_Row7_9. Staff Cost-External Services 2" xfId="1105"/>
    <cellStyle name="_Row7_9. Staff Cost-External Services_1" xfId="19063"/>
    <cellStyle name="_Row7_9. Staff Cost-External Services_Electric Delivery Revenue Accts" xfId="1106"/>
    <cellStyle name="_Row7_9. Staff Cost-External Services_Flux Summary" xfId="1107"/>
    <cellStyle name="_Row7_9. Staff Cost-External Services_O &amp; M Gas YTD" xfId="1108"/>
    <cellStyle name="_Row7_9. Staff Cost-External Services_RGE  Income Statement Flux GAAP Jan_2013 YTD" xfId="1109"/>
    <cellStyle name="_Row7_9. Staff Cost-External Services_SUMMARY" xfId="1110"/>
    <cellStyle name="_Row7_CMP Global" xfId="19064"/>
    <cellStyle name="_Row7_Conversion" xfId="19065"/>
    <cellStyle name="_Row7_Electric Delivery Revenue Accts" xfId="1111"/>
    <cellStyle name="_Row7_FIN € Summary" xfId="19066"/>
    <cellStyle name="_Row7_Flux Summary" xfId="1112"/>
    <cellStyle name="_Row7_O &amp; M Gas YTD" xfId="1113"/>
    <cellStyle name="_Row7_One Corp Summary" xfId="19067"/>
    <cellStyle name="_Row7_Pension sch" xfId="1114"/>
    <cellStyle name="_Row7_Pension sch 2" xfId="1115"/>
    <cellStyle name="_Row7_Pension sch_Electric Delivery Revenue Accts" xfId="1116"/>
    <cellStyle name="_Row7_Pension sch_Flux Summary" xfId="1117"/>
    <cellStyle name="_Row7_Pension sch_O &amp; M Gas YTD" xfId="1118"/>
    <cellStyle name="_Row7_Pension sch_RGE  Income Statement Flux GAAP Jan_2013 YTD" xfId="1119"/>
    <cellStyle name="_Row7_Pension sch_SUMMARY" xfId="1120"/>
    <cellStyle name="_Row7_RGE  Income Statement Flux GAAP Jan_2013 YTD" xfId="1121"/>
    <cellStyle name="_Row7_SUMMARY" xfId="1122"/>
    <cellStyle name="_SCT(1+2) PO 5 Yr Plan Template 2005 020805" xfId="1123"/>
    <cellStyle name="_SCT(1+2) PO 5 Yr Plan Template 2005 020805 2" xfId="1124"/>
    <cellStyle name="_SCT(1+2) PO 5 Yr Plan Template 2005 020805 2 2" xfId="4067"/>
    <cellStyle name="_SCT(1+2) PO 5 Yr Plan Template 2005 020805 2_Xavier" xfId="19068"/>
    <cellStyle name="_SCT(1+2) PO 5 Yr Plan Template 2005 020805 2_Xavier 2" xfId="19069"/>
    <cellStyle name="_SCT(1+2) PO 5 Yr Plan Template 2005 020805 3" xfId="4066"/>
    <cellStyle name="_SCT(1+2) PO 5 Yr Plan Template 2005 020805 3 2" xfId="19070"/>
    <cellStyle name="_SCT(1+2) PO 5 Yr Plan Template 2005 020805 4" xfId="19071"/>
    <cellStyle name="_SCT(1+2) PO 5 Yr Plan Template 2005 020805 4 2" xfId="19072"/>
    <cellStyle name="_SCT(1+2) PO 5 Yr Plan Template 2005 020805 5" xfId="19073"/>
    <cellStyle name="_SCT(1+2) PO 5 Yr Plan Template 2005 020805 5 2" xfId="19074"/>
    <cellStyle name="_SCT(1+2) PO 5 Yr Plan Template 2005 020805 6" xfId="19075"/>
    <cellStyle name="_SCT(1+2) PO 5 Yr Plan Template 2005 020805 6 2" xfId="19076"/>
    <cellStyle name="_SCT(1+2) PO 5 Yr Plan Template 2005 020805 7" xfId="19077"/>
    <cellStyle name="_SCT(1+2) PO 5 Yr Plan Template 2005 020805 7 2" xfId="19078"/>
    <cellStyle name="_SCT(1+2) PO 5 Yr Plan Template 2005 020805 8" xfId="19079"/>
    <cellStyle name="_SCT(1+2) PO 5 Yr Plan Template 2005 020805 9" xfId="19080"/>
    <cellStyle name="_SCT(1+2) PO 5 Yr Plan Template 2005 020805_9. Staff Cost-External Services" xfId="19081"/>
    <cellStyle name="_SCT(1+2) PO 5 Yr Plan Template 2005 020805_9. Staff Cost-External Services 2" xfId="19082"/>
    <cellStyle name="_SCT(1+2) PO 5 Yr Plan Template 2005 020805_Actual" xfId="19083"/>
    <cellStyle name="_SCT(1+2) PO 5 Yr Plan Template 2005 020805_Actual 2" xfId="19084"/>
    <cellStyle name="_SCT(1+2) PO 5 Yr Plan Template 2005 020805_Actual_Xavier" xfId="19085"/>
    <cellStyle name="_SCT(1+2) PO 5 Yr Plan Template 2005 020805_Actual_Xavier 2" xfId="19086"/>
    <cellStyle name="_SCT(1+2) PO 5 Yr Plan Template 2005 020805_Conversion" xfId="19087"/>
    <cellStyle name="_SCT(1+2) PO 5 Yr Plan Template 2005 020805_Conversion 2" xfId="19088"/>
    <cellStyle name="_SCT(1+2) PO 5 Yr Plan Template 2005 020805_FIN € Summary" xfId="19089"/>
    <cellStyle name="_SCT(1+2) PO 5 Yr Plan Template 2005 020805_FIN € Summary 2" xfId="19090"/>
    <cellStyle name="_SCT(1+2) PO 5 Yr Plan Template 2005 020805_IFRS IS" xfId="19091"/>
    <cellStyle name="_SCT(1+2) PO 5 Yr Plan Template 2005 020805_IFRS IS 2" xfId="19092"/>
    <cellStyle name="_SCT(1+2) PO 5 Yr Plan Template 2005 020805_IFRS IS_Xavier" xfId="19093"/>
    <cellStyle name="_SCT(1+2) PO 5 Yr Plan Template 2005 020805_IFRS IS_Xavier 2" xfId="19094"/>
    <cellStyle name="_SCT(1+2) PO 5 Yr Plan Template 2005 020805_One Corp Summary" xfId="19095"/>
    <cellStyle name="_SCT(1+2) PO 5 Yr Plan Template 2005 020805_One Corp Summary 2" xfId="19096"/>
    <cellStyle name="_SCT(1+2) PO 5 Yr Plan Template 2005 020805_Plan IS" xfId="19097"/>
    <cellStyle name="_SCT(1+2) PO 5 Yr Plan Template 2005 020805_Plan IS 2" xfId="19098"/>
    <cellStyle name="_SCT(1+2) PO 5 Yr Plan Template 2005 020805_Plan IS_Xavier" xfId="19099"/>
    <cellStyle name="_SCT(1+2) PO 5 Yr Plan Template 2005 020805_Plan IS_Xavier 2" xfId="19100"/>
    <cellStyle name="_SCT(1+2) PO 5 Yr Plan Template 2005 020805_PlntIn" xfId="19101"/>
    <cellStyle name="_SCT(1+2) PO 5 Yr Plan Template 2005 020805_PlntIn 2" xfId="19102"/>
    <cellStyle name="_SCT(1+2) PO 5 Yr Plan Template 2005 020805_PlntIn_Xavier" xfId="19103"/>
    <cellStyle name="_SCT(1+2) PO 5 Yr Plan Template 2005 020805_PlntIn_Xavier 2" xfId="19104"/>
    <cellStyle name="_SCT(1+2) PO 5 Yr Plan Template 2005 020805_PPA" xfId="19105"/>
    <cellStyle name="_SCT(1+2) PO 5 Yr Plan Template 2005 020805_PPA 2" xfId="19106"/>
    <cellStyle name="_SCT(1+2) PO 5 Yr Plan Template 2005 020805_PPA_Xavier" xfId="19107"/>
    <cellStyle name="_SCT(1+2) PO 5 Yr Plan Template 2005 020805_PPA_Xavier 2" xfId="19108"/>
    <cellStyle name="_SCT(1+2) PO 5 Yr Plan Template 2005 020805_Xavier" xfId="19109"/>
    <cellStyle name="_SCT(1+2) PO 5 Yr Plan Template 2005 020805_Xavier 2" xfId="19110"/>
    <cellStyle name="_Sheet1" xfId="1125"/>
    <cellStyle name="_Sheet1 2" xfId="1126"/>
    <cellStyle name="_Sheet1 2 2" xfId="4069"/>
    <cellStyle name="_Sheet1 2_Xavier" xfId="19111"/>
    <cellStyle name="_Sheet1 2_Xavier 2" xfId="19112"/>
    <cellStyle name="_Sheet1 3" xfId="4068"/>
    <cellStyle name="_Sheet1 3 2" xfId="19113"/>
    <cellStyle name="_Sheet1 4" xfId="19114"/>
    <cellStyle name="_Sheet1 4 2" xfId="19115"/>
    <cellStyle name="_Sheet1 5" xfId="19116"/>
    <cellStyle name="_Sheet1 5 2" xfId="19117"/>
    <cellStyle name="_Sheet1 6" xfId="19118"/>
    <cellStyle name="_Sheet1 6 2" xfId="19119"/>
    <cellStyle name="_Sheet1 7" xfId="19120"/>
    <cellStyle name="_Sheet1 7 2" xfId="19121"/>
    <cellStyle name="_Sheet1 8" xfId="19122"/>
    <cellStyle name="_Sheet1 9" xfId="19123"/>
    <cellStyle name="_Sheet1_9. Staff Cost-External Services" xfId="19124"/>
    <cellStyle name="_Sheet1_9. Staff Cost-External Services 2" xfId="19125"/>
    <cellStyle name="_Sheet1_9. Staff Cost-External Services_1" xfId="19126"/>
    <cellStyle name="_Sheet1_9. Staff Cost-External Services_1 2" xfId="19127"/>
    <cellStyle name="_Sheet1_Actual" xfId="19128"/>
    <cellStyle name="_Sheet1_Actual 2" xfId="19129"/>
    <cellStyle name="_Sheet1_Actual_Xavier" xfId="19130"/>
    <cellStyle name="_Sheet1_Actual_Xavier 2" xfId="19131"/>
    <cellStyle name="_Sheet1_Adams Report Recon Sept 08" xfId="1127"/>
    <cellStyle name="_Sheet1_Adams Report Recon Sept 08 2" xfId="1128"/>
    <cellStyle name="_Sheet1_Adams Report Recon Sept 08 2 2" xfId="4071"/>
    <cellStyle name="_Sheet1_Adams Report Recon Sept 08 2_Xavier" xfId="19132"/>
    <cellStyle name="_Sheet1_Adams Report Recon Sept 08 2_Xavier 2" xfId="19133"/>
    <cellStyle name="_Sheet1_Adams Report Recon Sept 08 3" xfId="4070"/>
    <cellStyle name="_Sheet1_Adams Report Recon Sept 08 3 2" xfId="19134"/>
    <cellStyle name="_Sheet1_Adams Report Recon Sept 08 4" xfId="19135"/>
    <cellStyle name="_Sheet1_Adams Report Recon Sept 08 4 2" xfId="19136"/>
    <cellStyle name="_Sheet1_Adams Report Recon Sept 08 5" xfId="19137"/>
    <cellStyle name="_Sheet1_Adams Report Recon Sept 08 5 2" xfId="19138"/>
    <cellStyle name="_Sheet1_Adams Report Recon Sept 08 6" xfId="19139"/>
    <cellStyle name="_Sheet1_Adams Report Recon Sept 08 6 2" xfId="19140"/>
    <cellStyle name="_Sheet1_Adams Report Recon Sept 08 7" xfId="19141"/>
    <cellStyle name="_Sheet1_Adams Report Recon Sept 08 7 2" xfId="19142"/>
    <cellStyle name="_Sheet1_Adams Report Recon Sept 08 8" xfId="19143"/>
    <cellStyle name="_Sheet1_Adams Report Recon Sept 08 9" xfId="19144"/>
    <cellStyle name="_Sheet1_Adams Report Recon Sept 08_9. Staff Cost-External Services" xfId="19145"/>
    <cellStyle name="_Sheet1_Adams Report Recon Sept 08_9. Staff Cost-External Services 2" xfId="19146"/>
    <cellStyle name="_Sheet1_Adams Report Recon Sept 08_9. Staff Cost-External Services_1" xfId="19147"/>
    <cellStyle name="_Sheet1_Adams Report Recon Sept 08_9. Staff Cost-External Services_1 2" xfId="19148"/>
    <cellStyle name="_Sheet1_Adams Report Recon Sept 08_Actual" xfId="19149"/>
    <cellStyle name="_Sheet1_Adams Report Recon Sept 08_Actual 2" xfId="19150"/>
    <cellStyle name="_Sheet1_Adams Report Recon Sept 08_Actual_Xavier" xfId="19151"/>
    <cellStyle name="_Sheet1_Adams Report Recon Sept 08_Actual_Xavier 2" xfId="19152"/>
    <cellStyle name="_Sheet1_Adams Report Recon Sept 08_Conversion" xfId="19153"/>
    <cellStyle name="_Sheet1_Adams Report Recon Sept 08_Conversion 2" xfId="19154"/>
    <cellStyle name="_Sheet1_Adams Report Recon Sept 08_FIN € Summary" xfId="19155"/>
    <cellStyle name="_Sheet1_Adams Report Recon Sept 08_FIN € Summary 2" xfId="19156"/>
    <cellStyle name="_Sheet1_Adams Report Recon Sept 08_IFRS IS" xfId="19157"/>
    <cellStyle name="_Sheet1_Adams Report Recon Sept 08_IFRS IS 2" xfId="19158"/>
    <cellStyle name="_Sheet1_Adams Report Recon Sept 08_IFRS IS_Xavier" xfId="19159"/>
    <cellStyle name="_Sheet1_Adams Report Recon Sept 08_IFRS IS_Xavier 2" xfId="19160"/>
    <cellStyle name="_Sheet1_Adams Report Recon Sept 08_One Corp Summary" xfId="19161"/>
    <cellStyle name="_Sheet1_Adams Report Recon Sept 08_One Corp Summary 2" xfId="19162"/>
    <cellStyle name="_Sheet1_Adams Report Recon Sept 08_Plan IS" xfId="19163"/>
    <cellStyle name="_Sheet1_Adams Report Recon Sept 08_Plan IS 2" xfId="19164"/>
    <cellStyle name="_Sheet1_Adams Report Recon Sept 08_Plan IS_Xavier" xfId="19165"/>
    <cellStyle name="_Sheet1_Adams Report Recon Sept 08_Plan IS_Xavier 2" xfId="19166"/>
    <cellStyle name="_Sheet1_Adams Report Recon Sept 08_PlntIn" xfId="19167"/>
    <cellStyle name="_Sheet1_Adams Report Recon Sept 08_PlntIn 2" xfId="19168"/>
    <cellStyle name="_Sheet1_Adams Report Recon Sept 08_PlntIn_Xavier" xfId="19169"/>
    <cellStyle name="_Sheet1_Adams Report Recon Sept 08_PlntIn_Xavier 2" xfId="19170"/>
    <cellStyle name="_Sheet1_Adams Report Recon Sept 08_PPA" xfId="19171"/>
    <cellStyle name="_Sheet1_Adams Report Recon Sept 08_PPA 2" xfId="19172"/>
    <cellStyle name="_Sheet1_Adams Report Recon Sept 08_PPA_Xavier" xfId="19173"/>
    <cellStyle name="_Sheet1_Adams Report Recon Sept 08_PPA_Xavier 2" xfId="19174"/>
    <cellStyle name="_Sheet1_Adams Report Recon Sept 08_Xavier" xfId="19175"/>
    <cellStyle name="_Sheet1_Adams Report Recon Sept 08_Xavier 2" xfId="19176"/>
    <cellStyle name="_Sheet1_Book1" xfId="1129"/>
    <cellStyle name="_Sheet1_Book1 2" xfId="1130"/>
    <cellStyle name="_Sheet1_Book1 2 2" xfId="4073"/>
    <cellStyle name="_Sheet1_Book1 2_Xavier" xfId="19177"/>
    <cellStyle name="_Sheet1_Book1 2_Xavier 2" xfId="19178"/>
    <cellStyle name="_Sheet1_Book1 3" xfId="4072"/>
    <cellStyle name="_Sheet1_Book1 3 2" xfId="19179"/>
    <cellStyle name="_Sheet1_Book1 4" xfId="19180"/>
    <cellStyle name="_Sheet1_Book1 4 2" xfId="19181"/>
    <cellStyle name="_Sheet1_Book1 5" xfId="19182"/>
    <cellStyle name="_Sheet1_Book1 5 2" xfId="19183"/>
    <cellStyle name="_Sheet1_Book1 6" xfId="19184"/>
    <cellStyle name="_Sheet1_Book1 6 2" xfId="19185"/>
    <cellStyle name="_Sheet1_Book1 7" xfId="19186"/>
    <cellStyle name="_Sheet1_Book1 7 2" xfId="19187"/>
    <cellStyle name="_Sheet1_Book1 8" xfId="19188"/>
    <cellStyle name="_Sheet1_Book1 9" xfId="19189"/>
    <cellStyle name="_Sheet1_Book1_9. Staff Cost-External Services" xfId="19190"/>
    <cellStyle name="_Sheet1_Book1_9. Staff Cost-External Services 2" xfId="19191"/>
    <cellStyle name="_Sheet1_Book1_9. Staff Cost-External Services_1" xfId="19192"/>
    <cellStyle name="_Sheet1_Book1_9. Staff Cost-External Services_1 2" xfId="19193"/>
    <cellStyle name="_Sheet1_Book1_Actual" xfId="19194"/>
    <cellStyle name="_Sheet1_Book1_Actual 2" xfId="19195"/>
    <cellStyle name="_Sheet1_Book1_Actual_Xavier" xfId="19196"/>
    <cellStyle name="_Sheet1_Book1_Actual_Xavier 2" xfId="19197"/>
    <cellStyle name="_Sheet1_Book1_Conversion" xfId="19198"/>
    <cellStyle name="_Sheet1_Book1_Conversion 2" xfId="19199"/>
    <cellStyle name="_Sheet1_Book1_FIN € Summary" xfId="19200"/>
    <cellStyle name="_Sheet1_Book1_FIN € Summary 2" xfId="19201"/>
    <cellStyle name="_Sheet1_Book1_IFRS IS" xfId="19202"/>
    <cellStyle name="_Sheet1_Book1_IFRS IS 2" xfId="19203"/>
    <cellStyle name="_Sheet1_Book1_IFRS IS_Xavier" xfId="19204"/>
    <cellStyle name="_Sheet1_Book1_IFRS IS_Xavier 2" xfId="19205"/>
    <cellStyle name="_Sheet1_Book1_One Corp Summary" xfId="19206"/>
    <cellStyle name="_Sheet1_Book1_One Corp Summary 2" xfId="19207"/>
    <cellStyle name="_Sheet1_Book1_Plan IS" xfId="19208"/>
    <cellStyle name="_Sheet1_Book1_Plan IS 2" xfId="19209"/>
    <cellStyle name="_Sheet1_Book1_Plan IS_Xavier" xfId="19210"/>
    <cellStyle name="_Sheet1_Book1_Plan IS_Xavier 2" xfId="19211"/>
    <cellStyle name="_Sheet1_Book1_PlntIn" xfId="19212"/>
    <cellStyle name="_Sheet1_Book1_PlntIn 2" xfId="19213"/>
    <cellStyle name="_Sheet1_Book1_PlntIn_Xavier" xfId="19214"/>
    <cellStyle name="_Sheet1_Book1_PlntIn_Xavier 2" xfId="19215"/>
    <cellStyle name="_Sheet1_Book1_PPA" xfId="19216"/>
    <cellStyle name="_Sheet1_Book1_PPA 2" xfId="19217"/>
    <cellStyle name="_Sheet1_Book1_PPA_Xavier" xfId="19218"/>
    <cellStyle name="_Sheet1_Book1_PPA_Xavier 2" xfId="19219"/>
    <cellStyle name="_Sheet1_Book1_Xavier" xfId="19220"/>
    <cellStyle name="_Sheet1_Book1_Xavier 2" xfId="19221"/>
    <cellStyle name="_Sheet1_Conversion" xfId="19222"/>
    <cellStyle name="_Sheet1_Conversion 2" xfId="19223"/>
    <cellStyle name="_Sheet1_FIN € Summary" xfId="19224"/>
    <cellStyle name="_Sheet1_FIN € Summary 2" xfId="19225"/>
    <cellStyle name="_Sheet1_IFRS IS" xfId="19226"/>
    <cellStyle name="_Sheet1_IFRS IS 2" xfId="19227"/>
    <cellStyle name="_Sheet1_IFRS IS_Xavier" xfId="19228"/>
    <cellStyle name="_Sheet1_IFRS IS_Xavier 2" xfId="19229"/>
    <cellStyle name="_Sheet1_NYSEG Assets" xfId="1131"/>
    <cellStyle name="_Sheet1_NYSEG Assets 2" xfId="1132"/>
    <cellStyle name="_Sheet1_NYSEG Assets 2 2" xfId="4075"/>
    <cellStyle name="_Sheet1_NYSEG Assets 2_Xavier" xfId="19230"/>
    <cellStyle name="_Sheet1_NYSEG Assets 2_Xavier 2" xfId="19231"/>
    <cellStyle name="_Sheet1_NYSEG Assets 3" xfId="4074"/>
    <cellStyle name="_Sheet1_NYSEG Assets 3 2" xfId="19232"/>
    <cellStyle name="_Sheet1_NYSEG Assets 4" xfId="19233"/>
    <cellStyle name="_Sheet1_NYSEG Assets 4 2" xfId="19234"/>
    <cellStyle name="_Sheet1_NYSEG Assets 5" xfId="19235"/>
    <cellStyle name="_Sheet1_NYSEG Assets 5 2" xfId="19236"/>
    <cellStyle name="_Sheet1_NYSEG Assets 6" xfId="19237"/>
    <cellStyle name="_Sheet1_NYSEG Assets 6 2" xfId="19238"/>
    <cellStyle name="_Sheet1_NYSEG Assets 7" xfId="19239"/>
    <cellStyle name="_Sheet1_NYSEG Assets 7 2" xfId="19240"/>
    <cellStyle name="_Sheet1_NYSEG Assets 8" xfId="19241"/>
    <cellStyle name="_Sheet1_NYSEG Assets 9" xfId="19242"/>
    <cellStyle name="_Sheet1_NYSEG Assets_9. Staff Cost-External Services" xfId="19243"/>
    <cellStyle name="_Sheet1_NYSEG Assets_9. Staff Cost-External Services 2" xfId="19244"/>
    <cellStyle name="_Sheet1_NYSEG Assets_9. Staff Cost-External Services_1" xfId="19245"/>
    <cellStyle name="_Sheet1_NYSEG Assets_9. Staff Cost-External Services_1 2" xfId="19246"/>
    <cellStyle name="_Sheet1_NYSEG Assets_Actual" xfId="19247"/>
    <cellStyle name="_Sheet1_NYSEG Assets_Actual 2" xfId="19248"/>
    <cellStyle name="_Sheet1_NYSEG Assets_Actual_Xavier" xfId="19249"/>
    <cellStyle name="_Sheet1_NYSEG Assets_Actual_Xavier 2" xfId="19250"/>
    <cellStyle name="_Sheet1_NYSEG Assets_Conversion" xfId="19251"/>
    <cellStyle name="_Sheet1_NYSEG Assets_Conversion 2" xfId="19252"/>
    <cellStyle name="_Sheet1_NYSEG Assets_FIN € Summary" xfId="19253"/>
    <cellStyle name="_Sheet1_NYSEG Assets_FIN € Summary 2" xfId="19254"/>
    <cellStyle name="_Sheet1_NYSEG Assets_IFRS IS" xfId="19255"/>
    <cellStyle name="_Sheet1_NYSEG Assets_IFRS IS 2" xfId="19256"/>
    <cellStyle name="_Sheet1_NYSEG Assets_IFRS IS_Xavier" xfId="19257"/>
    <cellStyle name="_Sheet1_NYSEG Assets_IFRS IS_Xavier 2" xfId="19258"/>
    <cellStyle name="_Sheet1_NYSEG Assets_One Corp Summary" xfId="19259"/>
    <cellStyle name="_Sheet1_NYSEG Assets_One Corp Summary 2" xfId="19260"/>
    <cellStyle name="_Sheet1_NYSEG Assets_Plan IS" xfId="19261"/>
    <cellStyle name="_Sheet1_NYSEG Assets_Plan IS 2" xfId="19262"/>
    <cellStyle name="_Sheet1_NYSEG Assets_Plan IS_Xavier" xfId="19263"/>
    <cellStyle name="_Sheet1_NYSEG Assets_Plan IS_Xavier 2" xfId="19264"/>
    <cellStyle name="_Sheet1_NYSEG Assets_PlntIn" xfId="19265"/>
    <cellStyle name="_Sheet1_NYSEG Assets_PlntIn 2" xfId="19266"/>
    <cellStyle name="_Sheet1_NYSEG Assets_PlntIn_Xavier" xfId="19267"/>
    <cellStyle name="_Sheet1_NYSEG Assets_PlntIn_Xavier 2" xfId="19268"/>
    <cellStyle name="_Sheet1_NYSEG Assets_PPA" xfId="19269"/>
    <cellStyle name="_Sheet1_NYSEG Assets_PPA 2" xfId="19270"/>
    <cellStyle name="_Sheet1_NYSEG Assets_PPA_Xavier" xfId="19271"/>
    <cellStyle name="_Sheet1_NYSEG Assets_PPA_Xavier 2" xfId="19272"/>
    <cellStyle name="_Sheet1_NYSEG Assets_Xavier" xfId="19273"/>
    <cellStyle name="_Sheet1_NYSEG Assets_Xavier 2" xfId="19274"/>
    <cellStyle name="_Sheet1_NYSEG Liab" xfId="1133"/>
    <cellStyle name="_Sheet1_NYSEG Liab 2" xfId="1134"/>
    <cellStyle name="_Sheet1_NYSEG Liab 2 2" xfId="4077"/>
    <cellStyle name="_Sheet1_NYSEG Liab 2_Xavier" xfId="19275"/>
    <cellStyle name="_Sheet1_NYSEG Liab 2_Xavier 2" xfId="19276"/>
    <cellStyle name="_Sheet1_NYSEG Liab 3" xfId="4076"/>
    <cellStyle name="_Sheet1_NYSEG Liab 3 2" xfId="19277"/>
    <cellStyle name="_Sheet1_NYSEG Liab 4" xfId="19278"/>
    <cellStyle name="_Sheet1_NYSEG Liab 4 2" xfId="19279"/>
    <cellStyle name="_Sheet1_NYSEG Liab 5" xfId="19280"/>
    <cellStyle name="_Sheet1_NYSEG Liab 5 2" xfId="19281"/>
    <cellStyle name="_Sheet1_NYSEG Liab 6" xfId="19282"/>
    <cellStyle name="_Sheet1_NYSEG Liab 6 2" xfId="19283"/>
    <cellStyle name="_Sheet1_NYSEG Liab 7" xfId="19284"/>
    <cellStyle name="_Sheet1_NYSEG Liab 7 2" xfId="19285"/>
    <cellStyle name="_Sheet1_NYSEG Liab 8" xfId="19286"/>
    <cellStyle name="_Sheet1_NYSEG Liab 9" xfId="19287"/>
    <cellStyle name="_Sheet1_NYSEG Liab_9. Staff Cost-External Services" xfId="19288"/>
    <cellStyle name="_Sheet1_NYSEG Liab_9. Staff Cost-External Services 2" xfId="19289"/>
    <cellStyle name="_Sheet1_NYSEG Liab_9. Staff Cost-External Services_1" xfId="19290"/>
    <cellStyle name="_Sheet1_NYSEG Liab_9. Staff Cost-External Services_1 2" xfId="19291"/>
    <cellStyle name="_Sheet1_NYSEG Liab_Actual" xfId="19292"/>
    <cellStyle name="_Sheet1_NYSEG Liab_Actual 2" xfId="19293"/>
    <cellStyle name="_Sheet1_NYSEG Liab_Actual_Xavier" xfId="19294"/>
    <cellStyle name="_Sheet1_NYSEG Liab_Actual_Xavier 2" xfId="19295"/>
    <cellStyle name="_Sheet1_NYSEG Liab_Conversion" xfId="19296"/>
    <cellStyle name="_Sheet1_NYSEG Liab_Conversion 2" xfId="19297"/>
    <cellStyle name="_Sheet1_NYSEG Liab_FIN € Summary" xfId="19298"/>
    <cellStyle name="_Sheet1_NYSEG Liab_FIN € Summary 2" xfId="19299"/>
    <cellStyle name="_Sheet1_NYSEG Liab_IFRS IS" xfId="19300"/>
    <cellStyle name="_Sheet1_NYSEG Liab_IFRS IS 2" xfId="19301"/>
    <cellStyle name="_Sheet1_NYSEG Liab_IFRS IS_Xavier" xfId="19302"/>
    <cellStyle name="_Sheet1_NYSEG Liab_IFRS IS_Xavier 2" xfId="19303"/>
    <cellStyle name="_Sheet1_NYSEG Liab_One Corp Summary" xfId="19304"/>
    <cellStyle name="_Sheet1_NYSEG Liab_One Corp Summary 2" xfId="19305"/>
    <cellStyle name="_Sheet1_NYSEG Liab_Plan IS" xfId="19306"/>
    <cellStyle name="_Sheet1_NYSEG Liab_Plan IS 2" xfId="19307"/>
    <cellStyle name="_Sheet1_NYSEG Liab_Plan IS_Xavier" xfId="19308"/>
    <cellStyle name="_Sheet1_NYSEG Liab_Plan IS_Xavier 2" xfId="19309"/>
    <cellStyle name="_Sheet1_NYSEG Liab_PlntIn" xfId="19310"/>
    <cellStyle name="_Sheet1_NYSEG Liab_PlntIn 2" xfId="19311"/>
    <cellStyle name="_Sheet1_NYSEG Liab_PlntIn_Xavier" xfId="19312"/>
    <cellStyle name="_Sheet1_NYSEG Liab_PlntIn_Xavier 2" xfId="19313"/>
    <cellStyle name="_Sheet1_NYSEG Liab_PPA" xfId="19314"/>
    <cellStyle name="_Sheet1_NYSEG Liab_PPA 2" xfId="19315"/>
    <cellStyle name="_Sheet1_NYSEG Liab_PPA_Xavier" xfId="19316"/>
    <cellStyle name="_Sheet1_NYSEG Liab_PPA_Xavier 2" xfId="19317"/>
    <cellStyle name="_Sheet1_NYSEG Liab_Xavier" xfId="19318"/>
    <cellStyle name="_Sheet1_NYSEG Liab_Xavier 2" xfId="19319"/>
    <cellStyle name="_Sheet1_One Corp Summary" xfId="19320"/>
    <cellStyle name="_Sheet1_One Corp Summary 2" xfId="19321"/>
    <cellStyle name="_Sheet1_Plan IS" xfId="19322"/>
    <cellStyle name="_Sheet1_Plan IS 2" xfId="19323"/>
    <cellStyle name="_Sheet1_Plan IS_Xavier" xfId="19324"/>
    <cellStyle name="_Sheet1_Plan IS_Xavier 2" xfId="19325"/>
    <cellStyle name="_Sheet1_PlntIn" xfId="19326"/>
    <cellStyle name="_Sheet1_PlntIn 2" xfId="19327"/>
    <cellStyle name="_Sheet1_PlntIn_Xavier" xfId="19328"/>
    <cellStyle name="_Sheet1_PlntIn_Xavier 2" xfId="19329"/>
    <cellStyle name="_Sheet1_PPA" xfId="19330"/>
    <cellStyle name="_Sheet1_PPA 2" xfId="19331"/>
    <cellStyle name="_Sheet1_PPA_Xavier" xfId="19332"/>
    <cellStyle name="_Sheet1_PPA_Xavier 2" xfId="19333"/>
    <cellStyle name="_Sheet1_Reg Asset 2008 changes-summary Jan" xfId="1135"/>
    <cellStyle name="_Sheet1_Reg Asset 2008 changes-summary Jan 2" xfId="1136"/>
    <cellStyle name="_Sheet1_Reg Asset 2008 changes-summary Jan 2 2" xfId="4079"/>
    <cellStyle name="_Sheet1_Reg Asset 2008 changes-summary Jan 2_Xavier" xfId="19334"/>
    <cellStyle name="_Sheet1_Reg Asset 2008 changes-summary Jan 2_Xavier 2" xfId="19335"/>
    <cellStyle name="_Sheet1_Reg Asset 2008 changes-summary Jan 3" xfId="4078"/>
    <cellStyle name="_Sheet1_Reg Asset 2008 changes-summary Jan 3 2" xfId="19336"/>
    <cellStyle name="_Sheet1_Reg Asset 2008 changes-summary Jan 4" xfId="19337"/>
    <cellStyle name="_Sheet1_Reg Asset 2008 changes-summary Jan 4 2" xfId="19338"/>
    <cellStyle name="_Sheet1_Reg Asset 2008 changes-summary Jan 5" xfId="19339"/>
    <cellStyle name="_Sheet1_Reg Asset 2008 changes-summary Jan 5 2" xfId="19340"/>
    <cellStyle name="_Sheet1_Reg Asset 2008 changes-summary Jan 6" xfId="19341"/>
    <cellStyle name="_Sheet1_Reg Asset 2008 changes-summary Jan 6 2" xfId="19342"/>
    <cellStyle name="_Sheet1_Reg Asset 2008 changes-summary Jan 7" xfId="19343"/>
    <cellStyle name="_Sheet1_Reg Asset 2008 changes-summary Jan 7 2" xfId="19344"/>
    <cellStyle name="_Sheet1_Reg Asset 2008 changes-summary Jan 8" xfId="19345"/>
    <cellStyle name="_Sheet1_Reg Asset 2008 changes-summary Jan 9" xfId="19346"/>
    <cellStyle name="_Sheet1_Reg Asset 2008 changes-summary Jan_9. Staff Cost-External Services" xfId="19347"/>
    <cellStyle name="_Sheet1_Reg Asset 2008 changes-summary Jan_9. Staff Cost-External Services 2" xfId="19348"/>
    <cellStyle name="_Sheet1_Reg Asset 2008 changes-summary Jan_9. Staff Cost-External Services_1" xfId="19349"/>
    <cellStyle name="_Sheet1_Reg Asset 2008 changes-summary Jan_9. Staff Cost-External Services_1 2" xfId="19350"/>
    <cellStyle name="_Sheet1_Reg Asset 2008 changes-summary Jan_Actual" xfId="19351"/>
    <cellStyle name="_Sheet1_Reg Asset 2008 changes-summary Jan_Actual 2" xfId="19352"/>
    <cellStyle name="_Sheet1_Reg Asset 2008 changes-summary Jan_Actual_Xavier" xfId="19353"/>
    <cellStyle name="_Sheet1_Reg Asset 2008 changes-summary Jan_Actual_Xavier 2" xfId="19354"/>
    <cellStyle name="_Sheet1_Reg Asset 2008 changes-summary Jan_Conversion" xfId="19355"/>
    <cellStyle name="_Sheet1_Reg Asset 2008 changes-summary Jan_Conversion 2" xfId="19356"/>
    <cellStyle name="_Sheet1_Reg Asset 2008 changes-summary Jan_FIN € Summary" xfId="19357"/>
    <cellStyle name="_Sheet1_Reg Asset 2008 changes-summary Jan_FIN € Summary 2" xfId="19358"/>
    <cellStyle name="_Sheet1_Reg Asset 2008 changes-summary Jan_IFRS IS" xfId="19359"/>
    <cellStyle name="_Sheet1_Reg Asset 2008 changes-summary Jan_IFRS IS 2" xfId="19360"/>
    <cellStyle name="_Sheet1_Reg Asset 2008 changes-summary Jan_IFRS IS_Xavier" xfId="19361"/>
    <cellStyle name="_Sheet1_Reg Asset 2008 changes-summary Jan_IFRS IS_Xavier 2" xfId="19362"/>
    <cellStyle name="_Sheet1_Reg Asset 2008 changes-summary Jan_One Corp Summary" xfId="19363"/>
    <cellStyle name="_Sheet1_Reg Asset 2008 changes-summary Jan_One Corp Summary 2" xfId="19364"/>
    <cellStyle name="_Sheet1_Reg Asset 2008 changes-summary Jan_Plan IS" xfId="19365"/>
    <cellStyle name="_Sheet1_Reg Asset 2008 changes-summary Jan_Plan IS 2" xfId="19366"/>
    <cellStyle name="_Sheet1_Reg Asset 2008 changes-summary Jan_Plan IS_Xavier" xfId="19367"/>
    <cellStyle name="_Sheet1_Reg Asset 2008 changes-summary Jan_Plan IS_Xavier 2" xfId="19368"/>
    <cellStyle name="_Sheet1_Reg Asset 2008 changes-summary Jan_PlntIn" xfId="19369"/>
    <cellStyle name="_Sheet1_Reg Asset 2008 changes-summary Jan_PlntIn 2" xfId="19370"/>
    <cellStyle name="_Sheet1_Reg Asset 2008 changes-summary Jan_PlntIn_Xavier" xfId="19371"/>
    <cellStyle name="_Sheet1_Reg Asset 2008 changes-summary Jan_PlntIn_Xavier 2" xfId="19372"/>
    <cellStyle name="_Sheet1_Reg Asset 2008 changes-summary Jan_PPA" xfId="19373"/>
    <cellStyle name="_Sheet1_Reg Asset 2008 changes-summary Jan_PPA 2" xfId="19374"/>
    <cellStyle name="_Sheet1_Reg Asset 2008 changes-summary Jan_PPA_Xavier" xfId="19375"/>
    <cellStyle name="_Sheet1_Reg Asset 2008 changes-summary Jan_PPA_Xavier 2" xfId="19376"/>
    <cellStyle name="_Sheet1_Reg Asset 2008 changes-summary Jan_Xavier" xfId="19377"/>
    <cellStyle name="_Sheet1_Reg Asset 2008 changes-summary Jan_Xavier 2" xfId="19378"/>
    <cellStyle name="_Sheet1_Xavier" xfId="19379"/>
    <cellStyle name="_Sheet1_Xavier 2" xfId="19380"/>
    <cellStyle name="_SPW PPA Model (Wind - Callagheen)" xfId="1137"/>
    <cellStyle name="_SPW PPA Model (Wind - Callagheen) 2" xfId="19381"/>
    <cellStyle name="_SPW PPA Model (Wind - Callagheen) 3" xfId="19382"/>
    <cellStyle name="_SPW PPA Model (Wind - Callagheen) 4" xfId="19383"/>
    <cellStyle name="_SPW PPA Model (Wind - Callagheen)_Adams Report Recon Sept 08" xfId="1138"/>
    <cellStyle name="_SPW PPA Model (Wind - Callagheen)_Adams Report Recon Sept 08 2" xfId="19384"/>
    <cellStyle name="_SPW PPA Model (Wind - Callagheen)_Adams Report Recon Sept 08 3" xfId="19385"/>
    <cellStyle name="_SPW PPA Model (Wind - Callagheen)_Adams Report Recon Sept 08 4" xfId="19386"/>
    <cellStyle name="_SPW PPA Model (Wind - Callagheen)_Book1" xfId="1139"/>
    <cellStyle name="_SPW PPA Model (Wind - Callagheen)_Book1 2" xfId="19387"/>
    <cellStyle name="_SPW PPA Model (Wind - Callagheen)_Book1 3" xfId="19388"/>
    <cellStyle name="_SPW PPA Model (Wind - Callagheen)_Book1 4" xfId="19389"/>
    <cellStyle name="_SPW PPA Model (Wind - Callagheen)_NYSEG Assets" xfId="1140"/>
    <cellStyle name="_SPW PPA Model (Wind - Callagheen)_NYSEG Assets 2" xfId="19390"/>
    <cellStyle name="_SPW PPA Model (Wind - Callagheen)_NYSEG Assets 3" xfId="19391"/>
    <cellStyle name="_SPW PPA Model (Wind - Callagheen)_NYSEG Assets 4" xfId="19392"/>
    <cellStyle name="_SPW PPA Model (Wind - Callagheen)_NYSEG Liab" xfId="1141"/>
    <cellStyle name="_SPW PPA Model (Wind - Callagheen)_NYSEG Liab 2" xfId="19393"/>
    <cellStyle name="_SPW PPA Model (Wind - Callagheen)_NYSEG Liab 3" xfId="19394"/>
    <cellStyle name="_SPW PPA Model (Wind - Callagheen)_NYSEG Liab 4" xfId="19395"/>
    <cellStyle name="_SPW PPA Model (Wind - Callagheen)_Reg Asset 2008 changes-summary Jan" xfId="1142"/>
    <cellStyle name="_SPW PPA Model (Wind - Callagheen)_Reg Asset 2008 changes-summary Jan 2" xfId="19396"/>
    <cellStyle name="_SPW PPA Model (Wind - Callagheen)_Reg Asset 2008 changes-summary Jan 3" xfId="19397"/>
    <cellStyle name="_SPW PPA Model (Wind - Callagheen)_Reg Asset 2008 changes-summary Jan 4" xfId="19398"/>
    <cellStyle name="_SPW PPA Model (Wind - Wolfbog)" xfId="1143"/>
    <cellStyle name="_SPW PPA Model (Wind - Wolfbog) 2" xfId="19399"/>
    <cellStyle name="_SPW PPA Model (Wind - Wolfbog) 3" xfId="19400"/>
    <cellStyle name="_SPW PPA Model (Wind - Wolfbog) 4" xfId="19401"/>
    <cellStyle name="_SPW PPA Model (Wind - Wolfbog) WF updated" xfId="1144"/>
    <cellStyle name="_SPW PPA Model (Wind - Wolfbog) WF updated 2" xfId="19402"/>
    <cellStyle name="_SPW PPA Model (Wind - Wolfbog) WF updated 3" xfId="19403"/>
    <cellStyle name="_SPW PPA Model (Wind - Wolfbog) WF updated 4" xfId="19404"/>
    <cellStyle name="_SPW PPA Model (Wind - Wolfbog) WF updated_Adams Report Recon Sept 08" xfId="1145"/>
    <cellStyle name="_SPW PPA Model (Wind - Wolfbog) WF updated_Adams Report Recon Sept 08 2" xfId="19405"/>
    <cellStyle name="_SPW PPA Model (Wind - Wolfbog) WF updated_Adams Report Recon Sept 08 3" xfId="19406"/>
    <cellStyle name="_SPW PPA Model (Wind - Wolfbog) WF updated_Adams Report Recon Sept 08 4" xfId="19407"/>
    <cellStyle name="_SPW PPA Model (Wind - Wolfbog) WF updated_Book1" xfId="1146"/>
    <cellStyle name="_SPW PPA Model (Wind - Wolfbog) WF updated_Book1 2" xfId="19408"/>
    <cellStyle name="_SPW PPA Model (Wind - Wolfbog) WF updated_Book1 3" xfId="19409"/>
    <cellStyle name="_SPW PPA Model (Wind - Wolfbog) WF updated_Book1 4" xfId="19410"/>
    <cellStyle name="_SPW PPA Model (Wind - Wolfbog) WF updated_NYSEG Assets" xfId="1147"/>
    <cellStyle name="_SPW PPA Model (Wind - Wolfbog) WF updated_NYSEG Assets 2" xfId="19411"/>
    <cellStyle name="_SPW PPA Model (Wind - Wolfbog) WF updated_NYSEG Assets 3" xfId="19412"/>
    <cellStyle name="_SPW PPA Model (Wind - Wolfbog) WF updated_NYSEG Assets 4" xfId="19413"/>
    <cellStyle name="_SPW PPA Model (Wind - Wolfbog) WF updated_NYSEG Liab" xfId="1148"/>
    <cellStyle name="_SPW PPA Model (Wind - Wolfbog) WF updated_NYSEG Liab 2" xfId="19414"/>
    <cellStyle name="_SPW PPA Model (Wind - Wolfbog) WF updated_NYSEG Liab 3" xfId="19415"/>
    <cellStyle name="_SPW PPA Model (Wind - Wolfbog) WF updated_NYSEG Liab 4" xfId="19416"/>
    <cellStyle name="_SPW PPA Model (Wind - Wolfbog) WF updated_Reg Asset 2008 changes-summary Jan" xfId="1149"/>
    <cellStyle name="_SPW PPA Model (Wind - Wolfbog) WF updated_Reg Asset 2008 changes-summary Jan 2" xfId="19417"/>
    <cellStyle name="_SPW PPA Model (Wind - Wolfbog) WF updated_Reg Asset 2008 changes-summary Jan 3" xfId="19418"/>
    <cellStyle name="_SPW PPA Model (Wind - Wolfbog) WF updated_Reg Asset 2008 changes-summary Jan 4" xfId="19419"/>
    <cellStyle name="_SPW PPA Model (Wind - Wolfbog)_Adams Report Recon Sept 08" xfId="1150"/>
    <cellStyle name="_SPW PPA Model (Wind - Wolfbog)_Adams Report Recon Sept 08 2" xfId="19420"/>
    <cellStyle name="_SPW PPA Model (Wind - Wolfbog)_Adams Report Recon Sept 08 3" xfId="19421"/>
    <cellStyle name="_SPW PPA Model (Wind - Wolfbog)_Adams Report Recon Sept 08 4" xfId="19422"/>
    <cellStyle name="_SPW PPA Model (Wind - Wolfbog)_Book1" xfId="1151"/>
    <cellStyle name="_SPW PPA Model (Wind - Wolfbog)_Book1 2" xfId="19423"/>
    <cellStyle name="_SPW PPA Model (Wind - Wolfbog)_Book1 3" xfId="19424"/>
    <cellStyle name="_SPW PPA Model (Wind - Wolfbog)_Book1 4" xfId="19425"/>
    <cellStyle name="_SPW PPA Model (Wind - Wolfbog)_NYSEG Assets" xfId="1152"/>
    <cellStyle name="_SPW PPA Model (Wind - Wolfbog)_NYSEG Assets 2" xfId="19426"/>
    <cellStyle name="_SPW PPA Model (Wind - Wolfbog)_NYSEG Assets 3" xfId="19427"/>
    <cellStyle name="_SPW PPA Model (Wind - Wolfbog)_NYSEG Assets 4" xfId="19428"/>
    <cellStyle name="_SPW PPA Model (Wind - Wolfbog)_NYSEG Liab" xfId="1153"/>
    <cellStyle name="_SPW PPA Model (Wind - Wolfbog)_NYSEG Liab 2" xfId="19429"/>
    <cellStyle name="_SPW PPA Model (Wind - Wolfbog)_NYSEG Liab 3" xfId="19430"/>
    <cellStyle name="_SPW PPA Model (Wind - Wolfbog)_NYSEG Liab 4" xfId="19431"/>
    <cellStyle name="_SPW PPA Model (Wind - Wolfbog)_Reg Asset 2008 changes-summary Jan" xfId="1154"/>
    <cellStyle name="_SPW PPA Model (Wind - Wolfbog)_Reg Asset 2008 changes-summary Jan 2" xfId="19432"/>
    <cellStyle name="_SPW PPA Model (Wind - Wolfbog)_Reg Asset 2008 changes-summary Jan 3" xfId="19433"/>
    <cellStyle name="_SPW PPA Model (Wind - Wolfbog)_Reg Asset 2008 changes-summary Jan 4" xfId="19434"/>
    <cellStyle name="_SteelCo" xfId="1155"/>
    <cellStyle name="_SteelCo 2" xfId="1156"/>
    <cellStyle name="_SteelCo 2 2" xfId="4081"/>
    <cellStyle name="_SteelCo 2_Xavier" xfId="19435"/>
    <cellStyle name="_SteelCo 2_Xavier 2" xfId="19436"/>
    <cellStyle name="_SteelCo 3" xfId="4080"/>
    <cellStyle name="_SteelCo_9. Staff Cost-External Services" xfId="19437"/>
    <cellStyle name="_SteelCo_9. Staff Cost-External Services 2" xfId="19438"/>
    <cellStyle name="_SteelCo_Actual" xfId="19439"/>
    <cellStyle name="_SteelCo_Actual 2" xfId="19440"/>
    <cellStyle name="_SteelCo_Actual_Xavier" xfId="19441"/>
    <cellStyle name="_SteelCo_Actual_Xavier 2" xfId="19442"/>
    <cellStyle name="_SteelCo_Conversion" xfId="19443"/>
    <cellStyle name="_SteelCo_Conversion 2" xfId="19444"/>
    <cellStyle name="_SteelCo_FIN € Summary" xfId="19445"/>
    <cellStyle name="_SteelCo_FIN € Summary 2" xfId="19446"/>
    <cellStyle name="_SteelCo_IFRS IS" xfId="19447"/>
    <cellStyle name="_SteelCo_IFRS IS 2" xfId="19448"/>
    <cellStyle name="_SteelCo_IFRS IS_Xavier" xfId="19449"/>
    <cellStyle name="_SteelCo_IFRS IS_Xavier 2" xfId="19450"/>
    <cellStyle name="_SteelCo_One Corp Summary" xfId="19451"/>
    <cellStyle name="_SteelCo_One Corp Summary 2" xfId="19452"/>
    <cellStyle name="_SteelCo_Plan IS" xfId="19453"/>
    <cellStyle name="_SteelCo_Plan IS 2" xfId="19454"/>
    <cellStyle name="_SteelCo_Plan IS_Xavier" xfId="19455"/>
    <cellStyle name="_SteelCo_Plan IS_Xavier 2" xfId="19456"/>
    <cellStyle name="_SteelCo_PlntIn" xfId="19457"/>
    <cellStyle name="_SteelCo_PlntIn 2" xfId="19458"/>
    <cellStyle name="_SteelCo_PlntIn_Xavier" xfId="19459"/>
    <cellStyle name="_SteelCo_PlntIn_Xavier 2" xfId="19460"/>
    <cellStyle name="_SteelCo_PPA" xfId="19461"/>
    <cellStyle name="_SteelCo_PPA 2" xfId="19462"/>
    <cellStyle name="_SteelCo_PPA_Xavier" xfId="19463"/>
    <cellStyle name="_SteelCo_PPA_Xavier 2" xfId="19464"/>
    <cellStyle name="_SteelCo_Xavier" xfId="19465"/>
    <cellStyle name="_SteelCo_Xavier 2" xfId="19466"/>
    <cellStyle name="_SubHeading" xfId="1157"/>
    <cellStyle name="_SubHeading 2" xfId="19467"/>
    <cellStyle name="_SubHeading 3" xfId="19468"/>
    <cellStyle name="_SubHeading_lbo_long_model" xfId="1158"/>
    <cellStyle name="_SubHeading_lbo_long_model 2" xfId="19469"/>
    <cellStyle name="_SubHeading_lbo_long_model 3" xfId="19470"/>
    <cellStyle name="_SubHeading_prestemp" xfId="1159"/>
    <cellStyle name="_SubHeading_prestemp 2" xfId="19471"/>
    <cellStyle name="_SubHeading_prestemp 3" xfId="19472"/>
    <cellStyle name="_Summary of values - Generation 290607dr" xfId="1160"/>
    <cellStyle name="_Summary of values - Generation 290607dr 2" xfId="1161"/>
    <cellStyle name="_Summary of values - Generation 290607dr 2 2" xfId="4083"/>
    <cellStyle name="_Summary of values - Generation 290607dr 2_Xavier" xfId="19473"/>
    <cellStyle name="_Summary of values - Generation 290607dr 2_Xavier 2" xfId="19474"/>
    <cellStyle name="_Summary of values - Generation 290607dr 3" xfId="4082"/>
    <cellStyle name="_Summary of values - Generation 290607dr 3 2" xfId="19475"/>
    <cellStyle name="_Summary of values - Generation 290607dr 4" xfId="19476"/>
    <cellStyle name="_Summary of values - Generation 290607dr 4 2" xfId="19477"/>
    <cellStyle name="_Summary of values - Generation 290607dr 5" xfId="19478"/>
    <cellStyle name="_Summary of values - Generation 290607dr 5 2" xfId="19479"/>
    <cellStyle name="_Summary of values - Generation 290607dr 6" xfId="19480"/>
    <cellStyle name="_Summary of values - Generation 290607dr 6 2" xfId="19481"/>
    <cellStyle name="_Summary of values - Generation 290607dr 7" xfId="19482"/>
    <cellStyle name="_Summary of values - Generation 290607dr 7 2" xfId="19483"/>
    <cellStyle name="_Summary of values - Generation 290607dr 8" xfId="19484"/>
    <cellStyle name="_Summary of values - Generation 290607dr 9" xfId="19485"/>
    <cellStyle name="_Summary of values - Generation 290607dr_9. Staff Cost-External Services" xfId="19486"/>
    <cellStyle name="_Summary of values - Generation 290607dr_9. Staff Cost-External Services 2" xfId="19487"/>
    <cellStyle name="_Summary of values - Generation 290607dr_Actual" xfId="19488"/>
    <cellStyle name="_Summary of values - Generation 290607dr_Actual 2" xfId="19489"/>
    <cellStyle name="_Summary of values - Generation 290607dr_Actual_Xavier" xfId="19490"/>
    <cellStyle name="_Summary of values - Generation 290607dr_Actual_Xavier 2" xfId="19491"/>
    <cellStyle name="_Summary of values - Generation 290607dr_Adams Report Recon Sept 08" xfId="1162"/>
    <cellStyle name="_Summary of values - Generation 290607dr_Adams Report Recon Sept 08 2" xfId="1163"/>
    <cellStyle name="_Summary of values - Generation 290607dr_Adams Report Recon Sept 08 2 2" xfId="4085"/>
    <cellStyle name="_Summary of values - Generation 290607dr_Adams Report Recon Sept 08 2_Xavier" xfId="19492"/>
    <cellStyle name="_Summary of values - Generation 290607dr_Adams Report Recon Sept 08 2_Xavier 2" xfId="19493"/>
    <cellStyle name="_Summary of values - Generation 290607dr_Adams Report Recon Sept 08 3" xfId="4084"/>
    <cellStyle name="_Summary of values - Generation 290607dr_Adams Report Recon Sept 08 3 2" xfId="19494"/>
    <cellStyle name="_Summary of values - Generation 290607dr_Adams Report Recon Sept 08 4" xfId="19495"/>
    <cellStyle name="_Summary of values - Generation 290607dr_Adams Report Recon Sept 08 4 2" xfId="19496"/>
    <cellStyle name="_Summary of values - Generation 290607dr_Adams Report Recon Sept 08 5" xfId="19497"/>
    <cellStyle name="_Summary of values - Generation 290607dr_Adams Report Recon Sept 08 5 2" xfId="19498"/>
    <cellStyle name="_Summary of values - Generation 290607dr_Adams Report Recon Sept 08 6" xfId="19499"/>
    <cellStyle name="_Summary of values - Generation 290607dr_Adams Report Recon Sept 08 6 2" xfId="19500"/>
    <cellStyle name="_Summary of values - Generation 290607dr_Adams Report Recon Sept 08 7" xfId="19501"/>
    <cellStyle name="_Summary of values - Generation 290607dr_Adams Report Recon Sept 08 7 2" xfId="19502"/>
    <cellStyle name="_Summary of values - Generation 290607dr_Adams Report Recon Sept 08 8" xfId="19503"/>
    <cellStyle name="_Summary of values - Generation 290607dr_Adams Report Recon Sept 08 9" xfId="19504"/>
    <cellStyle name="_Summary of values - Generation 290607dr_Adams Report Recon Sept 08_9. Staff Cost-External Services" xfId="19505"/>
    <cellStyle name="_Summary of values - Generation 290607dr_Adams Report Recon Sept 08_9. Staff Cost-External Services 2" xfId="19506"/>
    <cellStyle name="_Summary of values - Generation 290607dr_Adams Report Recon Sept 08_Actual" xfId="19507"/>
    <cellStyle name="_Summary of values - Generation 290607dr_Adams Report Recon Sept 08_Actual 2" xfId="19508"/>
    <cellStyle name="_Summary of values - Generation 290607dr_Adams Report Recon Sept 08_Actual_Xavier" xfId="19509"/>
    <cellStyle name="_Summary of values - Generation 290607dr_Adams Report Recon Sept 08_Actual_Xavier 2" xfId="19510"/>
    <cellStyle name="_Summary of values - Generation 290607dr_Adams Report Recon Sept 08_Conversion" xfId="19511"/>
    <cellStyle name="_Summary of values - Generation 290607dr_Adams Report Recon Sept 08_Conversion 2" xfId="19512"/>
    <cellStyle name="_Summary of values - Generation 290607dr_Adams Report Recon Sept 08_FIN € Summary" xfId="19513"/>
    <cellStyle name="_Summary of values - Generation 290607dr_Adams Report Recon Sept 08_FIN € Summary 2" xfId="19514"/>
    <cellStyle name="_Summary of values - Generation 290607dr_Adams Report Recon Sept 08_IFRS IS" xfId="19515"/>
    <cellStyle name="_Summary of values - Generation 290607dr_Adams Report Recon Sept 08_IFRS IS 2" xfId="19516"/>
    <cellStyle name="_Summary of values - Generation 290607dr_Adams Report Recon Sept 08_IFRS IS_Xavier" xfId="19517"/>
    <cellStyle name="_Summary of values - Generation 290607dr_Adams Report Recon Sept 08_IFRS IS_Xavier 2" xfId="19518"/>
    <cellStyle name="_Summary of values - Generation 290607dr_Adams Report Recon Sept 08_One Corp Summary" xfId="19519"/>
    <cellStyle name="_Summary of values - Generation 290607dr_Adams Report Recon Sept 08_One Corp Summary 2" xfId="19520"/>
    <cellStyle name="_Summary of values - Generation 290607dr_Adams Report Recon Sept 08_Plan IS" xfId="19521"/>
    <cellStyle name="_Summary of values - Generation 290607dr_Adams Report Recon Sept 08_Plan IS 2" xfId="19522"/>
    <cellStyle name="_Summary of values - Generation 290607dr_Adams Report Recon Sept 08_Plan IS_Xavier" xfId="19523"/>
    <cellStyle name="_Summary of values - Generation 290607dr_Adams Report Recon Sept 08_Plan IS_Xavier 2" xfId="19524"/>
    <cellStyle name="_Summary of values - Generation 290607dr_Adams Report Recon Sept 08_PlntIn" xfId="19525"/>
    <cellStyle name="_Summary of values - Generation 290607dr_Adams Report Recon Sept 08_PlntIn 2" xfId="19526"/>
    <cellStyle name="_Summary of values - Generation 290607dr_Adams Report Recon Sept 08_PlntIn_Xavier" xfId="19527"/>
    <cellStyle name="_Summary of values - Generation 290607dr_Adams Report Recon Sept 08_PlntIn_Xavier 2" xfId="19528"/>
    <cellStyle name="_Summary of values - Generation 290607dr_Adams Report Recon Sept 08_PPA" xfId="19529"/>
    <cellStyle name="_Summary of values - Generation 290607dr_Adams Report Recon Sept 08_PPA 2" xfId="19530"/>
    <cellStyle name="_Summary of values - Generation 290607dr_Adams Report Recon Sept 08_PPA_Xavier" xfId="19531"/>
    <cellStyle name="_Summary of values - Generation 290607dr_Adams Report Recon Sept 08_PPA_Xavier 2" xfId="19532"/>
    <cellStyle name="_Summary of values - Generation 290607dr_Adams Report Recon Sept 08_Xavier" xfId="19533"/>
    <cellStyle name="_Summary of values - Generation 290607dr_Adams Report Recon Sept 08_Xavier 2" xfId="19534"/>
    <cellStyle name="_Summary of values - Generation 290607dr_Book1" xfId="1164"/>
    <cellStyle name="_Summary of values - Generation 290607dr_Book1 2" xfId="1165"/>
    <cellStyle name="_Summary of values - Generation 290607dr_Book1 2 2" xfId="4087"/>
    <cellStyle name="_Summary of values - Generation 290607dr_Book1 2_Xavier" xfId="19535"/>
    <cellStyle name="_Summary of values - Generation 290607dr_Book1 2_Xavier 2" xfId="19536"/>
    <cellStyle name="_Summary of values - Generation 290607dr_Book1 3" xfId="4086"/>
    <cellStyle name="_Summary of values - Generation 290607dr_Book1 3 2" xfId="19537"/>
    <cellStyle name="_Summary of values - Generation 290607dr_Book1 4" xfId="19538"/>
    <cellStyle name="_Summary of values - Generation 290607dr_Book1 4 2" xfId="19539"/>
    <cellStyle name="_Summary of values - Generation 290607dr_Book1 5" xfId="19540"/>
    <cellStyle name="_Summary of values - Generation 290607dr_Book1 5 2" xfId="19541"/>
    <cellStyle name="_Summary of values - Generation 290607dr_Book1 6" xfId="19542"/>
    <cellStyle name="_Summary of values - Generation 290607dr_Book1 6 2" xfId="19543"/>
    <cellStyle name="_Summary of values - Generation 290607dr_Book1 7" xfId="19544"/>
    <cellStyle name="_Summary of values - Generation 290607dr_Book1 7 2" xfId="19545"/>
    <cellStyle name="_Summary of values - Generation 290607dr_Book1 8" xfId="19546"/>
    <cellStyle name="_Summary of values - Generation 290607dr_Book1 9" xfId="19547"/>
    <cellStyle name="_Summary of values - Generation 290607dr_Book1_9. Staff Cost-External Services" xfId="19548"/>
    <cellStyle name="_Summary of values - Generation 290607dr_Book1_9. Staff Cost-External Services 2" xfId="19549"/>
    <cellStyle name="_Summary of values - Generation 290607dr_Book1_Actual" xfId="19550"/>
    <cellStyle name="_Summary of values - Generation 290607dr_Book1_Actual 2" xfId="19551"/>
    <cellStyle name="_Summary of values - Generation 290607dr_Book1_Actual_Xavier" xfId="19552"/>
    <cellStyle name="_Summary of values - Generation 290607dr_Book1_Actual_Xavier 2" xfId="19553"/>
    <cellStyle name="_Summary of values - Generation 290607dr_Book1_Conversion" xfId="19554"/>
    <cellStyle name="_Summary of values - Generation 290607dr_Book1_Conversion 2" xfId="19555"/>
    <cellStyle name="_Summary of values - Generation 290607dr_Book1_FIN € Summary" xfId="19556"/>
    <cellStyle name="_Summary of values - Generation 290607dr_Book1_FIN € Summary 2" xfId="19557"/>
    <cellStyle name="_Summary of values - Generation 290607dr_Book1_IFRS IS" xfId="19558"/>
    <cellStyle name="_Summary of values - Generation 290607dr_Book1_IFRS IS 2" xfId="19559"/>
    <cellStyle name="_Summary of values - Generation 290607dr_Book1_IFRS IS_Xavier" xfId="19560"/>
    <cellStyle name="_Summary of values - Generation 290607dr_Book1_IFRS IS_Xavier 2" xfId="19561"/>
    <cellStyle name="_Summary of values - Generation 290607dr_Book1_One Corp Summary" xfId="19562"/>
    <cellStyle name="_Summary of values - Generation 290607dr_Book1_One Corp Summary 2" xfId="19563"/>
    <cellStyle name="_Summary of values - Generation 290607dr_Book1_Plan IS" xfId="19564"/>
    <cellStyle name="_Summary of values - Generation 290607dr_Book1_Plan IS 2" xfId="19565"/>
    <cellStyle name="_Summary of values - Generation 290607dr_Book1_Plan IS_Xavier" xfId="19566"/>
    <cellStyle name="_Summary of values - Generation 290607dr_Book1_Plan IS_Xavier 2" xfId="19567"/>
    <cellStyle name="_Summary of values - Generation 290607dr_Book1_PlntIn" xfId="19568"/>
    <cellStyle name="_Summary of values - Generation 290607dr_Book1_PlntIn 2" xfId="19569"/>
    <cellStyle name="_Summary of values - Generation 290607dr_Book1_PlntIn_Xavier" xfId="19570"/>
    <cellStyle name="_Summary of values - Generation 290607dr_Book1_PlntIn_Xavier 2" xfId="19571"/>
    <cellStyle name="_Summary of values - Generation 290607dr_Book1_PPA" xfId="19572"/>
    <cellStyle name="_Summary of values - Generation 290607dr_Book1_PPA 2" xfId="19573"/>
    <cellStyle name="_Summary of values - Generation 290607dr_Book1_PPA_Xavier" xfId="19574"/>
    <cellStyle name="_Summary of values - Generation 290607dr_Book1_PPA_Xavier 2" xfId="19575"/>
    <cellStyle name="_Summary of values - Generation 290607dr_Book1_Xavier" xfId="19576"/>
    <cellStyle name="_Summary of values - Generation 290607dr_Book1_Xavier 2" xfId="19577"/>
    <cellStyle name="_Summary of values - Generation 290607dr_Conversion" xfId="19578"/>
    <cellStyle name="_Summary of values - Generation 290607dr_Conversion 2" xfId="19579"/>
    <cellStyle name="_Summary of values - Generation 290607dr_FIN € Summary" xfId="19580"/>
    <cellStyle name="_Summary of values - Generation 290607dr_FIN € Summary 2" xfId="19581"/>
    <cellStyle name="_Summary of values - Generation 290607dr_IFRS IS" xfId="19582"/>
    <cellStyle name="_Summary of values - Generation 290607dr_IFRS IS 2" xfId="19583"/>
    <cellStyle name="_Summary of values - Generation 290607dr_IFRS IS_Xavier" xfId="19584"/>
    <cellStyle name="_Summary of values - Generation 290607dr_IFRS IS_Xavier 2" xfId="19585"/>
    <cellStyle name="_Summary of values - Generation 290607dr_NYSEG Assets" xfId="1166"/>
    <cellStyle name="_Summary of values - Generation 290607dr_NYSEG Assets 2" xfId="1167"/>
    <cellStyle name="_Summary of values - Generation 290607dr_NYSEG Assets 2 2" xfId="4089"/>
    <cellStyle name="_Summary of values - Generation 290607dr_NYSEG Assets 2_Xavier" xfId="19586"/>
    <cellStyle name="_Summary of values - Generation 290607dr_NYSEG Assets 2_Xavier 2" xfId="19587"/>
    <cellStyle name="_Summary of values - Generation 290607dr_NYSEG Assets 3" xfId="4088"/>
    <cellStyle name="_Summary of values - Generation 290607dr_NYSEG Assets 3 2" xfId="19588"/>
    <cellStyle name="_Summary of values - Generation 290607dr_NYSEG Assets 4" xfId="19589"/>
    <cellStyle name="_Summary of values - Generation 290607dr_NYSEG Assets 4 2" xfId="19590"/>
    <cellStyle name="_Summary of values - Generation 290607dr_NYSEG Assets 5" xfId="19591"/>
    <cellStyle name="_Summary of values - Generation 290607dr_NYSEG Assets 5 2" xfId="19592"/>
    <cellStyle name="_Summary of values - Generation 290607dr_NYSEG Assets 6" xfId="19593"/>
    <cellStyle name="_Summary of values - Generation 290607dr_NYSEG Assets 6 2" xfId="19594"/>
    <cellStyle name="_Summary of values - Generation 290607dr_NYSEG Assets 7" xfId="19595"/>
    <cellStyle name="_Summary of values - Generation 290607dr_NYSEG Assets 7 2" xfId="19596"/>
    <cellStyle name="_Summary of values - Generation 290607dr_NYSEG Assets 8" xfId="19597"/>
    <cellStyle name="_Summary of values - Generation 290607dr_NYSEG Assets 9" xfId="19598"/>
    <cellStyle name="_Summary of values - Generation 290607dr_NYSEG Assets_9. Staff Cost-External Services" xfId="19599"/>
    <cellStyle name="_Summary of values - Generation 290607dr_NYSEG Assets_9. Staff Cost-External Services 2" xfId="19600"/>
    <cellStyle name="_Summary of values - Generation 290607dr_NYSEG Assets_Actual" xfId="19601"/>
    <cellStyle name="_Summary of values - Generation 290607dr_NYSEG Assets_Actual 2" xfId="19602"/>
    <cellStyle name="_Summary of values - Generation 290607dr_NYSEG Assets_Actual_Xavier" xfId="19603"/>
    <cellStyle name="_Summary of values - Generation 290607dr_NYSEG Assets_Actual_Xavier 2" xfId="19604"/>
    <cellStyle name="_Summary of values - Generation 290607dr_NYSEG Assets_Conversion" xfId="19605"/>
    <cellStyle name="_Summary of values - Generation 290607dr_NYSEG Assets_Conversion 2" xfId="19606"/>
    <cellStyle name="_Summary of values - Generation 290607dr_NYSEG Assets_FIN € Summary" xfId="19607"/>
    <cellStyle name="_Summary of values - Generation 290607dr_NYSEG Assets_FIN € Summary 2" xfId="19608"/>
    <cellStyle name="_Summary of values - Generation 290607dr_NYSEG Assets_IFRS IS" xfId="19609"/>
    <cellStyle name="_Summary of values - Generation 290607dr_NYSEG Assets_IFRS IS 2" xfId="19610"/>
    <cellStyle name="_Summary of values - Generation 290607dr_NYSEG Assets_IFRS IS_Xavier" xfId="19611"/>
    <cellStyle name="_Summary of values - Generation 290607dr_NYSEG Assets_IFRS IS_Xavier 2" xfId="19612"/>
    <cellStyle name="_Summary of values - Generation 290607dr_NYSEG Assets_One Corp Summary" xfId="19613"/>
    <cellStyle name="_Summary of values - Generation 290607dr_NYSEG Assets_One Corp Summary 2" xfId="19614"/>
    <cellStyle name="_Summary of values - Generation 290607dr_NYSEG Assets_Plan IS" xfId="19615"/>
    <cellStyle name="_Summary of values - Generation 290607dr_NYSEG Assets_Plan IS 2" xfId="19616"/>
    <cellStyle name="_Summary of values - Generation 290607dr_NYSEG Assets_Plan IS_Xavier" xfId="19617"/>
    <cellStyle name="_Summary of values - Generation 290607dr_NYSEG Assets_Plan IS_Xavier 2" xfId="19618"/>
    <cellStyle name="_Summary of values - Generation 290607dr_NYSEG Assets_PlntIn" xfId="19619"/>
    <cellStyle name="_Summary of values - Generation 290607dr_NYSEG Assets_PlntIn 2" xfId="19620"/>
    <cellStyle name="_Summary of values - Generation 290607dr_NYSEG Assets_PlntIn_Xavier" xfId="19621"/>
    <cellStyle name="_Summary of values - Generation 290607dr_NYSEG Assets_PlntIn_Xavier 2" xfId="19622"/>
    <cellStyle name="_Summary of values - Generation 290607dr_NYSEG Assets_PPA" xfId="19623"/>
    <cellStyle name="_Summary of values - Generation 290607dr_NYSEG Assets_PPA 2" xfId="19624"/>
    <cellStyle name="_Summary of values - Generation 290607dr_NYSEG Assets_PPA_Xavier" xfId="19625"/>
    <cellStyle name="_Summary of values - Generation 290607dr_NYSEG Assets_PPA_Xavier 2" xfId="19626"/>
    <cellStyle name="_Summary of values - Generation 290607dr_NYSEG Assets_Xavier" xfId="19627"/>
    <cellStyle name="_Summary of values - Generation 290607dr_NYSEG Assets_Xavier 2" xfId="19628"/>
    <cellStyle name="_Summary of values - Generation 290607dr_NYSEG Liab" xfId="1168"/>
    <cellStyle name="_Summary of values - Generation 290607dr_NYSEG Liab 2" xfId="1169"/>
    <cellStyle name="_Summary of values - Generation 290607dr_NYSEG Liab 2 2" xfId="4091"/>
    <cellStyle name="_Summary of values - Generation 290607dr_NYSEG Liab 2_Xavier" xfId="19629"/>
    <cellStyle name="_Summary of values - Generation 290607dr_NYSEG Liab 2_Xavier 2" xfId="19630"/>
    <cellStyle name="_Summary of values - Generation 290607dr_NYSEG Liab 3" xfId="4090"/>
    <cellStyle name="_Summary of values - Generation 290607dr_NYSEG Liab 3 2" xfId="19631"/>
    <cellStyle name="_Summary of values - Generation 290607dr_NYSEG Liab 4" xfId="19632"/>
    <cellStyle name="_Summary of values - Generation 290607dr_NYSEG Liab 4 2" xfId="19633"/>
    <cellStyle name="_Summary of values - Generation 290607dr_NYSEG Liab 5" xfId="19634"/>
    <cellStyle name="_Summary of values - Generation 290607dr_NYSEG Liab 5 2" xfId="19635"/>
    <cellStyle name="_Summary of values - Generation 290607dr_NYSEG Liab 6" xfId="19636"/>
    <cellStyle name="_Summary of values - Generation 290607dr_NYSEG Liab 6 2" xfId="19637"/>
    <cellStyle name="_Summary of values - Generation 290607dr_NYSEG Liab 7" xfId="19638"/>
    <cellStyle name="_Summary of values - Generation 290607dr_NYSEG Liab 7 2" xfId="19639"/>
    <cellStyle name="_Summary of values - Generation 290607dr_NYSEG Liab 8" xfId="19640"/>
    <cellStyle name="_Summary of values - Generation 290607dr_NYSEG Liab 9" xfId="19641"/>
    <cellStyle name="_Summary of values - Generation 290607dr_NYSEG Liab_9. Staff Cost-External Services" xfId="19642"/>
    <cellStyle name="_Summary of values - Generation 290607dr_NYSEG Liab_9. Staff Cost-External Services 2" xfId="19643"/>
    <cellStyle name="_Summary of values - Generation 290607dr_NYSEG Liab_Actual" xfId="19644"/>
    <cellStyle name="_Summary of values - Generation 290607dr_NYSEG Liab_Actual 2" xfId="19645"/>
    <cellStyle name="_Summary of values - Generation 290607dr_NYSEG Liab_Actual_Xavier" xfId="19646"/>
    <cellStyle name="_Summary of values - Generation 290607dr_NYSEG Liab_Actual_Xavier 2" xfId="19647"/>
    <cellStyle name="_Summary of values - Generation 290607dr_NYSEG Liab_Conversion" xfId="19648"/>
    <cellStyle name="_Summary of values - Generation 290607dr_NYSEG Liab_Conversion 2" xfId="19649"/>
    <cellStyle name="_Summary of values - Generation 290607dr_NYSEG Liab_FIN € Summary" xfId="19650"/>
    <cellStyle name="_Summary of values - Generation 290607dr_NYSEG Liab_FIN € Summary 2" xfId="19651"/>
    <cellStyle name="_Summary of values - Generation 290607dr_NYSEG Liab_IFRS IS" xfId="19652"/>
    <cellStyle name="_Summary of values - Generation 290607dr_NYSEG Liab_IFRS IS 2" xfId="19653"/>
    <cellStyle name="_Summary of values - Generation 290607dr_NYSEG Liab_IFRS IS_Xavier" xfId="19654"/>
    <cellStyle name="_Summary of values - Generation 290607dr_NYSEG Liab_IFRS IS_Xavier 2" xfId="19655"/>
    <cellStyle name="_Summary of values - Generation 290607dr_NYSEG Liab_One Corp Summary" xfId="19656"/>
    <cellStyle name="_Summary of values - Generation 290607dr_NYSEG Liab_One Corp Summary 2" xfId="19657"/>
    <cellStyle name="_Summary of values - Generation 290607dr_NYSEG Liab_Plan IS" xfId="19658"/>
    <cellStyle name="_Summary of values - Generation 290607dr_NYSEG Liab_Plan IS 2" xfId="19659"/>
    <cellStyle name="_Summary of values - Generation 290607dr_NYSEG Liab_Plan IS_Xavier" xfId="19660"/>
    <cellStyle name="_Summary of values - Generation 290607dr_NYSEG Liab_Plan IS_Xavier 2" xfId="19661"/>
    <cellStyle name="_Summary of values - Generation 290607dr_NYSEG Liab_PlntIn" xfId="19662"/>
    <cellStyle name="_Summary of values - Generation 290607dr_NYSEG Liab_PlntIn 2" xfId="19663"/>
    <cellStyle name="_Summary of values - Generation 290607dr_NYSEG Liab_PlntIn_Xavier" xfId="19664"/>
    <cellStyle name="_Summary of values - Generation 290607dr_NYSEG Liab_PlntIn_Xavier 2" xfId="19665"/>
    <cellStyle name="_Summary of values - Generation 290607dr_NYSEG Liab_PPA" xfId="19666"/>
    <cellStyle name="_Summary of values - Generation 290607dr_NYSEG Liab_PPA 2" xfId="19667"/>
    <cellStyle name="_Summary of values - Generation 290607dr_NYSEG Liab_PPA_Xavier" xfId="19668"/>
    <cellStyle name="_Summary of values - Generation 290607dr_NYSEG Liab_PPA_Xavier 2" xfId="19669"/>
    <cellStyle name="_Summary of values - Generation 290607dr_NYSEG Liab_Xavier" xfId="19670"/>
    <cellStyle name="_Summary of values - Generation 290607dr_NYSEG Liab_Xavier 2" xfId="19671"/>
    <cellStyle name="_Summary of values - Generation 290607dr_One Corp Summary" xfId="19672"/>
    <cellStyle name="_Summary of values - Generation 290607dr_One Corp Summary 2" xfId="19673"/>
    <cellStyle name="_Summary of values - Generation 290607dr_Plan IS" xfId="19674"/>
    <cellStyle name="_Summary of values - Generation 290607dr_Plan IS 2" xfId="19675"/>
    <cellStyle name="_Summary of values - Generation 290607dr_Plan IS_Xavier" xfId="19676"/>
    <cellStyle name="_Summary of values - Generation 290607dr_Plan IS_Xavier 2" xfId="19677"/>
    <cellStyle name="_Summary of values - Generation 290607dr_PlntIn" xfId="19678"/>
    <cellStyle name="_Summary of values - Generation 290607dr_PlntIn 2" xfId="19679"/>
    <cellStyle name="_Summary of values - Generation 290607dr_PlntIn_Xavier" xfId="19680"/>
    <cellStyle name="_Summary of values - Generation 290607dr_PlntIn_Xavier 2" xfId="19681"/>
    <cellStyle name="_Summary of values - Generation 290607dr_PPA" xfId="19682"/>
    <cellStyle name="_Summary of values - Generation 290607dr_PPA 2" xfId="19683"/>
    <cellStyle name="_Summary of values - Generation 290607dr_PPA_Xavier" xfId="19684"/>
    <cellStyle name="_Summary of values - Generation 290607dr_PPA_Xavier 2" xfId="19685"/>
    <cellStyle name="_Summary of values - Generation 290607dr_Reg Asset 2008 changes-summary Jan" xfId="1170"/>
    <cellStyle name="_Summary of values - Generation 290607dr_Reg Asset 2008 changes-summary Jan 2" xfId="1171"/>
    <cellStyle name="_Summary of values - Generation 290607dr_Reg Asset 2008 changes-summary Jan 2 2" xfId="4093"/>
    <cellStyle name="_Summary of values - Generation 290607dr_Reg Asset 2008 changes-summary Jan 2_Xavier" xfId="19686"/>
    <cellStyle name="_Summary of values - Generation 290607dr_Reg Asset 2008 changes-summary Jan 2_Xavier 2" xfId="19687"/>
    <cellStyle name="_Summary of values - Generation 290607dr_Reg Asset 2008 changes-summary Jan 3" xfId="4092"/>
    <cellStyle name="_Summary of values - Generation 290607dr_Reg Asset 2008 changes-summary Jan 3 2" xfId="19688"/>
    <cellStyle name="_Summary of values - Generation 290607dr_Reg Asset 2008 changes-summary Jan 4" xfId="19689"/>
    <cellStyle name="_Summary of values - Generation 290607dr_Reg Asset 2008 changes-summary Jan 4 2" xfId="19690"/>
    <cellStyle name="_Summary of values - Generation 290607dr_Reg Asset 2008 changes-summary Jan 5" xfId="19691"/>
    <cellStyle name="_Summary of values - Generation 290607dr_Reg Asset 2008 changes-summary Jan 5 2" xfId="19692"/>
    <cellStyle name="_Summary of values - Generation 290607dr_Reg Asset 2008 changes-summary Jan 6" xfId="19693"/>
    <cellStyle name="_Summary of values - Generation 290607dr_Reg Asset 2008 changes-summary Jan 6 2" xfId="19694"/>
    <cellStyle name="_Summary of values - Generation 290607dr_Reg Asset 2008 changes-summary Jan 7" xfId="19695"/>
    <cellStyle name="_Summary of values - Generation 290607dr_Reg Asset 2008 changes-summary Jan 7 2" xfId="19696"/>
    <cellStyle name="_Summary of values - Generation 290607dr_Reg Asset 2008 changes-summary Jan 8" xfId="19697"/>
    <cellStyle name="_Summary of values - Generation 290607dr_Reg Asset 2008 changes-summary Jan 9" xfId="19698"/>
    <cellStyle name="_Summary of values - Generation 290607dr_Reg Asset 2008 changes-summary Jan_9. Staff Cost-External Services" xfId="19699"/>
    <cellStyle name="_Summary of values - Generation 290607dr_Reg Asset 2008 changes-summary Jan_9. Staff Cost-External Services 2" xfId="19700"/>
    <cellStyle name="_Summary of values - Generation 290607dr_Reg Asset 2008 changes-summary Jan_Actual" xfId="19701"/>
    <cellStyle name="_Summary of values - Generation 290607dr_Reg Asset 2008 changes-summary Jan_Actual 2" xfId="19702"/>
    <cellStyle name="_Summary of values - Generation 290607dr_Reg Asset 2008 changes-summary Jan_Actual_Xavier" xfId="19703"/>
    <cellStyle name="_Summary of values - Generation 290607dr_Reg Asset 2008 changes-summary Jan_Actual_Xavier 2" xfId="19704"/>
    <cellStyle name="_Summary of values - Generation 290607dr_Reg Asset 2008 changes-summary Jan_Conversion" xfId="19705"/>
    <cellStyle name="_Summary of values - Generation 290607dr_Reg Asset 2008 changes-summary Jan_Conversion 2" xfId="19706"/>
    <cellStyle name="_Summary of values - Generation 290607dr_Reg Asset 2008 changes-summary Jan_FIN € Summary" xfId="19707"/>
    <cellStyle name="_Summary of values - Generation 290607dr_Reg Asset 2008 changes-summary Jan_FIN € Summary 2" xfId="19708"/>
    <cellStyle name="_Summary of values - Generation 290607dr_Reg Asset 2008 changes-summary Jan_IFRS IS" xfId="19709"/>
    <cellStyle name="_Summary of values - Generation 290607dr_Reg Asset 2008 changes-summary Jan_IFRS IS 2" xfId="19710"/>
    <cellStyle name="_Summary of values - Generation 290607dr_Reg Asset 2008 changes-summary Jan_IFRS IS_Xavier" xfId="19711"/>
    <cellStyle name="_Summary of values - Generation 290607dr_Reg Asset 2008 changes-summary Jan_IFRS IS_Xavier 2" xfId="19712"/>
    <cellStyle name="_Summary of values - Generation 290607dr_Reg Asset 2008 changes-summary Jan_One Corp Summary" xfId="19713"/>
    <cellStyle name="_Summary of values - Generation 290607dr_Reg Asset 2008 changes-summary Jan_One Corp Summary 2" xfId="19714"/>
    <cellStyle name="_Summary of values - Generation 290607dr_Reg Asset 2008 changes-summary Jan_Plan IS" xfId="19715"/>
    <cellStyle name="_Summary of values - Generation 290607dr_Reg Asset 2008 changes-summary Jan_Plan IS 2" xfId="19716"/>
    <cellStyle name="_Summary of values - Generation 290607dr_Reg Asset 2008 changes-summary Jan_Plan IS_Xavier" xfId="19717"/>
    <cellStyle name="_Summary of values - Generation 290607dr_Reg Asset 2008 changes-summary Jan_Plan IS_Xavier 2" xfId="19718"/>
    <cellStyle name="_Summary of values - Generation 290607dr_Reg Asset 2008 changes-summary Jan_PlntIn" xfId="19719"/>
    <cellStyle name="_Summary of values - Generation 290607dr_Reg Asset 2008 changes-summary Jan_PlntIn 2" xfId="19720"/>
    <cellStyle name="_Summary of values - Generation 290607dr_Reg Asset 2008 changes-summary Jan_PlntIn_Xavier" xfId="19721"/>
    <cellStyle name="_Summary of values - Generation 290607dr_Reg Asset 2008 changes-summary Jan_PlntIn_Xavier 2" xfId="19722"/>
    <cellStyle name="_Summary of values - Generation 290607dr_Reg Asset 2008 changes-summary Jan_PPA" xfId="19723"/>
    <cellStyle name="_Summary of values - Generation 290607dr_Reg Asset 2008 changes-summary Jan_PPA 2" xfId="19724"/>
    <cellStyle name="_Summary of values - Generation 290607dr_Reg Asset 2008 changes-summary Jan_PPA_Xavier" xfId="19725"/>
    <cellStyle name="_Summary of values - Generation 290607dr_Reg Asset 2008 changes-summary Jan_PPA_Xavier 2" xfId="19726"/>
    <cellStyle name="_Summary of values - Generation 290607dr_Reg Asset 2008 changes-summary Jan_Xavier" xfId="19727"/>
    <cellStyle name="_Summary of values - Generation 290607dr_Reg Asset 2008 changes-summary Jan_Xavier 2" xfId="19728"/>
    <cellStyle name="_Summary of values - Generation 290607dr_Xavier" xfId="19729"/>
    <cellStyle name="_Summary of values - Generation 290607dr_Xavier 2" xfId="19730"/>
    <cellStyle name="_Summary of values Networks 290607dr" xfId="1172"/>
    <cellStyle name="_Summary of values Networks 290607dr 2" xfId="1173"/>
    <cellStyle name="_Summary of values Networks 290607dr 2 2" xfId="4095"/>
    <cellStyle name="_Summary of values Networks 290607dr 2_Xavier" xfId="19731"/>
    <cellStyle name="_Summary of values Networks 290607dr 2_Xavier 2" xfId="19732"/>
    <cellStyle name="_Summary of values Networks 290607dr 3" xfId="4094"/>
    <cellStyle name="_Summary of values Networks 290607dr 3 2" xfId="19733"/>
    <cellStyle name="_Summary of values Networks 290607dr 4" xfId="19734"/>
    <cellStyle name="_Summary of values Networks 290607dr 4 2" xfId="19735"/>
    <cellStyle name="_Summary of values Networks 290607dr 5" xfId="19736"/>
    <cellStyle name="_Summary of values Networks 290607dr 5 2" xfId="19737"/>
    <cellStyle name="_Summary of values Networks 290607dr 6" xfId="19738"/>
    <cellStyle name="_Summary of values Networks 290607dr 6 2" xfId="19739"/>
    <cellStyle name="_Summary of values Networks 290607dr 7" xfId="19740"/>
    <cellStyle name="_Summary of values Networks 290607dr 7 2" xfId="19741"/>
    <cellStyle name="_Summary of values Networks 290607dr 8" xfId="19742"/>
    <cellStyle name="_Summary of values Networks 290607dr 9" xfId="19743"/>
    <cellStyle name="_Summary of values Networks 290607dr_9. Staff Cost-External Services" xfId="19744"/>
    <cellStyle name="_Summary of values Networks 290607dr_9. Staff Cost-External Services 2" xfId="19745"/>
    <cellStyle name="_Summary of values Networks 290607dr_Actual" xfId="19746"/>
    <cellStyle name="_Summary of values Networks 290607dr_Actual 2" xfId="19747"/>
    <cellStyle name="_Summary of values Networks 290607dr_Actual_Xavier" xfId="19748"/>
    <cellStyle name="_Summary of values Networks 290607dr_Actual_Xavier 2" xfId="19749"/>
    <cellStyle name="_Summary of values Networks 290607dr_Adams Report Recon Sept 08" xfId="1174"/>
    <cellStyle name="_Summary of values Networks 290607dr_Adams Report Recon Sept 08 2" xfId="1175"/>
    <cellStyle name="_Summary of values Networks 290607dr_Adams Report Recon Sept 08 2 2" xfId="4097"/>
    <cellStyle name="_Summary of values Networks 290607dr_Adams Report Recon Sept 08 2_Xavier" xfId="19750"/>
    <cellStyle name="_Summary of values Networks 290607dr_Adams Report Recon Sept 08 2_Xavier 2" xfId="19751"/>
    <cellStyle name="_Summary of values Networks 290607dr_Adams Report Recon Sept 08 3" xfId="4096"/>
    <cellStyle name="_Summary of values Networks 290607dr_Adams Report Recon Sept 08 3 2" xfId="19752"/>
    <cellStyle name="_Summary of values Networks 290607dr_Adams Report Recon Sept 08 4" xfId="19753"/>
    <cellStyle name="_Summary of values Networks 290607dr_Adams Report Recon Sept 08 4 2" xfId="19754"/>
    <cellStyle name="_Summary of values Networks 290607dr_Adams Report Recon Sept 08 5" xfId="19755"/>
    <cellStyle name="_Summary of values Networks 290607dr_Adams Report Recon Sept 08 5 2" xfId="19756"/>
    <cellStyle name="_Summary of values Networks 290607dr_Adams Report Recon Sept 08 6" xfId="19757"/>
    <cellStyle name="_Summary of values Networks 290607dr_Adams Report Recon Sept 08 6 2" xfId="19758"/>
    <cellStyle name="_Summary of values Networks 290607dr_Adams Report Recon Sept 08 7" xfId="19759"/>
    <cellStyle name="_Summary of values Networks 290607dr_Adams Report Recon Sept 08 7 2" xfId="19760"/>
    <cellStyle name="_Summary of values Networks 290607dr_Adams Report Recon Sept 08 8" xfId="19761"/>
    <cellStyle name="_Summary of values Networks 290607dr_Adams Report Recon Sept 08 9" xfId="19762"/>
    <cellStyle name="_Summary of values Networks 290607dr_Adams Report Recon Sept 08_9. Staff Cost-External Services" xfId="19763"/>
    <cellStyle name="_Summary of values Networks 290607dr_Adams Report Recon Sept 08_9. Staff Cost-External Services 2" xfId="19764"/>
    <cellStyle name="_Summary of values Networks 290607dr_Adams Report Recon Sept 08_Actual" xfId="19765"/>
    <cellStyle name="_Summary of values Networks 290607dr_Adams Report Recon Sept 08_Actual 2" xfId="19766"/>
    <cellStyle name="_Summary of values Networks 290607dr_Adams Report Recon Sept 08_Actual_Xavier" xfId="19767"/>
    <cellStyle name="_Summary of values Networks 290607dr_Adams Report Recon Sept 08_Actual_Xavier 2" xfId="19768"/>
    <cellStyle name="_Summary of values Networks 290607dr_Adams Report Recon Sept 08_Conversion" xfId="19769"/>
    <cellStyle name="_Summary of values Networks 290607dr_Adams Report Recon Sept 08_Conversion 2" xfId="19770"/>
    <cellStyle name="_Summary of values Networks 290607dr_Adams Report Recon Sept 08_FIN € Summary" xfId="19771"/>
    <cellStyle name="_Summary of values Networks 290607dr_Adams Report Recon Sept 08_FIN € Summary 2" xfId="19772"/>
    <cellStyle name="_Summary of values Networks 290607dr_Adams Report Recon Sept 08_IFRS IS" xfId="19773"/>
    <cellStyle name="_Summary of values Networks 290607dr_Adams Report Recon Sept 08_IFRS IS 2" xfId="19774"/>
    <cellStyle name="_Summary of values Networks 290607dr_Adams Report Recon Sept 08_IFRS IS_Xavier" xfId="19775"/>
    <cellStyle name="_Summary of values Networks 290607dr_Adams Report Recon Sept 08_IFRS IS_Xavier 2" xfId="19776"/>
    <cellStyle name="_Summary of values Networks 290607dr_Adams Report Recon Sept 08_One Corp Summary" xfId="19777"/>
    <cellStyle name="_Summary of values Networks 290607dr_Adams Report Recon Sept 08_One Corp Summary 2" xfId="19778"/>
    <cellStyle name="_Summary of values Networks 290607dr_Adams Report Recon Sept 08_Plan IS" xfId="19779"/>
    <cellStyle name="_Summary of values Networks 290607dr_Adams Report Recon Sept 08_Plan IS 2" xfId="19780"/>
    <cellStyle name="_Summary of values Networks 290607dr_Adams Report Recon Sept 08_Plan IS_Xavier" xfId="19781"/>
    <cellStyle name="_Summary of values Networks 290607dr_Adams Report Recon Sept 08_Plan IS_Xavier 2" xfId="19782"/>
    <cellStyle name="_Summary of values Networks 290607dr_Adams Report Recon Sept 08_PlntIn" xfId="19783"/>
    <cellStyle name="_Summary of values Networks 290607dr_Adams Report Recon Sept 08_PlntIn 2" xfId="19784"/>
    <cellStyle name="_Summary of values Networks 290607dr_Adams Report Recon Sept 08_PlntIn_Xavier" xfId="19785"/>
    <cellStyle name="_Summary of values Networks 290607dr_Adams Report Recon Sept 08_PlntIn_Xavier 2" xfId="19786"/>
    <cellStyle name="_Summary of values Networks 290607dr_Adams Report Recon Sept 08_PPA" xfId="19787"/>
    <cellStyle name="_Summary of values Networks 290607dr_Adams Report Recon Sept 08_PPA 2" xfId="19788"/>
    <cellStyle name="_Summary of values Networks 290607dr_Adams Report Recon Sept 08_PPA_Xavier" xfId="19789"/>
    <cellStyle name="_Summary of values Networks 290607dr_Adams Report Recon Sept 08_PPA_Xavier 2" xfId="19790"/>
    <cellStyle name="_Summary of values Networks 290607dr_Adams Report Recon Sept 08_Xavier" xfId="19791"/>
    <cellStyle name="_Summary of values Networks 290607dr_Adams Report Recon Sept 08_Xavier 2" xfId="19792"/>
    <cellStyle name="_Summary of values Networks 290607dr_Book1" xfId="1176"/>
    <cellStyle name="_Summary of values Networks 290607dr_Book1 2" xfId="1177"/>
    <cellStyle name="_Summary of values Networks 290607dr_Book1 2 2" xfId="4099"/>
    <cellStyle name="_Summary of values Networks 290607dr_Book1 2_Xavier" xfId="19793"/>
    <cellStyle name="_Summary of values Networks 290607dr_Book1 2_Xavier 2" xfId="19794"/>
    <cellStyle name="_Summary of values Networks 290607dr_Book1 3" xfId="4098"/>
    <cellStyle name="_Summary of values Networks 290607dr_Book1 3 2" xfId="19795"/>
    <cellStyle name="_Summary of values Networks 290607dr_Book1 4" xfId="19796"/>
    <cellStyle name="_Summary of values Networks 290607dr_Book1 4 2" xfId="19797"/>
    <cellStyle name="_Summary of values Networks 290607dr_Book1 5" xfId="19798"/>
    <cellStyle name="_Summary of values Networks 290607dr_Book1 5 2" xfId="19799"/>
    <cellStyle name="_Summary of values Networks 290607dr_Book1 6" xfId="19800"/>
    <cellStyle name="_Summary of values Networks 290607dr_Book1 6 2" xfId="19801"/>
    <cellStyle name="_Summary of values Networks 290607dr_Book1 7" xfId="19802"/>
    <cellStyle name="_Summary of values Networks 290607dr_Book1 7 2" xfId="19803"/>
    <cellStyle name="_Summary of values Networks 290607dr_Book1 8" xfId="19804"/>
    <cellStyle name="_Summary of values Networks 290607dr_Book1 9" xfId="19805"/>
    <cellStyle name="_Summary of values Networks 290607dr_Book1_9. Staff Cost-External Services" xfId="19806"/>
    <cellStyle name="_Summary of values Networks 290607dr_Book1_9. Staff Cost-External Services 2" xfId="19807"/>
    <cellStyle name="_Summary of values Networks 290607dr_Book1_Actual" xfId="19808"/>
    <cellStyle name="_Summary of values Networks 290607dr_Book1_Actual 2" xfId="19809"/>
    <cellStyle name="_Summary of values Networks 290607dr_Book1_Actual_Xavier" xfId="19810"/>
    <cellStyle name="_Summary of values Networks 290607dr_Book1_Actual_Xavier 2" xfId="19811"/>
    <cellStyle name="_Summary of values Networks 290607dr_Book1_Conversion" xfId="19812"/>
    <cellStyle name="_Summary of values Networks 290607dr_Book1_Conversion 2" xfId="19813"/>
    <cellStyle name="_Summary of values Networks 290607dr_Book1_FIN € Summary" xfId="19814"/>
    <cellStyle name="_Summary of values Networks 290607dr_Book1_FIN € Summary 2" xfId="19815"/>
    <cellStyle name="_Summary of values Networks 290607dr_Book1_IFRS IS" xfId="19816"/>
    <cellStyle name="_Summary of values Networks 290607dr_Book1_IFRS IS 2" xfId="19817"/>
    <cellStyle name="_Summary of values Networks 290607dr_Book1_IFRS IS_Xavier" xfId="19818"/>
    <cellStyle name="_Summary of values Networks 290607dr_Book1_IFRS IS_Xavier 2" xfId="19819"/>
    <cellStyle name="_Summary of values Networks 290607dr_Book1_One Corp Summary" xfId="19820"/>
    <cellStyle name="_Summary of values Networks 290607dr_Book1_One Corp Summary 2" xfId="19821"/>
    <cellStyle name="_Summary of values Networks 290607dr_Book1_Plan IS" xfId="19822"/>
    <cellStyle name="_Summary of values Networks 290607dr_Book1_Plan IS 2" xfId="19823"/>
    <cellStyle name="_Summary of values Networks 290607dr_Book1_Plan IS_Xavier" xfId="19824"/>
    <cellStyle name="_Summary of values Networks 290607dr_Book1_Plan IS_Xavier 2" xfId="19825"/>
    <cellStyle name="_Summary of values Networks 290607dr_Book1_PlntIn" xfId="19826"/>
    <cellStyle name="_Summary of values Networks 290607dr_Book1_PlntIn 2" xfId="19827"/>
    <cellStyle name="_Summary of values Networks 290607dr_Book1_PlntIn_Xavier" xfId="19828"/>
    <cellStyle name="_Summary of values Networks 290607dr_Book1_PlntIn_Xavier 2" xfId="19829"/>
    <cellStyle name="_Summary of values Networks 290607dr_Book1_PPA" xfId="19830"/>
    <cellStyle name="_Summary of values Networks 290607dr_Book1_PPA 2" xfId="19831"/>
    <cellStyle name="_Summary of values Networks 290607dr_Book1_PPA_Xavier" xfId="19832"/>
    <cellStyle name="_Summary of values Networks 290607dr_Book1_PPA_Xavier 2" xfId="19833"/>
    <cellStyle name="_Summary of values Networks 290607dr_Book1_Xavier" xfId="19834"/>
    <cellStyle name="_Summary of values Networks 290607dr_Book1_Xavier 2" xfId="19835"/>
    <cellStyle name="_Summary of values Networks 290607dr_Conversion" xfId="19836"/>
    <cellStyle name="_Summary of values Networks 290607dr_Conversion 2" xfId="19837"/>
    <cellStyle name="_Summary of values Networks 290607dr_FIN € Summary" xfId="19838"/>
    <cellStyle name="_Summary of values Networks 290607dr_FIN € Summary 2" xfId="19839"/>
    <cellStyle name="_Summary of values Networks 290607dr_IFRS IS" xfId="19840"/>
    <cellStyle name="_Summary of values Networks 290607dr_IFRS IS 2" xfId="19841"/>
    <cellStyle name="_Summary of values Networks 290607dr_IFRS IS_Xavier" xfId="19842"/>
    <cellStyle name="_Summary of values Networks 290607dr_IFRS IS_Xavier 2" xfId="19843"/>
    <cellStyle name="_Summary of values Networks 290607dr_NYSEG Assets" xfId="1178"/>
    <cellStyle name="_Summary of values Networks 290607dr_NYSEG Assets 2" xfId="1179"/>
    <cellStyle name="_Summary of values Networks 290607dr_NYSEG Assets 2 2" xfId="4101"/>
    <cellStyle name="_Summary of values Networks 290607dr_NYSEG Assets 2_Xavier" xfId="19844"/>
    <cellStyle name="_Summary of values Networks 290607dr_NYSEG Assets 2_Xavier 2" xfId="19845"/>
    <cellStyle name="_Summary of values Networks 290607dr_NYSEG Assets 3" xfId="4100"/>
    <cellStyle name="_Summary of values Networks 290607dr_NYSEG Assets 3 2" xfId="19846"/>
    <cellStyle name="_Summary of values Networks 290607dr_NYSEG Assets 4" xfId="19847"/>
    <cellStyle name="_Summary of values Networks 290607dr_NYSEG Assets 4 2" xfId="19848"/>
    <cellStyle name="_Summary of values Networks 290607dr_NYSEG Assets 5" xfId="19849"/>
    <cellStyle name="_Summary of values Networks 290607dr_NYSEG Assets 5 2" xfId="19850"/>
    <cellStyle name="_Summary of values Networks 290607dr_NYSEG Assets 6" xfId="19851"/>
    <cellStyle name="_Summary of values Networks 290607dr_NYSEG Assets 6 2" xfId="19852"/>
    <cellStyle name="_Summary of values Networks 290607dr_NYSEG Assets 7" xfId="19853"/>
    <cellStyle name="_Summary of values Networks 290607dr_NYSEG Assets 7 2" xfId="19854"/>
    <cellStyle name="_Summary of values Networks 290607dr_NYSEG Assets 8" xfId="19855"/>
    <cellStyle name="_Summary of values Networks 290607dr_NYSEG Assets 9" xfId="19856"/>
    <cellStyle name="_Summary of values Networks 290607dr_NYSEG Assets_9. Staff Cost-External Services" xfId="19857"/>
    <cellStyle name="_Summary of values Networks 290607dr_NYSEG Assets_9. Staff Cost-External Services 2" xfId="19858"/>
    <cellStyle name="_Summary of values Networks 290607dr_NYSEG Assets_Actual" xfId="19859"/>
    <cellStyle name="_Summary of values Networks 290607dr_NYSEG Assets_Actual 2" xfId="19860"/>
    <cellStyle name="_Summary of values Networks 290607dr_NYSEG Assets_Actual_Xavier" xfId="19861"/>
    <cellStyle name="_Summary of values Networks 290607dr_NYSEG Assets_Actual_Xavier 2" xfId="19862"/>
    <cellStyle name="_Summary of values Networks 290607dr_NYSEG Assets_Conversion" xfId="19863"/>
    <cellStyle name="_Summary of values Networks 290607dr_NYSEG Assets_Conversion 2" xfId="19864"/>
    <cellStyle name="_Summary of values Networks 290607dr_NYSEG Assets_FIN € Summary" xfId="19865"/>
    <cellStyle name="_Summary of values Networks 290607dr_NYSEG Assets_FIN € Summary 2" xfId="19866"/>
    <cellStyle name="_Summary of values Networks 290607dr_NYSEG Assets_IFRS IS" xfId="19867"/>
    <cellStyle name="_Summary of values Networks 290607dr_NYSEG Assets_IFRS IS 2" xfId="19868"/>
    <cellStyle name="_Summary of values Networks 290607dr_NYSEG Assets_IFRS IS_Xavier" xfId="19869"/>
    <cellStyle name="_Summary of values Networks 290607dr_NYSEG Assets_IFRS IS_Xavier 2" xfId="19870"/>
    <cellStyle name="_Summary of values Networks 290607dr_NYSEG Assets_One Corp Summary" xfId="19871"/>
    <cellStyle name="_Summary of values Networks 290607dr_NYSEG Assets_One Corp Summary 2" xfId="19872"/>
    <cellStyle name="_Summary of values Networks 290607dr_NYSEG Assets_Plan IS" xfId="19873"/>
    <cellStyle name="_Summary of values Networks 290607dr_NYSEG Assets_Plan IS 2" xfId="19874"/>
    <cellStyle name="_Summary of values Networks 290607dr_NYSEG Assets_Plan IS_Xavier" xfId="19875"/>
    <cellStyle name="_Summary of values Networks 290607dr_NYSEG Assets_Plan IS_Xavier 2" xfId="19876"/>
    <cellStyle name="_Summary of values Networks 290607dr_NYSEG Assets_PlntIn" xfId="19877"/>
    <cellStyle name="_Summary of values Networks 290607dr_NYSEG Assets_PlntIn 2" xfId="19878"/>
    <cellStyle name="_Summary of values Networks 290607dr_NYSEG Assets_PlntIn_Xavier" xfId="19879"/>
    <cellStyle name="_Summary of values Networks 290607dr_NYSEG Assets_PlntIn_Xavier 2" xfId="19880"/>
    <cellStyle name="_Summary of values Networks 290607dr_NYSEG Assets_PPA" xfId="19881"/>
    <cellStyle name="_Summary of values Networks 290607dr_NYSEG Assets_PPA 2" xfId="19882"/>
    <cellStyle name="_Summary of values Networks 290607dr_NYSEG Assets_PPA_Xavier" xfId="19883"/>
    <cellStyle name="_Summary of values Networks 290607dr_NYSEG Assets_PPA_Xavier 2" xfId="19884"/>
    <cellStyle name="_Summary of values Networks 290607dr_NYSEG Assets_Xavier" xfId="19885"/>
    <cellStyle name="_Summary of values Networks 290607dr_NYSEG Assets_Xavier 2" xfId="19886"/>
    <cellStyle name="_Summary of values Networks 290607dr_NYSEG Liab" xfId="1180"/>
    <cellStyle name="_Summary of values Networks 290607dr_NYSEG Liab 2" xfId="1181"/>
    <cellStyle name="_Summary of values Networks 290607dr_NYSEG Liab 2 2" xfId="4103"/>
    <cellStyle name="_Summary of values Networks 290607dr_NYSEG Liab 2_Xavier" xfId="19887"/>
    <cellStyle name="_Summary of values Networks 290607dr_NYSEG Liab 2_Xavier 2" xfId="19888"/>
    <cellStyle name="_Summary of values Networks 290607dr_NYSEG Liab 3" xfId="4102"/>
    <cellStyle name="_Summary of values Networks 290607dr_NYSEG Liab 3 2" xfId="19889"/>
    <cellStyle name="_Summary of values Networks 290607dr_NYSEG Liab 4" xfId="19890"/>
    <cellStyle name="_Summary of values Networks 290607dr_NYSEG Liab 4 2" xfId="19891"/>
    <cellStyle name="_Summary of values Networks 290607dr_NYSEG Liab 5" xfId="19892"/>
    <cellStyle name="_Summary of values Networks 290607dr_NYSEG Liab 5 2" xfId="19893"/>
    <cellStyle name="_Summary of values Networks 290607dr_NYSEG Liab 6" xfId="19894"/>
    <cellStyle name="_Summary of values Networks 290607dr_NYSEG Liab 6 2" xfId="19895"/>
    <cellStyle name="_Summary of values Networks 290607dr_NYSEG Liab 7" xfId="19896"/>
    <cellStyle name="_Summary of values Networks 290607dr_NYSEG Liab 7 2" xfId="19897"/>
    <cellStyle name="_Summary of values Networks 290607dr_NYSEG Liab 8" xfId="19898"/>
    <cellStyle name="_Summary of values Networks 290607dr_NYSEG Liab 9" xfId="19899"/>
    <cellStyle name="_Summary of values Networks 290607dr_NYSEG Liab_9. Staff Cost-External Services" xfId="19900"/>
    <cellStyle name="_Summary of values Networks 290607dr_NYSEG Liab_9. Staff Cost-External Services 2" xfId="19901"/>
    <cellStyle name="_Summary of values Networks 290607dr_NYSEG Liab_Actual" xfId="19902"/>
    <cellStyle name="_Summary of values Networks 290607dr_NYSEG Liab_Actual 2" xfId="19903"/>
    <cellStyle name="_Summary of values Networks 290607dr_NYSEG Liab_Actual_Xavier" xfId="19904"/>
    <cellStyle name="_Summary of values Networks 290607dr_NYSEG Liab_Actual_Xavier 2" xfId="19905"/>
    <cellStyle name="_Summary of values Networks 290607dr_NYSEG Liab_Conversion" xfId="19906"/>
    <cellStyle name="_Summary of values Networks 290607dr_NYSEG Liab_Conversion 2" xfId="19907"/>
    <cellStyle name="_Summary of values Networks 290607dr_NYSEG Liab_FIN € Summary" xfId="19908"/>
    <cellStyle name="_Summary of values Networks 290607dr_NYSEG Liab_FIN € Summary 2" xfId="19909"/>
    <cellStyle name="_Summary of values Networks 290607dr_NYSEG Liab_IFRS IS" xfId="19910"/>
    <cellStyle name="_Summary of values Networks 290607dr_NYSEG Liab_IFRS IS 2" xfId="19911"/>
    <cellStyle name="_Summary of values Networks 290607dr_NYSEG Liab_IFRS IS_Xavier" xfId="19912"/>
    <cellStyle name="_Summary of values Networks 290607dr_NYSEG Liab_IFRS IS_Xavier 2" xfId="19913"/>
    <cellStyle name="_Summary of values Networks 290607dr_NYSEG Liab_One Corp Summary" xfId="19914"/>
    <cellStyle name="_Summary of values Networks 290607dr_NYSEG Liab_One Corp Summary 2" xfId="19915"/>
    <cellStyle name="_Summary of values Networks 290607dr_NYSEG Liab_Plan IS" xfId="19916"/>
    <cellStyle name="_Summary of values Networks 290607dr_NYSEG Liab_Plan IS 2" xfId="19917"/>
    <cellStyle name="_Summary of values Networks 290607dr_NYSEG Liab_Plan IS_Xavier" xfId="19918"/>
    <cellStyle name="_Summary of values Networks 290607dr_NYSEG Liab_Plan IS_Xavier 2" xfId="19919"/>
    <cellStyle name="_Summary of values Networks 290607dr_NYSEG Liab_PlntIn" xfId="19920"/>
    <cellStyle name="_Summary of values Networks 290607dr_NYSEG Liab_PlntIn 2" xfId="19921"/>
    <cellStyle name="_Summary of values Networks 290607dr_NYSEG Liab_PlntIn_Xavier" xfId="19922"/>
    <cellStyle name="_Summary of values Networks 290607dr_NYSEG Liab_PlntIn_Xavier 2" xfId="19923"/>
    <cellStyle name="_Summary of values Networks 290607dr_NYSEG Liab_PPA" xfId="19924"/>
    <cellStyle name="_Summary of values Networks 290607dr_NYSEG Liab_PPA 2" xfId="19925"/>
    <cellStyle name="_Summary of values Networks 290607dr_NYSEG Liab_PPA_Xavier" xfId="19926"/>
    <cellStyle name="_Summary of values Networks 290607dr_NYSEG Liab_PPA_Xavier 2" xfId="19927"/>
    <cellStyle name="_Summary of values Networks 290607dr_NYSEG Liab_Xavier" xfId="19928"/>
    <cellStyle name="_Summary of values Networks 290607dr_NYSEG Liab_Xavier 2" xfId="19929"/>
    <cellStyle name="_Summary of values Networks 290607dr_One Corp Summary" xfId="19930"/>
    <cellStyle name="_Summary of values Networks 290607dr_One Corp Summary 2" xfId="19931"/>
    <cellStyle name="_Summary of values Networks 290607dr_Plan IS" xfId="19932"/>
    <cellStyle name="_Summary of values Networks 290607dr_Plan IS 2" xfId="19933"/>
    <cellStyle name="_Summary of values Networks 290607dr_Plan IS_Xavier" xfId="19934"/>
    <cellStyle name="_Summary of values Networks 290607dr_Plan IS_Xavier 2" xfId="19935"/>
    <cellStyle name="_Summary of values Networks 290607dr_PlntIn" xfId="19936"/>
    <cellStyle name="_Summary of values Networks 290607dr_PlntIn 2" xfId="19937"/>
    <cellStyle name="_Summary of values Networks 290607dr_PlntIn_Xavier" xfId="19938"/>
    <cellStyle name="_Summary of values Networks 290607dr_PlntIn_Xavier 2" xfId="19939"/>
    <cellStyle name="_Summary of values Networks 290607dr_PPA" xfId="19940"/>
    <cellStyle name="_Summary of values Networks 290607dr_PPA 2" xfId="19941"/>
    <cellStyle name="_Summary of values Networks 290607dr_PPA_Xavier" xfId="19942"/>
    <cellStyle name="_Summary of values Networks 290607dr_PPA_Xavier 2" xfId="19943"/>
    <cellStyle name="_Summary of values Networks 290607dr_Reg Asset 2008 changes-summary Jan" xfId="1182"/>
    <cellStyle name="_Summary of values Networks 290607dr_Reg Asset 2008 changes-summary Jan 2" xfId="1183"/>
    <cellStyle name="_Summary of values Networks 290607dr_Reg Asset 2008 changes-summary Jan 2 2" xfId="4105"/>
    <cellStyle name="_Summary of values Networks 290607dr_Reg Asset 2008 changes-summary Jan 2_Xavier" xfId="19944"/>
    <cellStyle name="_Summary of values Networks 290607dr_Reg Asset 2008 changes-summary Jan 2_Xavier 2" xfId="19945"/>
    <cellStyle name="_Summary of values Networks 290607dr_Reg Asset 2008 changes-summary Jan 3" xfId="4104"/>
    <cellStyle name="_Summary of values Networks 290607dr_Reg Asset 2008 changes-summary Jan 3 2" xfId="19946"/>
    <cellStyle name="_Summary of values Networks 290607dr_Reg Asset 2008 changes-summary Jan 4" xfId="19947"/>
    <cellStyle name="_Summary of values Networks 290607dr_Reg Asset 2008 changes-summary Jan 4 2" xfId="19948"/>
    <cellStyle name="_Summary of values Networks 290607dr_Reg Asset 2008 changes-summary Jan 5" xfId="19949"/>
    <cellStyle name="_Summary of values Networks 290607dr_Reg Asset 2008 changes-summary Jan 5 2" xfId="19950"/>
    <cellStyle name="_Summary of values Networks 290607dr_Reg Asset 2008 changes-summary Jan 6" xfId="19951"/>
    <cellStyle name="_Summary of values Networks 290607dr_Reg Asset 2008 changes-summary Jan 6 2" xfId="19952"/>
    <cellStyle name="_Summary of values Networks 290607dr_Reg Asset 2008 changes-summary Jan 7" xfId="19953"/>
    <cellStyle name="_Summary of values Networks 290607dr_Reg Asset 2008 changes-summary Jan 7 2" xfId="19954"/>
    <cellStyle name="_Summary of values Networks 290607dr_Reg Asset 2008 changes-summary Jan 8" xfId="19955"/>
    <cellStyle name="_Summary of values Networks 290607dr_Reg Asset 2008 changes-summary Jan 9" xfId="19956"/>
    <cellStyle name="_Summary of values Networks 290607dr_Reg Asset 2008 changes-summary Jan_9. Staff Cost-External Services" xfId="19957"/>
    <cellStyle name="_Summary of values Networks 290607dr_Reg Asset 2008 changes-summary Jan_9. Staff Cost-External Services 2" xfId="19958"/>
    <cellStyle name="_Summary of values Networks 290607dr_Reg Asset 2008 changes-summary Jan_Actual" xfId="19959"/>
    <cellStyle name="_Summary of values Networks 290607dr_Reg Asset 2008 changes-summary Jan_Actual 2" xfId="19960"/>
    <cellStyle name="_Summary of values Networks 290607dr_Reg Asset 2008 changes-summary Jan_Actual_Xavier" xfId="19961"/>
    <cellStyle name="_Summary of values Networks 290607dr_Reg Asset 2008 changes-summary Jan_Actual_Xavier 2" xfId="19962"/>
    <cellStyle name="_Summary of values Networks 290607dr_Reg Asset 2008 changes-summary Jan_Conversion" xfId="19963"/>
    <cellStyle name="_Summary of values Networks 290607dr_Reg Asset 2008 changes-summary Jan_Conversion 2" xfId="19964"/>
    <cellStyle name="_Summary of values Networks 290607dr_Reg Asset 2008 changes-summary Jan_FIN € Summary" xfId="19965"/>
    <cellStyle name="_Summary of values Networks 290607dr_Reg Asset 2008 changes-summary Jan_FIN € Summary 2" xfId="19966"/>
    <cellStyle name="_Summary of values Networks 290607dr_Reg Asset 2008 changes-summary Jan_IFRS IS" xfId="19967"/>
    <cellStyle name="_Summary of values Networks 290607dr_Reg Asset 2008 changes-summary Jan_IFRS IS 2" xfId="19968"/>
    <cellStyle name="_Summary of values Networks 290607dr_Reg Asset 2008 changes-summary Jan_IFRS IS_Xavier" xfId="19969"/>
    <cellStyle name="_Summary of values Networks 290607dr_Reg Asset 2008 changes-summary Jan_IFRS IS_Xavier 2" xfId="19970"/>
    <cellStyle name="_Summary of values Networks 290607dr_Reg Asset 2008 changes-summary Jan_One Corp Summary" xfId="19971"/>
    <cellStyle name="_Summary of values Networks 290607dr_Reg Asset 2008 changes-summary Jan_One Corp Summary 2" xfId="19972"/>
    <cellStyle name="_Summary of values Networks 290607dr_Reg Asset 2008 changes-summary Jan_Plan IS" xfId="19973"/>
    <cellStyle name="_Summary of values Networks 290607dr_Reg Asset 2008 changes-summary Jan_Plan IS 2" xfId="19974"/>
    <cellStyle name="_Summary of values Networks 290607dr_Reg Asset 2008 changes-summary Jan_Plan IS_Xavier" xfId="19975"/>
    <cellStyle name="_Summary of values Networks 290607dr_Reg Asset 2008 changes-summary Jan_Plan IS_Xavier 2" xfId="19976"/>
    <cellStyle name="_Summary of values Networks 290607dr_Reg Asset 2008 changes-summary Jan_PlntIn" xfId="19977"/>
    <cellStyle name="_Summary of values Networks 290607dr_Reg Asset 2008 changes-summary Jan_PlntIn 2" xfId="19978"/>
    <cellStyle name="_Summary of values Networks 290607dr_Reg Asset 2008 changes-summary Jan_PlntIn_Xavier" xfId="19979"/>
    <cellStyle name="_Summary of values Networks 290607dr_Reg Asset 2008 changes-summary Jan_PlntIn_Xavier 2" xfId="19980"/>
    <cellStyle name="_Summary of values Networks 290607dr_Reg Asset 2008 changes-summary Jan_PPA" xfId="19981"/>
    <cellStyle name="_Summary of values Networks 290607dr_Reg Asset 2008 changes-summary Jan_PPA 2" xfId="19982"/>
    <cellStyle name="_Summary of values Networks 290607dr_Reg Asset 2008 changes-summary Jan_PPA_Xavier" xfId="19983"/>
    <cellStyle name="_Summary of values Networks 290607dr_Reg Asset 2008 changes-summary Jan_PPA_Xavier 2" xfId="19984"/>
    <cellStyle name="_Summary of values Networks 290607dr_Reg Asset 2008 changes-summary Jan_Xavier" xfId="19985"/>
    <cellStyle name="_Summary of values Networks 290607dr_Reg Asset 2008 changes-summary Jan_Xavier 2" xfId="19986"/>
    <cellStyle name="_Summary of values Networks 290607dr_Xavier" xfId="19987"/>
    <cellStyle name="_Summary of values Networks 290607dr_Xavier 2" xfId="19988"/>
    <cellStyle name="_Summary of values Wind 290607dr" xfId="1184"/>
    <cellStyle name="_Summary of values Wind 290607dr 2" xfId="1185"/>
    <cellStyle name="_Summary of values Wind 290607dr 2 2" xfId="4107"/>
    <cellStyle name="_Summary of values Wind 290607dr 2_Xavier" xfId="19989"/>
    <cellStyle name="_Summary of values Wind 290607dr 2_Xavier 2" xfId="19990"/>
    <cellStyle name="_Summary of values Wind 290607dr 3" xfId="4106"/>
    <cellStyle name="_Summary of values Wind 290607dr 3 2" xfId="19991"/>
    <cellStyle name="_Summary of values Wind 290607dr 4" xfId="19992"/>
    <cellStyle name="_Summary of values Wind 290607dr 4 2" xfId="19993"/>
    <cellStyle name="_Summary of values Wind 290607dr 5" xfId="19994"/>
    <cellStyle name="_Summary of values Wind 290607dr 5 2" xfId="19995"/>
    <cellStyle name="_Summary of values Wind 290607dr 6" xfId="19996"/>
    <cellStyle name="_Summary of values Wind 290607dr 6 2" xfId="19997"/>
    <cellStyle name="_Summary of values Wind 290607dr 7" xfId="19998"/>
    <cellStyle name="_Summary of values Wind 290607dr 7 2" xfId="19999"/>
    <cellStyle name="_Summary of values Wind 290607dr 8" xfId="20000"/>
    <cellStyle name="_Summary of values Wind 290607dr 9" xfId="20001"/>
    <cellStyle name="_Summary of values Wind 290607dr_9. Staff Cost-External Services" xfId="20002"/>
    <cellStyle name="_Summary of values Wind 290607dr_9. Staff Cost-External Services 2" xfId="20003"/>
    <cellStyle name="_Summary of values Wind 290607dr_Actual" xfId="20004"/>
    <cellStyle name="_Summary of values Wind 290607dr_Actual 2" xfId="20005"/>
    <cellStyle name="_Summary of values Wind 290607dr_Actual_Xavier" xfId="20006"/>
    <cellStyle name="_Summary of values Wind 290607dr_Actual_Xavier 2" xfId="20007"/>
    <cellStyle name="_Summary of values Wind 290607dr_Adams Report Recon Sept 08" xfId="1186"/>
    <cellStyle name="_Summary of values Wind 290607dr_Adams Report Recon Sept 08 2" xfId="1187"/>
    <cellStyle name="_Summary of values Wind 290607dr_Adams Report Recon Sept 08 2 2" xfId="4109"/>
    <cellStyle name="_Summary of values Wind 290607dr_Adams Report Recon Sept 08 2_Xavier" xfId="20008"/>
    <cellStyle name="_Summary of values Wind 290607dr_Adams Report Recon Sept 08 2_Xavier 2" xfId="20009"/>
    <cellStyle name="_Summary of values Wind 290607dr_Adams Report Recon Sept 08 3" xfId="4108"/>
    <cellStyle name="_Summary of values Wind 290607dr_Adams Report Recon Sept 08 3 2" xfId="20010"/>
    <cellStyle name="_Summary of values Wind 290607dr_Adams Report Recon Sept 08 4" xfId="20011"/>
    <cellStyle name="_Summary of values Wind 290607dr_Adams Report Recon Sept 08 4 2" xfId="20012"/>
    <cellStyle name="_Summary of values Wind 290607dr_Adams Report Recon Sept 08 5" xfId="20013"/>
    <cellStyle name="_Summary of values Wind 290607dr_Adams Report Recon Sept 08 5 2" xfId="20014"/>
    <cellStyle name="_Summary of values Wind 290607dr_Adams Report Recon Sept 08 6" xfId="20015"/>
    <cellStyle name="_Summary of values Wind 290607dr_Adams Report Recon Sept 08 6 2" xfId="20016"/>
    <cellStyle name="_Summary of values Wind 290607dr_Adams Report Recon Sept 08 7" xfId="20017"/>
    <cellStyle name="_Summary of values Wind 290607dr_Adams Report Recon Sept 08 7 2" xfId="20018"/>
    <cellStyle name="_Summary of values Wind 290607dr_Adams Report Recon Sept 08 8" xfId="20019"/>
    <cellStyle name="_Summary of values Wind 290607dr_Adams Report Recon Sept 08 9" xfId="20020"/>
    <cellStyle name="_Summary of values Wind 290607dr_Adams Report Recon Sept 08_9. Staff Cost-External Services" xfId="20021"/>
    <cellStyle name="_Summary of values Wind 290607dr_Adams Report Recon Sept 08_9. Staff Cost-External Services 2" xfId="20022"/>
    <cellStyle name="_Summary of values Wind 290607dr_Adams Report Recon Sept 08_Actual" xfId="20023"/>
    <cellStyle name="_Summary of values Wind 290607dr_Adams Report Recon Sept 08_Actual 2" xfId="20024"/>
    <cellStyle name="_Summary of values Wind 290607dr_Adams Report Recon Sept 08_Actual_Xavier" xfId="20025"/>
    <cellStyle name="_Summary of values Wind 290607dr_Adams Report Recon Sept 08_Actual_Xavier 2" xfId="20026"/>
    <cellStyle name="_Summary of values Wind 290607dr_Adams Report Recon Sept 08_Conversion" xfId="20027"/>
    <cellStyle name="_Summary of values Wind 290607dr_Adams Report Recon Sept 08_Conversion 2" xfId="20028"/>
    <cellStyle name="_Summary of values Wind 290607dr_Adams Report Recon Sept 08_FIN € Summary" xfId="20029"/>
    <cellStyle name="_Summary of values Wind 290607dr_Adams Report Recon Sept 08_FIN € Summary 2" xfId="20030"/>
    <cellStyle name="_Summary of values Wind 290607dr_Adams Report Recon Sept 08_IFRS IS" xfId="20031"/>
    <cellStyle name="_Summary of values Wind 290607dr_Adams Report Recon Sept 08_IFRS IS 2" xfId="20032"/>
    <cellStyle name="_Summary of values Wind 290607dr_Adams Report Recon Sept 08_IFRS IS_Xavier" xfId="20033"/>
    <cellStyle name="_Summary of values Wind 290607dr_Adams Report Recon Sept 08_IFRS IS_Xavier 2" xfId="20034"/>
    <cellStyle name="_Summary of values Wind 290607dr_Adams Report Recon Sept 08_One Corp Summary" xfId="20035"/>
    <cellStyle name="_Summary of values Wind 290607dr_Adams Report Recon Sept 08_One Corp Summary 2" xfId="20036"/>
    <cellStyle name="_Summary of values Wind 290607dr_Adams Report Recon Sept 08_Plan IS" xfId="20037"/>
    <cellStyle name="_Summary of values Wind 290607dr_Adams Report Recon Sept 08_Plan IS 2" xfId="20038"/>
    <cellStyle name="_Summary of values Wind 290607dr_Adams Report Recon Sept 08_Plan IS_Xavier" xfId="20039"/>
    <cellStyle name="_Summary of values Wind 290607dr_Adams Report Recon Sept 08_Plan IS_Xavier 2" xfId="20040"/>
    <cellStyle name="_Summary of values Wind 290607dr_Adams Report Recon Sept 08_PlntIn" xfId="20041"/>
    <cellStyle name="_Summary of values Wind 290607dr_Adams Report Recon Sept 08_PlntIn 2" xfId="20042"/>
    <cellStyle name="_Summary of values Wind 290607dr_Adams Report Recon Sept 08_PlntIn_Xavier" xfId="20043"/>
    <cellStyle name="_Summary of values Wind 290607dr_Adams Report Recon Sept 08_PlntIn_Xavier 2" xfId="20044"/>
    <cellStyle name="_Summary of values Wind 290607dr_Adams Report Recon Sept 08_PPA" xfId="20045"/>
    <cellStyle name="_Summary of values Wind 290607dr_Adams Report Recon Sept 08_PPA 2" xfId="20046"/>
    <cellStyle name="_Summary of values Wind 290607dr_Adams Report Recon Sept 08_PPA_Xavier" xfId="20047"/>
    <cellStyle name="_Summary of values Wind 290607dr_Adams Report Recon Sept 08_PPA_Xavier 2" xfId="20048"/>
    <cellStyle name="_Summary of values Wind 290607dr_Adams Report Recon Sept 08_Xavier" xfId="20049"/>
    <cellStyle name="_Summary of values Wind 290607dr_Adams Report Recon Sept 08_Xavier 2" xfId="20050"/>
    <cellStyle name="_Summary of values Wind 290607dr_Book1" xfId="1188"/>
    <cellStyle name="_Summary of values Wind 290607dr_Book1 2" xfId="1189"/>
    <cellStyle name="_Summary of values Wind 290607dr_Book1 2 2" xfId="4111"/>
    <cellStyle name="_Summary of values Wind 290607dr_Book1 2_Xavier" xfId="20051"/>
    <cellStyle name="_Summary of values Wind 290607dr_Book1 2_Xavier 2" xfId="20052"/>
    <cellStyle name="_Summary of values Wind 290607dr_Book1 3" xfId="4110"/>
    <cellStyle name="_Summary of values Wind 290607dr_Book1 3 2" xfId="20053"/>
    <cellStyle name="_Summary of values Wind 290607dr_Book1 4" xfId="20054"/>
    <cellStyle name="_Summary of values Wind 290607dr_Book1 4 2" xfId="20055"/>
    <cellStyle name="_Summary of values Wind 290607dr_Book1 5" xfId="20056"/>
    <cellStyle name="_Summary of values Wind 290607dr_Book1 5 2" xfId="20057"/>
    <cellStyle name="_Summary of values Wind 290607dr_Book1 6" xfId="20058"/>
    <cellStyle name="_Summary of values Wind 290607dr_Book1 6 2" xfId="20059"/>
    <cellStyle name="_Summary of values Wind 290607dr_Book1 7" xfId="20060"/>
    <cellStyle name="_Summary of values Wind 290607dr_Book1 7 2" xfId="20061"/>
    <cellStyle name="_Summary of values Wind 290607dr_Book1 8" xfId="20062"/>
    <cellStyle name="_Summary of values Wind 290607dr_Book1 9" xfId="20063"/>
    <cellStyle name="_Summary of values Wind 290607dr_Book1_9. Staff Cost-External Services" xfId="20064"/>
    <cellStyle name="_Summary of values Wind 290607dr_Book1_9. Staff Cost-External Services 2" xfId="20065"/>
    <cellStyle name="_Summary of values Wind 290607dr_Book1_Actual" xfId="20066"/>
    <cellStyle name="_Summary of values Wind 290607dr_Book1_Actual 2" xfId="20067"/>
    <cellStyle name="_Summary of values Wind 290607dr_Book1_Actual_Xavier" xfId="20068"/>
    <cellStyle name="_Summary of values Wind 290607dr_Book1_Actual_Xavier 2" xfId="20069"/>
    <cellStyle name="_Summary of values Wind 290607dr_Book1_Conversion" xfId="20070"/>
    <cellStyle name="_Summary of values Wind 290607dr_Book1_Conversion 2" xfId="20071"/>
    <cellStyle name="_Summary of values Wind 290607dr_Book1_FIN € Summary" xfId="20072"/>
    <cellStyle name="_Summary of values Wind 290607dr_Book1_FIN € Summary 2" xfId="20073"/>
    <cellStyle name="_Summary of values Wind 290607dr_Book1_IFRS IS" xfId="20074"/>
    <cellStyle name="_Summary of values Wind 290607dr_Book1_IFRS IS 2" xfId="20075"/>
    <cellStyle name="_Summary of values Wind 290607dr_Book1_IFRS IS_Xavier" xfId="20076"/>
    <cellStyle name="_Summary of values Wind 290607dr_Book1_IFRS IS_Xavier 2" xfId="20077"/>
    <cellStyle name="_Summary of values Wind 290607dr_Book1_One Corp Summary" xfId="20078"/>
    <cellStyle name="_Summary of values Wind 290607dr_Book1_One Corp Summary 2" xfId="20079"/>
    <cellStyle name="_Summary of values Wind 290607dr_Book1_Plan IS" xfId="20080"/>
    <cellStyle name="_Summary of values Wind 290607dr_Book1_Plan IS 2" xfId="20081"/>
    <cellStyle name="_Summary of values Wind 290607dr_Book1_Plan IS_Xavier" xfId="20082"/>
    <cellStyle name="_Summary of values Wind 290607dr_Book1_Plan IS_Xavier 2" xfId="20083"/>
    <cellStyle name="_Summary of values Wind 290607dr_Book1_PlntIn" xfId="20084"/>
    <cellStyle name="_Summary of values Wind 290607dr_Book1_PlntIn 2" xfId="20085"/>
    <cellStyle name="_Summary of values Wind 290607dr_Book1_PlntIn_Xavier" xfId="20086"/>
    <cellStyle name="_Summary of values Wind 290607dr_Book1_PlntIn_Xavier 2" xfId="20087"/>
    <cellStyle name="_Summary of values Wind 290607dr_Book1_PPA" xfId="20088"/>
    <cellStyle name="_Summary of values Wind 290607dr_Book1_PPA 2" xfId="20089"/>
    <cellStyle name="_Summary of values Wind 290607dr_Book1_PPA_Xavier" xfId="20090"/>
    <cellStyle name="_Summary of values Wind 290607dr_Book1_PPA_Xavier 2" xfId="20091"/>
    <cellStyle name="_Summary of values Wind 290607dr_Book1_Xavier" xfId="20092"/>
    <cellStyle name="_Summary of values Wind 290607dr_Book1_Xavier 2" xfId="20093"/>
    <cellStyle name="_Summary of values Wind 290607dr_Conversion" xfId="20094"/>
    <cellStyle name="_Summary of values Wind 290607dr_Conversion 2" xfId="20095"/>
    <cellStyle name="_Summary of values Wind 290607dr_FIN € Summary" xfId="20096"/>
    <cellStyle name="_Summary of values Wind 290607dr_FIN € Summary 2" xfId="20097"/>
    <cellStyle name="_Summary of values Wind 290607dr_IFRS IS" xfId="20098"/>
    <cellStyle name="_Summary of values Wind 290607dr_IFRS IS 2" xfId="20099"/>
    <cellStyle name="_Summary of values Wind 290607dr_IFRS IS_Xavier" xfId="20100"/>
    <cellStyle name="_Summary of values Wind 290607dr_IFRS IS_Xavier 2" xfId="20101"/>
    <cellStyle name="_Summary of values Wind 290607dr_NYSEG Assets" xfId="1190"/>
    <cellStyle name="_Summary of values Wind 290607dr_NYSEG Assets 2" xfId="1191"/>
    <cellStyle name="_Summary of values Wind 290607dr_NYSEG Assets 2 2" xfId="4113"/>
    <cellStyle name="_Summary of values Wind 290607dr_NYSEG Assets 2_Xavier" xfId="20102"/>
    <cellStyle name="_Summary of values Wind 290607dr_NYSEG Assets 2_Xavier 2" xfId="20103"/>
    <cellStyle name="_Summary of values Wind 290607dr_NYSEG Assets 3" xfId="4112"/>
    <cellStyle name="_Summary of values Wind 290607dr_NYSEG Assets 3 2" xfId="20104"/>
    <cellStyle name="_Summary of values Wind 290607dr_NYSEG Assets 4" xfId="20105"/>
    <cellStyle name="_Summary of values Wind 290607dr_NYSEG Assets 4 2" xfId="20106"/>
    <cellStyle name="_Summary of values Wind 290607dr_NYSEG Assets 5" xfId="20107"/>
    <cellStyle name="_Summary of values Wind 290607dr_NYSEG Assets 5 2" xfId="20108"/>
    <cellStyle name="_Summary of values Wind 290607dr_NYSEG Assets 6" xfId="20109"/>
    <cellStyle name="_Summary of values Wind 290607dr_NYSEG Assets 6 2" xfId="20110"/>
    <cellStyle name="_Summary of values Wind 290607dr_NYSEG Assets 7" xfId="20111"/>
    <cellStyle name="_Summary of values Wind 290607dr_NYSEG Assets 7 2" xfId="20112"/>
    <cellStyle name="_Summary of values Wind 290607dr_NYSEG Assets 8" xfId="20113"/>
    <cellStyle name="_Summary of values Wind 290607dr_NYSEG Assets 9" xfId="20114"/>
    <cellStyle name="_Summary of values Wind 290607dr_NYSEG Assets_9. Staff Cost-External Services" xfId="20115"/>
    <cellStyle name="_Summary of values Wind 290607dr_NYSEG Assets_9. Staff Cost-External Services 2" xfId="20116"/>
    <cellStyle name="_Summary of values Wind 290607dr_NYSEG Assets_Actual" xfId="20117"/>
    <cellStyle name="_Summary of values Wind 290607dr_NYSEG Assets_Actual 2" xfId="20118"/>
    <cellStyle name="_Summary of values Wind 290607dr_NYSEG Assets_Actual_Xavier" xfId="20119"/>
    <cellStyle name="_Summary of values Wind 290607dr_NYSEG Assets_Actual_Xavier 2" xfId="20120"/>
    <cellStyle name="_Summary of values Wind 290607dr_NYSEG Assets_Conversion" xfId="20121"/>
    <cellStyle name="_Summary of values Wind 290607dr_NYSEG Assets_Conversion 2" xfId="20122"/>
    <cellStyle name="_Summary of values Wind 290607dr_NYSEG Assets_FIN € Summary" xfId="20123"/>
    <cellStyle name="_Summary of values Wind 290607dr_NYSEG Assets_FIN € Summary 2" xfId="20124"/>
    <cellStyle name="_Summary of values Wind 290607dr_NYSEG Assets_IFRS IS" xfId="20125"/>
    <cellStyle name="_Summary of values Wind 290607dr_NYSEG Assets_IFRS IS 2" xfId="20126"/>
    <cellStyle name="_Summary of values Wind 290607dr_NYSEG Assets_IFRS IS_Xavier" xfId="20127"/>
    <cellStyle name="_Summary of values Wind 290607dr_NYSEG Assets_IFRS IS_Xavier 2" xfId="20128"/>
    <cellStyle name="_Summary of values Wind 290607dr_NYSEG Assets_One Corp Summary" xfId="20129"/>
    <cellStyle name="_Summary of values Wind 290607dr_NYSEG Assets_One Corp Summary 2" xfId="20130"/>
    <cellStyle name="_Summary of values Wind 290607dr_NYSEG Assets_Plan IS" xfId="20131"/>
    <cellStyle name="_Summary of values Wind 290607dr_NYSEG Assets_Plan IS 2" xfId="20132"/>
    <cellStyle name="_Summary of values Wind 290607dr_NYSEG Assets_Plan IS_Xavier" xfId="20133"/>
    <cellStyle name="_Summary of values Wind 290607dr_NYSEG Assets_Plan IS_Xavier 2" xfId="20134"/>
    <cellStyle name="_Summary of values Wind 290607dr_NYSEG Assets_PlntIn" xfId="20135"/>
    <cellStyle name="_Summary of values Wind 290607dr_NYSEG Assets_PlntIn 2" xfId="20136"/>
    <cellStyle name="_Summary of values Wind 290607dr_NYSEG Assets_PlntIn_Xavier" xfId="20137"/>
    <cellStyle name="_Summary of values Wind 290607dr_NYSEG Assets_PlntIn_Xavier 2" xfId="20138"/>
    <cellStyle name="_Summary of values Wind 290607dr_NYSEG Assets_PPA" xfId="20139"/>
    <cellStyle name="_Summary of values Wind 290607dr_NYSEG Assets_PPA 2" xfId="20140"/>
    <cellStyle name="_Summary of values Wind 290607dr_NYSEG Assets_PPA_Xavier" xfId="20141"/>
    <cellStyle name="_Summary of values Wind 290607dr_NYSEG Assets_PPA_Xavier 2" xfId="20142"/>
    <cellStyle name="_Summary of values Wind 290607dr_NYSEG Assets_Xavier" xfId="20143"/>
    <cellStyle name="_Summary of values Wind 290607dr_NYSEG Assets_Xavier 2" xfId="20144"/>
    <cellStyle name="_Summary of values Wind 290607dr_NYSEG Liab" xfId="1192"/>
    <cellStyle name="_Summary of values Wind 290607dr_NYSEG Liab 2" xfId="1193"/>
    <cellStyle name="_Summary of values Wind 290607dr_NYSEG Liab 2 2" xfId="4115"/>
    <cellStyle name="_Summary of values Wind 290607dr_NYSEG Liab 2_Xavier" xfId="20145"/>
    <cellStyle name="_Summary of values Wind 290607dr_NYSEG Liab 2_Xavier 2" xfId="20146"/>
    <cellStyle name="_Summary of values Wind 290607dr_NYSEG Liab 3" xfId="4114"/>
    <cellStyle name="_Summary of values Wind 290607dr_NYSEG Liab 3 2" xfId="20147"/>
    <cellStyle name="_Summary of values Wind 290607dr_NYSEG Liab 4" xfId="20148"/>
    <cellStyle name="_Summary of values Wind 290607dr_NYSEG Liab 4 2" xfId="20149"/>
    <cellStyle name="_Summary of values Wind 290607dr_NYSEG Liab 5" xfId="20150"/>
    <cellStyle name="_Summary of values Wind 290607dr_NYSEG Liab 5 2" xfId="20151"/>
    <cellStyle name="_Summary of values Wind 290607dr_NYSEG Liab 6" xfId="20152"/>
    <cellStyle name="_Summary of values Wind 290607dr_NYSEG Liab 6 2" xfId="20153"/>
    <cellStyle name="_Summary of values Wind 290607dr_NYSEG Liab 7" xfId="20154"/>
    <cellStyle name="_Summary of values Wind 290607dr_NYSEG Liab 7 2" xfId="20155"/>
    <cellStyle name="_Summary of values Wind 290607dr_NYSEG Liab 8" xfId="20156"/>
    <cellStyle name="_Summary of values Wind 290607dr_NYSEG Liab 9" xfId="20157"/>
    <cellStyle name="_Summary of values Wind 290607dr_NYSEG Liab_9. Staff Cost-External Services" xfId="20158"/>
    <cellStyle name="_Summary of values Wind 290607dr_NYSEG Liab_9. Staff Cost-External Services 2" xfId="20159"/>
    <cellStyle name="_Summary of values Wind 290607dr_NYSEG Liab_Actual" xfId="20160"/>
    <cellStyle name="_Summary of values Wind 290607dr_NYSEG Liab_Actual 2" xfId="20161"/>
    <cellStyle name="_Summary of values Wind 290607dr_NYSEG Liab_Actual_Xavier" xfId="20162"/>
    <cellStyle name="_Summary of values Wind 290607dr_NYSEG Liab_Actual_Xavier 2" xfId="20163"/>
    <cellStyle name="_Summary of values Wind 290607dr_NYSEG Liab_Conversion" xfId="20164"/>
    <cellStyle name="_Summary of values Wind 290607dr_NYSEG Liab_Conversion 2" xfId="20165"/>
    <cellStyle name="_Summary of values Wind 290607dr_NYSEG Liab_FIN € Summary" xfId="20166"/>
    <cellStyle name="_Summary of values Wind 290607dr_NYSEG Liab_FIN € Summary 2" xfId="20167"/>
    <cellStyle name="_Summary of values Wind 290607dr_NYSEG Liab_IFRS IS" xfId="20168"/>
    <cellStyle name="_Summary of values Wind 290607dr_NYSEG Liab_IFRS IS 2" xfId="20169"/>
    <cellStyle name="_Summary of values Wind 290607dr_NYSEG Liab_IFRS IS_Xavier" xfId="20170"/>
    <cellStyle name="_Summary of values Wind 290607dr_NYSEG Liab_IFRS IS_Xavier 2" xfId="20171"/>
    <cellStyle name="_Summary of values Wind 290607dr_NYSEG Liab_One Corp Summary" xfId="20172"/>
    <cellStyle name="_Summary of values Wind 290607dr_NYSEG Liab_One Corp Summary 2" xfId="20173"/>
    <cellStyle name="_Summary of values Wind 290607dr_NYSEG Liab_Plan IS" xfId="20174"/>
    <cellStyle name="_Summary of values Wind 290607dr_NYSEG Liab_Plan IS 2" xfId="20175"/>
    <cellStyle name="_Summary of values Wind 290607dr_NYSEG Liab_Plan IS_Xavier" xfId="20176"/>
    <cellStyle name="_Summary of values Wind 290607dr_NYSEG Liab_Plan IS_Xavier 2" xfId="20177"/>
    <cellStyle name="_Summary of values Wind 290607dr_NYSEG Liab_PlntIn" xfId="20178"/>
    <cellStyle name="_Summary of values Wind 290607dr_NYSEG Liab_PlntIn 2" xfId="20179"/>
    <cellStyle name="_Summary of values Wind 290607dr_NYSEG Liab_PlntIn_Xavier" xfId="20180"/>
    <cellStyle name="_Summary of values Wind 290607dr_NYSEG Liab_PlntIn_Xavier 2" xfId="20181"/>
    <cellStyle name="_Summary of values Wind 290607dr_NYSEG Liab_PPA" xfId="20182"/>
    <cellStyle name="_Summary of values Wind 290607dr_NYSEG Liab_PPA 2" xfId="20183"/>
    <cellStyle name="_Summary of values Wind 290607dr_NYSEG Liab_PPA_Xavier" xfId="20184"/>
    <cellStyle name="_Summary of values Wind 290607dr_NYSEG Liab_PPA_Xavier 2" xfId="20185"/>
    <cellStyle name="_Summary of values Wind 290607dr_NYSEG Liab_Xavier" xfId="20186"/>
    <cellStyle name="_Summary of values Wind 290607dr_NYSEG Liab_Xavier 2" xfId="20187"/>
    <cellStyle name="_Summary of values Wind 290607dr_One Corp Summary" xfId="20188"/>
    <cellStyle name="_Summary of values Wind 290607dr_One Corp Summary 2" xfId="20189"/>
    <cellStyle name="_Summary of values Wind 290607dr_Plan IS" xfId="20190"/>
    <cellStyle name="_Summary of values Wind 290607dr_Plan IS 2" xfId="20191"/>
    <cellStyle name="_Summary of values Wind 290607dr_Plan IS_Xavier" xfId="20192"/>
    <cellStyle name="_Summary of values Wind 290607dr_Plan IS_Xavier 2" xfId="20193"/>
    <cellStyle name="_Summary of values Wind 290607dr_PlntIn" xfId="20194"/>
    <cellStyle name="_Summary of values Wind 290607dr_PlntIn 2" xfId="20195"/>
    <cellStyle name="_Summary of values Wind 290607dr_PlntIn_Xavier" xfId="20196"/>
    <cellStyle name="_Summary of values Wind 290607dr_PlntIn_Xavier 2" xfId="20197"/>
    <cellStyle name="_Summary of values Wind 290607dr_PPA" xfId="20198"/>
    <cellStyle name="_Summary of values Wind 290607dr_PPA 2" xfId="20199"/>
    <cellStyle name="_Summary of values Wind 290607dr_PPA_Xavier" xfId="20200"/>
    <cellStyle name="_Summary of values Wind 290607dr_PPA_Xavier 2" xfId="20201"/>
    <cellStyle name="_Summary of values Wind 290607dr_Reg Asset 2008 changes-summary Jan" xfId="1194"/>
    <cellStyle name="_Summary of values Wind 290607dr_Reg Asset 2008 changes-summary Jan 2" xfId="1195"/>
    <cellStyle name="_Summary of values Wind 290607dr_Reg Asset 2008 changes-summary Jan 2 2" xfId="4117"/>
    <cellStyle name="_Summary of values Wind 290607dr_Reg Asset 2008 changes-summary Jan 2_Xavier" xfId="20202"/>
    <cellStyle name="_Summary of values Wind 290607dr_Reg Asset 2008 changes-summary Jan 2_Xavier 2" xfId="20203"/>
    <cellStyle name="_Summary of values Wind 290607dr_Reg Asset 2008 changes-summary Jan 3" xfId="4116"/>
    <cellStyle name="_Summary of values Wind 290607dr_Reg Asset 2008 changes-summary Jan 3 2" xfId="20204"/>
    <cellStyle name="_Summary of values Wind 290607dr_Reg Asset 2008 changes-summary Jan 4" xfId="20205"/>
    <cellStyle name="_Summary of values Wind 290607dr_Reg Asset 2008 changes-summary Jan 4 2" xfId="20206"/>
    <cellStyle name="_Summary of values Wind 290607dr_Reg Asset 2008 changes-summary Jan 5" xfId="20207"/>
    <cellStyle name="_Summary of values Wind 290607dr_Reg Asset 2008 changes-summary Jan 5 2" xfId="20208"/>
    <cellStyle name="_Summary of values Wind 290607dr_Reg Asset 2008 changes-summary Jan 6" xfId="20209"/>
    <cellStyle name="_Summary of values Wind 290607dr_Reg Asset 2008 changes-summary Jan 6 2" xfId="20210"/>
    <cellStyle name="_Summary of values Wind 290607dr_Reg Asset 2008 changes-summary Jan 7" xfId="20211"/>
    <cellStyle name="_Summary of values Wind 290607dr_Reg Asset 2008 changes-summary Jan 7 2" xfId="20212"/>
    <cellStyle name="_Summary of values Wind 290607dr_Reg Asset 2008 changes-summary Jan 8" xfId="20213"/>
    <cellStyle name="_Summary of values Wind 290607dr_Reg Asset 2008 changes-summary Jan 9" xfId="20214"/>
    <cellStyle name="_Summary of values Wind 290607dr_Reg Asset 2008 changes-summary Jan_9. Staff Cost-External Services" xfId="20215"/>
    <cellStyle name="_Summary of values Wind 290607dr_Reg Asset 2008 changes-summary Jan_9. Staff Cost-External Services 2" xfId="20216"/>
    <cellStyle name="_Summary of values Wind 290607dr_Reg Asset 2008 changes-summary Jan_Actual" xfId="20217"/>
    <cellStyle name="_Summary of values Wind 290607dr_Reg Asset 2008 changes-summary Jan_Actual 2" xfId="20218"/>
    <cellStyle name="_Summary of values Wind 290607dr_Reg Asset 2008 changes-summary Jan_Actual_Xavier" xfId="20219"/>
    <cellStyle name="_Summary of values Wind 290607dr_Reg Asset 2008 changes-summary Jan_Actual_Xavier 2" xfId="20220"/>
    <cellStyle name="_Summary of values Wind 290607dr_Reg Asset 2008 changes-summary Jan_Conversion" xfId="20221"/>
    <cellStyle name="_Summary of values Wind 290607dr_Reg Asset 2008 changes-summary Jan_Conversion 2" xfId="20222"/>
    <cellStyle name="_Summary of values Wind 290607dr_Reg Asset 2008 changes-summary Jan_FIN € Summary" xfId="20223"/>
    <cellStyle name="_Summary of values Wind 290607dr_Reg Asset 2008 changes-summary Jan_FIN € Summary 2" xfId="20224"/>
    <cellStyle name="_Summary of values Wind 290607dr_Reg Asset 2008 changes-summary Jan_IFRS IS" xfId="20225"/>
    <cellStyle name="_Summary of values Wind 290607dr_Reg Asset 2008 changes-summary Jan_IFRS IS 2" xfId="20226"/>
    <cellStyle name="_Summary of values Wind 290607dr_Reg Asset 2008 changes-summary Jan_IFRS IS_Xavier" xfId="20227"/>
    <cellStyle name="_Summary of values Wind 290607dr_Reg Asset 2008 changes-summary Jan_IFRS IS_Xavier 2" xfId="20228"/>
    <cellStyle name="_Summary of values Wind 290607dr_Reg Asset 2008 changes-summary Jan_One Corp Summary" xfId="20229"/>
    <cellStyle name="_Summary of values Wind 290607dr_Reg Asset 2008 changes-summary Jan_One Corp Summary 2" xfId="20230"/>
    <cellStyle name="_Summary of values Wind 290607dr_Reg Asset 2008 changes-summary Jan_Plan IS" xfId="20231"/>
    <cellStyle name="_Summary of values Wind 290607dr_Reg Asset 2008 changes-summary Jan_Plan IS 2" xfId="20232"/>
    <cellStyle name="_Summary of values Wind 290607dr_Reg Asset 2008 changes-summary Jan_Plan IS_Xavier" xfId="20233"/>
    <cellStyle name="_Summary of values Wind 290607dr_Reg Asset 2008 changes-summary Jan_Plan IS_Xavier 2" xfId="20234"/>
    <cellStyle name="_Summary of values Wind 290607dr_Reg Asset 2008 changes-summary Jan_PlntIn" xfId="20235"/>
    <cellStyle name="_Summary of values Wind 290607dr_Reg Asset 2008 changes-summary Jan_PlntIn 2" xfId="20236"/>
    <cellStyle name="_Summary of values Wind 290607dr_Reg Asset 2008 changes-summary Jan_PlntIn_Xavier" xfId="20237"/>
    <cellStyle name="_Summary of values Wind 290607dr_Reg Asset 2008 changes-summary Jan_PlntIn_Xavier 2" xfId="20238"/>
    <cellStyle name="_Summary of values Wind 290607dr_Reg Asset 2008 changes-summary Jan_PPA" xfId="20239"/>
    <cellStyle name="_Summary of values Wind 290607dr_Reg Asset 2008 changes-summary Jan_PPA 2" xfId="20240"/>
    <cellStyle name="_Summary of values Wind 290607dr_Reg Asset 2008 changes-summary Jan_PPA_Xavier" xfId="20241"/>
    <cellStyle name="_Summary of values Wind 290607dr_Reg Asset 2008 changes-summary Jan_PPA_Xavier 2" xfId="20242"/>
    <cellStyle name="_Summary of values Wind 290607dr_Reg Asset 2008 changes-summary Jan_Xavier" xfId="20243"/>
    <cellStyle name="_Summary of values Wind 290607dr_Reg Asset 2008 changes-summary Jan_Xavier 2" xfId="20244"/>
    <cellStyle name="_Summary of values Wind 290607dr_Xavier" xfId="20245"/>
    <cellStyle name="_Summary of values Wind 290607dr_Xavier 2" xfId="20246"/>
    <cellStyle name="_Table" xfId="1196"/>
    <cellStyle name="_Table 2" xfId="20247"/>
    <cellStyle name="_Table 3" xfId="20248"/>
    <cellStyle name="_TableHead" xfId="1197"/>
    <cellStyle name="_TableHead 2" xfId="20249"/>
    <cellStyle name="_TableHead 3" xfId="20250"/>
    <cellStyle name="_TableHeading" xfId="1198"/>
    <cellStyle name="_TableHeading 2" xfId="20251"/>
    <cellStyle name="_TableHeading 3" xfId="20252"/>
    <cellStyle name="_TableRowBorder" xfId="1199"/>
    <cellStyle name="_TableRowBorder 2" xfId="1200"/>
    <cellStyle name="_TableRowBorder 2 2" xfId="4119"/>
    <cellStyle name="_TableRowBorder 3" xfId="4118"/>
    <cellStyle name="_TableRowBorder 3 2" xfId="20253"/>
    <cellStyle name="_TableRowBorder 4" xfId="20254"/>
    <cellStyle name="_TableRowBorder 4 2" xfId="20255"/>
    <cellStyle name="_TableRowBorder 5" xfId="20256"/>
    <cellStyle name="_TableRowHead" xfId="1201"/>
    <cellStyle name="_TableRowHead 2" xfId="20257"/>
    <cellStyle name="_TableRowHead 3" xfId="20258"/>
    <cellStyle name="_TableRowHeading" xfId="1202"/>
    <cellStyle name="_TableRowHeading 2" xfId="20259"/>
    <cellStyle name="_TableRowHeading 3" xfId="20260"/>
    <cellStyle name="_TableSuperHead" xfId="1203"/>
    <cellStyle name="_TableSuperHead 2" xfId="20261"/>
    <cellStyle name="_TableSuperHead 3" xfId="20262"/>
    <cellStyle name="_TableSuperHeading" xfId="1204"/>
    <cellStyle name="_TableSuperHeading 2" xfId="20263"/>
    <cellStyle name="_TableSuperHeading 3" xfId="20264"/>
    <cellStyle name="_TableText" xfId="1205"/>
    <cellStyle name="_TableText 2" xfId="20265"/>
    <cellStyle name="_TableText 3" xfId="20266"/>
    <cellStyle name="_TAL option comparison (April 2003)" xfId="1206"/>
    <cellStyle name="_TAL option comparison (April 2003) 2" xfId="1207"/>
    <cellStyle name="_TAL option comparison (April 2003) 2 2" xfId="4121"/>
    <cellStyle name="_TAL option comparison (April 2003) 2_Xavier" xfId="20267"/>
    <cellStyle name="_TAL option comparison (April 2003) 2_Xavier 2" xfId="20268"/>
    <cellStyle name="_TAL option comparison (April 2003) 3" xfId="4120"/>
    <cellStyle name="_TAL option comparison (April 2003) 3 2" xfId="20269"/>
    <cellStyle name="_TAL option comparison (April 2003) 4" xfId="20270"/>
    <cellStyle name="_TAL option comparison (April 2003) 4 2" xfId="20271"/>
    <cellStyle name="_TAL option comparison (April 2003) 5" xfId="20272"/>
    <cellStyle name="_TAL option comparison (April 2003) 5 2" xfId="20273"/>
    <cellStyle name="_TAL option comparison (April 2003) 6" xfId="20274"/>
    <cellStyle name="_TAL option comparison (April 2003) 6 2" xfId="20275"/>
    <cellStyle name="_TAL option comparison (April 2003) 7" xfId="20276"/>
    <cellStyle name="_TAL option comparison (April 2003) 7 2" xfId="20277"/>
    <cellStyle name="_TAL option comparison (April 2003) 8" xfId="20278"/>
    <cellStyle name="_TAL option comparison (April 2003) 9" xfId="20279"/>
    <cellStyle name="_TAL option comparison (April 2003)_9. Staff Cost-External Services" xfId="20280"/>
    <cellStyle name="_TAL option comparison (April 2003)_9. Staff Cost-External Services 2" xfId="20281"/>
    <cellStyle name="_TAL option comparison (April 2003)_Actual" xfId="20282"/>
    <cellStyle name="_TAL option comparison (April 2003)_Actual 2" xfId="20283"/>
    <cellStyle name="_TAL option comparison (April 2003)_Actual_Xavier" xfId="20284"/>
    <cellStyle name="_TAL option comparison (April 2003)_Actual_Xavier 2" xfId="20285"/>
    <cellStyle name="_TAL option comparison (April 2003)_Adams Report Recon Sept 08" xfId="1208"/>
    <cellStyle name="_TAL option comparison (April 2003)_Adams Report Recon Sept 08 2" xfId="1209"/>
    <cellStyle name="_TAL option comparison (April 2003)_Adams Report Recon Sept 08 2 2" xfId="4123"/>
    <cellStyle name="_TAL option comparison (April 2003)_Adams Report Recon Sept 08 2_Xavier" xfId="20286"/>
    <cellStyle name="_TAL option comparison (April 2003)_Adams Report Recon Sept 08 2_Xavier 2" xfId="20287"/>
    <cellStyle name="_TAL option comparison (April 2003)_Adams Report Recon Sept 08 3" xfId="4122"/>
    <cellStyle name="_TAL option comparison (April 2003)_Adams Report Recon Sept 08 3 2" xfId="20288"/>
    <cellStyle name="_TAL option comparison (April 2003)_Adams Report Recon Sept 08 4" xfId="20289"/>
    <cellStyle name="_TAL option comparison (April 2003)_Adams Report Recon Sept 08 4 2" xfId="20290"/>
    <cellStyle name="_TAL option comparison (April 2003)_Adams Report Recon Sept 08 5" xfId="20291"/>
    <cellStyle name="_TAL option comparison (April 2003)_Adams Report Recon Sept 08 5 2" xfId="20292"/>
    <cellStyle name="_TAL option comparison (April 2003)_Adams Report Recon Sept 08 6" xfId="20293"/>
    <cellStyle name="_TAL option comparison (April 2003)_Adams Report Recon Sept 08 6 2" xfId="20294"/>
    <cellStyle name="_TAL option comparison (April 2003)_Adams Report Recon Sept 08 7" xfId="20295"/>
    <cellStyle name="_TAL option comparison (April 2003)_Adams Report Recon Sept 08 7 2" xfId="20296"/>
    <cellStyle name="_TAL option comparison (April 2003)_Adams Report Recon Sept 08 8" xfId="20297"/>
    <cellStyle name="_TAL option comparison (April 2003)_Adams Report Recon Sept 08 9" xfId="20298"/>
    <cellStyle name="_TAL option comparison (April 2003)_Adams Report Recon Sept 08_9. Staff Cost-External Services" xfId="20299"/>
    <cellStyle name="_TAL option comparison (April 2003)_Adams Report Recon Sept 08_9. Staff Cost-External Services 2" xfId="20300"/>
    <cellStyle name="_TAL option comparison (April 2003)_Adams Report Recon Sept 08_Actual" xfId="20301"/>
    <cellStyle name="_TAL option comparison (April 2003)_Adams Report Recon Sept 08_Actual 2" xfId="20302"/>
    <cellStyle name="_TAL option comparison (April 2003)_Adams Report Recon Sept 08_Actual_Xavier" xfId="20303"/>
    <cellStyle name="_TAL option comparison (April 2003)_Adams Report Recon Sept 08_Actual_Xavier 2" xfId="20304"/>
    <cellStyle name="_TAL option comparison (April 2003)_Adams Report Recon Sept 08_Conversion" xfId="20305"/>
    <cellStyle name="_TAL option comparison (April 2003)_Adams Report Recon Sept 08_Conversion 2" xfId="20306"/>
    <cellStyle name="_TAL option comparison (April 2003)_Adams Report Recon Sept 08_FIN € Summary" xfId="20307"/>
    <cellStyle name="_TAL option comparison (April 2003)_Adams Report Recon Sept 08_FIN € Summary 2" xfId="20308"/>
    <cellStyle name="_TAL option comparison (April 2003)_Adams Report Recon Sept 08_IFRS IS" xfId="20309"/>
    <cellStyle name="_TAL option comparison (April 2003)_Adams Report Recon Sept 08_IFRS IS 2" xfId="20310"/>
    <cellStyle name="_TAL option comparison (April 2003)_Adams Report Recon Sept 08_IFRS IS_Xavier" xfId="20311"/>
    <cellStyle name="_TAL option comparison (April 2003)_Adams Report Recon Sept 08_IFRS IS_Xavier 2" xfId="20312"/>
    <cellStyle name="_TAL option comparison (April 2003)_Adams Report Recon Sept 08_One Corp Summary" xfId="20313"/>
    <cellStyle name="_TAL option comparison (April 2003)_Adams Report Recon Sept 08_One Corp Summary 2" xfId="20314"/>
    <cellStyle name="_TAL option comparison (April 2003)_Adams Report Recon Sept 08_Plan IS" xfId="20315"/>
    <cellStyle name="_TAL option comparison (April 2003)_Adams Report Recon Sept 08_Plan IS 2" xfId="20316"/>
    <cellStyle name="_TAL option comparison (April 2003)_Adams Report Recon Sept 08_Plan IS_Xavier" xfId="20317"/>
    <cellStyle name="_TAL option comparison (April 2003)_Adams Report Recon Sept 08_Plan IS_Xavier 2" xfId="20318"/>
    <cellStyle name="_TAL option comparison (April 2003)_Adams Report Recon Sept 08_PlntIn" xfId="20319"/>
    <cellStyle name="_TAL option comparison (April 2003)_Adams Report Recon Sept 08_PlntIn 2" xfId="20320"/>
    <cellStyle name="_TAL option comparison (April 2003)_Adams Report Recon Sept 08_PlntIn_Xavier" xfId="20321"/>
    <cellStyle name="_TAL option comparison (April 2003)_Adams Report Recon Sept 08_PlntIn_Xavier 2" xfId="20322"/>
    <cellStyle name="_TAL option comparison (April 2003)_Adams Report Recon Sept 08_PPA" xfId="20323"/>
    <cellStyle name="_TAL option comparison (April 2003)_Adams Report Recon Sept 08_PPA 2" xfId="20324"/>
    <cellStyle name="_TAL option comparison (April 2003)_Adams Report Recon Sept 08_PPA_Xavier" xfId="20325"/>
    <cellStyle name="_TAL option comparison (April 2003)_Adams Report Recon Sept 08_PPA_Xavier 2" xfId="20326"/>
    <cellStyle name="_TAL option comparison (April 2003)_Adams Report Recon Sept 08_Xavier" xfId="20327"/>
    <cellStyle name="_TAL option comparison (April 2003)_Adams Report Recon Sept 08_Xavier 2" xfId="20328"/>
    <cellStyle name="_TAL option comparison (April 2003)_Book1" xfId="1210"/>
    <cellStyle name="_TAL option comparison (April 2003)_Book1 2" xfId="1211"/>
    <cellStyle name="_TAL option comparison (April 2003)_Book1 2 2" xfId="4125"/>
    <cellStyle name="_TAL option comparison (April 2003)_Book1 2_Xavier" xfId="20329"/>
    <cellStyle name="_TAL option comparison (April 2003)_Book1 2_Xavier 2" xfId="20330"/>
    <cellStyle name="_TAL option comparison (April 2003)_Book1 3" xfId="4124"/>
    <cellStyle name="_TAL option comparison (April 2003)_Book1 3 2" xfId="20331"/>
    <cellStyle name="_TAL option comparison (April 2003)_Book1 4" xfId="20332"/>
    <cellStyle name="_TAL option comparison (April 2003)_Book1 4 2" xfId="20333"/>
    <cellStyle name="_TAL option comparison (April 2003)_Book1 5" xfId="20334"/>
    <cellStyle name="_TAL option comparison (April 2003)_Book1 5 2" xfId="20335"/>
    <cellStyle name="_TAL option comparison (April 2003)_Book1 6" xfId="20336"/>
    <cellStyle name="_TAL option comparison (April 2003)_Book1 6 2" xfId="20337"/>
    <cellStyle name="_TAL option comparison (April 2003)_Book1 7" xfId="20338"/>
    <cellStyle name="_TAL option comparison (April 2003)_Book1 7 2" xfId="20339"/>
    <cellStyle name="_TAL option comparison (April 2003)_Book1 8" xfId="20340"/>
    <cellStyle name="_TAL option comparison (April 2003)_Book1 9" xfId="20341"/>
    <cellStyle name="_TAL option comparison (April 2003)_Book1_9. Staff Cost-External Services" xfId="20342"/>
    <cellStyle name="_TAL option comparison (April 2003)_Book1_9. Staff Cost-External Services 2" xfId="20343"/>
    <cellStyle name="_TAL option comparison (April 2003)_Book1_Actual" xfId="20344"/>
    <cellStyle name="_TAL option comparison (April 2003)_Book1_Actual 2" xfId="20345"/>
    <cellStyle name="_TAL option comparison (April 2003)_Book1_Actual_Xavier" xfId="20346"/>
    <cellStyle name="_TAL option comparison (April 2003)_Book1_Actual_Xavier 2" xfId="20347"/>
    <cellStyle name="_TAL option comparison (April 2003)_Book1_Conversion" xfId="20348"/>
    <cellStyle name="_TAL option comparison (April 2003)_Book1_Conversion 2" xfId="20349"/>
    <cellStyle name="_TAL option comparison (April 2003)_Book1_FIN € Summary" xfId="20350"/>
    <cellStyle name="_TAL option comparison (April 2003)_Book1_FIN € Summary 2" xfId="20351"/>
    <cellStyle name="_TAL option comparison (April 2003)_Book1_IFRS IS" xfId="20352"/>
    <cellStyle name="_TAL option comparison (April 2003)_Book1_IFRS IS 2" xfId="20353"/>
    <cellStyle name="_TAL option comparison (April 2003)_Book1_IFRS IS_Xavier" xfId="20354"/>
    <cellStyle name="_TAL option comparison (April 2003)_Book1_IFRS IS_Xavier 2" xfId="20355"/>
    <cellStyle name="_TAL option comparison (April 2003)_Book1_One Corp Summary" xfId="20356"/>
    <cellStyle name="_TAL option comparison (April 2003)_Book1_One Corp Summary 2" xfId="20357"/>
    <cellStyle name="_TAL option comparison (April 2003)_Book1_Plan IS" xfId="20358"/>
    <cellStyle name="_TAL option comparison (April 2003)_Book1_Plan IS 2" xfId="20359"/>
    <cellStyle name="_TAL option comparison (April 2003)_Book1_Plan IS_Xavier" xfId="20360"/>
    <cellStyle name="_TAL option comparison (April 2003)_Book1_Plan IS_Xavier 2" xfId="20361"/>
    <cellStyle name="_TAL option comparison (April 2003)_Book1_PlntIn" xfId="20362"/>
    <cellStyle name="_TAL option comparison (April 2003)_Book1_PlntIn 2" xfId="20363"/>
    <cellStyle name="_TAL option comparison (April 2003)_Book1_PlntIn_Xavier" xfId="20364"/>
    <cellStyle name="_TAL option comparison (April 2003)_Book1_PlntIn_Xavier 2" xfId="20365"/>
    <cellStyle name="_TAL option comparison (April 2003)_Book1_PPA" xfId="20366"/>
    <cellStyle name="_TAL option comparison (April 2003)_Book1_PPA 2" xfId="20367"/>
    <cellStyle name="_TAL option comparison (April 2003)_Book1_PPA_Xavier" xfId="20368"/>
    <cellStyle name="_TAL option comparison (April 2003)_Book1_PPA_Xavier 2" xfId="20369"/>
    <cellStyle name="_TAL option comparison (April 2003)_Book1_Xavier" xfId="20370"/>
    <cellStyle name="_TAL option comparison (April 2003)_Book1_Xavier 2" xfId="20371"/>
    <cellStyle name="_TAL option comparison (April 2003)_Conversion" xfId="20372"/>
    <cellStyle name="_TAL option comparison (April 2003)_Conversion 2" xfId="20373"/>
    <cellStyle name="_TAL option comparison (April 2003)_FIN € Summary" xfId="20374"/>
    <cellStyle name="_TAL option comparison (April 2003)_FIN € Summary 2" xfId="20375"/>
    <cellStyle name="_TAL option comparison (April 2003)_IFRS IS" xfId="20376"/>
    <cellStyle name="_TAL option comparison (April 2003)_IFRS IS 2" xfId="20377"/>
    <cellStyle name="_TAL option comparison (April 2003)_IFRS IS_Xavier" xfId="20378"/>
    <cellStyle name="_TAL option comparison (April 2003)_IFRS IS_Xavier 2" xfId="20379"/>
    <cellStyle name="_TAL option comparison (April 2003)_NYSEG Assets" xfId="1212"/>
    <cellStyle name="_TAL option comparison (April 2003)_NYSEG Assets 2" xfId="1213"/>
    <cellStyle name="_TAL option comparison (April 2003)_NYSEG Assets 2 2" xfId="4127"/>
    <cellStyle name="_TAL option comparison (April 2003)_NYSEG Assets 2_Xavier" xfId="20380"/>
    <cellStyle name="_TAL option comparison (April 2003)_NYSEG Assets 2_Xavier 2" xfId="20381"/>
    <cellStyle name="_TAL option comparison (April 2003)_NYSEG Assets 3" xfId="4126"/>
    <cellStyle name="_TAL option comparison (April 2003)_NYSEG Assets 3 2" xfId="20382"/>
    <cellStyle name="_TAL option comparison (April 2003)_NYSEG Assets 4" xfId="20383"/>
    <cellStyle name="_TAL option comparison (April 2003)_NYSEG Assets 4 2" xfId="20384"/>
    <cellStyle name="_TAL option comparison (April 2003)_NYSEG Assets 5" xfId="20385"/>
    <cellStyle name="_TAL option comparison (April 2003)_NYSEG Assets 5 2" xfId="20386"/>
    <cellStyle name="_TAL option comparison (April 2003)_NYSEG Assets 6" xfId="20387"/>
    <cellStyle name="_TAL option comparison (April 2003)_NYSEG Assets 6 2" xfId="20388"/>
    <cellStyle name="_TAL option comparison (April 2003)_NYSEG Assets 7" xfId="20389"/>
    <cellStyle name="_TAL option comparison (April 2003)_NYSEG Assets 7 2" xfId="20390"/>
    <cellStyle name="_TAL option comparison (April 2003)_NYSEG Assets 8" xfId="20391"/>
    <cellStyle name="_TAL option comparison (April 2003)_NYSEG Assets 9" xfId="20392"/>
    <cellStyle name="_TAL option comparison (April 2003)_NYSEG Assets_9. Staff Cost-External Services" xfId="20393"/>
    <cellStyle name="_TAL option comparison (April 2003)_NYSEG Assets_9. Staff Cost-External Services 2" xfId="20394"/>
    <cellStyle name="_TAL option comparison (April 2003)_NYSEG Assets_Actual" xfId="20395"/>
    <cellStyle name="_TAL option comparison (April 2003)_NYSEG Assets_Actual 2" xfId="20396"/>
    <cellStyle name="_TAL option comparison (April 2003)_NYSEG Assets_Actual_Xavier" xfId="20397"/>
    <cellStyle name="_TAL option comparison (April 2003)_NYSEG Assets_Actual_Xavier 2" xfId="20398"/>
    <cellStyle name="_TAL option comparison (April 2003)_NYSEG Assets_Conversion" xfId="20399"/>
    <cellStyle name="_TAL option comparison (April 2003)_NYSEG Assets_Conversion 2" xfId="20400"/>
    <cellStyle name="_TAL option comparison (April 2003)_NYSEG Assets_FIN € Summary" xfId="20401"/>
    <cellStyle name="_TAL option comparison (April 2003)_NYSEG Assets_FIN € Summary 2" xfId="20402"/>
    <cellStyle name="_TAL option comparison (April 2003)_NYSEG Assets_IFRS IS" xfId="20403"/>
    <cellStyle name="_TAL option comparison (April 2003)_NYSEG Assets_IFRS IS 2" xfId="20404"/>
    <cellStyle name="_TAL option comparison (April 2003)_NYSEG Assets_IFRS IS_Xavier" xfId="20405"/>
    <cellStyle name="_TAL option comparison (April 2003)_NYSEG Assets_IFRS IS_Xavier 2" xfId="20406"/>
    <cellStyle name="_TAL option comparison (April 2003)_NYSEG Assets_One Corp Summary" xfId="20407"/>
    <cellStyle name="_TAL option comparison (April 2003)_NYSEG Assets_One Corp Summary 2" xfId="20408"/>
    <cellStyle name="_TAL option comparison (April 2003)_NYSEG Assets_Plan IS" xfId="20409"/>
    <cellStyle name="_TAL option comparison (April 2003)_NYSEG Assets_Plan IS 2" xfId="20410"/>
    <cellStyle name="_TAL option comparison (April 2003)_NYSEG Assets_Plan IS_Xavier" xfId="20411"/>
    <cellStyle name="_TAL option comparison (April 2003)_NYSEG Assets_Plan IS_Xavier 2" xfId="20412"/>
    <cellStyle name="_TAL option comparison (April 2003)_NYSEG Assets_PlntIn" xfId="20413"/>
    <cellStyle name="_TAL option comparison (April 2003)_NYSEG Assets_PlntIn 2" xfId="20414"/>
    <cellStyle name="_TAL option comparison (April 2003)_NYSEG Assets_PlntIn_Xavier" xfId="20415"/>
    <cellStyle name="_TAL option comparison (April 2003)_NYSEG Assets_PlntIn_Xavier 2" xfId="20416"/>
    <cellStyle name="_TAL option comparison (April 2003)_NYSEG Assets_PPA" xfId="20417"/>
    <cellStyle name="_TAL option comparison (April 2003)_NYSEG Assets_PPA 2" xfId="20418"/>
    <cellStyle name="_TAL option comparison (April 2003)_NYSEG Assets_PPA_Xavier" xfId="20419"/>
    <cellStyle name="_TAL option comparison (April 2003)_NYSEG Assets_PPA_Xavier 2" xfId="20420"/>
    <cellStyle name="_TAL option comparison (April 2003)_NYSEG Assets_Xavier" xfId="20421"/>
    <cellStyle name="_TAL option comparison (April 2003)_NYSEG Assets_Xavier 2" xfId="20422"/>
    <cellStyle name="_TAL option comparison (April 2003)_NYSEG Liab" xfId="1214"/>
    <cellStyle name="_TAL option comparison (April 2003)_NYSEG Liab 2" xfId="1215"/>
    <cellStyle name="_TAL option comparison (April 2003)_NYSEG Liab 2 2" xfId="4129"/>
    <cellStyle name="_TAL option comparison (April 2003)_NYSEG Liab 2_Xavier" xfId="20423"/>
    <cellStyle name="_TAL option comparison (April 2003)_NYSEG Liab 2_Xavier 2" xfId="20424"/>
    <cellStyle name="_TAL option comparison (April 2003)_NYSEG Liab 3" xfId="4128"/>
    <cellStyle name="_TAL option comparison (April 2003)_NYSEG Liab 3 2" xfId="20425"/>
    <cellStyle name="_TAL option comparison (April 2003)_NYSEG Liab 4" xfId="20426"/>
    <cellStyle name="_TAL option comparison (April 2003)_NYSEG Liab 4 2" xfId="20427"/>
    <cellStyle name="_TAL option comparison (April 2003)_NYSEG Liab 5" xfId="20428"/>
    <cellStyle name="_TAL option comparison (April 2003)_NYSEG Liab 5 2" xfId="20429"/>
    <cellStyle name="_TAL option comparison (April 2003)_NYSEG Liab 6" xfId="20430"/>
    <cellStyle name="_TAL option comparison (April 2003)_NYSEG Liab 6 2" xfId="20431"/>
    <cellStyle name="_TAL option comparison (April 2003)_NYSEG Liab 7" xfId="20432"/>
    <cellStyle name="_TAL option comparison (April 2003)_NYSEG Liab 7 2" xfId="20433"/>
    <cellStyle name="_TAL option comparison (April 2003)_NYSEG Liab 8" xfId="20434"/>
    <cellStyle name="_TAL option comparison (April 2003)_NYSEG Liab 9" xfId="20435"/>
    <cellStyle name="_TAL option comparison (April 2003)_NYSEG Liab_9. Staff Cost-External Services" xfId="20436"/>
    <cellStyle name="_TAL option comparison (April 2003)_NYSEG Liab_9. Staff Cost-External Services 2" xfId="20437"/>
    <cellStyle name="_TAL option comparison (April 2003)_NYSEG Liab_Actual" xfId="20438"/>
    <cellStyle name="_TAL option comparison (April 2003)_NYSEG Liab_Actual 2" xfId="20439"/>
    <cellStyle name="_TAL option comparison (April 2003)_NYSEG Liab_Actual_Xavier" xfId="20440"/>
    <cellStyle name="_TAL option comparison (April 2003)_NYSEG Liab_Actual_Xavier 2" xfId="20441"/>
    <cellStyle name="_TAL option comparison (April 2003)_NYSEG Liab_Conversion" xfId="20442"/>
    <cellStyle name="_TAL option comparison (April 2003)_NYSEG Liab_Conversion 2" xfId="20443"/>
    <cellStyle name="_TAL option comparison (April 2003)_NYSEG Liab_FIN € Summary" xfId="20444"/>
    <cellStyle name="_TAL option comparison (April 2003)_NYSEG Liab_FIN € Summary 2" xfId="20445"/>
    <cellStyle name="_TAL option comparison (April 2003)_NYSEG Liab_IFRS IS" xfId="20446"/>
    <cellStyle name="_TAL option comparison (April 2003)_NYSEG Liab_IFRS IS 2" xfId="20447"/>
    <cellStyle name="_TAL option comparison (April 2003)_NYSEG Liab_IFRS IS_Xavier" xfId="20448"/>
    <cellStyle name="_TAL option comparison (April 2003)_NYSEG Liab_IFRS IS_Xavier 2" xfId="20449"/>
    <cellStyle name="_TAL option comparison (April 2003)_NYSEG Liab_One Corp Summary" xfId="20450"/>
    <cellStyle name="_TAL option comparison (April 2003)_NYSEG Liab_One Corp Summary 2" xfId="20451"/>
    <cellStyle name="_TAL option comparison (April 2003)_NYSEG Liab_Plan IS" xfId="20452"/>
    <cellStyle name="_TAL option comparison (April 2003)_NYSEG Liab_Plan IS 2" xfId="20453"/>
    <cellStyle name="_TAL option comparison (April 2003)_NYSEG Liab_Plan IS_Xavier" xfId="20454"/>
    <cellStyle name="_TAL option comparison (April 2003)_NYSEG Liab_Plan IS_Xavier 2" xfId="20455"/>
    <cellStyle name="_TAL option comparison (April 2003)_NYSEG Liab_PlntIn" xfId="20456"/>
    <cellStyle name="_TAL option comparison (April 2003)_NYSEG Liab_PlntIn 2" xfId="20457"/>
    <cellStyle name="_TAL option comparison (April 2003)_NYSEG Liab_PlntIn_Xavier" xfId="20458"/>
    <cellStyle name="_TAL option comparison (April 2003)_NYSEG Liab_PlntIn_Xavier 2" xfId="20459"/>
    <cellStyle name="_TAL option comparison (April 2003)_NYSEG Liab_PPA" xfId="20460"/>
    <cellStyle name="_TAL option comparison (April 2003)_NYSEG Liab_PPA 2" xfId="20461"/>
    <cellStyle name="_TAL option comparison (April 2003)_NYSEG Liab_PPA_Xavier" xfId="20462"/>
    <cellStyle name="_TAL option comparison (April 2003)_NYSEG Liab_PPA_Xavier 2" xfId="20463"/>
    <cellStyle name="_TAL option comparison (April 2003)_NYSEG Liab_Xavier" xfId="20464"/>
    <cellStyle name="_TAL option comparison (April 2003)_NYSEG Liab_Xavier 2" xfId="20465"/>
    <cellStyle name="_TAL option comparison (April 2003)_One Corp Summary" xfId="20466"/>
    <cellStyle name="_TAL option comparison (April 2003)_One Corp Summary 2" xfId="20467"/>
    <cellStyle name="_TAL option comparison (April 2003)_Plan IS" xfId="20468"/>
    <cellStyle name="_TAL option comparison (April 2003)_Plan IS 2" xfId="20469"/>
    <cellStyle name="_TAL option comparison (April 2003)_Plan IS_Xavier" xfId="20470"/>
    <cellStyle name="_TAL option comparison (April 2003)_Plan IS_Xavier 2" xfId="20471"/>
    <cellStyle name="_TAL option comparison (April 2003)_PlntIn" xfId="20472"/>
    <cellStyle name="_TAL option comparison (April 2003)_PlntIn 2" xfId="20473"/>
    <cellStyle name="_TAL option comparison (April 2003)_PlntIn_Xavier" xfId="20474"/>
    <cellStyle name="_TAL option comparison (April 2003)_PlntIn_Xavier 2" xfId="20475"/>
    <cellStyle name="_TAL option comparison (April 2003)_PPA" xfId="20476"/>
    <cellStyle name="_TAL option comparison (April 2003)_PPA 2" xfId="20477"/>
    <cellStyle name="_TAL option comparison (April 2003)_PPA_Xavier" xfId="20478"/>
    <cellStyle name="_TAL option comparison (April 2003)_PPA_Xavier 2" xfId="20479"/>
    <cellStyle name="_TAL option comparison (April 2003)_Reg Asset 2008 changes-summary Jan" xfId="1216"/>
    <cellStyle name="_TAL option comparison (April 2003)_Reg Asset 2008 changes-summary Jan 2" xfId="1217"/>
    <cellStyle name="_TAL option comparison (April 2003)_Reg Asset 2008 changes-summary Jan 2 2" xfId="4131"/>
    <cellStyle name="_TAL option comparison (April 2003)_Reg Asset 2008 changes-summary Jan 2_Xavier" xfId="20480"/>
    <cellStyle name="_TAL option comparison (April 2003)_Reg Asset 2008 changes-summary Jan 2_Xavier 2" xfId="20481"/>
    <cellStyle name="_TAL option comparison (April 2003)_Reg Asset 2008 changes-summary Jan 3" xfId="4130"/>
    <cellStyle name="_TAL option comparison (April 2003)_Reg Asset 2008 changes-summary Jan 3 2" xfId="20482"/>
    <cellStyle name="_TAL option comparison (April 2003)_Reg Asset 2008 changes-summary Jan 4" xfId="20483"/>
    <cellStyle name="_TAL option comparison (April 2003)_Reg Asset 2008 changes-summary Jan 4 2" xfId="20484"/>
    <cellStyle name="_TAL option comparison (April 2003)_Reg Asset 2008 changes-summary Jan 5" xfId="20485"/>
    <cellStyle name="_TAL option comparison (April 2003)_Reg Asset 2008 changes-summary Jan 5 2" xfId="20486"/>
    <cellStyle name="_TAL option comparison (April 2003)_Reg Asset 2008 changes-summary Jan 6" xfId="20487"/>
    <cellStyle name="_TAL option comparison (April 2003)_Reg Asset 2008 changes-summary Jan 6 2" xfId="20488"/>
    <cellStyle name="_TAL option comparison (April 2003)_Reg Asset 2008 changes-summary Jan 7" xfId="20489"/>
    <cellStyle name="_TAL option comparison (April 2003)_Reg Asset 2008 changes-summary Jan 7 2" xfId="20490"/>
    <cellStyle name="_TAL option comparison (April 2003)_Reg Asset 2008 changes-summary Jan 8" xfId="20491"/>
    <cellStyle name="_TAL option comparison (April 2003)_Reg Asset 2008 changes-summary Jan 9" xfId="20492"/>
    <cellStyle name="_TAL option comparison (April 2003)_Reg Asset 2008 changes-summary Jan_9. Staff Cost-External Services" xfId="20493"/>
    <cellStyle name="_TAL option comparison (April 2003)_Reg Asset 2008 changes-summary Jan_9. Staff Cost-External Services 2" xfId="20494"/>
    <cellStyle name="_TAL option comparison (April 2003)_Reg Asset 2008 changes-summary Jan_Actual" xfId="20495"/>
    <cellStyle name="_TAL option comparison (April 2003)_Reg Asset 2008 changes-summary Jan_Actual 2" xfId="20496"/>
    <cellStyle name="_TAL option comparison (April 2003)_Reg Asset 2008 changes-summary Jan_Actual_Xavier" xfId="20497"/>
    <cellStyle name="_TAL option comparison (April 2003)_Reg Asset 2008 changes-summary Jan_Actual_Xavier 2" xfId="20498"/>
    <cellStyle name="_TAL option comparison (April 2003)_Reg Asset 2008 changes-summary Jan_Conversion" xfId="20499"/>
    <cellStyle name="_TAL option comparison (April 2003)_Reg Asset 2008 changes-summary Jan_Conversion 2" xfId="20500"/>
    <cellStyle name="_TAL option comparison (April 2003)_Reg Asset 2008 changes-summary Jan_FIN € Summary" xfId="20501"/>
    <cellStyle name="_TAL option comparison (April 2003)_Reg Asset 2008 changes-summary Jan_FIN € Summary 2" xfId="20502"/>
    <cellStyle name="_TAL option comparison (April 2003)_Reg Asset 2008 changes-summary Jan_IFRS IS" xfId="20503"/>
    <cellStyle name="_TAL option comparison (April 2003)_Reg Asset 2008 changes-summary Jan_IFRS IS 2" xfId="20504"/>
    <cellStyle name="_TAL option comparison (April 2003)_Reg Asset 2008 changes-summary Jan_IFRS IS_Xavier" xfId="20505"/>
    <cellStyle name="_TAL option comparison (April 2003)_Reg Asset 2008 changes-summary Jan_IFRS IS_Xavier 2" xfId="20506"/>
    <cellStyle name="_TAL option comparison (April 2003)_Reg Asset 2008 changes-summary Jan_One Corp Summary" xfId="20507"/>
    <cellStyle name="_TAL option comparison (April 2003)_Reg Asset 2008 changes-summary Jan_One Corp Summary 2" xfId="20508"/>
    <cellStyle name="_TAL option comparison (April 2003)_Reg Asset 2008 changes-summary Jan_Plan IS" xfId="20509"/>
    <cellStyle name="_TAL option comparison (April 2003)_Reg Asset 2008 changes-summary Jan_Plan IS 2" xfId="20510"/>
    <cellStyle name="_TAL option comparison (April 2003)_Reg Asset 2008 changes-summary Jan_Plan IS_Xavier" xfId="20511"/>
    <cellStyle name="_TAL option comparison (April 2003)_Reg Asset 2008 changes-summary Jan_Plan IS_Xavier 2" xfId="20512"/>
    <cellStyle name="_TAL option comparison (April 2003)_Reg Asset 2008 changes-summary Jan_PlntIn" xfId="20513"/>
    <cellStyle name="_TAL option comparison (April 2003)_Reg Asset 2008 changes-summary Jan_PlntIn 2" xfId="20514"/>
    <cellStyle name="_TAL option comparison (April 2003)_Reg Asset 2008 changes-summary Jan_PlntIn_Xavier" xfId="20515"/>
    <cellStyle name="_TAL option comparison (April 2003)_Reg Asset 2008 changes-summary Jan_PlntIn_Xavier 2" xfId="20516"/>
    <cellStyle name="_TAL option comparison (April 2003)_Reg Asset 2008 changes-summary Jan_PPA" xfId="20517"/>
    <cellStyle name="_TAL option comparison (April 2003)_Reg Asset 2008 changes-summary Jan_PPA 2" xfId="20518"/>
    <cellStyle name="_TAL option comparison (April 2003)_Reg Asset 2008 changes-summary Jan_PPA_Xavier" xfId="20519"/>
    <cellStyle name="_TAL option comparison (April 2003)_Reg Asset 2008 changes-summary Jan_PPA_Xavier 2" xfId="20520"/>
    <cellStyle name="_TAL option comparison (April 2003)_Reg Asset 2008 changes-summary Jan_Xavier" xfId="20521"/>
    <cellStyle name="_TAL option comparison (April 2003)_Reg Asset 2008 changes-summary Jan_Xavier 2" xfId="20522"/>
    <cellStyle name="_TAL option comparison (April 2003)_Xavier" xfId="20523"/>
    <cellStyle name="_TAL option comparison (April 2003)_Xavier 2" xfId="20524"/>
    <cellStyle name="_TPADB" xfId="1218"/>
    <cellStyle name="_TPADB 2" xfId="1219"/>
    <cellStyle name="_TPADB 2 2" xfId="4133"/>
    <cellStyle name="_TPADB 2_Xavier" xfId="20525"/>
    <cellStyle name="_TPADB 2_Xavier 2" xfId="20526"/>
    <cellStyle name="_TPADB 3" xfId="4132"/>
    <cellStyle name="_TPADB 3 2" xfId="20527"/>
    <cellStyle name="_TPADB 4" xfId="20528"/>
    <cellStyle name="_TPADB 4 2" xfId="20529"/>
    <cellStyle name="_TPADB 5" xfId="20530"/>
    <cellStyle name="_TPADB 5 2" xfId="20531"/>
    <cellStyle name="_TPADB 6" xfId="20532"/>
    <cellStyle name="_TPADB 6 2" xfId="20533"/>
    <cellStyle name="_TPADB 7" xfId="20534"/>
    <cellStyle name="_TPADB 7 2" xfId="20535"/>
    <cellStyle name="_TPADB 8" xfId="20536"/>
    <cellStyle name="_TPADB 9" xfId="20537"/>
    <cellStyle name="_TPADB_9. Staff Cost-External Services" xfId="20538"/>
    <cellStyle name="_TPADB_9. Staff Cost-External Services 2" xfId="20539"/>
    <cellStyle name="_TPADB_Actual" xfId="20540"/>
    <cellStyle name="_TPADB_Actual 2" xfId="20541"/>
    <cellStyle name="_TPADB_Actual_Xavier" xfId="20542"/>
    <cellStyle name="_TPADB_Actual_Xavier 2" xfId="20543"/>
    <cellStyle name="_TPADB_Adams Report Recon Sept 08" xfId="1220"/>
    <cellStyle name="_TPADB_Adams Report Recon Sept 08 2" xfId="1221"/>
    <cellStyle name="_TPADB_Adams Report Recon Sept 08 2 2" xfId="4135"/>
    <cellStyle name="_TPADB_Adams Report Recon Sept 08 2_Xavier" xfId="20544"/>
    <cellStyle name="_TPADB_Adams Report Recon Sept 08 2_Xavier 2" xfId="20545"/>
    <cellStyle name="_TPADB_Adams Report Recon Sept 08 3" xfId="4134"/>
    <cellStyle name="_TPADB_Adams Report Recon Sept 08 3 2" xfId="20546"/>
    <cellStyle name="_TPADB_Adams Report Recon Sept 08 4" xfId="20547"/>
    <cellStyle name="_TPADB_Adams Report Recon Sept 08 4 2" xfId="20548"/>
    <cellStyle name="_TPADB_Adams Report Recon Sept 08 5" xfId="20549"/>
    <cellStyle name="_TPADB_Adams Report Recon Sept 08 5 2" xfId="20550"/>
    <cellStyle name="_TPADB_Adams Report Recon Sept 08 6" xfId="20551"/>
    <cellStyle name="_TPADB_Adams Report Recon Sept 08 6 2" xfId="20552"/>
    <cellStyle name="_TPADB_Adams Report Recon Sept 08 7" xfId="20553"/>
    <cellStyle name="_TPADB_Adams Report Recon Sept 08 7 2" xfId="20554"/>
    <cellStyle name="_TPADB_Adams Report Recon Sept 08 8" xfId="20555"/>
    <cellStyle name="_TPADB_Adams Report Recon Sept 08 9" xfId="20556"/>
    <cellStyle name="_TPADB_Adams Report Recon Sept 08_9. Staff Cost-External Services" xfId="20557"/>
    <cellStyle name="_TPADB_Adams Report Recon Sept 08_9. Staff Cost-External Services 2" xfId="20558"/>
    <cellStyle name="_TPADB_Adams Report Recon Sept 08_Actual" xfId="20559"/>
    <cellStyle name="_TPADB_Adams Report Recon Sept 08_Actual 2" xfId="20560"/>
    <cellStyle name="_TPADB_Adams Report Recon Sept 08_Actual_Xavier" xfId="20561"/>
    <cellStyle name="_TPADB_Adams Report Recon Sept 08_Actual_Xavier 2" xfId="20562"/>
    <cellStyle name="_TPADB_Adams Report Recon Sept 08_Conversion" xfId="20563"/>
    <cellStyle name="_TPADB_Adams Report Recon Sept 08_Conversion 2" xfId="20564"/>
    <cellStyle name="_TPADB_Adams Report Recon Sept 08_FIN € Summary" xfId="20565"/>
    <cellStyle name="_TPADB_Adams Report Recon Sept 08_FIN € Summary 2" xfId="20566"/>
    <cellStyle name="_TPADB_Adams Report Recon Sept 08_IFRS IS" xfId="20567"/>
    <cellStyle name="_TPADB_Adams Report Recon Sept 08_IFRS IS 2" xfId="20568"/>
    <cellStyle name="_TPADB_Adams Report Recon Sept 08_IFRS IS_Xavier" xfId="20569"/>
    <cellStyle name="_TPADB_Adams Report Recon Sept 08_IFRS IS_Xavier 2" xfId="20570"/>
    <cellStyle name="_TPADB_Adams Report Recon Sept 08_One Corp Summary" xfId="20571"/>
    <cellStyle name="_TPADB_Adams Report Recon Sept 08_One Corp Summary 2" xfId="20572"/>
    <cellStyle name="_TPADB_Adams Report Recon Sept 08_Plan IS" xfId="20573"/>
    <cellStyle name="_TPADB_Adams Report Recon Sept 08_Plan IS 2" xfId="20574"/>
    <cellStyle name="_TPADB_Adams Report Recon Sept 08_Plan IS_Xavier" xfId="20575"/>
    <cellStyle name="_TPADB_Adams Report Recon Sept 08_Plan IS_Xavier 2" xfId="20576"/>
    <cellStyle name="_TPADB_Adams Report Recon Sept 08_PlntIn" xfId="20577"/>
    <cellStyle name="_TPADB_Adams Report Recon Sept 08_PlntIn 2" xfId="20578"/>
    <cellStyle name="_TPADB_Adams Report Recon Sept 08_PlntIn_Xavier" xfId="20579"/>
    <cellStyle name="_TPADB_Adams Report Recon Sept 08_PlntIn_Xavier 2" xfId="20580"/>
    <cellStyle name="_TPADB_Adams Report Recon Sept 08_PPA" xfId="20581"/>
    <cellStyle name="_TPADB_Adams Report Recon Sept 08_PPA 2" xfId="20582"/>
    <cellStyle name="_TPADB_Adams Report Recon Sept 08_PPA_Xavier" xfId="20583"/>
    <cellStyle name="_TPADB_Adams Report Recon Sept 08_PPA_Xavier 2" xfId="20584"/>
    <cellStyle name="_TPADB_Adams Report Recon Sept 08_Xavier" xfId="20585"/>
    <cellStyle name="_TPADB_Adams Report Recon Sept 08_Xavier 2" xfId="20586"/>
    <cellStyle name="_TPADB_Book1" xfId="1222"/>
    <cellStyle name="_TPADB_Book1 2" xfId="1223"/>
    <cellStyle name="_TPADB_Book1 2 2" xfId="4137"/>
    <cellStyle name="_TPADB_Book1 2_Xavier" xfId="20587"/>
    <cellStyle name="_TPADB_Book1 2_Xavier 2" xfId="20588"/>
    <cellStyle name="_TPADB_Book1 3" xfId="4136"/>
    <cellStyle name="_TPADB_Book1 3 2" xfId="20589"/>
    <cellStyle name="_TPADB_Book1 4" xfId="20590"/>
    <cellStyle name="_TPADB_Book1 4 2" xfId="20591"/>
    <cellStyle name="_TPADB_Book1 5" xfId="20592"/>
    <cellStyle name="_TPADB_Book1 5 2" xfId="20593"/>
    <cellStyle name="_TPADB_Book1 6" xfId="20594"/>
    <cellStyle name="_TPADB_Book1 6 2" xfId="20595"/>
    <cellStyle name="_TPADB_Book1 7" xfId="20596"/>
    <cellStyle name="_TPADB_Book1 7 2" xfId="20597"/>
    <cellStyle name="_TPADB_Book1 8" xfId="20598"/>
    <cellStyle name="_TPADB_Book1 9" xfId="20599"/>
    <cellStyle name="_TPADB_Book1_9. Staff Cost-External Services" xfId="20600"/>
    <cellStyle name="_TPADB_Book1_9. Staff Cost-External Services 2" xfId="20601"/>
    <cellStyle name="_TPADB_Book1_Actual" xfId="20602"/>
    <cellStyle name="_TPADB_Book1_Actual 2" xfId="20603"/>
    <cellStyle name="_TPADB_Book1_Actual_Xavier" xfId="20604"/>
    <cellStyle name="_TPADB_Book1_Actual_Xavier 2" xfId="20605"/>
    <cellStyle name="_TPADB_Book1_Conversion" xfId="20606"/>
    <cellStyle name="_TPADB_Book1_Conversion 2" xfId="20607"/>
    <cellStyle name="_TPADB_Book1_FIN € Summary" xfId="20608"/>
    <cellStyle name="_TPADB_Book1_FIN € Summary 2" xfId="20609"/>
    <cellStyle name="_TPADB_Book1_IFRS IS" xfId="20610"/>
    <cellStyle name="_TPADB_Book1_IFRS IS 2" xfId="20611"/>
    <cellStyle name="_TPADB_Book1_IFRS IS_Xavier" xfId="20612"/>
    <cellStyle name="_TPADB_Book1_IFRS IS_Xavier 2" xfId="20613"/>
    <cellStyle name="_TPADB_Book1_One Corp Summary" xfId="20614"/>
    <cellStyle name="_TPADB_Book1_One Corp Summary 2" xfId="20615"/>
    <cellStyle name="_TPADB_Book1_Plan IS" xfId="20616"/>
    <cellStyle name="_TPADB_Book1_Plan IS 2" xfId="20617"/>
    <cellStyle name="_TPADB_Book1_Plan IS_Xavier" xfId="20618"/>
    <cellStyle name="_TPADB_Book1_Plan IS_Xavier 2" xfId="20619"/>
    <cellStyle name="_TPADB_Book1_PlntIn" xfId="20620"/>
    <cellStyle name="_TPADB_Book1_PlntIn 2" xfId="20621"/>
    <cellStyle name="_TPADB_Book1_PlntIn_Xavier" xfId="20622"/>
    <cellStyle name="_TPADB_Book1_PlntIn_Xavier 2" xfId="20623"/>
    <cellStyle name="_TPADB_Book1_PPA" xfId="20624"/>
    <cellStyle name="_TPADB_Book1_PPA 2" xfId="20625"/>
    <cellStyle name="_TPADB_Book1_PPA_Xavier" xfId="20626"/>
    <cellStyle name="_TPADB_Book1_PPA_Xavier 2" xfId="20627"/>
    <cellStyle name="_TPADB_Book1_Xavier" xfId="20628"/>
    <cellStyle name="_TPADB_Book1_Xavier 2" xfId="20629"/>
    <cellStyle name="_TPADB_Conversion" xfId="20630"/>
    <cellStyle name="_TPADB_Conversion 2" xfId="20631"/>
    <cellStyle name="_TPADB_FIN € Summary" xfId="20632"/>
    <cellStyle name="_TPADB_FIN € Summary 2" xfId="20633"/>
    <cellStyle name="_TPADB_IFRS IS" xfId="20634"/>
    <cellStyle name="_TPADB_IFRS IS 2" xfId="20635"/>
    <cellStyle name="_TPADB_IFRS IS_Xavier" xfId="20636"/>
    <cellStyle name="_TPADB_IFRS IS_Xavier 2" xfId="20637"/>
    <cellStyle name="_TPADB_NYSEG Assets" xfId="1224"/>
    <cellStyle name="_TPADB_NYSEG Assets 2" xfId="1225"/>
    <cellStyle name="_TPADB_NYSEG Assets 2 2" xfId="4139"/>
    <cellStyle name="_TPADB_NYSEG Assets 2_Xavier" xfId="20638"/>
    <cellStyle name="_TPADB_NYSEG Assets 2_Xavier 2" xfId="20639"/>
    <cellStyle name="_TPADB_NYSEG Assets 3" xfId="4138"/>
    <cellStyle name="_TPADB_NYSEG Assets 3 2" xfId="20640"/>
    <cellStyle name="_TPADB_NYSEG Assets 4" xfId="20641"/>
    <cellStyle name="_TPADB_NYSEG Assets 4 2" xfId="20642"/>
    <cellStyle name="_TPADB_NYSEG Assets 5" xfId="20643"/>
    <cellStyle name="_TPADB_NYSEG Assets 5 2" xfId="20644"/>
    <cellStyle name="_TPADB_NYSEG Assets 6" xfId="20645"/>
    <cellStyle name="_TPADB_NYSEG Assets 6 2" xfId="20646"/>
    <cellStyle name="_TPADB_NYSEG Assets 7" xfId="20647"/>
    <cellStyle name="_TPADB_NYSEG Assets 7 2" xfId="20648"/>
    <cellStyle name="_TPADB_NYSEG Assets 8" xfId="20649"/>
    <cellStyle name="_TPADB_NYSEG Assets 9" xfId="20650"/>
    <cellStyle name="_TPADB_NYSEG Assets_9. Staff Cost-External Services" xfId="20651"/>
    <cellStyle name="_TPADB_NYSEG Assets_9. Staff Cost-External Services 2" xfId="20652"/>
    <cellStyle name="_TPADB_NYSEG Assets_Actual" xfId="20653"/>
    <cellStyle name="_TPADB_NYSEG Assets_Actual 2" xfId="20654"/>
    <cellStyle name="_TPADB_NYSEG Assets_Actual_Xavier" xfId="20655"/>
    <cellStyle name="_TPADB_NYSEG Assets_Actual_Xavier 2" xfId="20656"/>
    <cellStyle name="_TPADB_NYSEG Assets_Conversion" xfId="20657"/>
    <cellStyle name="_TPADB_NYSEG Assets_Conversion 2" xfId="20658"/>
    <cellStyle name="_TPADB_NYSEG Assets_FIN € Summary" xfId="20659"/>
    <cellStyle name="_TPADB_NYSEG Assets_FIN € Summary 2" xfId="20660"/>
    <cellStyle name="_TPADB_NYSEG Assets_IFRS IS" xfId="20661"/>
    <cellStyle name="_TPADB_NYSEG Assets_IFRS IS 2" xfId="20662"/>
    <cellStyle name="_TPADB_NYSEG Assets_IFRS IS_Xavier" xfId="20663"/>
    <cellStyle name="_TPADB_NYSEG Assets_IFRS IS_Xavier 2" xfId="20664"/>
    <cellStyle name="_TPADB_NYSEG Assets_One Corp Summary" xfId="20665"/>
    <cellStyle name="_TPADB_NYSEG Assets_One Corp Summary 2" xfId="20666"/>
    <cellStyle name="_TPADB_NYSEG Assets_Plan IS" xfId="20667"/>
    <cellStyle name="_TPADB_NYSEG Assets_Plan IS 2" xfId="20668"/>
    <cellStyle name="_TPADB_NYSEG Assets_Plan IS_Xavier" xfId="20669"/>
    <cellStyle name="_TPADB_NYSEG Assets_Plan IS_Xavier 2" xfId="20670"/>
    <cellStyle name="_TPADB_NYSEG Assets_PlntIn" xfId="20671"/>
    <cellStyle name="_TPADB_NYSEG Assets_PlntIn 2" xfId="20672"/>
    <cellStyle name="_TPADB_NYSEG Assets_PlntIn_Xavier" xfId="20673"/>
    <cellStyle name="_TPADB_NYSEG Assets_PlntIn_Xavier 2" xfId="20674"/>
    <cellStyle name="_TPADB_NYSEG Assets_PPA" xfId="20675"/>
    <cellStyle name="_TPADB_NYSEG Assets_PPA 2" xfId="20676"/>
    <cellStyle name="_TPADB_NYSEG Assets_PPA_Xavier" xfId="20677"/>
    <cellStyle name="_TPADB_NYSEG Assets_PPA_Xavier 2" xfId="20678"/>
    <cellStyle name="_TPADB_NYSEG Assets_Xavier" xfId="20679"/>
    <cellStyle name="_TPADB_NYSEG Assets_Xavier 2" xfId="20680"/>
    <cellStyle name="_TPADB_NYSEG Liab" xfId="1226"/>
    <cellStyle name="_TPADB_NYSEG Liab 2" xfId="1227"/>
    <cellStyle name="_TPADB_NYSEG Liab 2 2" xfId="4141"/>
    <cellStyle name="_TPADB_NYSEG Liab 2_Xavier" xfId="20681"/>
    <cellStyle name="_TPADB_NYSEG Liab 2_Xavier 2" xfId="20682"/>
    <cellStyle name="_TPADB_NYSEG Liab 3" xfId="4140"/>
    <cellStyle name="_TPADB_NYSEG Liab 3 2" xfId="20683"/>
    <cellStyle name="_TPADB_NYSEG Liab 4" xfId="20684"/>
    <cellStyle name="_TPADB_NYSEG Liab 4 2" xfId="20685"/>
    <cellStyle name="_TPADB_NYSEG Liab 5" xfId="20686"/>
    <cellStyle name="_TPADB_NYSEG Liab 5 2" xfId="20687"/>
    <cellStyle name="_TPADB_NYSEG Liab 6" xfId="20688"/>
    <cellStyle name="_TPADB_NYSEG Liab 6 2" xfId="20689"/>
    <cellStyle name="_TPADB_NYSEG Liab 7" xfId="20690"/>
    <cellStyle name="_TPADB_NYSEG Liab 7 2" xfId="20691"/>
    <cellStyle name="_TPADB_NYSEG Liab 8" xfId="20692"/>
    <cellStyle name="_TPADB_NYSEG Liab 9" xfId="20693"/>
    <cellStyle name="_TPADB_NYSEG Liab_9. Staff Cost-External Services" xfId="20694"/>
    <cellStyle name="_TPADB_NYSEG Liab_9. Staff Cost-External Services 2" xfId="20695"/>
    <cellStyle name="_TPADB_NYSEG Liab_Actual" xfId="20696"/>
    <cellStyle name="_TPADB_NYSEG Liab_Actual 2" xfId="20697"/>
    <cellStyle name="_TPADB_NYSEG Liab_Actual_Xavier" xfId="20698"/>
    <cellStyle name="_TPADB_NYSEG Liab_Actual_Xavier 2" xfId="20699"/>
    <cellStyle name="_TPADB_NYSEG Liab_Conversion" xfId="20700"/>
    <cellStyle name="_TPADB_NYSEG Liab_Conversion 2" xfId="20701"/>
    <cellStyle name="_TPADB_NYSEG Liab_FIN € Summary" xfId="20702"/>
    <cellStyle name="_TPADB_NYSEG Liab_FIN € Summary 2" xfId="20703"/>
    <cellStyle name="_TPADB_NYSEG Liab_IFRS IS" xfId="20704"/>
    <cellStyle name="_TPADB_NYSEG Liab_IFRS IS 2" xfId="20705"/>
    <cellStyle name="_TPADB_NYSEG Liab_IFRS IS_Xavier" xfId="20706"/>
    <cellStyle name="_TPADB_NYSEG Liab_IFRS IS_Xavier 2" xfId="20707"/>
    <cellStyle name="_TPADB_NYSEG Liab_One Corp Summary" xfId="20708"/>
    <cellStyle name="_TPADB_NYSEG Liab_One Corp Summary 2" xfId="20709"/>
    <cellStyle name="_TPADB_NYSEG Liab_Plan IS" xfId="20710"/>
    <cellStyle name="_TPADB_NYSEG Liab_Plan IS 2" xfId="20711"/>
    <cellStyle name="_TPADB_NYSEG Liab_Plan IS_Xavier" xfId="20712"/>
    <cellStyle name="_TPADB_NYSEG Liab_Plan IS_Xavier 2" xfId="20713"/>
    <cellStyle name="_TPADB_NYSEG Liab_PlntIn" xfId="20714"/>
    <cellStyle name="_TPADB_NYSEG Liab_PlntIn 2" xfId="20715"/>
    <cellStyle name="_TPADB_NYSEG Liab_PlntIn_Xavier" xfId="20716"/>
    <cellStyle name="_TPADB_NYSEG Liab_PlntIn_Xavier 2" xfId="20717"/>
    <cellStyle name="_TPADB_NYSEG Liab_PPA" xfId="20718"/>
    <cellStyle name="_TPADB_NYSEG Liab_PPA 2" xfId="20719"/>
    <cellStyle name="_TPADB_NYSEG Liab_PPA_Xavier" xfId="20720"/>
    <cellStyle name="_TPADB_NYSEG Liab_PPA_Xavier 2" xfId="20721"/>
    <cellStyle name="_TPADB_NYSEG Liab_Xavier" xfId="20722"/>
    <cellStyle name="_TPADB_NYSEG Liab_Xavier 2" xfId="20723"/>
    <cellStyle name="_TPADB_One Corp Summary" xfId="20724"/>
    <cellStyle name="_TPADB_One Corp Summary 2" xfId="20725"/>
    <cellStyle name="_TPADB_Plan IS" xfId="20726"/>
    <cellStyle name="_TPADB_Plan IS 2" xfId="20727"/>
    <cellStyle name="_TPADB_Plan IS_Xavier" xfId="20728"/>
    <cellStyle name="_TPADB_Plan IS_Xavier 2" xfId="20729"/>
    <cellStyle name="_TPADB_PlntIn" xfId="20730"/>
    <cellStyle name="_TPADB_PlntIn 2" xfId="20731"/>
    <cellStyle name="_TPADB_PlntIn_Xavier" xfId="20732"/>
    <cellStyle name="_TPADB_PlntIn_Xavier 2" xfId="20733"/>
    <cellStyle name="_TPADB_PPA" xfId="20734"/>
    <cellStyle name="_TPADB_PPA 2" xfId="20735"/>
    <cellStyle name="_TPADB_PPA_Xavier" xfId="20736"/>
    <cellStyle name="_TPADB_PPA_Xavier 2" xfId="20737"/>
    <cellStyle name="_TPADB_Reg Asset 2008 changes-summary Jan" xfId="1228"/>
    <cellStyle name="_TPADB_Reg Asset 2008 changes-summary Jan 2" xfId="1229"/>
    <cellStyle name="_TPADB_Reg Asset 2008 changes-summary Jan 2 2" xfId="4143"/>
    <cellStyle name="_TPADB_Reg Asset 2008 changes-summary Jan 2_Xavier" xfId="20738"/>
    <cellStyle name="_TPADB_Reg Asset 2008 changes-summary Jan 2_Xavier 2" xfId="20739"/>
    <cellStyle name="_TPADB_Reg Asset 2008 changes-summary Jan 3" xfId="4142"/>
    <cellStyle name="_TPADB_Reg Asset 2008 changes-summary Jan 3 2" xfId="20740"/>
    <cellStyle name="_TPADB_Reg Asset 2008 changes-summary Jan 4" xfId="20741"/>
    <cellStyle name="_TPADB_Reg Asset 2008 changes-summary Jan 4 2" xfId="20742"/>
    <cellStyle name="_TPADB_Reg Asset 2008 changes-summary Jan 5" xfId="20743"/>
    <cellStyle name="_TPADB_Reg Asset 2008 changes-summary Jan 5 2" xfId="20744"/>
    <cellStyle name="_TPADB_Reg Asset 2008 changes-summary Jan 6" xfId="20745"/>
    <cellStyle name="_TPADB_Reg Asset 2008 changes-summary Jan 6 2" xfId="20746"/>
    <cellStyle name="_TPADB_Reg Asset 2008 changes-summary Jan 7" xfId="20747"/>
    <cellStyle name="_TPADB_Reg Asset 2008 changes-summary Jan 7 2" xfId="20748"/>
    <cellStyle name="_TPADB_Reg Asset 2008 changes-summary Jan 8" xfId="20749"/>
    <cellStyle name="_TPADB_Reg Asset 2008 changes-summary Jan 9" xfId="20750"/>
    <cellStyle name="_TPADB_Reg Asset 2008 changes-summary Jan_9. Staff Cost-External Services" xfId="20751"/>
    <cellStyle name="_TPADB_Reg Asset 2008 changes-summary Jan_9. Staff Cost-External Services 2" xfId="20752"/>
    <cellStyle name="_TPADB_Reg Asset 2008 changes-summary Jan_Actual" xfId="20753"/>
    <cellStyle name="_TPADB_Reg Asset 2008 changes-summary Jan_Actual 2" xfId="20754"/>
    <cellStyle name="_TPADB_Reg Asset 2008 changes-summary Jan_Actual_Xavier" xfId="20755"/>
    <cellStyle name="_TPADB_Reg Asset 2008 changes-summary Jan_Actual_Xavier 2" xfId="20756"/>
    <cellStyle name="_TPADB_Reg Asset 2008 changes-summary Jan_Conversion" xfId="20757"/>
    <cellStyle name="_TPADB_Reg Asset 2008 changes-summary Jan_Conversion 2" xfId="20758"/>
    <cellStyle name="_TPADB_Reg Asset 2008 changes-summary Jan_FIN € Summary" xfId="20759"/>
    <cellStyle name="_TPADB_Reg Asset 2008 changes-summary Jan_FIN € Summary 2" xfId="20760"/>
    <cellStyle name="_TPADB_Reg Asset 2008 changes-summary Jan_IFRS IS" xfId="20761"/>
    <cellStyle name="_TPADB_Reg Asset 2008 changes-summary Jan_IFRS IS 2" xfId="20762"/>
    <cellStyle name="_TPADB_Reg Asset 2008 changes-summary Jan_IFRS IS_Xavier" xfId="20763"/>
    <cellStyle name="_TPADB_Reg Asset 2008 changes-summary Jan_IFRS IS_Xavier 2" xfId="20764"/>
    <cellStyle name="_TPADB_Reg Asset 2008 changes-summary Jan_One Corp Summary" xfId="20765"/>
    <cellStyle name="_TPADB_Reg Asset 2008 changes-summary Jan_One Corp Summary 2" xfId="20766"/>
    <cellStyle name="_TPADB_Reg Asset 2008 changes-summary Jan_Plan IS" xfId="20767"/>
    <cellStyle name="_TPADB_Reg Asset 2008 changes-summary Jan_Plan IS 2" xfId="20768"/>
    <cellStyle name="_TPADB_Reg Asset 2008 changes-summary Jan_Plan IS_Xavier" xfId="20769"/>
    <cellStyle name="_TPADB_Reg Asset 2008 changes-summary Jan_Plan IS_Xavier 2" xfId="20770"/>
    <cellStyle name="_TPADB_Reg Asset 2008 changes-summary Jan_PlntIn" xfId="20771"/>
    <cellStyle name="_TPADB_Reg Asset 2008 changes-summary Jan_PlntIn 2" xfId="20772"/>
    <cellStyle name="_TPADB_Reg Asset 2008 changes-summary Jan_PlntIn_Xavier" xfId="20773"/>
    <cellStyle name="_TPADB_Reg Asset 2008 changes-summary Jan_PlntIn_Xavier 2" xfId="20774"/>
    <cellStyle name="_TPADB_Reg Asset 2008 changes-summary Jan_PPA" xfId="20775"/>
    <cellStyle name="_TPADB_Reg Asset 2008 changes-summary Jan_PPA 2" xfId="20776"/>
    <cellStyle name="_TPADB_Reg Asset 2008 changes-summary Jan_PPA_Xavier" xfId="20777"/>
    <cellStyle name="_TPADB_Reg Asset 2008 changes-summary Jan_PPA_Xavier 2" xfId="20778"/>
    <cellStyle name="_TPADB_Reg Asset 2008 changes-summary Jan_Xavier" xfId="20779"/>
    <cellStyle name="_TPADB_Reg Asset 2008 changes-summary Jan_Xavier 2" xfId="20780"/>
    <cellStyle name="_TPADB_SCT(1+2) PO 5 Yr Plan Template 2005 020805" xfId="1230"/>
    <cellStyle name="_TPADB_SCT(1+2) PO 5 Yr Plan Template 2005 020805 2" xfId="1231"/>
    <cellStyle name="_TPADB_SCT(1+2) PO 5 Yr Plan Template 2005 020805 2 2" xfId="4145"/>
    <cellStyle name="_TPADB_SCT(1+2) PO 5 Yr Plan Template 2005 020805 2_Xavier" xfId="20781"/>
    <cellStyle name="_TPADB_SCT(1+2) PO 5 Yr Plan Template 2005 020805 2_Xavier 2" xfId="20782"/>
    <cellStyle name="_TPADB_SCT(1+2) PO 5 Yr Plan Template 2005 020805 3" xfId="4144"/>
    <cellStyle name="_TPADB_SCT(1+2) PO 5 Yr Plan Template 2005 020805 3 2" xfId="20783"/>
    <cellStyle name="_TPADB_SCT(1+2) PO 5 Yr Plan Template 2005 020805 4" xfId="20784"/>
    <cellStyle name="_TPADB_SCT(1+2) PO 5 Yr Plan Template 2005 020805 4 2" xfId="20785"/>
    <cellStyle name="_TPADB_SCT(1+2) PO 5 Yr Plan Template 2005 020805 5" xfId="20786"/>
    <cellStyle name="_TPADB_SCT(1+2) PO 5 Yr Plan Template 2005 020805 5 2" xfId="20787"/>
    <cellStyle name="_TPADB_SCT(1+2) PO 5 Yr Plan Template 2005 020805 6" xfId="20788"/>
    <cellStyle name="_TPADB_SCT(1+2) PO 5 Yr Plan Template 2005 020805 6 2" xfId="20789"/>
    <cellStyle name="_TPADB_SCT(1+2) PO 5 Yr Plan Template 2005 020805 7" xfId="20790"/>
    <cellStyle name="_TPADB_SCT(1+2) PO 5 Yr Plan Template 2005 020805 7 2" xfId="20791"/>
    <cellStyle name="_TPADB_SCT(1+2) PO 5 Yr Plan Template 2005 020805 8" xfId="20792"/>
    <cellStyle name="_TPADB_SCT(1+2) PO 5 Yr Plan Template 2005 020805 9" xfId="20793"/>
    <cellStyle name="_TPADB_SCT(1+2) PO 5 Yr Plan Template 2005 020805_9. Staff Cost-External Services" xfId="20794"/>
    <cellStyle name="_TPADB_SCT(1+2) PO 5 Yr Plan Template 2005 020805_9. Staff Cost-External Services 2" xfId="20795"/>
    <cellStyle name="_TPADB_SCT(1+2) PO 5 Yr Plan Template 2005 020805_Actual" xfId="20796"/>
    <cellStyle name="_TPADB_SCT(1+2) PO 5 Yr Plan Template 2005 020805_Actual 2" xfId="20797"/>
    <cellStyle name="_TPADB_SCT(1+2) PO 5 Yr Plan Template 2005 020805_Actual_Xavier" xfId="20798"/>
    <cellStyle name="_TPADB_SCT(1+2) PO 5 Yr Plan Template 2005 020805_Actual_Xavier 2" xfId="20799"/>
    <cellStyle name="_TPADB_SCT(1+2) PO 5 Yr Plan Template 2005 020805_Conversion" xfId="20800"/>
    <cellStyle name="_TPADB_SCT(1+2) PO 5 Yr Plan Template 2005 020805_Conversion 2" xfId="20801"/>
    <cellStyle name="_TPADB_SCT(1+2) PO 5 Yr Plan Template 2005 020805_FIN € Summary" xfId="20802"/>
    <cellStyle name="_TPADB_SCT(1+2) PO 5 Yr Plan Template 2005 020805_FIN € Summary 2" xfId="20803"/>
    <cellStyle name="_TPADB_SCT(1+2) PO 5 Yr Plan Template 2005 020805_IFRS IS" xfId="20804"/>
    <cellStyle name="_TPADB_SCT(1+2) PO 5 Yr Plan Template 2005 020805_IFRS IS 2" xfId="20805"/>
    <cellStyle name="_TPADB_SCT(1+2) PO 5 Yr Plan Template 2005 020805_IFRS IS_Xavier" xfId="20806"/>
    <cellStyle name="_TPADB_SCT(1+2) PO 5 Yr Plan Template 2005 020805_IFRS IS_Xavier 2" xfId="20807"/>
    <cellStyle name="_TPADB_SCT(1+2) PO 5 Yr Plan Template 2005 020805_One Corp Summary" xfId="20808"/>
    <cellStyle name="_TPADB_SCT(1+2) PO 5 Yr Plan Template 2005 020805_One Corp Summary 2" xfId="20809"/>
    <cellStyle name="_TPADB_SCT(1+2) PO 5 Yr Plan Template 2005 020805_Plan IS" xfId="20810"/>
    <cellStyle name="_TPADB_SCT(1+2) PO 5 Yr Plan Template 2005 020805_Plan IS 2" xfId="20811"/>
    <cellStyle name="_TPADB_SCT(1+2) PO 5 Yr Plan Template 2005 020805_Plan IS_Xavier" xfId="20812"/>
    <cellStyle name="_TPADB_SCT(1+2) PO 5 Yr Plan Template 2005 020805_Plan IS_Xavier 2" xfId="20813"/>
    <cellStyle name="_TPADB_SCT(1+2) PO 5 Yr Plan Template 2005 020805_PlntIn" xfId="20814"/>
    <cellStyle name="_TPADB_SCT(1+2) PO 5 Yr Plan Template 2005 020805_PlntIn 2" xfId="20815"/>
    <cellStyle name="_TPADB_SCT(1+2) PO 5 Yr Plan Template 2005 020805_PlntIn_Xavier" xfId="20816"/>
    <cellStyle name="_TPADB_SCT(1+2) PO 5 Yr Plan Template 2005 020805_PlntIn_Xavier 2" xfId="20817"/>
    <cellStyle name="_TPADB_SCT(1+2) PO 5 Yr Plan Template 2005 020805_PPA" xfId="20818"/>
    <cellStyle name="_TPADB_SCT(1+2) PO 5 Yr Plan Template 2005 020805_PPA 2" xfId="20819"/>
    <cellStyle name="_TPADB_SCT(1+2) PO 5 Yr Plan Template 2005 020805_PPA_Xavier" xfId="20820"/>
    <cellStyle name="_TPADB_SCT(1+2) PO 5 Yr Plan Template 2005 020805_PPA_Xavier 2" xfId="20821"/>
    <cellStyle name="_TPADB_SCT(1+2) PO 5 Yr Plan Template 2005 020805_Xavier" xfId="20822"/>
    <cellStyle name="_TPADB_SCT(1+2) PO 5 Yr Plan Template 2005 020805_Xavier 2" xfId="20823"/>
    <cellStyle name="_TPADB_Xavier" xfId="20824"/>
    <cellStyle name="_TPADB_Xavier 2" xfId="20825"/>
    <cellStyle name="_Trade Mark Report by division (NEP) - KPMG" xfId="1232"/>
    <cellStyle name="_Trade Mark Report by division (NEP) - KPMG 2" xfId="20826"/>
    <cellStyle name="_Trade Mark Report by division (NEP) - KPMG 3" xfId="20827"/>
    <cellStyle name="_Trade Mark Report by division (NEP) - KPMG_9. Staff Cost-External Services" xfId="20828"/>
    <cellStyle name="_Trade Mark Report by division (NEP) - KPMG_Adams Report Recon Sept 08" xfId="1233"/>
    <cellStyle name="_Trade Mark Report by division (NEP) - KPMG_Adams Report Recon Sept 08 2" xfId="20829"/>
    <cellStyle name="_Trade Mark Report by division (NEP) - KPMG_Adams Report Recon Sept 08 3" xfId="20830"/>
    <cellStyle name="_Trade Mark Report by division (NEP) - KPMG_Adams Report Recon Sept 08_9. Staff Cost-External Services" xfId="20831"/>
    <cellStyle name="_Trade Mark Report by division (NEP) - KPMG_Adams Report Recon Sept 08_Conversion" xfId="20832"/>
    <cellStyle name="_Trade Mark Report by division (NEP) - KPMG_Adams Report Recon Sept 08_FIN € Summary" xfId="20833"/>
    <cellStyle name="_Trade Mark Report by division (NEP) - KPMG_Adams Report Recon Sept 08_One Corp Summary" xfId="20834"/>
    <cellStyle name="_Trade Mark Report by division (NEP) - KPMG_Book1" xfId="1234"/>
    <cellStyle name="_Trade Mark Report by division (NEP) - KPMG_Book1 2" xfId="20835"/>
    <cellStyle name="_Trade Mark Report by division (NEP) - KPMG_Book1 3" xfId="20836"/>
    <cellStyle name="_Trade Mark Report by division (NEP) - KPMG_Book1_9. Staff Cost-External Services" xfId="20837"/>
    <cellStyle name="_Trade Mark Report by division (NEP) - KPMG_Book1_Conversion" xfId="20838"/>
    <cellStyle name="_Trade Mark Report by division (NEP) - KPMG_Book1_FIN € Summary" xfId="20839"/>
    <cellStyle name="_Trade Mark Report by division (NEP) - KPMG_Book1_One Corp Summary" xfId="20840"/>
    <cellStyle name="_Trade Mark Report by division (NEP) - KPMG_Conversion" xfId="20841"/>
    <cellStyle name="_Trade Mark Report by division (NEP) - KPMG_FIN € Summary" xfId="20842"/>
    <cellStyle name="_Trade Mark Report by division (NEP) - KPMG_NYSEG Assets" xfId="1235"/>
    <cellStyle name="_Trade Mark Report by division (NEP) - KPMG_NYSEG Assets 2" xfId="20843"/>
    <cellStyle name="_Trade Mark Report by division (NEP) - KPMG_NYSEG Assets 3" xfId="20844"/>
    <cellStyle name="_Trade Mark Report by division (NEP) - KPMG_NYSEG Assets_9. Staff Cost-External Services" xfId="20845"/>
    <cellStyle name="_Trade Mark Report by division (NEP) - KPMG_NYSEG Assets_Conversion" xfId="20846"/>
    <cellStyle name="_Trade Mark Report by division (NEP) - KPMG_NYSEG Assets_FIN € Summary" xfId="20847"/>
    <cellStyle name="_Trade Mark Report by division (NEP) - KPMG_NYSEG Assets_One Corp Summary" xfId="20848"/>
    <cellStyle name="_Trade Mark Report by division (NEP) - KPMG_NYSEG Liab" xfId="1236"/>
    <cellStyle name="_Trade Mark Report by division (NEP) - KPMG_NYSEG Liab 2" xfId="20849"/>
    <cellStyle name="_Trade Mark Report by division (NEP) - KPMG_NYSEG Liab 3" xfId="20850"/>
    <cellStyle name="_Trade Mark Report by division (NEP) - KPMG_NYSEG Liab_9. Staff Cost-External Services" xfId="20851"/>
    <cellStyle name="_Trade Mark Report by division (NEP) - KPMG_NYSEG Liab_Conversion" xfId="20852"/>
    <cellStyle name="_Trade Mark Report by division (NEP) - KPMG_NYSEG Liab_FIN € Summary" xfId="20853"/>
    <cellStyle name="_Trade Mark Report by division (NEP) - KPMG_NYSEG Liab_One Corp Summary" xfId="20854"/>
    <cellStyle name="_Trade Mark Report by division (NEP) - KPMG_One Corp Summary" xfId="20855"/>
    <cellStyle name="_Trade Mark Report by division (NEP) - KPMG_Reg Asset 2008 changes-summary Jan" xfId="1237"/>
    <cellStyle name="_Trade Mark Report by division (NEP) - KPMG_Reg Asset 2008 changes-summary Jan 2" xfId="20856"/>
    <cellStyle name="_Trade Mark Report by division (NEP) - KPMG_Reg Asset 2008 changes-summary Jan 3" xfId="20857"/>
    <cellStyle name="_Trade Mark Report by division (NEP) - KPMG_Reg Asset 2008 changes-summary Jan_9. Staff Cost-External Services" xfId="20858"/>
    <cellStyle name="_Trade Mark Report by division (NEP) - KPMG_Reg Asset 2008 changes-summary Jan_Conversion" xfId="20859"/>
    <cellStyle name="_Trade Mark Report by division (NEP) - KPMG_Reg Asset 2008 changes-summary Jan_FIN € Summary" xfId="20860"/>
    <cellStyle name="_Trade Mark Report by division (NEP) - KPMG_Reg Asset 2008 changes-summary Jan_One Corp Summary" xfId="20861"/>
    <cellStyle name="_Transamerica - Dolarizado - Abril 2003" xfId="1238"/>
    <cellStyle name="_Transamerica - Dolarizado - Abril 2003 2" xfId="1239"/>
    <cellStyle name="_Transamerica - Dolarizado - Abril 2003 2 2" xfId="4147"/>
    <cellStyle name="_Transamerica - Dolarizado - Abril 2003 2_Xavier" xfId="20862"/>
    <cellStyle name="_Transamerica - Dolarizado - Abril 2003 2_Xavier 2" xfId="20863"/>
    <cellStyle name="_Transamerica - Dolarizado - Abril 2003 3" xfId="4146"/>
    <cellStyle name="_Transamerica - Dolarizado - Abril 2003 3 2" xfId="20864"/>
    <cellStyle name="_Transamerica - Dolarizado - Abril 2003 4" xfId="20865"/>
    <cellStyle name="_Transamerica - Dolarizado - Abril 2003 4 2" xfId="20866"/>
    <cellStyle name="_Transamerica - Dolarizado - Abril 2003 5" xfId="20867"/>
    <cellStyle name="_Transamerica - Dolarizado - Abril 2003 5 2" xfId="20868"/>
    <cellStyle name="_Transamerica - Dolarizado - Abril 2003 6" xfId="20869"/>
    <cellStyle name="_Transamerica - Dolarizado - Abril 2003 6 2" xfId="20870"/>
    <cellStyle name="_Transamerica - Dolarizado - Abril 2003 7" xfId="20871"/>
    <cellStyle name="_Transamerica - Dolarizado - Abril 2003 7 2" xfId="20872"/>
    <cellStyle name="_Transamerica - Dolarizado - Abril 2003 8" xfId="20873"/>
    <cellStyle name="_Transamerica - Dolarizado - Abril 2003 9" xfId="20874"/>
    <cellStyle name="_Transamerica - Dolarizado - Abril 2003_9. Staff Cost-External Services" xfId="20875"/>
    <cellStyle name="_Transamerica - Dolarizado - Abril 2003_9. Staff Cost-External Services 2" xfId="20876"/>
    <cellStyle name="_Transamerica - Dolarizado - Abril 2003_Actual" xfId="20877"/>
    <cellStyle name="_Transamerica - Dolarizado - Abril 2003_Actual 2" xfId="20878"/>
    <cellStyle name="_Transamerica - Dolarizado - Abril 2003_Actual_Xavier" xfId="20879"/>
    <cellStyle name="_Transamerica - Dolarizado - Abril 2003_Actual_Xavier 2" xfId="20880"/>
    <cellStyle name="_Transamerica - Dolarizado - Abril 2003_Adams Report Recon Sept 08" xfId="1240"/>
    <cellStyle name="_Transamerica - Dolarizado - Abril 2003_Adams Report Recon Sept 08 2" xfId="1241"/>
    <cellStyle name="_Transamerica - Dolarizado - Abril 2003_Adams Report Recon Sept 08 2 2" xfId="4149"/>
    <cellStyle name="_Transamerica - Dolarizado - Abril 2003_Adams Report Recon Sept 08 2_Xavier" xfId="20881"/>
    <cellStyle name="_Transamerica - Dolarizado - Abril 2003_Adams Report Recon Sept 08 2_Xavier 2" xfId="20882"/>
    <cellStyle name="_Transamerica - Dolarizado - Abril 2003_Adams Report Recon Sept 08 3" xfId="4148"/>
    <cellStyle name="_Transamerica - Dolarizado - Abril 2003_Adams Report Recon Sept 08 3 2" xfId="20883"/>
    <cellStyle name="_Transamerica - Dolarizado - Abril 2003_Adams Report Recon Sept 08 4" xfId="20884"/>
    <cellStyle name="_Transamerica - Dolarizado - Abril 2003_Adams Report Recon Sept 08 4 2" xfId="20885"/>
    <cellStyle name="_Transamerica - Dolarizado - Abril 2003_Adams Report Recon Sept 08 5" xfId="20886"/>
    <cellStyle name="_Transamerica - Dolarizado - Abril 2003_Adams Report Recon Sept 08 5 2" xfId="20887"/>
    <cellStyle name="_Transamerica - Dolarizado - Abril 2003_Adams Report Recon Sept 08 6" xfId="20888"/>
    <cellStyle name="_Transamerica - Dolarizado - Abril 2003_Adams Report Recon Sept 08 6 2" xfId="20889"/>
    <cellStyle name="_Transamerica - Dolarizado - Abril 2003_Adams Report Recon Sept 08 7" xfId="20890"/>
    <cellStyle name="_Transamerica - Dolarizado - Abril 2003_Adams Report Recon Sept 08 7 2" xfId="20891"/>
    <cellStyle name="_Transamerica - Dolarizado - Abril 2003_Adams Report Recon Sept 08 8" xfId="20892"/>
    <cellStyle name="_Transamerica - Dolarizado - Abril 2003_Adams Report Recon Sept 08 9" xfId="20893"/>
    <cellStyle name="_Transamerica - Dolarizado - Abril 2003_Adams Report Recon Sept 08_9. Staff Cost-External Services" xfId="20894"/>
    <cellStyle name="_Transamerica - Dolarizado - Abril 2003_Adams Report Recon Sept 08_9. Staff Cost-External Services 2" xfId="20895"/>
    <cellStyle name="_Transamerica - Dolarizado - Abril 2003_Adams Report Recon Sept 08_Actual" xfId="20896"/>
    <cellStyle name="_Transamerica - Dolarizado - Abril 2003_Adams Report Recon Sept 08_Actual 2" xfId="20897"/>
    <cellStyle name="_Transamerica - Dolarizado - Abril 2003_Adams Report Recon Sept 08_Actual_Xavier" xfId="20898"/>
    <cellStyle name="_Transamerica - Dolarizado - Abril 2003_Adams Report Recon Sept 08_Actual_Xavier 2" xfId="20899"/>
    <cellStyle name="_Transamerica - Dolarizado - Abril 2003_Adams Report Recon Sept 08_Conversion" xfId="20900"/>
    <cellStyle name="_Transamerica - Dolarizado - Abril 2003_Adams Report Recon Sept 08_Conversion 2" xfId="20901"/>
    <cellStyle name="_Transamerica - Dolarizado - Abril 2003_Adams Report Recon Sept 08_FIN € Summary" xfId="20902"/>
    <cellStyle name="_Transamerica - Dolarizado - Abril 2003_Adams Report Recon Sept 08_FIN € Summary 2" xfId="20903"/>
    <cellStyle name="_Transamerica - Dolarizado - Abril 2003_Adams Report Recon Sept 08_IFRS IS" xfId="20904"/>
    <cellStyle name="_Transamerica - Dolarizado - Abril 2003_Adams Report Recon Sept 08_IFRS IS 2" xfId="20905"/>
    <cellStyle name="_Transamerica - Dolarizado - Abril 2003_Adams Report Recon Sept 08_IFRS IS_Xavier" xfId="20906"/>
    <cellStyle name="_Transamerica - Dolarizado - Abril 2003_Adams Report Recon Sept 08_IFRS IS_Xavier 2" xfId="20907"/>
    <cellStyle name="_Transamerica - Dolarizado - Abril 2003_Adams Report Recon Sept 08_One Corp Summary" xfId="20908"/>
    <cellStyle name="_Transamerica - Dolarizado - Abril 2003_Adams Report Recon Sept 08_One Corp Summary 2" xfId="20909"/>
    <cellStyle name="_Transamerica - Dolarizado - Abril 2003_Adams Report Recon Sept 08_Plan IS" xfId="20910"/>
    <cellStyle name="_Transamerica - Dolarizado - Abril 2003_Adams Report Recon Sept 08_Plan IS 2" xfId="20911"/>
    <cellStyle name="_Transamerica - Dolarizado - Abril 2003_Adams Report Recon Sept 08_Plan IS_Xavier" xfId="20912"/>
    <cellStyle name="_Transamerica - Dolarizado - Abril 2003_Adams Report Recon Sept 08_Plan IS_Xavier 2" xfId="20913"/>
    <cellStyle name="_Transamerica - Dolarizado - Abril 2003_Adams Report Recon Sept 08_PlntIn" xfId="20914"/>
    <cellStyle name="_Transamerica - Dolarizado - Abril 2003_Adams Report Recon Sept 08_PlntIn 2" xfId="20915"/>
    <cellStyle name="_Transamerica - Dolarizado - Abril 2003_Adams Report Recon Sept 08_PlntIn_Xavier" xfId="20916"/>
    <cellStyle name="_Transamerica - Dolarizado - Abril 2003_Adams Report Recon Sept 08_PlntIn_Xavier 2" xfId="20917"/>
    <cellStyle name="_Transamerica - Dolarizado - Abril 2003_Adams Report Recon Sept 08_PPA" xfId="20918"/>
    <cellStyle name="_Transamerica - Dolarizado - Abril 2003_Adams Report Recon Sept 08_PPA 2" xfId="20919"/>
    <cellStyle name="_Transamerica - Dolarizado - Abril 2003_Adams Report Recon Sept 08_PPA_Xavier" xfId="20920"/>
    <cellStyle name="_Transamerica - Dolarizado - Abril 2003_Adams Report Recon Sept 08_PPA_Xavier 2" xfId="20921"/>
    <cellStyle name="_Transamerica - Dolarizado - Abril 2003_Adams Report Recon Sept 08_Xavier" xfId="20922"/>
    <cellStyle name="_Transamerica - Dolarizado - Abril 2003_Adams Report Recon Sept 08_Xavier 2" xfId="20923"/>
    <cellStyle name="_Transamerica - Dolarizado - Abril 2003_Book1" xfId="1242"/>
    <cellStyle name="_Transamerica - Dolarizado - Abril 2003_Book1 2" xfId="1243"/>
    <cellStyle name="_Transamerica - Dolarizado - Abril 2003_Book1 2 2" xfId="4151"/>
    <cellStyle name="_Transamerica - Dolarizado - Abril 2003_Book1 2_Xavier" xfId="20924"/>
    <cellStyle name="_Transamerica - Dolarizado - Abril 2003_Book1 2_Xavier 2" xfId="20925"/>
    <cellStyle name="_Transamerica - Dolarizado - Abril 2003_Book1 3" xfId="4150"/>
    <cellStyle name="_Transamerica - Dolarizado - Abril 2003_Book1 3 2" xfId="20926"/>
    <cellStyle name="_Transamerica - Dolarizado - Abril 2003_Book1 4" xfId="20927"/>
    <cellStyle name="_Transamerica - Dolarizado - Abril 2003_Book1 4 2" xfId="20928"/>
    <cellStyle name="_Transamerica - Dolarizado - Abril 2003_Book1 5" xfId="20929"/>
    <cellStyle name="_Transamerica - Dolarizado - Abril 2003_Book1 5 2" xfId="20930"/>
    <cellStyle name="_Transamerica - Dolarizado - Abril 2003_Book1 6" xfId="20931"/>
    <cellStyle name="_Transamerica - Dolarizado - Abril 2003_Book1 6 2" xfId="20932"/>
    <cellStyle name="_Transamerica - Dolarizado - Abril 2003_Book1 7" xfId="20933"/>
    <cellStyle name="_Transamerica - Dolarizado - Abril 2003_Book1 7 2" xfId="20934"/>
    <cellStyle name="_Transamerica - Dolarizado - Abril 2003_Book1 8" xfId="20935"/>
    <cellStyle name="_Transamerica - Dolarizado - Abril 2003_Book1 9" xfId="20936"/>
    <cellStyle name="_Transamerica - Dolarizado - Abril 2003_Book1_9. Staff Cost-External Services" xfId="20937"/>
    <cellStyle name="_Transamerica - Dolarizado - Abril 2003_Book1_9. Staff Cost-External Services 2" xfId="20938"/>
    <cellStyle name="_Transamerica - Dolarizado - Abril 2003_Book1_Actual" xfId="20939"/>
    <cellStyle name="_Transamerica - Dolarizado - Abril 2003_Book1_Actual 2" xfId="20940"/>
    <cellStyle name="_Transamerica - Dolarizado - Abril 2003_Book1_Actual_Xavier" xfId="20941"/>
    <cellStyle name="_Transamerica - Dolarizado - Abril 2003_Book1_Actual_Xavier 2" xfId="20942"/>
    <cellStyle name="_Transamerica - Dolarizado - Abril 2003_Book1_Conversion" xfId="20943"/>
    <cellStyle name="_Transamerica - Dolarizado - Abril 2003_Book1_Conversion 2" xfId="20944"/>
    <cellStyle name="_Transamerica - Dolarizado - Abril 2003_Book1_FIN € Summary" xfId="20945"/>
    <cellStyle name="_Transamerica - Dolarizado - Abril 2003_Book1_FIN € Summary 2" xfId="20946"/>
    <cellStyle name="_Transamerica - Dolarizado - Abril 2003_Book1_IFRS IS" xfId="20947"/>
    <cellStyle name="_Transamerica - Dolarizado - Abril 2003_Book1_IFRS IS 2" xfId="20948"/>
    <cellStyle name="_Transamerica - Dolarizado - Abril 2003_Book1_IFRS IS_Xavier" xfId="20949"/>
    <cellStyle name="_Transamerica - Dolarizado - Abril 2003_Book1_IFRS IS_Xavier 2" xfId="20950"/>
    <cellStyle name="_Transamerica - Dolarizado - Abril 2003_Book1_One Corp Summary" xfId="20951"/>
    <cellStyle name="_Transamerica - Dolarizado - Abril 2003_Book1_One Corp Summary 2" xfId="20952"/>
    <cellStyle name="_Transamerica - Dolarizado - Abril 2003_Book1_Plan IS" xfId="20953"/>
    <cellStyle name="_Transamerica - Dolarizado - Abril 2003_Book1_Plan IS 2" xfId="20954"/>
    <cellStyle name="_Transamerica - Dolarizado - Abril 2003_Book1_Plan IS_Xavier" xfId="20955"/>
    <cellStyle name="_Transamerica - Dolarizado - Abril 2003_Book1_Plan IS_Xavier 2" xfId="20956"/>
    <cellStyle name="_Transamerica - Dolarizado - Abril 2003_Book1_PlntIn" xfId="20957"/>
    <cellStyle name="_Transamerica - Dolarizado - Abril 2003_Book1_PlntIn 2" xfId="20958"/>
    <cellStyle name="_Transamerica - Dolarizado - Abril 2003_Book1_PlntIn_Xavier" xfId="20959"/>
    <cellStyle name="_Transamerica - Dolarizado - Abril 2003_Book1_PlntIn_Xavier 2" xfId="20960"/>
    <cellStyle name="_Transamerica - Dolarizado - Abril 2003_Book1_PPA" xfId="20961"/>
    <cellStyle name="_Transamerica - Dolarizado - Abril 2003_Book1_PPA 2" xfId="20962"/>
    <cellStyle name="_Transamerica - Dolarizado - Abril 2003_Book1_PPA_Xavier" xfId="20963"/>
    <cellStyle name="_Transamerica - Dolarizado - Abril 2003_Book1_PPA_Xavier 2" xfId="20964"/>
    <cellStyle name="_Transamerica - Dolarizado - Abril 2003_Book1_Xavier" xfId="20965"/>
    <cellStyle name="_Transamerica - Dolarizado - Abril 2003_Book1_Xavier 2" xfId="20966"/>
    <cellStyle name="_Transamerica - Dolarizado - Abril 2003_Conversion" xfId="20967"/>
    <cellStyle name="_Transamerica - Dolarizado - Abril 2003_Conversion 2" xfId="20968"/>
    <cellStyle name="_Transamerica - Dolarizado - Abril 2003_FIN € Summary" xfId="20969"/>
    <cellStyle name="_Transamerica - Dolarizado - Abril 2003_FIN € Summary 2" xfId="20970"/>
    <cellStyle name="_Transamerica - Dolarizado - Abril 2003_IFRS IS" xfId="20971"/>
    <cellStyle name="_Transamerica - Dolarizado - Abril 2003_IFRS IS 2" xfId="20972"/>
    <cellStyle name="_Transamerica - Dolarizado - Abril 2003_IFRS IS_Xavier" xfId="20973"/>
    <cellStyle name="_Transamerica - Dolarizado - Abril 2003_IFRS IS_Xavier 2" xfId="20974"/>
    <cellStyle name="_Transamerica - Dolarizado - Abril 2003_NYSEG Assets" xfId="1244"/>
    <cellStyle name="_Transamerica - Dolarizado - Abril 2003_NYSEG Assets 2" xfId="1245"/>
    <cellStyle name="_Transamerica - Dolarizado - Abril 2003_NYSEG Assets 2 2" xfId="4153"/>
    <cellStyle name="_Transamerica - Dolarizado - Abril 2003_NYSEG Assets 2_Xavier" xfId="20975"/>
    <cellStyle name="_Transamerica - Dolarizado - Abril 2003_NYSEG Assets 2_Xavier 2" xfId="20976"/>
    <cellStyle name="_Transamerica - Dolarizado - Abril 2003_NYSEG Assets 3" xfId="4152"/>
    <cellStyle name="_Transamerica - Dolarizado - Abril 2003_NYSEG Assets 3 2" xfId="20977"/>
    <cellStyle name="_Transamerica - Dolarizado - Abril 2003_NYSEG Assets 4" xfId="20978"/>
    <cellStyle name="_Transamerica - Dolarizado - Abril 2003_NYSEG Assets 4 2" xfId="20979"/>
    <cellStyle name="_Transamerica - Dolarizado - Abril 2003_NYSEG Assets 5" xfId="20980"/>
    <cellStyle name="_Transamerica - Dolarizado - Abril 2003_NYSEG Assets 5 2" xfId="20981"/>
    <cellStyle name="_Transamerica - Dolarizado - Abril 2003_NYSEG Assets 6" xfId="20982"/>
    <cellStyle name="_Transamerica - Dolarizado - Abril 2003_NYSEG Assets 6 2" xfId="20983"/>
    <cellStyle name="_Transamerica - Dolarizado - Abril 2003_NYSEG Assets 7" xfId="20984"/>
    <cellStyle name="_Transamerica - Dolarizado - Abril 2003_NYSEG Assets 7 2" xfId="20985"/>
    <cellStyle name="_Transamerica - Dolarizado - Abril 2003_NYSEG Assets 8" xfId="20986"/>
    <cellStyle name="_Transamerica - Dolarizado - Abril 2003_NYSEG Assets 9" xfId="20987"/>
    <cellStyle name="_Transamerica - Dolarizado - Abril 2003_NYSEG Assets_9. Staff Cost-External Services" xfId="20988"/>
    <cellStyle name="_Transamerica - Dolarizado - Abril 2003_NYSEG Assets_9. Staff Cost-External Services 2" xfId="20989"/>
    <cellStyle name="_Transamerica - Dolarizado - Abril 2003_NYSEG Assets_Actual" xfId="20990"/>
    <cellStyle name="_Transamerica - Dolarizado - Abril 2003_NYSEG Assets_Actual 2" xfId="20991"/>
    <cellStyle name="_Transamerica - Dolarizado - Abril 2003_NYSEG Assets_Actual_Xavier" xfId="20992"/>
    <cellStyle name="_Transamerica - Dolarizado - Abril 2003_NYSEG Assets_Actual_Xavier 2" xfId="20993"/>
    <cellStyle name="_Transamerica - Dolarizado - Abril 2003_NYSEG Assets_Conversion" xfId="20994"/>
    <cellStyle name="_Transamerica - Dolarizado - Abril 2003_NYSEG Assets_Conversion 2" xfId="20995"/>
    <cellStyle name="_Transamerica - Dolarizado - Abril 2003_NYSEG Assets_FIN € Summary" xfId="20996"/>
    <cellStyle name="_Transamerica - Dolarizado - Abril 2003_NYSEG Assets_FIN € Summary 2" xfId="20997"/>
    <cellStyle name="_Transamerica - Dolarizado - Abril 2003_NYSEG Assets_IFRS IS" xfId="20998"/>
    <cellStyle name="_Transamerica - Dolarizado - Abril 2003_NYSEG Assets_IFRS IS 2" xfId="20999"/>
    <cellStyle name="_Transamerica - Dolarizado - Abril 2003_NYSEG Assets_IFRS IS_Xavier" xfId="21000"/>
    <cellStyle name="_Transamerica - Dolarizado - Abril 2003_NYSEG Assets_IFRS IS_Xavier 2" xfId="21001"/>
    <cellStyle name="_Transamerica - Dolarizado - Abril 2003_NYSEG Assets_One Corp Summary" xfId="21002"/>
    <cellStyle name="_Transamerica - Dolarizado - Abril 2003_NYSEG Assets_One Corp Summary 2" xfId="21003"/>
    <cellStyle name="_Transamerica - Dolarizado - Abril 2003_NYSEG Assets_Plan IS" xfId="21004"/>
    <cellStyle name="_Transamerica - Dolarizado - Abril 2003_NYSEG Assets_Plan IS 2" xfId="21005"/>
    <cellStyle name="_Transamerica - Dolarizado - Abril 2003_NYSEG Assets_Plan IS_Xavier" xfId="21006"/>
    <cellStyle name="_Transamerica - Dolarizado - Abril 2003_NYSEG Assets_Plan IS_Xavier 2" xfId="21007"/>
    <cellStyle name="_Transamerica - Dolarizado - Abril 2003_NYSEG Assets_PlntIn" xfId="21008"/>
    <cellStyle name="_Transamerica - Dolarizado - Abril 2003_NYSEG Assets_PlntIn 2" xfId="21009"/>
    <cellStyle name="_Transamerica - Dolarizado - Abril 2003_NYSEG Assets_PlntIn_Xavier" xfId="21010"/>
    <cellStyle name="_Transamerica - Dolarizado - Abril 2003_NYSEG Assets_PlntIn_Xavier 2" xfId="21011"/>
    <cellStyle name="_Transamerica - Dolarizado - Abril 2003_NYSEG Assets_PPA" xfId="21012"/>
    <cellStyle name="_Transamerica - Dolarizado - Abril 2003_NYSEG Assets_PPA 2" xfId="21013"/>
    <cellStyle name="_Transamerica - Dolarizado - Abril 2003_NYSEG Assets_PPA_Xavier" xfId="21014"/>
    <cellStyle name="_Transamerica - Dolarizado - Abril 2003_NYSEG Assets_PPA_Xavier 2" xfId="21015"/>
    <cellStyle name="_Transamerica - Dolarizado - Abril 2003_NYSEG Assets_Xavier" xfId="21016"/>
    <cellStyle name="_Transamerica - Dolarizado - Abril 2003_NYSEG Assets_Xavier 2" xfId="21017"/>
    <cellStyle name="_Transamerica - Dolarizado - Abril 2003_NYSEG Liab" xfId="1246"/>
    <cellStyle name="_Transamerica - Dolarizado - Abril 2003_NYSEG Liab 2" xfId="1247"/>
    <cellStyle name="_Transamerica - Dolarizado - Abril 2003_NYSEG Liab 2 2" xfId="4155"/>
    <cellStyle name="_Transamerica - Dolarizado - Abril 2003_NYSEG Liab 2_Xavier" xfId="21018"/>
    <cellStyle name="_Transamerica - Dolarizado - Abril 2003_NYSEG Liab 2_Xavier 2" xfId="21019"/>
    <cellStyle name="_Transamerica - Dolarizado - Abril 2003_NYSEG Liab 3" xfId="4154"/>
    <cellStyle name="_Transamerica - Dolarizado - Abril 2003_NYSEG Liab 3 2" xfId="21020"/>
    <cellStyle name="_Transamerica - Dolarizado - Abril 2003_NYSEG Liab 4" xfId="21021"/>
    <cellStyle name="_Transamerica - Dolarizado - Abril 2003_NYSEG Liab 4 2" xfId="21022"/>
    <cellStyle name="_Transamerica - Dolarizado - Abril 2003_NYSEG Liab 5" xfId="21023"/>
    <cellStyle name="_Transamerica - Dolarizado - Abril 2003_NYSEG Liab 5 2" xfId="21024"/>
    <cellStyle name="_Transamerica - Dolarizado - Abril 2003_NYSEG Liab 6" xfId="21025"/>
    <cellStyle name="_Transamerica - Dolarizado - Abril 2003_NYSEG Liab 6 2" xfId="21026"/>
    <cellStyle name="_Transamerica - Dolarizado - Abril 2003_NYSEG Liab 7" xfId="21027"/>
    <cellStyle name="_Transamerica - Dolarizado - Abril 2003_NYSEG Liab 7 2" xfId="21028"/>
    <cellStyle name="_Transamerica - Dolarizado - Abril 2003_NYSEG Liab 8" xfId="21029"/>
    <cellStyle name="_Transamerica - Dolarizado - Abril 2003_NYSEG Liab 9" xfId="21030"/>
    <cellStyle name="_Transamerica - Dolarizado - Abril 2003_NYSEG Liab_9. Staff Cost-External Services" xfId="21031"/>
    <cellStyle name="_Transamerica - Dolarizado - Abril 2003_NYSEG Liab_9. Staff Cost-External Services 2" xfId="21032"/>
    <cellStyle name="_Transamerica - Dolarizado - Abril 2003_NYSEG Liab_Actual" xfId="21033"/>
    <cellStyle name="_Transamerica - Dolarizado - Abril 2003_NYSEG Liab_Actual 2" xfId="21034"/>
    <cellStyle name="_Transamerica - Dolarizado - Abril 2003_NYSEG Liab_Actual_Xavier" xfId="21035"/>
    <cellStyle name="_Transamerica - Dolarizado - Abril 2003_NYSEG Liab_Actual_Xavier 2" xfId="21036"/>
    <cellStyle name="_Transamerica - Dolarizado - Abril 2003_NYSEG Liab_Conversion" xfId="21037"/>
    <cellStyle name="_Transamerica - Dolarizado - Abril 2003_NYSEG Liab_Conversion 2" xfId="21038"/>
    <cellStyle name="_Transamerica - Dolarizado - Abril 2003_NYSEG Liab_FIN € Summary" xfId="21039"/>
    <cellStyle name="_Transamerica - Dolarizado - Abril 2003_NYSEG Liab_FIN € Summary 2" xfId="21040"/>
    <cellStyle name="_Transamerica - Dolarizado - Abril 2003_NYSEG Liab_IFRS IS" xfId="21041"/>
    <cellStyle name="_Transamerica - Dolarizado - Abril 2003_NYSEG Liab_IFRS IS 2" xfId="21042"/>
    <cellStyle name="_Transamerica - Dolarizado - Abril 2003_NYSEG Liab_IFRS IS_Xavier" xfId="21043"/>
    <cellStyle name="_Transamerica - Dolarizado - Abril 2003_NYSEG Liab_IFRS IS_Xavier 2" xfId="21044"/>
    <cellStyle name="_Transamerica - Dolarizado - Abril 2003_NYSEG Liab_One Corp Summary" xfId="21045"/>
    <cellStyle name="_Transamerica - Dolarizado - Abril 2003_NYSEG Liab_One Corp Summary 2" xfId="21046"/>
    <cellStyle name="_Transamerica - Dolarizado - Abril 2003_NYSEG Liab_Plan IS" xfId="21047"/>
    <cellStyle name="_Transamerica - Dolarizado - Abril 2003_NYSEG Liab_Plan IS 2" xfId="21048"/>
    <cellStyle name="_Transamerica - Dolarizado - Abril 2003_NYSEG Liab_Plan IS_Xavier" xfId="21049"/>
    <cellStyle name="_Transamerica - Dolarizado - Abril 2003_NYSEG Liab_Plan IS_Xavier 2" xfId="21050"/>
    <cellStyle name="_Transamerica - Dolarizado - Abril 2003_NYSEG Liab_PlntIn" xfId="21051"/>
    <cellStyle name="_Transamerica - Dolarizado - Abril 2003_NYSEG Liab_PlntIn 2" xfId="21052"/>
    <cellStyle name="_Transamerica - Dolarizado - Abril 2003_NYSEG Liab_PlntIn_Xavier" xfId="21053"/>
    <cellStyle name="_Transamerica - Dolarizado - Abril 2003_NYSEG Liab_PlntIn_Xavier 2" xfId="21054"/>
    <cellStyle name="_Transamerica - Dolarizado - Abril 2003_NYSEG Liab_PPA" xfId="21055"/>
    <cellStyle name="_Transamerica - Dolarizado - Abril 2003_NYSEG Liab_PPA 2" xfId="21056"/>
    <cellStyle name="_Transamerica - Dolarizado - Abril 2003_NYSEG Liab_PPA_Xavier" xfId="21057"/>
    <cellStyle name="_Transamerica - Dolarizado - Abril 2003_NYSEG Liab_PPA_Xavier 2" xfId="21058"/>
    <cellStyle name="_Transamerica - Dolarizado - Abril 2003_NYSEG Liab_Xavier" xfId="21059"/>
    <cellStyle name="_Transamerica - Dolarizado - Abril 2003_NYSEG Liab_Xavier 2" xfId="21060"/>
    <cellStyle name="_Transamerica - Dolarizado - Abril 2003_One Corp Summary" xfId="21061"/>
    <cellStyle name="_Transamerica - Dolarizado - Abril 2003_One Corp Summary 2" xfId="21062"/>
    <cellStyle name="_Transamerica - Dolarizado - Abril 2003_Plan IS" xfId="21063"/>
    <cellStyle name="_Transamerica - Dolarizado - Abril 2003_Plan IS 2" xfId="21064"/>
    <cellStyle name="_Transamerica - Dolarizado - Abril 2003_Plan IS_Xavier" xfId="21065"/>
    <cellStyle name="_Transamerica - Dolarizado - Abril 2003_Plan IS_Xavier 2" xfId="21066"/>
    <cellStyle name="_Transamerica - Dolarizado - Abril 2003_PlntIn" xfId="21067"/>
    <cellStyle name="_Transamerica - Dolarizado - Abril 2003_PlntIn 2" xfId="21068"/>
    <cellStyle name="_Transamerica - Dolarizado - Abril 2003_PlntIn_Xavier" xfId="21069"/>
    <cellStyle name="_Transamerica - Dolarizado - Abril 2003_PlntIn_Xavier 2" xfId="21070"/>
    <cellStyle name="_Transamerica - Dolarizado - Abril 2003_PPA" xfId="21071"/>
    <cellStyle name="_Transamerica - Dolarizado - Abril 2003_PPA 2" xfId="21072"/>
    <cellStyle name="_Transamerica - Dolarizado - Abril 2003_PPA_Xavier" xfId="21073"/>
    <cellStyle name="_Transamerica - Dolarizado - Abril 2003_PPA_Xavier 2" xfId="21074"/>
    <cellStyle name="_Transamerica - Dolarizado - Abril 2003_Reg Asset 2008 changes-summary Jan" xfId="1248"/>
    <cellStyle name="_Transamerica - Dolarizado - Abril 2003_Reg Asset 2008 changes-summary Jan 2" xfId="1249"/>
    <cellStyle name="_Transamerica - Dolarizado - Abril 2003_Reg Asset 2008 changes-summary Jan 2 2" xfId="4157"/>
    <cellStyle name="_Transamerica - Dolarizado - Abril 2003_Reg Asset 2008 changes-summary Jan 2_Xavier" xfId="21075"/>
    <cellStyle name="_Transamerica - Dolarizado - Abril 2003_Reg Asset 2008 changes-summary Jan 2_Xavier 2" xfId="21076"/>
    <cellStyle name="_Transamerica - Dolarizado - Abril 2003_Reg Asset 2008 changes-summary Jan 3" xfId="4156"/>
    <cellStyle name="_Transamerica - Dolarizado - Abril 2003_Reg Asset 2008 changes-summary Jan 3 2" xfId="21077"/>
    <cellStyle name="_Transamerica - Dolarizado - Abril 2003_Reg Asset 2008 changes-summary Jan 4" xfId="21078"/>
    <cellStyle name="_Transamerica - Dolarizado - Abril 2003_Reg Asset 2008 changes-summary Jan 4 2" xfId="21079"/>
    <cellStyle name="_Transamerica - Dolarizado - Abril 2003_Reg Asset 2008 changes-summary Jan 5" xfId="21080"/>
    <cellStyle name="_Transamerica - Dolarizado - Abril 2003_Reg Asset 2008 changes-summary Jan 5 2" xfId="21081"/>
    <cellStyle name="_Transamerica - Dolarizado - Abril 2003_Reg Asset 2008 changes-summary Jan 6" xfId="21082"/>
    <cellStyle name="_Transamerica - Dolarizado - Abril 2003_Reg Asset 2008 changes-summary Jan 6 2" xfId="21083"/>
    <cellStyle name="_Transamerica - Dolarizado - Abril 2003_Reg Asset 2008 changes-summary Jan 7" xfId="21084"/>
    <cellStyle name="_Transamerica - Dolarizado - Abril 2003_Reg Asset 2008 changes-summary Jan 7 2" xfId="21085"/>
    <cellStyle name="_Transamerica - Dolarizado - Abril 2003_Reg Asset 2008 changes-summary Jan 8" xfId="21086"/>
    <cellStyle name="_Transamerica - Dolarizado - Abril 2003_Reg Asset 2008 changes-summary Jan 9" xfId="21087"/>
    <cellStyle name="_Transamerica - Dolarizado - Abril 2003_Reg Asset 2008 changes-summary Jan_9. Staff Cost-External Services" xfId="21088"/>
    <cellStyle name="_Transamerica - Dolarizado - Abril 2003_Reg Asset 2008 changes-summary Jan_9. Staff Cost-External Services 2" xfId="21089"/>
    <cellStyle name="_Transamerica - Dolarizado - Abril 2003_Reg Asset 2008 changes-summary Jan_Actual" xfId="21090"/>
    <cellStyle name="_Transamerica - Dolarizado - Abril 2003_Reg Asset 2008 changes-summary Jan_Actual 2" xfId="21091"/>
    <cellStyle name="_Transamerica - Dolarizado - Abril 2003_Reg Asset 2008 changes-summary Jan_Actual_Xavier" xfId="21092"/>
    <cellStyle name="_Transamerica - Dolarizado - Abril 2003_Reg Asset 2008 changes-summary Jan_Actual_Xavier 2" xfId="21093"/>
    <cellStyle name="_Transamerica - Dolarizado - Abril 2003_Reg Asset 2008 changes-summary Jan_Conversion" xfId="21094"/>
    <cellStyle name="_Transamerica - Dolarizado - Abril 2003_Reg Asset 2008 changes-summary Jan_Conversion 2" xfId="21095"/>
    <cellStyle name="_Transamerica - Dolarizado - Abril 2003_Reg Asset 2008 changes-summary Jan_FIN € Summary" xfId="21096"/>
    <cellStyle name="_Transamerica - Dolarizado - Abril 2003_Reg Asset 2008 changes-summary Jan_FIN € Summary 2" xfId="21097"/>
    <cellStyle name="_Transamerica - Dolarizado - Abril 2003_Reg Asset 2008 changes-summary Jan_IFRS IS" xfId="21098"/>
    <cellStyle name="_Transamerica - Dolarizado - Abril 2003_Reg Asset 2008 changes-summary Jan_IFRS IS 2" xfId="21099"/>
    <cellStyle name="_Transamerica - Dolarizado - Abril 2003_Reg Asset 2008 changes-summary Jan_IFRS IS_Xavier" xfId="21100"/>
    <cellStyle name="_Transamerica - Dolarizado - Abril 2003_Reg Asset 2008 changes-summary Jan_IFRS IS_Xavier 2" xfId="21101"/>
    <cellStyle name="_Transamerica - Dolarizado - Abril 2003_Reg Asset 2008 changes-summary Jan_One Corp Summary" xfId="21102"/>
    <cellStyle name="_Transamerica - Dolarizado - Abril 2003_Reg Asset 2008 changes-summary Jan_One Corp Summary 2" xfId="21103"/>
    <cellStyle name="_Transamerica - Dolarizado - Abril 2003_Reg Asset 2008 changes-summary Jan_Plan IS" xfId="21104"/>
    <cellStyle name="_Transamerica - Dolarizado - Abril 2003_Reg Asset 2008 changes-summary Jan_Plan IS 2" xfId="21105"/>
    <cellStyle name="_Transamerica - Dolarizado - Abril 2003_Reg Asset 2008 changes-summary Jan_Plan IS_Xavier" xfId="21106"/>
    <cellStyle name="_Transamerica - Dolarizado - Abril 2003_Reg Asset 2008 changes-summary Jan_Plan IS_Xavier 2" xfId="21107"/>
    <cellStyle name="_Transamerica - Dolarizado - Abril 2003_Reg Asset 2008 changes-summary Jan_PlntIn" xfId="21108"/>
    <cellStyle name="_Transamerica - Dolarizado - Abril 2003_Reg Asset 2008 changes-summary Jan_PlntIn 2" xfId="21109"/>
    <cellStyle name="_Transamerica - Dolarizado - Abril 2003_Reg Asset 2008 changes-summary Jan_PlntIn_Xavier" xfId="21110"/>
    <cellStyle name="_Transamerica - Dolarizado - Abril 2003_Reg Asset 2008 changes-summary Jan_PlntIn_Xavier 2" xfId="21111"/>
    <cellStyle name="_Transamerica - Dolarizado - Abril 2003_Reg Asset 2008 changes-summary Jan_PPA" xfId="21112"/>
    <cellStyle name="_Transamerica - Dolarizado - Abril 2003_Reg Asset 2008 changes-summary Jan_PPA 2" xfId="21113"/>
    <cellStyle name="_Transamerica - Dolarizado - Abril 2003_Reg Asset 2008 changes-summary Jan_PPA_Xavier" xfId="21114"/>
    <cellStyle name="_Transamerica - Dolarizado - Abril 2003_Reg Asset 2008 changes-summary Jan_PPA_Xavier 2" xfId="21115"/>
    <cellStyle name="_Transamerica - Dolarizado - Abril 2003_Reg Asset 2008 changes-summary Jan_Xavier" xfId="21116"/>
    <cellStyle name="_Transamerica - Dolarizado - Abril 2003_Reg Asset 2008 changes-summary Jan_Xavier 2" xfId="21117"/>
    <cellStyle name="_Transamerica - Dolarizado - Abril 2003_Xavier" xfId="21118"/>
    <cellStyle name="_Transamerica - Dolarizado - Abril 2003_Xavier 2" xfId="21119"/>
    <cellStyle name="_Transamerica para autorizar capital al 1-1-03 (nueva version)" xfId="1250"/>
    <cellStyle name="_Transamerica para autorizar capital al 1-1-03 (nueva version) 2" xfId="1251"/>
    <cellStyle name="_Transamerica para autorizar capital al 1-1-03 (nueva version) 2 2" xfId="4159"/>
    <cellStyle name="_Transamerica para autorizar capital al 1-1-03 (nueva version) 2_Xavier" xfId="21120"/>
    <cellStyle name="_Transamerica para autorizar capital al 1-1-03 (nueva version) 2_Xavier 2" xfId="21121"/>
    <cellStyle name="_Transamerica para autorizar capital al 1-1-03 (nueva version) 3" xfId="4158"/>
    <cellStyle name="_Transamerica para autorizar capital al 1-1-03 (nueva version) 3 2" xfId="21122"/>
    <cellStyle name="_Transamerica para autorizar capital al 1-1-03 (nueva version) 4" xfId="21123"/>
    <cellStyle name="_Transamerica para autorizar capital al 1-1-03 (nueva version) 4 2" xfId="21124"/>
    <cellStyle name="_Transamerica para autorizar capital al 1-1-03 (nueva version) 5" xfId="21125"/>
    <cellStyle name="_Transamerica para autorizar capital al 1-1-03 (nueva version) 5 2" xfId="21126"/>
    <cellStyle name="_Transamerica para autorizar capital al 1-1-03 (nueva version) 6" xfId="21127"/>
    <cellStyle name="_Transamerica para autorizar capital al 1-1-03 (nueva version) 6 2" xfId="21128"/>
    <cellStyle name="_Transamerica para autorizar capital al 1-1-03 (nueva version) 7" xfId="21129"/>
    <cellStyle name="_Transamerica para autorizar capital al 1-1-03 (nueva version) 7 2" xfId="21130"/>
    <cellStyle name="_Transamerica para autorizar capital al 1-1-03 (nueva version) 8" xfId="21131"/>
    <cellStyle name="_Transamerica para autorizar capital al 1-1-03 (nueva version) 9" xfId="21132"/>
    <cellStyle name="_Transamerica para autorizar capital al 1-1-03 (nueva version)_9. Staff Cost-External Services" xfId="21133"/>
    <cellStyle name="_Transamerica para autorizar capital al 1-1-03 (nueva version)_9. Staff Cost-External Services 2" xfId="21134"/>
    <cellStyle name="_Transamerica para autorizar capital al 1-1-03 (nueva version)_Actual" xfId="21135"/>
    <cellStyle name="_Transamerica para autorizar capital al 1-1-03 (nueva version)_Actual 2" xfId="21136"/>
    <cellStyle name="_Transamerica para autorizar capital al 1-1-03 (nueva version)_Actual_Xavier" xfId="21137"/>
    <cellStyle name="_Transamerica para autorizar capital al 1-1-03 (nueva version)_Actual_Xavier 2" xfId="21138"/>
    <cellStyle name="_Transamerica para autorizar capital al 1-1-03 (nueva version)_Adams Report Recon Sept 08" xfId="1252"/>
    <cellStyle name="_Transamerica para autorizar capital al 1-1-03 (nueva version)_Adams Report Recon Sept 08 2" xfId="1253"/>
    <cellStyle name="_Transamerica para autorizar capital al 1-1-03 (nueva version)_Adams Report Recon Sept 08 2 2" xfId="4161"/>
    <cellStyle name="_Transamerica para autorizar capital al 1-1-03 (nueva version)_Adams Report Recon Sept 08 2_Xavier" xfId="21139"/>
    <cellStyle name="_Transamerica para autorizar capital al 1-1-03 (nueva version)_Adams Report Recon Sept 08 2_Xavier 2" xfId="21140"/>
    <cellStyle name="_Transamerica para autorizar capital al 1-1-03 (nueva version)_Adams Report Recon Sept 08 3" xfId="4160"/>
    <cellStyle name="_Transamerica para autorizar capital al 1-1-03 (nueva version)_Adams Report Recon Sept 08 3 2" xfId="21141"/>
    <cellStyle name="_Transamerica para autorizar capital al 1-1-03 (nueva version)_Adams Report Recon Sept 08 4" xfId="21142"/>
    <cellStyle name="_Transamerica para autorizar capital al 1-1-03 (nueva version)_Adams Report Recon Sept 08 4 2" xfId="21143"/>
    <cellStyle name="_Transamerica para autorizar capital al 1-1-03 (nueva version)_Adams Report Recon Sept 08 5" xfId="21144"/>
    <cellStyle name="_Transamerica para autorizar capital al 1-1-03 (nueva version)_Adams Report Recon Sept 08 5 2" xfId="21145"/>
    <cellStyle name="_Transamerica para autorizar capital al 1-1-03 (nueva version)_Adams Report Recon Sept 08 6" xfId="21146"/>
    <cellStyle name="_Transamerica para autorizar capital al 1-1-03 (nueva version)_Adams Report Recon Sept 08 6 2" xfId="21147"/>
    <cellStyle name="_Transamerica para autorizar capital al 1-1-03 (nueva version)_Adams Report Recon Sept 08 7" xfId="21148"/>
    <cellStyle name="_Transamerica para autorizar capital al 1-1-03 (nueva version)_Adams Report Recon Sept 08 7 2" xfId="21149"/>
    <cellStyle name="_Transamerica para autorizar capital al 1-1-03 (nueva version)_Adams Report Recon Sept 08 8" xfId="21150"/>
    <cellStyle name="_Transamerica para autorizar capital al 1-1-03 (nueva version)_Adams Report Recon Sept 08 9" xfId="21151"/>
    <cellStyle name="_Transamerica para autorizar capital al 1-1-03 (nueva version)_Adams Report Recon Sept 08_9. Staff Cost-External Services" xfId="21152"/>
    <cellStyle name="_Transamerica para autorizar capital al 1-1-03 (nueva version)_Adams Report Recon Sept 08_9. Staff Cost-External Services 2" xfId="21153"/>
    <cellStyle name="_Transamerica para autorizar capital al 1-1-03 (nueva version)_Adams Report Recon Sept 08_Actual" xfId="21154"/>
    <cellStyle name="_Transamerica para autorizar capital al 1-1-03 (nueva version)_Adams Report Recon Sept 08_Actual 2" xfId="21155"/>
    <cellStyle name="_Transamerica para autorizar capital al 1-1-03 (nueva version)_Adams Report Recon Sept 08_Actual_Xavier" xfId="21156"/>
    <cellStyle name="_Transamerica para autorizar capital al 1-1-03 (nueva version)_Adams Report Recon Sept 08_Actual_Xavier 2" xfId="21157"/>
    <cellStyle name="_Transamerica para autorizar capital al 1-1-03 (nueva version)_Adams Report Recon Sept 08_Conversion" xfId="21158"/>
    <cellStyle name="_Transamerica para autorizar capital al 1-1-03 (nueva version)_Adams Report Recon Sept 08_Conversion 2" xfId="21159"/>
    <cellStyle name="_Transamerica para autorizar capital al 1-1-03 (nueva version)_Adams Report Recon Sept 08_FIN € Summary" xfId="21160"/>
    <cellStyle name="_Transamerica para autorizar capital al 1-1-03 (nueva version)_Adams Report Recon Sept 08_FIN € Summary 2" xfId="21161"/>
    <cellStyle name="_Transamerica para autorizar capital al 1-1-03 (nueva version)_Adams Report Recon Sept 08_IFRS IS" xfId="21162"/>
    <cellStyle name="_Transamerica para autorizar capital al 1-1-03 (nueva version)_Adams Report Recon Sept 08_IFRS IS 2" xfId="21163"/>
    <cellStyle name="_Transamerica para autorizar capital al 1-1-03 (nueva version)_Adams Report Recon Sept 08_IFRS IS_Xavier" xfId="21164"/>
    <cellStyle name="_Transamerica para autorizar capital al 1-1-03 (nueva version)_Adams Report Recon Sept 08_IFRS IS_Xavier 2" xfId="21165"/>
    <cellStyle name="_Transamerica para autorizar capital al 1-1-03 (nueva version)_Adams Report Recon Sept 08_One Corp Summary" xfId="21166"/>
    <cellStyle name="_Transamerica para autorizar capital al 1-1-03 (nueva version)_Adams Report Recon Sept 08_One Corp Summary 2" xfId="21167"/>
    <cellStyle name="_Transamerica para autorizar capital al 1-1-03 (nueva version)_Adams Report Recon Sept 08_Plan IS" xfId="21168"/>
    <cellStyle name="_Transamerica para autorizar capital al 1-1-03 (nueva version)_Adams Report Recon Sept 08_Plan IS 2" xfId="21169"/>
    <cellStyle name="_Transamerica para autorizar capital al 1-1-03 (nueva version)_Adams Report Recon Sept 08_Plan IS_Xavier" xfId="21170"/>
    <cellStyle name="_Transamerica para autorizar capital al 1-1-03 (nueva version)_Adams Report Recon Sept 08_Plan IS_Xavier 2" xfId="21171"/>
    <cellStyle name="_Transamerica para autorizar capital al 1-1-03 (nueva version)_Adams Report Recon Sept 08_PlntIn" xfId="21172"/>
    <cellStyle name="_Transamerica para autorizar capital al 1-1-03 (nueva version)_Adams Report Recon Sept 08_PlntIn 2" xfId="21173"/>
    <cellStyle name="_Transamerica para autorizar capital al 1-1-03 (nueva version)_Adams Report Recon Sept 08_PlntIn_Xavier" xfId="21174"/>
    <cellStyle name="_Transamerica para autorizar capital al 1-1-03 (nueva version)_Adams Report Recon Sept 08_PlntIn_Xavier 2" xfId="21175"/>
    <cellStyle name="_Transamerica para autorizar capital al 1-1-03 (nueva version)_Adams Report Recon Sept 08_PPA" xfId="21176"/>
    <cellStyle name="_Transamerica para autorizar capital al 1-1-03 (nueva version)_Adams Report Recon Sept 08_PPA 2" xfId="21177"/>
    <cellStyle name="_Transamerica para autorizar capital al 1-1-03 (nueva version)_Adams Report Recon Sept 08_PPA_Xavier" xfId="21178"/>
    <cellStyle name="_Transamerica para autorizar capital al 1-1-03 (nueva version)_Adams Report Recon Sept 08_PPA_Xavier 2" xfId="21179"/>
    <cellStyle name="_Transamerica para autorizar capital al 1-1-03 (nueva version)_Adams Report Recon Sept 08_Xavier" xfId="21180"/>
    <cellStyle name="_Transamerica para autorizar capital al 1-1-03 (nueva version)_Adams Report Recon Sept 08_Xavier 2" xfId="21181"/>
    <cellStyle name="_Transamerica para autorizar capital al 1-1-03 (nueva version)_Book1" xfId="1254"/>
    <cellStyle name="_Transamerica para autorizar capital al 1-1-03 (nueva version)_Book1 2" xfId="1255"/>
    <cellStyle name="_Transamerica para autorizar capital al 1-1-03 (nueva version)_Book1 2 2" xfId="4163"/>
    <cellStyle name="_Transamerica para autorizar capital al 1-1-03 (nueva version)_Book1 2_Xavier" xfId="21182"/>
    <cellStyle name="_Transamerica para autorizar capital al 1-1-03 (nueva version)_Book1 2_Xavier 2" xfId="21183"/>
    <cellStyle name="_Transamerica para autorizar capital al 1-1-03 (nueva version)_Book1 3" xfId="4162"/>
    <cellStyle name="_Transamerica para autorizar capital al 1-1-03 (nueva version)_Book1 3 2" xfId="21184"/>
    <cellStyle name="_Transamerica para autorizar capital al 1-1-03 (nueva version)_Book1 4" xfId="21185"/>
    <cellStyle name="_Transamerica para autorizar capital al 1-1-03 (nueva version)_Book1 4 2" xfId="21186"/>
    <cellStyle name="_Transamerica para autorizar capital al 1-1-03 (nueva version)_Book1 5" xfId="21187"/>
    <cellStyle name="_Transamerica para autorizar capital al 1-1-03 (nueva version)_Book1 5 2" xfId="21188"/>
    <cellStyle name="_Transamerica para autorizar capital al 1-1-03 (nueva version)_Book1 6" xfId="21189"/>
    <cellStyle name="_Transamerica para autorizar capital al 1-1-03 (nueva version)_Book1 6 2" xfId="21190"/>
    <cellStyle name="_Transamerica para autorizar capital al 1-1-03 (nueva version)_Book1 7" xfId="21191"/>
    <cellStyle name="_Transamerica para autorizar capital al 1-1-03 (nueva version)_Book1 7 2" xfId="21192"/>
    <cellStyle name="_Transamerica para autorizar capital al 1-1-03 (nueva version)_Book1 8" xfId="21193"/>
    <cellStyle name="_Transamerica para autorizar capital al 1-1-03 (nueva version)_Book1 9" xfId="21194"/>
    <cellStyle name="_Transamerica para autorizar capital al 1-1-03 (nueva version)_Book1_9. Staff Cost-External Services" xfId="21195"/>
    <cellStyle name="_Transamerica para autorizar capital al 1-1-03 (nueva version)_Book1_9. Staff Cost-External Services 2" xfId="21196"/>
    <cellStyle name="_Transamerica para autorizar capital al 1-1-03 (nueva version)_Book1_Actual" xfId="21197"/>
    <cellStyle name="_Transamerica para autorizar capital al 1-1-03 (nueva version)_Book1_Actual 2" xfId="21198"/>
    <cellStyle name="_Transamerica para autorizar capital al 1-1-03 (nueva version)_Book1_Actual_Xavier" xfId="21199"/>
    <cellStyle name="_Transamerica para autorizar capital al 1-1-03 (nueva version)_Book1_Actual_Xavier 2" xfId="21200"/>
    <cellStyle name="_Transamerica para autorizar capital al 1-1-03 (nueva version)_Book1_Conversion" xfId="21201"/>
    <cellStyle name="_Transamerica para autorizar capital al 1-1-03 (nueva version)_Book1_Conversion 2" xfId="21202"/>
    <cellStyle name="_Transamerica para autorizar capital al 1-1-03 (nueva version)_Book1_FIN € Summary" xfId="21203"/>
    <cellStyle name="_Transamerica para autorizar capital al 1-1-03 (nueva version)_Book1_FIN € Summary 2" xfId="21204"/>
    <cellStyle name="_Transamerica para autorizar capital al 1-1-03 (nueva version)_Book1_IFRS IS" xfId="21205"/>
    <cellStyle name="_Transamerica para autorizar capital al 1-1-03 (nueva version)_Book1_IFRS IS 2" xfId="21206"/>
    <cellStyle name="_Transamerica para autorizar capital al 1-1-03 (nueva version)_Book1_IFRS IS_Xavier" xfId="21207"/>
    <cellStyle name="_Transamerica para autorizar capital al 1-1-03 (nueva version)_Book1_IFRS IS_Xavier 2" xfId="21208"/>
    <cellStyle name="_Transamerica para autorizar capital al 1-1-03 (nueva version)_Book1_One Corp Summary" xfId="21209"/>
    <cellStyle name="_Transamerica para autorizar capital al 1-1-03 (nueva version)_Book1_One Corp Summary 2" xfId="21210"/>
    <cellStyle name="_Transamerica para autorizar capital al 1-1-03 (nueva version)_Book1_Plan IS" xfId="21211"/>
    <cellStyle name="_Transamerica para autorizar capital al 1-1-03 (nueva version)_Book1_Plan IS 2" xfId="21212"/>
    <cellStyle name="_Transamerica para autorizar capital al 1-1-03 (nueva version)_Book1_Plan IS_Xavier" xfId="21213"/>
    <cellStyle name="_Transamerica para autorizar capital al 1-1-03 (nueva version)_Book1_Plan IS_Xavier 2" xfId="21214"/>
    <cellStyle name="_Transamerica para autorizar capital al 1-1-03 (nueva version)_Book1_PlntIn" xfId="21215"/>
    <cellStyle name="_Transamerica para autorizar capital al 1-1-03 (nueva version)_Book1_PlntIn 2" xfId="21216"/>
    <cellStyle name="_Transamerica para autorizar capital al 1-1-03 (nueva version)_Book1_PlntIn_Xavier" xfId="21217"/>
    <cellStyle name="_Transamerica para autorizar capital al 1-1-03 (nueva version)_Book1_PlntIn_Xavier 2" xfId="21218"/>
    <cellStyle name="_Transamerica para autorizar capital al 1-1-03 (nueva version)_Book1_PPA" xfId="21219"/>
    <cellStyle name="_Transamerica para autorizar capital al 1-1-03 (nueva version)_Book1_PPA 2" xfId="21220"/>
    <cellStyle name="_Transamerica para autorizar capital al 1-1-03 (nueva version)_Book1_PPA_Xavier" xfId="21221"/>
    <cellStyle name="_Transamerica para autorizar capital al 1-1-03 (nueva version)_Book1_PPA_Xavier 2" xfId="21222"/>
    <cellStyle name="_Transamerica para autorizar capital al 1-1-03 (nueva version)_Book1_Xavier" xfId="21223"/>
    <cellStyle name="_Transamerica para autorizar capital al 1-1-03 (nueva version)_Book1_Xavier 2" xfId="21224"/>
    <cellStyle name="_Transamerica para autorizar capital al 1-1-03 (nueva version)_Conversion" xfId="21225"/>
    <cellStyle name="_Transamerica para autorizar capital al 1-1-03 (nueva version)_Conversion 2" xfId="21226"/>
    <cellStyle name="_Transamerica para autorizar capital al 1-1-03 (nueva version)_FIN € Summary" xfId="21227"/>
    <cellStyle name="_Transamerica para autorizar capital al 1-1-03 (nueva version)_FIN € Summary 2" xfId="21228"/>
    <cellStyle name="_Transamerica para autorizar capital al 1-1-03 (nueva version)_IFRS IS" xfId="21229"/>
    <cellStyle name="_Transamerica para autorizar capital al 1-1-03 (nueva version)_IFRS IS 2" xfId="21230"/>
    <cellStyle name="_Transamerica para autorizar capital al 1-1-03 (nueva version)_IFRS IS_Xavier" xfId="21231"/>
    <cellStyle name="_Transamerica para autorizar capital al 1-1-03 (nueva version)_IFRS IS_Xavier 2" xfId="21232"/>
    <cellStyle name="_Transamerica para autorizar capital al 1-1-03 (nueva version)_NYSEG Assets" xfId="1256"/>
    <cellStyle name="_Transamerica para autorizar capital al 1-1-03 (nueva version)_NYSEG Assets 2" xfId="1257"/>
    <cellStyle name="_Transamerica para autorizar capital al 1-1-03 (nueva version)_NYSEG Assets 2 2" xfId="4165"/>
    <cellStyle name="_Transamerica para autorizar capital al 1-1-03 (nueva version)_NYSEG Assets 2_Xavier" xfId="21233"/>
    <cellStyle name="_Transamerica para autorizar capital al 1-1-03 (nueva version)_NYSEG Assets 2_Xavier 2" xfId="21234"/>
    <cellStyle name="_Transamerica para autorizar capital al 1-1-03 (nueva version)_NYSEG Assets 3" xfId="4164"/>
    <cellStyle name="_Transamerica para autorizar capital al 1-1-03 (nueva version)_NYSEG Assets 3 2" xfId="21235"/>
    <cellStyle name="_Transamerica para autorizar capital al 1-1-03 (nueva version)_NYSEG Assets 4" xfId="21236"/>
    <cellStyle name="_Transamerica para autorizar capital al 1-1-03 (nueva version)_NYSEG Assets 4 2" xfId="21237"/>
    <cellStyle name="_Transamerica para autorizar capital al 1-1-03 (nueva version)_NYSEG Assets 5" xfId="21238"/>
    <cellStyle name="_Transamerica para autorizar capital al 1-1-03 (nueva version)_NYSEG Assets 5 2" xfId="21239"/>
    <cellStyle name="_Transamerica para autorizar capital al 1-1-03 (nueva version)_NYSEG Assets 6" xfId="21240"/>
    <cellStyle name="_Transamerica para autorizar capital al 1-1-03 (nueva version)_NYSEG Assets 6 2" xfId="21241"/>
    <cellStyle name="_Transamerica para autorizar capital al 1-1-03 (nueva version)_NYSEG Assets 7" xfId="21242"/>
    <cellStyle name="_Transamerica para autorizar capital al 1-1-03 (nueva version)_NYSEG Assets 7 2" xfId="21243"/>
    <cellStyle name="_Transamerica para autorizar capital al 1-1-03 (nueva version)_NYSEG Assets 8" xfId="21244"/>
    <cellStyle name="_Transamerica para autorizar capital al 1-1-03 (nueva version)_NYSEG Assets 9" xfId="21245"/>
    <cellStyle name="_Transamerica para autorizar capital al 1-1-03 (nueva version)_NYSEG Assets_9. Staff Cost-External Services" xfId="21246"/>
    <cellStyle name="_Transamerica para autorizar capital al 1-1-03 (nueva version)_NYSEG Assets_9. Staff Cost-External Services 2" xfId="21247"/>
    <cellStyle name="_Transamerica para autorizar capital al 1-1-03 (nueva version)_NYSEG Assets_Actual" xfId="21248"/>
    <cellStyle name="_Transamerica para autorizar capital al 1-1-03 (nueva version)_NYSEG Assets_Actual 2" xfId="21249"/>
    <cellStyle name="_Transamerica para autorizar capital al 1-1-03 (nueva version)_NYSEG Assets_Actual_Xavier" xfId="21250"/>
    <cellStyle name="_Transamerica para autorizar capital al 1-1-03 (nueva version)_NYSEG Assets_Actual_Xavier 2" xfId="21251"/>
    <cellStyle name="_Transamerica para autorizar capital al 1-1-03 (nueva version)_NYSEG Assets_Conversion" xfId="21252"/>
    <cellStyle name="_Transamerica para autorizar capital al 1-1-03 (nueva version)_NYSEG Assets_Conversion 2" xfId="21253"/>
    <cellStyle name="_Transamerica para autorizar capital al 1-1-03 (nueva version)_NYSEG Assets_FIN € Summary" xfId="21254"/>
    <cellStyle name="_Transamerica para autorizar capital al 1-1-03 (nueva version)_NYSEG Assets_FIN € Summary 2" xfId="21255"/>
    <cellStyle name="_Transamerica para autorizar capital al 1-1-03 (nueva version)_NYSEG Assets_IFRS IS" xfId="21256"/>
    <cellStyle name="_Transamerica para autorizar capital al 1-1-03 (nueva version)_NYSEG Assets_IFRS IS 2" xfId="21257"/>
    <cellStyle name="_Transamerica para autorizar capital al 1-1-03 (nueva version)_NYSEG Assets_IFRS IS_Xavier" xfId="21258"/>
    <cellStyle name="_Transamerica para autorizar capital al 1-1-03 (nueva version)_NYSEG Assets_IFRS IS_Xavier 2" xfId="21259"/>
    <cellStyle name="_Transamerica para autorizar capital al 1-1-03 (nueva version)_NYSEG Assets_One Corp Summary" xfId="21260"/>
    <cellStyle name="_Transamerica para autorizar capital al 1-1-03 (nueva version)_NYSEG Assets_One Corp Summary 2" xfId="21261"/>
    <cellStyle name="_Transamerica para autorizar capital al 1-1-03 (nueva version)_NYSEG Assets_Plan IS" xfId="21262"/>
    <cellStyle name="_Transamerica para autorizar capital al 1-1-03 (nueva version)_NYSEG Assets_Plan IS 2" xfId="21263"/>
    <cellStyle name="_Transamerica para autorizar capital al 1-1-03 (nueva version)_NYSEG Assets_Plan IS_Xavier" xfId="21264"/>
    <cellStyle name="_Transamerica para autorizar capital al 1-1-03 (nueva version)_NYSEG Assets_Plan IS_Xavier 2" xfId="21265"/>
    <cellStyle name="_Transamerica para autorizar capital al 1-1-03 (nueva version)_NYSEG Assets_PlntIn" xfId="21266"/>
    <cellStyle name="_Transamerica para autorizar capital al 1-1-03 (nueva version)_NYSEG Assets_PlntIn 2" xfId="21267"/>
    <cellStyle name="_Transamerica para autorizar capital al 1-1-03 (nueva version)_NYSEG Assets_PlntIn_Xavier" xfId="21268"/>
    <cellStyle name="_Transamerica para autorizar capital al 1-1-03 (nueva version)_NYSEG Assets_PlntIn_Xavier 2" xfId="21269"/>
    <cellStyle name="_Transamerica para autorizar capital al 1-1-03 (nueva version)_NYSEG Assets_PPA" xfId="21270"/>
    <cellStyle name="_Transamerica para autorizar capital al 1-1-03 (nueva version)_NYSEG Assets_PPA 2" xfId="21271"/>
    <cellStyle name="_Transamerica para autorizar capital al 1-1-03 (nueva version)_NYSEG Assets_PPA_Xavier" xfId="21272"/>
    <cellStyle name="_Transamerica para autorizar capital al 1-1-03 (nueva version)_NYSEG Assets_PPA_Xavier 2" xfId="21273"/>
    <cellStyle name="_Transamerica para autorizar capital al 1-1-03 (nueva version)_NYSEG Assets_Xavier" xfId="21274"/>
    <cellStyle name="_Transamerica para autorizar capital al 1-1-03 (nueva version)_NYSEG Assets_Xavier 2" xfId="21275"/>
    <cellStyle name="_Transamerica para autorizar capital al 1-1-03 (nueva version)_NYSEG Liab" xfId="1258"/>
    <cellStyle name="_Transamerica para autorizar capital al 1-1-03 (nueva version)_NYSEG Liab 2" xfId="1259"/>
    <cellStyle name="_Transamerica para autorizar capital al 1-1-03 (nueva version)_NYSEG Liab 2 2" xfId="4167"/>
    <cellStyle name="_Transamerica para autorizar capital al 1-1-03 (nueva version)_NYSEG Liab 2_Xavier" xfId="21276"/>
    <cellStyle name="_Transamerica para autorizar capital al 1-1-03 (nueva version)_NYSEG Liab 2_Xavier 2" xfId="21277"/>
    <cellStyle name="_Transamerica para autorizar capital al 1-1-03 (nueva version)_NYSEG Liab 3" xfId="4166"/>
    <cellStyle name="_Transamerica para autorizar capital al 1-1-03 (nueva version)_NYSEG Liab 3 2" xfId="21278"/>
    <cellStyle name="_Transamerica para autorizar capital al 1-1-03 (nueva version)_NYSEG Liab 4" xfId="21279"/>
    <cellStyle name="_Transamerica para autorizar capital al 1-1-03 (nueva version)_NYSEG Liab 4 2" xfId="21280"/>
    <cellStyle name="_Transamerica para autorizar capital al 1-1-03 (nueva version)_NYSEG Liab 5" xfId="21281"/>
    <cellStyle name="_Transamerica para autorizar capital al 1-1-03 (nueva version)_NYSEG Liab 5 2" xfId="21282"/>
    <cellStyle name="_Transamerica para autorizar capital al 1-1-03 (nueva version)_NYSEG Liab 6" xfId="21283"/>
    <cellStyle name="_Transamerica para autorizar capital al 1-1-03 (nueva version)_NYSEG Liab 6 2" xfId="21284"/>
    <cellStyle name="_Transamerica para autorizar capital al 1-1-03 (nueva version)_NYSEG Liab 7" xfId="21285"/>
    <cellStyle name="_Transamerica para autorizar capital al 1-1-03 (nueva version)_NYSEG Liab 7 2" xfId="21286"/>
    <cellStyle name="_Transamerica para autorizar capital al 1-1-03 (nueva version)_NYSEG Liab 8" xfId="21287"/>
    <cellStyle name="_Transamerica para autorizar capital al 1-1-03 (nueva version)_NYSEG Liab 9" xfId="21288"/>
    <cellStyle name="_Transamerica para autorizar capital al 1-1-03 (nueva version)_NYSEG Liab_9. Staff Cost-External Services" xfId="21289"/>
    <cellStyle name="_Transamerica para autorizar capital al 1-1-03 (nueva version)_NYSEG Liab_9. Staff Cost-External Services 2" xfId="21290"/>
    <cellStyle name="_Transamerica para autorizar capital al 1-1-03 (nueva version)_NYSEG Liab_Actual" xfId="21291"/>
    <cellStyle name="_Transamerica para autorizar capital al 1-1-03 (nueva version)_NYSEG Liab_Actual 2" xfId="21292"/>
    <cellStyle name="_Transamerica para autorizar capital al 1-1-03 (nueva version)_NYSEG Liab_Actual_Xavier" xfId="21293"/>
    <cellStyle name="_Transamerica para autorizar capital al 1-1-03 (nueva version)_NYSEG Liab_Actual_Xavier 2" xfId="21294"/>
    <cellStyle name="_Transamerica para autorizar capital al 1-1-03 (nueva version)_NYSEG Liab_Conversion" xfId="21295"/>
    <cellStyle name="_Transamerica para autorizar capital al 1-1-03 (nueva version)_NYSEG Liab_Conversion 2" xfId="21296"/>
    <cellStyle name="_Transamerica para autorizar capital al 1-1-03 (nueva version)_NYSEG Liab_FIN € Summary" xfId="21297"/>
    <cellStyle name="_Transamerica para autorizar capital al 1-1-03 (nueva version)_NYSEG Liab_FIN € Summary 2" xfId="21298"/>
    <cellStyle name="_Transamerica para autorizar capital al 1-1-03 (nueva version)_NYSEG Liab_IFRS IS" xfId="21299"/>
    <cellStyle name="_Transamerica para autorizar capital al 1-1-03 (nueva version)_NYSEG Liab_IFRS IS 2" xfId="21300"/>
    <cellStyle name="_Transamerica para autorizar capital al 1-1-03 (nueva version)_NYSEG Liab_IFRS IS_Xavier" xfId="21301"/>
    <cellStyle name="_Transamerica para autorizar capital al 1-1-03 (nueva version)_NYSEG Liab_IFRS IS_Xavier 2" xfId="21302"/>
    <cellStyle name="_Transamerica para autorizar capital al 1-1-03 (nueva version)_NYSEG Liab_One Corp Summary" xfId="21303"/>
    <cellStyle name="_Transamerica para autorizar capital al 1-1-03 (nueva version)_NYSEG Liab_One Corp Summary 2" xfId="21304"/>
    <cellStyle name="_Transamerica para autorizar capital al 1-1-03 (nueva version)_NYSEG Liab_Plan IS" xfId="21305"/>
    <cellStyle name="_Transamerica para autorizar capital al 1-1-03 (nueva version)_NYSEG Liab_Plan IS 2" xfId="21306"/>
    <cellStyle name="_Transamerica para autorizar capital al 1-1-03 (nueva version)_NYSEG Liab_Plan IS_Xavier" xfId="21307"/>
    <cellStyle name="_Transamerica para autorizar capital al 1-1-03 (nueva version)_NYSEG Liab_Plan IS_Xavier 2" xfId="21308"/>
    <cellStyle name="_Transamerica para autorizar capital al 1-1-03 (nueva version)_NYSEG Liab_PlntIn" xfId="21309"/>
    <cellStyle name="_Transamerica para autorizar capital al 1-1-03 (nueva version)_NYSEG Liab_PlntIn 2" xfId="21310"/>
    <cellStyle name="_Transamerica para autorizar capital al 1-1-03 (nueva version)_NYSEG Liab_PlntIn_Xavier" xfId="21311"/>
    <cellStyle name="_Transamerica para autorizar capital al 1-1-03 (nueva version)_NYSEG Liab_PlntIn_Xavier 2" xfId="21312"/>
    <cellStyle name="_Transamerica para autorizar capital al 1-1-03 (nueva version)_NYSEG Liab_PPA" xfId="21313"/>
    <cellStyle name="_Transamerica para autorizar capital al 1-1-03 (nueva version)_NYSEG Liab_PPA 2" xfId="21314"/>
    <cellStyle name="_Transamerica para autorizar capital al 1-1-03 (nueva version)_NYSEG Liab_PPA_Xavier" xfId="21315"/>
    <cellStyle name="_Transamerica para autorizar capital al 1-1-03 (nueva version)_NYSEG Liab_PPA_Xavier 2" xfId="21316"/>
    <cellStyle name="_Transamerica para autorizar capital al 1-1-03 (nueva version)_NYSEG Liab_Xavier" xfId="21317"/>
    <cellStyle name="_Transamerica para autorizar capital al 1-1-03 (nueva version)_NYSEG Liab_Xavier 2" xfId="21318"/>
    <cellStyle name="_Transamerica para autorizar capital al 1-1-03 (nueva version)_One Corp Summary" xfId="21319"/>
    <cellStyle name="_Transamerica para autorizar capital al 1-1-03 (nueva version)_One Corp Summary 2" xfId="21320"/>
    <cellStyle name="_Transamerica para autorizar capital al 1-1-03 (nueva version)_Plan IS" xfId="21321"/>
    <cellStyle name="_Transamerica para autorizar capital al 1-1-03 (nueva version)_Plan IS 2" xfId="21322"/>
    <cellStyle name="_Transamerica para autorizar capital al 1-1-03 (nueva version)_Plan IS_Xavier" xfId="21323"/>
    <cellStyle name="_Transamerica para autorizar capital al 1-1-03 (nueva version)_Plan IS_Xavier 2" xfId="21324"/>
    <cellStyle name="_Transamerica para autorizar capital al 1-1-03 (nueva version)_PlntIn" xfId="21325"/>
    <cellStyle name="_Transamerica para autorizar capital al 1-1-03 (nueva version)_PlntIn 2" xfId="21326"/>
    <cellStyle name="_Transamerica para autorizar capital al 1-1-03 (nueva version)_PlntIn_Xavier" xfId="21327"/>
    <cellStyle name="_Transamerica para autorizar capital al 1-1-03 (nueva version)_PlntIn_Xavier 2" xfId="21328"/>
    <cellStyle name="_Transamerica para autorizar capital al 1-1-03 (nueva version)_PPA" xfId="21329"/>
    <cellStyle name="_Transamerica para autorizar capital al 1-1-03 (nueva version)_PPA 2" xfId="21330"/>
    <cellStyle name="_Transamerica para autorizar capital al 1-1-03 (nueva version)_PPA_Xavier" xfId="21331"/>
    <cellStyle name="_Transamerica para autorizar capital al 1-1-03 (nueva version)_PPA_Xavier 2" xfId="21332"/>
    <cellStyle name="_Transamerica para autorizar capital al 1-1-03 (nueva version)_Reg Asset 2008 changes-summary Jan" xfId="1260"/>
    <cellStyle name="_Transamerica para autorizar capital al 1-1-03 (nueva version)_Reg Asset 2008 changes-summary Jan 2" xfId="1261"/>
    <cellStyle name="_Transamerica para autorizar capital al 1-1-03 (nueva version)_Reg Asset 2008 changes-summary Jan 2 2" xfId="4169"/>
    <cellStyle name="_Transamerica para autorizar capital al 1-1-03 (nueva version)_Reg Asset 2008 changes-summary Jan 2_Xavier" xfId="21333"/>
    <cellStyle name="_Transamerica para autorizar capital al 1-1-03 (nueva version)_Reg Asset 2008 changes-summary Jan 2_Xavier 2" xfId="21334"/>
    <cellStyle name="_Transamerica para autorizar capital al 1-1-03 (nueva version)_Reg Asset 2008 changes-summary Jan 3" xfId="4168"/>
    <cellStyle name="_Transamerica para autorizar capital al 1-1-03 (nueva version)_Reg Asset 2008 changes-summary Jan 3 2" xfId="21335"/>
    <cellStyle name="_Transamerica para autorizar capital al 1-1-03 (nueva version)_Reg Asset 2008 changes-summary Jan 4" xfId="21336"/>
    <cellStyle name="_Transamerica para autorizar capital al 1-1-03 (nueva version)_Reg Asset 2008 changes-summary Jan 4 2" xfId="21337"/>
    <cellStyle name="_Transamerica para autorizar capital al 1-1-03 (nueva version)_Reg Asset 2008 changes-summary Jan 5" xfId="21338"/>
    <cellStyle name="_Transamerica para autorizar capital al 1-1-03 (nueva version)_Reg Asset 2008 changes-summary Jan 5 2" xfId="21339"/>
    <cellStyle name="_Transamerica para autorizar capital al 1-1-03 (nueva version)_Reg Asset 2008 changes-summary Jan 6" xfId="21340"/>
    <cellStyle name="_Transamerica para autorizar capital al 1-1-03 (nueva version)_Reg Asset 2008 changes-summary Jan 6 2" xfId="21341"/>
    <cellStyle name="_Transamerica para autorizar capital al 1-1-03 (nueva version)_Reg Asset 2008 changes-summary Jan 7" xfId="21342"/>
    <cellStyle name="_Transamerica para autorizar capital al 1-1-03 (nueva version)_Reg Asset 2008 changes-summary Jan 7 2" xfId="21343"/>
    <cellStyle name="_Transamerica para autorizar capital al 1-1-03 (nueva version)_Reg Asset 2008 changes-summary Jan 8" xfId="21344"/>
    <cellStyle name="_Transamerica para autorizar capital al 1-1-03 (nueva version)_Reg Asset 2008 changes-summary Jan 9" xfId="21345"/>
    <cellStyle name="_Transamerica para autorizar capital al 1-1-03 (nueva version)_Reg Asset 2008 changes-summary Jan_9. Staff Cost-External Services" xfId="21346"/>
    <cellStyle name="_Transamerica para autorizar capital al 1-1-03 (nueva version)_Reg Asset 2008 changes-summary Jan_9. Staff Cost-External Services 2" xfId="21347"/>
    <cellStyle name="_Transamerica para autorizar capital al 1-1-03 (nueva version)_Reg Asset 2008 changes-summary Jan_Actual" xfId="21348"/>
    <cellStyle name="_Transamerica para autorizar capital al 1-1-03 (nueva version)_Reg Asset 2008 changes-summary Jan_Actual 2" xfId="21349"/>
    <cellStyle name="_Transamerica para autorizar capital al 1-1-03 (nueva version)_Reg Asset 2008 changes-summary Jan_Actual_Xavier" xfId="21350"/>
    <cellStyle name="_Transamerica para autorizar capital al 1-1-03 (nueva version)_Reg Asset 2008 changes-summary Jan_Actual_Xavier 2" xfId="21351"/>
    <cellStyle name="_Transamerica para autorizar capital al 1-1-03 (nueva version)_Reg Asset 2008 changes-summary Jan_Conversion" xfId="21352"/>
    <cellStyle name="_Transamerica para autorizar capital al 1-1-03 (nueva version)_Reg Asset 2008 changes-summary Jan_Conversion 2" xfId="21353"/>
    <cellStyle name="_Transamerica para autorizar capital al 1-1-03 (nueva version)_Reg Asset 2008 changes-summary Jan_FIN € Summary" xfId="21354"/>
    <cellStyle name="_Transamerica para autorizar capital al 1-1-03 (nueva version)_Reg Asset 2008 changes-summary Jan_FIN € Summary 2" xfId="21355"/>
    <cellStyle name="_Transamerica para autorizar capital al 1-1-03 (nueva version)_Reg Asset 2008 changes-summary Jan_IFRS IS" xfId="21356"/>
    <cellStyle name="_Transamerica para autorizar capital al 1-1-03 (nueva version)_Reg Asset 2008 changes-summary Jan_IFRS IS 2" xfId="21357"/>
    <cellStyle name="_Transamerica para autorizar capital al 1-1-03 (nueva version)_Reg Asset 2008 changes-summary Jan_IFRS IS_Xavier" xfId="21358"/>
    <cellStyle name="_Transamerica para autorizar capital al 1-1-03 (nueva version)_Reg Asset 2008 changes-summary Jan_IFRS IS_Xavier 2" xfId="21359"/>
    <cellStyle name="_Transamerica para autorizar capital al 1-1-03 (nueva version)_Reg Asset 2008 changes-summary Jan_One Corp Summary" xfId="21360"/>
    <cellStyle name="_Transamerica para autorizar capital al 1-1-03 (nueva version)_Reg Asset 2008 changes-summary Jan_One Corp Summary 2" xfId="21361"/>
    <cellStyle name="_Transamerica para autorizar capital al 1-1-03 (nueva version)_Reg Asset 2008 changes-summary Jan_Plan IS" xfId="21362"/>
    <cellStyle name="_Transamerica para autorizar capital al 1-1-03 (nueva version)_Reg Asset 2008 changes-summary Jan_Plan IS 2" xfId="21363"/>
    <cellStyle name="_Transamerica para autorizar capital al 1-1-03 (nueva version)_Reg Asset 2008 changes-summary Jan_Plan IS_Xavier" xfId="21364"/>
    <cellStyle name="_Transamerica para autorizar capital al 1-1-03 (nueva version)_Reg Asset 2008 changes-summary Jan_Plan IS_Xavier 2" xfId="21365"/>
    <cellStyle name="_Transamerica para autorizar capital al 1-1-03 (nueva version)_Reg Asset 2008 changes-summary Jan_PlntIn" xfId="21366"/>
    <cellStyle name="_Transamerica para autorizar capital al 1-1-03 (nueva version)_Reg Asset 2008 changes-summary Jan_PlntIn 2" xfId="21367"/>
    <cellStyle name="_Transamerica para autorizar capital al 1-1-03 (nueva version)_Reg Asset 2008 changes-summary Jan_PlntIn_Xavier" xfId="21368"/>
    <cellStyle name="_Transamerica para autorizar capital al 1-1-03 (nueva version)_Reg Asset 2008 changes-summary Jan_PlntIn_Xavier 2" xfId="21369"/>
    <cellStyle name="_Transamerica para autorizar capital al 1-1-03 (nueva version)_Reg Asset 2008 changes-summary Jan_PPA" xfId="21370"/>
    <cellStyle name="_Transamerica para autorizar capital al 1-1-03 (nueva version)_Reg Asset 2008 changes-summary Jan_PPA 2" xfId="21371"/>
    <cellStyle name="_Transamerica para autorizar capital al 1-1-03 (nueva version)_Reg Asset 2008 changes-summary Jan_PPA_Xavier" xfId="21372"/>
    <cellStyle name="_Transamerica para autorizar capital al 1-1-03 (nueva version)_Reg Asset 2008 changes-summary Jan_PPA_Xavier 2" xfId="21373"/>
    <cellStyle name="_Transamerica para autorizar capital al 1-1-03 (nueva version)_Reg Asset 2008 changes-summary Jan_Xavier" xfId="21374"/>
    <cellStyle name="_Transamerica para autorizar capital al 1-1-03 (nueva version)_Reg Asset 2008 changes-summary Jan_Xavier 2" xfId="21375"/>
    <cellStyle name="_Transamerica para autorizar capital al 1-1-03 (nueva version)_Xavier" xfId="21376"/>
    <cellStyle name="_Transamerica para autorizar capital al 1-1-03 (nueva version)_Xavier 2" xfId="21377"/>
    <cellStyle name="_Transamerica para autorizar capital al 1-12-02 (nueva version)" xfId="1262"/>
    <cellStyle name="_Transamerica para autorizar capital al 1-12-02 (nueva version) 2" xfId="1263"/>
    <cellStyle name="_Transamerica para autorizar capital al 1-12-02 (nueva version) 2 2" xfId="4171"/>
    <cellStyle name="_Transamerica para autorizar capital al 1-12-02 (nueva version) 2_Xavier" xfId="21378"/>
    <cellStyle name="_Transamerica para autorizar capital al 1-12-02 (nueva version) 2_Xavier 2" xfId="21379"/>
    <cellStyle name="_Transamerica para autorizar capital al 1-12-02 (nueva version) 3" xfId="4170"/>
    <cellStyle name="_Transamerica para autorizar capital al 1-12-02 (nueva version) 3 2" xfId="21380"/>
    <cellStyle name="_Transamerica para autorizar capital al 1-12-02 (nueva version) 4" xfId="21381"/>
    <cellStyle name="_Transamerica para autorizar capital al 1-12-02 (nueva version) 4 2" xfId="21382"/>
    <cellStyle name="_Transamerica para autorizar capital al 1-12-02 (nueva version) 5" xfId="21383"/>
    <cellStyle name="_Transamerica para autorizar capital al 1-12-02 (nueva version) 5 2" xfId="21384"/>
    <cellStyle name="_Transamerica para autorizar capital al 1-12-02 (nueva version) 6" xfId="21385"/>
    <cellStyle name="_Transamerica para autorizar capital al 1-12-02 (nueva version) 6 2" xfId="21386"/>
    <cellStyle name="_Transamerica para autorizar capital al 1-12-02 (nueva version) 7" xfId="21387"/>
    <cellStyle name="_Transamerica para autorizar capital al 1-12-02 (nueva version) 7 2" xfId="21388"/>
    <cellStyle name="_Transamerica para autorizar capital al 1-12-02 (nueva version) 8" xfId="21389"/>
    <cellStyle name="_Transamerica para autorizar capital al 1-12-02 (nueva version) 9" xfId="21390"/>
    <cellStyle name="_Transamerica para autorizar capital al 1-12-02 (nueva version)_9. Staff Cost-External Services" xfId="21391"/>
    <cellStyle name="_Transamerica para autorizar capital al 1-12-02 (nueva version)_9. Staff Cost-External Services 2" xfId="21392"/>
    <cellStyle name="_Transamerica para autorizar capital al 1-12-02 (nueva version)_Actual" xfId="21393"/>
    <cellStyle name="_Transamerica para autorizar capital al 1-12-02 (nueva version)_Actual 2" xfId="21394"/>
    <cellStyle name="_Transamerica para autorizar capital al 1-12-02 (nueva version)_Actual_Xavier" xfId="21395"/>
    <cellStyle name="_Transamerica para autorizar capital al 1-12-02 (nueva version)_Actual_Xavier 2" xfId="21396"/>
    <cellStyle name="_Transamerica para autorizar capital al 1-12-02 (nueva version)_Adams Report Recon Sept 08" xfId="1264"/>
    <cellStyle name="_Transamerica para autorizar capital al 1-12-02 (nueva version)_Adams Report Recon Sept 08 2" xfId="1265"/>
    <cellStyle name="_Transamerica para autorizar capital al 1-12-02 (nueva version)_Adams Report Recon Sept 08 2 2" xfId="4173"/>
    <cellStyle name="_Transamerica para autorizar capital al 1-12-02 (nueva version)_Adams Report Recon Sept 08 2_Xavier" xfId="21397"/>
    <cellStyle name="_Transamerica para autorizar capital al 1-12-02 (nueva version)_Adams Report Recon Sept 08 2_Xavier 2" xfId="21398"/>
    <cellStyle name="_Transamerica para autorizar capital al 1-12-02 (nueva version)_Adams Report Recon Sept 08 3" xfId="4172"/>
    <cellStyle name="_Transamerica para autorizar capital al 1-12-02 (nueva version)_Adams Report Recon Sept 08 3 2" xfId="21399"/>
    <cellStyle name="_Transamerica para autorizar capital al 1-12-02 (nueva version)_Adams Report Recon Sept 08 4" xfId="21400"/>
    <cellStyle name="_Transamerica para autorizar capital al 1-12-02 (nueva version)_Adams Report Recon Sept 08 4 2" xfId="21401"/>
    <cellStyle name="_Transamerica para autorizar capital al 1-12-02 (nueva version)_Adams Report Recon Sept 08 5" xfId="21402"/>
    <cellStyle name="_Transamerica para autorizar capital al 1-12-02 (nueva version)_Adams Report Recon Sept 08 5 2" xfId="21403"/>
    <cellStyle name="_Transamerica para autorizar capital al 1-12-02 (nueva version)_Adams Report Recon Sept 08 6" xfId="21404"/>
    <cellStyle name="_Transamerica para autorizar capital al 1-12-02 (nueva version)_Adams Report Recon Sept 08 6 2" xfId="21405"/>
    <cellStyle name="_Transamerica para autorizar capital al 1-12-02 (nueva version)_Adams Report Recon Sept 08 7" xfId="21406"/>
    <cellStyle name="_Transamerica para autorizar capital al 1-12-02 (nueva version)_Adams Report Recon Sept 08 7 2" xfId="21407"/>
    <cellStyle name="_Transamerica para autorizar capital al 1-12-02 (nueva version)_Adams Report Recon Sept 08 8" xfId="21408"/>
    <cellStyle name="_Transamerica para autorizar capital al 1-12-02 (nueva version)_Adams Report Recon Sept 08 9" xfId="21409"/>
    <cellStyle name="_Transamerica para autorizar capital al 1-12-02 (nueva version)_Adams Report Recon Sept 08_9. Staff Cost-External Services" xfId="21410"/>
    <cellStyle name="_Transamerica para autorizar capital al 1-12-02 (nueva version)_Adams Report Recon Sept 08_9. Staff Cost-External Services 2" xfId="21411"/>
    <cellStyle name="_Transamerica para autorizar capital al 1-12-02 (nueva version)_Adams Report Recon Sept 08_Actual" xfId="21412"/>
    <cellStyle name="_Transamerica para autorizar capital al 1-12-02 (nueva version)_Adams Report Recon Sept 08_Actual 2" xfId="21413"/>
    <cellStyle name="_Transamerica para autorizar capital al 1-12-02 (nueva version)_Adams Report Recon Sept 08_Actual_Xavier" xfId="21414"/>
    <cellStyle name="_Transamerica para autorizar capital al 1-12-02 (nueva version)_Adams Report Recon Sept 08_Actual_Xavier 2" xfId="21415"/>
    <cellStyle name="_Transamerica para autorizar capital al 1-12-02 (nueva version)_Adams Report Recon Sept 08_Conversion" xfId="21416"/>
    <cellStyle name="_Transamerica para autorizar capital al 1-12-02 (nueva version)_Adams Report Recon Sept 08_Conversion 2" xfId="21417"/>
    <cellStyle name="_Transamerica para autorizar capital al 1-12-02 (nueva version)_Adams Report Recon Sept 08_FIN € Summary" xfId="21418"/>
    <cellStyle name="_Transamerica para autorizar capital al 1-12-02 (nueva version)_Adams Report Recon Sept 08_FIN € Summary 2" xfId="21419"/>
    <cellStyle name="_Transamerica para autorizar capital al 1-12-02 (nueva version)_Adams Report Recon Sept 08_IFRS IS" xfId="21420"/>
    <cellStyle name="_Transamerica para autorizar capital al 1-12-02 (nueva version)_Adams Report Recon Sept 08_IFRS IS 2" xfId="21421"/>
    <cellStyle name="_Transamerica para autorizar capital al 1-12-02 (nueva version)_Adams Report Recon Sept 08_IFRS IS_Xavier" xfId="21422"/>
    <cellStyle name="_Transamerica para autorizar capital al 1-12-02 (nueva version)_Adams Report Recon Sept 08_IFRS IS_Xavier 2" xfId="21423"/>
    <cellStyle name="_Transamerica para autorizar capital al 1-12-02 (nueva version)_Adams Report Recon Sept 08_One Corp Summary" xfId="21424"/>
    <cellStyle name="_Transamerica para autorizar capital al 1-12-02 (nueva version)_Adams Report Recon Sept 08_One Corp Summary 2" xfId="21425"/>
    <cellStyle name="_Transamerica para autorizar capital al 1-12-02 (nueva version)_Adams Report Recon Sept 08_Plan IS" xfId="21426"/>
    <cellStyle name="_Transamerica para autorizar capital al 1-12-02 (nueva version)_Adams Report Recon Sept 08_Plan IS 2" xfId="21427"/>
    <cellStyle name="_Transamerica para autorizar capital al 1-12-02 (nueva version)_Adams Report Recon Sept 08_Plan IS_Xavier" xfId="21428"/>
    <cellStyle name="_Transamerica para autorizar capital al 1-12-02 (nueva version)_Adams Report Recon Sept 08_Plan IS_Xavier 2" xfId="21429"/>
    <cellStyle name="_Transamerica para autorizar capital al 1-12-02 (nueva version)_Adams Report Recon Sept 08_PlntIn" xfId="21430"/>
    <cellStyle name="_Transamerica para autorizar capital al 1-12-02 (nueva version)_Adams Report Recon Sept 08_PlntIn 2" xfId="21431"/>
    <cellStyle name="_Transamerica para autorizar capital al 1-12-02 (nueva version)_Adams Report Recon Sept 08_PlntIn_Xavier" xfId="21432"/>
    <cellStyle name="_Transamerica para autorizar capital al 1-12-02 (nueva version)_Adams Report Recon Sept 08_PlntIn_Xavier 2" xfId="21433"/>
    <cellStyle name="_Transamerica para autorizar capital al 1-12-02 (nueva version)_Adams Report Recon Sept 08_PPA" xfId="21434"/>
    <cellStyle name="_Transamerica para autorizar capital al 1-12-02 (nueva version)_Adams Report Recon Sept 08_PPA 2" xfId="21435"/>
    <cellStyle name="_Transamerica para autorizar capital al 1-12-02 (nueva version)_Adams Report Recon Sept 08_PPA_Xavier" xfId="21436"/>
    <cellStyle name="_Transamerica para autorizar capital al 1-12-02 (nueva version)_Adams Report Recon Sept 08_PPA_Xavier 2" xfId="21437"/>
    <cellStyle name="_Transamerica para autorizar capital al 1-12-02 (nueva version)_Adams Report Recon Sept 08_Xavier" xfId="21438"/>
    <cellStyle name="_Transamerica para autorizar capital al 1-12-02 (nueva version)_Adams Report Recon Sept 08_Xavier 2" xfId="21439"/>
    <cellStyle name="_Transamerica para autorizar capital al 1-12-02 (nueva version)_Book1" xfId="1266"/>
    <cellStyle name="_Transamerica para autorizar capital al 1-12-02 (nueva version)_Book1 2" xfId="1267"/>
    <cellStyle name="_Transamerica para autorizar capital al 1-12-02 (nueva version)_Book1 2 2" xfId="4175"/>
    <cellStyle name="_Transamerica para autorizar capital al 1-12-02 (nueva version)_Book1 2_Xavier" xfId="21440"/>
    <cellStyle name="_Transamerica para autorizar capital al 1-12-02 (nueva version)_Book1 2_Xavier 2" xfId="21441"/>
    <cellStyle name="_Transamerica para autorizar capital al 1-12-02 (nueva version)_Book1 3" xfId="4174"/>
    <cellStyle name="_Transamerica para autorizar capital al 1-12-02 (nueva version)_Book1 3 2" xfId="21442"/>
    <cellStyle name="_Transamerica para autorizar capital al 1-12-02 (nueva version)_Book1 4" xfId="21443"/>
    <cellStyle name="_Transamerica para autorizar capital al 1-12-02 (nueva version)_Book1 4 2" xfId="21444"/>
    <cellStyle name="_Transamerica para autorizar capital al 1-12-02 (nueva version)_Book1 5" xfId="21445"/>
    <cellStyle name="_Transamerica para autorizar capital al 1-12-02 (nueva version)_Book1 5 2" xfId="21446"/>
    <cellStyle name="_Transamerica para autorizar capital al 1-12-02 (nueva version)_Book1 6" xfId="21447"/>
    <cellStyle name="_Transamerica para autorizar capital al 1-12-02 (nueva version)_Book1 6 2" xfId="21448"/>
    <cellStyle name="_Transamerica para autorizar capital al 1-12-02 (nueva version)_Book1 7" xfId="21449"/>
    <cellStyle name="_Transamerica para autorizar capital al 1-12-02 (nueva version)_Book1 7 2" xfId="21450"/>
    <cellStyle name="_Transamerica para autorizar capital al 1-12-02 (nueva version)_Book1 8" xfId="21451"/>
    <cellStyle name="_Transamerica para autorizar capital al 1-12-02 (nueva version)_Book1 9" xfId="21452"/>
    <cellStyle name="_Transamerica para autorizar capital al 1-12-02 (nueva version)_Book1_9. Staff Cost-External Services" xfId="21453"/>
    <cellStyle name="_Transamerica para autorizar capital al 1-12-02 (nueva version)_Book1_9. Staff Cost-External Services 2" xfId="21454"/>
    <cellStyle name="_Transamerica para autorizar capital al 1-12-02 (nueva version)_Book1_Actual" xfId="21455"/>
    <cellStyle name="_Transamerica para autorizar capital al 1-12-02 (nueva version)_Book1_Actual 2" xfId="21456"/>
    <cellStyle name="_Transamerica para autorizar capital al 1-12-02 (nueva version)_Book1_Actual_Xavier" xfId="21457"/>
    <cellStyle name="_Transamerica para autorizar capital al 1-12-02 (nueva version)_Book1_Actual_Xavier 2" xfId="21458"/>
    <cellStyle name="_Transamerica para autorizar capital al 1-12-02 (nueva version)_Book1_Conversion" xfId="21459"/>
    <cellStyle name="_Transamerica para autorizar capital al 1-12-02 (nueva version)_Book1_Conversion 2" xfId="21460"/>
    <cellStyle name="_Transamerica para autorizar capital al 1-12-02 (nueva version)_Book1_FIN € Summary" xfId="21461"/>
    <cellStyle name="_Transamerica para autorizar capital al 1-12-02 (nueva version)_Book1_FIN € Summary 2" xfId="21462"/>
    <cellStyle name="_Transamerica para autorizar capital al 1-12-02 (nueva version)_Book1_IFRS IS" xfId="21463"/>
    <cellStyle name="_Transamerica para autorizar capital al 1-12-02 (nueva version)_Book1_IFRS IS 2" xfId="21464"/>
    <cellStyle name="_Transamerica para autorizar capital al 1-12-02 (nueva version)_Book1_IFRS IS_Xavier" xfId="21465"/>
    <cellStyle name="_Transamerica para autorizar capital al 1-12-02 (nueva version)_Book1_IFRS IS_Xavier 2" xfId="21466"/>
    <cellStyle name="_Transamerica para autorizar capital al 1-12-02 (nueva version)_Book1_One Corp Summary" xfId="21467"/>
    <cellStyle name="_Transamerica para autorizar capital al 1-12-02 (nueva version)_Book1_One Corp Summary 2" xfId="21468"/>
    <cellStyle name="_Transamerica para autorizar capital al 1-12-02 (nueva version)_Book1_Plan IS" xfId="21469"/>
    <cellStyle name="_Transamerica para autorizar capital al 1-12-02 (nueva version)_Book1_Plan IS 2" xfId="21470"/>
    <cellStyle name="_Transamerica para autorizar capital al 1-12-02 (nueva version)_Book1_Plan IS_Xavier" xfId="21471"/>
    <cellStyle name="_Transamerica para autorizar capital al 1-12-02 (nueva version)_Book1_Plan IS_Xavier 2" xfId="21472"/>
    <cellStyle name="_Transamerica para autorizar capital al 1-12-02 (nueva version)_Book1_PlntIn" xfId="21473"/>
    <cellStyle name="_Transamerica para autorizar capital al 1-12-02 (nueva version)_Book1_PlntIn 2" xfId="21474"/>
    <cellStyle name="_Transamerica para autorizar capital al 1-12-02 (nueva version)_Book1_PlntIn_Xavier" xfId="21475"/>
    <cellStyle name="_Transamerica para autorizar capital al 1-12-02 (nueva version)_Book1_PlntIn_Xavier 2" xfId="21476"/>
    <cellStyle name="_Transamerica para autorizar capital al 1-12-02 (nueva version)_Book1_PPA" xfId="21477"/>
    <cellStyle name="_Transamerica para autorizar capital al 1-12-02 (nueva version)_Book1_PPA 2" xfId="21478"/>
    <cellStyle name="_Transamerica para autorizar capital al 1-12-02 (nueva version)_Book1_PPA_Xavier" xfId="21479"/>
    <cellStyle name="_Transamerica para autorizar capital al 1-12-02 (nueva version)_Book1_PPA_Xavier 2" xfId="21480"/>
    <cellStyle name="_Transamerica para autorizar capital al 1-12-02 (nueva version)_Book1_Xavier" xfId="21481"/>
    <cellStyle name="_Transamerica para autorizar capital al 1-12-02 (nueva version)_Book1_Xavier 2" xfId="21482"/>
    <cellStyle name="_Transamerica para autorizar capital al 1-12-02 (nueva version)_Conversion" xfId="21483"/>
    <cellStyle name="_Transamerica para autorizar capital al 1-12-02 (nueva version)_Conversion 2" xfId="21484"/>
    <cellStyle name="_Transamerica para autorizar capital al 1-12-02 (nueva version)_FIN € Summary" xfId="21485"/>
    <cellStyle name="_Transamerica para autorizar capital al 1-12-02 (nueva version)_FIN € Summary 2" xfId="21486"/>
    <cellStyle name="_Transamerica para autorizar capital al 1-12-02 (nueva version)_IFRS IS" xfId="21487"/>
    <cellStyle name="_Transamerica para autorizar capital al 1-12-02 (nueva version)_IFRS IS 2" xfId="21488"/>
    <cellStyle name="_Transamerica para autorizar capital al 1-12-02 (nueva version)_IFRS IS_Xavier" xfId="21489"/>
    <cellStyle name="_Transamerica para autorizar capital al 1-12-02 (nueva version)_IFRS IS_Xavier 2" xfId="21490"/>
    <cellStyle name="_Transamerica para autorizar capital al 1-12-02 (nueva version)_NYSEG Assets" xfId="1268"/>
    <cellStyle name="_Transamerica para autorizar capital al 1-12-02 (nueva version)_NYSEG Assets 2" xfId="1269"/>
    <cellStyle name="_Transamerica para autorizar capital al 1-12-02 (nueva version)_NYSEG Assets 2 2" xfId="4177"/>
    <cellStyle name="_Transamerica para autorizar capital al 1-12-02 (nueva version)_NYSEG Assets 2_Xavier" xfId="21491"/>
    <cellStyle name="_Transamerica para autorizar capital al 1-12-02 (nueva version)_NYSEG Assets 2_Xavier 2" xfId="21492"/>
    <cellStyle name="_Transamerica para autorizar capital al 1-12-02 (nueva version)_NYSEG Assets 3" xfId="4176"/>
    <cellStyle name="_Transamerica para autorizar capital al 1-12-02 (nueva version)_NYSEG Assets 3 2" xfId="21493"/>
    <cellStyle name="_Transamerica para autorizar capital al 1-12-02 (nueva version)_NYSEG Assets 4" xfId="21494"/>
    <cellStyle name="_Transamerica para autorizar capital al 1-12-02 (nueva version)_NYSEG Assets 4 2" xfId="21495"/>
    <cellStyle name="_Transamerica para autorizar capital al 1-12-02 (nueva version)_NYSEG Assets 5" xfId="21496"/>
    <cellStyle name="_Transamerica para autorizar capital al 1-12-02 (nueva version)_NYSEG Assets 5 2" xfId="21497"/>
    <cellStyle name="_Transamerica para autorizar capital al 1-12-02 (nueva version)_NYSEG Assets 6" xfId="21498"/>
    <cellStyle name="_Transamerica para autorizar capital al 1-12-02 (nueva version)_NYSEG Assets 6 2" xfId="21499"/>
    <cellStyle name="_Transamerica para autorizar capital al 1-12-02 (nueva version)_NYSEG Assets 7" xfId="21500"/>
    <cellStyle name="_Transamerica para autorizar capital al 1-12-02 (nueva version)_NYSEG Assets 7 2" xfId="21501"/>
    <cellStyle name="_Transamerica para autorizar capital al 1-12-02 (nueva version)_NYSEG Assets 8" xfId="21502"/>
    <cellStyle name="_Transamerica para autorizar capital al 1-12-02 (nueva version)_NYSEG Assets 9" xfId="21503"/>
    <cellStyle name="_Transamerica para autorizar capital al 1-12-02 (nueva version)_NYSEG Assets_9. Staff Cost-External Services" xfId="21504"/>
    <cellStyle name="_Transamerica para autorizar capital al 1-12-02 (nueva version)_NYSEG Assets_9. Staff Cost-External Services 2" xfId="21505"/>
    <cellStyle name="_Transamerica para autorizar capital al 1-12-02 (nueva version)_NYSEG Assets_Actual" xfId="21506"/>
    <cellStyle name="_Transamerica para autorizar capital al 1-12-02 (nueva version)_NYSEG Assets_Actual 2" xfId="21507"/>
    <cellStyle name="_Transamerica para autorizar capital al 1-12-02 (nueva version)_NYSEG Assets_Actual_Xavier" xfId="21508"/>
    <cellStyle name="_Transamerica para autorizar capital al 1-12-02 (nueva version)_NYSEG Assets_Actual_Xavier 2" xfId="21509"/>
    <cellStyle name="_Transamerica para autorizar capital al 1-12-02 (nueva version)_NYSEG Assets_Conversion" xfId="21510"/>
    <cellStyle name="_Transamerica para autorizar capital al 1-12-02 (nueva version)_NYSEG Assets_Conversion 2" xfId="21511"/>
    <cellStyle name="_Transamerica para autorizar capital al 1-12-02 (nueva version)_NYSEG Assets_FIN € Summary" xfId="21512"/>
    <cellStyle name="_Transamerica para autorizar capital al 1-12-02 (nueva version)_NYSEG Assets_FIN € Summary 2" xfId="21513"/>
    <cellStyle name="_Transamerica para autorizar capital al 1-12-02 (nueva version)_NYSEG Assets_IFRS IS" xfId="21514"/>
    <cellStyle name="_Transamerica para autorizar capital al 1-12-02 (nueva version)_NYSEG Assets_IFRS IS 2" xfId="21515"/>
    <cellStyle name="_Transamerica para autorizar capital al 1-12-02 (nueva version)_NYSEG Assets_IFRS IS_Xavier" xfId="21516"/>
    <cellStyle name="_Transamerica para autorizar capital al 1-12-02 (nueva version)_NYSEG Assets_IFRS IS_Xavier 2" xfId="21517"/>
    <cellStyle name="_Transamerica para autorizar capital al 1-12-02 (nueva version)_NYSEG Assets_One Corp Summary" xfId="21518"/>
    <cellStyle name="_Transamerica para autorizar capital al 1-12-02 (nueva version)_NYSEG Assets_One Corp Summary 2" xfId="21519"/>
    <cellStyle name="_Transamerica para autorizar capital al 1-12-02 (nueva version)_NYSEG Assets_Plan IS" xfId="21520"/>
    <cellStyle name="_Transamerica para autorizar capital al 1-12-02 (nueva version)_NYSEG Assets_Plan IS 2" xfId="21521"/>
    <cellStyle name="_Transamerica para autorizar capital al 1-12-02 (nueva version)_NYSEG Assets_Plan IS_Xavier" xfId="21522"/>
    <cellStyle name="_Transamerica para autorizar capital al 1-12-02 (nueva version)_NYSEG Assets_Plan IS_Xavier 2" xfId="21523"/>
    <cellStyle name="_Transamerica para autorizar capital al 1-12-02 (nueva version)_NYSEG Assets_PlntIn" xfId="21524"/>
    <cellStyle name="_Transamerica para autorizar capital al 1-12-02 (nueva version)_NYSEG Assets_PlntIn 2" xfId="21525"/>
    <cellStyle name="_Transamerica para autorizar capital al 1-12-02 (nueva version)_NYSEG Assets_PlntIn_Xavier" xfId="21526"/>
    <cellStyle name="_Transamerica para autorizar capital al 1-12-02 (nueva version)_NYSEG Assets_PlntIn_Xavier 2" xfId="21527"/>
    <cellStyle name="_Transamerica para autorizar capital al 1-12-02 (nueva version)_NYSEG Assets_PPA" xfId="21528"/>
    <cellStyle name="_Transamerica para autorizar capital al 1-12-02 (nueva version)_NYSEG Assets_PPA 2" xfId="21529"/>
    <cellStyle name="_Transamerica para autorizar capital al 1-12-02 (nueva version)_NYSEG Assets_PPA_Xavier" xfId="21530"/>
    <cellStyle name="_Transamerica para autorizar capital al 1-12-02 (nueva version)_NYSEG Assets_PPA_Xavier 2" xfId="21531"/>
    <cellStyle name="_Transamerica para autorizar capital al 1-12-02 (nueva version)_NYSEG Assets_Xavier" xfId="21532"/>
    <cellStyle name="_Transamerica para autorizar capital al 1-12-02 (nueva version)_NYSEG Assets_Xavier 2" xfId="21533"/>
    <cellStyle name="_Transamerica para autorizar capital al 1-12-02 (nueva version)_NYSEG Liab" xfId="1270"/>
    <cellStyle name="_Transamerica para autorizar capital al 1-12-02 (nueva version)_NYSEG Liab 2" xfId="1271"/>
    <cellStyle name="_Transamerica para autorizar capital al 1-12-02 (nueva version)_NYSEG Liab 2 2" xfId="4179"/>
    <cellStyle name="_Transamerica para autorizar capital al 1-12-02 (nueva version)_NYSEG Liab 2_Xavier" xfId="21534"/>
    <cellStyle name="_Transamerica para autorizar capital al 1-12-02 (nueva version)_NYSEG Liab 2_Xavier 2" xfId="21535"/>
    <cellStyle name="_Transamerica para autorizar capital al 1-12-02 (nueva version)_NYSEG Liab 3" xfId="4178"/>
    <cellStyle name="_Transamerica para autorizar capital al 1-12-02 (nueva version)_NYSEG Liab 3 2" xfId="21536"/>
    <cellStyle name="_Transamerica para autorizar capital al 1-12-02 (nueva version)_NYSEG Liab 4" xfId="21537"/>
    <cellStyle name="_Transamerica para autorizar capital al 1-12-02 (nueva version)_NYSEG Liab 4 2" xfId="21538"/>
    <cellStyle name="_Transamerica para autorizar capital al 1-12-02 (nueva version)_NYSEG Liab 5" xfId="21539"/>
    <cellStyle name="_Transamerica para autorizar capital al 1-12-02 (nueva version)_NYSEG Liab 5 2" xfId="21540"/>
    <cellStyle name="_Transamerica para autorizar capital al 1-12-02 (nueva version)_NYSEG Liab 6" xfId="21541"/>
    <cellStyle name="_Transamerica para autorizar capital al 1-12-02 (nueva version)_NYSEG Liab 6 2" xfId="21542"/>
    <cellStyle name="_Transamerica para autorizar capital al 1-12-02 (nueva version)_NYSEG Liab 7" xfId="21543"/>
    <cellStyle name="_Transamerica para autorizar capital al 1-12-02 (nueva version)_NYSEG Liab 7 2" xfId="21544"/>
    <cellStyle name="_Transamerica para autorizar capital al 1-12-02 (nueva version)_NYSEG Liab 8" xfId="21545"/>
    <cellStyle name="_Transamerica para autorizar capital al 1-12-02 (nueva version)_NYSEG Liab 9" xfId="21546"/>
    <cellStyle name="_Transamerica para autorizar capital al 1-12-02 (nueva version)_NYSEG Liab_9. Staff Cost-External Services" xfId="21547"/>
    <cellStyle name="_Transamerica para autorizar capital al 1-12-02 (nueva version)_NYSEG Liab_9. Staff Cost-External Services 2" xfId="21548"/>
    <cellStyle name="_Transamerica para autorizar capital al 1-12-02 (nueva version)_NYSEG Liab_Actual" xfId="21549"/>
    <cellStyle name="_Transamerica para autorizar capital al 1-12-02 (nueva version)_NYSEG Liab_Actual 2" xfId="21550"/>
    <cellStyle name="_Transamerica para autorizar capital al 1-12-02 (nueva version)_NYSEG Liab_Actual_Xavier" xfId="21551"/>
    <cellStyle name="_Transamerica para autorizar capital al 1-12-02 (nueva version)_NYSEG Liab_Actual_Xavier 2" xfId="21552"/>
    <cellStyle name="_Transamerica para autorizar capital al 1-12-02 (nueva version)_NYSEG Liab_Conversion" xfId="21553"/>
    <cellStyle name="_Transamerica para autorizar capital al 1-12-02 (nueva version)_NYSEG Liab_Conversion 2" xfId="21554"/>
    <cellStyle name="_Transamerica para autorizar capital al 1-12-02 (nueva version)_NYSEG Liab_FIN € Summary" xfId="21555"/>
    <cellStyle name="_Transamerica para autorizar capital al 1-12-02 (nueva version)_NYSEG Liab_FIN € Summary 2" xfId="21556"/>
    <cellStyle name="_Transamerica para autorizar capital al 1-12-02 (nueva version)_NYSEG Liab_IFRS IS" xfId="21557"/>
    <cellStyle name="_Transamerica para autorizar capital al 1-12-02 (nueva version)_NYSEG Liab_IFRS IS 2" xfId="21558"/>
    <cellStyle name="_Transamerica para autorizar capital al 1-12-02 (nueva version)_NYSEG Liab_IFRS IS_Xavier" xfId="21559"/>
    <cellStyle name="_Transamerica para autorizar capital al 1-12-02 (nueva version)_NYSEG Liab_IFRS IS_Xavier 2" xfId="21560"/>
    <cellStyle name="_Transamerica para autorizar capital al 1-12-02 (nueva version)_NYSEG Liab_One Corp Summary" xfId="21561"/>
    <cellStyle name="_Transamerica para autorizar capital al 1-12-02 (nueva version)_NYSEG Liab_One Corp Summary 2" xfId="21562"/>
    <cellStyle name="_Transamerica para autorizar capital al 1-12-02 (nueva version)_NYSEG Liab_Plan IS" xfId="21563"/>
    <cellStyle name="_Transamerica para autorizar capital al 1-12-02 (nueva version)_NYSEG Liab_Plan IS 2" xfId="21564"/>
    <cellStyle name="_Transamerica para autorizar capital al 1-12-02 (nueva version)_NYSEG Liab_Plan IS_Xavier" xfId="21565"/>
    <cellStyle name="_Transamerica para autorizar capital al 1-12-02 (nueva version)_NYSEG Liab_Plan IS_Xavier 2" xfId="21566"/>
    <cellStyle name="_Transamerica para autorizar capital al 1-12-02 (nueva version)_NYSEG Liab_PlntIn" xfId="21567"/>
    <cellStyle name="_Transamerica para autorizar capital al 1-12-02 (nueva version)_NYSEG Liab_PlntIn 2" xfId="21568"/>
    <cellStyle name="_Transamerica para autorizar capital al 1-12-02 (nueva version)_NYSEG Liab_PlntIn_Xavier" xfId="21569"/>
    <cellStyle name="_Transamerica para autorizar capital al 1-12-02 (nueva version)_NYSEG Liab_PlntIn_Xavier 2" xfId="21570"/>
    <cellStyle name="_Transamerica para autorizar capital al 1-12-02 (nueva version)_NYSEG Liab_PPA" xfId="21571"/>
    <cellStyle name="_Transamerica para autorizar capital al 1-12-02 (nueva version)_NYSEG Liab_PPA 2" xfId="21572"/>
    <cellStyle name="_Transamerica para autorizar capital al 1-12-02 (nueva version)_NYSEG Liab_PPA_Xavier" xfId="21573"/>
    <cellStyle name="_Transamerica para autorizar capital al 1-12-02 (nueva version)_NYSEG Liab_PPA_Xavier 2" xfId="21574"/>
    <cellStyle name="_Transamerica para autorizar capital al 1-12-02 (nueva version)_NYSEG Liab_Xavier" xfId="21575"/>
    <cellStyle name="_Transamerica para autorizar capital al 1-12-02 (nueva version)_NYSEG Liab_Xavier 2" xfId="21576"/>
    <cellStyle name="_Transamerica para autorizar capital al 1-12-02 (nueva version)_One Corp Summary" xfId="21577"/>
    <cellStyle name="_Transamerica para autorizar capital al 1-12-02 (nueva version)_One Corp Summary 2" xfId="21578"/>
    <cellStyle name="_Transamerica para autorizar capital al 1-12-02 (nueva version)_Plan IS" xfId="21579"/>
    <cellStyle name="_Transamerica para autorizar capital al 1-12-02 (nueva version)_Plan IS 2" xfId="21580"/>
    <cellStyle name="_Transamerica para autorizar capital al 1-12-02 (nueva version)_Plan IS_Xavier" xfId="21581"/>
    <cellStyle name="_Transamerica para autorizar capital al 1-12-02 (nueva version)_Plan IS_Xavier 2" xfId="21582"/>
    <cellStyle name="_Transamerica para autorizar capital al 1-12-02 (nueva version)_PlntIn" xfId="21583"/>
    <cellStyle name="_Transamerica para autorizar capital al 1-12-02 (nueva version)_PlntIn 2" xfId="21584"/>
    <cellStyle name="_Transamerica para autorizar capital al 1-12-02 (nueva version)_PlntIn_Xavier" xfId="21585"/>
    <cellStyle name="_Transamerica para autorizar capital al 1-12-02 (nueva version)_PlntIn_Xavier 2" xfId="21586"/>
    <cellStyle name="_Transamerica para autorizar capital al 1-12-02 (nueva version)_PPA" xfId="21587"/>
    <cellStyle name="_Transamerica para autorizar capital al 1-12-02 (nueva version)_PPA 2" xfId="21588"/>
    <cellStyle name="_Transamerica para autorizar capital al 1-12-02 (nueva version)_PPA_Xavier" xfId="21589"/>
    <cellStyle name="_Transamerica para autorizar capital al 1-12-02 (nueva version)_PPA_Xavier 2" xfId="21590"/>
    <cellStyle name="_Transamerica para autorizar capital al 1-12-02 (nueva version)_Reg Asset 2008 changes-summary Jan" xfId="1272"/>
    <cellStyle name="_Transamerica para autorizar capital al 1-12-02 (nueva version)_Reg Asset 2008 changes-summary Jan 2" xfId="1273"/>
    <cellStyle name="_Transamerica para autorizar capital al 1-12-02 (nueva version)_Reg Asset 2008 changes-summary Jan 2 2" xfId="4181"/>
    <cellStyle name="_Transamerica para autorizar capital al 1-12-02 (nueva version)_Reg Asset 2008 changes-summary Jan 2_Xavier" xfId="21591"/>
    <cellStyle name="_Transamerica para autorizar capital al 1-12-02 (nueva version)_Reg Asset 2008 changes-summary Jan 2_Xavier 2" xfId="21592"/>
    <cellStyle name="_Transamerica para autorizar capital al 1-12-02 (nueva version)_Reg Asset 2008 changes-summary Jan 3" xfId="4180"/>
    <cellStyle name="_Transamerica para autorizar capital al 1-12-02 (nueva version)_Reg Asset 2008 changes-summary Jan 3 2" xfId="21593"/>
    <cellStyle name="_Transamerica para autorizar capital al 1-12-02 (nueva version)_Reg Asset 2008 changes-summary Jan 4" xfId="21594"/>
    <cellStyle name="_Transamerica para autorizar capital al 1-12-02 (nueva version)_Reg Asset 2008 changes-summary Jan 4 2" xfId="21595"/>
    <cellStyle name="_Transamerica para autorizar capital al 1-12-02 (nueva version)_Reg Asset 2008 changes-summary Jan 5" xfId="21596"/>
    <cellStyle name="_Transamerica para autorizar capital al 1-12-02 (nueva version)_Reg Asset 2008 changes-summary Jan 5 2" xfId="21597"/>
    <cellStyle name="_Transamerica para autorizar capital al 1-12-02 (nueva version)_Reg Asset 2008 changes-summary Jan 6" xfId="21598"/>
    <cellStyle name="_Transamerica para autorizar capital al 1-12-02 (nueva version)_Reg Asset 2008 changes-summary Jan 6 2" xfId="21599"/>
    <cellStyle name="_Transamerica para autorizar capital al 1-12-02 (nueva version)_Reg Asset 2008 changes-summary Jan 7" xfId="21600"/>
    <cellStyle name="_Transamerica para autorizar capital al 1-12-02 (nueva version)_Reg Asset 2008 changes-summary Jan 7 2" xfId="21601"/>
    <cellStyle name="_Transamerica para autorizar capital al 1-12-02 (nueva version)_Reg Asset 2008 changes-summary Jan 8" xfId="21602"/>
    <cellStyle name="_Transamerica para autorizar capital al 1-12-02 (nueva version)_Reg Asset 2008 changes-summary Jan 9" xfId="21603"/>
    <cellStyle name="_Transamerica para autorizar capital al 1-12-02 (nueva version)_Reg Asset 2008 changes-summary Jan_9. Staff Cost-External Services" xfId="21604"/>
    <cellStyle name="_Transamerica para autorizar capital al 1-12-02 (nueva version)_Reg Asset 2008 changes-summary Jan_9. Staff Cost-External Services 2" xfId="21605"/>
    <cellStyle name="_Transamerica para autorizar capital al 1-12-02 (nueva version)_Reg Asset 2008 changes-summary Jan_Actual" xfId="21606"/>
    <cellStyle name="_Transamerica para autorizar capital al 1-12-02 (nueva version)_Reg Asset 2008 changes-summary Jan_Actual 2" xfId="21607"/>
    <cellStyle name="_Transamerica para autorizar capital al 1-12-02 (nueva version)_Reg Asset 2008 changes-summary Jan_Actual_Xavier" xfId="21608"/>
    <cellStyle name="_Transamerica para autorizar capital al 1-12-02 (nueva version)_Reg Asset 2008 changes-summary Jan_Actual_Xavier 2" xfId="21609"/>
    <cellStyle name="_Transamerica para autorizar capital al 1-12-02 (nueva version)_Reg Asset 2008 changes-summary Jan_Conversion" xfId="21610"/>
    <cellStyle name="_Transamerica para autorizar capital al 1-12-02 (nueva version)_Reg Asset 2008 changes-summary Jan_Conversion 2" xfId="21611"/>
    <cellStyle name="_Transamerica para autorizar capital al 1-12-02 (nueva version)_Reg Asset 2008 changes-summary Jan_FIN € Summary" xfId="21612"/>
    <cellStyle name="_Transamerica para autorizar capital al 1-12-02 (nueva version)_Reg Asset 2008 changes-summary Jan_FIN € Summary 2" xfId="21613"/>
    <cellStyle name="_Transamerica para autorizar capital al 1-12-02 (nueva version)_Reg Asset 2008 changes-summary Jan_IFRS IS" xfId="21614"/>
    <cellStyle name="_Transamerica para autorizar capital al 1-12-02 (nueva version)_Reg Asset 2008 changes-summary Jan_IFRS IS 2" xfId="21615"/>
    <cellStyle name="_Transamerica para autorizar capital al 1-12-02 (nueva version)_Reg Asset 2008 changes-summary Jan_IFRS IS_Xavier" xfId="21616"/>
    <cellStyle name="_Transamerica para autorizar capital al 1-12-02 (nueva version)_Reg Asset 2008 changes-summary Jan_IFRS IS_Xavier 2" xfId="21617"/>
    <cellStyle name="_Transamerica para autorizar capital al 1-12-02 (nueva version)_Reg Asset 2008 changes-summary Jan_One Corp Summary" xfId="21618"/>
    <cellStyle name="_Transamerica para autorizar capital al 1-12-02 (nueva version)_Reg Asset 2008 changes-summary Jan_One Corp Summary 2" xfId="21619"/>
    <cellStyle name="_Transamerica para autorizar capital al 1-12-02 (nueva version)_Reg Asset 2008 changes-summary Jan_Plan IS" xfId="21620"/>
    <cellStyle name="_Transamerica para autorizar capital al 1-12-02 (nueva version)_Reg Asset 2008 changes-summary Jan_Plan IS 2" xfId="21621"/>
    <cellStyle name="_Transamerica para autorizar capital al 1-12-02 (nueva version)_Reg Asset 2008 changes-summary Jan_Plan IS_Xavier" xfId="21622"/>
    <cellStyle name="_Transamerica para autorizar capital al 1-12-02 (nueva version)_Reg Asset 2008 changes-summary Jan_Plan IS_Xavier 2" xfId="21623"/>
    <cellStyle name="_Transamerica para autorizar capital al 1-12-02 (nueva version)_Reg Asset 2008 changes-summary Jan_PlntIn" xfId="21624"/>
    <cellStyle name="_Transamerica para autorizar capital al 1-12-02 (nueva version)_Reg Asset 2008 changes-summary Jan_PlntIn 2" xfId="21625"/>
    <cellStyle name="_Transamerica para autorizar capital al 1-12-02 (nueva version)_Reg Asset 2008 changes-summary Jan_PlntIn_Xavier" xfId="21626"/>
    <cellStyle name="_Transamerica para autorizar capital al 1-12-02 (nueva version)_Reg Asset 2008 changes-summary Jan_PlntIn_Xavier 2" xfId="21627"/>
    <cellStyle name="_Transamerica para autorizar capital al 1-12-02 (nueva version)_Reg Asset 2008 changes-summary Jan_PPA" xfId="21628"/>
    <cellStyle name="_Transamerica para autorizar capital al 1-12-02 (nueva version)_Reg Asset 2008 changes-summary Jan_PPA 2" xfId="21629"/>
    <cellStyle name="_Transamerica para autorizar capital al 1-12-02 (nueva version)_Reg Asset 2008 changes-summary Jan_PPA_Xavier" xfId="21630"/>
    <cellStyle name="_Transamerica para autorizar capital al 1-12-02 (nueva version)_Reg Asset 2008 changes-summary Jan_PPA_Xavier 2" xfId="21631"/>
    <cellStyle name="_Transamerica para autorizar capital al 1-12-02 (nueva version)_Reg Asset 2008 changes-summary Jan_Xavier" xfId="21632"/>
    <cellStyle name="_Transamerica para autorizar capital al 1-12-02 (nueva version)_Reg Asset 2008 changes-summary Jan_Xavier 2" xfId="21633"/>
    <cellStyle name="_Transamerica para autorizar capital al 1-12-02 (nueva version)_Xavier" xfId="21634"/>
    <cellStyle name="_Transamerica para autorizar capital al 1-12-02 (nueva version)_Xavier 2" xfId="21635"/>
    <cellStyle name="_Transamerica para autorizar capital al 1-3-03 (nueva version)" xfId="1274"/>
    <cellStyle name="_Transamerica para autorizar capital al 1-3-03 (nueva version) 2" xfId="1275"/>
    <cellStyle name="_Transamerica para autorizar capital al 1-3-03 (nueva version) 2 2" xfId="4183"/>
    <cellStyle name="_Transamerica para autorizar capital al 1-3-03 (nueva version) 2_Xavier" xfId="21636"/>
    <cellStyle name="_Transamerica para autorizar capital al 1-3-03 (nueva version) 2_Xavier 2" xfId="21637"/>
    <cellStyle name="_Transamerica para autorizar capital al 1-3-03 (nueva version) 3" xfId="4182"/>
    <cellStyle name="_Transamerica para autorizar capital al 1-3-03 (nueva version) 3 2" xfId="21638"/>
    <cellStyle name="_Transamerica para autorizar capital al 1-3-03 (nueva version) 4" xfId="21639"/>
    <cellStyle name="_Transamerica para autorizar capital al 1-3-03 (nueva version) 4 2" xfId="21640"/>
    <cellStyle name="_Transamerica para autorizar capital al 1-3-03 (nueva version) 5" xfId="21641"/>
    <cellStyle name="_Transamerica para autorizar capital al 1-3-03 (nueva version) 5 2" xfId="21642"/>
    <cellStyle name="_Transamerica para autorizar capital al 1-3-03 (nueva version) 6" xfId="21643"/>
    <cellStyle name="_Transamerica para autorizar capital al 1-3-03 (nueva version) 6 2" xfId="21644"/>
    <cellStyle name="_Transamerica para autorizar capital al 1-3-03 (nueva version) 7" xfId="21645"/>
    <cellStyle name="_Transamerica para autorizar capital al 1-3-03 (nueva version) 7 2" xfId="21646"/>
    <cellStyle name="_Transamerica para autorizar capital al 1-3-03 (nueva version) 8" xfId="21647"/>
    <cellStyle name="_Transamerica para autorizar capital al 1-3-03 (nueva version) 9" xfId="21648"/>
    <cellStyle name="_Transamerica para autorizar capital al 1-3-03 (nueva version)_9. Staff Cost-External Services" xfId="21649"/>
    <cellStyle name="_Transamerica para autorizar capital al 1-3-03 (nueva version)_9. Staff Cost-External Services 2" xfId="21650"/>
    <cellStyle name="_Transamerica para autorizar capital al 1-3-03 (nueva version)_Actual" xfId="21651"/>
    <cellStyle name="_Transamerica para autorizar capital al 1-3-03 (nueva version)_Actual 2" xfId="21652"/>
    <cellStyle name="_Transamerica para autorizar capital al 1-3-03 (nueva version)_Actual_Xavier" xfId="21653"/>
    <cellStyle name="_Transamerica para autorizar capital al 1-3-03 (nueva version)_Actual_Xavier 2" xfId="21654"/>
    <cellStyle name="_Transamerica para autorizar capital al 1-3-03 (nueva version)_Adams Report Recon Sept 08" xfId="1276"/>
    <cellStyle name="_Transamerica para autorizar capital al 1-3-03 (nueva version)_Adams Report Recon Sept 08 2" xfId="1277"/>
    <cellStyle name="_Transamerica para autorizar capital al 1-3-03 (nueva version)_Adams Report Recon Sept 08 2 2" xfId="4185"/>
    <cellStyle name="_Transamerica para autorizar capital al 1-3-03 (nueva version)_Adams Report Recon Sept 08 2_Xavier" xfId="21655"/>
    <cellStyle name="_Transamerica para autorizar capital al 1-3-03 (nueva version)_Adams Report Recon Sept 08 2_Xavier 2" xfId="21656"/>
    <cellStyle name="_Transamerica para autorizar capital al 1-3-03 (nueva version)_Adams Report Recon Sept 08 3" xfId="4184"/>
    <cellStyle name="_Transamerica para autorizar capital al 1-3-03 (nueva version)_Adams Report Recon Sept 08 3 2" xfId="21657"/>
    <cellStyle name="_Transamerica para autorizar capital al 1-3-03 (nueva version)_Adams Report Recon Sept 08 4" xfId="21658"/>
    <cellStyle name="_Transamerica para autorizar capital al 1-3-03 (nueva version)_Adams Report Recon Sept 08 4 2" xfId="21659"/>
    <cellStyle name="_Transamerica para autorizar capital al 1-3-03 (nueva version)_Adams Report Recon Sept 08 5" xfId="21660"/>
    <cellStyle name="_Transamerica para autorizar capital al 1-3-03 (nueva version)_Adams Report Recon Sept 08 5 2" xfId="21661"/>
    <cellStyle name="_Transamerica para autorizar capital al 1-3-03 (nueva version)_Adams Report Recon Sept 08 6" xfId="21662"/>
    <cellStyle name="_Transamerica para autorizar capital al 1-3-03 (nueva version)_Adams Report Recon Sept 08 6 2" xfId="21663"/>
    <cellStyle name="_Transamerica para autorizar capital al 1-3-03 (nueva version)_Adams Report Recon Sept 08 7" xfId="21664"/>
    <cellStyle name="_Transamerica para autorizar capital al 1-3-03 (nueva version)_Adams Report Recon Sept 08 7 2" xfId="21665"/>
    <cellStyle name="_Transamerica para autorizar capital al 1-3-03 (nueva version)_Adams Report Recon Sept 08 8" xfId="21666"/>
    <cellStyle name="_Transamerica para autorizar capital al 1-3-03 (nueva version)_Adams Report Recon Sept 08 9" xfId="21667"/>
    <cellStyle name="_Transamerica para autorizar capital al 1-3-03 (nueva version)_Adams Report Recon Sept 08_9. Staff Cost-External Services" xfId="21668"/>
    <cellStyle name="_Transamerica para autorizar capital al 1-3-03 (nueva version)_Adams Report Recon Sept 08_9. Staff Cost-External Services 2" xfId="21669"/>
    <cellStyle name="_Transamerica para autorizar capital al 1-3-03 (nueva version)_Adams Report Recon Sept 08_Actual" xfId="21670"/>
    <cellStyle name="_Transamerica para autorizar capital al 1-3-03 (nueva version)_Adams Report Recon Sept 08_Actual 2" xfId="21671"/>
    <cellStyle name="_Transamerica para autorizar capital al 1-3-03 (nueva version)_Adams Report Recon Sept 08_Actual_Xavier" xfId="21672"/>
    <cellStyle name="_Transamerica para autorizar capital al 1-3-03 (nueva version)_Adams Report Recon Sept 08_Actual_Xavier 2" xfId="21673"/>
    <cellStyle name="_Transamerica para autorizar capital al 1-3-03 (nueva version)_Adams Report Recon Sept 08_Conversion" xfId="21674"/>
    <cellStyle name="_Transamerica para autorizar capital al 1-3-03 (nueva version)_Adams Report Recon Sept 08_Conversion 2" xfId="21675"/>
    <cellStyle name="_Transamerica para autorizar capital al 1-3-03 (nueva version)_Adams Report Recon Sept 08_FIN € Summary" xfId="21676"/>
    <cellStyle name="_Transamerica para autorizar capital al 1-3-03 (nueva version)_Adams Report Recon Sept 08_FIN € Summary 2" xfId="21677"/>
    <cellStyle name="_Transamerica para autorizar capital al 1-3-03 (nueva version)_Adams Report Recon Sept 08_IFRS IS" xfId="21678"/>
    <cellStyle name="_Transamerica para autorizar capital al 1-3-03 (nueva version)_Adams Report Recon Sept 08_IFRS IS 2" xfId="21679"/>
    <cellStyle name="_Transamerica para autorizar capital al 1-3-03 (nueva version)_Adams Report Recon Sept 08_IFRS IS_Xavier" xfId="21680"/>
    <cellStyle name="_Transamerica para autorizar capital al 1-3-03 (nueva version)_Adams Report Recon Sept 08_IFRS IS_Xavier 2" xfId="21681"/>
    <cellStyle name="_Transamerica para autorizar capital al 1-3-03 (nueva version)_Adams Report Recon Sept 08_One Corp Summary" xfId="21682"/>
    <cellStyle name="_Transamerica para autorizar capital al 1-3-03 (nueva version)_Adams Report Recon Sept 08_One Corp Summary 2" xfId="21683"/>
    <cellStyle name="_Transamerica para autorizar capital al 1-3-03 (nueva version)_Adams Report Recon Sept 08_Plan IS" xfId="21684"/>
    <cellStyle name="_Transamerica para autorizar capital al 1-3-03 (nueva version)_Adams Report Recon Sept 08_Plan IS 2" xfId="21685"/>
    <cellStyle name="_Transamerica para autorizar capital al 1-3-03 (nueva version)_Adams Report Recon Sept 08_Plan IS_Xavier" xfId="21686"/>
    <cellStyle name="_Transamerica para autorizar capital al 1-3-03 (nueva version)_Adams Report Recon Sept 08_Plan IS_Xavier 2" xfId="21687"/>
    <cellStyle name="_Transamerica para autorizar capital al 1-3-03 (nueva version)_Adams Report Recon Sept 08_PlntIn" xfId="21688"/>
    <cellStyle name="_Transamerica para autorizar capital al 1-3-03 (nueva version)_Adams Report Recon Sept 08_PlntIn 2" xfId="21689"/>
    <cellStyle name="_Transamerica para autorizar capital al 1-3-03 (nueva version)_Adams Report Recon Sept 08_PlntIn_Xavier" xfId="21690"/>
    <cellStyle name="_Transamerica para autorizar capital al 1-3-03 (nueva version)_Adams Report Recon Sept 08_PlntIn_Xavier 2" xfId="21691"/>
    <cellStyle name="_Transamerica para autorizar capital al 1-3-03 (nueva version)_Adams Report Recon Sept 08_PPA" xfId="21692"/>
    <cellStyle name="_Transamerica para autorizar capital al 1-3-03 (nueva version)_Adams Report Recon Sept 08_PPA 2" xfId="21693"/>
    <cellStyle name="_Transamerica para autorizar capital al 1-3-03 (nueva version)_Adams Report Recon Sept 08_PPA_Xavier" xfId="21694"/>
    <cellStyle name="_Transamerica para autorizar capital al 1-3-03 (nueva version)_Adams Report Recon Sept 08_PPA_Xavier 2" xfId="21695"/>
    <cellStyle name="_Transamerica para autorizar capital al 1-3-03 (nueva version)_Adams Report Recon Sept 08_Xavier" xfId="21696"/>
    <cellStyle name="_Transamerica para autorizar capital al 1-3-03 (nueva version)_Adams Report Recon Sept 08_Xavier 2" xfId="21697"/>
    <cellStyle name="_Transamerica para autorizar capital al 1-3-03 (nueva version)_Book1" xfId="1278"/>
    <cellStyle name="_Transamerica para autorizar capital al 1-3-03 (nueva version)_Book1 2" xfId="1279"/>
    <cellStyle name="_Transamerica para autorizar capital al 1-3-03 (nueva version)_Book1 2 2" xfId="4187"/>
    <cellStyle name="_Transamerica para autorizar capital al 1-3-03 (nueva version)_Book1 2_Xavier" xfId="21698"/>
    <cellStyle name="_Transamerica para autorizar capital al 1-3-03 (nueva version)_Book1 2_Xavier 2" xfId="21699"/>
    <cellStyle name="_Transamerica para autorizar capital al 1-3-03 (nueva version)_Book1 3" xfId="4186"/>
    <cellStyle name="_Transamerica para autorizar capital al 1-3-03 (nueva version)_Book1 3 2" xfId="21700"/>
    <cellStyle name="_Transamerica para autorizar capital al 1-3-03 (nueva version)_Book1 4" xfId="21701"/>
    <cellStyle name="_Transamerica para autorizar capital al 1-3-03 (nueva version)_Book1 4 2" xfId="21702"/>
    <cellStyle name="_Transamerica para autorizar capital al 1-3-03 (nueva version)_Book1 5" xfId="21703"/>
    <cellStyle name="_Transamerica para autorizar capital al 1-3-03 (nueva version)_Book1 5 2" xfId="21704"/>
    <cellStyle name="_Transamerica para autorizar capital al 1-3-03 (nueva version)_Book1 6" xfId="21705"/>
    <cellStyle name="_Transamerica para autorizar capital al 1-3-03 (nueva version)_Book1 6 2" xfId="21706"/>
    <cellStyle name="_Transamerica para autorizar capital al 1-3-03 (nueva version)_Book1 7" xfId="21707"/>
    <cellStyle name="_Transamerica para autorizar capital al 1-3-03 (nueva version)_Book1 7 2" xfId="21708"/>
    <cellStyle name="_Transamerica para autorizar capital al 1-3-03 (nueva version)_Book1 8" xfId="21709"/>
    <cellStyle name="_Transamerica para autorizar capital al 1-3-03 (nueva version)_Book1 9" xfId="21710"/>
    <cellStyle name="_Transamerica para autorizar capital al 1-3-03 (nueva version)_Book1_9. Staff Cost-External Services" xfId="21711"/>
    <cellStyle name="_Transamerica para autorizar capital al 1-3-03 (nueva version)_Book1_9. Staff Cost-External Services 2" xfId="21712"/>
    <cellStyle name="_Transamerica para autorizar capital al 1-3-03 (nueva version)_Book1_Actual" xfId="21713"/>
    <cellStyle name="_Transamerica para autorizar capital al 1-3-03 (nueva version)_Book1_Actual 2" xfId="21714"/>
    <cellStyle name="_Transamerica para autorizar capital al 1-3-03 (nueva version)_Book1_Actual_Xavier" xfId="21715"/>
    <cellStyle name="_Transamerica para autorizar capital al 1-3-03 (nueva version)_Book1_Actual_Xavier 2" xfId="21716"/>
    <cellStyle name="_Transamerica para autorizar capital al 1-3-03 (nueva version)_Book1_Conversion" xfId="21717"/>
    <cellStyle name="_Transamerica para autorizar capital al 1-3-03 (nueva version)_Book1_Conversion 2" xfId="21718"/>
    <cellStyle name="_Transamerica para autorizar capital al 1-3-03 (nueva version)_Book1_FIN € Summary" xfId="21719"/>
    <cellStyle name="_Transamerica para autorizar capital al 1-3-03 (nueva version)_Book1_FIN € Summary 2" xfId="21720"/>
    <cellStyle name="_Transamerica para autorizar capital al 1-3-03 (nueva version)_Book1_IFRS IS" xfId="21721"/>
    <cellStyle name="_Transamerica para autorizar capital al 1-3-03 (nueva version)_Book1_IFRS IS 2" xfId="21722"/>
    <cellStyle name="_Transamerica para autorizar capital al 1-3-03 (nueva version)_Book1_IFRS IS_Xavier" xfId="21723"/>
    <cellStyle name="_Transamerica para autorizar capital al 1-3-03 (nueva version)_Book1_IFRS IS_Xavier 2" xfId="21724"/>
    <cellStyle name="_Transamerica para autorizar capital al 1-3-03 (nueva version)_Book1_One Corp Summary" xfId="21725"/>
    <cellStyle name="_Transamerica para autorizar capital al 1-3-03 (nueva version)_Book1_One Corp Summary 2" xfId="21726"/>
    <cellStyle name="_Transamerica para autorizar capital al 1-3-03 (nueva version)_Book1_Plan IS" xfId="21727"/>
    <cellStyle name="_Transamerica para autorizar capital al 1-3-03 (nueva version)_Book1_Plan IS 2" xfId="21728"/>
    <cellStyle name="_Transamerica para autorizar capital al 1-3-03 (nueva version)_Book1_Plan IS_Xavier" xfId="21729"/>
    <cellStyle name="_Transamerica para autorizar capital al 1-3-03 (nueva version)_Book1_Plan IS_Xavier 2" xfId="21730"/>
    <cellStyle name="_Transamerica para autorizar capital al 1-3-03 (nueva version)_Book1_PlntIn" xfId="21731"/>
    <cellStyle name="_Transamerica para autorizar capital al 1-3-03 (nueva version)_Book1_PlntIn 2" xfId="21732"/>
    <cellStyle name="_Transamerica para autorizar capital al 1-3-03 (nueva version)_Book1_PlntIn_Xavier" xfId="21733"/>
    <cellStyle name="_Transamerica para autorizar capital al 1-3-03 (nueva version)_Book1_PlntIn_Xavier 2" xfId="21734"/>
    <cellStyle name="_Transamerica para autorizar capital al 1-3-03 (nueva version)_Book1_PPA" xfId="21735"/>
    <cellStyle name="_Transamerica para autorizar capital al 1-3-03 (nueva version)_Book1_PPA 2" xfId="21736"/>
    <cellStyle name="_Transamerica para autorizar capital al 1-3-03 (nueva version)_Book1_PPA_Xavier" xfId="21737"/>
    <cellStyle name="_Transamerica para autorizar capital al 1-3-03 (nueva version)_Book1_PPA_Xavier 2" xfId="21738"/>
    <cellStyle name="_Transamerica para autorizar capital al 1-3-03 (nueva version)_Book1_Xavier" xfId="21739"/>
    <cellStyle name="_Transamerica para autorizar capital al 1-3-03 (nueva version)_Book1_Xavier 2" xfId="21740"/>
    <cellStyle name="_Transamerica para autorizar capital al 1-3-03 (nueva version)_Conversion" xfId="21741"/>
    <cellStyle name="_Transamerica para autorizar capital al 1-3-03 (nueva version)_Conversion 2" xfId="21742"/>
    <cellStyle name="_Transamerica para autorizar capital al 1-3-03 (nueva version)_FIN € Summary" xfId="21743"/>
    <cellStyle name="_Transamerica para autorizar capital al 1-3-03 (nueva version)_FIN € Summary 2" xfId="21744"/>
    <cellStyle name="_Transamerica para autorizar capital al 1-3-03 (nueva version)_IFRS IS" xfId="21745"/>
    <cellStyle name="_Transamerica para autorizar capital al 1-3-03 (nueva version)_IFRS IS 2" xfId="21746"/>
    <cellStyle name="_Transamerica para autorizar capital al 1-3-03 (nueva version)_IFRS IS_Xavier" xfId="21747"/>
    <cellStyle name="_Transamerica para autorizar capital al 1-3-03 (nueva version)_IFRS IS_Xavier 2" xfId="21748"/>
    <cellStyle name="_Transamerica para autorizar capital al 1-3-03 (nueva version)_NYSEG Assets" xfId="1280"/>
    <cellStyle name="_Transamerica para autorizar capital al 1-3-03 (nueva version)_NYSEG Assets 2" xfId="1281"/>
    <cellStyle name="_Transamerica para autorizar capital al 1-3-03 (nueva version)_NYSEG Assets 2 2" xfId="4189"/>
    <cellStyle name="_Transamerica para autorizar capital al 1-3-03 (nueva version)_NYSEG Assets 2_Xavier" xfId="21749"/>
    <cellStyle name="_Transamerica para autorizar capital al 1-3-03 (nueva version)_NYSEG Assets 2_Xavier 2" xfId="21750"/>
    <cellStyle name="_Transamerica para autorizar capital al 1-3-03 (nueva version)_NYSEG Assets 3" xfId="4188"/>
    <cellStyle name="_Transamerica para autorizar capital al 1-3-03 (nueva version)_NYSEG Assets 3 2" xfId="21751"/>
    <cellStyle name="_Transamerica para autorizar capital al 1-3-03 (nueva version)_NYSEG Assets 4" xfId="21752"/>
    <cellStyle name="_Transamerica para autorizar capital al 1-3-03 (nueva version)_NYSEG Assets 4 2" xfId="21753"/>
    <cellStyle name="_Transamerica para autorizar capital al 1-3-03 (nueva version)_NYSEG Assets 5" xfId="21754"/>
    <cellStyle name="_Transamerica para autorizar capital al 1-3-03 (nueva version)_NYSEG Assets 5 2" xfId="21755"/>
    <cellStyle name="_Transamerica para autorizar capital al 1-3-03 (nueva version)_NYSEG Assets 6" xfId="21756"/>
    <cellStyle name="_Transamerica para autorizar capital al 1-3-03 (nueva version)_NYSEG Assets 6 2" xfId="21757"/>
    <cellStyle name="_Transamerica para autorizar capital al 1-3-03 (nueva version)_NYSEG Assets 7" xfId="21758"/>
    <cellStyle name="_Transamerica para autorizar capital al 1-3-03 (nueva version)_NYSEG Assets 7 2" xfId="21759"/>
    <cellStyle name="_Transamerica para autorizar capital al 1-3-03 (nueva version)_NYSEG Assets 8" xfId="21760"/>
    <cellStyle name="_Transamerica para autorizar capital al 1-3-03 (nueva version)_NYSEG Assets 9" xfId="21761"/>
    <cellStyle name="_Transamerica para autorizar capital al 1-3-03 (nueva version)_NYSEG Assets_9. Staff Cost-External Services" xfId="21762"/>
    <cellStyle name="_Transamerica para autorizar capital al 1-3-03 (nueva version)_NYSEG Assets_9. Staff Cost-External Services 2" xfId="21763"/>
    <cellStyle name="_Transamerica para autorizar capital al 1-3-03 (nueva version)_NYSEG Assets_Actual" xfId="21764"/>
    <cellStyle name="_Transamerica para autorizar capital al 1-3-03 (nueva version)_NYSEG Assets_Actual 2" xfId="21765"/>
    <cellStyle name="_Transamerica para autorizar capital al 1-3-03 (nueva version)_NYSEG Assets_Actual_Xavier" xfId="21766"/>
    <cellStyle name="_Transamerica para autorizar capital al 1-3-03 (nueva version)_NYSEG Assets_Actual_Xavier 2" xfId="21767"/>
    <cellStyle name="_Transamerica para autorizar capital al 1-3-03 (nueva version)_NYSEG Assets_Conversion" xfId="21768"/>
    <cellStyle name="_Transamerica para autorizar capital al 1-3-03 (nueva version)_NYSEG Assets_Conversion 2" xfId="21769"/>
    <cellStyle name="_Transamerica para autorizar capital al 1-3-03 (nueva version)_NYSEG Assets_FIN € Summary" xfId="21770"/>
    <cellStyle name="_Transamerica para autorizar capital al 1-3-03 (nueva version)_NYSEG Assets_FIN € Summary 2" xfId="21771"/>
    <cellStyle name="_Transamerica para autorizar capital al 1-3-03 (nueva version)_NYSEG Assets_IFRS IS" xfId="21772"/>
    <cellStyle name="_Transamerica para autorizar capital al 1-3-03 (nueva version)_NYSEG Assets_IFRS IS 2" xfId="21773"/>
    <cellStyle name="_Transamerica para autorizar capital al 1-3-03 (nueva version)_NYSEG Assets_IFRS IS_Xavier" xfId="21774"/>
    <cellStyle name="_Transamerica para autorizar capital al 1-3-03 (nueva version)_NYSEG Assets_IFRS IS_Xavier 2" xfId="21775"/>
    <cellStyle name="_Transamerica para autorizar capital al 1-3-03 (nueva version)_NYSEG Assets_One Corp Summary" xfId="21776"/>
    <cellStyle name="_Transamerica para autorizar capital al 1-3-03 (nueva version)_NYSEG Assets_One Corp Summary 2" xfId="21777"/>
    <cellStyle name="_Transamerica para autorizar capital al 1-3-03 (nueva version)_NYSEG Assets_Plan IS" xfId="21778"/>
    <cellStyle name="_Transamerica para autorizar capital al 1-3-03 (nueva version)_NYSEG Assets_Plan IS 2" xfId="21779"/>
    <cellStyle name="_Transamerica para autorizar capital al 1-3-03 (nueva version)_NYSEG Assets_Plan IS_Xavier" xfId="21780"/>
    <cellStyle name="_Transamerica para autorizar capital al 1-3-03 (nueva version)_NYSEG Assets_Plan IS_Xavier 2" xfId="21781"/>
    <cellStyle name="_Transamerica para autorizar capital al 1-3-03 (nueva version)_NYSEG Assets_PlntIn" xfId="21782"/>
    <cellStyle name="_Transamerica para autorizar capital al 1-3-03 (nueva version)_NYSEG Assets_PlntIn 2" xfId="21783"/>
    <cellStyle name="_Transamerica para autorizar capital al 1-3-03 (nueva version)_NYSEG Assets_PlntIn_Xavier" xfId="21784"/>
    <cellStyle name="_Transamerica para autorizar capital al 1-3-03 (nueva version)_NYSEG Assets_PlntIn_Xavier 2" xfId="21785"/>
    <cellStyle name="_Transamerica para autorizar capital al 1-3-03 (nueva version)_NYSEG Assets_PPA" xfId="21786"/>
    <cellStyle name="_Transamerica para autorizar capital al 1-3-03 (nueva version)_NYSEG Assets_PPA 2" xfId="21787"/>
    <cellStyle name="_Transamerica para autorizar capital al 1-3-03 (nueva version)_NYSEG Assets_PPA_Xavier" xfId="21788"/>
    <cellStyle name="_Transamerica para autorizar capital al 1-3-03 (nueva version)_NYSEG Assets_PPA_Xavier 2" xfId="21789"/>
    <cellStyle name="_Transamerica para autorizar capital al 1-3-03 (nueva version)_NYSEG Assets_Xavier" xfId="21790"/>
    <cellStyle name="_Transamerica para autorizar capital al 1-3-03 (nueva version)_NYSEG Assets_Xavier 2" xfId="21791"/>
    <cellStyle name="_Transamerica para autorizar capital al 1-3-03 (nueva version)_NYSEG Liab" xfId="1282"/>
    <cellStyle name="_Transamerica para autorizar capital al 1-3-03 (nueva version)_NYSEG Liab 2" xfId="1283"/>
    <cellStyle name="_Transamerica para autorizar capital al 1-3-03 (nueva version)_NYSEG Liab 2 2" xfId="4191"/>
    <cellStyle name="_Transamerica para autorizar capital al 1-3-03 (nueva version)_NYSEG Liab 2_Xavier" xfId="21792"/>
    <cellStyle name="_Transamerica para autorizar capital al 1-3-03 (nueva version)_NYSEG Liab 2_Xavier 2" xfId="21793"/>
    <cellStyle name="_Transamerica para autorizar capital al 1-3-03 (nueva version)_NYSEG Liab 3" xfId="4190"/>
    <cellStyle name="_Transamerica para autorizar capital al 1-3-03 (nueva version)_NYSEG Liab 3 2" xfId="21794"/>
    <cellStyle name="_Transamerica para autorizar capital al 1-3-03 (nueva version)_NYSEG Liab 4" xfId="21795"/>
    <cellStyle name="_Transamerica para autorizar capital al 1-3-03 (nueva version)_NYSEG Liab 4 2" xfId="21796"/>
    <cellStyle name="_Transamerica para autorizar capital al 1-3-03 (nueva version)_NYSEG Liab 5" xfId="21797"/>
    <cellStyle name="_Transamerica para autorizar capital al 1-3-03 (nueva version)_NYSEG Liab 5 2" xfId="21798"/>
    <cellStyle name="_Transamerica para autorizar capital al 1-3-03 (nueva version)_NYSEG Liab 6" xfId="21799"/>
    <cellStyle name="_Transamerica para autorizar capital al 1-3-03 (nueva version)_NYSEG Liab 6 2" xfId="21800"/>
    <cellStyle name="_Transamerica para autorizar capital al 1-3-03 (nueva version)_NYSEG Liab 7" xfId="21801"/>
    <cellStyle name="_Transamerica para autorizar capital al 1-3-03 (nueva version)_NYSEG Liab 7 2" xfId="21802"/>
    <cellStyle name="_Transamerica para autorizar capital al 1-3-03 (nueva version)_NYSEG Liab 8" xfId="21803"/>
    <cellStyle name="_Transamerica para autorizar capital al 1-3-03 (nueva version)_NYSEG Liab 9" xfId="21804"/>
    <cellStyle name="_Transamerica para autorizar capital al 1-3-03 (nueva version)_NYSEG Liab_9. Staff Cost-External Services" xfId="21805"/>
    <cellStyle name="_Transamerica para autorizar capital al 1-3-03 (nueva version)_NYSEG Liab_9. Staff Cost-External Services 2" xfId="21806"/>
    <cellStyle name="_Transamerica para autorizar capital al 1-3-03 (nueva version)_NYSEG Liab_Actual" xfId="21807"/>
    <cellStyle name="_Transamerica para autorizar capital al 1-3-03 (nueva version)_NYSEG Liab_Actual 2" xfId="21808"/>
    <cellStyle name="_Transamerica para autorizar capital al 1-3-03 (nueva version)_NYSEG Liab_Actual_Xavier" xfId="21809"/>
    <cellStyle name="_Transamerica para autorizar capital al 1-3-03 (nueva version)_NYSEG Liab_Actual_Xavier 2" xfId="21810"/>
    <cellStyle name="_Transamerica para autorizar capital al 1-3-03 (nueva version)_NYSEG Liab_Conversion" xfId="21811"/>
    <cellStyle name="_Transamerica para autorizar capital al 1-3-03 (nueva version)_NYSEG Liab_Conversion 2" xfId="21812"/>
    <cellStyle name="_Transamerica para autorizar capital al 1-3-03 (nueva version)_NYSEG Liab_FIN € Summary" xfId="21813"/>
    <cellStyle name="_Transamerica para autorizar capital al 1-3-03 (nueva version)_NYSEG Liab_FIN € Summary 2" xfId="21814"/>
    <cellStyle name="_Transamerica para autorizar capital al 1-3-03 (nueva version)_NYSEG Liab_IFRS IS" xfId="21815"/>
    <cellStyle name="_Transamerica para autorizar capital al 1-3-03 (nueva version)_NYSEG Liab_IFRS IS 2" xfId="21816"/>
    <cellStyle name="_Transamerica para autorizar capital al 1-3-03 (nueva version)_NYSEG Liab_IFRS IS_Xavier" xfId="21817"/>
    <cellStyle name="_Transamerica para autorizar capital al 1-3-03 (nueva version)_NYSEG Liab_IFRS IS_Xavier 2" xfId="21818"/>
    <cellStyle name="_Transamerica para autorizar capital al 1-3-03 (nueva version)_NYSEG Liab_One Corp Summary" xfId="21819"/>
    <cellStyle name="_Transamerica para autorizar capital al 1-3-03 (nueva version)_NYSEG Liab_One Corp Summary 2" xfId="21820"/>
    <cellStyle name="_Transamerica para autorizar capital al 1-3-03 (nueva version)_NYSEG Liab_Plan IS" xfId="21821"/>
    <cellStyle name="_Transamerica para autorizar capital al 1-3-03 (nueva version)_NYSEG Liab_Plan IS 2" xfId="21822"/>
    <cellStyle name="_Transamerica para autorizar capital al 1-3-03 (nueva version)_NYSEG Liab_Plan IS_Xavier" xfId="21823"/>
    <cellStyle name="_Transamerica para autorizar capital al 1-3-03 (nueva version)_NYSEG Liab_Plan IS_Xavier 2" xfId="21824"/>
    <cellStyle name="_Transamerica para autorizar capital al 1-3-03 (nueva version)_NYSEG Liab_PlntIn" xfId="21825"/>
    <cellStyle name="_Transamerica para autorizar capital al 1-3-03 (nueva version)_NYSEG Liab_PlntIn 2" xfId="21826"/>
    <cellStyle name="_Transamerica para autorizar capital al 1-3-03 (nueva version)_NYSEG Liab_PlntIn_Xavier" xfId="21827"/>
    <cellStyle name="_Transamerica para autorizar capital al 1-3-03 (nueva version)_NYSEG Liab_PlntIn_Xavier 2" xfId="21828"/>
    <cellStyle name="_Transamerica para autorizar capital al 1-3-03 (nueva version)_NYSEG Liab_PPA" xfId="21829"/>
    <cellStyle name="_Transamerica para autorizar capital al 1-3-03 (nueva version)_NYSEG Liab_PPA 2" xfId="21830"/>
    <cellStyle name="_Transamerica para autorizar capital al 1-3-03 (nueva version)_NYSEG Liab_PPA_Xavier" xfId="21831"/>
    <cellStyle name="_Transamerica para autorizar capital al 1-3-03 (nueva version)_NYSEG Liab_PPA_Xavier 2" xfId="21832"/>
    <cellStyle name="_Transamerica para autorizar capital al 1-3-03 (nueva version)_NYSEG Liab_Xavier" xfId="21833"/>
    <cellStyle name="_Transamerica para autorizar capital al 1-3-03 (nueva version)_NYSEG Liab_Xavier 2" xfId="21834"/>
    <cellStyle name="_Transamerica para autorizar capital al 1-3-03 (nueva version)_One Corp Summary" xfId="21835"/>
    <cellStyle name="_Transamerica para autorizar capital al 1-3-03 (nueva version)_One Corp Summary 2" xfId="21836"/>
    <cellStyle name="_Transamerica para autorizar capital al 1-3-03 (nueva version)_Plan IS" xfId="21837"/>
    <cellStyle name="_Transamerica para autorizar capital al 1-3-03 (nueva version)_Plan IS 2" xfId="21838"/>
    <cellStyle name="_Transamerica para autorizar capital al 1-3-03 (nueva version)_Plan IS_Xavier" xfId="21839"/>
    <cellStyle name="_Transamerica para autorizar capital al 1-3-03 (nueva version)_Plan IS_Xavier 2" xfId="21840"/>
    <cellStyle name="_Transamerica para autorizar capital al 1-3-03 (nueva version)_PlntIn" xfId="21841"/>
    <cellStyle name="_Transamerica para autorizar capital al 1-3-03 (nueva version)_PlntIn 2" xfId="21842"/>
    <cellStyle name="_Transamerica para autorizar capital al 1-3-03 (nueva version)_PlntIn_Xavier" xfId="21843"/>
    <cellStyle name="_Transamerica para autorizar capital al 1-3-03 (nueva version)_PlntIn_Xavier 2" xfId="21844"/>
    <cellStyle name="_Transamerica para autorizar capital al 1-3-03 (nueva version)_PPA" xfId="21845"/>
    <cellStyle name="_Transamerica para autorizar capital al 1-3-03 (nueva version)_PPA 2" xfId="21846"/>
    <cellStyle name="_Transamerica para autorizar capital al 1-3-03 (nueva version)_PPA_Xavier" xfId="21847"/>
    <cellStyle name="_Transamerica para autorizar capital al 1-3-03 (nueva version)_PPA_Xavier 2" xfId="21848"/>
    <cellStyle name="_Transamerica para autorizar capital al 1-3-03 (nueva version)_Reg Asset 2008 changes-summary Jan" xfId="1284"/>
    <cellStyle name="_Transamerica para autorizar capital al 1-3-03 (nueva version)_Reg Asset 2008 changes-summary Jan 2" xfId="1285"/>
    <cellStyle name="_Transamerica para autorizar capital al 1-3-03 (nueva version)_Reg Asset 2008 changes-summary Jan 2 2" xfId="4193"/>
    <cellStyle name="_Transamerica para autorizar capital al 1-3-03 (nueva version)_Reg Asset 2008 changes-summary Jan 2_Xavier" xfId="21849"/>
    <cellStyle name="_Transamerica para autorizar capital al 1-3-03 (nueva version)_Reg Asset 2008 changes-summary Jan 2_Xavier 2" xfId="21850"/>
    <cellStyle name="_Transamerica para autorizar capital al 1-3-03 (nueva version)_Reg Asset 2008 changes-summary Jan 3" xfId="4192"/>
    <cellStyle name="_Transamerica para autorizar capital al 1-3-03 (nueva version)_Reg Asset 2008 changes-summary Jan 3 2" xfId="21851"/>
    <cellStyle name="_Transamerica para autorizar capital al 1-3-03 (nueva version)_Reg Asset 2008 changes-summary Jan 4" xfId="21852"/>
    <cellStyle name="_Transamerica para autorizar capital al 1-3-03 (nueva version)_Reg Asset 2008 changes-summary Jan 4 2" xfId="21853"/>
    <cellStyle name="_Transamerica para autorizar capital al 1-3-03 (nueva version)_Reg Asset 2008 changes-summary Jan 5" xfId="21854"/>
    <cellStyle name="_Transamerica para autorizar capital al 1-3-03 (nueva version)_Reg Asset 2008 changes-summary Jan 5 2" xfId="21855"/>
    <cellStyle name="_Transamerica para autorizar capital al 1-3-03 (nueva version)_Reg Asset 2008 changes-summary Jan 6" xfId="21856"/>
    <cellStyle name="_Transamerica para autorizar capital al 1-3-03 (nueva version)_Reg Asset 2008 changes-summary Jan 6 2" xfId="21857"/>
    <cellStyle name="_Transamerica para autorizar capital al 1-3-03 (nueva version)_Reg Asset 2008 changes-summary Jan 7" xfId="21858"/>
    <cellStyle name="_Transamerica para autorizar capital al 1-3-03 (nueva version)_Reg Asset 2008 changes-summary Jan 7 2" xfId="21859"/>
    <cellStyle name="_Transamerica para autorizar capital al 1-3-03 (nueva version)_Reg Asset 2008 changes-summary Jan 8" xfId="21860"/>
    <cellStyle name="_Transamerica para autorizar capital al 1-3-03 (nueva version)_Reg Asset 2008 changes-summary Jan 9" xfId="21861"/>
    <cellStyle name="_Transamerica para autorizar capital al 1-3-03 (nueva version)_Reg Asset 2008 changes-summary Jan_9. Staff Cost-External Services" xfId="21862"/>
    <cellStyle name="_Transamerica para autorizar capital al 1-3-03 (nueva version)_Reg Asset 2008 changes-summary Jan_9. Staff Cost-External Services 2" xfId="21863"/>
    <cellStyle name="_Transamerica para autorizar capital al 1-3-03 (nueva version)_Reg Asset 2008 changes-summary Jan_Actual" xfId="21864"/>
    <cellStyle name="_Transamerica para autorizar capital al 1-3-03 (nueva version)_Reg Asset 2008 changes-summary Jan_Actual 2" xfId="21865"/>
    <cellStyle name="_Transamerica para autorizar capital al 1-3-03 (nueva version)_Reg Asset 2008 changes-summary Jan_Actual_Xavier" xfId="21866"/>
    <cellStyle name="_Transamerica para autorizar capital al 1-3-03 (nueva version)_Reg Asset 2008 changes-summary Jan_Actual_Xavier 2" xfId="21867"/>
    <cellStyle name="_Transamerica para autorizar capital al 1-3-03 (nueva version)_Reg Asset 2008 changes-summary Jan_Conversion" xfId="21868"/>
    <cellStyle name="_Transamerica para autorizar capital al 1-3-03 (nueva version)_Reg Asset 2008 changes-summary Jan_Conversion 2" xfId="21869"/>
    <cellStyle name="_Transamerica para autorizar capital al 1-3-03 (nueva version)_Reg Asset 2008 changes-summary Jan_FIN € Summary" xfId="21870"/>
    <cellStyle name="_Transamerica para autorizar capital al 1-3-03 (nueva version)_Reg Asset 2008 changes-summary Jan_FIN € Summary 2" xfId="21871"/>
    <cellStyle name="_Transamerica para autorizar capital al 1-3-03 (nueva version)_Reg Asset 2008 changes-summary Jan_IFRS IS" xfId="21872"/>
    <cellStyle name="_Transamerica para autorizar capital al 1-3-03 (nueva version)_Reg Asset 2008 changes-summary Jan_IFRS IS 2" xfId="21873"/>
    <cellStyle name="_Transamerica para autorizar capital al 1-3-03 (nueva version)_Reg Asset 2008 changes-summary Jan_IFRS IS_Xavier" xfId="21874"/>
    <cellStyle name="_Transamerica para autorizar capital al 1-3-03 (nueva version)_Reg Asset 2008 changes-summary Jan_IFRS IS_Xavier 2" xfId="21875"/>
    <cellStyle name="_Transamerica para autorizar capital al 1-3-03 (nueva version)_Reg Asset 2008 changes-summary Jan_One Corp Summary" xfId="21876"/>
    <cellStyle name="_Transamerica para autorizar capital al 1-3-03 (nueva version)_Reg Asset 2008 changes-summary Jan_One Corp Summary 2" xfId="21877"/>
    <cellStyle name="_Transamerica para autorizar capital al 1-3-03 (nueva version)_Reg Asset 2008 changes-summary Jan_Plan IS" xfId="21878"/>
    <cellStyle name="_Transamerica para autorizar capital al 1-3-03 (nueva version)_Reg Asset 2008 changes-summary Jan_Plan IS 2" xfId="21879"/>
    <cellStyle name="_Transamerica para autorizar capital al 1-3-03 (nueva version)_Reg Asset 2008 changes-summary Jan_Plan IS_Xavier" xfId="21880"/>
    <cellStyle name="_Transamerica para autorizar capital al 1-3-03 (nueva version)_Reg Asset 2008 changes-summary Jan_Plan IS_Xavier 2" xfId="21881"/>
    <cellStyle name="_Transamerica para autorizar capital al 1-3-03 (nueva version)_Reg Asset 2008 changes-summary Jan_PlntIn" xfId="21882"/>
    <cellStyle name="_Transamerica para autorizar capital al 1-3-03 (nueva version)_Reg Asset 2008 changes-summary Jan_PlntIn 2" xfId="21883"/>
    <cellStyle name="_Transamerica para autorizar capital al 1-3-03 (nueva version)_Reg Asset 2008 changes-summary Jan_PlntIn_Xavier" xfId="21884"/>
    <cellStyle name="_Transamerica para autorizar capital al 1-3-03 (nueva version)_Reg Asset 2008 changes-summary Jan_PlntIn_Xavier 2" xfId="21885"/>
    <cellStyle name="_Transamerica para autorizar capital al 1-3-03 (nueva version)_Reg Asset 2008 changes-summary Jan_PPA" xfId="21886"/>
    <cellStyle name="_Transamerica para autorizar capital al 1-3-03 (nueva version)_Reg Asset 2008 changes-summary Jan_PPA 2" xfId="21887"/>
    <cellStyle name="_Transamerica para autorizar capital al 1-3-03 (nueva version)_Reg Asset 2008 changes-summary Jan_PPA_Xavier" xfId="21888"/>
    <cellStyle name="_Transamerica para autorizar capital al 1-3-03 (nueva version)_Reg Asset 2008 changes-summary Jan_PPA_Xavier 2" xfId="21889"/>
    <cellStyle name="_Transamerica para autorizar capital al 1-3-03 (nueva version)_Reg Asset 2008 changes-summary Jan_Xavier" xfId="21890"/>
    <cellStyle name="_Transamerica para autorizar capital al 1-3-03 (nueva version)_Reg Asset 2008 changes-summary Jan_Xavier 2" xfId="21891"/>
    <cellStyle name="_Transamerica para autorizar capital al 1-3-03 (nueva version)_Xavier" xfId="21892"/>
    <cellStyle name="_Transamerica para autorizar capital al 1-3-03 (nueva version)_Xavier 2" xfId="21893"/>
    <cellStyle name="_Wind Schedule 8-22" xfId="1286"/>
    <cellStyle name="_Wind Schedule 8-22 2" xfId="21894"/>
    <cellStyle name="_Wind Schedule 8-22 3" xfId="21895"/>
    <cellStyle name="_Wind Schedule 8-22_9. Staff Cost-External Services" xfId="21896"/>
    <cellStyle name="_Wind Schedule 8-22_Adams Report Recon Sept 08" xfId="1287"/>
    <cellStyle name="_Wind Schedule 8-22_Adams Report Recon Sept 08 2" xfId="21897"/>
    <cellStyle name="_Wind Schedule 8-22_Adams Report Recon Sept 08 3" xfId="21898"/>
    <cellStyle name="_Wind Schedule 8-22_Adams Report Recon Sept 08_9. Staff Cost-External Services" xfId="21899"/>
    <cellStyle name="_Wind Schedule 8-22_Adams Report Recon Sept 08_Conversion" xfId="21900"/>
    <cellStyle name="_Wind Schedule 8-22_Adams Report Recon Sept 08_FIN € Summary" xfId="21901"/>
    <cellStyle name="_Wind Schedule 8-22_Adams Report Recon Sept 08_One Corp Summary" xfId="21902"/>
    <cellStyle name="_Wind Schedule 8-22_Book1" xfId="1288"/>
    <cellStyle name="_Wind Schedule 8-22_Book1 2" xfId="21903"/>
    <cellStyle name="_Wind Schedule 8-22_Book1 3" xfId="21904"/>
    <cellStyle name="_Wind Schedule 8-22_Book1_9. Staff Cost-External Services" xfId="21905"/>
    <cellStyle name="_Wind Schedule 8-22_Book1_Conversion" xfId="21906"/>
    <cellStyle name="_Wind Schedule 8-22_Book1_FIN € Summary" xfId="21907"/>
    <cellStyle name="_Wind Schedule 8-22_Book1_One Corp Summary" xfId="21908"/>
    <cellStyle name="_Wind Schedule 8-22_Conversion" xfId="21909"/>
    <cellStyle name="_Wind Schedule 8-22_FIN € Summary" xfId="21910"/>
    <cellStyle name="_Wind Schedule 8-22_NYSEG Assets" xfId="1289"/>
    <cellStyle name="_Wind Schedule 8-22_NYSEG Assets 2" xfId="21911"/>
    <cellStyle name="_Wind Schedule 8-22_NYSEG Assets 3" xfId="21912"/>
    <cellStyle name="_Wind Schedule 8-22_NYSEG Assets_9. Staff Cost-External Services" xfId="21913"/>
    <cellStyle name="_Wind Schedule 8-22_NYSEG Assets_Conversion" xfId="21914"/>
    <cellStyle name="_Wind Schedule 8-22_NYSEG Assets_FIN € Summary" xfId="21915"/>
    <cellStyle name="_Wind Schedule 8-22_NYSEG Assets_One Corp Summary" xfId="21916"/>
    <cellStyle name="_Wind Schedule 8-22_NYSEG Liab" xfId="1290"/>
    <cellStyle name="_Wind Schedule 8-22_NYSEG Liab 2" xfId="21917"/>
    <cellStyle name="_Wind Schedule 8-22_NYSEG Liab 3" xfId="21918"/>
    <cellStyle name="_Wind Schedule 8-22_NYSEG Liab_9. Staff Cost-External Services" xfId="21919"/>
    <cellStyle name="_Wind Schedule 8-22_NYSEG Liab_Conversion" xfId="21920"/>
    <cellStyle name="_Wind Schedule 8-22_NYSEG Liab_FIN € Summary" xfId="21921"/>
    <cellStyle name="_Wind Schedule 8-22_NYSEG Liab_One Corp Summary" xfId="21922"/>
    <cellStyle name="_Wind Schedule 8-22_One Corp Summary" xfId="21923"/>
    <cellStyle name="_Wind Schedule 8-22_Reg Asset 2008 changes-summary Jan" xfId="1291"/>
    <cellStyle name="_Wind Schedule 8-22_Reg Asset 2008 changes-summary Jan 2" xfId="21924"/>
    <cellStyle name="_Wind Schedule 8-22_Reg Asset 2008 changes-summary Jan 3" xfId="21925"/>
    <cellStyle name="_Wind Schedule 8-22_Reg Asset 2008 changes-summary Jan_9. Staff Cost-External Services" xfId="21926"/>
    <cellStyle name="_Wind Schedule 8-22_Reg Asset 2008 changes-summary Jan_Conversion" xfId="21927"/>
    <cellStyle name="_Wind Schedule 8-22_Reg Asset 2008 changes-summary Jan_FIN € Summary" xfId="21928"/>
    <cellStyle name="_Wind Schedule 8-22_Reg Asset 2008 changes-summary Jan_One Corp Summary" xfId="21929"/>
    <cellStyle name="_x0013__Xavier" xfId="21930"/>
    <cellStyle name="_x0013__Xavier 2" xfId="21931"/>
    <cellStyle name="~Capacity (0)" xfId="1292"/>
    <cellStyle name="~Capacity (0) 2" xfId="1293"/>
    <cellStyle name="~Capacity (0)_Electric Delivery Revenue Accts" xfId="1294"/>
    <cellStyle name="~Capacity (1)" xfId="1295"/>
    <cellStyle name="~Capacity (1) 2" xfId="1296"/>
    <cellStyle name="~Capacity (1)_Electric Delivery Revenue Accts" xfId="1297"/>
    <cellStyle name="~Escalation" xfId="1298"/>
    <cellStyle name="~Escalation 2" xfId="1299"/>
    <cellStyle name="~Escalation_Electric Delivery Revenue Accts" xfId="1300"/>
    <cellStyle name="~Gas (0)" xfId="1301"/>
    <cellStyle name="~Gas (0) 2" xfId="1302"/>
    <cellStyle name="~Gas (0)_Electric Delivery Revenue Accts" xfId="1303"/>
    <cellStyle name="~Gas Price" xfId="1304"/>
    <cellStyle name="~Gas Price 2" xfId="1305"/>
    <cellStyle name="~Gas Price_Electric Delivery Revenue Accts" xfId="1306"/>
    <cellStyle name="~Power (0)" xfId="1307"/>
    <cellStyle name="~Power (0) 2" xfId="1308"/>
    <cellStyle name="~Power (0)_Electric Delivery Revenue Accts" xfId="1309"/>
    <cellStyle name="~Power Price" xfId="1310"/>
    <cellStyle name="~Power Price 2" xfId="1311"/>
    <cellStyle name="~Power Price_Electric Delivery Revenue Accts" xfId="1312"/>
    <cellStyle name="£ BP" xfId="1313"/>
    <cellStyle name="£ BP 2" xfId="21932"/>
    <cellStyle name="£_Back 5" xfId="1314"/>
    <cellStyle name="£Currency [0]" xfId="1315"/>
    <cellStyle name="£Currency [1]" xfId="1316"/>
    <cellStyle name="£Currency [2]" xfId="1317"/>
    <cellStyle name="£Currency [p]" xfId="1318"/>
    <cellStyle name="£Currency [p2]" xfId="1319"/>
    <cellStyle name="£m0.0" xfId="1320"/>
    <cellStyle name="£m0.0 2" xfId="21933"/>
    <cellStyle name="£m0.0 2 2" xfId="21934"/>
    <cellStyle name="£m0.0 2 3" xfId="21935"/>
    <cellStyle name="£m0.0 3" xfId="21936"/>
    <cellStyle name="£m0.0 3 2" xfId="21937"/>
    <cellStyle name="£m0.0 3 3" xfId="21938"/>
    <cellStyle name="£m0.0 4" xfId="21939"/>
    <cellStyle name="£m000" xfId="1321"/>
    <cellStyle name="£m000 2" xfId="1322"/>
    <cellStyle name="£m000 2 2" xfId="21940"/>
    <cellStyle name="£m000 2 3" xfId="21941"/>
    <cellStyle name="£m000 3" xfId="21942"/>
    <cellStyle name="£m000 4" xfId="21943"/>
    <cellStyle name="£Pounds" xfId="1323"/>
    <cellStyle name="¥ JY" xfId="1324"/>
    <cellStyle name="¥ JY 2" xfId="21944"/>
    <cellStyle name="=C:\WINDOWS\SYSTEM32\COMMAND.COM" xfId="1325"/>
    <cellStyle name="=C:\WINDOWS\SYSTEM32\COMMAND.COM 2" xfId="21945"/>
    <cellStyle name="=C:\WINDOWS\SYSTEM32\COMMAND.COM 3" xfId="21946"/>
    <cellStyle name="=C:\WINNT\SYSTEM32\COMMAND.COM" xfId="1326"/>
    <cellStyle name="=C:\WINNT\SYSTEM32\COMMAND.COM 2" xfId="1327"/>
    <cellStyle name="=C:\WINNT\SYSTEM32\COMMAND.COM 2 2" xfId="1328"/>
    <cellStyle name="=C:\WINNT\SYSTEM32\COMMAND.COM 2 2 2" xfId="4196"/>
    <cellStyle name="=C:\WINNT\SYSTEM32\COMMAND.COM 2 3" xfId="4195"/>
    <cellStyle name="=C:\WINNT\SYSTEM32\COMMAND.COM 3" xfId="1329"/>
    <cellStyle name="=C:\WINNT\SYSTEM32\COMMAND.COM 3 2" xfId="4197"/>
    <cellStyle name="=C:\WINNT\SYSTEM32\COMMAND.COM 4" xfId="4194"/>
    <cellStyle name="=C:\WINNT\SYSTEM32\COMMAND.COM 4 2" xfId="21947"/>
    <cellStyle name="=C:\WINNT\SYSTEM32\COMMAND.COM 5" xfId="21948"/>
    <cellStyle name="=C:\WINNT\SYSTEM32\COMMAND.COM_Actual" xfId="21949"/>
    <cellStyle name="•W€_ Index" xfId="1330"/>
    <cellStyle name="•W_ Index" xfId="1331"/>
    <cellStyle name="0" xfId="1332"/>
    <cellStyle name="0 2" xfId="1333"/>
    <cellStyle name="0%" xfId="1334"/>
    <cellStyle name="0% 2" xfId="1335"/>
    <cellStyle name="0% 2 2" xfId="4199"/>
    <cellStyle name="0% 3" xfId="4198"/>
    <cellStyle name="0%_Actual" xfId="21950"/>
    <cellStyle name="0,000" xfId="1336"/>
    <cellStyle name="0,000 2" xfId="1337"/>
    <cellStyle name="0,000 2 2" xfId="4201"/>
    <cellStyle name="0,000 3" xfId="4200"/>
    <cellStyle name="0,000.0" xfId="1338"/>
    <cellStyle name="0,000.00" xfId="1339"/>
    <cellStyle name="0,000.000" xfId="1340"/>
    <cellStyle name="0,000.000 2" xfId="1341"/>
    <cellStyle name="0,000.000 2 2" xfId="4203"/>
    <cellStyle name="0,000.000 3" xfId="4202"/>
    <cellStyle name="0,000.0000" xfId="1342"/>
    <cellStyle name="0.0" xfId="1343"/>
    <cellStyle name="0.0 2" xfId="1344"/>
    <cellStyle name="0.0%" xfId="1345"/>
    <cellStyle name="0.0% 2" xfId="1346"/>
    <cellStyle name="0.0% 2 2" xfId="4205"/>
    <cellStyle name="0.0% 3" xfId="4204"/>
    <cellStyle name="0.0_Adams Report Recon Sept 08" xfId="1347"/>
    <cellStyle name="0.00" xfId="1348"/>
    <cellStyle name="0.00 2" xfId="1349"/>
    <cellStyle name="0.00%" xfId="1350"/>
    <cellStyle name="0.00% 2" xfId="1351"/>
    <cellStyle name="0.00% 2 2" xfId="4207"/>
    <cellStyle name="0.00% 3" xfId="4206"/>
    <cellStyle name="0.00_Adams Report Recon Sept 08" xfId="1352"/>
    <cellStyle name="0_Adams Report Recon Sept 08" xfId="1353"/>
    <cellStyle name="0_Adams Report Recon Sept 08 2" xfId="1354"/>
    <cellStyle name="0_Adams Report Recon Sept 08_Electric Delivery Revenue Accts" xfId="1355"/>
    <cellStyle name="0_Adams Report Recon Sept 08_Flux Summary" xfId="1356"/>
    <cellStyle name="0_Adams Report Recon Sept 08_O &amp; M Gas YTD" xfId="1357"/>
    <cellStyle name="0_Adams Report Recon Sept 08_RGE  Income Statement Flux GAAP Jan_2013 YTD" xfId="1358"/>
    <cellStyle name="0_Adams Report Recon Sept 08_SUMMARY" xfId="1359"/>
    <cellStyle name="0_Book1" xfId="1360"/>
    <cellStyle name="0_Book1 2" xfId="1361"/>
    <cellStyle name="0_Book1_Electric Delivery Revenue Accts" xfId="1362"/>
    <cellStyle name="0_Book1_Flux Summary" xfId="1363"/>
    <cellStyle name="0_Book1_O &amp; M Gas YTD" xfId="1364"/>
    <cellStyle name="0_Book1_RGE  Income Statement Flux GAAP Jan_2013 YTD" xfId="1365"/>
    <cellStyle name="0_Book1_SUMMARY" xfId="1366"/>
    <cellStyle name="0_Electric Delivery Revenue Accts" xfId="1367"/>
    <cellStyle name="0_Flux Summary" xfId="1368"/>
    <cellStyle name="0_NYSEG Assets" xfId="1369"/>
    <cellStyle name="0_NYSEG Assets 2" xfId="1370"/>
    <cellStyle name="0_NYSEG Assets_Electric Delivery Revenue Accts" xfId="1371"/>
    <cellStyle name="0_NYSEG Assets_Flux Summary" xfId="1372"/>
    <cellStyle name="0_NYSEG Assets_O &amp; M Gas YTD" xfId="1373"/>
    <cellStyle name="0_NYSEG Assets_RGE  Income Statement Flux GAAP Jan_2013 YTD" xfId="1374"/>
    <cellStyle name="0_NYSEG Assets_SUMMARY" xfId="1375"/>
    <cellStyle name="0_NYSEG Liab" xfId="1376"/>
    <cellStyle name="0_NYSEG Liab 2" xfId="1377"/>
    <cellStyle name="0_NYSEG Liab_Electric Delivery Revenue Accts" xfId="1378"/>
    <cellStyle name="0_NYSEG Liab_Flux Summary" xfId="1379"/>
    <cellStyle name="0_NYSEG Liab_O &amp; M Gas YTD" xfId="1380"/>
    <cellStyle name="0_NYSEG Liab_RGE  Income Statement Flux GAAP Jan_2013 YTD" xfId="1381"/>
    <cellStyle name="0_NYSEG Liab_SUMMARY" xfId="1382"/>
    <cellStyle name="0_O &amp; M Gas YTD" xfId="1383"/>
    <cellStyle name="0_Reg Asset 2008 changes-summary Jan" xfId="1384"/>
    <cellStyle name="0_Reg Asset 2008 changes-summary Jan 2" xfId="1385"/>
    <cellStyle name="0_Reg Asset 2008 changes-summary Jan_Electric Delivery Revenue Accts" xfId="1386"/>
    <cellStyle name="0_Reg Asset 2008 changes-summary Jan_Flux Summary" xfId="1387"/>
    <cellStyle name="0_Reg Asset 2008 changes-summary Jan_O &amp; M Gas YTD" xfId="1388"/>
    <cellStyle name="0_Reg Asset 2008 changes-summary Jan_RGE  Income Statement Flux GAAP Jan_2013 YTD" xfId="1389"/>
    <cellStyle name="0_Reg Asset 2008 changes-summary Jan_SUMMARY" xfId="1390"/>
    <cellStyle name="0_RGE  Income Statement Flux GAAP Jan_2013 YTD" xfId="1391"/>
    <cellStyle name="0_SUMMARY" xfId="1392"/>
    <cellStyle name="000s" xfId="1393"/>
    <cellStyle name="000s 2" xfId="1394"/>
    <cellStyle name="000s 2 2" xfId="4209"/>
    <cellStyle name="000s 3" xfId="4208"/>
    <cellStyle name="12FONT" xfId="1395"/>
    <cellStyle name="12FONT 2" xfId="21951"/>
    <cellStyle name="12FONT 2 2" xfId="21952"/>
    <cellStyle name="12FONT 3" xfId="21953"/>
    <cellStyle name="¹éºÐÀ²_±âÅ¸" xfId="1396"/>
    <cellStyle name="2 spaces" xfId="1397"/>
    <cellStyle name="2 spaces 2" xfId="1398"/>
    <cellStyle name="2 spaces 2 2" xfId="4211"/>
    <cellStyle name="2 spaces 3" xfId="4210"/>
    <cellStyle name="2 spaces_Actual" xfId="21954"/>
    <cellStyle name="20% - Accent1 2" xfId="1399"/>
    <cellStyle name="20% - Accent1 3" xfId="1400"/>
    <cellStyle name="20% - Accent1 4" xfId="21955"/>
    <cellStyle name="20% - Accent1 4 2" xfId="21956"/>
    <cellStyle name="20% - Accent1 4 2 2" xfId="21957"/>
    <cellStyle name="20% - Accent1 4 2 3" xfId="21958"/>
    <cellStyle name="20% - Accent1 4 2 4" xfId="21959"/>
    <cellStyle name="20% - Accent1 4 3" xfId="21960"/>
    <cellStyle name="20% - Accent1 4 3 2" xfId="21961"/>
    <cellStyle name="20% - Accent1 4 4" xfId="21962"/>
    <cellStyle name="20% - Accent1 4 5" xfId="21963"/>
    <cellStyle name="20% - Accent1 5" xfId="21964"/>
    <cellStyle name="20% - Accent1 5 2" xfId="21965"/>
    <cellStyle name="20% - Accent1 5 2 2" xfId="21966"/>
    <cellStyle name="20% - Accent1 5 2 3" xfId="21967"/>
    <cellStyle name="20% - Accent1 5 2 4" xfId="21968"/>
    <cellStyle name="20% - Accent1 5 3" xfId="21969"/>
    <cellStyle name="20% - Accent1 5 3 2" xfId="21970"/>
    <cellStyle name="20% - Accent1 5 4" xfId="21971"/>
    <cellStyle name="20% - Accent1 5 5" xfId="21972"/>
    <cellStyle name="20% - Accent2 2" xfId="1401"/>
    <cellStyle name="20% - Accent2 3" xfId="1402"/>
    <cellStyle name="20% - Accent2 4" xfId="21973"/>
    <cellStyle name="20% - Accent2 4 2" xfId="21974"/>
    <cellStyle name="20% - Accent2 4 2 2" xfId="21975"/>
    <cellStyle name="20% - Accent2 4 2 3" xfId="21976"/>
    <cellStyle name="20% - Accent2 4 2 4" xfId="21977"/>
    <cellStyle name="20% - Accent2 4 3" xfId="21978"/>
    <cellStyle name="20% - Accent2 4 3 2" xfId="21979"/>
    <cellStyle name="20% - Accent2 4 4" xfId="21980"/>
    <cellStyle name="20% - Accent2 4 5" xfId="21981"/>
    <cellStyle name="20% - Accent2 5" xfId="21982"/>
    <cellStyle name="20% - Accent2 5 2" xfId="21983"/>
    <cellStyle name="20% - Accent2 5 2 2" xfId="21984"/>
    <cellStyle name="20% - Accent2 5 2 3" xfId="21985"/>
    <cellStyle name="20% - Accent2 5 2 4" xfId="21986"/>
    <cellStyle name="20% - Accent2 5 3" xfId="21987"/>
    <cellStyle name="20% - Accent2 5 3 2" xfId="21988"/>
    <cellStyle name="20% - Accent2 5 4" xfId="21989"/>
    <cellStyle name="20% - Accent2 5 5" xfId="21990"/>
    <cellStyle name="20% - Accent3 2" xfId="1403"/>
    <cellStyle name="20% - Accent3 3" xfId="1404"/>
    <cellStyle name="20% - Accent3 4" xfId="21991"/>
    <cellStyle name="20% - Accent3 4 2" xfId="21992"/>
    <cellStyle name="20% - Accent3 4 2 2" xfId="21993"/>
    <cellStyle name="20% - Accent3 4 2 3" xfId="21994"/>
    <cellStyle name="20% - Accent3 4 2 4" xfId="21995"/>
    <cellStyle name="20% - Accent3 4 3" xfId="21996"/>
    <cellStyle name="20% - Accent3 4 3 2" xfId="21997"/>
    <cellStyle name="20% - Accent3 4 4" xfId="21998"/>
    <cellStyle name="20% - Accent3 4 5" xfId="21999"/>
    <cellStyle name="20% - Accent3 5" xfId="22000"/>
    <cellStyle name="20% - Accent3 5 2" xfId="22001"/>
    <cellStyle name="20% - Accent3 5 2 2" xfId="22002"/>
    <cellStyle name="20% - Accent3 5 2 3" xfId="22003"/>
    <cellStyle name="20% - Accent3 5 2 4" xfId="22004"/>
    <cellStyle name="20% - Accent3 5 3" xfId="22005"/>
    <cellStyle name="20% - Accent3 5 3 2" xfId="22006"/>
    <cellStyle name="20% - Accent3 5 4" xfId="22007"/>
    <cellStyle name="20% - Accent3 5 5" xfId="22008"/>
    <cellStyle name="20% - Accent4 2" xfId="1405"/>
    <cellStyle name="20% - Accent4 3" xfId="1406"/>
    <cellStyle name="20% - Accent4 4" xfId="22009"/>
    <cellStyle name="20% - Accent4 4 2" xfId="22010"/>
    <cellStyle name="20% - Accent4 4 2 2" xfId="22011"/>
    <cellStyle name="20% - Accent4 4 2 3" xfId="22012"/>
    <cellStyle name="20% - Accent4 4 2 4" xfId="22013"/>
    <cellStyle name="20% - Accent4 4 3" xfId="22014"/>
    <cellStyle name="20% - Accent4 4 3 2" xfId="22015"/>
    <cellStyle name="20% - Accent4 4 4" xfId="22016"/>
    <cellStyle name="20% - Accent4 4 5" xfId="22017"/>
    <cellStyle name="20% - Accent4 5" xfId="22018"/>
    <cellStyle name="20% - Accent4 5 2" xfId="22019"/>
    <cellStyle name="20% - Accent4 5 2 2" xfId="22020"/>
    <cellStyle name="20% - Accent4 5 2 3" xfId="22021"/>
    <cellStyle name="20% - Accent4 5 2 4" xfId="22022"/>
    <cellStyle name="20% - Accent4 5 3" xfId="22023"/>
    <cellStyle name="20% - Accent4 5 3 2" xfId="22024"/>
    <cellStyle name="20% - Accent4 5 4" xfId="22025"/>
    <cellStyle name="20% - Accent4 5 5" xfId="22026"/>
    <cellStyle name="20% - Accent5 2" xfId="1407"/>
    <cellStyle name="20% - Accent5 3" xfId="1408"/>
    <cellStyle name="20% - Accent5 4" xfId="22027"/>
    <cellStyle name="20% - Accent5 4 2" xfId="22028"/>
    <cellStyle name="20% - Accent5 4 2 2" xfId="22029"/>
    <cellStyle name="20% - Accent5 4 2 3" xfId="22030"/>
    <cellStyle name="20% - Accent5 4 2 4" xfId="22031"/>
    <cellStyle name="20% - Accent5 4 3" xfId="22032"/>
    <cellStyle name="20% - Accent5 4 3 2" xfId="22033"/>
    <cellStyle name="20% - Accent5 4 4" xfId="22034"/>
    <cellStyle name="20% - Accent5 4 5" xfId="22035"/>
    <cellStyle name="20% - Accent5 5" xfId="22036"/>
    <cellStyle name="20% - Accent5 5 2" xfId="22037"/>
    <cellStyle name="20% - Accent5 5 2 2" xfId="22038"/>
    <cellStyle name="20% - Accent5 5 2 3" xfId="22039"/>
    <cellStyle name="20% - Accent5 5 2 4" xfId="22040"/>
    <cellStyle name="20% - Accent5 5 3" xfId="22041"/>
    <cellStyle name="20% - Accent5 5 3 2" xfId="22042"/>
    <cellStyle name="20% - Accent5 5 4" xfId="22043"/>
    <cellStyle name="20% - Accent5 5 5" xfId="22044"/>
    <cellStyle name="20% - Accent6 2" xfId="1409"/>
    <cellStyle name="20% - Accent6 3" xfId="1410"/>
    <cellStyle name="20% - Accent6 4" xfId="22045"/>
    <cellStyle name="20% - Accent6 4 2" xfId="22046"/>
    <cellStyle name="20% - Accent6 4 2 2" xfId="22047"/>
    <cellStyle name="20% - Accent6 4 2 3" xfId="22048"/>
    <cellStyle name="20% - Accent6 4 2 4" xfId="22049"/>
    <cellStyle name="20% - Accent6 4 3" xfId="22050"/>
    <cellStyle name="20% - Accent6 4 3 2" xfId="22051"/>
    <cellStyle name="20% - Accent6 4 4" xfId="22052"/>
    <cellStyle name="20% - Accent6 4 5" xfId="22053"/>
    <cellStyle name="20% - Accent6 5" xfId="22054"/>
    <cellStyle name="20% - Accent6 5 2" xfId="22055"/>
    <cellStyle name="20% - Accent6 5 2 2" xfId="22056"/>
    <cellStyle name="20% - Accent6 5 2 3" xfId="22057"/>
    <cellStyle name="20% - Accent6 5 2 4" xfId="22058"/>
    <cellStyle name="20% - Accent6 5 3" xfId="22059"/>
    <cellStyle name="20% - Accent6 5 3 2" xfId="22060"/>
    <cellStyle name="20% - Accent6 5 4" xfId="22061"/>
    <cellStyle name="20% - Accent6 5 5" xfId="22062"/>
    <cellStyle name="20% - Énfasis1" xfId="1411"/>
    <cellStyle name="20% - Énfasis1 2" xfId="1412"/>
    <cellStyle name="20% - Énfasis1 2 2" xfId="22063"/>
    <cellStyle name="20% - Énfasis1 2 3" xfId="22064"/>
    <cellStyle name="20% - Énfasis1 3" xfId="1413"/>
    <cellStyle name="20% - Énfasis1 3 2" xfId="22065"/>
    <cellStyle name="20% - Énfasis1 3 3" xfId="22066"/>
    <cellStyle name="20% - Énfasis2" xfId="1414"/>
    <cellStyle name="20% - Énfasis2 2" xfId="1415"/>
    <cellStyle name="20% - Énfasis2 2 2" xfId="22067"/>
    <cellStyle name="20% - Énfasis2 2 3" xfId="22068"/>
    <cellStyle name="20% - Énfasis2 3" xfId="1416"/>
    <cellStyle name="20% - Énfasis2 3 2" xfId="22069"/>
    <cellStyle name="20% - Énfasis2 3 3" xfId="22070"/>
    <cellStyle name="20% - Énfasis3" xfId="1417"/>
    <cellStyle name="20% - Énfasis3 2" xfId="1418"/>
    <cellStyle name="20% - Énfasis3 2 2" xfId="22071"/>
    <cellStyle name="20% - Énfasis3 2 3" xfId="22072"/>
    <cellStyle name="20% - Énfasis3 3" xfId="1419"/>
    <cellStyle name="20% - Énfasis3 3 2" xfId="22073"/>
    <cellStyle name="20% - Énfasis3 3 3" xfId="22074"/>
    <cellStyle name="20% - Énfasis4" xfId="1420"/>
    <cellStyle name="20% - Énfasis4 2" xfId="1421"/>
    <cellStyle name="20% - Énfasis4 2 2" xfId="22075"/>
    <cellStyle name="20% - Énfasis4 2 3" xfId="22076"/>
    <cellStyle name="20% - Énfasis4 3" xfId="1422"/>
    <cellStyle name="20% - Énfasis4 3 2" xfId="22077"/>
    <cellStyle name="20% - Énfasis4 3 3" xfId="22078"/>
    <cellStyle name="20% - Énfasis5" xfId="1423"/>
    <cellStyle name="20% - Énfasis5 2" xfId="1424"/>
    <cellStyle name="20% - Énfasis5 2 2" xfId="22079"/>
    <cellStyle name="20% - Énfasis5 2 3" xfId="22080"/>
    <cellStyle name="20% - Énfasis5 3" xfId="1425"/>
    <cellStyle name="20% - Énfasis5 3 2" xfId="22081"/>
    <cellStyle name="20% - Énfasis5 3 3" xfId="22082"/>
    <cellStyle name="20% - Énfasis6" xfId="1426"/>
    <cellStyle name="20% - Énfasis6 2" xfId="1427"/>
    <cellStyle name="20% - Énfasis6 2 2" xfId="22083"/>
    <cellStyle name="20% - Énfasis6 2 3" xfId="22084"/>
    <cellStyle name="20% - Énfasis6 3" xfId="1428"/>
    <cellStyle name="20% - Énfasis6 3 2" xfId="22085"/>
    <cellStyle name="20% - Énfasis6 3 3" xfId="22086"/>
    <cellStyle name="4 spaces" xfId="1429"/>
    <cellStyle name="4 spaces 2" xfId="1430"/>
    <cellStyle name="4 spaces_Electric Delivery Revenue Accts" xfId="1431"/>
    <cellStyle name="40% - Accent1 2" xfId="1432"/>
    <cellStyle name="40% - Accent1 3" xfId="1433"/>
    <cellStyle name="40% - Accent1 4" xfId="22087"/>
    <cellStyle name="40% - Accent1 4 2" xfId="22088"/>
    <cellStyle name="40% - Accent1 4 2 2" xfId="22089"/>
    <cellStyle name="40% - Accent1 4 2 3" xfId="22090"/>
    <cellStyle name="40% - Accent1 4 2 4" xfId="22091"/>
    <cellStyle name="40% - Accent1 4 3" xfId="22092"/>
    <cellStyle name="40% - Accent1 4 3 2" xfId="22093"/>
    <cellStyle name="40% - Accent1 4 4" xfId="22094"/>
    <cellStyle name="40% - Accent1 4 5" xfId="22095"/>
    <cellStyle name="40% - Accent1 5" xfId="22096"/>
    <cellStyle name="40% - Accent1 5 2" xfId="22097"/>
    <cellStyle name="40% - Accent1 5 2 2" xfId="22098"/>
    <cellStyle name="40% - Accent1 5 2 3" xfId="22099"/>
    <cellStyle name="40% - Accent1 5 2 4" xfId="22100"/>
    <cellStyle name="40% - Accent1 5 3" xfId="22101"/>
    <cellStyle name="40% - Accent1 5 3 2" xfId="22102"/>
    <cellStyle name="40% - Accent1 5 4" xfId="22103"/>
    <cellStyle name="40% - Accent1 5 5" xfId="22104"/>
    <cellStyle name="40% - Accent2 2" xfId="1434"/>
    <cellStyle name="40% - Accent2 3" xfId="1435"/>
    <cellStyle name="40% - Accent2 4" xfId="22105"/>
    <cellStyle name="40% - Accent2 4 2" xfId="22106"/>
    <cellStyle name="40% - Accent2 4 2 2" xfId="22107"/>
    <cellStyle name="40% - Accent2 4 2 3" xfId="22108"/>
    <cellStyle name="40% - Accent2 4 2 4" xfId="22109"/>
    <cellStyle name="40% - Accent2 4 3" xfId="22110"/>
    <cellStyle name="40% - Accent2 4 3 2" xfId="22111"/>
    <cellStyle name="40% - Accent2 4 4" xfId="22112"/>
    <cellStyle name="40% - Accent2 4 5" xfId="22113"/>
    <cellStyle name="40% - Accent2 5" xfId="22114"/>
    <cellStyle name="40% - Accent2 5 2" xfId="22115"/>
    <cellStyle name="40% - Accent2 5 2 2" xfId="22116"/>
    <cellStyle name="40% - Accent2 5 2 3" xfId="22117"/>
    <cellStyle name="40% - Accent2 5 2 4" xfId="22118"/>
    <cellStyle name="40% - Accent2 5 3" xfId="22119"/>
    <cellStyle name="40% - Accent2 5 3 2" xfId="22120"/>
    <cellStyle name="40% - Accent2 5 4" xfId="22121"/>
    <cellStyle name="40% - Accent2 5 5" xfId="22122"/>
    <cellStyle name="40% - Accent3 2" xfId="1436"/>
    <cellStyle name="40% - Accent3 3" xfId="1437"/>
    <cellStyle name="40% - Accent3 4" xfId="22123"/>
    <cellStyle name="40% - Accent3 4 2" xfId="22124"/>
    <cellStyle name="40% - Accent3 4 2 2" xfId="22125"/>
    <cellStyle name="40% - Accent3 4 2 3" xfId="22126"/>
    <cellStyle name="40% - Accent3 4 2 4" xfId="22127"/>
    <cellStyle name="40% - Accent3 4 3" xfId="22128"/>
    <cellStyle name="40% - Accent3 4 3 2" xfId="22129"/>
    <cellStyle name="40% - Accent3 4 4" xfId="22130"/>
    <cellStyle name="40% - Accent3 4 5" xfId="22131"/>
    <cellStyle name="40% - Accent3 5" xfId="22132"/>
    <cellStyle name="40% - Accent3 5 2" xfId="22133"/>
    <cellStyle name="40% - Accent3 5 2 2" xfId="22134"/>
    <cellStyle name="40% - Accent3 5 2 3" xfId="22135"/>
    <cellStyle name="40% - Accent3 5 2 4" xfId="22136"/>
    <cellStyle name="40% - Accent3 5 3" xfId="22137"/>
    <cellStyle name="40% - Accent3 5 3 2" xfId="22138"/>
    <cellStyle name="40% - Accent3 5 4" xfId="22139"/>
    <cellStyle name="40% - Accent3 5 5" xfId="22140"/>
    <cellStyle name="40% - Accent4 2" xfId="1438"/>
    <cellStyle name="40% - Accent4 3" xfId="1439"/>
    <cellStyle name="40% - Accent4 4" xfId="22141"/>
    <cellStyle name="40% - Accent4 4 2" xfId="22142"/>
    <cellStyle name="40% - Accent4 4 2 2" xfId="22143"/>
    <cellStyle name="40% - Accent4 4 2 3" xfId="22144"/>
    <cellStyle name="40% - Accent4 4 2 4" xfId="22145"/>
    <cellStyle name="40% - Accent4 4 3" xfId="22146"/>
    <cellStyle name="40% - Accent4 4 3 2" xfId="22147"/>
    <cellStyle name="40% - Accent4 4 4" xfId="22148"/>
    <cellStyle name="40% - Accent4 4 5" xfId="22149"/>
    <cellStyle name="40% - Accent4 5" xfId="22150"/>
    <cellStyle name="40% - Accent4 5 2" xfId="22151"/>
    <cellStyle name="40% - Accent4 5 2 2" xfId="22152"/>
    <cellStyle name="40% - Accent4 5 2 3" xfId="22153"/>
    <cellStyle name="40% - Accent4 5 2 4" xfId="22154"/>
    <cellStyle name="40% - Accent4 5 3" xfId="22155"/>
    <cellStyle name="40% - Accent4 5 3 2" xfId="22156"/>
    <cellStyle name="40% - Accent4 5 4" xfId="22157"/>
    <cellStyle name="40% - Accent4 5 5" xfId="22158"/>
    <cellStyle name="40% - Accent5 2" xfId="1440"/>
    <cellStyle name="40% - Accent5 3" xfId="1441"/>
    <cellStyle name="40% - Accent5 4" xfId="22159"/>
    <cellStyle name="40% - Accent5 4 2" xfId="22160"/>
    <cellStyle name="40% - Accent5 4 2 2" xfId="22161"/>
    <cellStyle name="40% - Accent5 4 2 3" xfId="22162"/>
    <cellStyle name="40% - Accent5 4 2 4" xfId="22163"/>
    <cellStyle name="40% - Accent5 4 3" xfId="22164"/>
    <cellStyle name="40% - Accent5 4 3 2" xfId="22165"/>
    <cellStyle name="40% - Accent5 4 4" xfId="22166"/>
    <cellStyle name="40% - Accent5 4 5" xfId="22167"/>
    <cellStyle name="40% - Accent5 5" xfId="22168"/>
    <cellStyle name="40% - Accent5 5 2" xfId="22169"/>
    <cellStyle name="40% - Accent5 5 2 2" xfId="22170"/>
    <cellStyle name="40% - Accent5 5 2 3" xfId="22171"/>
    <cellStyle name="40% - Accent5 5 2 4" xfId="22172"/>
    <cellStyle name="40% - Accent5 5 3" xfId="22173"/>
    <cellStyle name="40% - Accent5 5 3 2" xfId="22174"/>
    <cellStyle name="40% - Accent5 5 4" xfId="22175"/>
    <cellStyle name="40% - Accent5 5 5" xfId="22176"/>
    <cellStyle name="40% - Accent6 2" xfId="1442"/>
    <cellStyle name="40% - Accent6 3" xfId="1443"/>
    <cellStyle name="40% - Accent6 4" xfId="22177"/>
    <cellStyle name="40% - Accent6 4 2" xfId="22178"/>
    <cellStyle name="40% - Accent6 4 2 2" xfId="22179"/>
    <cellStyle name="40% - Accent6 4 2 3" xfId="22180"/>
    <cellStyle name="40% - Accent6 4 2 4" xfId="22181"/>
    <cellStyle name="40% - Accent6 4 3" xfId="22182"/>
    <cellStyle name="40% - Accent6 4 3 2" xfId="22183"/>
    <cellStyle name="40% - Accent6 4 4" xfId="22184"/>
    <cellStyle name="40% - Accent6 4 5" xfId="22185"/>
    <cellStyle name="40% - Accent6 5" xfId="22186"/>
    <cellStyle name="40% - Accent6 5 2" xfId="22187"/>
    <cellStyle name="40% - Accent6 5 2 2" xfId="22188"/>
    <cellStyle name="40% - Accent6 5 2 3" xfId="22189"/>
    <cellStyle name="40% - Accent6 5 2 4" xfId="22190"/>
    <cellStyle name="40% - Accent6 5 3" xfId="22191"/>
    <cellStyle name="40% - Accent6 5 3 2" xfId="22192"/>
    <cellStyle name="40% - Accent6 5 4" xfId="22193"/>
    <cellStyle name="40% - Accent6 5 5" xfId="22194"/>
    <cellStyle name="40% - Énfasis1" xfId="1444"/>
    <cellStyle name="40% - Énfasis1 2" xfId="1445"/>
    <cellStyle name="40% - Énfasis1 2 2" xfId="22195"/>
    <cellStyle name="40% - Énfasis1 2 3" xfId="22196"/>
    <cellStyle name="40% - Énfasis1 3" xfId="1446"/>
    <cellStyle name="40% - Énfasis1 3 2" xfId="22197"/>
    <cellStyle name="40% - Énfasis1 3 3" xfId="22198"/>
    <cellStyle name="40% - Énfasis2" xfId="1447"/>
    <cellStyle name="40% - Énfasis2 2" xfId="1448"/>
    <cellStyle name="40% - Énfasis2 2 2" xfId="22199"/>
    <cellStyle name="40% - Énfasis2 2 3" xfId="22200"/>
    <cellStyle name="40% - Énfasis2 3" xfId="1449"/>
    <cellStyle name="40% - Énfasis2 3 2" xfId="22201"/>
    <cellStyle name="40% - Énfasis2 3 3" xfId="22202"/>
    <cellStyle name="40% - Énfasis3" xfId="1450"/>
    <cellStyle name="40% - Énfasis3 2" xfId="1451"/>
    <cellStyle name="40% - Énfasis3 2 2" xfId="22203"/>
    <cellStyle name="40% - Énfasis3 2 3" xfId="22204"/>
    <cellStyle name="40% - Énfasis3 3" xfId="1452"/>
    <cellStyle name="40% - Énfasis3 3 2" xfId="22205"/>
    <cellStyle name="40% - Énfasis3 3 3" xfId="22206"/>
    <cellStyle name="40% - Énfasis4" xfId="1453"/>
    <cellStyle name="40% - Énfasis4 2" xfId="1454"/>
    <cellStyle name="40% - Énfasis4 2 2" xfId="22207"/>
    <cellStyle name="40% - Énfasis4 2 3" xfId="22208"/>
    <cellStyle name="40% - Énfasis4 3" xfId="1455"/>
    <cellStyle name="40% - Énfasis4 3 2" xfId="22209"/>
    <cellStyle name="40% - Énfasis4 3 3" xfId="22210"/>
    <cellStyle name="40% - Énfasis5" xfId="1456"/>
    <cellStyle name="40% - Énfasis5 2" xfId="1457"/>
    <cellStyle name="40% - Énfasis5 2 2" xfId="22211"/>
    <cellStyle name="40% - Énfasis5 2 3" xfId="22212"/>
    <cellStyle name="40% - Énfasis5 3" xfId="1458"/>
    <cellStyle name="40% - Énfasis5 3 2" xfId="22213"/>
    <cellStyle name="40% - Énfasis5 3 3" xfId="22214"/>
    <cellStyle name="40% - Énfasis6" xfId="1459"/>
    <cellStyle name="40% - Énfasis6 2" xfId="1460"/>
    <cellStyle name="40% - Énfasis6 2 2" xfId="22215"/>
    <cellStyle name="40% - Énfasis6 2 3" xfId="22216"/>
    <cellStyle name="40% - Énfasis6 3" xfId="1461"/>
    <cellStyle name="40% - Énfasis6 3 2" xfId="22217"/>
    <cellStyle name="40% - Énfasis6 3 3" xfId="22218"/>
    <cellStyle name="60% - Accent1 2" xfId="1462"/>
    <cellStyle name="60% - Accent1 3" xfId="1463"/>
    <cellStyle name="60% - Accent2 2" xfId="1464"/>
    <cellStyle name="60% - Accent2 3" xfId="1465"/>
    <cellStyle name="60% - Accent3 2" xfId="1466"/>
    <cellStyle name="60% - Accent3 3" xfId="1467"/>
    <cellStyle name="60% - Accent4 2" xfId="1468"/>
    <cellStyle name="60% - Accent4 3" xfId="1469"/>
    <cellStyle name="60% - Accent5 2" xfId="1470"/>
    <cellStyle name="60% - Accent5 3" xfId="1471"/>
    <cellStyle name="60% - Accent6 2" xfId="1472"/>
    <cellStyle name="60% - Accent6 3" xfId="1473"/>
    <cellStyle name="60% - Énfasis1" xfId="1474"/>
    <cellStyle name="60% - Énfasis1 2" xfId="1475"/>
    <cellStyle name="60% - Énfasis1 2 2" xfId="22219"/>
    <cellStyle name="60% - Énfasis1 2 3" xfId="22220"/>
    <cellStyle name="60% - Énfasis1 2 4" xfId="22221"/>
    <cellStyle name="60% - Énfasis1 3" xfId="1476"/>
    <cellStyle name="60% - Énfasis1 3 2" xfId="22222"/>
    <cellStyle name="60% - Énfasis1 3 3" xfId="22223"/>
    <cellStyle name="60% - Énfasis1 3 4" xfId="22224"/>
    <cellStyle name="60% - Énfasis2" xfId="1477"/>
    <cellStyle name="60% - Énfasis2 2" xfId="1478"/>
    <cellStyle name="60% - Énfasis2 2 2" xfId="22225"/>
    <cellStyle name="60% - Énfasis2 2 3" xfId="22226"/>
    <cellStyle name="60% - Énfasis2 2 4" xfId="22227"/>
    <cellStyle name="60% - Énfasis2 3" xfId="1479"/>
    <cellStyle name="60% - Énfasis2 3 2" xfId="22228"/>
    <cellStyle name="60% - Énfasis2 3 3" xfId="22229"/>
    <cellStyle name="60% - Énfasis2 3 4" xfId="22230"/>
    <cellStyle name="60% - Énfasis3" xfId="1480"/>
    <cellStyle name="60% - Énfasis3 2" xfId="1481"/>
    <cellStyle name="60% - Énfasis3 2 2" xfId="22231"/>
    <cellStyle name="60% - Énfasis3 2 3" xfId="22232"/>
    <cellStyle name="60% - Énfasis3 2 4" xfId="22233"/>
    <cellStyle name="60% - Énfasis3 3" xfId="1482"/>
    <cellStyle name="60% - Énfasis3 3 2" xfId="22234"/>
    <cellStyle name="60% - Énfasis3 3 3" xfId="22235"/>
    <cellStyle name="60% - Énfasis3 3 4" xfId="22236"/>
    <cellStyle name="60% - Énfasis4" xfId="1483"/>
    <cellStyle name="60% - Énfasis4 2" xfId="1484"/>
    <cellStyle name="60% - Énfasis4 2 2" xfId="22237"/>
    <cellStyle name="60% - Énfasis4 2 3" xfId="22238"/>
    <cellStyle name="60% - Énfasis4 2 4" xfId="22239"/>
    <cellStyle name="60% - Énfasis4 3" xfId="1485"/>
    <cellStyle name="60% - Énfasis4 3 2" xfId="22240"/>
    <cellStyle name="60% - Énfasis4 3 3" xfId="22241"/>
    <cellStyle name="60% - Énfasis4 3 4" xfId="22242"/>
    <cellStyle name="60% - Énfasis5" xfId="1486"/>
    <cellStyle name="60% - Énfasis5 2" xfId="1487"/>
    <cellStyle name="60% - Énfasis5 2 2" xfId="22243"/>
    <cellStyle name="60% - Énfasis5 2 3" xfId="22244"/>
    <cellStyle name="60% - Énfasis5 2 4" xfId="22245"/>
    <cellStyle name="60% - Énfasis5 3" xfId="1488"/>
    <cellStyle name="60% - Énfasis5 3 2" xfId="22246"/>
    <cellStyle name="60% - Énfasis5 3 3" xfId="22247"/>
    <cellStyle name="60% - Énfasis5 3 4" xfId="22248"/>
    <cellStyle name="60% - Énfasis6" xfId="1489"/>
    <cellStyle name="60% - Énfasis6 2" xfId="1490"/>
    <cellStyle name="60% - Énfasis6 2 2" xfId="22249"/>
    <cellStyle name="60% - Énfasis6 2 3" xfId="22250"/>
    <cellStyle name="60% - Énfasis6 2 4" xfId="22251"/>
    <cellStyle name="60% - Énfasis6 3" xfId="1491"/>
    <cellStyle name="60% - Énfasis6 3 2" xfId="22252"/>
    <cellStyle name="60% - Énfasis6 3 3" xfId="22253"/>
    <cellStyle name="60% - Énfasis6 3 4" xfId="22254"/>
    <cellStyle name="752131" xfId="1492"/>
    <cellStyle name="8 pt" xfId="1493"/>
    <cellStyle name="8 pt 2" xfId="22255"/>
    <cellStyle name="8 pt 3" xfId="22256"/>
    <cellStyle name="A Bog Standard" xfId="1494"/>
    <cellStyle name="A Bog Standard 2" xfId="1495"/>
    <cellStyle name="A Bog Standard 2 2" xfId="4213"/>
    <cellStyle name="A Bog Standard 3" xfId="4212"/>
    <cellStyle name="Accent1 2" xfId="1496"/>
    <cellStyle name="Accent1 3" xfId="1497"/>
    <cellStyle name="Accent2 2" xfId="1498"/>
    <cellStyle name="Accent2 3" xfId="1499"/>
    <cellStyle name="Accent3 2" xfId="1500"/>
    <cellStyle name="Accent3 3" xfId="1501"/>
    <cellStyle name="Accent4 2" xfId="1502"/>
    <cellStyle name="Accent4 3" xfId="1503"/>
    <cellStyle name="Accent5 2" xfId="1504"/>
    <cellStyle name="Accent5 3" xfId="1505"/>
    <cellStyle name="Accent6 2" xfId="1506"/>
    <cellStyle name="Accent6 3" xfId="1507"/>
    <cellStyle name="Accounting" xfId="1508"/>
    <cellStyle name="Accounting 2" xfId="1509"/>
    <cellStyle name="Accounting_Electric Delivery Revenue Accts" xfId="1510"/>
    <cellStyle name="ÅëÈ­ [0]_±âÅ¸" xfId="1511"/>
    <cellStyle name="AeE­ [0]_INQUIRY ¿μ¾÷AßAø " xfId="1512"/>
    <cellStyle name="ÅëÈ­_±âÅ¸" xfId="1513"/>
    <cellStyle name="AeE­_INQUIRY ¿μ¾÷AßAø " xfId="1514"/>
    <cellStyle name="AFE" xfId="1515"/>
    <cellStyle name="AFE 2" xfId="22257"/>
    <cellStyle name="AFE 3" xfId="22258"/>
    <cellStyle name="Año" xfId="1516"/>
    <cellStyle name="Arial8" xfId="1517"/>
    <cellStyle name="Arial8 2" xfId="22259"/>
    <cellStyle name="Arial8 2 2" xfId="22260"/>
    <cellStyle name="Arial8_Actual" xfId="22261"/>
    <cellStyle name="Array" xfId="1518"/>
    <cellStyle name="Array 2" xfId="22262"/>
    <cellStyle name="Array 3" xfId="22263"/>
    <cellStyle name="Arreg" xfId="1519"/>
    <cellStyle name="Assumption" xfId="1520"/>
    <cellStyle name="ÄÞ¸¶ [0]_±âÅ¸" xfId="1521"/>
    <cellStyle name="AÞ¸¶ [0]_INQUIRY ¿μ¾÷AßAø " xfId="1522"/>
    <cellStyle name="ÄÞ¸¶_±âÅ¸" xfId="1523"/>
    <cellStyle name="AÞ¸¶_INQUIRY ¿μ¾÷AßAø " xfId="1524"/>
    <cellStyle name="Availability" xfId="1525"/>
    <cellStyle name="Availability 2" xfId="22264"/>
    <cellStyle name="Availability 3" xfId="22265"/>
    <cellStyle name="b" xfId="1526"/>
    <cellStyle name="b 2" xfId="1527"/>
    <cellStyle name="b 2 2" xfId="1528"/>
    <cellStyle name="b 2 2 2" xfId="4216"/>
    <cellStyle name="b 2 3" xfId="4215"/>
    <cellStyle name="b 3" xfId="1529"/>
    <cellStyle name="b 3 2" xfId="4217"/>
    <cellStyle name="b 4" xfId="4214"/>
    <cellStyle name="b_Electric Delivery Revenue Accts" xfId="1530"/>
    <cellStyle name="b_Electric Delivery Revenue Accts 2" xfId="1531"/>
    <cellStyle name="b_Electric Delivery Revenue Accts 2 2" xfId="4219"/>
    <cellStyle name="b_Electric Delivery Revenue Accts 3" xfId="4218"/>
    <cellStyle name="b_Electric Delivery Revenue Accts_Flux Summary" xfId="1532"/>
    <cellStyle name="b_Electric Delivery Revenue Accts_Flux Summary 2" xfId="1533"/>
    <cellStyle name="b_Electric Delivery Revenue Accts_Flux Summary 2 2" xfId="4221"/>
    <cellStyle name="b_Electric Delivery Revenue Accts_Flux Summary 3" xfId="4220"/>
    <cellStyle name="b_Flux Combo 4-10" xfId="1534"/>
    <cellStyle name="b_Flux Combo 4-10 2" xfId="1535"/>
    <cellStyle name="b_Flux Combo 4-10 2 2" xfId="4223"/>
    <cellStyle name="b_Flux Combo 4-10 3" xfId="4222"/>
    <cellStyle name="b_Flux Combo 4-10_9. Staff Cost-External Services" xfId="22266"/>
    <cellStyle name="b_Flux Combo 4-10_9. Staff Cost-External Services 2" xfId="22267"/>
    <cellStyle name="b_Flux Combo 4-10_9. Staff Cost-External Services_1" xfId="22268"/>
    <cellStyle name="b_Flux Combo 4-10_9. Staff Cost-External Services_1 2" xfId="22269"/>
    <cellStyle name="b_Flux Combo 4-10_9. Staff Cost-External Services_1 2 2" xfId="22270"/>
    <cellStyle name="b_Flux Combo 4-10_9. Staff Cost-External Services_1 3" xfId="22271"/>
    <cellStyle name="b_Flux Combo 4-10_9. Staff Cost-External Services_1_9. Staff Cost-External Services" xfId="22272"/>
    <cellStyle name="b_Flux Combo 4-10_9. Staff Cost-External Services_1_9. Staff Cost-External Services 2" xfId="22273"/>
    <cellStyle name="b_Flux Combo 4-10_Conversion" xfId="22274"/>
    <cellStyle name="b_Flux Combo 4-10_Conversion 2" xfId="22275"/>
    <cellStyle name="b_Flux Combo 4-10_Conversion 2 2" xfId="22276"/>
    <cellStyle name="b_Flux Combo 4-10_Conversion 2 2 2" xfId="22277"/>
    <cellStyle name="b_Flux Combo 4-10_Conversion 2 3" xfId="22278"/>
    <cellStyle name="b_Flux Combo 4-10_Conversion 2 3 2" xfId="22279"/>
    <cellStyle name="b_Flux Combo 4-10_Conversion 2 4" xfId="22280"/>
    <cellStyle name="b_Flux Combo 4-10_Conversion 3" xfId="22281"/>
    <cellStyle name="b_Flux Combo 4-10_Conversion 3 2" xfId="22282"/>
    <cellStyle name="b_Flux Combo 4-10_Conversion 4" xfId="22283"/>
    <cellStyle name="b_Flux Combo 4-10_Conversion 4 2" xfId="22284"/>
    <cellStyle name="b_Flux Combo 4-10_Conversion 5" xfId="22285"/>
    <cellStyle name="b_Flux Combo 4-10_One Corp Summary" xfId="22286"/>
    <cellStyle name="b_Flux Combo 4-10_One Corp Summary 2" xfId="22287"/>
    <cellStyle name="b_Flux Combo 4-10_One Corp Summary 2 2" xfId="22288"/>
    <cellStyle name="b_Flux Combo 4-10_One Corp Summary 3" xfId="22289"/>
    <cellStyle name="b_Flux Combo 4-10_One Corp Summary_9. Staff Cost-External Services" xfId="22290"/>
    <cellStyle name="b_Flux Combo 4-10_One Corp Summary_9. Staff Cost-External Services 2" xfId="22291"/>
    <cellStyle name="b_Income Taxes" xfId="1536"/>
    <cellStyle name="b_Income Taxes 2" xfId="1537"/>
    <cellStyle name="b_Income Taxes 2 2" xfId="4225"/>
    <cellStyle name="b_Income Taxes 3" xfId="4224"/>
    <cellStyle name="Background" xfId="1538"/>
    <cellStyle name="Background 2" xfId="1539"/>
    <cellStyle name="Background 2 2" xfId="4227"/>
    <cellStyle name="Background 3" xfId="4226"/>
    <cellStyle name="Background 3 2" xfId="22292"/>
    <cellStyle name="Background 4" xfId="22293"/>
    <cellStyle name="Background 4 2" xfId="22294"/>
    <cellStyle name="Background 5" xfId="22295"/>
    <cellStyle name="Bad 2" xfId="1540"/>
    <cellStyle name="Bad 3" xfId="1541"/>
    <cellStyle name="BALANZA" xfId="1542"/>
    <cellStyle name="bl" xfId="1543"/>
    <cellStyle name="bl 2" xfId="1544"/>
    <cellStyle name="bl 2 2" xfId="1545"/>
    <cellStyle name="bl 2 2 2" xfId="4230"/>
    <cellStyle name="bl 2 3" xfId="4229"/>
    <cellStyle name="bl 3" xfId="1546"/>
    <cellStyle name="bl 3 2" xfId="4231"/>
    <cellStyle name="bl 4" xfId="4228"/>
    <cellStyle name="bl_Electric Delivery Revenue Accts" xfId="1547"/>
    <cellStyle name="Black" xfId="1548"/>
    <cellStyle name="Black 2" xfId="22296"/>
    <cellStyle name="Black 3" xfId="22297"/>
    <cellStyle name="black$" xfId="1549"/>
    <cellStyle name="blackcomma" xfId="1550"/>
    <cellStyle name="blackcomma 2" xfId="1551"/>
    <cellStyle name="blackcomma 2 2" xfId="4233"/>
    <cellStyle name="blackcomma 3" xfId="4232"/>
    <cellStyle name="blackcomma_Actual" xfId="22298"/>
    <cellStyle name="Blue" xfId="1552"/>
    <cellStyle name="Blue 2" xfId="22299"/>
    <cellStyle name="Blue 3" xfId="22300"/>
    <cellStyle name="blue$" xfId="1553"/>
    <cellStyle name="bluecomma" xfId="1554"/>
    <cellStyle name="bluecomma 2" xfId="22301"/>
    <cellStyle name="bluecomma 3" xfId="22302"/>
    <cellStyle name="bluepercent" xfId="1555"/>
    <cellStyle name="Body" xfId="1556"/>
    <cellStyle name="Body 2" xfId="22303"/>
    <cellStyle name="Body 3" xfId="22304"/>
    <cellStyle name="Bold Preto" xfId="1557"/>
    <cellStyle name="Bold Preto 2" xfId="22305"/>
    <cellStyle name="Bold Preto 3" xfId="22306"/>
    <cellStyle name="Bold/Border" xfId="1558"/>
    <cellStyle name="Bold/Border 2" xfId="22307"/>
    <cellStyle name="Bold/Border 3" xfId="22308"/>
    <cellStyle name="Border" xfId="1559"/>
    <cellStyle name="Border 2" xfId="1560"/>
    <cellStyle name="Border 2 2" xfId="1561"/>
    <cellStyle name="Border 2 2 2" xfId="4236"/>
    <cellStyle name="Border 2 2 2 2" xfId="22309"/>
    <cellStyle name="Border 2 2 2 3" xfId="22310"/>
    <cellStyle name="Border 2 2 3" xfId="22311"/>
    <cellStyle name="Border 2 2 3 2" xfId="22312"/>
    <cellStyle name="Border 2 2 3 3" xfId="22313"/>
    <cellStyle name="Border 2 3" xfId="4235"/>
    <cellStyle name="Border 2 3 2" xfId="22314"/>
    <cellStyle name="Border 2 3 3" xfId="22315"/>
    <cellStyle name="Border 2 4" xfId="22316"/>
    <cellStyle name="Border 2 4 2" xfId="22317"/>
    <cellStyle name="Border 2 4 3" xfId="22318"/>
    <cellStyle name="Border 3" xfId="1562"/>
    <cellStyle name="Border 3 2" xfId="4237"/>
    <cellStyle name="Border 3 2 2" xfId="22319"/>
    <cellStyle name="Border 3 2 3" xfId="22320"/>
    <cellStyle name="Border 3 3" xfId="22321"/>
    <cellStyle name="Border 3 3 2" xfId="22322"/>
    <cellStyle name="Border 3 3 3" xfId="22323"/>
    <cellStyle name="Border 4" xfId="4234"/>
    <cellStyle name="Border 4 2" xfId="22324"/>
    <cellStyle name="Border 4 3" xfId="22325"/>
    <cellStyle name="Border 5" xfId="22326"/>
    <cellStyle name="Border 5 2" xfId="22327"/>
    <cellStyle name="Border 5 3" xfId="22328"/>
    <cellStyle name="Bottom bold border" xfId="1563"/>
    <cellStyle name="Bottom single border" xfId="1564"/>
    <cellStyle name="Buena" xfId="1565"/>
    <cellStyle name="Buena 2" xfId="1566"/>
    <cellStyle name="Buena 2 2" xfId="22329"/>
    <cellStyle name="Buena 2 3" xfId="22330"/>
    <cellStyle name="Buena 3" xfId="1567"/>
    <cellStyle name="Buena 3 2" xfId="22331"/>
    <cellStyle name="Buena 3 3" xfId="22332"/>
    <cellStyle name="Bullet" xfId="1568"/>
    <cellStyle name="Bullet 2" xfId="22333"/>
    <cellStyle name="c" xfId="1569"/>
    <cellStyle name="c 2" xfId="22334"/>
    <cellStyle name="c 3" xfId="22335"/>
    <cellStyle name="c_9. Staff Cost-External Services" xfId="22336"/>
    <cellStyle name="c_Conversion" xfId="22337"/>
    <cellStyle name="c_FIN € Summary" xfId="22338"/>
    <cellStyle name="c_One Corp Summary" xfId="22339"/>
    <cellStyle name="Ç¥ÁØ_¿ù°£¿ä¾àº¸°í" xfId="1570"/>
    <cellStyle name="C￥AØ_¿μ¾÷CoE² " xfId="1571"/>
    <cellStyle name="Ç¥ÁØ_»ç¾÷ºÎº° ÃÑ°è " xfId="1572"/>
    <cellStyle name="C￥AØ_≫c¾÷ºIº° AN°e " xfId="1573"/>
    <cellStyle name="Ç¥ÁØ_0N-HANDLING " xfId="1574"/>
    <cellStyle name="C￥AØ_5-1±¤°i " xfId="1575"/>
    <cellStyle name="Ç¥ÁØ_5-1±¤°í " xfId="1576"/>
    <cellStyle name="C￥AØ_5-1±¤°i  2" xfId="22340"/>
    <cellStyle name="Ç¥ÁØ_5-1±¤°í  2" xfId="22341"/>
    <cellStyle name="C￥AØ_5-1±¤°i  3" xfId="22342"/>
    <cellStyle name="Ç¥ÁØ_5-1±¤°í  3" xfId="22343"/>
    <cellStyle name="C￥AØ_5-1±¤°i  4" xfId="22344"/>
    <cellStyle name="Ç¥ÁØ_5-1±¤°í  4" xfId="22345"/>
    <cellStyle name="C￥AØ_5-1±¤°i  5" xfId="22346"/>
    <cellStyle name="Ç¥ÁØ_5-1±¤°í  5" xfId="22347"/>
    <cellStyle name="C￥AØ_5-1±¤°i  6" xfId="22348"/>
    <cellStyle name="Ç¥ÁØ_5-1±¤°í  6" xfId="22349"/>
    <cellStyle name="C￥AØ_5-1±¤°i _9. Staff Cost-External Services" xfId="22350"/>
    <cellStyle name="Ç¥ÁØ_5-1±¤°í _9. Staff Cost-External Services" xfId="22351"/>
    <cellStyle name="C￥AØ_5-1±¤°i _Conversion" xfId="22352"/>
    <cellStyle name="Ç¥ÁØ_5-1±¤°í _Conversion" xfId="22353"/>
    <cellStyle name="C￥AØ_5-1±¤°i _FIN € Summary" xfId="22354"/>
    <cellStyle name="Ç¥ÁØ_5-1±¤°í _FIN € Summary" xfId="22355"/>
    <cellStyle name="C￥AØ_5-1±¤°i _One Corp Summary" xfId="22356"/>
    <cellStyle name="Ç¥ÁØ_5-1±¤°í _One Corp Summary" xfId="22357"/>
    <cellStyle name="C￥AØ_Ay°eC￥(2¿u) " xfId="1577"/>
    <cellStyle name="Ç¥ÁØ_Áý°èÇ¥(2¿ù) " xfId="1578"/>
    <cellStyle name="C￥AØ_Ay°eC￥(2¿u)  2" xfId="22358"/>
    <cellStyle name="Ç¥ÁØ_Áý°èÇ¥(2¿ù)  2" xfId="22359"/>
    <cellStyle name="C￥AØ_Ay°eC￥(2¿u)  3" xfId="22360"/>
    <cellStyle name="Ç¥ÁØ_Áý°èÇ¥(2¿ù)  3" xfId="22361"/>
    <cellStyle name="C￥AØ_Ay°eC￥(2¿u)  4" xfId="22362"/>
    <cellStyle name="Ç¥ÁØ_Áý°èÇ¥(2¿ù)  4" xfId="22363"/>
    <cellStyle name="C￥AØ_Ay°eC￥(2¿u)  5" xfId="22364"/>
    <cellStyle name="Ç¥ÁØ_Áý°èÇ¥(2¿ù)  5" xfId="22365"/>
    <cellStyle name="C￥AØ_Ay°eC￥(2¿u)  6" xfId="22366"/>
    <cellStyle name="Ç¥ÁØ_Áý°èÇ¥(2¿ù)  6" xfId="22367"/>
    <cellStyle name="C￥AØ_Ay°eC￥(2¿u) _9. Staff Cost-External Services" xfId="22368"/>
    <cellStyle name="Ç¥ÁØ_Áý°èÇ¥(2¿ù) _9. Staff Cost-External Services" xfId="22369"/>
    <cellStyle name="C￥AØ_Ay°eC￥(2¿u) _Conversion" xfId="22370"/>
    <cellStyle name="Ç¥ÁØ_Áý°èÇ¥(2¿ù) _Conversion" xfId="22371"/>
    <cellStyle name="C￥AØ_Ay°eC￥(2¿u) _FIN € Summary" xfId="22372"/>
    <cellStyle name="Ç¥ÁØ_Áý°èÇ¥(2¿ù) _FIN € Summary" xfId="22373"/>
    <cellStyle name="C￥AØ_Ay°eC￥(2¿u) _One Corp Summary" xfId="22374"/>
    <cellStyle name="Ç¥ÁØ_Áý°èÇ¥(2¿ù) _One Corp Summary" xfId="22375"/>
    <cellStyle name="C￥AØ_CoAo¹yAI °A¾×¿ⓒ½A " xfId="1579"/>
    <cellStyle name="Ç¥ÁØ_Sheet1_¿µ¾÷ÇöÈ² " xfId="1580"/>
    <cellStyle name="C00A" xfId="1581"/>
    <cellStyle name="C00A 2" xfId="1582"/>
    <cellStyle name="C00A_Electric Delivery Revenue Accts" xfId="1583"/>
    <cellStyle name="C00B" xfId="1584"/>
    <cellStyle name="C00B 2" xfId="1585"/>
    <cellStyle name="C00B_Electric Delivery Revenue Accts" xfId="1586"/>
    <cellStyle name="C00L" xfId="1587"/>
    <cellStyle name="C00L 2" xfId="1588"/>
    <cellStyle name="C00L 3" xfId="22376"/>
    <cellStyle name="C00L 4" xfId="22377"/>
    <cellStyle name="C00L_Electric Delivery Revenue Accts" xfId="1589"/>
    <cellStyle name="C01A" xfId="1590"/>
    <cellStyle name="C01B" xfId="1591"/>
    <cellStyle name="C01B 2" xfId="1592"/>
    <cellStyle name="C01B 2 2" xfId="4239"/>
    <cellStyle name="C01B 3" xfId="4238"/>
    <cellStyle name="C01B 3 2" xfId="22378"/>
    <cellStyle name="C01B 4" xfId="22379"/>
    <cellStyle name="C01B 4 2" xfId="22380"/>
    <cellStyle name="C01B 5" xfId="22381"/>
    <cellStyle name="C01H" xfId="1593"/>
    <cellStyle name="C01H 2" xfId="22382"/>
    <cellStyle name="C01H 3" xfId="22383"/>
    <cellStyle name="C01L" xfId="1594"/>
    <cellStyle name="C01L 2" xfId="22384"/>
    <cellStyle name="C01L 3" xfId="22385"/>
    <cellStyle name="C02A" xfId="1595"/>
    <cellStyle name="C02A 10" xfId="22386"/>
    <cellStyle name="C02A 2" xfId="22387"/>
    <cellStyle name="C02A 2 2" xfId="22388"/>
    <cellStyle name="C02A 2 2 2" xfId="22389"/>
    <cellStyle name="C02A 2 2 2 2" xfId="22390"/>
    <cellStyle name="C02A 2 2 2 2 2" xfId="22391"/>
    <cellStyle name="C02A 2 2 2 2 3" xfId="22392"/>
    <cellStyle name="C02A 2 2 2 3" xfId="22393"/>
    <cellStyle name="C02A 2 2 2 4" xfId="22394"/>
    <cellStyle name="C02A 2 2 3" xfId="22395"/>
    <cellStyle name="C02A 2 2 3 2" xfId="22396"/>
    <cellStyle name="C02A 2 2 3 2 2" xfId="22397"/>
    <cellStyle name="C02A 2 2 3 2 3" xfId="22398"/>
    <cellStyle name="C02A 2 2 3 3" xfId="22399"/>
    <cellStyle name="C02A 2 2 3 4" xfId="22400"/>
    <cellStyle name="C02A 2 2 4" xfId="22401"/>
    <cellStyle name="C02A 2 2 4 2" xfId="22402"/>
    <cellStyle name="C02A 2 2 4 2 2" xfId="22403"/>
    <cellStyle name="C02A 2 2 4 2 3" xfId="22404"/>
    <cellStyle name="C02A 2 2 4 3" xfId="22405"/>
    <cellStyle name="C02A 2 2 4 4" xfId="22406"/>
    <cellStyle name="C02A 2 2 5" xfId="22407"/>
    <cellStyle name="C02A 2 2 5 2" xfId="22408"/>
    <cellStyle name="C02A 2 2 5 3" xfId="22409"/>
    <cellStyle name="C02A 2 2 6" xfId="22410"/>
    <cellStyle name="C02A 2 2 6 2" xfId="22411"/>
    <cellStyle name="C02A 2 2 6 3" xfId="22412"/>
    <cellStyle name="C02A 2 2 7" xfId="22413"/>
    <cellStyle name="C02A 2 2 8" xfId="22414"/>
    <cellStyle name="C02A 2 3" xfId="22415"/>
    <cellStyle name="C02A 2 3 2" xfId="22416"/>
    <cellStyle name="C02A 2 3 2 2" xfId="22417"/>
    <cellStyle name="C02A 2 3 2 3" xfId="22418"/>
    <cellStyle name="C02A 2 3 3" xfId="22419"/>
    <cellStyle name="C02A 2 3 4" xfId="22420"/>
    <cellStyle name="C02A 2 4" xfId="22421"/>
    <cellStyle name="C02A 2 4 2" xfId="22422"/>
    <cellStyle name="C02A 2 4 2 2" xfId="22423"/>
    <cellStyle name="C02A 2 4 2 3" xfId="22424"/>
    <cellStyle name="C02A 2 4 3" xfId="22425"/>
    <cellStyle name="C02A 2 4 4" xfId="22426"/>
    <cellStyle name="C02A 2 5" xfId="22427"/>
    <cellStyle name="C02A 2 5 2" xfId="22428"/>
    <cellStyle name="C02A 2 5 2 2" xfId="22429"/>
    <cellStyle name="C02A 2 5 2 3" xfId="22430"/>
    <cellStyle name="C02A 2 5 3" xfId="22431"/>
    <cellStyle name="C02A 2 5 4" xfId="22432"/>
    <cellStyle name="C02A 2 6" xfId="22433"/>
    <cellStyle name="C02A 2 6 2" xfId="22434"/>
    <cellStyle name="C02A 2 6 3" xfId="22435"/>
    <cellStyle name="C02A 2 7" xfId="22436"/>
    <cellStyle name="C02A 2 7 2" xfId="22437"/>
    <cellStyle name="C02A 2 7 3" xfId="22438"/>
    <cellStyle name="C02A 2 8" xfId="22439"/>
    <cellStyle name="C02A 2 9" xfId="22440"/>
    <cellStyle name="C02A 3" xfId="22441"/>
    <cellStyle name="C02A 3 2" xfId="22442"/>
    <cellStyle name="C02A 3 2 2" xfId="22443"/>
    <cellStyle name="C02A 3 2 2 2" xfId="22444"/>
    <cellStyle name="C02A 3 2 2 3" xfId="22445"/>
    <cellStyle name="C02A 3 2 3" xfId="22446"/>
    <cellStyle name="C02A 3 2 4" xfId="22447"/>
    <cellStyle name="C02A 3 3" xfId="22448"/>
    <cellStyle name="C02A 3 3 2" xfId="22449"/>
    <cellStyle name="C02A 3 3 2 2" xfId="22450"/>
    <cellStyle name="C02A 3 3 2 3" xfId="22451"/>
    <cellStyle name="C02A 3 3 3" xfId="22452"/>
    <cellStyle name="C02A 3 3 4" xfId="22453"/>
    <cellStyle name="C02A 3 4" xfId="22454"/>
    <cellStyle name="C02A 3 4 2" xfId="22455"/>
    <cellStyle name="C02A 3 4 2 2" xfId="22456"/>
    <cellStyle name="C02A 3 4 2 3" xfId="22457"/>
    <cellStyle name="C02A 3 4 3" xfId="22458"/>
    <cellStyle name="C02A 3 4 4" xfId="22459"/>
    <cellStyle name="C02A 3 5" xfId="22460"/>
    <cellStyle name="C02A 3 5 2" xfId="22461"/>
    <cellStyle name="C02A 3 5 3" xfId="22462"/>
    <cellStyle name="C02A 3 6" xfId="22463"/>
    <cellStyle name="C02A 3 6 2" xfId="22464"/>
    <cellStyle name="C02A 3 6 3" xfId="22465"/>
    <cellStyle name="C02A 3 7" xfId="22466"/>
    <cellStyle name="C02A 3 8" xfId="22467"/>
    <cellStyle name="C02A 4" xfId="22468"/>
    <cellStyle name="C02A 4 2" xfId="22469"/>
    <cellStyle name="C02A 4 2 2" xfId="22470"/>
    <cellStyle name="C02A 4 2 3" xfId="22471"/>
    <cellStyle name="C02A 4 3" xfId="22472"/>
    <cellStyle name="C02A 4 4" xfId="22473"/>
    <cellStyle name="C02A 5" xfId="22474"/>
    <cellStyle name="C02A 5 2" xfId="22475"/>
    <cellStyle name="C02A 5 2 2" xfId="22476"/>
    <cellStyle name="C02A 5 2 3" xfId="22477"/>
    <cellStyle name="C02A 5 3" xfId="22478"/>
    <cellStyle name="C02A 5 4" xfId="22479"/>
    <cellStyle name="C02A 6" xfId="22480"/>
    <cellStyle name="C02A 6 2" xfId="22481"/>
    <cellStyle name="C02A 6 2 2" xfId="22482"/>
    <cellStyle name="C02A 6 2 3" xfId="22483"/>
    <cellStyle name="C02A 6 3" xfId="22484"/>
    <cellStyle name="C02A 6 4" xfId="22485"/>
    <cellStyle name="C02A 7" xfId="22486"/>
    <cellStyle name="C02A 7 2" xfId="22487"/>
    <cellStyle name="C02A 7 3" xfId="22488"/>
    <cellStyle name="C02A 8" xfId="22489"/>
    <cellStyle name="C02A 8 2" xfId="22490"/>
    <cellStyle name="C02A 8 3" xfId="22491"/>
    <cellStyle name="C02A 9" xfId="22492"/>
    <cellStyle name="C02A_Actual" xfId="22493"/>
    <cellStyle name="C02B" xfId="1596"/>
    <cellStyle name="C02B 2" xfId="1597"/>
    <cellStyle name="C02B 2 2" xfId="4241"/>
    <cellStyle name="C02B 3" xfId="4240"/>
    <cellStyle name="C02B 3 2" xfId="22494"/>
    <cellStyle name="C02B 4" xfId="22495"/>
    <cellStyle name="C02B 4 2" xfId="22496"/>
    <cellStyle name="C02B 5" xfId="22497"/>
    <cellStyle name="C02H" xfId="1598"/>
    <cellStyle name="C02H 2" xfId="22498"/>
    <cellStyle name="C02H 3" xfId="22499"/>
    <cellStyle name="C02L" xfId="1599"/>
    <cellStyle name="C02L 2" xfId="22500"/>
    <cellStyle name="C02L 3" xfId="22501"/>
    <cellStyle name="C03A" xfId="1600"/>
    <cellStyle name="C03B" xfId="1601"/>
    <cellStyle name="C03B 2" xfId="22502"/>
    <cellStyle name="C03B 3" xfId="22503"/>
    <cellStyle name="C03H" xfId="1602"/>
    <cellStyle name="C03H 2" xfId="22504"/>
    <cellStyle name="C03H 3" xfId="22505"/>
    <cellStyle name="C03L" xfId="1603"/>
    <cellStyle name="C03L 2" xfId="22506"/>
    <cellStyle name="C03L 3" xfId="22507"/>
    <cellStyle name="C03L_Actual" xfId="22508"/>
    <cellStyle name="C04A" xfId="1604"/>
    <cellStyle name="C04A 2" xfId="1605"/>
    <cellStyle name="C04A 2 2" xfId="4243"/>
    <cellStyle name="C04A 3" xfId="4242"/>
    <cellStyle name="C04A_Actual" xfId="22509"/>
    <cellStyle name="C04B" xfId="1606"/>
    <cellStyle name="C04B 2" xfId="22510"/>
    <cellStyle name="C04B 3" xfId="22511"/>
    <cellStyle name="C04H" xfId="1607"/>
    <cellStyle name="C04H 2" xfId="22512"/>
    <cellStyle name="C04H 3" xfId="22513"/>
    <cellStyle name="C04L" xfId="1608"/>
    <cellStyle name="C04L 2" xfId="22514"/>
    <cellStyle name="C04L 3" xfId="22515"/>
    <cellStyle name="C04L_Actual" xfId="22516"/>
    <cellStyle name="C05A" xfId="1609"/>
    <cellStyle name="C05B" xfId="1610"/>
    <cellStyle name="C05B 2" xfId="22517"/>
    <cellStyle name="C05B 3" xfId="22518"/>
    <cellStyle name="C05H" xfId="1611"/>
    <cellStyle name="C05H 2" xfId="22519"/>
    <cellStyle name="C05H 3" xfId="22520"/>
    <cellStyle name="C05L" xfId="1612"/>
    <cellStyle name="C05L 2" xfId="1613"/>
    <cellStyle name="C05L 2 2" xfId="4245"/>
    <cellStyle name="C05L 3" xfId="4244"/>
    <cellStyle name="C05L 3 2" xfId="22521"/>
    <cellStyle name="C05L 4" xfId="22522"/>
    <cellStyle name="C05L 4 2" xfId="22523"/>
    <cellStyle name="C05L 5" xfId="22524"/>
    <cellStyle name="C05L_Actual" xfId="22525"/>
    <cellStyle name="C06A" xfId="1614"/>
    <cellStyle name="C06B" xfId="1615"/>
    <cellStyle name="C06B 2" xfId="22526"/>
    <cellStyle name="C06B 3" xfId="22527"/>
    <cellStyle name="C06H" xfId="1616"/>
    <cellStyle name="C06H 2" xfId="22528"/>
    <cellStyle name="C06H 3" xfId="22529"/>
    <cellStyle name="C06L" xfId="1617"/>
    <cellStyle name="C06L 2" xfId="22530"/>
    <cellStyle name="C06L 3" xfId="22531"/>
    <cellStyle name="C07A" xfId="1618"/>
    <cellStyle name="C07B" xfId="1619"/>
    <cellStyle name="C07B 2" xfId="22532"/>
    <cellStyle name="C07B 3" xfId="22533"/>
    <cellStyle name="C07H" xfId="1620"/>
    <cellStyle name="C07H 2" xfId="22534"/>
    <cellStyle name="C07H 3" xfId="22535"/>
    <cellStyle name="C07L" xfId="1621"/>
    <cellStyle name="C07L 2" xfId="22536"/>
    <cellStyle name="C07L 3" xfId="22537"/>
    <cellStyle name="Cabecera 1" xfId="1622"/>
    <cellStyle name="Cabecera 1 2" xfId="22538"/>
    <cellStyle name="Cabecera 1 2 2" xfId="22539"/>
    <cellStyle name="Cabecera 1 3" xfId="22540"/>
    <cellStyle name="Cabecera 2" xfId="1623"/>
    <cellStyle name="Cabecera 2 2" xfId="22541"/>
    <cellStyle name="Cabecera 2 2 2" xfId="22542"/>
    <cellStyle name="Cabecera 2 3" xfId="22543"/>
    <cellStyle name="Calc" xfId="1624"/>
    <cellStyle name="Calc - Blue" xfId="1625"/>
    <cellStyle name="Calc - Blue 2" xfId="1626"/>
    <cellStyle name="Calc - Blue 2 2" xfId="4248"/>
    <cellStyle name="Calc - Blue 3" xfId="4247"/>
    <cellStyle name="Calc - Blue_Actual" xfId="22544"/>
    <cellStyle name="Calc - Feed" xfId="1627"/>
    <cellStyle name="Calc - Feed 2" xfId="1628"/>
    <cellStyle name="Calc - Feed 2 2" xfId="4250"/>
    <cellStyle name="Calc - Feed 3" xfId="4249"/>
    <cellStyle name="Calc - Feed_Actual" xfId="22545"/>
    <cellStyle name="Calc - Green" xfId="1629"/>
    <cellStyle name="Calc - Green 2" xfId="1630"/>
    <cellStyle name="Calc - Green 2 2" xfId="4252"/>
    <cellStyle name="Calc - Green 3" xfId="4251"/>
    <cellStyle name="Calc - Green_Actual" xfId="22546"/>
    <cellStyle name="Calc - Grey" xfId="1631"/>
    <cellStyle name="Calc - Grey 2" xfId="1632"/>
    <cellStyle name="Calc - Grey 2 2" xfId="4254"/>
    <cellStyle name="Calc - Grey 3" xfId="4253"/>
    <cellStyle name="Calc - Grey_Actual" xfId="22547"/>
    <cellStyle name="Calc - White" xfId="1633"/>
    <cellStyle name="Calc - White 2" xfId="1634"/>
    <cellStyle name="Calc - White 2 2" xfId="4256"/>
    <cellStyle name="Calc - White 3" xfId="4255"/>
    <cellStyle name="Calc - White_Actual" xfId="22548"/>
    <cellStyle name="Calc 10" xfId="22549"/>
    <cellStyle name="Calc 10 2" xfId="22550"/>
    <cellStyle name="Calc 11" xfId="22551"/>
    <cellStyle name="Calc 11 2" xfId="22552"/>
    <cellStyle name="Calc 12" xfId="22553"/>
    <cellStyle name="Calc 12 2" xfId="22554"/>
    <cellStyle name="Calc 13" xfId="22555"/>
    <cellStyle name="Calc 13 2" xfId="22556"/>
    <cellStyle name="Calc 14" xfId="22557"/>
    <cellStyle name="Calc 14 2" xfId="22558"/>
    <cellStyle name="Calc 15" xfId="22559"/>
    <cellStyle name="Calc 15 2" xfId="22560"/>
    <cellStyle name="Calc 16" xfId="22561"/>
    <cellStyle name="Calc 16 2" xfId="22562"/>
    <cellStyle name="Calc 17" xfId="22563"/>
    <cellStyle name="Calc 17 2" xfId="22564"/>
    <cellStyle name="Calc 18" xfId="22565"/>
    <cellStyle name="Calc 18 2" xfId="22566"/>
    <cellStyle name="Calc 19" xfId="22567"/>
    <cellStyle name="Calc 19 2" xfId="22568"/>
    <cellStyle name="Calc 2" xfId="1635"/>
    <cellStyle name="Calc 2 2" xfId="4257"/>
    <cellStyle name="Calc 20" xfId="22569"/>
    <cellStyle name="Calc 20 2" xfId="22570"/>
    <cellStyle name="Calc 21" xfId="22571"/>
    <cellStyle name="Calc 21 2" xfId="22572"/>
    <cellStyle name="Calc 22" xfId="22573"/>
    <cellStyle name="Calc 22 2" xfId="22574"/>
    <cellStyle name="Calc 23" xfId="22575"/>
    <cellStyle name="Calc 23 2" xfId="22576"/>
    <cellStyle name="Calc 24" xfId="22577"/>
    <cellStyle name="Calc 24 2" xfId="22578"/>
    <cellStyle name="Calc 25" xfId="22579"/>
    <cellStyle name="Calc 25 2" xfId="22580"/>
    <cellStyle name="Calc 26" xfId="22581"/>
    <cellStyle name="Calc 26 2" xfId="22582"/>
    <cellStyle name="Calc 27" xfId="22583"/>
    <cellStyle name="Calc 27 2" xfId="22584"/>
    <cellStyle name="Calc 28" xfId="22585"/>
    <cellStyle name="Calc 28 2" xfId="22586"/>
    <cellStyle name="Calc 29" xfId="22587"/>
    <cellStyle name="Calc 29 2" xfId="22588"/>
    <cellStyle name="Calc 3" xfId="4246"/>
    <cellStyle name="Calc 3 2" xfId="22589"/>
    <cellStyle name="Calc 30" xfId="22590"/>
    <cellStyle name="Calc 30 2" xfId="22591"/>
    <cellStyle name="Calc 31" xfId="22592"/>
    <cellStyle name="Calc 31 2" xfId="22593"/>
    <cellStyle name="Calc 32" xfId="22594"/>
    <cellStyle name="Calc 32 2" xfId="22595"/>
    <cellStyle name="Calc 33" xfId="22596"/>
    <cellStyle name="Calc 33 2" xfId="22597"/>
    <cellStyle name="Calc 34" xfId="22598"/>
    <cellStyle name="Calc 34 2" xfId="22599"/>
    <cellStyle name="Calc 35" xfId="22600"/>
    <cellStyle name="Calc 35 2" xfId="22601"/>
    <cellStyle name="Calc 36" xfId="22602"/>
    <cellStyle name="Calc 36 2" xfId="22603"/>
    <cellStyle name="Calc 37" xfId="22604"/>
    <cellStyle name="Calc 37 2" xfId="22605"/>
    <cellStyle name="Calc 38" xfId="22606"/>
    <cellStyle name="Calc 38 2" xfId="22607"/>
    <cellStyle name="Calc 39" xfId="22608"/>
    <cellStyle name="Calc 39 2" xfId="22609"/>
    <cellStyle name="Calc 4" xfId="22610"/>
    <cellStyle name="Calc 4 2" xfId="22611"/>
    <cellStyle name="Calc 40" xfId="22612"/>
    <cellStyle name="Calc 40 2" xfId="22613"/>
    <cellStyle name="Calc 41" xfId="22614"/>
    <cellStyle name="Calc 41 2" xfId="22615"/>
    <cellStyle name="Calc 42" xfId="22616"/>
    <cellStyle name="Calc 42 2" xfId="22617"/>
    <cellStyle name="Calc 43" xfId="22618"/>
    <cellStyle name="Calc 43 2" xfId="22619"/>
    <cellStyle name="Calc 44" xfId="22620"/>
    <cellStyle name="Calc 44 2" xfId="22621"/>
    <cellStyle name="Calc 45" xfId="22622"/>
    <cellStyle name="Calc 46" xfId="22623"/>
    <cellStyle name="Calc 47" xfId="32759"/>
    <cellStyle name="Calc 48" xfId="32758"/>
    <cellStyle name="Calc 49" xfId="32777"/>
    <cellStyle name="Calc 5" xfId="22624"/>
    <cellStyle name="Calc 5 2" xfId="22625"/>
    <cellStyle name="Calc 50" xfId="32774"/>
    <cellStyle name="Calc 51" xfId="32776"/>
    <cellStyle name="Calc 52" xfId="32773"/>
    <cellStyle name="Calc 53" xfId="32775"/>
    <cellStyle name="Calc 6" xfId="22626"/>
    <cellStyle name="Calc 6 2" xfId="22627"/>
    <cellStyle name="Calc 7" xfId="22628"/>
    <cellStyle name="Calc 7 2" xfId="22629"/>
    <cellStyle name="Calc 8" xfId="22630"/>
    <cellStyle name="Calc 8 2" xfId="22631"/>
    <cellStyle name="Calc 9" xfId="22632"/>
    <cellStyle name="Calc 9 2" xfId="22633"/>
    <cellStyle name="Calc Currency (0)" xfId="1636"/>
    <cellStyle name="Calc Currency (0) 2" xfId="1637"/>
    <cellStyle name="Calc Currency (0) 2 2" xfId="4259"/>
    <cellStyle name="Calc Currency (0) 3" xfId="4258"/>
    <cellStyle name="Calc Currency (0)_Actual" xfId="22634"/>
    <cellStyle name="Calc Currency (2)" xfId="1638"/>
    <cellStyle name="Calc Currency (2) 2" xfId="1639"/>
    <cellStyle name="Calc Currency (2) 2 2" xfId="4261"/>
    <cellStyle name="Calc Currency (2) 3" xfId="4260"/>
    <cellStyle name="Calc Currency (2)_Actual" xfId="22635"/>
    <cellStyle name="Calc Percent (0)" xfId="1640"/>
    <cellStyle name="Calc Percent (0) 2" xfId="1641"/>
    <cellStyle name="Calc Percent (0) 2 2" xfId="4263"/>
    <cellStyle name="Calc Percent (0) 3" xfId="4262"/>
    <cellStyle name="Calc Percent (0) 3 2" xfId="22636"/>
    <cellStyle name="Calc Percent (0) 4" xfId="22637"/>
    <cellStyle name="Calc Percent (0) 4 2" xfId="22638"/>
    <cellStyle name="Calc Percent (0) 5" xfId="22639"/>
    <cellStyle name="Calc Percent (0)_Actual" xfId="22640"/>
    <cellStyle name="Calc Percent (1)" xfId="1642"/>
    <cellStyle name="Calc Percent (1) 2" xfId="1643"/>
    <cellStyle name="Calc Percent (1) 2 2" xfId="4265"/>
    <cellStyle name="Calc Percent (1) 3" xfId="4264"/>
    <cellStyle name="Calc Percent (1)_Actual" xfId="22641"/>
    <cellStyle name="Calc Percent (2)" xfId="1644"/>
    <cellStyle name="Calc Percent (2) 2" xfId="1645"/>
    <cellStyle name="Calc Percent (2) 2 2" xfId="4267"/>
    <cellStyle name="Calc Percent (2) 3" xfId="4266"/>
    <cellStyle name="Calc Percent (2) 3 2" xfId="22642"/>
    <cellStyle name="Calc Percent (2) 4" xfId="22643"/>
    <cellStyle name="Calc Percent (2) 4 2" xfId="22644"/>
    <cellStyle name="Calc Percent (2) 5" xfId="22645"/>
    <cellStyle name="Calc Percent (2)_Actual" xfId="22646"/>
    <cellStyle name="Calc Units (0)" xfId="1646"/>
    <cellStyle name="Calc Units (0) 2" xfId="1647"/>
    <cellStyle name="Calc Units (0) 2 2" xfId="4269"/>
    <cellStyle name="Calc Units (0) 3" xfId="4268"/>
    <cellStyle name="Calc Units (0)_Actual" xfId="22647"/>
    <cellStyle name="Calc Units (1)" xfId="1648"/>
    <cellStyle name="Calc Units (1) 2" xfId="1649"/>
    <cellStyle name="Calc Units (1) 2 2" xfId="4271"/>
    <cellStyle name="Calc Units (1) 3" xfId="4270"/>
    <cellStyle name="Calc Units (1) 3 2" xfId="22648"/>
    <cellStyle name="Calc Units (1) 4" xfId="22649"/>
    <cellStyle name="Calc Units (1) 4 2" xfId="22650"/>
    <cellStyle name="Calc Units (1) 5" xfId="22651"/>
    <cellStyle name="Calc Units (1)_Actual" xfId="22652"/>
    <cellStyle name="Calc Units (2)" xfId="1650"/>
    <cellStyle name="Calc Units (2) 2" xfId="1651"/>
    <cellStyle name="Calc Units (2) 2 2" xfId="4273"/>
    <cellStyle name="Calc Units (2) 3" xfId="4272"/>
    <cellStyle name="Calc Units (2)_Actual" xfId="22653"/>
    <cellStyle name="Calc_4    IUSA P12 Staff Cost Summary from MJ" xfId="22654"/>
    <cellStyle name="Calculated Field" xfId="1652"/>
    <cellStyle name="Calculated Field 2" xfId="22655"/>
    <cellStyle name="Calculated Field 3" xfId="22656"/>
    <cellStyle name="Calculation 2" xfId="1653"/>
    <cellStyle name="Calculation 2 2" xfId="22657"/>
    <cellStyle name="Calculation 2 2 2" xfId="22658"/>
    <cellStyle name="Calculation 2 2 2 2" xfId="22659"/>
    <cellStyle name="Calculation 2 2 2 3" xfId="22660"/>
    <cellStyle name="Calculation 2 2 3" xfId="22661"/>
    <cellStyle name="Calculation 2 2 4" xfId="22662"/>
    <cellStyle name="Calculation 2 3" xfId="22663"/>
    <cellStyle name="Calculation 2 3 2" xfId="22664"/>
    <cellStyle name="Calculation 2 3 2 2" xfId="22665"/>
    <cellStyle name="Calculation 2 3 2 3" xfId="22666"/>
    <cellStyle name="Calculation 2 3 3" xfId="22667"/>
    <cellStyle name="Calculation 2 3 4" xfId="22668"/>
    <cellStyle name="Calculation 2 4" xfId="22669"/>
    <cellStyle name="Calculation 2 4 2" xfId="22670"/>
    <cellStyle name="Calculation 2 4 2 2" xfId="22671"/>
    <cellStyle name="Calculation 2 4 2 3" xfId="22672"/>
    <cellStyle name="Calculation 2 4 3" xfId="22673"/>
    <cellStyle name="Calculation 2 4 4" xfId="22674"/>
    <cellStyle name="Calculation 2 5" xfId="22675"/>
    <cellStyle name="Calculation 2 5 2" xfId="22676"/>
    <cellStyle name="Calculation 2 5 3" xfId="22677"/>
    <cellStyle name="Calculation 2 6" xfId="22678"/>
    <cellStyle name="Calculation 2 6 2" xfId="22679"/>
    <cellStyle name="Calculation 2 6 3" xfId="22680"/>
    <cellStyle name="Calculation 2 7" xfId="22681"/>
    <cellStyle name="Calculation 2 8" xfId="22682"/>
    <cellStyle name="Calculation 3" xfId="1654"/>
    <cellStyle name="Calculation 3 2" xfId="22683"/>
    <cellStyle name="Calculation 3 2 2" xfId="22684"/>
    <cellStyle name="Calculation 3 2 3" xfId="22685"/>
    <cellStyle name="Calculation 3 3" xfId="22686"/>
    <cellStyle name="Calculation 3 4" xfId="22687"/>
    <cellStyle name="Calculation 4" xfId="22688"/>
    <cellStyle name="Calculation 4 2" xfId="22689"/>
    <cellStyle name="Calculation 4 2 2" xfId="22690"/>
    <cellStyle name="Calculation 4 2 3" xfId="22691"/>
    <cellStyle name="Calculation 4 3" xfId="22692"/>
    <cellStyle name="Calculation 4 4" xfId="22693"/>
    <cellStyle name="Calculation 5" xfId="22694"/>
    <cellStyle name="Calculation 5 2" xfId="22695"/>
    <cellStyle name="Calculation 5 2 2" xfId="22696"/>
    <cellStyle name="Calculation 5 2 3" xfId="22697"/>
    <cellStyle name="Calculation 5 3" xfId="22698"/>
    <cellStyle name="Calculation 5 4" xfId="22699"/>
    <cellStyle name="Calculation 6" xfId="22700"/>
    <cellStyle name="Calculation 6 2" xfId="22701"/>
    <cellStyle name="Calculation 6 2 2" xfId="22702"/>
    <cellStyle name="Calculation 6 2 3" xfId="22703"/>
    <cellStyle name="Calculation 6 3" xfId="22704"/>
    <cellStyle name="Calculation 6 4" xfId="22705"/>
    <cellStyle name="Calculation 7" xfId="22706"/>
    <cellStyle name="Calculation 7 2" xfId="22707"/>
    <cellStyle name="Calculation 7 3" xfId="22708"/>
    <cellStyle name="calculations" xfId="1655"/>
    <cellStyle name="calculations 2" xfId="1656"/>
    <cellStyle name="calculations 2 2" xfId="4275"/>
    <cellStyle name="calculations 3" xfId="4274"/>
    <cellStyle name="calculations 3 2" xfId="22709"/>
    <cellStyle name="calculations 4" xfId="22710"/>
    <cellStyle name="calculations 4 2" xfId="22711"/>
    <cellStyle name="calculations 5" xfId="22712"/>
    <cellStyle name="Cálculo" xfId="1657"/>
    <cellStyle name="Cálculo 10" xfId="22713"/>
    <cellStyle name="Cálculo 2" xfId="1658"/>
    <cellStyle name="Cálculo 2 2" xfId="22714"/>
    <cellStyle name="Cálculo 2 2 2" xfId="22715"/>
    <cellStyle name="Cálculo 2 2 2 2" xfId="22716"/>
    <cellStyle name="Cálculo 2 2 2 2 2" xfId="22717"/>
    <cellStyle name="Cálculo 2 2 2 2 3" xfId="22718"/>
    <cellStyle name="Cálculo 2 2 2 3" xfId="22719"/>
    <cellStyle name="Cálculo 2 2 2 4" xfId="22720"/>
    <cellStyle name="Cálculo 2 2 3" xfId="22721"/>
    <cellStyle name="Cálculo 2 2 3 2" xfId="22722"/>
    <cellStyle name="Cálculo 2 2 3 2 2" xfId="22723"/>
    <cellStyle name="Cálculo 2 2 3 2 3" xfId="22724"/>
    <cellStyle name="Cálculo 2 2 3 3" xfId="22725"/>
    <cellStyle name="Cálculo 2 2 3 4" xfId="22726"/>
    <cellStyle name="Cálculo 2 2 4" xfId="22727"/>
    <cellStyle name="Cálculo 2 2 4 2" xfId="22728"/>
    <cellStyle name="Cálculo 2 2 4 3" xfId="22729"/>
    <cellStyle name="Cálculo 2 2 5" xfId="22730"/>
    <cellStyle name="Cálculo 2 2 5 2" xfId="22731"/>
    <cellStyle name="Cálculo 2 2 5 3" xfId="22732"/>
    <cellStyle name="Cálculo 2 2 6" xfId="22733"/>
    <cellStyle name="Cálculo 2 2 7" xfId="22734"/>
    <cellStyle name="Cálculo 2 3" xfId="22735"/>
    <cellStyle name="Cálculo 2 3 2" xfId="22736"/>
    <cellStyle name="Cálculo 2 3 2 2" xfId="22737"/>
    <cellStyle name="Cálculo 2 3 2 2 2" xfId="22738"/>
    <cellStyle name="Cálculo 2 3 2 2 3" xfId="22739"/>
    <cellStyle name="Cálculo 2 3 2 3" xfId="22740"/>
    <cellStyle name="Cálculo 2 3 2 4" xfId="22741"/>
    <cellStyle name="Cálculo 2 3 3" xfId="22742"/>
    <cellStyle name="Cálculo 2 3 3 2" xfId="22743"/>
    <cellStyle name="Cálculo 2 3 3 2 2" xfId="22744"/>
    <cellStyle name="Cálculo 2 3 3 2 3" xfId="22745"/>
    <cellStyle name="Cálculo 2 3 3 3" xfId="22746"/>
    <cellStyle name="Cálculo 2 3 3 4" xfId="22747"/>
    <cellStyle name="Cálculo 2 3 4" xfId="22748"/>
    <cellStyle name="Cálculo 2 3 4 2" xfId="22749"/>
    <cellStyle name="Cálculo 2 3 4 3" xfId="22750"/>
    <cellStyle name="Cálculo 2 3 5" xfId="22751"/>
    <cellStyle name="Cálculo 2 3 5 2" xfId="22752"/>
    <cellStyle name="Cálculo 2 3 5 3" xfId="22753"/>
    <cellStyle name="Cálculo 2 3 6" xfId="22754"/>
    <cellStyle name="Cálculo 2 3 7" xfId="22755"/>
    <cellStyle name="Cálculo 2 4" xfId="22756"/>
    <cellStyle name="Cálculo 2 4 2" xfId="22757"/>
    <cellStyle name="Cálculo 2 4 2 2" xfId="22758"/>
    <cellStyle name="Cálculo 2 4 2 3" xfId="22759"/>
    <cellStyle name="Cálculo 2 4 3" xfId="22760"/>
    <cellStyle name="Cálculo 2 4 4" xfId="22761"/>
    <cellStyle name="Cálculo 2 5" xfId="22762"/>
    <cellStyle name="Cálculo 2 5 2" xfId="22763"/>
    <cellStyle name="Cálculo 2 5 3" xfId="22764"/>
    <cellStyle name="Cálculo 2 6" xfId="22765"/>
    <cellStyle name="Cálculo 2 7" xfId="22766"/>
    <cellStyle name="Cálculo 3" xfId="1659"/>
    <cellStyle name="Cálculo 3 2" xfId="22767"/>
    <cellStyle name="Cálculo 3 2 2" xfId="22768"/>
    <cellStyle name="Cálculo 3 2 2 2" xfId="22769"/>
    <cellStyle name="Cálculo 3 2 2 2 2" xfId="22770"/>
    <cellStyle name="Cálculo 3 2 2 2 3" xfId="22771"/>
    <cellStyle name="Cálculo 3 2 2 3" xfId="22772"/>
    <cellStyle name="Cálculo 3 2 2 4" xfId="22773"/>
    <cellStyle name="Cálculo 3 2 3" xfId="22774"/>
    <cellStyle name="Cálculo 3 2 3 2" xfId="22775"/>
    <cellStyle name="Cálculo 3 2 3 2 2" xfId="22776"/>
    <cellStyle name="Cálculo 3 2 3 2 3" xfId="22777"/>
    <cellStyle name="Cálculo 3 2 3 3" xfId="22778"/>
    <cellStyle name="Cálculo 3 2 3 4" xfId="22779"/>
    <cellStyle name="Cálculo 3 2 4" xfId="22780"/>
    <cellStyle name="Cálculo 3 2 4 2" xfId="22781"/>
    <cellStyle name="Cálculo 3 2 4 3" xfId="22782"/>
    <cellStyle name="Cálculo 3 2 5" xfId="22783"/>
    <cellStyle name="Cálculo 3 2 5 2" xfId="22784"/>
    <cellStyle name="Cálculo 3 2 5 3" xfId="22785"/>
    <cellStyle name="Cálculo 3 2 6" xfId="22786"/>
    <cellStyle name="Cálculo 3 2 7" xfId="22787"/>
    <cellStyle name="Cálculo 3 3" xfId="22788"/>
    <cellStyle name="Cálculo 3 3 2" xfId="22789"/>
    <cellStyle name="Cálculo 3 3 2 2" xfId="22790"/>
    <cellStyle name="Cálculo 3 3 2 2 2" xfId="22791"/>
    <cellStyle name="Cálculo 3 3 2 2 3" xfId="22792"/>
    <cellStyle name="Cálculo 3 3 2 3" xfId="22793"/>
    <cellStyle name="Cálculo 3 3 2 4" xfId="22794"/>
    <cellStyle name="Cálculo 3 3 3" xfId="22795"/>
    <cellStyle name="Cálculo 3 3 3 2" xfId="22796"/>
    <cellStyle name="Cálculo 3 3 3 2 2" xfId="22797"/>
    <cellStyle name="Cálculo 3 3 3 2 3" xfId="22798"/>
    <cellStyle name="Cálculo 3 3 3 3" xfId="22799"/>
    <cellStyle name="Cálculo 3 3 3 4" xfId="22800"/>
    <cellStyle name="Cálculo 3 3 4" xfId="22801"/>
    <cellStyle name="Cálculo 3 3 4 2" xfId="22802"/>
    <cellStyle name="Cálculo 3 3 4 3" xfId="22803"/>
    <cellStyle name="Cálculo 3 3 5" xfId="22804"/>
    <cellStyle name="Cálculo 3 3 5 2" xfId="22805"/>
    <cellStyle name="Cálculo 3 3 5 3" xfId="22806"/>
    <cellStyle name="Cálculo 3 3 6" xfId="22807"/>
    <cellStyle name="Cálculo 3 3 7" xfId="22808"/>
    <cellStyle name="Cálculo 3 4" xfId="22809"/>
    <cellStyle name="Cálculo 3 4 2" xfId="22810"/>
    <cellStyle name="Cálculo 3 4 2 2" xfId="22811"/>
    <cellStyle name="Cálculo 3 4 2 3" xfId="22812"/>
    <cellStyle name="Cálculo 3 4 3" xfId="22813"/>
    <cellStyle name="Cálculo 3 4 4" xfId="22814"/>
    <cellStyle name="Cálculo 3 5" xfId="22815"/>
    <cellStyle name="Cálculo 3 5 2" xfId="22816"/>
    <cellStyle name="Cálculo 3 5 3" xfId="22817"/>
    <cellStyle name="Cálculo 3 6" xfId="22818"/>
    <cellStyle name="Cálculo 3 7" xfId="22819"/>
    <cellStyle name="Cálculo 4" xfId="22820"/>
    <cellStyle name="Cálculo 4 2" xfId="22821"/>
    <cellStyle name="Cálculo 4 2 2" xfId="22822"/>
    <cellStyle name="Cálculo 4 2 3" xfId="22823"/>
    <cellStyle name="Cálculo 4 3" xfId="22824"/>
    <cellStyle name="Cálculo 4 4" xfId="22825"/>
    <cellStyle name="Cálculo 5" xfId="22826"/>
    <cellStyle name="Cálculo 5 2" xfId="22827"/>
    <cellStyle name="Cálculo 5 2 2" xfId="22828"/>
    <cellStyle name="Cálculo 5 2 3" xfId="22829"/>
    <cellStyle name="Cálculo 5 3" xfId="22830"/>
    <cellStyle name="Cálculo 5 4" xfId="22831"/>
    <cellStyle name="Cálculo 6" xfId="22832"/>
    <cellStyle name="Cálculo 6 2" xfId="22833"/>
    <cellStyle name="Cálculo 6 2 2" xfId="22834"/>
    <cellStyle name="Cálculo 6 2 3" xfId="22835"/>
    <cellStyle name="Cálculo 6 3" xfId="22836"/>
    <cellStyle name="Cálculo 6 4" xfId="22837"/>
    <cellStyle name="Cálculo 7" xfId="22838"/>
    <cellStyle name="Cálculo 7 2" xfId="22839"/>
    <cellStyle name="Cálculo 7 3" xfId="22840"/>
    <cellStyle name="Cálculo 8" xfId="22841"/>
    <cellStyle name="Cálculo 8 2" xfId="22842"/>
    <cellStyle name="Cálculo 8 3" xfId="22843"/>
    <cellStyle name="Cálculo 9" xfId="22844"/>
    <cellStyle name="Cálculo_9. Staff Cost-External Services" xfId="22845"/>
    <cellStyle name="Case" xfId="1660"/>
    <cellStyle name="cd" xfId="1661"/>
    <cellStyle name="cd 2" xfId="1662"/>
    <cellStyle name="cd 3" xfId="22846"/>
    <cellStyle name="cd_Electric Delivery Revenue Accts" xfId="1663"/>
    <cellStyle name="Celda de comprobación" xfId="1664"/>
    <cellStyle name="Celda de comprobación 2" xfId="1665"/>
    <cellStyle name="Celda de comprobación 2 2" xfId="22847"/>
    <cellStyle name="Celda de comprobación 2 3" xfId="22848"/>
    <cellStyle name="Celda de comprobación 3" xfId="1666"/>
    <cellStyle name="Celda de comprobación 3 2" xfId="22849"/>
    <cellStyle name="Celda de comprobación 3 3" xfId="22850"/>
    <cellStyle name="Celda de comprobación_2013 IUSA Legal Services Plan - Revised 11-16-12" xfId="22851"/>
    <cellStyle name="Celda vinculada" xfId="1667"/>
    <cellStyle name="Celda vinculada 2" xfId="1668"/>
    <cellStyle name="Celda vinculada 2 2" xfId="22852"/>
    <cellStyle name="Celda vinculada 2 3" xfId="22853"/>
    <cellStyle name="Celda vinculada 3" xfId="1669"/>
    <cellStyle name="Celda vinculada 3 2" xfId="22854"/>
    <cellStyle name="Celda vinculada 3 3" xfId="22855"/>
    <cellStyle name="Celda vinculada_2013 IUSA Legal Services Plan - Revised 11-16-12" xfId="22856"/>
    <cellStyle name="Change" xfId="1670"/>
    <cellStyle name="Changeable" xfId="1671"/>
    <cellStyle name="Check Cell 2" xfId="1672"/>
    <cellStyle name="Check Cell 3" xfId="1673"/>
    <cellStyle name="Checksum" xfId="1674"/>
    <cellStyle name="Checksum 2" xfId="1675"/>
    <cellStyle name="Checksum 2 2" xfId="1676"/>
    <cellStyle name="Checksum 2 2 2" xfId="4278"/>
    <cellStyle name="Checksum 2 3" xfId="4277"/>
    <cellStyle name="Checksum 3" xfId="1677"/>
    <cellStyle name="Checksum 3 2" xfId="4279"/>
    <cellStyle name="Checksum 4" xfId="4276"/>
    <cellStyle name="Checksum_Electric Delivery Revenue Accts" xfId="1678"/>
    <cellStyle name="Client Name" xfId="1679"/>
    <cellStyle name="Client Name 2" xfId="22857"/>
    <cellStyle name="Client Name 3" xfId="22858"/>
    <cellStyle name="Cocos analysis" xfId="1680"/>
    <cellStyle name="Cocos analysis 2" xfId="1681"/>
    <cellStyle name="Cocos analysis 2 2" xfId="4281"/>
    <cellStyle name="Cocos analysis 3" xfId="4280"/>
    <cellStyle name="Cocos analysis 3 2" xfId="22859"/>
    <cellStyle name="Cocos analysis 4" xfId="22860"/>
    <cellStyle name="Cocos analysis 4 2" xfId="22861"/>
    <cellStyle name="Cocos analysis 5" xfId="22862"/>
    <cellStyle name="Code" xfId="1682"/>
    <cellStyle name="Code 2" xfId="22863"/>
    <cellStyle name="Code 3" xfId="22864"/>
    <cellStyle name="ColC" xfId="1683"/>
    <cellStyle name="ColD" xfId="1684"/>
    <cellStyle name="ColHeader" xfId="1685"/>
    <cellStyle name="ColHeader 2" xfId="22865"/>
    <cellStyle name="ColHeader 3" xfId="22866"/>
    <cellStyle name="ColHeader 4" xfId="22867"/>
    <cellStyle name="Column" xfId="1686"/>
    <cellStyle name="Column Headings" xfId="1687"/>
    <cellStyle name="ColumnGroup" xfId="1688"/>
    <cellStyle name="ColumnGroup 2" xfId="22868"/>
    <cellStyle name="ColumnGroup 3" xfId="22869"/>
    <cellStyle name="Comma" xfId="2" builtinId="3"/>
    <cellStyle name="Comma  - Style1" xfId="1689"/>
    <cellStyle name="Comma  - Style1 2" xfId="22870"/>
    <cellStyle name="Comma  - Style1 3" xfId="22871"/>
    <cellStyle name="Comma  - Style2" xfId="1690"/>
    <cellStyle name="Comma  - Style2 2" xfId="22872"/>
    <cellStyle name="Comma  - Style2 3" xfId="22873"/>
    <cellStyle name="Comma  - Style3" xfId="1691"/>
    <cellStyle name="Comma  - Style3 2" xfId="22874"/>
    <cellStyle name="Comma  - Style3 3" xfId="22875"/>
    <cellStyle name="Comma  - Style4" xfId="1692"/>
    <cellStyle name="Comma  - Style4 2" xfId="22876"/>
    <cellStyle name="Comma  - Style4 3" xfId="22877"/>
    <cellStyle name="Comma  - Style5" xfId="1693"/>
    <cellStyle name="Comma  - Style5 2" xfId="22878"/>
    <cellStyle name="Comma  - Style5 3" xfId="22879"/>
    <cellStyle name="Comma  - Style6" xfId="1694"/>
    <cellStyle name="Comma  - Style6 2" xfId="22880"/>
    <cellStyle name="Comma  - Style6 3" xfId="22881"/>
    <cellStyle name="Comma  - Style7" xfId="1695"/>
    <cellStyle name="Comma  - Style7 2" xfId="1696"/>
    <cellStyle name="Comma  - Style7 2 2" xfId="4283"/>
    <cellStyle name="Comma  - Style7 3" xfId="4282"/>
    <cellStyle name="Comma  - Style7_Actual" xfId="22882"/>
    <cellStyle name="Comma  - Style8" xfId="1697"/>
    <cellStyle name="Comma  - Style8 2" xfId="1698"/>
    <cellStyle name="Comma  - Style8 2 2" xfId="4285"/>
    <cellStyle name="Comma  - Style8 3" xfId="4284"/>
    <cellStyle name="Comma  - Style8_Actual" xfId="22883"/>
    <cellStyle name="comma (1)" xfId="1699"/>
    <cellStyle name="Comma ," xfId="1700"/>
    <cellStyle name="Comma [00]" xfId="1701"/>
    <cellStyle name="Comma [00] 2" xfId="1702"/>
    <cellStyle name="Comma [00] 2 2" xfId="4287"/>
    <cellStyle name="Comma [00] 3" xfId="4286"/>
    <cellStyle name="Comma [1]" xfId="1703"/>
    <cellStyle name="Comma [2]" xfId="1704"/>
    <cellStyle name="Comma [3]" xfId="1705"/>
    <cellStyle name="Comma 0" xfId="1706"/>
    <cellStyle name="Comma 0*" xfId="1707"/>
    <cellStyle name="Comma 0_SG&amp;A Actual Input per Sector" xfId="1708"/>
    <cellStyle name="Comma 10" xfId="1709"/>
    <cellStyle name="Comma 100" xfId="22884"/>
    <cellStyle name="Comma 100 2" xfId="22885"/>
    <cellStyle name="Comma 101" xfId="22886"/>
    <cellStyle name="Comma 101 2" xfId="22887"/>
    <cellStyle name="Comma 102" xfId="22888"/>
    <cellStyle name="Comma 102 2" xfId="22889"/>
    <cellStyle name="Comma 103" xfId="22890"/>
    <cellStyle name="Comma 103 2" xfId="22891"/>
    <cellStyle name="Comma 104" xfId="22892"/>
    <cellStyle name="Comma 104 2" xfId="22893"/>
    <cellStyle name="Comma 105" xfId="22894"/>
    <cellStyle name="Comma 105 2" xfId="22895"/>
    <cellStyle name="Comma 106" xfId="22896"/>
    <cellStyle name="Comma 106 2" xfId="22897"/>
    <cellStyle name="Comma 107" xfId="22898"/>
    <cellStyle name="Comma 107 2" xfId="22899"/>
    <cellStyle name="Comma 108" xfId="22900"/>
    <cellStyle name="Comma 108 2" xfId="22901"/>
    <cellStyle name="Comma 109" xfId="22902"/>
    <cellStyle name="Comma 109 2" xfId="22903"/>
    <cellStyle name="Comma 11" xfId="1710"/>
    <cellStyle name="Comma 110" xfId="22904"/>
    <cellStyle name="Comma 110 2" xfId="22905"/>
    <cellStyle name="Comma 111" xfId="22906"/>
    <cellStyle name="Comma 111 2" xfId="22907"/>
    <cellStyle name="Comma 112" xfId="22908"/>
    <cellStyle name="Comma 112 2" xfId="22909"/>
    <cellStyle name="Comma 113" xfId="22910"/>
    <cellStyle name="Comma 113 2" xfId="22911"/>
    <cellStyle name="Comma 114" xfId="22912"/>
    <cellStyle name="Comma 114 2" xfId="22913"/>
    <cellStyle name="Comma 115" xfId="22914"/>
    <cellStyle name="Comma 115 2" xfId="22915"/>
    <cellStyle name="Comma 116" xfId="22916"/>
    <cellStyle name="Comma 116 2" xfId="22917"/>
    <cellStyle name="Comma 117" xfId="22918"/>
    <cellStyle name="Comma 117 2" xfId="22919"/>
    <cellStyle name="Comma 118" xfId="22920"/>
    <cellStyle name="Comma 119" xfId="22921"/>
    <cellStyle name="Comma 12" xfId="1711"/>
    <cellStyle name="Comma 120" xfId="22922"/>
    <cellStyle name="Comma 120 2" xfId="22923"/>
    <cellStyle name="Comma 120 2 2" xfId="22924"/>
    <cellStyle name="Comma 120 2 3" xfId="22925"/>
    <cellStyle name="Comma 120 2 4" xfId="22926"/>
    <cellStyle name="Comma 120 3" xfId="22927"/>
    <cellStyle name="Comma 120 3 2" xfId="22928"/>
    <cellStyle name="Comma 120 4" xfId="22929"/>
    <cellStyle name="Comma 120 5" xfId="22930"/>
    <cellStyle name="Comma 121" xfId="22931"/>
    <cellStyle name="Comma 121 2" xfId="22932"/>
    <cellStyle name="Comma 121 2 2" xfId="22933"/>
    <cellStyle name="Comma 121 2 3" xfId="22934"/>
    <cellStyle name="Comma 121 2 4" xfId="22935"/>
    <cellStyle name="Comma 121 3" xfId="22936"/>
    <cellStyle name="Comma 121 3 2" xfId="22937"/>
    <cellStyle name="Comma 121 4" xfId="22938"/>
    <cellStyle name="Comma 121 5" xfId="22939"/>
    <cellStyle name="Comma 122" xfId="22940"/>
    <cellStyle name="Comma 122 2" xfId="22941"/>
    <cellStyle name="Comma 122 2 2" xfId="22942"/>
    <cellStyle name="Comma 122 2 3" xfId="22943"/>
    <cellStyle name="Comma 122 2 4" xfId="22944"/>
    <cellStyle name="Comma 122 3" xfId="22945"/>
    <cellStyle name="Comma 122 3 2" xfId="22946"/>
    <cellStyle name="Comma 122 4" xfId="22947"/>
    <cellStyle name="Comma 122 5" xfId="22948"/>
    <cellStyle name="Comma 123" xfId="22949"/>
    <cellStyle name="Comma 123 2" xfId="22950"/>
    <cellStyle name="Comma 123 2 2" xfId="22951"/>
    <cellStyle name="Comma 123 2 3" xfId="22952"/>
    <cellStyle name="Comma 123 2 4" xfId="22953"/>
    <cellStyle name="Comma 123 3" xfId="22954"/>
    <cellStyle name="Comma 123 3 2" xfId="22955"/>
    <cellStyle name="Comma 123 4" xfId="22956"/>
    <cellStyle name="Comma 123 5" xfId="22957"/>
    <cellStyle name="Comma 124" xfId="22958"/>
    <cellStyle name="Comma 124 2" xfId="22959"/>
    <cellStyle name="Comma 124 2 2" xfId="22960"/>
    <cellStyle name="Comma 124 2 3" xfId="22961"/>
    <cellStyle name="Comma 124 2 4" xfId="22962"/>
    <cellStyle name="Comma 124 3" xfId="22963"/>
    <cellStyle name="Comma 124 3 2" xfId="22964"/>
    <cellStyle name="Comma 124 4" xfId="22965"/>
    <cellStyle name="Comma 124 5" xfId="22966"/>
    <cellStyle name="Comma 125" xfId="22967"/>
    <cellStyle name="Comma 125 2" xfId="22968"/>
    <cellStyle name="Comma 125 2 2" xfId="22969"/>
    <cellStyle name="Comma 125 2 3" xfId="22970"/>
    <cellStyle name="Comma 125 2 4" xfId="22971"/>
    <cellStyle name="Comma 125 3" xfId="22972"/>
    <cellStyle name="Comma 125 3 2" xfId="22973"/>
    <cellStyle name="Comma 125 4" xfId="22974"/>
    <cellStyle name="Comma 125 5" xfId="22975"/>
    <cellStyle name="Comma 126" xfId="22976"/>
    <cellStyle name="Comma 126 2" xfId="22977"/>
    <cellStyle name="Comma 126 2 2" xfId="22978"/>
    <cellStyle name="Comma 126 2 3" xfId="22979"/>
    <cellStyle name="Comma 126 2 4" xfId="22980"/>
    <cellStyle name="Comma 126 3" xfId="22981"/>
    <cellStyle name="Comma 126 3 2" xfId="22982"/>
    <cellStyle name="Comma 126 4" xfId="22983"/>
    <cellStyle name="Comma 126 5" xfId="22984"/>
    <cellStyle name="Comma 127" xfId="22985"/>
    <cellStyle name="Comma 127 2" xfId="22986"/>
    <cellStyle name="Comma 127 2 2" xfId="22987"/>
    <cellStyle name="Comma 127 2 3" xfId="22988"/>
    <cellStyle name="Comma 127 2 4" xfId="22989"/>
    <cellStyle name="Comma 127 3" xfId="22990"/>
    <cellStyle name="Comma 127 3 2" xfId="22991"/>
    <cellStyle name="Comma 127 4" xfId="22992"/>
    <cellStyle name="Comma 127 5" xfId="22993"/>
    <cellStyle name="Comma 128" xfId="7"/>
    <cellStyle name="Comma 129" xfId="32792"/>
    <cellStyle name="Comma 13" xfId="1712"/>
    <cellStyle name="Comma 130" xfId="32794"/>
    <cellStyle name="Comma 14" xfId="1713"/>
    <cellStyle name="Comma 15" xfId="1714"/>
    <cellStyle name="Comma 16" xfId="1715"/>
    <cellStyle name="Comma 17" xfId="1716"/>
    <cellStyle name="Comma 18" xfId="1717"/>
    <cellStyle name="Comma 19" xfId="1718"/>
    <cellStyle name="Comma 2" xfId="4"/>
    <cellStyle name="Comma 2 2" xfId="1719"/>
    <cellStyle name="Comma 2 2 2" xfId="22994"/>
    <cellStyle name="Comma 2 3" xfId="1720"/>
    <cellStyle name="Comma 2 4" xfId="1721"/>
    <cellStyle name="Comma 2 4 2" xfId="1722"/>
    <cellStyle name="Comma 2 4 2 2" xfId="4289"/>
    <cellStyle name="Comma 2 4 3" xfId="4288"/>
    <cellStyle name="Comma 2 4 4" xfId="22995"/>
    <cellStyle name="Comma 2 5" xfId="19"/>
    <cellStyle name="Comma 2 5 2" xfId="22996"/>
    <cellStyle name="Comma 2 6" xfId="22997"/>
    <cellStyle name="Comma 2 7" xfId="22998"/>
    <cellStyle name="Comma 2 8" xfId="8"/>
    <cellStyle name="Comma 2_Copy of RGE  ST4346 Major Storm Cost Deferral JE 2012" xfId="1723"/>
    <cellStyle name="Comma 20" xfId="1724"/>
    <cellStyle name="Comma 21" xfId="1725"/>
    <cellStyle name="Comma 21 2" xfId="1726"/>
    <cellStyle name="Comma 21 2 2" xfId="4291"/>
    <cellStyle name="Comma 21 3" xfId="4290"/>
    <cellStyle name="Comma 22" xfId="1727"/>
    <cellStyle name="Comma 23" xfId="1728"/>
    <cellStyle name="Comma 23 2" xfId="1729"/>
    <cellStyle name="Comma 23 2 2" xfId="4293"/>
    <cellStyle name="Comma 23 3" xfId="4292"/>
    <cellStyle name="Comma 24" xfId="1730"/>
    <cellStyle name="Comma 24 2" xfId="1731"/>
    <cellStyle name="Comma 24 2 2" xfId="4295"/>
    <cellStyle name="Comma 24 3" xfId="4294"/>
    <cellStyle name="Comma 25" xfId="1732"/>
    <cellStyle name="Comma 25 2" xfId="1733"/>
    <cellStyle name="Comma 25 2 2" xfId="4297"/>
    <cellStyle name="Comma 25 3" xfId="4296"/>
    <cellStyle name="Comma 26" xfId="1734"/>
    <cellStyle name="Comma 26 2" xfId="1735"/>
    <cellStyle name="Comma 26 2 2" xfId="4299"/>
    <cellStyle name="Comma 26 3" xfId="4298"/>
    <cellStyle name="Comma 27" xfId="1736"/>
    <cellStyle name="Comma 27 2" xfId="4300"/>
    <cellStyle name="Comma 28" xfId="22999"/>
    <cellStyle name="Comma 29" xfId="23000"/>
    <cellStyle name="Comma 29 2" xfId="23001"/>
    <cellStyle name="Comma 3" xfId="12"/>
    <cellStyle name="Comma 3 2" xfId="1737"/>
    <cellStyle name="Comma 3 2 2" xfId="4301"/>
    <cellStyle name="Comma 3 3" xfId="3167"/>
    <cellStyle name="Comma 3*" xfId="1738"/>
    <cellStyle name="Comma 3* 2" xfId="23002"/>
    <cellStyle name="Comma 3* 3" xfId="23003"/>
    <cellStyle name="Comma 30" xfId="23004"/>
    <cellStyle name="Comma 30 2" xfId="23005"/>
    <cellStyle name="Comma 31" xfId="23006"/>
    <cellStyle name="Comma 31 2" xfId="23007"/>
    <cellStyle name="Comma 32" xfId="23008"/>
    <cellStyle name="Comma 32 2" xfId="23009"/>
    <cellStyle name="Comma 33" xfId="23010"/>
    <cellStyle name="Comma 33 2" xfId="23011"/>
    <cellStyle name="Comma 34" xfId="23012"/>
    <cellStyle name="Comma 34 2" xfId="23013"/>
    <cellStyle name="Comma 35" xfId="23014"/>
    <cellStyle name="Comma 35 2" xfId="23015"/>
    <cellStyle name="Comma 36" xfId="23016"/>
    <cellStyle name="Comma 36 2" xfId="23017"/>
    <cellStyle name="Comma 37" xfId="23018"/>
    <cellStyle name="Comma 37 2" xfId="23019"/>
    <cellStyle name="Comma 38" xfId="23020"/>
    <cellStyle name="Comma 38 2" xfId="23021"/>
    <cellStyle name="Comma 39" xfId="23022"/>
    <cellStyle name="Comma 39 2" xfId="23023"/>
    <cellStyle name="Comma 4" xfId="1739"/>
    <cellStyle name="Comma 4 2" xfId="23024"/>
    <cellStyle name="Comma 4 2 2" xfId="23025"/>
    <cellStyle name="Comma 4 3" xfId="23026"/>
    <cellStyle name="Comma 4 3 2" xfId="23027"/>
    <cellStyle name="Comma 40" xfId="23028"/>
    <cellStyle name="Comma 40 2" xfId="23029"/>
    <cellStyle name="Comma 41" xfId="23030"/>
    <cellStyle name="Comma 41 2" xfId="23031"/>
    <cellStyle name="Comma 42" xfId="23032"/>
    <cellStyle name="Comma 42 2" xfId="23033"/>
    <cellStyle name="Comma 43" xfId="23034"/>
    <cellStyle name="Comma 43 2" xfId="23035"/>
    <cellStyle name="Comma 44" xfId="23036"/>
    <cellStyle name="Comma 44 2" xfId="23037"/>
    <cellStyle name="Comma 45" xfId="23038"/>
    <cellStyle name="Comma 45 2" xfId="23039"/>
    <cellStyle name="Comma 46" xfId="23040"/>
    <cellStyle name="Comma 46 2" xfId="23041"/>
    <cellStyle name="Comma 47" xfId="23042"/>
    <cellStyle name="Comma 47 2" xfId="23043"/>
    <cellStyle name="Comma 48" xfId="23044"/>
    <cellStyle name="Comma 48 2" xfId="23045"/>
    <cellStyle name="Comma 49" xfId="23046"/>
    <cellStyle name="Comma 49 2" xfId="23047"/>
    <cellStyle name="Comma 5" xfId="1740"/>
    <cellStyle name="Comma 5 2" xfId="23048"/>
    <cellStyle name="Comma 50" xfId="23049"/>
    <cellStyle name="Comma 50 2" xfId="23050"/>
    <cellStyle name="Comma 51" xfId="23051"/>
    <cellStyle name="Comma 51 2" xfId="23052"/>
    <cellStyle name="Comma 52" xfId="23053"/>
    <cellStyle name="Comma 52 2" xfId="23054"/>
    <cellStyle name="Comma 53" xfId="23055"/>
    <cellStyle name="Comma 53 2" xfId="23056"/>
    <cellStyle name="Comma 54" xfId="23057"/>
    <cellStyle name="Comma 54 2" xfId="23058"/>
    <cellStyle name="Comma 55" xfId="23059"/>
    <cellStyle name="Comma 55 2" xfId="23060"/>
    <cellStyle name="Comma 56" xfId="23061"/>
    <cellStyle name="Comma 56 2" xfId="23062"/>
    <cellStyle name="Comma 57" xfId="23063"/>
    <cellStyle name="Comma 57 2" xfId="23064"/>
    <cellStyle name="Comma 58" xfId="23065"/>
    <cellStyle name="Comma 58 2" xfId="23066"/>
    <cellStyle name="Comma 59" xfId="23067"/>
    <cellStyle name="Comma 59 2" xfId="23068"/>
    <cellStyle name="Comma 6" xfId="1741"/>
    <cellStyle name="Comma 6 2" xfId="1742"/>
    <cellStyle name="Comma 6 2 2" xfId="1743"/>
    <cellStyle name="Comma 6 2 2 2" xfId="4304"/>
    <cellStyle name="Comma 6 2 3" xfId="4303"/>
    <cellStyle name="Comma 6 3" xfId="1744"/>
    <cellStyle name="Comma 6 3 2" xfId="4305"/>
    <cellStyle name="Comma 6 4" xfId="4302"/>
    <cellStyle name="Comma 60" xfId="23069"/>
    <cellStyle name="Comma 60 2" xfId="23070"/>
    <cellStyle name="Comma 61" xfId="23071"/>
    <cellStyle name="Comma 61 2" xfId="23072"/>
    <cellStyle name="Comma 62" xfId="23073"/>
    <cellStyle name="Comma 62 2" xfId="23074"/>
    <cellStyle name="Comma 63" xfId="23075"/>
    <cellStyle name="Comma 63 2" xfId="23076"/>
    <cellStyle name="Comma 64" xfId="23077"/>
    <cellStyle name="Comma 64 2" xfId="23078"/>
    <cellStyle name="Comma 65" xfId="23079"/>
    <cellStyle name="Comma 65 2" xfId="23080"/>
    <cellStyle name="Comma 66" xfId="23081"/>
    <cellStyle name="Comma 66 2" xfId="23082"/>
    <cellStyle name="Comma 67" xfId="23083"/>
    <cellStyle name="Comma 67 2" xfId="23084"/>
    <cellStyle name="Comma 68" xfId="23085"/>
    <cellStyle name="Comma 68 2" xfId="23086"/>
    <cellStyle name="Comma 69" xfId="23087"/>
    <cellStyle name="Comma 69 2" xfId="23088"/>
    <cellStyle name="Comma 7" xfId="1745"/>
    <cellStyle name="Comma 7 2" xfId="1746"/>
    <cellStyle name="Comma 7 2 2" xfId="1747"/>
    <cellStyle name="Comma 7 2 2 2" xfId="4308"/>
    <cellStyle name="Comma 7 2 3" xfId="4307"/>
    <cellStyle name="Comma 7 3" xfId="1748"/>
    <cellStyle name="Comma 7 3 2" xfId="4309"/>
    <cellStyle name="Comma 7 4" xfId="4306"/>
    <cellStyle name="Comma 70" xfId="23089"/>
    <cellStyle name="Comma 70 2" xfId="23090"/>
    <cellStyle name="Comma 71" xfId="23091"/>
    <cellStyle name="Comma 71 2" xfId="23092"/>
    <cellStyle name="Comma 72" xfId="23093"/>
    <cellStyle name="Comma 72 2" xfId="23094"/>
    <cellStyle name="Comma 73" xfId="23095"/>
    <cellStyle name="Comma 73 2" xfId="23096"/>
    <cellStyle name="Comma 74" xfId="23097"/>
    <cellStyle name="Comma 74 2" xfId="23098"/>
    <cellStyle name="Comma 75" xfId="23099"/>
    <cellStyle name="Comma 75 2" xfId="23100"/>
    <cellStyle name="Comma 76" xfId="23101"/>
    <cellStyle name="Comma 76 2" xfId="23102"/>
    <cellStyle name="Comma 77" xfId="23103"/>
    <cellStyle name="Comma 77 2" xfId="23104"/>
    <cellStyle name="Comma 78" xfId="23105"/>
    <cellStyle name="Comma 78 2" xfId="23106"/>
    <cellStyle name="Comma 79" xfId="23107"/>
    <cellStyle name="Comma 79 2" xfId="23108"/>
    <cellStyle name="Comma 8" xfId="1749"/>
    <cellStyle name="Comma 80" xfId="23109"/>
    <cellStyle name="Comma 80 2" xfId="23110"/>
    <cellStyle name="Comma 81" xfId="23111"/>
    <cellStyle name="Comma 81 2" xfId="23112"/>
    <cellStyle name="Comma 82" xfId="23113"/>
    <cellStyle name="Comma 82 2" xfId="23114"/>
    <cellStyle name="Comma 83" xfId="23115"/>
    <cellStyle name="Comma 83 2" xfId="23116"/>
    <cellStyle name="Comma 84" xfId="23117"/>
    <cellStyle name="Comma 84 2" xfId="23118"/>
    <cellStyle name="Comma 85" xfId="23119"/>
    <cellStyle name="Comma 85 2" xfId="23120"/>
    <cellStyle name="Comma 86" xfId="23121"/>
    <cellStyle name="Comma 86 2" xfId="23122"/>
    <cellStyle name="Comma 87" xfId="23123"/>
    <cellStyle name="Comma 87 2" xfId="23124"/>
    <cellStyle name="Comma 88" xfId="23125"/>
    <cellStyle name="Comma 88 2" xfId="23126"/>
    <cellStyle name="Comma 89" xfId="23127"/>
    <cellStyle name="Comma 89 2" xfId="23128"/>
    <cellStyle name="Comma 9" xfId="1750"/>
    <cellStyle name="Comma 90" xfId="23129"/>
    <cellStyle name="Comma 90 2" xfId="23130"/>
    <cellStyle name="Comma 91" xfId="23131"/>
    <cellStyle name="Comma 91 2" xfId="23132"/>
    <cellStyle name="Comma 92" xfId="23133"/>
    <cellStyle name="Comma 92 2" xfId="23134"/>
    <cellStyle name="Comma 93" xfId="23135"/>
    <cellStyle name="Comma 93 2" xfId="23136"/>
    <cellStyle name="Comma 94" xfId="23137"/>
    <cellStyle name="Comma 94 2" xfId="23138"/>
    <cellStyle name="Comma 95" xfId="23139"/>
    <cellStyle name="Comma 95 2" xfId="23140"/>
    <cellStyle name="Comma 96" xfId="23141"/>
    <cellStyle name="Comma 96 2" xfId="23142"/>
    <cellStyle name="Comma 97" xfId="23143"/>
    <cellStyle name="Comma 97 2" xfId="23144"/>
    <cellStyle name="Comma 98" xfId="23145"/>
    <cellStyle name="Comma 98 2" xfId="23146"/>
    <cellStyle name="Comma 99" xfId="23147"/>
    <cellStyle name="Comma 99 2" xfId="23148"/>
    <cellStyle name="Comma0" xfId="1751"/>
    <cellStyle name="Comma0 - Modelo1" xfId="1752"/>
    <cellStyle name="Comma0 - Modelo1 2" xfId="23149"/>
    <cellStyle name="Comma0 - Modelo1 3" xfId="23150"/>
    <cellStyle name="Comma0 - Style1" xfId="1753"/>
    <cellStyle name="Comma0 - Style1 2" xfId="23151"/>
    <cellStyle name="Comma0 - Style1 3" xfId="23152"/>
    <cellStyle name="Comma1 - Modelo2" xfId="1754"/>
    <cellStyle name="Comma1 - Modelo2 2" xfId="23153"/>
    <cellStyle name="Comma1 - Modelo2 3" xfId="23154"/>
    <cellStyle name="Comma1 - Style2" xfId="1755"/>
    <cellStyle name="Comma1 - Style2 2" xfId="23155"/>
    <cellStyle name="Comma1 - Style2 3" xfId="23156"/>
    <cellStyle name="CommaDU" xfId="1756"/>
    <cellStyle name="CommaU" xfId="1757"/>
    <cellStyle name="CommaU 2" xfId="23157"/>
    <cellStyle name="CommaU_Actual" xfId="23158"/>
    <cellStyle name="Comments" xfId="1758"/>
    <cellStyle name="Comments 10" xfId="23159"/>
    <cellStyle name="Comments 2" xfId="23160"/>
    <cellStyle name="Comments 2 2" xfId="23161"/>
    <cellStyle name="Comments 2 2 2" xfId="23162"/>
    <cellStyle name="Comments 2 2 2 2" xfId="23163"/>
    <cellStyle name="Comments 2 2 2 3" xfId="23164"/>
    <cellStyle name="Comments 2 2 3" xfId="23165"/>
    <cellStyle name="Comments 2 2 4" xfId="23166"/>
    <cellStyle name="Comments 2 3" xfId="23167"/>
    <cellStyle name="Comments 2 3 2" xfId="23168"/>
    <cellStyle name="Comments 2 3 2 2" xfId="23169"/>
    <cellStyle name="Comments 2 3 2 3" xfId="23170"/>
    <cellStyle name="Comments 2 3 3" xfId="23171"/>
    <cellStyle name="Comments 2 3 4" xfId="23172"/>
    <cellStyle name="Comments 2 4" xfId="23173"/>
    <cellStyle name="Comments 2 4 2" xfId="23174"/>
    <cellStyle name="Comments 2 4 2 2" xfId="23175"/>
    <cellStyle name="Comments 2 4 2 3" xfId="23176"/>
    <cellStyle name="Comments 2 4 3" xfId="23177"/>
    <cellStyle name="Comments 2 4 4" xfId="23178"/>
    <cellStyle name="Comments 2 5" xfId="23179"/>
    <cellStyle name="Comments 2 5 2" xfId="23180"/>
    <cellStyle name="Comments 2 5 3" xfId="23181"/>
    <cellStyle name="Comments 2 6" xfId="23182"/>
    <cellStyle name="Comments 2 6 2" xfId="23183"/>
    <cellStyle name="Comments 2 6 3" xfId="23184"/>
    <cellStyle name="Comments 2 7" xfId="23185"/>
    <cellStyle name="Comments 2 8" xfId="23186"/>
    <cellStyle name="Comments 3" xfId="23187"/>
    <cellStyle name="Comments 3 2" xfId="23188"/>
    <cellStyle name="Comments 3 2 2" xfId="23189"/>
    <cellStyle name="Comments 3 2 2 2" xfId="23190"/>
    <cellStyle name="Comments 3 2 2 3" xfId="23191"/>
    <cellStyle name="Comments 3 2 3" xfId="23192"/>
    <cellStyle name="Comments 3 2 4" xfId="23193"/>
    <cellStyle name="Comments 3 3" xfId="23194"/>
    <cellStyle name="Comments 3 3 2" xfId="23195"/>
    <cellStyle name="Comments 3 3 2 2" xfId="23196"/>
    <cellStyle name="Comments 3 3 2 3" xfId="23197"/>
    <cellStyle name="Comments 3 3 3" xfId="23198"/>
    <cellStyle name="Comments 3 3 4" xfId="23199"/>
    <cellStyle name="Comments 3 4" xfId="23200"/>
    <cellStyle name="Comments 3 4 2" xfId="23201"/>
    <cellStyle name="Comments 3 4 2 2" xfId="23202"/>
    <cellStyle name="Comments 3 4 2 3" xfId="23203"/>
    <cellStyle name="Comments 3 4 3" xfId="23204"/>
    <cellStyle name="Comments 3 4 4" xfId="23205"/>
    <cellStyle name="Comments 3 5" xfId="23206"/>
    <cellStyle name="Comments 3 5 2" xfId="23207"/>
    <cellStyle name="Comments 3 5 3" xfId="23208"/>
    <cellStyle name="Comments 3 6" xfId="23209"/>
    <cellStyle name="Comments 3 6 2" xfId="23210"/>
    <cellStyle name="Comments 3 6 3" xfId="23211"/>
    <cellStyle name="Comments 3 7" xfId="23212"/>
    <cellStyle name="Comments 3 8" xfId="23213"/>
    <cellStyle name="Comments 4" xfId="23214"/>
    <cellStyle name="Comments 4 2" xfId="23215"/>
    <cellStyle name="Comments 4 2 2" xfId="23216"/>
    <cellStyle name="Comments 4 2 3" xfId="23217"/>
    <cellStyle name="Comments 4 3" xfId="23218"/>
    <cellStyle name="Comments 4 4" xfId="23219"/>
    <cellStyle name="Comments 5" xfId="23220"/>
    <cellStyle name="Comments 5 2" xfId="23221"/>
    <cellStyle name="Comments 5 2 2" xfId="23222"/>
    <cellStyle name="Comments 5 2 3" xfId="23223"/>
    <cellStyle name="Comments 5 3" xfId="23224"/>
    <cellStyle name="Comments 5 4" xfId="23225"/>
    <cellStyle name="Comments 6" xfId="23226"/>
    <cellStyle name="Comments 6 2" xfId="23227"/>
    <cellStyle name="Comments 6 2 2" xfId="23228"/>
    <cellStyle name="Comments 6 2 3" xfId="23229"/>
    <cellStyle name="Comments 6 3" xfId="23230"/>
    <cellStyle name="Comments 6 4" xfId="23231"/>
    <cellStyle name="Comments 7" xfId="23232"/>
    <cellStyle name="Comments 7 2" xfId="23233"/>
    <cellStyle name="Comments 7 3" xfId="23234"/>
    <cellStyle name="Comments 8" xfId="23235"/>
    <cellStyle name="Comments 8 2" xfId="23236"/>
    <cellStyle name="Comments 8 3" xfId="23237"/>
    <cellStyle name="Comments 9" xfId="23238"/>
    <cellStyle name="CompanyName" xfId="1759"/>
    <cellStyle name="ContentsHyperlink" xfId="1760"/>
    <cellStyle name="ContentsHyperlink 2" xfId="23239"/>
    <cellStyle name="ContentsHyperlink 3" xfId="23240"/>
    <cellStyle name="ConvVer" xfId="1761"/>
    <cellStyle name="count" xfId="1762"/>
    <cellStyle name="count 2" xfId="1763"/>
    <cellStyle name="count 2 2" xfId="23241"/>
    <cellStyle name="count 2 3" xfId="23242"/>
    <cellStyle name="count 3" xfId="23243"/>
    <cellStyle name="count 4" xfId="23244"/>
    <cellStyle name="count_Electric Delivery Revenue Accts" xfId="1764"/>
    <cellStyle name="Curr" xfId="1765"/>
    <cellStyle name="Curr 2" xfId="1766"/>
    <cellStyle name="Curr 2 2" xfId="4311"/>
    <cellStyle name="Curr 3" xfId="4310"/>
    <cellStyle name="Curr_Actual" xfId="23245"/>
    <cellStyle name="CurrDU" xfId="1767"/>
    <cellStyle name="Currency (1)" xfId="1768"/>
    <cellStyle name="Currency [ ]" xfId="1769"/>
    <cellStyle name="Currency [$]" xfId="1770"/>
    <cellStyle name="Currency [$] 2" xfId="1771"/>
    <cellStyle name="Currency [00]" xfId="1772"/>
    <cellStyle name="Currency [00] 2" xfId="1773"/>
    <cellStyle name="Currency [00] 2 2" xfId="4313"/>
    <cellStyle name="Currency [00] 3" xfId="4312"/>
    <cellStyle name="Currency [1]" xfId="1774"/>
    <cellStyle name="Currency [1] 2" xfId="1775"/>
    <cellStyle name="Currency [1] 2 2" xfId="4315"/>
    <cellStyle name="Currency [1] 3" xfId="4314"/>
    <cellStyle name="Currency [2]" xfId="1776"/>
    <cellStyle name="Currency [2] 2" xfId="23246"/>
    <cellStyle name="Currency [2] 2 2" xfId="23247"/>
    <cellStyle name="Currency [2] 2 2 2" xfId="23248"/>
    <cellStyle name="Currency [2] 2 2 3" xfId="23249"/>
    <cellStyle name="Currency [2] 2 3" xfId="23250"/>
    <cellStyle name="Currency [2] 2 4" xfId="23251"/>
    <cellStyle name="Currency [2] 3" xfId="23252"/>
    <cellStyle name="Currency [2] 3 2" xfId="23253"/>
    <cellStyle name="Currency [2] 3 2 2" xfId="23254"/>
    <cellStyle name="Currency [2] 3 2 3" xfId="23255"/>
    <cellStyle name="Currency [2] 3 3" xfId="23256"/>
    <cellStyle name="Currency [2] 3 4" xfId="23257"/>
    <cellStyle name="Currency [2] 4" xfId="23258"/>
    <cellStyle name="Currency [2] 4 2" xfId="23259"/>
    <cellStyle name="Currency [2] 4 2 2" xfId="23260"/>
    <cellStyle name="Currency [2] 4 2 3" xfId="23261"/>
    <cellStyle name="Currency [2] 4 3" xfId="23262"/>
    <cellStyle name="Currency [2] 4 4" xfId="23263"/>
    <cellStyle name="Currency [2] 5" xfId="23264"/>
    <cellStyle name="Currency [2] 5 2" xfId="23265"/>
    <cellStyle name="Currency [2] 5 3" xfId="23266"/>
    <cellStyle name="Currency [2] 6" xfId="23267"/>
    <cellStyle name="Currency [2] 6 2" xfId="23268"/>
    <cellStyle name="Currency [2] 6 3" xfId="23269"/>
    <cellStyle name="Currency [2] 7" xfId="23270"/>
    <cellStyle name="Currency [2] 8" xfId="23271"/>
    <cellStyle name="Currency [3]" xfId="1777"/>
    <cellStyle name="Currency 0" xfId="1778"/>
    <cellStyle name="Currency 10" xfId="1779"/>
    <cellStyle name="Currency 10 2" xfId="23272"/>
    <cellStyle name="Currency 10 2 2" xfId="23273"/>
    <cellStyle name="Currency 10 2 3" xfId="23274"/>
    <cellStyle name="Currency 10 2 4" xfId="23275"/>
    <cellStyle name="Currency 10 3" xfId="23276"/>
    <cellStyle name="Currency 10 3 2" xfId="23277"/>
    <cellStyle name="Currency 10 4" xfId="23278"/>
    <cellStyle name="Currency 10 5" xfId="23279"/>
    <cellStyle name="Currency 11" xfId="1780"/>
    <cellStyle name="Currency 11 2" xfId="1781"/>
    <cellStyle name="Currency 11 2 2" xfId="4317"/>
    <cellStyle name="Currency 11 2 3" xfId="23280"/>
    <cellStyle name="Currency 11 2 4" xfId="23281"/>
    <cellStyle name="Currency 11 3" xfId="4316"/>
    <cellStyle name="Currency 11 3 2" xfId="23282"/>
    <cellStyle name="Currency 11 4" xfId="23283"/>
    <cellStyle name="Currency 11 5" xfId="23284"/>
    <cellStyle name="Currency 12" xfId="1782"/>
    <cellStyle name="Currency 12 2" xfId="1783"/>
    <cellStyle name="Currency 12 2 2" xfId="4319"/>
    <cellStyle name="Currency 12 2 3" xfId="23285"/>
    <cellStyle name="Currency 12 2 4" xfId="23286"/>
    <cellStyle name="Currency 12 3" xfId="4318"/>
    <cellStyle name="Currency 12 3 2" xfId="23287"/>
    <cellStyle name="Currency 12 4" xfId="23288"/>
    <cellStyle name="Currency 12 5" xfId="23289"/>
    <cellStyle name="Currency 13" xfId="23290"/>
    <cellStyle name="Currency 13 2" xfId="23291"/>
    <cellStyle name="Currency 13 2 2" xfId="23292"/>
    <cellStyle name="Currency 13 2 3" xfId="23293"/>
    <cellStyle name="Currency 13 2 4" xfId="23294"/>
    <cellStyle name="Currency 13 3" xfId="23295"/>
    <cellStyle name="Currency 13 3 2" xfId="23296"/>
    <cellStyle name="Currency 13 4" xfId="23297"/>
    <cellStyle name="Currency 13 5" xfId="23298"/>
    <cellStyle name="Currency 14" xfId="23299"/>
    <cellStyle name="Currency 14 2" xfId="23300"/>
    <cellStyle name="Currency 14 2 2" xfId="23301"/>
    <cellStyle name="Currency 14 2 3" xfId="23302"/>
    <cellStyle name="Currency 14 2 4" xfId="23303"/>
    <cellStyle name="Currency 14 3" xfId="23304"/>
    <cellStyle name="Currency 14 3 2" xfId="23305"/>
    <cellStyle name="Currency 14 4" xfId="23306"/>
    <cellStyle name="Currency 14 5" xfId="23307"/>
    <cellStyle name="Currency 15" xfId="23308"/>
    <cellStyle name="Currency 15 2" xfId="23309"/>
    <cellStyle name="Currency 15 2 2" xfId="23310"/>
    <cellStyle name="Currency 15 2 3" xfId="23311"/>
    <cellStyle name="Currency 15 2 4" xfId="23312"/>
    <cellStyle name="Currency 15 3" xfId="23313"/>
    <cellStyle name="Currency 15 3 2" xfId="23314"/>
    <cellStyle name="Currency 15 4" xfId="23315"/>
    <cellStyle name="Currency 15 5" xfId="23316"/>
    <cellStyle name="Currency 16" xfId="23317"/>
    <cellStyle name="Currency 16 2" xfId="23318"/>
    <cellStyle name="Currency 16 2 2" xfId="23319"/>
    <cellStyle name="Currency 16 2 3" xfId="23320"/>
    <cellStyle name="Currency 16 2 4" xfId="23321"/>
    <cellStyle name="Currency 16 3" xfId="23322"/>
    <cellStyle name="Currency 16 3 2" xfId="23323"/>
    <cellStyle name="Currency 16 4" xfId="23324"/>
    <cellStyle name="Currency 16 5" xfId="23325"/>
    <cellStyle name="Currency 2" xfId="9"/>
    <cellStyle name="Currency 2 2" xfId="1785"/>
    <cellStyle name="Currency 2 3" xfId="1786"/>
    <cellStyle name="Currency 2 3 2" xfId="23326"/>
    <cellStyle name="Currency 2 3 3" xfId="23327"/>
    <cellStyle name="Currency 2 4" xfId="1787"/>
    <cellStyle name="Currency 2 4 2" xfId="4321"/>
    <cellStyle name="Currency 2 5" xfId="1784"/>
    <cellStyle name="Currency 2 5 2" xfId="4320"/>
    <cellStyle name="Currency 3" xfId="13"/>
    <cellStyle name="Currency 3 2" xfId="1788"/>
    <cellStyle name="Currency 3 2 2" xfId="1789"/>
    <cellStyle name="Currency 3 2 2 2" xfId="4323"/>
    <cellStyle name="Currency 3 2 3" xfId="4322"/>
    <cellStyle name="Currency 3 3" xfId="1790"/>
    <cellStyle name="Currency 3 3 2" xfId="4324"/>
    <cellStyle name="Currency 3 4" xfId="3168"/>
    <cellStyle name="Currency 3*" xfId="1791"/>
    <cellStyle name="Currency 3* 2" xfId="23328"/>
    <cellStyle name="Currency 3* 3" xfId="23329"/>
    <cellStyle name="Currency 4" xfId="1792"/>
    <cellStyle name="Currency 4 2" xfId="1793"/>
    <cellStyle name="Currency 4 2 2" xfId="23330"/>
    <cellStyle name="Currency 4 3" xfId="23331"/>
    <cellStyle name="Currency 5" xfId="1794"/>
    <cellStyle name="Currency 5 2" xfId="1795"/>
    <cellStyle name="Currency 5 2 2" xfId="4326"/>
    <cellStyle name="Currency 5 3" xfId="4325"/>
    <cellStyle name="Currency 6" xfId="1796"/>
    <cellStyle name="Currency 6 2" xfId="23332"/>
    <cellStyle name="Currency 7" xfId="1797"/>
    <cellStyle name="Currency 7 2" xfId="23333"/>
    <cellStyle name="Currency 8" xfId="1798"/>
    <cellStyle name="Currency 9" xfId="1799"/>
    <cellStyle name="Currency 9 2" xfId="23334"/>
    <cellStyle name="Currency 9 2 2" xfId="23335"/>
    <cellStyle name="Currency 9 2 3" xfId="23336"/>
    <cellStyle name="Currency 9 2 4" xfId="23337"/>
    <cellStyle name="Currency 9 3" xfId="23338"/>
    <cellStyle name="Currency 9 3 2" xfId="23339"/>
    <cellStyle name="Currency 9 4" xfId="23340"/>
    <cellStyle name="Currency 9 5" xfId="23341"/>
    <cellStyle name="Currency0" xfId="1800"/>
    <cellStyle name="Currency0 2" xfId="23342"/>
    <cellStyle name="Currency0 3" xfId="23343"/>
    <cellStyle name="Currency2" xfId="1801"/>
    <cellStyle name="Current_Inactive" xfId="1802"/>
    <cellStyle name="CurrU" xfId="1803"/>
    <cellStyle name="CurrU 2" xfId="23344"/>
    <cellStyle name="CurrU_Actual" xfId="23345"/>
    <cellStyle name="CustomStyle1" xfId="1804"/>
    <cellStyle name="CustomStyle1 2" xfId="1805"/>
    <cellStyle name="CustomStyle1 2 2" xfId="4328"/>
    <cellStyle name="CustomStyle1 3" xfId="4327"/>
    <cellStyle name="CustomStyle1 3 2" xfId="23346"/>
    <cellStyle name="CustomStyle1 4" xfId="23347"/>
    <cellStyle name="CustomStyle1 4 2" xfId="23348"/>
    <cellStyle name="CustomStyle1 5" xfId="23349"/>
    <cellStyle name="CustomStyle2" xfId="1806"/>
    <cellStyle name="CustomStyle2 2" xfId="1807"/>
    <cellStyle name="CustomStyle2 2 2" xfId="4330"/>
    <cellStyle name="CustomStyle2 3" xfId="4329"/>
    <cellStyle name="CustomStyle3" xfId="1808"/>
    <cellStyle name="CustomStyle3 2" xfId="1809"/>
    <cellStyle name="CustomStyle3 2 2" xfId="4332"/>
    <cellStyle name="CustomStyle3 3" xfId="4331"/>
    <cellStyle name="CustomStyle4" xfId="1810"/>
    <cellStyle name="CustomStyle4 2" xfId="1811"/>
    <cellStyle name="CustomStyle4 2 2" xfId="4334"/>
    <cellStyle name="CustomStyle4 3" xfId="4333"/>
    <cellStyle name="CustomStyle5" xfId="1812"/>
    <cellStyle name="CustomStyle5 2" xfId="1813"/>
    <cellStyle name="CustomStyle5 2 2" xfId="4336"/>
    <cellStyle name="CustomStyle5 3" xfId="4335"/>
    <cellStyle name="CustomStyle6" xfId="1814"/>
    <cellStyle name="CustomStyle6 2" xfId="1815"/>
    <cellStyle name="CustomStyle6 2 2" xfId="4338"/>
    <cellStyle name="CustomStyle6 3" xfId="4337"/>
    <cellStyle name="CustomStyle7" xfId="1816"/>
    <cellStyle name="CustomStyle7 2" xfId="1817"/>
    <cellStyle name="CustomStyle7 2 2" xfId="4340"/>
    <cellStyle name="CustomStyle7 3" xfId="4339"/>
    <cellStyle name="CustomStyle8" xfId="1818"/>
    <cellStyle name="CustomStyle8 2" xfId="1819"/>
    <cellStyle name="CustomStyle8 2 2" xfId="4342"/>
    <cellStyle name="CustomStyle8 3" xfId="4341"/>
    <cellStyle name="CustomStyle9" xfId="1820"/>
    <cellStyle name="CustomStyle9 2" xfId="1821"/>
    <cellStyle name="CustomStyle9 2 2" xfId="4344"/>
    <cellStyle name="CustomStyle9 3" xfId="4343"/>
    <cellStyle name="Dash" xfId="1822"/>
    <cellStyle name="Dash 2" xfId="23350"/>
    <cellStyle name="Data" xfId="1823"/>
    <cellStyle name="Data 2" xfId="1824"/>
    <cellStyle name="Data 2 2" xfId="23351"/>
    <cellStyle name="Data 2 3" xfId="23352"/>
    <cellStyle name="Data 3" xfId="23353"/>
    <cellStyle name="Data 4" xfId="23354"/>
    <cellStyle name="DataBases" xfId="1825"/>
    <cellStyle name="DataBases 2" xfId="23355"/>
    <cellStyle name="DataBases 3" xfId="23356"/>
    <cellStyle name="DataToHide" xfId="1826"/>
    <cellStyle name="DataToHide 2" xfId="23357"/>
    <cellStyle name="DataToHide 3" xfId="23358"/>
    <cellStyle name="Date" xfId="1827"/>
    <cellStyle name="Date 2" xfId="23359"/>
    <cellStyle name="Date 3" xfId="23360"/>
    <cellStyle name="Date Aligned" xfId="1828"/>
    <cellStyle name="Date Calc Field" xfId="1829"/>
    <cellStyle name="Date Feeder Field" xfId="1830"/>
    <cellStyle name="Date Feeder Field 2" xfId="23361"/>
    <cellStyle name="Date Feeder Field 2 2" xfId="23362"/>
    <cellStyle name="Date Feeder Field 2 2 2" xfId="23363"/>
    <cellStyle name="Date Feeder Field 2 2 3" xfId="23364"/>
    <cellStyle name="Date Feeder Field 2 3" xfId="23365"/>
    <cellStyle name="Date Feeder Field 2 4" xfId="23366"/>
    <cellStyle name="Date Feeder Field 3" xfId="23367"/>
    <cellStyle name="Date Feeder Field 3 2" xfId="23368"/>
    <cellStyle name="Date Feeder Field 3 2 2" xfId="23369"/>
    <cellStyle name="Date Feeder Field 3 2 3" xfId="23370"/>
    <cellStyle name="Date Feeder Field 3 3" xfId="23371"/>
    <cellStyle name="Date Feeder Field 3 4" xfId="23372"/>
    <cellStyle name="Date Feeder Field 4" xfId="23373"/>
    <cellStyle name="Date Feeder Field 4 2" xfId="23374"/>
    <cellStyle name="Date Feeder Field 4 2 2" xfId="23375"/>
    <cellStyle name="Date Feeder Field 4 2 3" xfId="23376"/>
    <cellStyle name="Date Feeder Field 4 3" xfId="23377"/>
    <cellStyle name="Date Feeder Field 4 4" xfId="23378"/>
    <cellStyle name="Date Feeder Field 5" xfId="23379"/>
    <cellStyle name="Date Feeder Field 5 2" xfId="23380"/>
    <cellStyle name="Date Feeder Field 5 3" xfId="23381"/>
    <cellStyle name="Date Feeder Field 6" xfId="23382"/>
    <cellStyle name="Date Feeder Field 6 2" xfId="23383"/>
    <cellStyle name="Date Feeder Field 6 3" xfId="23384"/>
    <cellStyle name="Date Feeder Field 7" xfId="23385"/>
    <cellStyle name="Date Feeder Field 8" xfId="23386"/>
    <cellStyle name="Date Short" xfId="1831"/>
    <cellStyle name="Date_4    IUSA P12 Staff Cost Summary from MJ" xfId="23387"/>
    <cellStyle name="Date2" xfId="1832"/>
    <cellStyle name="DateFull" xfId="1833"/>
    <cellStyle name="DateMth" xfId="1834"/>
    <cellStyle name="Dato" xfId="1835"/>
    <cellStyle name="DblLineDollarAcct" xfId="1836"/>
    <cellStyle name="DblLinePercent" xfId="1837"/>
    <cellStyle name="ddd" xfId="1838"/>
    <cellStyle name="DELTA" xfId="1839"/>
    <cellStyle name="DELTA 2" xfId="1840"/>
    <cellStyle name="DELTA_Copy of Book2 (2)" xfId="1841"/>
    <cellStyle name="Dezimal__Utopia Index Index und Guidance (Deutsch)" xfId="1842"/>
    <cellStyle name="Dia" xfId="1843"/>
    <cellStyle name="Dia 2" xfId="23388"/>
    <cellStyle name="Dia 3" xfId="23389"/>
    <cellStyle name="División" xfId="1844"/>
    <cellStyle name="División 2" xfId="1845"/>
    <cellStyle name="División 2 2" xfId="4346"/>
    <cellStyle name="División 3" xfId="4345"/>
    <cellStyle name="División 3 2" xfId="23390"/>
    <cellStyle name="División 4" xfId="23391"/>
    <cellStyle name="División 4 2" xfId="23392"/>
    <cellStyle name="División 5" xfId="23393"/>
    <cellStyle name="dohm" xfId="1846"/>
    <cellStyle name="dohm 2" xfId="23394"/>
    <cellStyle name="dohm 3" xfId="23395"/>
    <cellStyle name="dohm1" xfId="1847"/>
    <cellStyle name="dohm1 2" xfId="23396"/>
    <cellStyle name="dohm1 3" xfId="23397"/>
    <cellStyle name="dohm2" xfId="1848"/>
    <cellStyle name="dohm2 2" xfId="23398"/>
    <cellStyle name="dohm2 3" xfId="23399"/>
    <cellStyle name="Dollar" xfId="1849"/>
    <cellStyle name="DollarAccounting" xfId="1850"/>
    <cellStyle name="Dollars" xfId="1851"/>
    <cellStyle name="Dollars []" xfId="1852"/>
    <cellStyle name="Dotted Line" xfId="1853"/>
    <cellStyle name="Double Underline" xfId="1854"/>
    <cellStyle name="Encabez1" xfId="1855"/>
    <cellStyle name="Encabez1 2" xfId="23400"/>
    <cellStyle name="Encabez1 3" xfId="23401"/>
    <cellStyle name="Encabez2" xfId="1856"/>
    <cellStyle name="Encabez2 2" xfId="23402"/>
    <cellStyle name="Encabez2 3" xfId="23403"/>
    <cellStyle name="Encabezado 4" xfId="1857"/>
    <cellStyle name="Encabezado 4 2" xfId="1858"/>
    <cellStyle name="Encabezado 4 2 2" xfId="23404"/>
    <cellStyle name="Encabezado 4 2 3" xfId="23405"/>
    <cellStyle name="Encabezado 4 3" xfId="1859"/>
    <cellStyle name="Encabezado 4 3 2" xfId="23406"/>
    <cellStyle name="Encabezado 4 3 3" xfId="23407"/>
    <cellStyle name="Énfasis1" xfId="1860"/>
    <cellStyle name="Énfasis1 2" xfId="1861"/>
    <cellStyle name="Énfasis1 2 2" xfId="23408"/>
    <cellStyle name="Énfasis1 2 3" xfId="23409"/>
    <cellStyle name="Énfasis1 2 4" xfId="23410"/>
    <cellStyle name="Énfasis1 3" xfId="1862"/>
    <cellStyle name="Énfasis1 3 2" xfId="23411"/>
    <cellStyle name="Énfasis1 3 3" xfId="23412"/>
    <cellStyle name="Énfasis1 3 4" xfId="23413"/>
    <cellStyle name="Énfasis2" xfId="1863"/>
    <cellStyle name="Énfasis2 2" xfId="1864"/>
    <cellStyle name="Énfasis2 2 2" xfId="23414"/>
    <cellStyle name="Énfasis2 2 3" xfId="23415"/>
    <cellStyle name="Énfasis2 2 4" xfId="23416"/>
    <cellStyle name="Énfasis2 3" xfId="1865"/>
    <cellStyle name="Énfasis2 3 2" xfId="23417"/>
    <cellStyle name="Énfasis2 3 3" xfId="23418"/>
    <cellStyle name="Énfasis2 3 4" xfId="23419"/>
    <cellStyle name="Énfasis3" xfId="1866"/>
    <cellStyle name="Énfasis3 2" xfId="1867"/>
    <cellStyle name="Énfasis3 2 2" xfId="23420"/>
    <cellStyle name="Énfasis3 2 3" xfId="23421"/>
    <cellStyle name="Énfasis3 2 4" xfId="23422"/>
    <cellStyle name="Énfasis3 3" xfId="1868"/>
    <cellStyle name="Énfasis3 3 2" xfId="23423"/>
    <cellStyle name="Énfasis3 3 3" xfId="23424"/>
    <cellStyle name="Énfasis3 3 4" xfId="23425"/>
    <cellStyle name="Énfasis4" xfId="1869"/>
    <cellStyle name="Énfasis4 2" xfId="1870"/>
    <cellStyle name="Énfasis4 2 2" xfId="23426"/>
    <cellStyle name="Énfasis4 2 3" xfId="23427"/>
    <cellStyle name="Énfasis4 2 4" xfId="23428"/>
    <cellStyle name="Énfasis4 3" xfId="1871"/>
    <cellStyle name="Énfasis4 3 2" xfId="23429"/>
    <cellStyle name="Énfasis4 3 3" xfId="23430"/>
    <cellStyle name="Énfasis4 3 4" xfId="23431"/>
    <cellStyle name="Énfasis5" xfId="1872"/>
    <cellStyle name="Énfasis5 2" xfId="1873"/>
    <cellStyle name="Énfasis5 2 2" xfId="23432"/>
    <cellStyle name="Énfasis5 2 3" xfId="23433"/>
    <cellStyle name="Énfasis5 2 4" xfId="23434"/>
    <cellStyle name="Énfasis5 3" xfId="1874"/>
    <cellStyle name="Énfasis5 3 2" xfId="23435"/>
    <cellStyle name="Énfasis5 3 3" xfId="23436"/>
    <cellStyle name="Énfasis5 3 4" xfId="23437"/>
    <cellStyle name="Énfasis6" xfId="1875"/>
    <cellStyle name="Énfasis6 2" xfId="1876"/>
    <cellStyle name="Énfasis6 2 2" xfId="23438"/>
    <cellStyle name="Énfasis6 2 3" xfId="23439"/>
    <cellStyle name="Énfasis6 2 4" xfId="23440"/>
    <cellStyle name="Énfasis6 3" xfId="1877"/>
    <cellStyle name="Énfasis6 3 2" xfId="23441"/>
    <cellStyle name="Énfasis6 3 3" xfId="23442"/>
    <cellStyle name="Énfasis6 3 4" xfId="23443"/>
    <cellStyle name="Enter Currency (0)" xfId="1878"/>
    <cellStyle name="Enter Currency (0) 2" xfId="1879"/>
    <cellStyle name="Enter Currency (0) 2 2" xfId="4348"/>
    <cellStyle name="Enter Currency (0) 3" xfId="4347"/>
    <cellStyle name="Enter Currency (2)" xfId="1880"/>
    <cellStyle name="Enter Currency (2) 2" xfId="1881"/>
    <cellStyle name="Enter Currency (2) 2 2" xfId="4350"/>
    <cellStyle name="Enter Currency (2) 3" xfId="4349"/>
    <cellStyle name="Enter Units (0)" xfId="1882"/>
    <cellStyle name="Enter Units (0) 2" xfId="1883"/>
    <cellStyle name="Enter Units (0) 2 2" xfId="4352"/>
    <cellStyle name="Enter Units (0) 3" xfId="4351"/>
    <cellStyle name="Enter Units (1)" xfId="1884"/>
    <cellStyle name="Enter Units (1) 2" xfId="1885"/>
    <cellStyle name="Enter Units (1) 2 2" xfId="4354"/>
    <cellStyle name="Enter Units (1) 3" xfId="4353"/>
    <cellStyle name="Enter Units (1) 3 2" xfId="23444"/>
    <cellStyle name="Enter Units (1) 4" xfId="23445"/>
    <cellStyle name="Enter Units (1) 4 2" xfId="23446"/>
    <cellStyle name="Enter Units (1) 5" xfId="23447"/>
    <cellStyle name="Enter Units (2)" xfId="1886"/>
    <cellStyle name="Enter Units (2) 2" xfId="1887"/>
    <cellStyle name="Enter Units (2) 2 2" xfId="4356"/>
    <cellStyle name="Enter Units (2) 3" xfId="4355"/>
    <cellStyle name="Entities" xfId="1888"/>
    <cellStyle name="Entities 2" xfId="23448"/>
    <cellStyle name="Entities 3" xfId="23449"/>
    <cellStyle name="Entrada" xfId="1889"/>
    <cellStyle name="Entrada 10" xfId="23450"/>
    <cellStyle name="Entrada 2" xfId="1890"/>
    <cellStyle name="Entrada 2 2" xfId="23451"/>
    <cellStyle name="Entrada 2 2 2" xfId="23452"/>
    <cellStyle name="Entrada 2 2 2 2" xfId="23453"/>
    <cellStyle name="Entrada 2 2 2 2 2" xfId="23454"/>
    <cellStyle name="Entrada 2 2 2 2 3" xfId="23455"/>
    <cellStyle name="Entrada 2 2 2 3" xfId="23456"/>
    <cellStyle name="Entrada 2 2 2 4" xfId="23457"/>
    <cellStyle name="Entrada 2 2 3" xfId="23458"/>
    <cellStyle name="Entrada 2 2 3 2" xfId="23459"/>
    <cellStyle name="Entrada 2 2 3 2 2" xfId="23460"/>
    <cellStyle name="Entrada 2 2 3 2 3" xfId="23461"/>
    <cellStyle name="Entrada 2 2 3 3" xfId="23462"/>
    <cellStyle name="Entrada 2 2 3 4" xfId="23463"/>
    <cellStyle name="Entrada 2 2 4" xfId="23464"/>
    <cellStyle name="Entrada 2 2 4 2" xfId="23465"/>
    <cellStyle name="Entrada 2 2 4 3" xfId="23466"/>
    <cellStyle name="Entrada 2 2 5" xfId="23467"/>
    <cellStyle name="Entrada 2 2 5 2" xfId="23468"/>
    <cellStyle name="Entrada 2 2 5 3" xfId="23469"/>
    <cellStyle name="Entrada 2 2 6" xfId="23470"/>
    <cellStyle name="Entrada 2 2 7" xfId="23471"/>
    <cellStyle name="Entrada 2 3" xfId="23472"/>
    <cellStyle name="Entrada 2 3 2" xfId="23473"/>
    <cellStyle name="Entrada 2 3 2 2" xfId="23474"/>
    <cellStyle name="Entrada 2 3 2 2 2" xfId="23475"/>
    <cellStyle name="Entrada 2 3 2 2 3" xfId="23476"/>
    <cellStyle name="Entrada 2 3 2 3" xfId="23477"/>
    <cellStyle name="Entrada 2 3 2 4" xfId="23478"/>
    <cellStyle name="Entrada 2 3 3" xfId="23479"/>
    <cellStyle name="Entrada 2 3 3 2" xfId="23480"/>
    <cellStyle name="Entrada 2 3 3 2 2" xfId="23481"/>
    <cellStyle name="Entrada 2 3 3 2 3" xfId="23482"/>
    <cellStyle name="Entrada 2 3 3 3" xfId="23483"/>
    <cellStyle name="Entrada 2 3 3 4" xfId="23484"/>
    <cellStyle name="Entrada 2 3 4" xfId="23485"/>
    <cellStyle name="Entrada 2 3 4 2" xfId="23486"/>
    <cellStyle name="Entrada 2 3 4 3" xfId="23487"/>
    <cellStyle name="Entrada 2 3 5" xfId="23488"/>
    <cellStyle name="Entrada 2 3 5 2" xfId="23489"/>
    <cellStyle name="Entrada 2 3 5 3" xfId="23490"/>
    <cellStyle name="Entrada 2 3 6" xfId="23491"/>
    <cellStyle name="Entrada 2 3 7" xfId="23492"/>
    <cellStyle name="Entrada 2 4" xfId="23493"/>
    <cellStyle name="Entrada 2 4 2" xfId="23494"/>
    <cellStyle name="Entrada 2 4 2 2" xfId="23495"/>
    <cellStyle name="Entrada 2 4 2 3" xfId="23496"/>
    <cellStyle name="Entrada 2 4 3" xfId="23497"/>
    <cellStyle name="Entrada 2 4 4" xfId="23498"/>
    <cellStyle name="Entrada 2 5" xfId="23499"/>
    <cellStyle name="Entrada 2 5 2" xfId="23500"/>
    <cellStyle name="Entrada 2 5 3" xfId="23501"/>
    <cellStyle name="Entrada 2 6" xfId="23502"/>
    <cellStyle name="Entrada 2 7" xfId="23503"/>
    <cellStyle name="Entrada 3" xfId="1891"/>
    <cellStyle name="Entrada 3 2" xfId="23504"/>
    <cellStyle name="Entrada 3 2 2" xfId="23505"/>
    <cellStyle name="Entrada 3 2 2 2" xfId="23506"/>
    <cellStyle name="Entrada 3 2 2 2 2" xfId="23507"/>
    <cellStyle name="Entrada 3 2 2 2 3" xfId="23508"/>
    <cellStyle name="Entrada 3 2 2 3" xfId="23509"/>
    <cellStyle name="Entrada 3 2 2 4" xfId="23510"/>
    <cellStyle name="Entrada 3 2 3" xfId="23511"/>
    <cellStyle name="Entrada 3 2 3 2" xfId="23512"/>
    <cellStyle name="Entrada 3 2 3 2 2" xfId="23513"/>
    <cellStyle name="Entrada 3 2 3 2 3" xfId="23514"/>
    <cellStyle name="Entrada 3 2 3 3" xfId="23515"/>
    <cellStyle name="Entrada 3 2 3 4" xfId="23516"/>
    <cellStyle name="Entrada 3 2 4" xfId="23517"/>
    <cellStyle name="Entrada 3 2 4 2" xfId="23518"/>
    <cellStyle name="Entrada 3 2 4 3" xfId="23519"/>
    <cellStyle name="Entrada 3 2 5" xfId="23520"/>
    <cellStyle name="Entrada 3 2 5 2" xfId="23521"/>
    <cellStyle name="Entrada 3 2 5 3" xfId="23522"/>
    <cellStyle name="Entrada 3 2 6" xfId="23523"/>
    <cellStyle name="Entrada 3 2 7" xfId="23524"/>
    <cellStyle name="Entrada 3 3" xfId="23525"/>
    <cellStyle name="Entrada 3 3 2" xfId="23526"/>
    <cellStyle name="Entrada 3 3 2 2" xfId="23527"/>
    <cellStyle name="Entrada 3 3 2 2 2" xfId="23528"/>
    <cellStyle name="Entrada 3 3 2 2 3" xfId="23529"/>
    <cellStyle name="Entrada 3 3 2 3" xfId="23530"/>
    <cellStyle name="Entrada 3 3 2 4" xfId="23531"/>
    <cellStyle name="Entrada 3 3 3" xfId="23532"/>
    <cellStyle name="Entrada 3 3 3 2" xfId="23533"/>
    <cellStyle name="Entrada 3 3 3 2 2" xfId="23534"/>
    <cellStyle name="Entrada 3 3 3 2 3" xfId="23535"/>
    <cellStyle name="Entrada 3 3 3 3" xfId="23536"/>
    <cellStyle name="Entrada 3 3 3 4" xfId="23537"/>
    <cellStyle name="Entrada 3 3 4" xfId="23538"/>
    <cellStyle name="Entrada 3 3 4 2" xfId="23539"/>
    <cellStyle name="Entrada 3 3 4 3" xfId="23540"/>
    <cellStyle name="Entrada 3 3 5" xfId="23541"/>
    <cellStyle name="Entrada 3 3 5 2" xfId="23542"/>
    <cellStyle name="Entrada 3 3 5 3" xfId="23543"/>
    <cellStyle name="Entrada 3 3 6" xfId="23544"/>
    <cellStyle name="Entrada 3 3 7" xfId="23545"/>
    <cellStyle name="Entrada 3 4" xfId="23546"/>
    <cellStyle name="Entrada 3 4 2" xfId="23547"/>
    <cellStyle name="Entrada 3 4 2 2" xfId="23548"/>
    <cellStyle name="Entrada 3 4 2 3" xfId="23549"/>
    <cellStyle name="Entrada 3 4 3" xfId="23550"/>
    <cellStyle name="Entrada 3 4 4" xfId="23551"/>
    <cellStyle name="Entrada 3 5" xfId="23552"/>
    <cellStyle name="Entrada 3 5 2" xfId="23553"/>
    <cellStyle name="Entrada 3 5 3" xfId="23554"/>
    <cellStyle name="Entrada 3 6" xfId="23555"/>
    <cellStyle name="Entrada 3 7" xfId="23556"/>
    <cellStyle name="Entrada 4" xfId="23557"/>
    <cellStyle name="Entrada 4 2" xfId="23558"/>
    <cellStyle name="Entrada 4 2 2" xfId="23559"/>
    <cellStyle name="Entrada 4 2 3" xfId="23560"/>
    <cellStyle name="Entrada 4 3" xfId="23561"/>
    <cellStyle name="Entrada 4 4" xfId="23562"/>
    <cellStyle name="Entrada 5" xfId="23563"/>
    <cellStyle name="Entrada 5 2" xfId="23564"/>
    <cellStyle name="Entrada 5 2 2" xfId="23565"/>
    <cellStyle name="Entrada 5 2 3" xfId="23566"/>
    <cellStyle name="Entrada 5 3" xfId="23567"/>
    <cellStyle name="Entrada 5 4" xfId="23568"/>
    <cellStyle name="Entrada 6" xfId="23569"/>
    <cellStyle name="Entrada 6 2" xfId="23570"/>
    <cellStyle name="Entrada 6 2 2" xfId="23571"/>
    <cellStyle name="Entrada 6 2 3" xfId="23572"/>
    <cellStyle name="Entrada 6 3" xfId="23573"/>
    <cellStyle name="Entrada 6 4" xfId="23574"/>
    <cellStyle name="Entrada 7" xfId="23575"/>
    <cellStyle name="Entrada 7 2" xfId="23576"/>
    <cellStyle name="Entrada 7 3" xfId="23577"/>
    <cellStyle name="Entrada 8" xfId="23578"/>
    <cellStyle name="Entrada 8 2" xfId="23579"/>
    <cellStyle name="Entrada 8 3" xfId="23580"/>
    <cellStyle name="Entrada 9" xfId="23581"/>
    <cellStyle name="Entrada_9. Staff Cost-External Services" xfId="23582"/>
    <cellStyle name="Eric1" xfId="1892"/>
    <cellStyle name="Eric1 2" xfId="1893"/>
    <cellStyle name="Eric1_Electric Delivery Revenue Accts" xfId="1894"/>
    <cellStyle name="Eric2" xfId="1895"/>
    <cellStyle name="Eric2 2" xfId="1896"/>
    <cellStyle name="Eric2_Electric Delivery Revenue Accts" xfId="1897"/>
    <cellStyle name="Eric3" xfId="1898"/>
    <cellStyle name="Error_Check" xfId="1899"/>
    <cellStyle name="ErrorMessage" xfId="1900"/>
    <cellStyle name="ErrorMessage 2" xfId="23583"/>
    <cellStyle name="ErrorMessage 3" xfId="23584"/>
    <cellStyle name="ErrorMessage 4" xfId="23585"/>
    <cellStyle name="Escalation" xfId="1901"/>
    <cellStyle name="Escalation 2" xfId="1902"/>
    <cellStyle name="Escalation_Electric Delivery Revenue Accts" xfId="1903"/>
    <cellStyle name="Estilo 1" xfId="1904"/>
    <cellStyle name="Estilo 1 2" xfId="1905"/>
    <cellStyle name="Estilo 1 2 2" xfId="4358"/>
    <cellStyle name="Estilo 1 3" xfId="4357"/>
    <cellStyle name="Estilo 10" xfId="1906"/>
    <cellStyle name="Estilo 10 2" xfId="1907"/>
    <cellStyle name="Estilo 10 2 2" xfId="4360"/>
    <cellStyle name="Estilo 10 3" xfId="4359"/>
    <cellStyle name="Estilo 10 3 2" xfId="23586"/>
    <cellStyle name="Estilo 10 4" xfId="23587"/>
    <cellStyle name="Estilo 10 4 2" xfId="23588"/>
    <cellStyle name="Estilo 10 5" xfId="23589"/>
    <cellStyle name="Estilo 11" xfId="1908"/>
    <cellStyle name="Estilo 11 2" xfId="1909"/>
    <cellStyle name="Estilo 11 2 2" xfId="4362"/>
    <cellStyle name="Estilo 11 3" xfId="4361"/>
    <cellStyle name="Estilo 11 3 2" xfId="23590"/>
    <cellStyle name="Estilo 11 4" xfId="23591"/>
    <cellStyle name="Estilo 11 4 2" xfId="23592"/>
    <cellStyle name="Estilo 11 5" xfId="23593"/>
    <cellStyle name="Estilo 12" xfId="1910"/>
    <cellStyle name="Estilo 12 2" xfId="1911"/>
    <cellStyle name="Estilo 12 2 2" xfId="4364"/>
    <cellStyle name="Estilo 12 3" xfId="4363"/>
    <cellStyle name="Estilo 12 3 2" xfId="23594"/>
    <cellStyle name="Estilo 12 4" xfId="23595"/>
    <cellStyle name="Estilo 12 4 2" xfId="23596"/>
    <cellStyle name="Estilo 12 5" xfId="23597"/>
    <cellStyle name="Estilo 13" xfId="1912"/>
    <cellStyle name="Estilo 13 2" xfId="1913"/>
    <cellStyle name="Estilo 13 2 2" xfId="4366"/>
    <cellStyle name="Estilo 13 3" xfId="4365"/>
    <cellStyle name="Estilo 13 3 2" xfId="23598"/>
    <cellStyle name="Estilo 13 4" xfId="23599"/>
    <cellStyle name="Estilo 13 4 2" xfId="23600"/>
    <cellStyle name="Estilo 13 5" xfId="23601"/>
    <cellStyle name="Estilo 14" xfId="1914"/>
    <cellStyle name="Estilo 14 2" xfId="1915"/>
    <cellStyle name="Estilo 14 2 2" xfId="4368"/>
    <cellStyle name="Estilo 14 3" xfId="4367"/>
    <cellStyle name="Estilo 14 3 2" xfId="23602"/>
    <cellStyle name="Estilo 14 4" xfId="23603"/>
    <cellStyle name="Estilo 14 4 2" xfId="23604"/>
    <cellStyle name="Estilo 14 5" xfId="23605"/>
    <cellStyle name="Estilo 15" xfId="1916"/>
    <cellStyle name="Estilo 15 2" xfId="1917"/>
    <cellStyle name="Estilo 15 2 2" xfId="4370"/>
    <cellStyle name="Estilo 15 3" xfId="4369"/>
    <cellStyle name="Estilo 15 3 2" xfId="23606"/>
    <cellStyle name="Estilo 15 4" xfId="23607"/>
    <cellStyle name="Estilo 15 4 2" xfId="23608"/>
    <cellStyle name="Estilo 15 5" xfId="23609"/>
    <cellStyle name="Estilo 16" xfId="1918"/>
    <cellStyle name="Estilo 16 2" xfId="1919"/>
    <cellStyle name="Estilo 16 2 2" xfId="4372"/>
    <cellStyle name="Estilo 16 3" xfId="4371"/>
    <cellStyle name="Estilo 16 3 2" xfId="23610"/>
    <cellStyle name="Estilo 16 4" xfId="23611"/>
    <cellStyle name="Estilo 16 4 2" xfId="23612"/>
    <cellStyle name="Estilo 16 5" xfId="23613"/>
    <cellStyle name="Estilo 17" xfId="1920"/>
    <cellStyle name="Estilo 17 2" xfId="1921"/>
    <cellStyle name="Estilo 17 2 2" xfId="4374"/>
    <cellStyle name="Estilo 17 3" xfId="4373"/>
    <cellStyle name="Estilo 17 3 2" xfId="23614"/>
    <cellStyle name="Estilo 17 4" xfId="23615"/>
    <cellStyle name="Estilo 17 4 2" xfId="23616"/>
    <cellStyle name="Estilo 17 5" xfId="23617"/>
    <cellStyle name="Estilo 18" xfId="1922"/>
    <cellStyle name="Estilo 18 2" xfId="1923"/>
    <cellStyle name="Estilo 18 2 2" xfId="4376"/>
    <cellStyle name="Estilo 18 3" xfId="4375"/>
    <cellStyle name="Estilo 18 3 2" xfId="23618"/>
    <cellStyle name="Estilo 18 4" xfId="23619"/>
    <cellStyle name="Estilo 18 4 2" xfId="23620"/>
    <cellStyle name="Estilo 18 5" xfId="23621"/>
    <cellStyle name="Estilo 19" xfId="1924"/>
    <cellStyle name="Estilo 19 2" xfId="1925"/>
    <cellStyle name="Estilo 19 2 2" xfId="4378"/>
    <cellStyle name="Estilo 19 3" xfId="4377"/>
    <cellStyle name="Estilo 19 3 2" xfId="23622"/>
    <cellStyle name="Estilo 19 4" xfId="23623"/>
    <cellStyle name="Estilo 19 4 2" xfId="23624"/>
    <cellStyle name="Estilo 19 5" xfId="23625"/>
    <cellStyle name="Estilo 2" xfId="1926"/>
    <cellStyle name="Estilo 2 2" xfId="1927"/>
    <cellStyle name="Estilo 2 2 2" xfId="4380"/>
    <cellStyle name="Estilo 2 3" xfId="4379"/>
    <cellStyle name="Estilo 2 3 2" xfId="23626"/>
    <cellStyle name="Estilo 2 4" xfId="23627"/>
    <cellStyle name="Estilo 2 4 2" xfId="23628"/>
    <cellStyle name="Estilo 2 5" xfId="23629"/>
    <cellStyle name="Estilo 20" xfId="1928"/>
    <cellStyle name="Estilo 20 2" xfId="1929"/>
    <cellStyle name="Estilo 20 2 2" xfId="4382"/>
    <cellStyle name="Estilo 20 3" xfId="4381"/>
    <cellStyle name="Estilo 20 3 2" xfId="23630"/>
    <cellStyle name="Estilo 20 4" xfId="23631"/>
    <cellStyle name="Estilo 20 4 2" xfId="23632"/>
    <cellStyle name="Estilo 20 5" xfId="23633"/>
    <cellStyle name="Estilo 21" xfId="1930"/>
    <cellStyle name="Estilo 21 2" xfId="1931"/>
    <cellStyle name="Estilo 21 2 2" xfId="4384"/>
    <cellStyle name="Estilo 21 3" xfId="4383"/>
    <cellStyle name="Estilo 21 3 2" xfId="23634"/>
    <cellStyle name="Estilo 21 4" xfId="23635"/>
    <cellStyle name="Estilo 21 4 2" xfId="23636"/>
    <cellStyle name="Estilo 21 5" xfId="23637"/>
    <cellStyle name="Estilo 22" xfId="1932"/>
    <cellStyle name="Estilo 22 2" xfId="1933"/>
    <cellStyle name="Estilo 22 2 2" xfId="4386"/>
    <cellStyle name="Estilo 22 3" xfId="4385"/>
    <cellStyle name="Estilo 22 3 2" xfId="23638"/>
    <cellStyle name="Estilo 22 4" xfId="23639"/>
    <cellStyle name="Estilo 22 4 2" xfId="23640"/>
    <cellStyle name="Estilo 22 5" xfId="23641"/>
    <cellStyle name="Estilo 23" xfId="1934"/>
    <cellStyle name="Estilo 23 2" xfId="1935"/>
    <cellStyle name="Estilo 23 2 2" xfId="4388"/>
    <cellStyle name="Estilo 23 3" xfId="4387"/>
    <cellStyle name="Estilo 23 3 2" xfId="23642"/>
    <cellStyle name="Estilo 23 4" xfId="23643"/>
    <cellStyle name="Estilo 23 4 2" xfId="23644"/>
    <cellStyle name="Estilo 23 5" xfId="23645"/>
    <cellStyle name="Estilo 24" xfId="1936"/>
    <cellStyle name="Estilo 24 2" xfId="1937"/>
    <cellStyle name="Estilo 24 2 2" xfId="4390"/>
    <cellStyle name="Estilo 24 3" xfId="4389"/>
    <cellStyle name="Estilo 24 3 2" xfId="23646"/>
    <cellStyle name="Estilo 24 4" xfId="23647"/>
    <cellStyle name="Estilo 24 4 2" xfId="23648"/>
    <cellStyle name="Estilo 24 5" xfId="23649"/>
    <cellStyle name="Estilo 25" xfId="1938"/>
    <cellStyle name="Estilo 25 2" xfId="1939"/>
    <cellStyle name="Estilo 25 2 2" xfId="4392"/>
    <cellStyle name="Estilo 25 3" xfId="4391"/>
    <cellStyle name="Estilo 25 3 2" xfId="23650"/>
    <cellStyle name="Estilo 25 4" xfId="23651"/>
    <cellStyle name="Estilo 25 4 2" xfId="23652"/>
    <cellStyle name="Estilo 25 5" xfId="23653"/>
    <cellStyle name="Estilo 26" xfId="1940"/>
    <cellStyle name="Estilo 26 2" xfId="1941"/>
    <cellStyle name="Estilo 26 2 2" xfId="4394"/>
    <cellStyle name="Estilo 26 3" xfId="4393"/>
    <cellStyle name="Estilo 26 3 2" xfId="23654"/>
    <cellStyle name="Estilo 26 4" xfId="23655"/>
    <cellStyle name="Estilo 26 4 2" xfId="23656"/>
    <cellStyle name="Estilo 26 5" xfId="23657"/>
    <cellStyle name="Estilo 27" xfId="1942"/>
    <cellStyle name="Estilo 27 2" xfId="1943"/>
    <cellStyle name="Estilo 27 2 2" xfId="4396"/>
    <cellStyle name="Estilo 27 3" xfId="4395"/>
    <cellStyle name="Estilo 27 3 2" xfId="23658"/>
    <cellStyle name="Estilo 27 4" xfId="23659"/>
    <cellStyle name="Estilo 27 4 2" xfId="23660"/>
    <cellStyle name="Estilo 27 5" xfId="23661"/>
    <cellStyle name="Estilo 28" xfId="1944"/>
    <cellStyle name="Estilo 28 2" xfId="1945"/>
    <cellStyle name="Estilo 28 2 2" xfId="4398"/>
    <cellStyle name="Estilo 28 3" xfId="4397"/>
    <cellStyle name="Estilo 28 3 2" xfId="23662"/>
    <cellStyle name="Estilo 28 4" xfId="23663"/>
    <cellStyle name="Estilo 28 4 2" xfId="23664"/>
    <cellStyle name="Estilo 28 5" xfId="23665"/>
    <cellStyle name="Estilo 29" xfId="1946"/>
    <cellStyle name="Estilo 29 2" xfId="1947"/>
    <cellStyle name="Estilo 29 2 2" xfId="4400"/>
    <cellStyle name="Estilo 29 3" xfId="4399"/>
    <cellStyle name="Estilo 29 3 2" xfId="23666"/>
    <cellStyle name="Estilo 29 4" xfId="23667"/>
    <cellStyle name="Estilo 29 4 2" xfId="23668"/>
    <cellStyle name="Estilo 29 5" xfId="23669"/>
    <cellStyle name="Estilo 3" xfId="1948"/>
    <cellStyle name="Estilo 3 2" xfId="1949"/>
    <cellStyle name="Estilo 3 2 2" xfId="4402"/>
    <cellStyle name="Estilo 3 3" xfId="4401"/>
    <cellStyle name="Estilo 3 3 2" xfId="23670"/>
    <cellStyle name="Estilo 3 4" xfId="23671"/>
    <cellStyle name="Estilo 3 4 2" xfId="23672"/>
    <cellStyle name="Estilo 3 5" xfId="23673"/>
    <cellStyle name="Estilo 30" xfId="1950"/>
    <cellStyle name="Estilo 30 2" xfId="1951"/>
    <cellStyle name="Estilo 30 2 2" xfId="4404"/>
    <cellStyle name="Estilo 30 3" xfId="4403"/>
    <cellStyle name="Estilo 30 3 2" xfId="23674"/>
    <cellStyle name="Estilo 30 4" xfId="23675"/>
    <cellStyle name="Estilo 30 4 2" xfId="23676"/>
    <cellStyle name="Estilo 30 5" xfId="23677"/>
    <cellStyle name="Estilo 31" xfId="1952"/>
    <cellStyle name="Estilo 31 2" xfId="1953"/>
    <cellStyle name="Estilo 31 2 2" xfId="4406"/>
    <cellStyle name="Estilo 31 3" xfId="4405"/>
    <cellStyle name="Estilo 31 3 2" xfId="23678"/>
    <cellStyle name="Estilo 31 4" xfId="23679"/>
    <cellStyle name="Estilo 31 4 2" xfId="23680"/>
    <cellStyle name="Estilo 31 5" xfId="23681"/>
    <cellStyle name="Estilo 32" xfId="1954"/>
    <cellStyle name="Estilo 32 2" xfId="1955"/>
    <cellStyle name="Estilo 32 2 2" xfId="4408"/>
    <cellStyle name="Estilo 32 3" xfId="4407"/>
    <cellStyle name="Estilo 32 3 2" xfId="23682"/>
    <cellStyle name="Estilo 32 4" xfId="23683"/>
    <cellStyle name="Estilo 32 4 2" xfId="23684"/>
    <cellStyle name="Estilo 32 5" xfId="23685"/>
    <cellStyle name="Estilo 33" xfId="1956"/>
    <cellStyle name="Estilo 33 2" xfId="1957"/>
    <cellStyle name="Estilo 33 2 2" xfId="4410"/>
    <cellStyle name="Estilo 33 3" xfId="4409"/>
    <cellStyle name="Estilo 33 3 2" xfId="23686"/>
    <cellStyle name="Estilo 33 4" xfId="23687"/>
    <cellStyle name="Estilo 33 4 2" xfId="23688"/>
    <cellStyle name="Estilo 33 5" xfId="23689"/>
    <cellStyle name="Estilo 34" xfId="1958"/>
    <cellStyle name="Estilo 34 2" xfId="1959"/>
    <cellStyle name="Estilo 34 2 2" xfId="4412"/>
    <cellStyle name="Estilo 34 3" xfId="4411"/>
    <cellStyle name="Estilo 34 3 2" xfId="23690"/>
    <cellStyle name="Estilo 34 4" xfId="23691"/>
    <cellStyle name="Estilo 34 4 2" xfId="23692"/>
    <cellStyle name="Estilo 34 5" xfId="23693"/>
    <cellStyle name="Estilo 35" xfId="1960"/>
    <cellStyle name="Estilo 35 2" xfId="1961"/>
    <cellStyle name="Estilo 35 2 2" xfId="4414"/>
    <cellStyle name="Estilo 35 3" xfId="4413"/>
    <cellStyle name="Estilo 35 3 2" xfId="23694"/>
    <cellStyle name="Estilo 35 4" xfId="23695"/>
    <cellStyle name="Estilo 35 4 2" xfId="23696"/>
    <cellStyle name="Estilo 35 5" xfId="23697"/>
    <cellStyle name="Estilo 36" xfId="1962"/>
    <cellStyle name="Estilo 36 2" xfId="1963"/>
    <cellStyle name="Estilo 36 2 2" xfId="4416"/>
    <cellStyle name="Estilo 36 3" xfId="4415"/>
    <cellStyle name="Estilo 36 3 2" xfId="23698"/>
    <cellStyle name="Estilo 36 4" xfId="23699"/>
    <cellStyle name="Estilo 36 4 2" xfId="23700"/>
    <cellStyle name="Estilo 36 5" xfId="23701"/>
    <cellStyle name="Estilo 37" xfId="1964"/>
    <cellStyle name="Estilo 37 2" xfId="1965"/>
    <cellStyle name="Estilo 37 2 2" xfId="4418"/>
    <cellStyle name="Estilo 37 3" xfId="4417"/>
    <cellStyle name="Estilo 37 3 2" xfId="23702"/>
    <cellStyle name="Estilo 37 4" xfId="23703"/>
    <cellStyle name="Estilo 37 4 2" xfId="23704"/>
    <cellStyle name="Estilo 37 5" xfId="23705"/>
    <cellStyle name="Estilo 38" xfId="1966"/>
    <cellStyle name="Estilo 38 2" xfId="1967"/>
    <cellStyle name="Estilo 38 2 2" xfId="4420"/>
    <cellStyle name="Estilo 38 3" xfId="4419"/>
    <cellStyle name="Estilo 38 3 2" xfId="23706"/>
    <cellStyle name="Estilo 38 4" xfId="23707"/>
    <cellStyle name="Estilo 38 4 2" xfId="23708"/>
    <cellStyle name="Estilo 38 5" xfId="23709"/>
    <cellStyle name="Estilo 39" xfId="1968"/>
    <cellStyle name="Estilo 39 2" xfId="1969"/>
    <cellStyle name="Estilo 39 2 2" xfId="4422"/>
    <cellStyle name="Estilo 39 3" xfId="4421"/>
    <cellStyle name="Estilo 39 3 2" xfId="23710"/>
    <cellStyle name="Estilo 39 4" xfId="23711"/>
    <cellStyle name="Estilo 39 4 2" xfId="23712"/>
    <cellStyle name="Estilo 39 5" xfId="23713"/>
    <cellStyle name="Estilo 4" xfId="1970"/>
    <cellStyle name="Estilo 4 2" xfId="1971"/>
    <cellStyle name="Estilo 4 2 2" xfId="4424"/>
    <cellStyle name="Estilo 4 3" xfId="4423"/>
    <cellStyle name="Estilo 4 3 2" xfId="23714"/>
    <cellStyle name="Estilo 4 4" xfId="23715"/>
    <cellStyle name="Estilo 4 4 2" xfId="23716"/>
    <cellStyle name="Estilo 4 5" xfId="23717"/>
    <cellStyle name="Estilo 40" xfId="1972"/>
    <cellStyle name="Estilo 40 2" xfId="1973"/>
    <cellStyle name="Estilo 40 2 2" xfId="4426"/>
    <cellStyle name="Estilo 40 3" xfId="4425"/>
    <cellStyle name="Estilo 40 3 2" xfId="23718"/>
    <cellStyle name="Estilo 40 4" xfId="23719"/>
    <cellStyle name="Estilo 40 4 2" xfId="23720"/>
    <cellStyle name="Estilo 40 5" xfId="23721"/>
    <cellStyle name="Estilo 41" xfId="1974"/>
    <cellStyle name="Estilo 41 2" xfId="1975"/>
    <cellStyle name="Estilo 41 2 2" xfId="4428"/>
    <cellStyle name="Estilo 41 3" xfId="4427"/>
    <cellStyle name="Estilo 41 3 2" xfId="23722"/>
    <cellStyle name="Estilo 41 4" xfId="23723"/>
    <cellStyle name="Estilo 41 4 2" xfId="23724"/>
    <cellStyle name="Estilo 41 5" xfId="23725"/>
    <cellStyle name="Estilo 42" xfId="1976"/>
    <cellStyle name="Estilo 42 2" xfId="1977"/>
    <cellStyle name="Estilo 42 2 2" xfId="4430"/>
    <cellStyle name="Estilo 42 3" xfId="4429"/>
    <cellStyle name="Estilo 42 3 2" xfId="23726"/>
    <cellStyle name="Estilo 42 4" xfId="23727"/>
    <cellStyle name="Estilo 42 4 2" xfId="23728"/>
    <cellStyle name="Estilo 42 5" xfId="23729"/>
    <cellStyle name="Estilo 43" xfId="1978"/>
    <cellStyle name="Estilo 43 2" xfId="1979"/>
    <cellStyle name="Estilo 43 2 2" xfId="4432"/>
    <cellStyle name="Estilo 43 3" xfId="4431"/>
    <cellStyle name="Estilo 43 3 2" xfId="23730"/>
    <cellStyle name="Estilo 43 4" xfId="23731"/>
    <cellStyle name="Estilo 43 4 2" xfId="23732"/>
    <cellStyle name="Estilo 43 5" xfId="23733"/>
    <cellStyle name="Estilo 44" xfId="1980"/>
    <cellStyle name="Estilo 44 2" xfId="1981"/>
    <cellStyle name="Estilo 44 2 2" xfId="4434"/>
    <cellStyle name="Estilo 44 3" xfId="4433"/>
    <cellStyle name="Estilo 44 3 2" xfId="23734"/>
    <cellStyle name="Estilo 44 4" xfId="23735"/>
    <cellStyle name="Estilo 44 4 2" xfId="23736"/>
    <cellStyle name="Estilo 44 5" xfId="23737"/>
    <cellStyle name="Estilo 45" xfId="1982"/>
    <cellStyle name="Estilo 45 2" xfId="1983"/>
    <cellStyle name="Estilo 45 2 2" xfId="4436"/>
    <cellStyle name="Estilo 45 3" xfId="4435"/>
    <cellStyle name="Estilo 45 3 2" xfId="23738"/>
    <cellStyle name="Estilo 45 4" xfId="23739"/>
    <cellStyle name="Estilo 45 4 2" xfId="23740"/>
    <cellStyle name="Estilo 45 5" xfId="23741"/>
    <cellStyle name="Estilo 46" xfId="1984"/>
    <cellStyle name="Estilo 46 2" xfId="1985"/>
    <cellStyle name="Estilo 46 2 2" xfId="4438"/>
    <cellStyle name="Estilo 46 3" xfId="4437"/>
    <cellStyle name="Estilo 46 3 2" xfId="23742"/>
    <cellStyle name="Estilo 46 4" xfId="23743"/>
    <cellStyle name="Estilo 46 4 2" xfId="23744"/>
    <cellStyle name="Estilo 46 5" xfId="23745"/>
    <cellStyle name="Estilo 47" xfId="1986"/>
    <cellStyle name="Estilo 47 2" xfId="1987"/>
    <cellStyle name="Estilo 47 2 2" xfId="4440"/>
    <cellStyle name="Estilo 47 3" xfId="4439"/>
    <cellStyle name="Estilo 47 3 2" xfId="23746"/>
    <cellStyle name="Estilo 47 4" xfId="23747"/>
    <cellStyle name="Estilo 47 4 2" xfId="23748"/>
    <cellStyle name="Estilo 47 5" xfId="23749"/>
    <cellStyle name="Estilo 48" xfId="1988"/>
    <cellStyle name="Estilo 48 2" xfId="1989"/>
    <cellStyle name="Estilo 48 2 2" xfId="4442"/>
    <cellStyle name="Estilo 48 3" xfId="4441"/>
    <cellStyle name="Estilo 48 3 2" xfId="23750"/>
    <cellStyle name="Estilo 48 4" xfId="23751"/>
    <cellStyle name="Estilo 48 4 2" xfId="23752"/>
    <cellStyle name="Estilo 48 5" xfId="23753"/>
    <cellStyle name="Estilo 49" xfId="1990"/>
    <cellStyle name="Estilo 49 2" xfId="1991"/>
    <cellStyle name="Estilo 49 2 2" xfId="4444"/>
    <cellStyle name="Estilo 49 3" xfId="4443"/>
    <cellStyle name="Estilo 49 3 2" xfId="23754"/>
    <cellStyle name="Estilo 49 4" xfId="23755"/>
    <cellStyle name="Estilo 49 4 2" xfId="23756"/>
    <cellStyle name="Estilo 49 5" xfId="23757"/>
    <cellStyle name="Estilo 5" xfId="1992"/>
    <cellStyle name="Estilo 5 2" xfId="1993"/>
    <cellStyle name="Estilo 5 2 2" xfId="4446"/>
    <cellStyle name="Estilo 5 3" xfId="4445"/>
    <cellStyle name="Estilo 5 3 2" xfId="23758"/>
    <cellStyle name="Estilo 5 4" xfId="23759"/>
    <cellStyle name="Estilo 5 4 2" xfId="23760"/>
    <cellStyle name="Estilo 5 5" xfId="23761"/>
    <cellStyle name="Estilo 50" xfId="1994"/>
    <cellStyle name="Estilo 50 2" xfId="1995"/>
    <cellStyle name="Estilo 50 2 2" xfId="4448"/>
    <cellStyle name="Estilo 50 3" xfId="4447"/>
    <cellStyle name="Estilo 50 3 2" xfId="23762"/>
    <cellStyle name="Estilo 50 4" xfId="23763"/>
    <cellStyle name="Estilo 50 4 2" xfId="23764"/>
    <cellStyle name="Estilo 50 5" xfId="23765"/>
    <cellStyle name="Estilo 51" xfId="1996"/>
    <cellStyle name="Estilo 51 2" xfId="1997"/>
    <cellStyle name="Estilo 51 2 2" xfId="4450"/>
    <cellStyle name="Estilo 51 3" xfId="4449"/>
    <cellStyle name="Estilo 51 3 2" xfId="23766"/>
    <cellStyle name="Estilo 51 4" xfId="23767"/>
    <cellStyle name="Estilo 51 4 2" xfId="23768"/>
    <cellStyle name="Estilo 51 5" xfId="23769"/>
    <cellStyle name="Estilo 52" xfId="1998"/>
    <cellStyle name="Estilo 52 2" xfId="1999"/>
    <cellStyle name="Estilo 52 2 2" xfId="4452"/>
    <cellStyle name="Estilo 52 3" xfId="4451"/>
    <cellStyle name="Estilo 52 3 2" xfId="23770"/>
    <cellStyle name="Estilo 52 4" xfId="23771"/>
    <cellStyle name="Estilo 52 4 2" xfId="23772"/>
    <cellStyle name="Estilo 52 5" xfId="23773"/>
    <cellStyle name="Estilo 53" xfId="2000"/>
    <cellStyle name="Estilo 53 2" xfId="2001"/>
    <cellStyle name="Estilo 53 2 2" xfId="4454"/>
    <cellStyle name="Estilo 53 3" xfId="4453"/>
    <cellStyle name="Estilo 53 3 2" xfId="23774"/>
    <cellStyle name="Estilo 53 4" xfId="23775"/>
    <cellStyle name="Estilo 53 4 2" xfId="23776"/>
    <cellStyle name="Estilo 53 5" xfId="23777"/>
    <cellStyle name="Estilo 54" xfId="2002"/>
    <cellStyle name="Estilo 54 2" xfId="2003"/>
    <cellStyle name="Estilo 54 2 2" xfId="4456"/>
    <cellStyle name="Estilo 54 3" xfId="4455"/>
    <cellStyle name="Estilo 54 3 2" xfId="23778"/>
    <cellStyle name="Estilo 54 4" xfId="23779"/>
    <cellStyle name="Estilo 54 4 2" xfId="23780"/>
    <cellStyle name="Estilo 54 5" xfId="23781"/>
    <cellStyle name="Estilo 55" xfId="2004"/>
    <cellStyle name="Estilo 55 2" xfId="2005"/>
    <cellStyle name="Estilo 55 2 2" xfId="4458"/>
    <cellStyle name="Estilo 55 3" xfId="4457"/>
    <cellStyle name="Estilo 55 3 2" xfId="23782"/>
    <cellStyle name="Estilo 55 4" xfId="23783"/>
    <cellStyle name="Estilo 55 4 2" xfId="23784"/>
    <cellStyle name="Estilo 55 5" xfId="23785"/>
    <cellStyle name="Estilo 56" xfId="2006"/>
    <cellStyle name="Estilo 56 2" xfId="2007"/>
    <cellStyle name="Estilo 56 2 2" xfId="4460"/>
    <cellStyle name="Estilo 56 3" xfId="4459"/>
    <cellStyle name="Estilo 56 3 2" xfId="23786"/>
    <cellStyle name="Estilo 56 4" xfId="23787"/>
    <cellStyle name="Estilo 56 4 2" xfId="23788"/>
    <cellStyle name="Estilo 56 5" xfId="23789"/>
    <cellStyle name="Estilo 57" xfId="2008"/>
    <cellStyle name="Estilo 57 2" xfId="2009"/>
    <cellStyle name="Estilo 57 2 2" xfId="4462"/>
    <cellStyle name="Estilo 57 3" xfId="4461"/>
    <cellStyle name="Estilo 57 3 2" xfId="23790"/>
    <cellStyle name="Estilo 57 4" xfId="23791"/>
    <cellStyle name="Estilo 57 4 2" xfId="23792"/>
    <cellStyle name="Estilo 57 5" xfId="23793"/>
    <cellStyle name="Estilo 58" xfId="2010"/>
    <cellStyle name="Estilo 58 2" xfId="2011"/>
    <cellStyle name="Estilo 58 2 2" xfId="4464"/>
    <cellStyle name="Estilo 58 3" xfId="4463"/>
    <cellStyle name="Estilo 58 3 2" xfId="23794"/>
    <cellStyle name="Estilo 58 4" xfId="23795"/>
    <cellStyle name="Estilo 58 4 2" xfId="23796"/>
    <cellStyle name="Estilo 58 5" xfId="23797"/>
    <cellStyle name="Estilo 59" xfId="2012"/>
    <cellStyle name="Estilo 59 2" xfId="2013"/>
    <cellStyle name="Estilo 59 2 2" xfId="4466"/>
    <cellStyle name="Estilo 59 3" xfId="4465"/>
    <cellStyle name="Estilo 59 3 2" xfId="23798"/>
    <cellStyle name="Estilo 59 4" xfId="23799"/>
    <cellStyle name="Estilo 59 4 2" xfId="23800"/>
    <cellStyle name="Estilo 59 5" xfId="23801"/>
    <cellStyle name="Estilo 6" xfId="2014"/>
    <cellStyle name="Estilo 6 2" xfId="2015"/>
    <cellStyle name="Estilo 6 2 2" xfId="4468"/>
    <cellStyle name="Estilo 6 3" xfId="4467"/>
    <cellStyle name="Estilo 6 3 2" xfId="23802"/>
    <cellStyle name="Estilo 6 4" xfId="23803"/>
    <cellStyle name="Estilo 6 4 2" xfId="23804"/>
    <cellStyle name="Estilo 6 5" xfId="23805"/>
    <cellStyle name="Estilo 60" xfId="2016"/>
    <cellStyle name="Estilo 60 2" xfId="2017"/>
    <cellStyle name="Estilo 60 2 2" xfId="4470"/>
    <cellStyle name="Estilo 60 3" xfId="4469"/>
    <cellStyle name="Estilo 60 3 2" xfId="23806"/>
    <cellStyle name="Estilo 60 4" xfId="23807"/>
    <cellStyle name="Estilo 60 4 2" xfId="23808"/>
    <cellStyle name="Estilo 60 5" xfId="23809"/>
    <cellStyle name="Estilo 61" xfId="2018"/>
    <cellStyle name="Estilo 61 2" xfId="2019"/>
    <cellStyle name="Estilo 61 2 2" xfId="4472"/>
    <cellStyle name="Estilo 61 3" xfId="4471"/>
    <cellStyle name="Estilo 61 3 2" xfId="23810"/>
    <cellStyle name="Estilo 61 4" xfId="23811"/>
    <cellStyle name="Estilo 61 4 2" xfId="23812"/>
    <cellStyle name="Estilo 61 5" xfId="23813"/>
    <cellStyle name="Estilo 62" xfId="2020"/>
    <cellStyle name="Estilo 62 2" xfId="2021"/>
    <cellStyle name="Estilo 62 2 2" xfId="4474"/>
    <cellStyle name="Estilo 62 3" xfId="4473"/>
    <cellStyle name="Estilo 62 3 2" xfId="23814"/>
    <cellStyle name="Estilo 62 4" xfId="23815"/>
    <cellStyle name="Estilo 62 4 2" xfId="23816"/>
    <cellStyle name="Estilo 62 5" xfId="23817"/>
    <cellStyle name="Estilo 63" xfId="2022"/>
    <cellStyle name="Estilo 63 2" xfId="2023"/>
    <cellStyle name="Estilo 63 2 2" xfId="4476"/>
    <cellStyle name="Estilo 63 3" xfId="4475"/>
    <cellStyle name="Estilo 63 3 2" xfId="23818"/>
    <cellStyle name="Estilo 63 4" xfId="23819"/>
    <cellStyle name="Estilo 63 4 2" xfId="23820"/>
    <cellStyle name="Estilo 63 5" xfId="23821"/>
    <cellStyle name="Estilo 64" xfId="2024"/>
    <cellStyle name="Estilo 64 2" xfId="2025"/>
    <cellStyle name="Estilo 64 2 2" xfId="4478"/>
    <cellStyle name="Estilo 64 3" xfId="4477"/>
    <cellStyle name="Estilo 64 3 2" xfId="23822"/>
    <cellStyle name="Estilo 64 4" xfId="23823"/>
    <cellStyle name="Estilo 64 4 2" xfId="23824"/>
    <cellStyle name="Estilo 64 5" xfId="23825"/>
    <cellStyle name="Estilo 65" xfId="2026"/>
    <cellStyle name="Estilo 65 2" xfId="2027"/>
    <cellStyle name="Estilo 65 2 2" xfId="4480"/>
    <cellStyle name="Estilo 65 3" xfId="4479"/>
    <cellStyle name="Estilo 65 3 2" xfId="23826"/>
    <cellStyle name="Estilo 65 4" xfId="23827"/>
    <cellStyle name="Estilo 65 4 2" xfId="23828"/>
    <cellStyle name="Estilo 65 5" xfId="23829"/>
    <cellStyle name="Estilo 66" xfId="2028"/>
    <cellStyle name="Estilo 66 2" xfId="2029"/>
    <cellStyle name="Estilo 66 2 2" xfId="4482"/>
    <cellStyle name="Estilo 66 3" xfId="4481"/>
    <cellStyle name="Estilo 66 3 2" xfId="23830"/>
    <cellStyle name="Estilo 66 4" xfId="23831"/>
    <cellStyle name="Estilo 66 4 2" xfId="23832"/>
    <cellStyle name="Estilo 66 5" xfId="23833"/>
    <cellStyle name="Estilo 67" xfId="2030"/>
    <cellStyle name="Estilo 67 2" xfId="2031"/>
    <cellStyle name="Estilo 67 2 2" xfId="4484"/>
    <cellStyle name="Estilo 67 3" xfId="4483"/>
    <cellStyle name="Estilo 67 3 2" xfId="23834"/>
    <cellStyle name="Estilo 67 4" xfId="23835"/>
    <cellStyle name="Estilo 67 4 2" xfId="23836"/>
    <cellStyle name="Estilo 67 5" xfId="23837"/>
    <cellStyle name="Estilo 68" xfId="2032"/>
    <cellStyle name="Estilo 68 2" xfId="2033"/>
    <cellStyle name="Estilo 68 2 2" xfId="4486"/>
    <cellStyle name="Estilo 68 3" xfId="4485"/>
    <cellStyle name="Estilo 68 3 2" xfId="23838"/>
    <cellStyle name="Estilo 68 4" xfId="23839"/>
    <cellStyle name="Estilo 68 4 2" xfId="23840"/>
    <cellStyle name="Estilo 68 5" xfId="23841"/>
    <cellStyle name="Estilo 69" xfId="2034"/>
    <cellStyle name="Estilo 69 2" xfId="2035"/>
    <cellStyle name="Estilo 69 2 2" xfId="4488"/>
    <cellStyle name="Estilo 69 3" xfId="4487"/>
    <cellStyle name="Estilo 69 3 2" xfId="23842"/>
    <cellStyle name="Estilo 69 4" xfId="23843"/>
    <cellStyle name="Estilo 69 4 2" xfId="23844"/>
    <cellStyle name="Estilo 69 5" xfId="23845"/>
    <cellStyle name="Estilo 7" xfId="2036"/>
    <cellStyle name="Estilo 7 2" xfId="2037"/>
    <cellStyle name="Estilo 7 2 2" xfId="4490"/>
    <cellStyle name="Estilo 7 3" xfId="4489"/>
    <cellStyle name="Estilo 7 3 2" xfId="23846"/>
    <cellStyle name="Estilo 7 4" xfId="23847"/>
    <cellStyle name="Estilo 7 4 2" xfId="23848"/>
    <cellStyle name="Estilo 7 5" xfId="23849"/>
    <cellStyle name="Estilo 70" xfId="2038"/>
    <cellStyle name="Estilo 70 2" xfId="2039"/>
    <cellStyle name="Estilo 70 2 2" xfId="4492"/>
    <cellStyle name="Estilo 70 3" xfId="4491"/>
    <cellStyle name="Estilo 70 3 2" xfId="23850"/>
    <cellStyle name="Estilo 70 4" xfId="23851"/>
    <cellStyle name="Estilo 70 4 2" xfId="23852"/>
    <cellStyle name="Estilo 70 5" xfId="23853"/>
    <cellStyle name="Estilo 71" xfId="2040"/>
    <cellStyle name="Estilo 71 2" xfId="2041"/>
    <cellStyle name="Estilo 71 2 2" xfId="4494"/>
    <cellStyle name="Estilo 71 3" xfId="4493"/>
    <cellStyle name="Estilo 71 3 2" xfId="23854"/>
    <cellStyle name="Estilo 71 4" xfId="23855"/>
    <cellStyle name="Estilo 71 4 2" xfId="23856"/>
    <cellStyle name="Estilo 71 5" xfId="23857"/>
    <cellStyle name="Estilo 72" xfId="2042"/>
    <cellStyle name="Estilo 72 2" xfId="2043"/>
    <cellStyle name="Estilo 72 2 2" xfId="4496"/>
    <cellStyle name="Estilo 72 3" xfId="4495"/>
    <cellStyle name="Estilo 72 3 2" xfId="23858"/>
    <cellStyle name="Estilo 72 4" xfId="23859"/>
    <cellStyle name="Estilo 72 4 2" xfId="23860"/>
    <cellStyle name="Estilo 72 5" xfId="23861"/>
    <cellStyle name="Estilo 73" xfId="2044"/>
    <cellStyle name="Estilo 73 2" xfId="2045"/>
    <cellStyle name="Estilo 73 2 2" xfId="4498"/>
    <cellStyle name="Estilo 73 3" xfId="4497"/>
    <cellStyle name="Estilo 73 3 2" xfId="23862"/>
    <cellStyle name="Estilo 73 4" xfId="23863"/>
    <cellStyle name="Estilo 73 4 2" xfId="23864"/>
    <cellStyle name="Estilo 73 5" xfId="23865"/>
    <cellStyle name="Estilo 74" xfId="2046"/>
    <cellStyle name="Estilo 74 2" xfId="2047"/>
    <cellStyle name="Estilo 74 2 2" xfId="4500"/>
    <cellStyle name="Estilo 74 3" xfId="4499"/>
    <cellStyle name="Estilo 74 3 2" xfId="23866"/>
    <cellStyle name="Estilo 74 4" xfId="23867"/>
    <cellStyle name="Estilo 74 4 2" xfId="23868"/>
    <cellStyle name="Estilo 74 5" xfId="23869"/>
    <cellStyle name="Estilo 75" xfId="2048"/>
    <cellStyle name="Estilo 75 2" xfId="2049"/>
    <cellStyle name="Estilo 75 2 2" xfId="4502"/>
    <cellStyle name="Estilo 75 3" xfId="4501"/>
    <cellStyle name="Estilo 75 3 2" xfId="23870"/>
    <cellStyle name="Estilo 75 4" xfId="23871"/>
    <cellStyle name="Estilo 75 4 2" xfId="23872"/>
    <cellStyle name="Estilo 75 5" xfId="23873"/>
    <cellStyle name="Estilo 76" xfId="2050"/>
    <cellStyle name="Estilo 76 2" xfId="2051"/>
    <cellStyle name="Estilo 76 2 2" xfId="4504"/>
    <cellStyle name="Estilo 76 3" xfId="4503"/>
    <cellStyle name="Estilo 76 3 2" xfId="23874"/>
    <cellStyle name="Estilo 76 4" xfId="23875"/>
    <cellStyle name="Estilo 76 4 2" xfId="23876"/>
    <cellStyle name="Estilo 76 5" xfId="23877"/>
    <cellStyle name="Estilo 77" xfId="2052"/>
    <cellStyle name="Estilo 77 2" xfId="2053"/>
    <cellStyle name="Estilo 77 2 2" xfId="4506"/>
    <cellStyle name="Estilo 77 3" xfId="4505"/>
    <cellStyle name="Estilo 77 3 2" xfId="23878"/>
    <cellStyle name="Estilo 77 4" xfId="23879"/>
    <cellStyle name="Estilo 77 4 2" xfId="23880"/>
    <cellStyle name="Estilo 77 5" xfId="23881"/>
    <cellStyle name="Estilo 78" xfId="2054"/>
    <cellStyle name="Estilo 78 2" xfId="2055"/>
    <cellStyle name="Estilo 78 2 2" xfId="4508"/>
    <cellStyle name="Estilo 78 3" xfId="4507"/>
    <cellStyle name="Estilo 78 3 2" xfId="23882"/>
    <cellStyle name="Estilo 78 4" xfId="23883"/>
    <cellStyle name="Estilo 78 4 2" xfId="23884"/>
    <cellStyle name="Estilo 78 5" xfId="23885"/>
    <cellStyle name="Estilo 79" xfId="2056"/>
    <cellStyle name="Estilo 79 2" xfId="2057"/>
    <cellStyle name="Estilo 79 2 2" xfId="4510"/>
    <cellStyle name="Estilo 79 3" xfId="4509"/>
    <cellStyle name="Estilo 79 3 2" xfId="23886"/>
    <cellStyle name="Estilo 79 4" xfId="23887"/>
    <cellStyle name="Estilo 79 4 2" xfId="23888"/>
    <cellStyle name="Estilo 79 5" xfId="23889"/>
    <cellStyle name="Estilo 8" xfId="2058"/>
    <cellStyle name="Estilo 8 2" xfId="2059"/>
    <cellStyle name="Estilo 8 2 2" xfId="4512"/>
    <cellStyle name="Estilo 8 3" xfId="4511"/>
    <cellStyle name="Estilo 8 3 2" xfId="23890"/>
    <cellStyle name="Estilo 8 4" xfId="23891"/>
    <cellStyle name="Estilo 8 4 2" xfId="23892"/>
    <cellStyle name="Estilo 8 5" xfId="23893"/>
    <cellStyle name="Estilo 80" xfId="2060"/>
    <cellStyle name="Estilo 80 2" xfId="2061"/>
    <cellStyle name="Estilo 80 2 2" xfId="4514"/>
    <cellStyle name="Estilo 80 3" xfId="4513"/>
    <cellStyle name="Estilo 80 3 2" xfId="23894"/>
    <cellStyle name="Estilo 80 4" xfId="23895"/>
    <cellStyle name="Estilo 80 4 2" xfId="23896"/>
    <cellStyle name="Estilo 80 5" xfId="23897"/>
    <cellStyle name="Estilo 81" xfId="2062"/>
    <cellStyle name="Estilo 81 2" xfId="2063"/>
    <cellStyle name="Estilo 81 2 2" xfId="4516"/>
    <cellStyle name="Estilo 81 3" xfId="4515"/>
    <cellStyle name="Estilo 9" xfId="2064"/>
    <cellStyle name="Estilo 9 2" xfId="2065"/>
    <cellStyle name="Estilo 9 2 2" xfId="4518"/>
    <cellStyle name="Estilo 9 3" xfId="4517"/>
    <cellStyle name="Estilo 9 3 2" xfId="23898"/>
    <cellStyle name="Estilo 9 4" xfId="23899"/>
    <cellStyle name="Estilo 9 4 2" xfId="23900"/>
    <cellStyle name="Estilo 9 5" xfId="23901"/>
    <cellStyle name="Euro" xfId="2066"/>
    <cellStyle name="Euro 2" xfId="2067"/>
    <cellStyle name="Euro 2 2" xfId="4520"/>
    <cellStyle name="Euro 2 2 2" xfId="23902"/>
    <cellStyle name="Euro 2 3" xfId="23903"/>
    <cellStyle name="Euro 2 3 2" xfId="23904"/>
    <cellStyle name="Euro 2 4" xfId="23905"/>
    <cellStyle name="Euro 3" xfId="4519"/>
    <cellStyle name="Euro 3 2" xfId="23906"/>
    <cellStyle name="Euro 4" xfId="23907"/>
    <cellStyle name="Euro 4 2" xfId="23908"/>
    <cellStyle name="Euro 5" xfId="23909"/>
    <cellStyle name="Exception" xfId="2068"/>
    <cellStyle name="Exception 2" xfId="2069"/>
    <cellStyle name="Exception 2 2" xfId="4522"/>
    <cellStyle name="Exception 3" xfId="4521"/>
    <cellStyle name="Exception 3 2" xfId="23910"/>
    <cellStyle name="Exception 4" xfId="23911"/>
    <cellStyle name="Exception 4 2" xfId="23912"/>
    <cellStyle name="Exception 5" xfId="23913"/>
    <cellStyle name="Explanatory Text 2" xfId="2070"/>
    <cellStyle name="Explanatory Text 3" xfId="2071"/>
    <cellStyle name="EY%rowcalc" xfId="2072"/>
    <cellStyle name="EY0dp" xfId="2073"/>
    <cellStyle name="EY1dp" xfId="2074"/>
    <cellStyle name="EYColumnHeading" xfId="2075"/>
    <cellStyle name="EYColumnHeading 2" xfId="23914"/>
    <cellStyle name="EYColumnHeading 3" xfId="23915"/>
    <cellStyle name="EYnumber" xfId="2076"/>
    <cellStyle name="EYtext" xfId="2077"/>
    <cellStyle name="EYtext 2" xfId="23916"/>
    <cellStyle name="EYtext 3" xfId="23917"/>
    <cellStyle name="F2" xfId="2078"/>
    <cellStyle name="F2 2" xfId="23918"/>
    <cellStyle name="F2 3" xfId="23919"/>
    <cellStyle name="F3" xfId="2079"/>
    <cellStyle name="F3 2" xfId="23920"/>
    <cellStyle name="F3 3" xfId="23921"/>
    <cellStyle name="F4" xfId="2080"/>
    <cellStyle name="F4 2" xfId="23922"/>
    <cellStyle name="F4 3" xfId="23923"/>
    <cellStyle name="F5" xfId="2081"/>
    <cellStyle name="F5 2" xfId="23924"/>
    <cellStyle name="F5 3" xfId="23925"/>
    <cellStyle name="F6" xfId="2082"/>
    <cellStyle name="F6 2" xfId="23926"/>
    <cellStyle name="F6 3" xfId="23927"/>
    <cellStyle name="F7" xfId="2083"/>
    <cellStyle name="F7 2" xfId="23928"/>
    <cellStyle name="F7 3" xfId="23929"/>
    <cellStyle name="F8" xfId="2084"/>
    <cellStyle name="F8 2" xfId="23930"/>
    <cellStyle name="F8 3" xfId="23931"/>
    <cellStyle name="Feeder Field" xfId="2085"/>
    <cellStyle name="Feeder Field 10" xfId="23932"/>
    <cellStyle name="Feeder Field 10 2" xfId="23933"/>
    <cellStyle name="Feeder Field 10 3" xfId="23934"/>
    <cellStyle name="Feeder Field 11" xfId="23935"/>
    <cellStyle name="Feeder Field 12" xfId="23936"/>
    <cellStyle name="Feeder Field 2" xfId="2086"/>
    <cellStyle name="Feeder Field 2 2" xfId="4524"/>
    <cellStyle name="Feeder Field 2 2 2" xfId="23937"/>
    <cellStyle name="Feeder Field 2 2 2 2" xfId="23938"/>
    <cellStyle name="Feeder Field 2 2 2 3" xfId="23939"/>
    <cellStyle name="Feeder Field 2 2 3" xfId="23940"/>
    <cellStyle name="Feeder Field 2 2 4" xfId="23941"/>
    <cellStyle name="Feeder Field 2 3" xfId="23942"/>
    <cellStyle name="Feeder Field 2 3 2" xfId="23943"/>
    <cellStyle name="Feeder Field 2 3 2 2" xfId="23944"/>
    <cellStyle name="Feeder Field 2 3 2 3" xfId="23945"/>
    <cellStyle name="Feeder Field 2 3 3" xfId="23946"/>
    <cellStyle name="Feeder Field 2 3 4" xfId="23947"/>
    <cellStyle name="Feeder Field 2 4" xfId="23948"/>
    <cellStyle name="Feeder Field 2 4 2" xfId="23949"/>
    <cellStyle name="Feeder Field 2 4 2 2" xfId="23950"/>
    <cellStyle name="Feeder Field 2 4 2 3" xfId="23951"/>
    <cellStyle name="Feeder Field 2 4 3" xfId="23952"/>
    <cellStyle name="Feeder Field 2 4 4" xfId="23953"/>
    <cellStyle name="Feeder Field 2 5" xfId="23954"/>
    <cellStyle name="Feeder Field 2 5 2" xfId="23955"/>
    <cellStyle name="Feeder Field 2 5 2 2" xfId="23956"/>
    <cellStyle name="Feeder Field 2 5 2 3" xfId="23957"/>
    <cellStyle name="Feeder Field 2 5 3" xfId="23958"/>
    <cellStyle name="Feeder Field 2 5 4" xfId="23959"/>
    <cellStyle name="Feeder Field 2 6" xfId="23960"/>
    <cellStyle name="Feeder Field 2 6 2" xfId="23961"/>
    <cellStyle name="Feeder Field 2 6 3" xfId="23962"/>
    <cellStyle name="Feeder Field 2 7" xfId="23963"/>
    <cellStyle name="Feeder Field 2 7 2" xfId="23964"/>
    <cellStyle name="Feeder Field 2 7 3" xfId="23965"/>
    <cellStyle name="Feeder Field 2 8" xfId="23966"/>
    <cellStyle name="Feeder Field 2 9" xfId="23967"/>
    <cellStyle name="Feeder Field 3" xfId="4523"/>
    <cellStyle name="Feeder Field 3 2" xfId="23968"/>
    <cellStyle name="Feeder Field 3 2 2" xfId="23969"/>
    <cellStyle name="Feeder Field 3 2 2 2" xfId="23970"/>
    <cellStyle name="Feeder Field 3 2 2 3" xfId="23971"/>
    <cellStyle name="Feeder Field 3 2 3" xfId="23972"/>
    <cellStyle name="Feeder Field 3 2 4" xfId="23973"/>
    <cellStyle name="Feeder Field 3 3" xfId="23974"/>
    <cellStyle name="Feeder Field 3 3 2" xfId="23975"/>
    <cellStyle name="Feeder Field 3 3 2 2" xfId="23976"/>
    <cellStyle name="Feeder Field 3 3 2 3" xfId="23977"/>
    <cellStyle name="Feeder Field 3 3 3" xfId="23978"/>
    <cellStyle name="Feeder Field 3 3 4" xfId="23979"/>
    <cellStyle name="Feeder Field 3 4" xfId="23980"/>
    <cellStyle name="Feeder Field 3 4 2" xfId="23981"/>
    <cellStyle name="Feeder Field 3 4 2 2" xfId="23982"/>
    <cellStyle name="Feeder Field 3 4 2 3" xfId="23983"/>
    <cellStyle name="Feeder Field 3 4 3" xfId="23984"/>
    <cellStyle name="Feeder Field 3 4 4" xfId="23985"/>
    <cellStyle name="Feeder Field 3 5" xfId="23986"/>
    <cellStyle name="Feeder Field 3 5 2" xfId="23987"/>
    <cellStyle name="Feeder Field 3 5 2 2" xfId="23988"/>
    <cellStyle name="Feeder Field 3 5 2 3" xfId="23989"/>
    <cellStyle name="Feeder Field 3 5 3" xfId="23990"/>
    <cellStyle name="Feeder Field 3 5 4" xfId="23991"/>
    <cellStyle name="Feeder Field 3 6" xfId="23992"/>
    <cellStyle name="Feeder Field 3 6 2" xfId="23993"/>
    <cellStyle name="Feeder Field 3 6 3" xfId="23994"/>
    <cellStyle name="Feeder Field 3 7" xfId="23995"/>
    <cellStyle name="Feeder Field 3 7 2" xfId="23996"/>
    <cellStyle name="Feeder Field 3 7 3" xfId="23997"/>
    <cellStyle name="Feeder Field 3 8" xfId="23998"/>
    <cellStyle name="Feeder Field 3 9" xfId="23999"/>
    <cellStyle name="Feeder Field 4" xfId="24000"/>
    <cellStyle name="Feeder Field 4 2" xfId="24001"/>
    <cellStyle name="Feeder Field 4 2 2" xfId="24002"/>
    <cellStyle name="Feeder Field 4 2 2 2" xfId="24003"/>
    <cellStyle name="Feeder Field 4 2 2 3" xfId="24004"/>
    <cellStyle name="Feeder Field 4 2 3" xfId="24005"/>
    <cellStyle name="Feeder Field 4 2 4" xfId="24006"/>
    <cellStyle name="Feeder Field 4 3" xfId="24007"/>
    <cellStyle name="Feeder Field 4 3 2" xfId="24008"/>
    <cellStyle name="Feeder Field 4 3 2 2" xfId="24009"/>
    <cellStyle name="Feeder Field 4 3 2 3" xfId="24010"/>
    <cellStyle name="Feeder Field 4 3 3" xfId="24011"/>
    <cellStyle name="Feeder Field 4 3 4" xfId="24012"/>
    <cellStyle name="Feeder Field 4 4" xfId="24013"/>
    <cellStyle name="Feeder Field 4 4 2" xfId="24014"/>
    <cellStyle name="Feeder Field 4 4 2 2" xfId="24015"/>
    <cellStyle name="Feeder Field 4 4 2 3" xfId="24016"/>
    <cellStyle name="Feeder Field 4 4 3" xfId="24017"/>
    <cellStyle name="Feeder Field 4 4 4" xfId="24018"/>
    <cellStyle name="Feeder Field 4 5" xfId="24019"/>
    <cellStyle name="Feeder Field 4 5 2" xfId="24020"/>
    <cellStyle name="Feeder Field 4 5 2 2" xfId="24021"/>
    <cellStyle name="Feeder Field 4 5 2 3" xfId="24022"/>
    <cellStyle name="Feeder Field 4 5 3" xfId="24023"/>
    <cellStyle name="Feeder Field 4 5 4" xfId="24024"/>
    <cellStyle name="Feeder Field 4 6" xfId="24025"/>
    <cellStyle name="Feeder Field 4 6 2" xfId="24026"/>
    <cellStyle name="Feeder Field 4 6 3" xfId="24027"/>
    <cellStyle name="Feeder Field 4 7" xfId="24028"/>
    <cellStyle name="Feeder Field 4 7 2" xfId="24029"/>
    <cellStyle name="Feeder Field 4 7 3" xfId="24030"/>
    <cellStyle name="Feeder Field 4 8" xfId="24031"/>
    <cellStyle name="Feeder Field 4 9" xfId="24032"/>
    <cellStyle name="Feeder Field 5" xfId="24033"/>
    <cellStyle name="Feeder Field 5 2" xfId="24034"/>
    <cellStyle name="Feeder Field 5 2 2" xfId="24035"/>
    <cellStyle name="Feeder Field 5 2 3" xfId="24036"/>
    <cellStyle name="Feeder Field 5 3" xfId="24037"/>
    <cellStyle name="Feeder Field 5 4" xfId="24038"/>
    <cellStyle name="Feeder Field 6" xfId="24039"/>
    <cellStyle name="Feeder Field 6 2" xfId="24040"/>
    <cellStyle name="Feeder Field 6 2 2" xfId="24041"/>
    <cellStyle name="Feeder Field 6 2 3" xfId="24042"/>
    <cellStyle name="Feeder Field 6 3" xfId="24043"/>
    <cellStyle name="Feeder Field 6 4" xfId="24044"/>
    <cellStyle name="Feeder Field 7" xfId="24045"/>
    <cellStyle name="Feeder Field 7 2" xfId="24046"/>
    <cellStyle name="Feeder Field 7 2 2" xfId="24047"/>
    <cellStyle name="Feeder Field 7 2 3" xfId="24048"/>
    <cellStyle name="Feeder Field 7 3" xfId="24049"/>
    <cellStyle name="Feeder Field 7 4" xfId="24050"/>
    <cellStyle name="Feeder Field 8" xfId="24051"/>
    <cellStyle name="Feeder Field 8 2" xfId="24052"/>
    <cellStyle name="Feeder Field 8 2 2" xfId="24053"/>
    <cellStyle name="Feeder Field 8 2 3" xfId="24054"/>
    <cellStyle name="Feeder Field 8 3" xfId="24055"/>
    <cellStyle name="Feeder Field 8 4" xfId="24056"/>
    <cellStyle name="Feeder Field 9" xfId="24057"/>
    <cellStyle name="Feeder Field 9 2" xfId="24058"/>
    <cellStyle name="Feeder Field 9 3" xfId="24059"/>
    <cellStyle name="Fijo" xfId="2087"/>
    <cellStyle name="Fijo 2" xfId="24060"/>
    <cellStyle name="Fijo 3" xfId="24061"/>
    <cellStyle name="Final_Data" xfId="2088"/>
    <cellStyle name="Financial Nr" xfId="2089"/>
    <cellStyle name="Financial Nr 2" xfId="2090"/>
    <cellStyle name="Financial Nr 2 2" xfId="4526"/>
    <cellStyle name="Financial Nr 3" xfId="4525"/>
    <cellStyle name="Financial Pct" xfId="2091"/>
    <cellStyle name="Financial Pct 2" xfId="2092"/>
    <cellStyle name="Financial Pct 2 2" xfId="4528"/>
    <cellStyle name="Financial Pct 3" xfId="4527"/>
    <cellStyle name="Financials" xfId="2093"/>
    <cellStyle name="Financials 2" xfId="2094"/>
    <cellStyle name="Financials 2 2" xfId="2095"/>
    <cellStyle name="Financials 2 2 2" xfId="4531"/>
    <cellStyle name="Financials 2 3" xfId="4530"/>
    <cellStyle name="Financials 3" xfId="2096"/>
    <cellStyle name="Financials 3 2" xfId="4532"/>
    <cellStyle name="Financials 4" xfId="4529"/>
    <cellStyle name="Financials Bold" xfId="2097"/>
    <cellStyle name="Financials Bold 2" xfId="2098"/>
    <cellStyle name="Financials Bold 2 2" xfId="2099"/>
    <cellStyle name="Financials Bold 2 2 2" xfId="4535"/>
    <cellStyle name="Financials Bold 2 3" xfId="4534"/>
    <cellStyle name="Financials Bold 3" xfId="2100"/>
    <cellStyle name="Financials Bold 3 2" xfId="4536"/>
    <cellStyle name="Financials Bold 4" xfId="4533"/>
    <cellStyle name="Financials Bold_Electric Delivery Revenue Accts" xfId="2101"/>
    <cellStyle name="Financials_9. Staff Cost-External Services" xfId="24062"/>
    <cellStyle name="Financials-Formulas" xfId="2102"/>
    <cellStyle name="Financials-Formulas 2" xfId="2103"/>
    <cellStyle name="Financials-Formulas 2 2" xfId="4538"/>
    <cellStyle name="Financials-Formulas 3" xfId="4537"/>
    <cellStyle name="Financials-Small" xfId="2104"/>
    <cellStyle name="Financials-Small 2" xfId="2105"/>
    <cellStyle name="Financials-Small 2 2" xfId="2106"/>
    <cellStyle name="Financials-Small 2 2 2" xfId="4541"/>
    <cellStyle name="Financials-Small 2 3" xfId="4540"/>
    <cellStyle name="Financials-Small 3" xfId="2107"/>
    <cellStyle name="Financials-Small 3 2" xfId="4542"/>
    <cellStyle name="Financials-Small 4" xfId="4539"/>
    <cellStyle name="Financials-Small_Electric Delivery Revenue Accts" xfId="2108"/>
    <cellStyle name="Financiero" xfId="2109"/>
    <cellStyle name="Financiero 2" xfId="24063"/>
    <cellStyle name="Financiero 3" xfId="24064"/>
    <cellStyle name="First Column" xfId="2110"/>
    <cellStyle name="First Column 2" xfId="2111"/>
    <cellStyle name="First Column 2 2" xfId="4544"/>
    <cellStyle name="First Column 3" xfId="4543"/>
    <cellStyle name="First Column 3 2" xfId="24065"/>
    <cellStyle name="First Column 4" xfId="24066"/>
    <cellStyle name="First Column 4 2" xfId="24067"/>
    <cellStyle name="First Column 5" xfId="24068"/>
    <cellStyle name="Fixed" xfId="2112"/>
    <cellStyle name="FontanaPh#" xfId="2113"/>
    <cellStyle name="FontanaPh# 2" xfId="2114"/>
    <cellStyle name="FontanaPh# 2 2" xfId="4546"/>
    <cellStyle name="FontanaPh# 3" xfId="4545"/>
    <cellStyle name="FontanaPh# 3 2" xfId="24069"/>
    <cellStyle name="FontanaPh# 4" xfId="24070"/>
    <cellStyle name="FontanaPh# 4 2" xfId="24071"/>
    <cellStyle name="FontanaPh# 5" xfId="24072"/>
    <cellStyle name="Footnote" xfId="2115"/>
    <cellStyle name="Footnote 2" xfId="24073"/>
    <cellStyle name="Footnote 3" xfId="24074"/>
    <cellStyle name="formula" xfId="2116"/>
    <cellStyle name="formula 2" xfId="2117"/>
    <cellStyle name="formula 2 2" xfId="4548"/>
    <cellStyle name="formula 3" xfId="4547"/>
    <cellStyle name="formula 3 2" xfId="24075"/>
    <cellStyle name="formula 4" xfId="24076"/>
    <cellStyle name="formula 4 2" xfId="24077"/>
    <cellStyle name="formula 5" xfId="24078"/>
    <cellStyle name="from" xfId="2118"/>
    <cellStyle name="from 2" xfId="2119"/>
    <cellStyle name="from 2 2" xfId="4550"/>
    <cellStyle name="from 3" xfId="4549"/>
    <cellStyle name="Future_Inactive" xfId="2120"/>
    <cellStyle name="Good 2" xfId="2121"/>
    <cellStyle name="Good 3" xfId="2122"/>
    <cellStyle name="Grey" xfId="2123"/>
    <cellStyle name="Grey 2" xfId="2124"/>
    <cellStyle name="Grey_253040-1160 Other Deferred Credits" xfId="2125"/>
    <cellStyle name="Greyed out" xfId="2126"/>
    <cellStyle name="Greyed out 2" xfId="24079"/>
    <cellStyle name="Greyed out 3" xfId="24080"/>
    <cellStyle name="GROS" xfId="2127"/>
    <cellStyle name="Hard Percent" xfId="2128"/>
    <cellStyle name="Head1" xfId="2129"/>
    <cellStyle name="Head2" xfId="2130"/>
    <cellStyle name="Head3" xfId="2131"/>
    <cellStyle name="Head3 2" xfId="24081"/>
    <cellStyle name="Head3 3" xfId="24082"/>
    <cellStyle name="Header" xfId="2132"/>
    <cellStyle name="Header 2" xfId="2133"/>
    <cellStyle name="Header 3" xfId="24083"/>
    <cellStyle name="Header1" xfId="2134"/>
    <cellStyle name="Header1 2" xfId="24084"/>
    <cellStyle name="Header1 3" xfId="24085"/>
    <cellStyle name="Header2" xfId="2135"/>
    <cellStyle name="Header2 2" xfId="24086"/>
    <cellStyle name="Header2 2 2" xfId="24087"/>
    <cellStyle name="Header2 2 2 2" xfId="24088"/>
    <cellStyle name="Header2 2 2 3" xfId="24089"/>
    <cellStyle name="Header2 2 3" xfId="24090"/>
    <cellStyle name="Header2 2 3 2" xfId="24091"/>
    <cellStyle name="Header2 2 3 3" xfId="24092"/>
    <cellStyle name="Header2 2 4" xfId="24093"/>
    <cellStyle name="Header2 2 5" xfId="24094"/>
    <cellStyle name="Header2 3" xfId="24095"/>
    <cellStyle name="Header2 3 2" xfId="24096"/>
    <cellStyle name="Header2 3 2 2" xfId="24097"/>
    <cellStyle name="Header2 3 2 3" xfId="24098"/>
    <cellStyle name="Header2 3 3" xfId="24099"/>
    <cellStyle name="Header2 3 3 2" xfId="24100"/>
    <cellStyle name="Header2 3 3 3" xfId="24101"/>
    <cellStyle name="Header2 3 4" xfId="24102"/>
    <cellStyle name="Header2 3 5" xfId="24103"/>
    <cellStyle name="Header2 4" xfId="24104"/>
    <cellStyle name="Header2 4 2" xfId="24105"/>
    <cellStyle name="Header2 4 3" xfId="24106"/>
    <cellStyle name="Header2 5" xfId="24107"/>
    <cellStyle name="Header2 5 2" xfId="24108"/>
    <cellStyle name="Header2 5 3" xfId="24109"/>
    <cellStyle name="Header2 6" xfId="24110"/>
    <cellStyle name="Header2 7" xfId="24111"/>
    <cellStyle name="Heading" xfId="2136"/>
    <cellStyle name="Heading 1 2" xfId="2137"/>
    <cellStyle name="Heading 1 3" xfId="2138"/>
    <cellStyle name="Heading 2 2" xfId="2139"/>
    <cellStyle name="Heading 2 3" xfId="2140"/>
    <cellStyle name="Heading 3 2" xfId="2141"/>
    <cellStyle name="Heading 3 3" xfId="2142"/>
    <cellStyle name="Heading 4 2" xfId="2143"/>
    <cellStyle name="Heading 4 3" xfId="2144"/>
    <cellStyle name="Heading 5" xfId="24112"/>
    <cellStyle name="Heading1" xfId="2145"/>
    <cellStyle name="Heading2" xfId="2146"/>
    <cellStyle name="heading3" xfId="2147"/>
    <cellStyle name="Headings" xfId="2148"/>
    <cellStyle name="Headings 2" xfId="24113"/>
    <cellStyle name="Headings 3" xfId="24114"/>
    <cellStyle name="Headline2" xfId="2149"/>
    <cellStyle name="Headline2 2" xfId="24115"/>
    <cellStyle name="Headline2 3" xfId="24116"/>
    <cellStyle name="HeadlineStyle" xfId="2150"/>
    <cellStyle name="HeadlineStyle 2" xfId="2151"/>
    <cellStyle name="HeadlineStyle 2 2" xfId="4552"/>
    <cellStyle name="HeadlineStyle 3" xfId="4551"/>
    <cellStyle name="HeadlineStyle 3 2" xfId="24117"/>
    <cellStyle name="HeadlineStyle 4" xfId="24118"/>
    <cellStyle name="HeadlineStyle 4 2" xfId="24119"/>
    <cellStyle name="HeadlineStyle 5" xfId="24120"/>
    <cellStyle name="HeadlineStyleJustified" xfId="2152"/>
    <cellStyle name="HeadlineStyleJustified 2" xfId="2153"/>
    <cellStyle name="HeadlineStyleJustified 2 2" xfId="4554"/>
    <cellStyle name="HeadlineStyleJustified 3" xfId="4553"/>
    <cellStyle name="HeadlineStyleJustified 3 2" xfId="24121"/>
    <cellStyle name="HeadlineStyleJustified 4" xfId="24122"/>
    <cellStyle name="HeadlineStyleJustified 4 2" xfId="24123"/>
    <cellStyle name="HeadlineStyleJustified 5" xfId="24124"/>
    <cellStyle name="Hidden" xfId="2154"/>
    <cellStyle name="hidebold" xfId="2155"/>
    <cellStyle name="hidebold 2" xfId="24125"/>
    <cellStyle name="hidebold 3" xfId="24126"/>
    <cellStyle name="hidenorm" xfId="2156"/>
    <cellStyle name="hidenorm 2" xfId="24127"/>
    <cellStyle name="hidenorm 3" xfId="24128"/>
    <cellStyle name="HIGHLIGHT" xfId="2157"/>
    <cellStyle name="HIGHLIGHT 2" xfId="24129"/>
    <cellStyle name="HIGHLIGHT 3" xfId="24130"/>
    <cellStyle name="Hipervínculo 2" xfId="24131"/>
    <cellStyle name="hours_thousands" xfId="2158"/>
    <cellStyle name="Hyperlink 2" xfId="24132"/>
    <cellStyle name="Hyperlink 2 2" xfId="24133"/>
    <cellStyle name="i" xfId="2159"/>
    <cellStyle name="i 2" xfId="2160"/>
    <cellStyle name="i 2 2" xfId="2161"/>
    <cellStyle name="i 2 2 2" xfId="4557"/>
    <cellStyle name="i 2 2 3" xfId="24134"/>
    <cellStyle name="i 2 3" xfId="4556"/>
    <cellStyle name="i 2 3 2" xfId="24135"/>
    <cellStyle name="i 2 3 3" xfId="24136"/>
    <cellStyle name="i 3" xfId="2162"/>
    <cellStyle name="i 3 2" xfId="4558"/>
    <cellStyle name="i 3 2 2" xfId="24137"/>
    <cellStyle name="i 3 2 3" xfId="24138"/>
    <cellStyle name="i 3 3" xfId="24139"/>
    <cellStyle name="i 3 3 2" xfId="24140"/>
    <cellStyle name="i 3 3 3" xfId="24141"/>
    <cellStyle name="i 4" xfId="4555"/>
    <cellStyle name="i 4 2" xfId="24142"/>
    <cellStyle name="i 4 2 2" xfId="24143"/>
    <cellStyle name="i 4 2 3" xfId="24144"/>
    <cellStyle name="i 5" xfId="24145"/>
    <cellStyle name="i 5 2" xfId="24146"/>
    <cellStyle name="i 5 3" xfId="24147"/>
    <cellStyle name="i_4    IUSA P12 Staff Cost Summary from MJ" xfId="24148"/>
    <cellStyle name="i_4    IUSA P12 Staff Cost Summary from MJ 2" xfId="24149"/>
    <cellStyle name="i_4    IUSA P12 Staff Cost Summary from MJ 2 2" xfId="24150"/>
    <cellStyle name="i_4    IUSA P12 Staff Cost Summary from MJ 2 3" xfId="24151"/>
    <cellStyle name="i_9. Staff Cost-External Services" xfId="2163"/>
    <cellStyle name="i_9. Staff Cost-External Services 2" xfId="2164"/>
    <cellStyle name="i_9. Staff Cost-External Services 2 2" xfId="2165"/>
    <cellStyle name="i_9. Staff Cost-External Services 2 2 2" xfId="4561"/>
    <cellStyle name="i_9. Staff Cost-External Services 2 3" xfId="4560"/>
    <cellStyle name="i_9. Staff Cost-External Services 3" xfId="2166"/>
    <cellStyle name="i_9. Staff Cost-External Services 3 2" xfId="4562"/>
    <cellStyle name="i_9. Staff Cost-External Services 4" xfId="4559"/>
    <cellStyle name="i_9. Staff Cost-External Services_1" xfId="24152"/>
    <cellStyle name="i_9. Staff Cost-External Services_1 2" xfId="24153"/>
    <cellStyle name="i_9. Staff Cost-External Services_1 2 2" xfId="24154"/>
    <cellStyle name="i_9. Staff Cost-External Services_1 2 3" xfId="24155"/>
    <cellStyle name="i_9. Staff Cost-External Services_9. Staff Cost-External Services" xfId="24156"/>
    <cellStyle name="i_9. Staff Cost-External Services_9. Staff Cost-External Services 2" xfId="24157"/>
    <cellStyle name="i_9. Staff Cost-External Services_9. Staff Cost-External Services 2 2" xfId="24158"/>
    <cellStyle name="i_9. Staff Cost-External Services_9. Staff Cost-External Services 2 3" xfId="24159"/>
    <cellStyle name="i_9. Staff Cost-External Services_Electric Delivery Revenue Accts" xfId="2167"/>
    <cellStyle name="i_9. Staff Cost-External Services_Electric Delivery Revenue Accts 2" xfId="2168"/>
    <cellStyle name="i_9. Staff Cost-External Services_Electric Delivery Revenue Accts 2 2" xfId="4564"/>
    <cellStyle name="i_9. Staff Cost-External Services_Electric Delivery Revenue Accts 3" xfId="4563"/>
    <cellStyle name="i_9. Staff Cost-External Services_Electric Delivery Revenue Accts_Flux Summary" xfId="2169"/>
    <cellStyle name="i_9. Staff Cost-External Services_Electric Delivery Revenue Accts_Flux Summary 2" xfId="2170"/>
    <cellStyle name="i_9. Staff Cost-External Services_Electric Delivery Revenue Accts_Flux Summary 2 2" xfId="4566"/>
    <cellStyle name="i_9. Staff Cost-External Services_Electric Delivery Revenue Accts_Flux Summary 3" xfId="4565"/>
    <cellStyle name="i_9. Staff Cost-External Services_Income Taxes" xfId="2171"/>
    <cellStyle name="i_9. Staff Cost-External Services_Income Taxes 2" xfId="2172"/>
    <cellStyle name="i_9. Staff Cost-External Services_Income Taxes 2 2" xfId="4568"/>
    <cellStyle name="i_9. Staff Cost-External Services_Income Taxes 3" xfId="4567"/>
    <cellStyle name="i_Adjustments" xfId="24160"/>
    <cellStyle name="i_Adjustments 2" xfId="24161"/>
    <cellStyle name="i_Adjustments 2 2" xfId="24162"/>
    <cellStyle name="i_Adjustments 2 3" xfId="24163"/>
    <cellStyle name="i_Electric Delivery Revenue Accts" xfId="2173"/>
    <cellStyle name="i_Electric Delivery Revenue Accts 2" xfId="2174"/>
    <cellStyle name="i_Electric Delivery Revenue Accts 2 2" xfId="4570"/>
    <cellStyle name="i_Electric Delivery Revenue Accts 3" xfId="4569"/>
    <cellStyle name="i_Electric Delivery Revenue Accts_Flux Summary" xfId="2175"/>
    <cellStyle name="i_Electric Delivery Revenue Accts_Flux Summary 2" xfId="2176"/>
    <cellStyle name="i_Electric Delivery Revenue Accts_Flux Summary 2 2" xfId="4572"/>
    <cellStyle name="i_Electric Delivery Revenue Accts_Flux Summary 3" xfId="4571"/>
    <cellStyle name="i_Flux Combo 4-10" xfId="2177"/>
    <cellStyle name="i_Flux Combo 4-10 2" xfId="2178"/>
    <cellStyle name="i_Flux Combo 4-10 2 2" xfId="4574"/>
    <cellStyle name="i_Flux Combo 4-10 2 3" xfId="24164"/>
    <cellStyle name="i_Flux Combo 4-10 3" xfId="4573"/>
    <cellStyle name="i_Flux Combo 4-10 3 2" xfId="24165"/>
    <cellStyle name="i_Flux Combo 4-10 3 3" xfId="24166"/>
    <cellStyle name="i_Flux Combo 4-10_9. Staff Cost-External Services" xfId="2179"/>
    <cellStyle name="i_Flux Combo 4-10_9. Staff Cost-External Services 2" xfId="2180"/>
    <cellStyle name="i_Flux Combo 4-10_9. Staff Cost-External Services 2 2" xfId="4576"/>
    <cellStyle name="i_Flux Combo 4-10_9. Staff Cost-External Services 2 3" xfId="24167"/>
    <cellStyle name="i_Flux Combo 4-10_9. Staff Cost-External Services 3" xfId="4575"/>
    <cellStyle name="i_Flux Combo 4-10_9. Staff Cost-External Services 3 2" xfId="24168"/>
    <cellStyle name="i_Flux Combo 4-10_9. Staff Cost-External Services 3 3" xfId="24169"/>
    <cellStyle name="i_Flux Combo 4-10_9. Staff Cost-External Services_1" xfId="24170"/>
    <cellStyle name="i_Flux Combo 4-10_9. Staff Cost-External Services_1 2" xfId="24171"/>
    <cellStyle name="i_Flux Combo 4-10_9. Staff Cost-External Services_1 2 2" xfId="24172"/>
    <cellStyle name="i_Flux Combo 4-10_9. Staff Cost-External Services_1 2 3" xfId="24173"/>
    <cellStyle name="i_Flux Combo 4-10_9. Staff Cost-External Services_1 3" xfId="24174"/>
    <cellStyle name="i_Flux Combo 4-10_9. Staff Cost-External Services_1 3 2" xfId="24175"/>
    <cellStyle name="i_Flux Combo 4-10_9. Staff Cost-External Services_1 3 3" xfId="24176"/>
    <cellStyle name="i_Flux Combo 4-10_9. Staff Cost-External Services_1_9. Staff Cost-External Services" xfId="24177"/>
    <cellStyle name="i_Flux Combo 4-10_9. Staff Cost-External Services_1_9. Staff Cost-External Services 2" xfId="24178"/>
    <cellStyle name="i_Flux Combo 4-10_9. Staff Cost-External Services_1_9. Staff Cost-External Services 2 2" xfId="24179"/>
    <cellStyle name="i_Flux Combo 4-10_9. Staff Cost-External Services_1_9. Staff Cost-External Services 2 3" xfId="24180"/>
    <cellStyle name="i_Flux Combo 4-10_9. Staff Cost-External Services_1_9. Staff Cost-External Services 3" xfId="24181"/>
    <cellStyle name="i_Flux Combo 4-10_9. Staff Cost-External Services_1_9. Staff Cost-External Services 3 2" xfId="24182"/>
    <cellStyle name="i_Flux Combo 4-10_9. Staff Cost-External Services_1_9. Staff Cost-External Services 3 3" xfId="24183"/>
    <cellStyle name="i_Flux Combo 4-10_9. Staff Cost-External Services_2" xfId="24184"/>
    <cellStyle name="i_Flux Combo 4-10_9. Staff Cost-External Services_2 2" xfId="24185"/>
    <cellStyle name="i_Flux Combo 4-10_9. Staff Cost-External Services_2 2 2" xfId="24186"/>
    <cellStyle name="i_Flux Combo 4-10_9. Staff Cost-External Services_2 2 2 2" xfId="24187"/>
    <cellStyle name="i_Flux Combo 4-10_9. Staff Cost-External Services_2 2 2 3" xfId="24188"/>
    <cellStyle name="i_Flux Combo 4-10_9. Staff Cost-External Services_2 2 3" xfId="24189"/>
    <cellStyle name="i_Flux Combo 4-10_9. Staff Cost-External Services_2 2 3 2" xfId="24190"/>
    <cellStyle name="i_Flux Combo 4-10_9. Staff Cost-External Services_2 2 3 3" xfId="24191"/>
    <cellStyle name="i_Flux Combo 4-10_9. Staff Cost-External Services_2 3" xfId="24192"/>
    <cellStyle name="i_Flux Combo 4-10_9. Staff Cost-External Services_2 3 2" xfId="24193"/>
    <cellStyle name="i_Flux Combo 4-10_9. Staff Cost-External Services_2 3 3" xfId="24194"/>
    <cellStyle name="i_Flux Combo 4-10_9. Staff Cost-External Services_2 4" xfId="24195"/>
    <cellStyle name="i_Flux Combo 4-10_9. Staff Cost-External Services_2 4 2" xfId="24196"/>
    <cellStyle name="i_Flux Combo 4-10_9. Staff Cost-External Services_2 4 3" xfId="24197"/>
    <cellStyle name="i_Flux Combo 4-10_9. Staff Cost-External Services_2_9. Staff Cost-External Services" xfId="24198"/>
    <cellStyle name="i_Flux Combo 4-10_9. Staff Cost-External Services_2_9. Staff Cost-External Services 2" xfId="24199"/>
    <cellStyle name="i_Flux Combo 4-10_9. Staff Cost-External Services_2_9. Staff Cost-External Services 2 2" xfId="24200"/>
    <cellStyle name="i_Flux Combo 4-10_9. Staff Cost-External Services_2_9. Staff Cost-External Services 2 3" xfId="24201"/>
    <cellStyle name="i_Flux Combo 4-10_9. Staff Cost-External Services_2_9. Staff Cost-External Services 3" xfId="24202"/>
    <cellStyle name="i_Flux Combo 4-10_9. Staff Cost-External Services_2_9. Staff Cost-External Services 3 2" xfId="24203"/>
    <cellStyle name="i_Flux Combo 4-10_9. Staff Cost-External Services_2_9. Staff Cost-External Services 3 3" xfId="24204"/>
    <cellStyle name="i_Flux Combo 4-10_9. Staff Cost-External Services_9. Staff Cost-External Services" xfId="24205"/>
    <cellStyle name="i_Flux Combo 4-10_9. Staff Cost-External Services_9. Staff Cost-External Services 2" xfId="24206"/>
    <cellStyle name="i_Flux Combo 4-10_9. Staff Cost-External Services_9. Staff Cost-External Services 2 2" xfId="24207"/>
    <cellStyle name="i_Flux Combo 4-10_9. Staff Cost-External Services_9. Staff Cost-External Services 2 3" xfId="24208"/>
    <cellStyle name="i_Flux Combo 4-10_9. Staff Cost-External Services_9. Staff Cost-External Services 3" xfId="24209"/>
    <cellStyle name="i_Flux Combo 4-10_9. Staff Cost-External Services_9. Staff Cost-External Services 3 2" xfId="24210"/>
    <cellStyle name="i_Flux Combo 4-10_9. Staff Cost-External Services_9. Staff Cost-External Services 3 3" xfId="24211"/>
    <cellStyle name="i_Flux Combo 4-10_9. Staff Cost-External Services_9. Staff Cost-External Services_1" xfId="24212"/>
    <cellStyle name="i_Flux Combo 4-10_9. Staff Cost-External Services_9. Staff Cost-External Services_1 2" xfId="24213"/>
    <cellStyle name="i_Flux Combo 4-10_9. Staff Cost-External Services_9. Staff Cost-External Services_1 2 2" xfId="24214"/>
    <cellStyle name="i_Flux Combo 4-10_9. Staff Cost-External Services_9. Staff Cost-External Services_1 2 2 2" xfId="24215"/>
    <cellStyle name="i_Flux Combo 4-10_9. Staff Cost-External Services_9. Staff Cost-External Services_1 2 2 3" xfId="24216"/>
    <cellStyle name="i_Flux Combo 4-10_9. Staff Cost-External Services_9. Staff Cost-External Services_1 2 3" xfId="24217"/>
    <cellStyle name="i_Flux Combo 4-10_9. Staff Cost-External Services_9. Staff Cost-External Services_1 2 3 2" xfId="24218"/>
    <cellStyle name="i_Flux Combo 4-10_9. Staff Cost-External Services_9. Staff Cost-External Services_1 2 3 3" xfId="24219"/>
    <cellStyle name="i_Flux Combo 4-10_9. Staff Cost-External Services_9. Staff Cost-External Services_1 3" xfId="24220"/>
    <cellStyle name="i_Flux Combo 4-10_9. Staff Cost-External Services_9. Staff Cost-External Services_1 3 2" xfId="24221"/>
    <cellStyle name="i_Flux Combo 4-10_9. Staff Cost-External Services_9. Staff Cost-External Services_1 3 3" xfId="24222"/>
    <cellStyle name="i_Flux Combo 4-10_9. Staff Cost-External Services_9. Staff Cost-External Services_1 4" xfId="24223"/>
    <cellStyle name="i_Flux Combo 4-10_9. Staff Cost-External Services_9. Staff Cost-External Services_1 4 2" xfId="24224"/>
    <cellStyle name="i_Flux Combo 4-10_9. Staff Cost-External Services_9. Staff Cost-External Services_1 4 3" xfId="24225"/>
    <cellStyle name="i_Flux Combo 4-10_9. Staff Cost-External Services_9. Staff Cost-External Services_1_9. Staff Cost-External Services" xfId="24226"/>
    <cellStyle name="i_Flux Combo 4-10_9. Staff Cost-External Services_9. Staff Cost-External Services_1_9. Staff Cost-External Services 2" xfId="24227"/>
    <cellStyle name="i_Flux Combo 4-10_9. Staff Cost-External Services_9. Staff Cost-External Services_1_9. Staff Cost-External Services 2 2" xfId="24228"/>
    <cellStyle name="i_Flux Combo 4-10_9. Staff Cost-External Services_9. Staff Cost-External Services_1_9. Staff Cost-External Services 2 3" xfId="24229"/>
    <cellStyle name="i_Flux Combo 4-10_9. Staff Cost-External Services_9. Staff Cost-External Services_1_9. Staff Cost-External Services 3" xfId="24230"/>
    <cellStyle name="i_Flux Combo 4-10_9. Staff Cost-External Services_9. Staff Cost-External Services_1_9. Staff Cost-External Services 3 2" xfId="24231"/>
    <cellStyle name="i_Flux Combo 4-10_9. Staff Cost-External Services_9. Staff Cost-External Services_1_9. Staff Cost-External Services 3 3" xfId="24232"/>
    <cellStyle name="i_Flux Combo 4-10_9. Staff Cost-External Services_9. Staff Cost-External Services_9. Staff Cost-External Services" xfId="24233"/>
    <cellStyle name="i_Flux Combo 4-10_9. Staff Cost-External Services_9. Staff Cost-External Services_9. Staff Cost-External Services 2" xfId="24234"/>
    <cellStyle name="i_Flux Combo 4-10_9. Staff Cost-External Services_9. Staff Cost-External Services_9. Staff Cost-External Services 2 2" xfId="24235"/>
    <cellStyle name="i_Flux Combo 4-10_9. Staff Cost-External Services_9. Staff Cost-External Services_9. Staff Cost-External Services 2 3" xfId="24236"/>
    <cellStyle name="i_Flux Combo 4-10_9. Staff Cost-External Services_9. Staff Cost-External Services_9. Staff Cost-External Services 3" xfId="24237"/>
    <cellStyle name="i_Flux Combo 4-10_9. Staff Cost-External Services_9. Staff Cost-External Services_9. Staff Cost-External Services 3 2" xfId="24238"/>
    <cellStyle name="i_Flux Combo 4-10_9. Staff Cost-External Services_9. Staff Cost-External Services_9. Staff Cost-External Services 3 3" xfId="24239"/>
    <cellStyle name="i_Flux Combo 4-10_9. Staff Cost-External Services_Income Taxes" xfId="2181"/>
    <cellStyle name="i_Flux Combo 4-10_9. Staff Cost-External Services_Income Taxes 2" xfId="2182"/>
    <cellStyle name="i_Flux Combo 4-10_9. Staff Cost-External Services_Income Taxes 2 2" xfId="4578"/>
    <cellStyle name="i_Flux Combo 4-10_9. Staff Cost-External Services_Income Taxes 3" xfId="4577"/>
    <cellStyle name="i_Flux Combo 4-10_Conversion" xfId="24240"/>
    <cellStyle name="i_Flux Combo 4-10_Conversion 2" xfId="24241"/>
    <cellStyle name="i_Flux Combo 4-10_Conversion 2 2" xfId="24242"/>
    <cellStyle name="i_Flux Combo 4-10_Conversion 2 2 2" xfId="24243"/>
    <cellStyle name="i_Flux Combo 4-10_Conversion 2 2 2 2" xfId="24244"/>
    <cellStyle name="i_Flux Combo 4-10_Conversion 2 2 2 3" xfId="24245"/>
    <cellStyle name="i_Flux Combo 4-10_Conversion 2 2 3" xfId="24246"/>
    <cellStyle name="i_Flux Combo 4-10_Conversion 2 2 3 2" xfId="24247"/>
    <cellStyle name="i_Flux Combo 4-10_Conversion 2 2 3 3" xfId="24248"/>
    <cellStyle name="i_Flux Combo 4-10_Conversion 2 3" xfId="24249"/>
    <cellStyle name="i_Flux Combo 4-10_Conversion 2 3 2" xfId="24250"/>
    <cellStyle name="i_Flux Combo 4-10_Conversion 2 3 2 2" xfId="24251"/>
    <cellStyle name="i_Flux Combo 4-10_Conversion 2 3 2 3" xfId="24252"/>
    <cellStyle name="i_Flux Combo 4-10_Conversion 2 3 3" xfId="24253"/>
    <cellStyle name="i_Flux Combo 4-10_Conversion 2 3 3 2" xfId="24254"/>
    <cellStyle name="i_Flux Combo 4-10_Conversion 2 3 3 3" xfId="24255"/>
    <cellStyle name="i_Flux Combo 4-10_Conversion 2 4" xfId="24256"/>
    <cellStyle name="i_Flux Combo 4-10_Conversion 2 4 2" xfId="24257"/>
    <cellStyle name="i_Flux Combo 4-10_Conversion 2 4 3" xfId="24258"/>
    <cellStyle name="i_Flux Combo 4-10_Conversion 2 5" xfId="24259"/>
    <cellStyle name="i_Flux Combo 4-10_Conversion 2 5 2" xfId="24260"/>
    <cellStyle name="i_Flux Combo 4-10_Conversion 2 5 3" xfId="24261"/>
    <cellStyle name="i_Flux Combo 4-10_Conversion 3" xfId="24262"/>
    <cellStyle name="i_Flux Combo 4-10_Conversion 3 2" xfId="24263"/>
    <cellStyle name="i_Flux Combo 4-10_Conversion 3 2 2" xfId="24264"/>
    <cellStyle name="i_Flux Combo 4-10_Conversion 3 2 3" xfId="24265"/>
    <cellStyle name="i_Flux Combo 4-10_Conversion 3 3" xfId="24266"/>
    <cellStyle name="i_Flux Combo 4-10_Conversion 3 3 2" xfId="24267"/>
    <cellStyle name="i_Flux Combo 4-10_Conversion 3 3 3" xfId="24268"/>
    <cellStyle name="i_Flux Combo 4-10_Conversion 4" xfId="24269"/>
    <cellStyle name="i_Flux Combo 4-10_Conversion 4 2" xfId="24270"/>
    <cellStyle name="i_Flux Combo 4-10_Conversion 4 2 2" xfId="24271"/>
    <cellStyle name="i_Flux Combo 4-10_Conversion 4 2 3" xfId="24272"/>
    <cellStyle name="i_Flux Combo 4-10_Conversion 4 3" xfId="24273"/>
    <cellStyle name="i_Flux Combo 4-10_Conversion 4 3 2" xfId="24274"/>
    <cellStyle name="i_Flux Combo 4-10_Conversion 4 3 3" xfId="24275"/>
    <cellStyle name="i_Flux Combo 4-10_Conversion 5" xfId="24276"/>
    <cellStyle name="i_Flux Combo 4-10_Conversion 5 2" xfId="24277"/>
    <cellStyle name="i_Flux Combo 4-10_Conversion 5 3" xfId="24278"/>
    <cellStyle name="i_Flux Combo 4-10_Conversion 6" xfId="24279"/>
    <cellStyle name="i_Flux Combo 4-10_Conversion 6 2" xfId="24280"/>
    <cellStyle name="i_Flux Combo 4-10_Conversion 6 3" xfId="24281"/>
    <cellStyle name="i_Flux Combo 4-10_Income Taxes" xfId="2183"/>
    <cellStyle name="i_Flux Combo 4-10_Income Taxes 2" xfId="2184"/>
    <cellStyle name="i_Flux Combo 4-10_Income Taxes 2 2" xfId="4580"/>
    <cellStyle name="i_Flux Combo 4-10_Income Taxes 3" xfId="4579"/>
    <cellStyle name="i_Flux Combo 4-10_One Corp Summary" xfId="24282"/>
    <cellStyle name="i_Flux Combo 4-10_One Corp Summary 2" xfId="24283"/>
    <cellStyle name="i_Flux Combo 4-10_One Corp Summary 2 2" xfId="24284"/>
    <cellStyle name="i_Flux Combo 4-10_One Corp Summary 2 2 2" xfId="24285"/>
    <cellStyle name="i_Flux Combo 4-10_One Corp Summary 2 2 3" xfId="24286"/>
    <cellStyle name="i_Flux Combo 4-10_One Corp Summary 2 3" xfId="24287"/>
    <cellStyle name="i_Flux Combo 4-10_One Corp Summary 2 3 2" xfId="24288"/>
    <cellStyle name="i_Flux Combo 4-10_One Corp Summary 2 3 3" xfId="24289"/>
    <cellStyle name="i_Flux Combo 4-10_One Corp Summary 3" xfId="24290"/>
    <cellStyle name="i_Flux Combo 4-10_One Corp Summary 3 2" xfId="24291"/>
    <cellStyle name="i_Flux Combo 4-10_One Corp Summary 3 3" xfId="24292"/>
    <cellStyle name="i_Flux Combo 4-10_One Corp Summary 4" xfId="24293"/>
    <cellStyle name="i_Flux Combo 4-10_One Corp Summary 4 2" xfId="24294"/>
    <cellStyle name="i_Flux Combo 4-10_One Corp Summary 4 3" xfId="24295"/>
    <cellStyle name="i_Flux Combo 4-10_One Corp Summary_9. Staff Cost-External Services" xfId="24296"/>
    <cellStyle name="i_Flux Combo 4-10_One Corp Summary_9. Staff Cost-External Services 2" xfId="24297"/>
    <cellStyle name="i_Flux Combo 4-10_One Corp Summary_9. Staff Cost-External Services 2 2" xfId="24298"/>
    <cellStyle name="i_Flux Combo 4-10_One Corp Summary_9. Staff Cost-External Services 2 3" xfId="24299"/>
    <cellStyle name="i_Flux Combo 4-10_One Corp Summary_9. Staff Cost-External Services 3" xfId="24300"/>
    <cellStyle name="i_Flux Combo 4-10_One Corp Summary_9. Staff Cost-External Services 3 2" xfId="24301"/>
    <cellStyle name="i_Flux Combo 4-10_One Corp Summary_9. Staff Cost-External Services 3 3" xfId="24302"/>
    <cellStyle name="i_Income Taxes" xfId="2185"/>
    <cellStyle name="i_Income Taxes 2" xfId="2186"/>
    <cellStyle name="i_Income Taxes 2 2" xfId="4582"/>
    <cellStyle name="i_Income Taxes 3" xfId="4581"/>
    <cellStyle name="i_IUSA 052011 PMR Final" xfId="2187"/>
    <cellStyle name="i_IUSA 052011 PMR Final 2" xfId="2188"/>
    <cellStyle name="i_IUSA 052011 PMR Final 2 2" xfId="2189"/>
    <cellStyle name="i_IUSA 052011 PMR Final 2 2 2" xfId="4585"/>
    <cellStyle name="i_IUSA 052011 PMR Final 2 3" xfId="4584"/>
    <cellStyle name="i_IUSA 052011 PMR Final 3" xfId="2190"/>
    <cellStyle name="i_IUSA 052011 PMR Final 3 2" xfId="4586"/>
    <cellStyle name="i_IUSA 052011 PMR Final 4" xfId="4583"/>
    <cellStyle name="i_IUSA 052011 PMR Final_9. Staff Cost-External Services" xfId="2191"/>
    <cellStyle name="i_IUSA 052011 PMR Final_9. Staff Cost-External Services 2" xfId="2192"/>
    <cellStyle name="i_IUSA 052011 PMR Final_9. Staff Cost-External Services 2 2" xfId="2193"/>
    <cellStyle name="i_IUSA 052011 PMR Final_9. Staff Cost-External Services 2 2 2" xfId="4589"/>
    <cellStyle name="i_IUSA 052011 PMR Final_9. Staff Cost-External Services 2 3" xfId="4588"/>
    <cellStyle name="i_IUSA 052011 PMR Final_9. Staff Cost-External Services 3" xfId="2194"/>
    <cellStyle name="i_IUSA 052011 PMR Final_9. Staff Cost-External Services 3 2" xfId="4590"/>
    <cellStyle name="i_IUSA 052011 PMR Final_9. Staff Cost-External Services 4" xfId="4587"/>
    <cellStyle name="i_IUSA 052011 PMR Final_9. Staff Cost-External Services_1" xfId="24303"/>
    <cellStyle name="i_IUSA 052011 PMR Final_9. Staff Cost-External Services_1 2" xfId="24304"/>
    <cellStyle name="i_IUSA 052011 PMR Final_9. Staff Cost-External Services_1 2 2" xfId="24305"/>
    <cellStyle name="i_IUSA 052011 PMR Final_9. Staff Cost-External Services_1 2 3" xfId="24306"/>
    <cellStyle name="i_IUSA 052011 PMR Final_9. Staff Cost-External Services_9. Staff Cost-External Services" xfId="24307"/>
    <cellStyle name="i_IUSA 052011 PMR Final_9. Staff Cost-External Services_9. Staff Cost-External Services 2" xfId="24308"/>
    <cellStyle name="i_IUSA 052011 PMR Final_9. Staff Cost-External Services_9. Staff Cost-External Services 2 2" xfId="24309"/>
    <cellStyle name="i_IUSA 052011 PMR Final_9. Staff Cost-External Services_9. Staff Cost-External Services 2 3" xfId="24310"/>
    <cellStyle name="i_IUSA 052011 PMR Final_9. Staff Cost-External Services_Electric Delivery Revenue Accts" xfId="2195"/>
    <cellStyle name="i_IUSA 052011 PMR Final_9. Staff Cost-External Services_Electric Delivery Revenue Accts 2" xfId="2196"/>
    <cellStyle name="i_IUSA 052011 PMR Final_9. Staff Cost-External Services_Electric Delivery Revenue Accts 2 2" xfId="4592"/>
    <cellStyle name="i_IUSA 052011 PMR Final_9. Staff Cost-External Services_Electric Delivery Revenue Accts 3" xfId="4591"/>
    <cellStyle name="i_IUSA 052011 PMR Final_9. Staff Cost-External Services_Electric Delivery Revenue Accts_Flux Summary" xfId="2197"/>
    <cellStyle name="i_IUSA 052011 PMR Final_9. Staff Cost-External Services_Electric Delivery Revenue Accts_Flux Summary 2" xfId="2198"/>
    <cellStyle name="i_IUSA 052011 PMR Final_9. Staff Cost-External Services_Electric Delivery Revenue Accts_Flux Summary 2 2" xfId="4594"/>
    <cellStyle name="i_IUSA 052011 PMR Final_9. Staff Cost-External Services_Electric Delivery Revenue Accts_Flux Summary 3" xfId="4593"/>
    <cellStyle name="i_IUSA 052011 PMR Final_9. Staff Cost-External Services_Income Taxes" xfId="2199"/>
    <cellStyle name="i_IUSA 052011 PMR Final_9. Staff Cost-External Services_Income Taxes 2" xfId="2200"/>
    <cellStyle name="i_IUSA 052011 PMR Final_9. Staff Cost-External Services_Income Taxes 2 2" xfId="4596"/>
    <cellStyle name="i_IUSA 052011 PMR Final_9. Staff Cost-External Services_Income Taxes 3" xfId="4595"/>
    <cellStyle name="i_IUSA 052011 PMR Final_Electric Delivery Revenue Accts" xfId="2201"/>
    <cellStyle name="i_IUSA 052011 PMR Final_Electric Delivery Revenue Accts 2" xfId="2202"/>
    <cellStyle name="i_IUSA 052011 PMR Final_Electric Delivery Revenue Accts 2 2" xfId="4598"/>
    <cellStyle name="i_IUSA 052011 PMR Final_Electric Delivery Revenue Accts 3" xfId="4597"/>
    <cellStyle name="i_IUSA 052011 PMR Final_Electric Delivery Revenue Accts_Flux Summary" xfId="2203"/>
    <cellStyle name="i_IUSA 052011 PMR Final_Electric Delivery Revenue Accts_Flux Summary 2" xfId="2204"/>
    <cellStyle name="i_IUSA 052011 PMR Final_Electric Delivery Revenue Accts_Flux Summary 2 2" xfId="4600"/>
    <cellStyle name="i_IUSA 052011 PMR Final_Electric Delivery Revenue Accts_Flux Summary 3" xfId="4599"/>
    <cellStyle name="i_IUSA 052011 PMR Final_Income Taxes" xfId="2205"/>
    <cellStyle name="i_IUSA 052011 PMR Final_Income Taxes 2" xfId="2206"/>
    <cellStyle name="i_IUSA 052011 PMR Final_Income Taxes 2 2" xfId="4602"/>
    <cellStyle name="i_IUSA 052011 PMR Final_Income Taxes 3" xfId="4601"/>
    <cellStyle name="IDG&quot;5&quot;" xfId="2207"/>
    <cellStyle name="IDG&quot;5&quot; 2" xfId="2208"/>
    <cellStyle name="IDG&quot;5&quot; 2 2" xfId="4604"/>
    <cellStyle name="IDG&quot;5&quot; 3" xfId="4603"/>
    <cellStyle name="IDG&quot;8&quot;" xfId="2209"/>
    <cellStyle name="IDG&quot;8&quot; 2" xfId="2210"/>
    <cellStyle name="IDG&quot;8&quot; 2 2" xfId="4606"/>
    <cellStyle name="IDG&quot;8&quot; 3" xfId="4605"/>
    <cellStyle name="IDG&quot;8&quot; 3 2" xfId="24311"/>
    <cellStyle name="IDG&quot;8&quot; 4" xfId="24312"/>
    <cellStyle name="IDG&quot;8&quot; 4 2" xfId="24313"/>
    <cellStyle name="IDG&quot;8&quot; 5" xfId="24314"/>
    <cellStyle name="Inact-Current" xfId="2211"/>
    <cellStyle name="Inact-Current 2" xfId="24315"/>
    <cellStyle name="Inact-Current 2 2" xfId="24316"/>
    <cellStyle name="Inact-Current 2 2 2" xfId="24317"/>
    <cellStyle name="Inact-Current 2 2 3" xfId="24318"/>
    <cellStyle name="Inact-Current 3" xfId="24319"/>
    <cellStyle name="Inact-Current 3 2" xfId="24320"/>
    <cellStyle name="Inact-Current 3 2 2" xfId="24321"/>
    <cellStyle name="Inact-Current 3 2 3" xfId="24322"/>
    <cellStyle name="Inact-Current 4" xfId="24323"/>
    <cellStyle name="Inact-Current 4 2" xfId="24324"/>
    <cellStyle name="Inact-Current 4 3" xfId="24325"/>
    <cellStyle name="Inact-Future" xfId="2212"/>
    <cellStyle name="Inact-Future 2" xfId="24326"/>
    <cellStyle name="Inact-Future 2 2" xfId="24327"/>
    <cellStyle name="Inact-Future 2 2 2" xfId="24328"/>
    <cellStyle name="Inact-Future 2 2 3" xfId="24329"/>
    <cellStyle name="Inact-Future 3" xfId="24330"/>
    <cellStyle name="Inact-Future 3 2" xfId="24331"/>
    <cellStyle name="Inact-Future 3 2 2" xfId="24332"/>
    <cellStyle name="Inact-Future 3 2 3" xfId="24333"/>
    <cellStyle name="Inact-Future 4" xfId="24334"/>
    <cellStyle name="Inact-Future 4 2" xfId="24335"/>
    <cellStyle name="Inact-Future 4 3" xfId="24336"/>
    <cellStyle name="Incorrecto" xfId="2213"/>
    <cellStyle name="Incorrecto 2" xfId="2214"/>
    <cellStyle name="Incorrecto 2 2" xfId="24337"/>
    <cellStyle name="Incorrecto 2 3" xfId="24338"/>
    <cellStyle name="Incorrecto 3" xfId="2215"/>
    <cellStyle name="Incorrecto 3 2" xfId="24339"/>
    <cellStyle name="Incorrecto 3 3" xfId="24340"/>
    <cellStyle name="Inmatning_ÅR" xfId="2216"/>
    <cellStyle name="INPUT %" xfId="2217"/>
    <cellStyle name="INPUT % 2" xfId="2218"/>
    <cellStyle name="INPUT % 2 2" xfId="4608"/>
    <cellStyle name="INPUT % 3" xfId="4607"/>
    <cellStyle name="Input [yellow]" xfId="2219"/>
    <cellStyle name="Input [yellow] 2" xfId="2220"/>
    <cellStyle name="Input [yellow] 2 2" xfId="24341"/>
    <cellStyle name="Input [yellow] 2 2 2" xfId="24342"/>
    <cellStyle name="Input [yellow] 2 2 3" xfId="24343"/>
    <cellStyle name="Input [yellow] 3" xfId="24344"/>
    <cellStyle name="Input [yellow] 3 2" xfId="24345"/>
    <cellStyle name="Input [yellow] 3 3" xfId="24346"/>
    <cellStyle name="Input [yellow]_253040-1160 Other Deferred Credits" xfId="2221"/>
    <cellStyle name="Input 1" xfId="2222"/>
    <cellStyle name="Input 2" xfId="2223"/>
    <cellStyle name="Input 2 10" xfId="24347"/>
    <cellStyle name="Input 2 2" xfId="2224"/>
    <cellStyle name="Input 2 3" xfId="2225"/>
    <cellStyle name="Input 2 4" xfId="24348"/>
    <cellStyle name="Input 2 4 2" xfId="24349"/>
    <cellStyle name="Input 2 4 2 2" xfId="24350"/>
    <cellStyle name="Input 2 4 2 3" xfId="24351"/>
    <cellStyle name="Input 2 4 3" xfId="24352"/>
    <cellStyle name="Input 2 4 4" xfId="24353"/>
    <cellStyle name="Input 2 5" xfId="24354"/>
    <cellStyle name="Input 2 5 2" xfId="24355"/>
    <cellStyle name="Input 2 5 2 2" xfId="24356"/>
    <cellStyle name="Input 2 5 2 3" xfId="24357"/>
    <cellStyle name="Input 2 5 3" xfId="24358"/>
    <cellStyle name="Input 2 5 4" xfId="24359"/>
    <cellStyle name="Input 2 6" xfId="24360"/>
    <cellStyle name="Input 2 6 2" xfId="24361"/>
    <cellStyle name="Input 2 6 2 2" xfId="24362"/>
    <cellStyle name="Input 2 6 2 3" xfId="24363"/>
    <cellStyle name="Input 2 6 3" xfId="24364"/>
    <cellStyle name="Input 2 6 4" xfId="24365"/>
    <cellStyle name="Input 2 7" xfId="24366"/>
    <cellStyle name="Input 2 7 2" xfId="24367"/>
    <cellStyle name="Input 2 7 3" xfId="24368"/>
    <cellStyle name="Input 2 8" xfId="24369"/>
    <cellStyle name="Input 2 8 2" xfId="24370"/>
    <cellStyle name="Input 2 8 3" xfId="24371"/>
    <cellStyle name="Input 2 9" xfId="24372"/>
    <cellStyle name="Input 2_Income Taxes" xfId="2226"/>
    <cellStyle name="Input 3" xfId="2227"/>
    <cellStyle name="Input 3 2" xfId="24373"/>
    <cellStyle name="Input 3 2 2" xfId="24374"/>
    <cellStyle name="Input 3 2 2 2" xfId="24375"/>
    <cellStyle name="Input 3 2 2 3" xfId="24376"/>
    <cellStyle name="Input 3 2 3" xfId="24377"/>
    <cellStyle name="Input 3 2 4" xfId="24378"/>
    <cellStyle name="Input 3 3" xfId="24379"/>
    <cellStyle name="Input 3 3 2" xfId="24380"/>
    <cellStyle name="Input 3 3 2 2" xfId="24381"/>
    <cellStyle name="Input 3 3 2 3" xfId="24382"/>
    <cellStyle name="Input 3 3 3" xfId="24383"/>
    <cellStyle name="Input 3 3 4" xfId="24384"/>
    <cellStyle name="Input 3 4" xfId="24385"/>
    <cellStyle name="Input 3 4 2" xfId="24386"/>
    <cellStyle name="Input 3 4 3" xfId="24387"/>
    <cellStyle name="Input 3 5" xfId="24388"/>
    <cellStyle name="Input 3 5 2" xfId="24389"/>
    <cellStyle name="Input 3 5 3" xfId="24390"/>
    <cellStyle name="Input 3 6" xfId="24391"/>
    <cellStyle name="Input 3 7" xfId="24392"/>
    <cellStyle name="Input 4" xfId="24393"/>
    <cellStyle name="Input 4 2" xfId="24394"/>
    <cellStyle name="Input 4 2 2" xfId="24395"/>
    <cellStyle name="Input 4 2 2 2" xfId="24396"/>
    <cellStyle name="Input 4 2 2 3" xfId="24397"/>
    <cellStyle name="Input 4 2 3" xfId="24398"/>
    <cellStyle name="Input 4 2 4" xfId="24399"/>
    <cellStyle name="Input 4 3" xfId="24400"/>
    <cellStyle name="Input 4 3 2" xfId="24401"/>
    <cellStyle name="Input 4 3 2 2" xfId="24402"/>
    <cellStyle name="Input 4 3 2 3" xfId="24403"/>
    <cellStyle name="Input 4 3 3" xfId="24404"/>
    <cellStyle name="Input 4 3 4" xfId="24405"/>
    <cellStyle name="Input 4 4" xfId="24406"/>
    <cellStyle name="Input 4 4 2" xfId="24407"/>
    <cellStyle name="Input 4 4 3" xfId="24408"/>
    <cellStyle name="Input 4 5" xfId="24409"/>
    <cellStyle name="Input 4 5 2" xfId="24410"/>
    <cellStyle name="Input 4 5 3" xfId="24411"/>
    <cellStyle name="Input 4 6" xfId="24412"/>
    <cellStyle name="Input 4 7" xfId="24413"/>
    <cellStyle name="Input 5" xfId="24414"/>
    <cellStyle name="Input 5 2" xfId="24415"/>
    <cellStyle name="Input 5 2 2" xfId="24416"/>
    <cellStyle name="Input 5 2 2 2" xfId="24417"/>
    <cellStyle name="Input 5 2 2 3" xfId="24418"/>
    <cellStyle name="Input 5 2 3" xfId="24419"/>
    <cellStyle name="Input 5 2 4" xfId="24420"/>
    <cellStyle name="Input 5 3" xfId="24421"/>
    <cellStyle name="Input 5 3 2" xfId="24422"/>
    <cellStyle name="Input 5 3 2 2" xfId="24423"/>
    <cellStyle name="Input 5 3 2 3" xfId="24424"/>
    <cellStyle name="Input 5 3 3" xfId="24425"/>
    <cellStyle name="Input 5 3 4" xfId="24426"/>
    <cellStyle name="Input 5 4" xfId="24427"/>
    <cellStyle name="Input 5 4 2" xfId="24428"/>
    <cellStyle name="Input 5 4 3" xfId="24429"/>
    <cellStyle name="Input 5 5" xfId="24430"/>
    <cellStyle name="Input 5 5 2" xfId="24431"/>
    <cellStyle name="Input 5 5 3" xfId="24432"/>
    <cellStyle name="Input 5 6" xfId="24433"/>
    <cellStyle name="Input 5 7" xfId="24434"/>
    <cellStyle name="Input 6" xfId="24435"/>
    <cellStyle name="Input 6 2" xfId="24436"/>
    <cellStyle name="Input 6 2 2" xfId="24437"/>
    <cellStyle name="Input 6 2 2 2" xfId="24438"/>
    <cellStyle name="Input 6 2 2 3" xfId="24439"/>
    <cellStyle name="Input 6 2 3" xfId="24440"/>
    <cellStyle name="Input 6 2 4" xfId="24441"/>
    <cellStyle name="Input 6 3" xfId="24442"/>
    <cellStyle name="Input 6 3 2" xfId="24443"/>
    <cellStyle name="Input 6 3 2 2" xfId="24444"/>
    <cellStyle name="Input 6 3 2 3" xfId="24445"/>
    <cellStyle name="Input 6 3 3" xfId="24446"/>
    <cellStyle name="Input 6 3 4" xfId="24447"/>
    <cellStyle name="Input 6 4" xfId="24448"/>
    <cellStyle name="Input 6 4 2" xfId="24449"/>
    <cellStyle name="Input 6 4 3" xfId="24450"/>
    <cellStyle name="Input 6 5" xfId="24451"/>
    <cellStyle name="Input 6 5 2" xfId="24452"/>
    <cellStyle name="Input 6 5 3" xfId="24453"/>
    <cellStyle name="Input 6 6" xfId="24454"/>
    <cellStyle name="Input 6 7" xfId="24455"/>
    <cellStyle name="Input box" xfId="2228"/>
    <cellStyle name="Input box 2" xfId="24456"/>
    <cellStyle name="Input box 2 2" xfId="24457"/>
    <cellStyle name="Input box 2 2 2" xfId="24458"/>
    <cellStyle name="Input box 2 2 3" xfId="24459"/>
    <cellStyle name="Input box 2 3" xfId="24460"/>
    <cellStyle name="Input box 2 4" xfId="24461"/>
    <cellStyle name="Input box 3" xfId="24462"/>
    <cellStyle name="Input box 3 2" xfId="24463"/>
    <cellStyle name="Input box 3 2 2" xfId="24464"/>
    <cellStyle name="Input box 3 2 3" xfId="24465"/>
    <cellStyle name="Input box 3 3" xfId="24466"/>
    <cellStyle name="Input box 3 4" xfId="24467"/>
    <cellStyle name="Input box 4" xfId="24468"/>
    <cellStyle name="Input box 4 2" xfId="24469"/>
    <cellStyle name="Input box 4 2 2" xfId="24470"/>
    <cellStyle name="Input box 4 2 3" xfId="24471"/>
    <cellStyle name="Input box 4 3" xfId="24472"/>
    <cellStyle name="Input box 4 4" xfId="24473"/>
    <cellStyle name="Input box 5" xfId="24474"/>
    <cellStyle name="Input box 5 2" xfId="24475"/>
    <cellStyle name="Input box 5 3" xfId="24476"/>
    <cellStyle name="Input box 6" xfId="24477"/>
    <cellStyle name="Input box 6 2" xfId="24478"/>
    <cellStyle name="Input box 6 3" xfId="24479"/>
    <cellStyle name="Input box 7" xfId="24480"/>
    <cellStyle name="Input box 8" xfId="24481"/>
    <cellStyle name="Input Cell" xfId="2229"/>
    <cellStyle name="Input Cell - Date&amp;Time" xfId="2230"/>
    <cellStyle name="Input Cell - Text" xfId="2231"/>
    <cellStyle name="Input Cell - Text 2" xfId="24482"/>
    <cellStyle name="Input Cell - Text 3" xfId="24483"/>
    <cellStyle name="Input Cell - Unitary" xfId="2232"/>
    <cellStyle name="Input Cell 2" xfId="24484"/>
    <cellStyle name="Input Cell 3" xfId="24485"/>
    <cellStyle name="Input Cell 4" xfId="24486"/>
    <cellStyle name="Input Cell 5" xfId="24487"/>
    <cellStyle name="Input Cell 6" xfId="24488"/>
    <cellStyle name="Input Cell_9. Staff Cost-External Services" xfId="24489"/>
    <cellStyle name="Input date" xfId="2233"/>
    <cellStyle name="Input date 2" xfId="24490"/>
    <cellStyle name="Input date 2 2" xfId="24491"/>
    <cellStyle name="Input date 2 2 2" xfId="24492"/>
    <cellStyle name="Input date 2 2 3" xfId="24493"/>
    <cellStyle name="Input date 2 3" xfId="24494"/>
    <cellStyle name="Input date 2 4" xfId="24495"/>
    <cellStyle name="Input date 3" xfId="24496"/>
    <cellStyle name="Input date 3 2" xfId="24497"/>
    <cellStyle name="Input date 3 2 2" xfId="24498"/>
    <cellStyle name="Input date 3 2 3" xfId="24499"/>
    <cellStyle name="Input date 3 3" xfId="24500"/>
    <cellStyle name="Input date 3 4" xfId="24501"/>
    <cellStyle name="Input date 4" xfId="24502"/>
    <cellStyle name="Input date 4 2" xfId="24503"/>
    <cellStyle name="Input date 4 2 2" xfId="24504"/>
    <cellStyle name="Input date 4 2 3" xfId="24505"/>
    <cellStyle name="Input date 4 3" xfId="24506"/>
    <cellStyle name="Input date 4 4" xfId="24507"/>
    <cellStyle name="Input date 5" xfId="24508"/>
    <cellStyle name="Input date 5 2" xfId="24509"/>
    <cellStyle name="Input date 5 3" xfId="24510"/>
    <cellStyle name="Input date 6" xfId="24511"/>
    <cellStyle name="Input date 6 2" xfId="24512"/>
    <cellStyle name="Input date 6 3" xfId="24513"/>
    <cellStyle name="Input date 7" xfId="24514"/>
    <cellStyle name="Input date 8" xfId="24515"/>
    <cellStyle name="Input month" xfId="2234"/>
    <cellStyle name="Input month 2" xfId="24516"/>
    <cellStyle name="Input month 2 2" xfId="24517"/>
    <cellStyle name="Input month 2 2 2" xfId="24518"/>
    <cellStyle name="Input month 2 2 3" xfId="24519"/>
    <cellStyle name="Input month 2 3" xfId="24520"/>
    <cellStyle name="Input month 2 4" xfId="24521"/>
    <cellStyle name="Input month 3" xfId="24522"/>
    <cellStyle name="Input month 3 2" xfId="24523"/>
    <cellStyle name="Input month 3 2 2" xfId="24524"/>
    <cellStyle name="Input month 3 2 3" xfId="24525"/>
    <cellStyle name="Input month 3 3" xfId="24526"/>
    <cellStyle name="Input month 3 4" xfId="24527"/>
    <cellStyle name="Input month 4" xfId="24528"/>
    <cellStyle name="Input month 4 2" xfId="24529"/>
    <cellStyle name="Input month 4 2 2" xfId="24530"/>
    <cellStyle name="Input month 4 2 3" xfId="24531"/>
    <cellStyle name="Input month 4 3" xfId="24532"/>
    <cellStyle name="Input month 4 4" xfId="24533"/>
    <cellStyle name="Input month 5" xfId="24534"/>
    <cellStyle name="Input month 5 2" xfId="24535"/>
    <cellStyle name="Input month 5 3" xfId="24536"/>
    <cellStyle name="Input month 6" xfId="24537"/>
    <cellStyle name="Input month 6 2" xfId="24538"/>
    <cellStyle name="Input month 6 3" xfId="24539"/>
    <cellStyle name="Input month 7" xfId="24540"/>
    <cellStyle name="Input month 8" xfId="24541"/>
    <cellStyle name="Input Normal" xfId="2235"/>
    <cellStyle name="Input Normal 2" xfId="2236"/>
    <cellStyle name="Input Normal_Electric Delivery Revenue Accts" xfId="2237"/>
    <cellStyle name="Input Number" xfId="2238"/>
    <cellStyle name="Input Number 2" xfId="24542"/>
    <cellStyle name="Input Number 2 2" xfId="24543"/>
    <cellStyle name="Input Number 2 2 2" xfId="24544"/>
    <cellStyle name="Input Number 2 2 3" xfId="24545"/>
    <cellStyle name="Input Number 2 3" xfId="24546"/>
    <cellStyle name="Input Number 2 4" xfId="24547"/>
    <cellStyle name="Input Number 3" xfId="24548"/>
    <cellStyle name="Input Number 3 2" xfId="24549"/>
    <cellStyle name="Input Number 3 2 2" xfId="24550"/>
    <cellStyle name="Input Number 3 2 3" xfId="24551"/>
    <cellStyle name="Input Number 3 3" xfId="24552"/>
    <cellStyle name="Input Number 3 4" xfId="24553"/>
    <cellStyle name="Input Number 4" xfId="24554"/>
    <cellStyle name="Input Number 4 2" xfId="24555"/>
    <cellStyle name="Input Number 4 2 2" xfId="24556"/>
    <cellStyle name="Input Number 4 2 3" xfId="24557"/>
    <cellStyle name="Input Number 4 3" xfId="24558"/>
    <cellStyle name="Input Number 4 4" xfId="24559"/>
    <cellStyle name="Input Number 5" xfId="24560"/>
    <cellStyle name="Input Number 5 2" xfId="24561"/>
    <cellStyle name="Input Number 5 3" xfId="24562"/>
    <cellStyle name="Input Number 6" xfId="24563"/>
    <cellStyle name="Input Number 6 2" xfId="24564"/>
    <cellStyle name="Input Number 6 3" xfId="24565"/>
    <cellStyle name="Input Number 7" xfId="24566"/>
    <cellStyle name="Input Number 8" xfId="24567"/>
    <cellStyle name="Input Other Sheet" xfId="2239"/>
    <cellStyle name="Input Other Sheet 2" xfId="2240"/>
    <cellStyle name="Input Other Sheet 2 2" xfId="2241"/>
    <cellStyle name="Input Other Sheet 2 2 2" xfId="4611"/>
    <cellStyle name="Input Other Sheet 2 3" xfId="4610"/>
    <cellStyle name="Input Other Sheet 3" xfId="2242"/>
    <cellStyle name="Input Other Sheet 3 2" xfId="4612"/>
    <cellStyle name="Input Other Sheet 4" xfId="4609"/>
    <cellStyle name="Input Other Sheet_Electric Delivery Revenue Accts" xfId="2243"/>
    <cellStyle name="Input Percent" xfId="2244"/>
    <cellStyle name="Input Percent 2" xfId="24568"/>
    <cellStyle name="Input Percent 2 2" xfId="24569"/>
    <cellStyle name="Input Percent 2 2 2" xfId="24570"/>
    <cellStyle name="Input Percent 2 2 3" xfId="24571"/>
    <cellStyle name="Input Percent 2 3" xfId="24572"/>
    <cellStyle name="Input Percent 2 4" xfId="24573"/>
    <cellStyle name="Input Percent 3" xfId="24574"/>
    <cellStyle name="Input Percent 3 2" xfId="24575"/>
    <cellStyle name="Input Percent 3 2 2" xfId="24576"/>
    <cellStyle name="Input Percent 3 2 3" xfId="24577"/>
    <cellStyle name="Input Percent 3 3" xfId="24578"/>
    <cellStyle name="Input Percent 3 4" xfId="24579"/>
    <cellStyle name="Input Percent 4" xfId="24580"/>
    <cellStyle name="Input Percent 4 2" xfId="24581"/>
    <cellStyle name="Input Percent 4 2 2" xfId="24582"/>
    <cellStyle name="Input Percent 4 2 3" xfId="24583"/>
    <cellStyle name="Input Percent 4 3" xfId="24584"/>
    <cellStyle name="Input Percent 4 4" xfId="24585"/>
    <cellStyle name="Input Percent 5" xfId="24586"/>
    <cellStyle name="Input Percent 5 2" xfId="24587"/>
    <cellStyle name="Input Percent 5 3" xfId="24588"/>
    <cellStyle name="Input Percent 6" xfId="24589"/>
    <cellStyle name="Input Percent 6 2" xfId="24590"/>
    <cellStyle name="Input Percent 6 3" xfId="24591"/>
    <cellStyle name="Input Percent 7" xfId="24592"/>
    <cellStyle name="Input Percent 8" xfId="24593"/>
    <cellStyle name="Input screen" xfId="2245"/>
    <cellStyle name="Input screen 2" xfId="24594"/>
    <cellStyle name="Input screen 2 2" xfId="24595"/>
    <cellStyle name="Input screen 2 2 2" xfId="24596"/>
    <cellStyle name="Input screen 2 2 3" xfId="24597"/>
    <cellStyle name="Input screen 2 3" xfId="24598"/>
    <cellStyle name="Input screen 2 4" xfId="24599"/>
    <cellStyle name="Input screen 3" xfId="24600"/>
    <cellStyle name="Input screen 3 2" xfId="24601"/>
    <cellStyle name="Input screen 3 2 2" xfId="24602"/>
    <cellStyle name="Input screen 3 2 3" xfId="24603"/>
    <cellStyle name="Input screen 3 3" xfId="24604"/>
    <cellStyle name="Input screen 3 4" xfId="24605"/>
    <cellStyle name="Input screen 4" xfId="24606"/>
    <cellStyle name="Input screen 4 2" xfId="24607"/>
    <cellStyle name="Input screen 4 2 2" xfId="24608"/>
    <cellStyle name="Input screen 4 2 3" xfId="24609"/>
    <cellStyle name="Input screen 4 3" xfId="24610"/>
    <cellStyle name="Input screen 4 4" xfId="24611"/>
    <cellStyle name="Input screen 5" xfId="24612"/>
    <cellStyle name="Input screen 5 2" xfId="24613"/>
    <cellStyle name="Input screen 5 3" xfId="24614"/>
    <cellStyle name="Input screen 6" xfId="24615"/>
    <cellStyle name="Input screen 6 2" xfId="24616"/>
    <cellStyle name="Input screen 6 3" xfId="24617"/>
    <cellStyle name="Input screen 7" xfId="24618"/>
    <cellStyle name="Input screen 8" xfId="24619"/>
    <cellStyle name="Input text" xfId="2246"/>
    <cellStyle name="Input text 10" xfId="24620"/>
    <cellStyle name="Input text 2" xfId="24621"/>
    <cellStyle name="Input text 2 2" xfId="24622"/>
    <cellStyle name="Input text 2 2 2" xfId="24623"/>
    <cellStyle name="Input text 2 2 2 2" xfId="24624"/>
    <cellStyle name="Input text 2 2 2 3" xfId="24625"/>
    <cellStyle name="Input text 2 2 3" xfId="24626"/>
    <cellStyle name="Input text 2 2 4" xfId="24627"/>
    <cellStyle name="Input text 2 3" xfId="24628"/>
    <cellStyle name="Input text 2 3 2" xfId="24629"/>
    <cellStyle name="Input text 2 3 2 2" xfId="24630"/>
    <cellStyle name="Input text 2 3 2 3" xfId="24631"/>
    <cellStyle name="Input text 2 3 3" xfId="24632"/>
    <cellStyle name="Input text 2 3 4" xfId="24633"/>
    <cellStyle name="Input text 2 4" xfId="24634"/>
    <cellStyle name="Input text 2 4 2" xfId="24635"/>
    <cellStyle name="Input text 2 4 2 2" xfId="24636"/>
    <cellStyle name="Input text 2 4 2 3" xfId="24637"/>
    <cellStyle name="Input text 2 4 3" xfId="24638"/>
    <cellStyle name="Input text 2 4 4" xfId="24639"/>
    <cellStyle name="Input text 2 5" xfId="24640"/>
    <cellStyle name="Input text 2 5 2" xfId="24641"/>
    <cellStyle name="Input text 2 5 3" xfId="24642"/>
    <cellStyle name="Input text 2 6" xfId="24643"/>
    <cellStyle name="Input text 2 6 2" xfId="24644"/>
    <cellStyle name="Input text 2 6 3" xfId="24645"/>
    <cellStyle name="Input text 2 7" xfId="24646"/>
    <cellStyle name="Input text 2 8" xfId="24647"/>
    <cellStyle name="Input text 3" xfId="24648"/>
    <cellStyle name="Input text 3 2" xfId="24649"/>
    <cellStyle name="Input text 3 2 2" xfId="24650"/>
    <cellStyle name="Input text 3 2 2 2" xfId="24651"/>
    <cellStyle name="Input text 3 2 2 3" xfId="24652"/>
    <cellStyle name="Input text 3 2 3" xfId="24653"/>
    <cellStyle name="Input text 3 2 4" xfId="24654"/>
    <cellStyle name="Input text 3 3" xfId="24655"/>
    <cellStyle name="Input text 3 3 2" xfId="24656"/>
    <cellStyle name="Input text 3 3 2 2" xfId="24657"/>
    <cellStyle name="Input text 3 3 2 3" xfId="24658"/>
    <cellStyle name="Input text 3 3 3" xfId="24659"/>
    <cellStyle name="Input text 3 3 4" xfId="24660"/>
    <cellStyle name="Input text 3 4" xfId="24661"/>
    <cellStyle name="Input text 3 4 2" xfId="24662"/>
    <cellStyle name="Input text 3 4 2 2" xfId="24663"/>
    <cellStyle name="Input text 3 4 2 3" xfId="24664"/>
    <cellStyle name="Input text 3 4 3" xfId="24665"/>
    <cellStyle name="Input text 3 4 4" xfId="24666"/>
    <cellStyle name="Input text 3 5" xfId="24667"/>
    <cellStyle name="Input text 3 5 2" xfId="24668"/>
    <cellStyle name="Input text 3 5 3" xfId="24669"/>
    <cellStyle name="Input text 3 6" xfId="24670"/>
    <cellStyle name="Input text 3 6 2" xfId="24671"/>
    <cellStyle name="Input text 3 6 3" xfId="24672"/>
    <cellStyle name="Input text 3 7" xfId="24673"/>
    <cellStyle name="Input text 3 8" xfId="24674"/>
    <cellStyle name="Input text 4" xfId="24675"/>
    <cellStyle name="Input text 4 2" xfId="24676"/>
    <cellStyle name="Input text 4 2 2" xfId="24677"/>
    <cellStyle name="Input text 4 2 3" xfId="24678"/>
    <cellStyle name="Input text 4 3" xfId="24679"/>
    <cellStyle name="Input text 4 4" xfId="24680"/>
    <cellStyle name="Input text 5" xfId="24681"/>
    <cellStyle name="Input text 5 2" xfId="24682"/>
    <cellStyle name="Input text 5 2 2" xfId="24683"/>
    <cellStyle name="Input text 5 2 3" xfId="24684"/>
    <cellStyle name="Input text 5 3" xfId="24685"/>
    <cellStyle name="Input text 5 4" xfId="24686"/>
    <cellStyle name="Input text 6" xfId="24687"/>
    <cellStyle name="Input text 6 2" xfId="24688"/>
    <cellStyle name="Input text 6 2 2" xfId="24689"/>
    <cellStyle name="Input text 6 2 3" xfId="24690"/>
    <cellStyle name="Input text 6 3" xfId="24691"/>
    <cellStyle name="Input text 6 4" xfId="24692"/>
    <cellStyle name="Input text 7" xfId="24693"/>
    <cellStyle name="Input text 7 2" xfId="24694"/>
    <cellStyle name="Input text 7 3" xfId="24695"/>
    <cellStyle name="Input text 8" xfId="24696"/>
    <cellStyle name="Input text 8 2" xfId="24697"/>
    <cellStyle name="Input text 8 3" xfId="24698"/>
    <cellStyle name="Input text 9" xfId="24699"/>
    <cellStyle name="Input year" xfId="2247"/>
    <cellStyle name="Input year 2" xfId="24700"/>
    <cellStyle name="Input year 2 2" xfId="24701"/>
    <cellStyle name="Input year 2 2 2" xfId="24702"/>
    <cellStyle name="Input year 2 2 3" xfId="24703"/>
    <cellStyle name="Input year 2 3" xfId="24704"/>
    <cellStyle name="Input year 2 4" xfId="24705"/>
    <cellStyle name="Input year 3" xfId="24706"/>
    <cellStyle name="Input year 3 2" xfId="24707"/>
    <cellStyle name="Input year 3 2 2" xfId="24708"/>
    <cellStyle name="Input year 3 2 3" xfId="24709"/>
    <cellStyle name="Input year 3 3" xfId="24710"/>
    <cellStyle name="Input year 3 4" xfId="24711"/>
    <cellStyle name="Input year 4" xfId="24712"/>
    <cellStyle name="Input year 4 2" xfId="24713"/>
    <cellStyle name="Input year 4 2 2" xfId="24714"/>
    <cellStyle name="Input year 4 2 3" xfId="24715"/>
    <cellStyle name="Input year 4 3" xfId="24716"/>
    <cellStyle name="Input year 4 4" xfId="24717"/>
    <cellStyle name="Input year 5" xfId="24718"/>
    <cellStyle name="Input year 5 2" xfId="24719"/>
    <cellStyle name="Input year 5 3" xfId="24720"/>
    <cellStyle name="Input year 6" xfId="24721"/>
    <cellStyle name="Input year 6 2" xfId="24722"/>
    <cellStyle name="Input year 6 3" xfId="24723"/>
    <cellStyle name="Input year 7" xfId="24724"/>
    <cellStyle name="Input year 8" xfId="24725"/>
    <cellStyle name="InputBlueFont" xfId="2248"/>
    <cellStyle name="InputBlueFont 2" xfId="24726"/>
    <cellStyle name="InputBlueFont 3" xfId="24727"/>
    <cellStyle name="InputCurrency" xfId="2249"/>
    <cellStyle name="InputCurrency2" xfId="2250"/>
    <cellStyle name="InputMultiple1" xfId="2251"/>
    <cellStyle name="InputNormal" xfId="2252"/>
    <cellStyle name="InputPercent1" xfId="2253"/>
    <cellStyle name="Inputs" xfId="2254"/>
    <cellStyle name="Inputs 2" xfId="2255"/>
    <cellStyle name="Inputs 2 2" xfId="2256"/>
    <cellStyle name="Inputs 2 2 2" xfId="4615"/>
    <cellStyle name="Inputs 2 3" xfId="4614"/>
    <cellStyle name="Inputs 3" xfId="2257"/>
    <cellStyle name="Inputs 3 2" xfId="4616"/>
    <cellStyle name="Inputs 4" xfId="4613"/>
    <cellStyle name="Inputs_Electric Delivery Revenue Accts" xfId="2258"/>
    <cellStyle name="Integer" xfId="2259"/>
    <cellStyle name="JWH Preferred - 2 Decimals" xfId="2260"/>
    <cellStyle name="JWH Preferred - 2 Decimals 2" xfId="2261"/>
    <cellStyle name="JWH Preferred - 2 Decimals 2 2" xfId="4618"/>
    <cellStyle name="JWH Preferred - 2 Decimals 3" xfId="4617"/>
    <cellStyle name="JWH Preferred - 2 Decimals 3 2" xfId="24728"/>
    <cellStyle name="JWH Preferred - 2 Decimals 4" xfId="24729"/>
    <cellStyle name="JWH Preferred - 2 Decimals 4 2" xfId="24730"/>
    <cellStyle name="JWH Preferred - 2 Decimals 5" xfId="24731"/>
    <cellStyle name="Konto" xfId="2262"/>
    <cellStyle name="KPMG Heading 1" xfId="2263"/>
    <cellStyle name="KPMG Heading 2" xfId="2264"/>
    <cellStyle name="KPMG Heading 3" xfId="2265"/>
    <cellStyle name="KPMG Heading 4" xfId="2266"/>
    <cellStyle name="KPMG Normal" xfId="2267"/>
    <cellStyle name="KPMG Normal 2" xfId="24732"/>
    <cellStyle name="KPMG Normal 3" xfId="24733"/>
    <cellStyle name="KPMG Normal Text" xfId="2268"/>
    <cellStyle name="KPMG Normal Text 2" xfId="24734"/>
    <cellStyle name="KPMG Normal Text 3" xfId="24735"/>
    <cellStyle name="KPMG Normal_9. Staff Cost-External Services" xfId="24736"/>
    <cellStyle name="layout print" xfId="2269"/>
    <cellStyle name="layout print 2" xfId="24737"/>
    <cellStyle name="layout print 3" xfId="24738"/>
    <cellStyle name="Link Currency (0)" xfId="2270"/>
    <cellStyle name="Link Currency (0) 2" xfId="2271"/>
    <cellStyle name="Link Currency (0) 2 2" xfId="4620"/>
    <cellStyle name="Link Currency (0) 3" xfId="4619"/>
    <cellStyle name="Link Currency (2)" xfId="2272"/>
    <cellStyle name="Link Currency (2) 2" xfId="2273"/>
    <cellStyle name="Link Currency (2) 2 2" xfId="4622"/>
    <cellStyle name="Link Currency (2) 3" xfId="4621"/>
    <cellStyle name="Link Units (0)" xfId="2274"/>
    <cellStyle name="Link Units (0) 2" xfId="2275"/>
    <cellStyle name="Link Units (0) 2 2" xfId="4624"/>
    <cellStyle name="Link Units (0) 3" xfId="4623"/>
    <cellStyle name="Link Units (1)" xfId="2276"/>
    <cellStyle name="Link Units (1) 2" xfId="2277"/>
    <cellStyle name="Link Units (1) 2 2" xfId="4626"/>
    <cellStyle name="Link Units (1) 3" xfId="4625"/>
    <cellStyle name="Link Units (1) 3 2" xfId="24739"/>
    <cellStyle name="Link Units (1) 4" xfId="24740"/>
    <cellStyle name="Link Units (1) 4 2" xfId="24741"/>
    <cellStyle name="Link Units (1) 5" xfId="24742"/>
    <cellStyle name="Link Units (2)" xfId="2278"/>
    <cellStyle name="Link Units (2) 2" xfId="2279"/>
    <cellStyle name="Link Units (2) 2 2" xfId="4628"/>
    <cellStyle name="Link Units (2) 3" xfId="4627"/>
    <cellStyle name="Linked Cell 2" xfId="2280"/>
    <cellStyle name="Linked Cell 3" xfId="2281"/>
    <cellStyle name="Long date" xfId="2282"/>
    <cellStyle name="LookUpText" xfId="2283"/>
    <cellStyle name="LookUpText 2" xfId="2284"/>
    <cellStyle name="LookUpText 2 2" xfId="4630"/>
    <cellStyle name="LookUpText 3" xfId="4629"/>
    <cellStyle name="LookUpText 3 2" xfId="24743"/>
    <cellStyle name="LookUpText 4" xfId="24744"/>
    <cellStyle name="LookUpText 4 2" xfId="24745"/>
    <cellStyle name="LookUpText 5" xfId="24746"/>
    <cellStyle name="M/D" xfId="2285"/>
    <cellStyle name="M/D 2" xfId="2286"/>
    <cellStyle name="M/D 2 2" xfId="4632"/>
    <cellStyle name="M/D 3" xfId="4631"/>
    <cellStyle name="m/d/yy" xfId="2287"/>
    <cellStyle name="Macro input" xfId="2288"/>
    <cellStyle name="Macro input 2" xfId="2289"/>
    <cellStyle name="Macro input_Electric Delivery Revenue Accts" xfId="2290"/>
    <cellStyle name="MacroCode" xfId="2291"/>
    <cellStyle name="MacroCode 2" xfId="24747"/>
    <cellStyle name="MacroCode 3" xfId="24748"/>
    <cellStyle name="Main_heading" xfId="2292"/>
    <cellStyle name="mf[0,0]" xfId="2293"/>
    <cellStyle name="Migliaia (0)_BDG_VEND" xfId="2294"/>
    <cellStyle name="Migliaia_Milan Fixed Assets 2004" xfId="2295"/>
    <cellStyle name="Millares [0] 2" xfId="24749"/>
    <cellStyle name="Millares 2" xfId="2296"/>
    <cellStyle name="Millares 2 2" xfId="2297"/>
    <cellStyle name="Millares 2 2 2" xfId="2298"/>
    <cellStyle name="Millares 2 2 2 2" xfId="4634"/>
    <cellStyle name="Millares 2 2 3" xfId="4633"/>
    <cellStyle name="Millares 2_Book2" xfId="24750"/>
    <cellStyle name="Millares 3" xfId="2299"/>
    <cellStyle name="Millares 4" xfId="2300"/>
    <cellStyle name="Millares 4 2" xfId="2301"/>
    <cellStyle name="Millares 4 2 2" xfId="4636"/>
    <cellStyle name="Millares 4 3" xfId="4635"/>
    <cellStyle name="Milliers [0]_Feuil1" xfId="2302"/>
    <cellStyle name="Milliers_Feuil1" xfId="2303"/>
    <cellStyle name="MM/DD" xfId="2304"/>
    <cellStyle name="MM/DD 2" xfId="2305"/>
    <cellStyle name="MM/DD 2 2" xfId="4638"/>
    <cellStyle name="MM/DD 3" xfId="4637"/>
    <cellStyle name="MM/YY" xfId="2306"/>
    <cellStyle name="MM/YY 2" xfId="2307"/>
    <cellStyle name="MM/YY 2 2" xfId="4640"/>
    <cellStyle name="MM/YY 3" xfId="4639"/>
    <cellStyle name="MMM 'YY" xfId="2308"/>
    <cellStyle name="MMM 'YY 2" xfId="2309"/>
    <cellStyle name="MMM 'YY 2 2" xfId="4642"/>
    <cellStyle name="MMM 'YY 3" xfId="4641"/>
    <cellStyle name="MMM 'YY 3 2" xfId="24751"/>
    <cellStyle name="MMM 'YY 4" xfId="24752"/>
    <cellStyle name="MMM 'YY 4 2" xfId="24753"/>
    <cellStyle name="MMM 'YY 5" xfId="24754"/>
    <cellStyle name="Moeda_Run Rate v.3" xfId="2310"/>
    <cellStyle name="Moneda 2" xfId="2311"/>
    <cellStyle name="Moneda 2 2" xfId="2312"/>
    <cellStyle name="Moneda 2 2 2" xfId="4644"/>
    <cellStyle name="Moneda 2 3" xfId="4643"/>
    <cellStyle name="Monétaire [0]_Feuil1" xfId="2313"/>
    <cellStyle name="Monétaire_Feuil1" xfId="2314"/>
    <cellStyle name="Monetario" xfId="2315"/>
    <cellStyle name="Monetario 2" xfId="24755"/>
    <cellStyle name="Monetario 3" xfId="24756"/>
    <cellStyle name="money_millions" xfId="2316"/>
    <cellStyle name="Month" xfId="2317"/>
    <cellStyle name="Month 2" xfId="2318"/>
    <cellStyle name="Month 2 2" xfId="24757"/>
    <cellStyle name="Month 2 2 2" xfId="24758"/>
    <cellStyle name="Month 2 2 2 2" xfId="24759"/>
    <cellStyle name="Month 2 2 2 3" xfId="24760"/>
    <cellStyle name="Month 2 2 3" xfId="24761"/>
    <cellStyle name="Month 2 2 4" xfId="24762"/>
    <cellStyle name="Month 2 3" xfId="24763"/>
    <cellStyle name="Month 2 3 2" xfId="24764"/>
    <cellStyle name="Month 2 3 2 2" xfId="24765"/>
    <cellStyle name="Month 2 3 2 3" xfId="24766"/>
    <cellStyle name="Month 2 3 3" xfId="24767"/>
    <cellStyle name="Month 2 3 4" xfId="24768"/>
    <cellStyle name="Month 2 4" xfId="24769"/>
    <cellStyle name="Month 2 4 2" xfId="24770"/>
    <cellStyle name="Month 2 4 2 2" xfId="24771"/>
    <cellStyle name="Month 2 4 2 3" xfId="24772"/>
    <cellStyle name="Month 2 4 3" xfId="24773"/>
    <cellStyle name="Month 2 4 4" xfId="24774"/>
    <cellStyle name="Month 2 5" xfId="24775"/>
    <cellStyle name="Month 2 5 2" xfId="24776"/>
    <cellStyle name="Month 2 5 3" xfId="24777"/>
    <cellStyle name="Month 2 6" xfId="24778"/>
    <cellStyle name="Month 2 6 2" xfId="24779"/>
    <cellStyle name="Month 2 6 3" xfId="24780"/>
    <cellStyle name="Month 2 7" xfId="24781"/>
    <cellStyle name="Month 2 8" xfId="24782"/>
    <cellStyle name="Month_Electric Delivery Revenue Accts" xfId="2319"/>
    <cellStyle name="Month-long" xfId="2320"/>
    <cellStyle name="Month-long 2" xfId="2321"/>
    <cellStyle name="Month-long_Electric Delivery Revenue Accts" xfId="2322"/>
    <cellStyle name="Month-short" xfId="2323"/>
    <cellStyle name="Mon-yr" xfId="2324"/>
    <cellStyle name="Multiple" xfId="2325"/>
    <cellStyle name="Multiple [ ]" xfId="2326"/>
    <cellStyle name="Multiple []" xfId="2327"/>
    <cellStyle name="Multiple [0]" xfId="2328"/>
    <cellStyle name="Multiple [0] []" xfId="2329"/>
    <cellStyle name="Multiple [1]" xfId="2330"/>
    <cellStyle name="Multiple [1] []" xfId="2331"/>
    <cellStyle name="Multiple [1] 10" xfId="24783"/>
    <cellStyle name="Multiple [1] 10 2" xfId="24784"/>
    <cellStyle name="Multiple [1] 11" xfId="24785"/>
    <cellStyle name="Multiple [1] 11 2" xfId="24786"/>
    <cellStyle name="Multiple [1] 12" xfId="24787"/>
    <cellStyle name="Multiple [1] 12 2" xfId="24788"/>
    <cellStyle name="Multiple [1] 13" xfId="24789"/>
    <cellStyle name="Multiple [1] 13 2" xfId="24790"/>
    <cellStyle name="Multiple [1] 14" xfId="24791"/>
    <cellStyle name="Multiple [1] 14 2" xfId="24792"/>
    <cellStyle name="Multiple [1] 15" xfId="24793"/>
    <cellStyle name="Multiple [1] 15 2" xfId="24794"/>
    <cellStyle name="Multiple [1] 16" xfId="24795"/>
    <cellStyle name="Multiple [1] 16 2" xfId="24796"/>
    <cellStyle name="Multiple [1] 17" xfId="24797"/>
    <cellStyle name="Multiple [1] 17 2" xfId="24798"/>
    <cellStyle name="Multiple [1] 18" xfId="24799"/>
    <cellStyle name="Multiple [1] 18 2" xfId="24800"/>
    <cellStyle name="Multiple [1] 19" xfId="24801"/>
    <cellStyle name="Multiple [1] 19 2" xfId="24802"/>
    <cellStyle name="Multiple [1] 2" xfId="2332"/>
    <cellStyle name="Multiple [1] 2 2" xfId="4646"/>
    <cellStyle name="Multiple [1] 20" xfId="24803"/>
    <cellStyle name="Multiple [1] 20 2" xfId="24804"/>
    <cellStyle name="Multiple [1] 21" xfId="24805"/>
    <cellStyle name="Multiple [1] 21 2" xfId="24806"/>
    <cellStyle name="Multiple [1] 22" xfId="24807"/>
    <cellStyle name="Multiple [1] 22 2" xfId="24808"/>
    <cellStyle name="Multiple [1] 23" xfId="24809"/>
    <cellStyle name="Multiple [1] 23 2" xfId="24810"/>
    <cellStyle name="Multiple [1] 24" xfId="24811"/>
    <cellStyle name="Multiple [1] 24 2" xfId="24812"/>
    <cellStyle name="Multiple [1] 25" xfId="24813"/>
    <cellStyle name="Multiple [1] 25 2" xfId="24814"/>
    <cellStyle name="Multiple [1] 26" xfId="24815"/>
    <cellStyle name="Multiple [1] 26 2" xfId="24816"/>
    <cellStyle name="Multiple [1] 27" xfId="24817"/>
    <cellStyle name="Multiple [1] 27 2" xfId="24818"/>
    <cellStyle name="Multiple [1] 28" xfId="24819"/>
    <cellStyle name="Multiple [1] 28 2" xfId="24820"/>
    <cellStyle name="Multiple [1] 29" xfId="24821"/>
    <cellStyle name="Multiple [1] 29 2" xfId="24822"/>
    <cellStyle name="Multiple [1] 3" xfId="4645"/>
    <cellStyle name="Multiple [1] 3 2" xfId="24823"/>
    <cellStyle name="Multiple [1] 30" xfId="24824"/>
    <cellStyle name="Multiple [1] 30 2" xfId="24825"/>
    <cellStyle name="Multiple [1] 31" xfId="24826"/>
    <cellStyle name="Multiple [1] 31 2" xfId="24827"/>
    <cellStyle name="Multiple [1] 32" xfId="24828"/>
    <cellStyle name="Multiple [1] 32 2" xfId="24829"/>
    <cellStyle name="Multiple [1] 33" xfId="24830"/>
    <cellStyle name="Multiple [1] 33 2" xfId="24831"/>
    <cellStyle name="Multiple [1] 34" xfId="24832"/>
    <cellStyle name="Multiple [1] 34 2" xfId="24833"/>
    <cellStyle name="Multiple [1] 35" xfId="24834"/>
    <cellStyle name="Multiple [1] 35 2" xfId="24835"/>
    <cellStyle name="Multiple [1] 36" xfId="24836"/>
    <cellStyle name="Multiple [1] 36 2" xfId="24837"/>
    <cellStyle name="Multiple [1] 37" xfId="24838"/>
    <cellStyle name="Multiple [1] 37 2" xfId="24839"/>
    <cellStyle name="Multiple [1] 38" xfId="24840"/>
    <cellStyle name="Multiple [1] 38 2" xfId="24841"/>
    <cellStyle name="Multiple [1] 39" xfId="24842"/>
    <cellStyle name="Multiple [1] 39 2" xfId="24843"/>
    <cellStyle name="Multiple [1] 4" xfId="24844"/>
    <cellStyle name="Multiple [1] 4 2" xfId="24845"/>
    <cellStyle name="Multiple [1] 40" xfId="24846"/>
    <cellStyle name="Multiple [1] 40 2" xfId="24847"/>
    <cellStyle name="Multiple [1] 41" xfId="24848"/>
    <cellStyle name="Multiple [1] 41 2" xfId="24849"/>
    <cellStyle name="Multiple [1] 42" xfId="24850"/>
    <cellStyle name="Multiple [1] 42 2" xfId="24851"/>
    <cellStyle name="Multiple [1] 43" xfId="24852"/>
    <cellStyle name="Multiple [1] 43 2" xfId="24853"/>
    <cellStyle name="Multiple [1] 44" xfId="24854"/>
    <cellStyle name="Multiple [1] 44 2" xfId="24855"/>
    <cellStyle name="Multiple [1] 45" xfId="24856"/>
    <cellStyle name="Multiple [1] 46" xfId="24857"/>
    <cellStyle name="Multiple [1] 47" xfId="32762"/>
    <cellStyle name="Multiple [1] 48" xfId="32755"/>
    <cellStyle name="Multiple [1] 49" xfId="32784"/>
    <cellStyle name="Multiple [1] 5" xfId="24858"/>
    <cellStyle name="Multiple [1] 5 2" xfId="24859"/>
    <cellStyle name="Multiple [1] 50" xfId="32765"/>
    <cellStyle name="Multiple [1] 51" xfId="32783"/>
    <cellStyle name="Multiple [1] 52" xfId="32766"/>
    <cellStyle name="Multiple [1] 53" xfId="32782"/>
    <cellStyle name="Multiple [1] 6" xfId="24860"/>
    <cellStyle name="Multiple [1] 6 2" xfId="24861"/>
    <cellStyle name="Multiple [1] 7" xfId="24862"/>
    <cellStyle name="Multiple [1] 7 2" xfId="24863"/>
    <cellStyle name="Multiple [1] 8" xfId="24864"/>
    <cellStyle name="Multiple [1] 8 2" xfId="24865"/>
    <cellStyle name="Multiple [1] 9" xfId="24866"/>
    <cellStyle name="Multiple [1] 9 2" xfId="24867"/>
    <cellStyle name="Multiple [1]_New Comps (10.9.2004) with insertsv7" xfId="2333"/>
    <cellStyle name="Multiple [x]" xfId="2334"/>
    <cellStyle name="multiple_Cable Model bp1" xfId="2335"/>
    <cellStyle name="Multiple1" xfId="2336"/>
    <cellStyle name="M-W" xfId="2337"/>
    <cellStyle name="M-W 2" xfId="2338"/>
    <cellStyle name="M-W 2 2" xfId="4648"/>
    <cellStyle name="M-W 3" xfId="4647"/>
    <cellStyle name="M-W 3 2" xfId="24868"/>
    <cellStyle name="M-W 4" xfId="24869"/>
    <cellStyle name="M-W 4 2" xfId="24870"/>
    <cellStyle name="M-W 5" xfId="24871"/>
    <cellStyle name="Name" xfId="2339"/>
    <cellStyle name="Name 2" xfId="24872"/>
    <cellStyle name="Name 3" xfId="24873"/>
    <cellStyle name="Named Range" xfId="2340"/>
    <cellStyle name="Named Range 2" xfId="24874"/>
    <cellStyle name="Named Range 3" xfId="24875"/>
    <cellStyle name="Named Range Cells" xfId="2341"/>
    <cellStyle name="Named Range Cells 2" xfId="24876"/>
    <cellStyle name="Named Range Cells 3" xfId="24877"/>
    <cellStyle name="Named Range Tag" xfId="2342"/>
    <cellStyle name="Named Range Tag 2" xfId="24878"/>
    <cellStyle name="Named Range Tag 3" xfId="24879"/>
    <cellStyle name="Named Range_Art Group Model Base Case" xfId="2343"/>
    <cellStyle name="Navn" xfId="2344"/>
    <cellStyle name="Neutral 2" xfId="2345"/>
    <cellStyle name="Neutral 2 2" xfId="2346"/>
    <cellStyle name="Neutral 2 2 2" xfId="24880"/>
    <cellStyle name="Neutral 2 2 3" xfId="24881"/>
    <cellStyle name="Neutral 2 3" xfId="2347"/>
    <cellStyle name="Neutral 2 4" xfId="24882"/>
    <cellStyle name="Neutral 2_1Corp P13 Reductions_Adjustments" xfId="24883"/>
    <cellStyle name="Neutral 3" xfId="2348"/>
    <cellStyle name="Neutral 4" xfId="24884"/>
    <cellStyle name="NMNBV" xfId="2349"/>
    <cellStyle name="NMNBV 2" xfId="2350"/>
    <cellStyle name="NMNBV 2 2" xfId="4650"/>
    <cellStyle name="NMNBV 3" xfId="4649"/>
    <cellStyle name="No Border" xfId="2351"/>
    <cellStyle name="No Border 2" xfId="24885"/>
    <cellStyle name="No Border 3" xfId="24886"/>
    <cellStyle name="no dec" xfId="2352"/>
    <cellStyle name="No decimals" xfId="2353"/>
    <cellStyle name="No-definido" xfId="2354"/>
    <cellStyle name="non_money" xfId="2355"/>
    <cellStyle name="Normal" xfId="0" builtinId="0"/>
    <cellStyle name="Normal - Style1" xfId="2356"/>
    <cellStyle name="Normal - Style2" xfId="2357"/>
    <cellStyle name="Normal - Style2 2" xfId="24887"/>
    <cellStyle name="Normal - Style2 3" xfId="24888"/>
    <cellStyle name="Normal - Style3" xfId="2358"/>
    <cellStyle name="Normal - Style3 2" xfId="24889"/>
    <cellStyle name="Normal - Style3 3" xfId="24890"/>
    <cellStyle name="Normal - Style4" xfId="2359"/>
    <cellStyle name="Normal - Style4 2" xfId="24891"/>
    <cellStyle name="Normal - Style4 3" xfId="24892"/>
    <cellStyle name="Normal - Style5" xfId="2360"/>
    <cellStyle name="Normal - Style5 2" xfId="24893"/>
    <cellStyle name="Normal - Style5 3" xfId="24894"/>
    <cellStyle name="Normal - Style6" xfId="2361"/>
    <cellStyle name="Normal - Style7" xfId="2362"/>
    <cellStyle name="Normal - Style8" xfId="2363"/>
    <cellStyle name="Normal 000s" xfId="2364"/>
    <cellStyle name="Normal 000s 2" xfId="2365"/>
    <cellStyle name="Normal 000s_Electric Delivery Revenue Accts" xfId="2366"/>
    <cellStyle name="Normal 10" xfId="2367"/>
    <cellStyle name="Normal 100" xfId="24895"/>
    <cellStyle name="Normal 101" xfId="24896"/>
    <cellStyle name="Normal 102" xfId="24897"/>
    <cellStyle name="Normal 103" xfId="24898"/>
    <cellStyle name="Normal 104" xfId="24899"/>
    <cellStyle name="Normal 105" xfId="2368"/>
    <cellStyle name="Normal 105 2" xfId="2369"/>
    <cellStyle name="Normal 105 2 2" xfId="4652"/>
    <cellStyle name="Normal 105 3" xfId="4651"/>
    <cellStyle name="Normal 106" xfId="24900"/>
    <cellStyle name="Normal 107" xfId="24901"/>
    <cellStyle name="Normal 108" xfId="24902"/>
    <cellStyle name="Normal 109" xfId="24903"/>
    <cellStyle name="Normal 11" xfId="2370"/>
    <cellStyle name="Normal 110" xfId="24904"/>
    <cellStyle name="Normal 111" xfId="2371"/>
    <cellStyle name="Normal 112" xfId="24905"/>
    <cellStyle name="Normal 113" xfId="24906"/>
    <cellStyle name="Normal 114" xfId="15"/>
    <cellStyle name="Normal 115" xfId="24907"/>
    <cellStyle name="Normal 116" xfId="2372"/>
    <cellStyle name="Normal 117" xfId="24908"/>
    <cellStyle name="Normal 117 2" xfId="24909"/>
    <cellStyle name="Normal 117 2 2" xfId="24910"/>
    <cellStyle name="Normal 117 2 3" xfId="24911"/>
    <cellStyle name="Normal 117 3" xfId="24912"/>
    <cellStyle name="Normal 117 4" xfId="24913"/>
    <cellStyle name="Normal 117 5" xfId="24914"/>
    <cellStyle name="Normal 118" xfId="24915"/>
    <cellStyle name="Normal 119" xfId="24916"/>
    <cellStyle name="Normal 12" xfId="2373"/>
    <cellStyle name="Normal 12 2" xfId="24917"/>
    <cellStyle name="Normal 12 3" xfId="24918"/>
    <cellStyle name="Normal 120" xfId="24919"/>
    <cellStyle name="Normal 121" xfId="24920"/>
    <cellStyle name="Normal 122" xfId="24921"/>
    <cellStyle name="Normal 123" xfId="24922"/>
    <cellStyle name="Normal 124" xfId="24923"/>
    <cellStyle name="Normal 125" xfId="24924"/>
    <cellStyle name="Normal 126" xfId="24925"/>
    <cellStyle name="Normal 127" xfId="24926"/>
    <cellStyle name="Normal 128" xfId="24927"/>
    <cellStyle name="Normal 129" xfId="24928"/>
    <cellStyle name="Normal 13" xfId="2374"/>
    <cellStyle name="Normal 13 2" xfId="24929"/>
    <cellStyle name="Normal 13 2 2" xfId="24930"/>
    <cellStyle name="Normal 13 3" xfId="24931"/>
    <cellStyle name="Normal 13 3 2" xfId="24932"/>
    <cellStyle name="Normal 13 4" xfId="24933"/>
    <cellStyle name="Normal 13 4 2" xfId="24934"/>
    <cellStyle name="Normal 130" xfId="24935"/>
    <cellStyle name="Normal 131" xfId="24936"/>
    <cellStyle name="Normal 132" xfId="24937"/>
    <cellStyle name="Normal 133" xfId="24938"/>
    <cellStyle name="Normal 134" xfId="24939"/>
    <cellStyle name="Normal 135" xfId="24940"/>
    <cellStyle name="Normal 136" xfId="24941"/>
    <cellStyle name="Normal 137" xfId="24942"/>
    <cellStyle name="Normal 138" xfId="24943"/>
    <cellStyle name="Normal 139" xfId="24944"/>
    <cellStyle name="Normal 14" xfId="2375"/>
    <cellStyle name="Normal 14 2" xfId="24945"/>
    <cellStyle name="Normal 14 2 2" xfId="24946"/>
    <cellStyle name="Normal 14 3" xfId="24947"/>
    <cellStyle name="Normal 14 3 2" xfId="24948"/>
    <cellStyle name="Normal 14 4" xfId="24949"/>
    <cellStyle name="Normal 14 4 2" xfId="24950"/>
    <cellStyle name="Normal 140" xfId="24951"/>
    <cellStyle name="Normal 141" xfId="24952"/>
    <cellStyle name="Normal 142" xfId="24953"/>
    <cellStyle name="Normal 143" xfId="24954"/>
    <cellStyle name="Normal 144" xfId="24955"/>
    <cellStyle name="Normal 145" xfId="24956"/>
    <cellStyle name="Normal 146" xfId="24957"/>
    <cellStyle name="Normal 147" xfId="24958"/>
    <cellStyle name="Normal 148" xfId="24959"/>
    <cellStyle name="Normal 149" xfId="24960"/>
    <cellStyle name="Normal 15" xfId="2376"/>
    <cellStyle name="Normal 15 2" xfId="24961"/>
    <cellStyle name="Normal 15 2 2" xfId="24962"/>
    <cellStyle name="Normal 15 2 2 2" xfId="24963"/>
    <cellStyle name="Normal 15 2 3" xfId="24964"/>
    <cellStyle name="Normal 15 3" xfId="24965"/>
    <cellStyle name="Normal 15 3 2" xfId="24966"/>
    <cellStyle name="Normal 150" xfId="24967"/>
    <cellStyle name="Normal 151" xfId="24968"/>
    <cellStyle name="Normal 152" xfId="24969"/>
    <cellStyle name="Normal 153" xfId="24970"/>
    <cellStyle name="Normal 154" xfId="24971"/>
    <cellStyle name="Normal 155" xfId="24972"/>
    <cellStyle name="Normal 156" xfId="24973"/>
    <cellStyle name="Normal 156 2" xfId="24974"/>
    <cellStyle name="Normal 157" xfId="24975"/>
    <cellStyle name="Normal 157 2" xfId="24976"/>
    <cellStyle name="Normal 158" xfId="24977"/>
    <cellStyle name="Normal 158 2" xfId="24978"/>
    <cellStyle name="Normal 159" xfId="24979"/>
    <cellStyle name="Normal 159 2" xfId="24980"/>
    <cellStyle name="Normal 16" xfId="2377"/>
    <cellStyle name="Normal 16 2" xfId="24981"/>
    <cellStyle name="Normal 16 2 2" xfId="24982"/>
    <cellStyle name="Normal 16 3" xfId="24983"/>
    <cellStyle name="Normal 160" xfId="24984"/>
    <cellStyle name="Normal 160 2" xfId="24985"/>
    <cellStyle name="Normal 161" xfId="24986"/>
    <cellStyle name="Normal 161 2" xfId="24987"/>
    <cellStyle name="Normal 162" xfId="24988"/>
    <cellStyle name="Normal 162 2" xfId="24989"/>
    <cellStyle name="Normal 163" xfId="24990"/>
    <cellStyle name="Normal 163 2" xfId="24991"/>
    <cellStyle name="Normal 164" xfId="24992"/>
    <cellStyle name="Normal 164 2" xfId="24993"/>
    <cellStyle name="Normal 165" xfId="24994"/>
    <cellStyle name="Normal 165 2" xfId="24995"/>
    <cellStyle name="Normal 166" xfId="24996"/>
    <cellStyle name="Normal 166 2" xfId="24997"/>
    <cellStyle name="Normal 167" xfId="24998"/>
    <cellStyle name="Normal 167 2" xfId="24999"/>
    <cellStyle name="Normal 168" xfId="25000"/>
    <cellStyle name="Normal 168 2" xfId="25001"/>
    <cellStyle name="Normal 169" xfId="25002"/>
    <cellStyle name="Normal 169 2" xfId="25003"/>
    <cellStyle name="Normal 17" xfId="2378"/>
    <cellStyle name="Normal 170" xfId="25004"/>
    <cellStyle name="Normal 170 2" xfId="25005"/>
    <cellStyle name="Normal 171" xfId="25006"/>
    <cellStyle name="Normal 171 2" xfId="25007"/>
    <cellStyle name="Normal 172" xfId="25008"/>
    <cellStyle name="Normal 172 2" xfId="25009"/>
    <cellStyle name="Normal 173" xfId="25010"/>
    <cellStyle name="Normal 173 2" xfId="25011"/>
    <cellStyle name="Normal 174" xfId="25012"/>
    <cellStyle name="Normal 174 2" xfId="25013"/>
    <cellStyle name="Normal 175" xfId="25014"/>
    <cellStyle name="Normal 175 2" xfId="25015"/>
    <cellStyle name="Normal 176" xfId="25016"/>
    <cellStyle name="Normal 176 2" xfId="25017"/>
    <cellStyle name="Normal 177" xfId="25018"/>
    <cellStyle name="Normal 177 2" xfId="25019"/>
    <cellStyle name="Normal 178" xfId="25020"/>
    <cellStyle name="Normal 178 2" xfId="25021"/>
    <cellStyle name="Normal 179" xfId="25022"/>
    <cellStyle name="Normal 179 2" xfId="25023"/>
    <cellStyle name="Normal 18" xfId="17"/>
    <cellStyle name="Normal 18 2" xfId="2379"/>
    <cellStyle name="Normal 18 2 2" xfId="4653"/>
    <cellStyle name="Normal 18 3" xfId="3169"/>
    <cellStyle name="Normal 180" xfId="25024"/>
    <cellStyle name="Normal 180 2" xfId="25025"/>
    <cellStyle name="Normal 181" xfId="25026"/>
    <cellStyle name="Normal 181 2" xfId="25027"/>
    <cellStyle name="Normal 182" xfId="25028"/>
    <cellStyle name="Normal 182 2" xfId="25029"/>
    <cellStyle name="Normal 183" xfId="25030"/>
    <cellStyle name="Normal 183 2" xfId="25031"/>
    <cellStyle name="Normal 184" xfId="25032"/>
    <cellStyle name="Normal 184 2" xfId="25033"/>
    <cellStyle name="Normal 185" xfId="25034"/>
    <cellStyle name="Normal 185 2" xfId="25035"/>
    <cellStyle name="Normal 186" xfId="25036"/>
    <cellStyle name="Normal 186 2" xfId="25037"/>
    <cellStyle name="Normal 187" xfId="25038"/>
    <cellStyle name="Normal 187 2" xfId="25039"/>
    <cellStyle name="Normal 188" xfId="25040"/>
    <cellStyle name="Normal 188 2" xfId="25041"/>
    <cellStyle name="Normal 189" xfId="25042"/>
    <cellStyle name="Normal 189 2" xfId="25043"/>
    <cellStyle name="Normal 19" xfId="14"/>
    <cellStyle name="Normal 19 2" xfId="2380"/>
    <cellStyle name="Normal 19 2 2" xfId="25044"/>
    <cellStyle name="Normal 19 3" xfId="25045"/>
    <cellStyle name="Normal 19 3 2" xfId="25046"/>
    <cellStyle name="Normal 19 3 2 2" xfId="25047"/>
    <cellStyle name="Normal 19 3 2 2 2" xfId="25048"/>
    <cellStyle name="Normal 19 3 2 2 2 2" xfId="25049"/>
    <cellStyle name="Normal 19 3 2 2 2 2 2" xfId="25050"/>
    <cellStyle name="Normal 19 3 2 2 2 2 3" xfId="25051"/>
    <cellStyle name="Normal 19 3 2 2 2 2 4" xfId="25052"/>
    <cellStyle name="Normal 19 3 2 2 2 3" xfId="25053"/>
    <cellStyle name="Normal 19 3 2 2 2 3 2" xfId="25054"/>
    <cellStyle name="Normal 19 3 2 2 2 4" xfId="25055"/>
    <cellStyle name="Normal 19 3 2 2 2 5" xfId="25056"/>
    <cellStyle name="Normal 19 3 2 2 3" xfId="25057"/>
    <cellStyle name="Normal 19 3 2 2 3 2" xfId="25058"/>
    <cellStyle name="Normal 19 3 2 2 3 2 2" xfId="25059"/>
    <cellStyle name="Normal 19 3 2 2 3 2 3" xfId="25060"/>
    <cellStyle name="Normal 19 3 2 2 3 2 4" xfId="25061"/>
    <cellStyle name="Normal 19 3 2 2 3 3" xfId="25062"/>
    <cellStyle name="Normal 19 3 2 2 3 3 2" xfId="25063"/>
    <cellStyle name="Normal 19 3 2 2 3 4" xfId="25064"/>
    <cellStyle name="Normal 19 3 2 2 3 5" xfId="25065"/>
    <cellStyle name="Normal 19 3 2 2 4" xfId="25066"/>
    <cellStyle name="Normal 19 3 2 2 4 2" xfId="25067"/>
    <cellStyle name="Normal 19 3 2 2 4 3" xfId="25068"/>
    <cellStyle name="Normal 19 3 2 2 4 4" xfId="25069"/>
    <cellStyle name="Normal 19 3 2 2 5" xfId="25070"/>
    <cellStyle name="Normal 19 3 2 2 5 2" xfId="25071"/>
    <cellStyle name="Normal 19 3 2 2 6" xfId="25072"/>
    <cellStyle name="Normal 19 3 2 2 7" xfId="25073"/>
    <cellStyle name="Normal 19 3 2 3" xfId="25074"/>
    <cellStyle name="Normal 19 3 2 3 2" xfId="25075"/>
    <cellStyle name="Normal 19 3 2 3 2 2" xfId="25076"/>
    <cellStyle name="Normal 19 3 2 3 2 3" xfId="25077"/>
    <cellStyle name="Normal 19 3 2 3 2 4" xfId="25078"/>
    <cellStyle name="Normal 19 3 2 3 3" xfId="25079"/>
    <cellStyle name="Normal 19 3 2 3 3 2" xfId="25080"/>
    <cellStyle name="Normal 19 3 2 3 4" xfId="25081"/>
    <cellStyle name="Normal 19 3 2 3 5" xfId="25082"/>
    <cellStyle name="Normal 19 3 2 4" xfId="25083"/>
    <cellStyle name="Normal 19 3 2 4 2" xfId="25084"/>
    <cellStyle name="Normal 19 3 2 4 2 2" xfId="25085"/>
    <cellStyle name="Normal 19 3 2 4 2 3" xfId="25086"/>
    <cellStyle name="Normal 19 3 2 4 2 4" xfId="25087"/>
    <cellStyle name="Normal 19 3 2 4 3" xfId="25088"/>
    <cellStyle name="Normal 19 3 2 4 3 2" xfId="25089"/>
    <cellStyle name="Normal 19 3 2 4 4" xfId="25090"/>
    <cellStyle name="Normal 19 3 2 4 5" xfId="25091"/>
    <cellStyle name="Normal 19 3 2 5" xfId="25092"/>
    <cellStyle name="Normal 19 3 2 5 2" xfId="25093"/>
    <cellStyle name="Normal 19 3 2 5 3" xfId="25094"/>
    <cellStyle name="Normal 19 3 2 5 4" xfId="25095"/>
    <cellStyle name="Normal 19 3 2 6" xfId="25096"/>
    <cellStyle name="Normal 19 3 2 6 2" xfId="25097"/>
    <cellStyle name="Normal 19 3 2 7" xfId="25098"/>
    <cellStyle name="Normal 19 3 2 8" xfId="25099"/>
    <cellStyle name="Normal 19 3 3" xfId="25100"/>
    <cellStyle name="Normal 19 4" xfId="25101"/>
    <cellStyle name="Normal 19 4 2" xfId="25102"/>
    <cellStyle name="Normal 19 4 2 2" xfId="25103"/>
    <cellStyle name="Normal 19 4 2 2 2" xfId="25104"/>
    <cellStyle name="Normal 19 4 2 2 2 2" xfId="25105"/>
    <cellStyle name="Normal 19 4 2 2 2 3" xfId="25106"/>
    <cellStyle name="Normal 19 4 2 2 2 4" xfId="25107"/>
    <cellStyle name="Normal 19 4 2 2 3" xfId="25108"/>
    <cellStyle name="Normal 19 4 2 2 3 2" xfId="25109"/>
    <cellStyle name="Normal 19 4 2 2 4" xfId="25110"/>
    <cellStyle name="Normal 19 4 2 2 5" xfId="25111"/>
    <cellStyle name="Normal 19 4 2 3" xfId="25112"/>
    <cellStyle name="Normal 19 4 2 3 2" xfId="25113"/>
    <cellStyle name="Normal 19 4 2 3 2 2" xfId="25114"/>
    <cellStyle name="Normal 19 4 2 3 2 3" xfId="25115"/>
    <cellStyle name="Normal 19 4 2 3 2 4" xfId="25116"/>
    <cellStyle name="Normal 19 4 2 3 3" xfId="25117"/>
    <cellStyle name="Normal 19 4 2 3 3 2" xfId="25118"/>
    <cellStyle name="Normal 19 4 2 3 4" xfId="25119"/>
    <cellStyle name="Normal 19 4 2 3 5" xfId="25120"/>
    <cellStyle name="Normal 19 4 2 4" xfId="25121"/>
    <cellStyle name="Normal 19 4 2 4 2" xfId="25122"/>
    <cellStyle name="Normal 19 4 2 4 3" xfId="25123"/>
    <cellStyle name="Normal 19 4 2 4 4" xfId="25124"/>
    <cellStyle name="Normal 19 4 2 5" xfId="25125"/>
    <cellStyle name="Normal 19 4 2 5 2" xfId="25126"/>
    <cellStyle name="Normal 19 4 2 6" xfId="25127"/>
    <cellStyle name="Normal 19 4 2 7" xfId="25128"/>
    <cellStyle name="Normal 19 4 3" xfId="25129"/>
    <cellStyle name="Normal 19 4 3 2" xfId="25130"/>
    <cellStyle name="Normal 19 4 3 2 2" xfId="25131"/>
    <cellStyle name="Normal 19 4 3 2 3" xfId="25132"/>
    <cellStyle name="Normal 19 4 3 2 4" xfId="25133"/>
    <cellStyle name="Normal 19 4 3 3" xfId="25134"/>
    <cellStyle name="Normal 19 4 3 3 2" xfId="25135"/>
    <cellStyle name="Normal 19 4 3 4" xfId="25136"/>
    <cellStyle name="Normal 19 4 3 5" xfId="25137"/>
    <cellStyle name="Normal 19 4 4" xfId="25138"/>
    <cellStyle name="Normal 19 4 4 2" xfId="25139"/>
    <cellStyle name="Normal 19 4 4 2 2" xfId="25140"/>
    <cellStyle name="Normal 19 4 4 2 3" xfId="25141"/>
    <cellStyle name="Normal 19 4 4 2 4" xfId="25142"/>
    <cellStyle name="Normal 19 4 4 3" xfId="25143"/>
    <cellStyle name="Normal 19 4 4 3 2" xfId="25144"/>
    <cellStyle name="Normal 19 4 4 4" xfId="25145"/>
    <cellStyle name="Normal 19 4 4 5" xfId="25146"/>
    <cellStyle name="Normal 19 4 5" xfId="25147"/>
    <cellStyle name="Normal 19 4 5 2" xfId="25148"/>
    <cellStyle name="Normal 19 4 5 3" xfId="25149"/>
    <cellStyle name="Normal 19 4 5 4" xfId="25150"/>
    <cellStyle name="Normal 19 4 6" xfId="25151"/>
    <cellStyle name="Normal 19 4 6 2" xfId="25152"/>
    <cellStyle name="Normal 19 4 7" xfId="25153"/>
    <cellStyle name="Normal 19 4 8" xfId="25154"/>
    <cellStyle name="Normal 190" xfId="25155"/>
    <cellStyle name="Normal 190 2" xfId="25156"/>
    <cellStyle name="Normal 191" xfId="25157"/>
    <cellStyle name="Normal 191 2" xfId="25158"/>
    <cellStyle name="Normal 192" xfId="25159"/>
    <cellStyle name="Normal 192 2" xfId="25160"/>
    <cellStyle name="Normal 193" xfId="25161"/>
    <cellStyle name="Normal 193 2" xfId="25162"/>
    <cellStyle name="Normal 194" xfId="25163"/>
    <cellStyle name="Normal 194 2" xfId="25164"/>
    <cellStyle name="Normal 195" xfId="25165"/>
    <cellStyle name="Normal 195 2" xfId="25166"/>
    <cellStyle name="Normal 196" xfId="25167"/>
    <cellStyle name="Normal 196 2" xfId="25168"/>
    <cellStyle name="Normal 197" xfId="25169"/>
    <cellStyle name="Normal 197 2" xfId="25170"/>
    <cellStyle name="Normal 198" xfId="25171"/>
    <cellStyle name="Normal 198 2" xfId="25172"/>
    <cellStyle name="Normal 199" xfId="25173"/>
    <cellStyle name="Normal 199 2" xfId="25174"/>
    <cellStyle name="Normal 2" xfId="1"/>
    <cellStyle name="Normal 2 10" xfId="18"/>
    <cellStyle name="Normal 2 11" xfId="25175"/>
    <cellStyle name="Normal 2 12" xfId="25176"/>
    <cellStyle name="Normal 2 13" xfId="25177"/>
    <cellStyle name="Normal 2 13 2" xfId="25178"/>
    <cellStyle name="Normal 2 13 3" xfId="25179"/>
    <cellStyle name="Normal 2 13 4" xfId="25180"/>
    <cellStyle name="Normal 2 14" xfId="25181"/>
    <cellStyle name="Normal 2 14 2" xfId="25182"/>
    <cellStyle name="Normal 2 15" xfId="25183"/>
    <cellStyle name="Normal 2 16" xfId="25184"/>
    <cellStyle name="Normal 2 17" xfId="32796"/>
    <cellStyle name="Normal 2 2" xfId="2381"/>
    <cellStyle name="Normal 2 2 2" xfId="2382"/>
    <cellStyle name="Normal 2 2 2 2" xfId="2383"/>
    <cellStyle name="Normal 2 2 2 2 2" xfId="4656"/>
    <cellStyle name="Normal 2 2 2 2 2 2" xfId="25185"/>
    <cellStyle name="Normal 2 2 2 2 3" xfId="25186"/>
    <cellStyle name="Normal 2 2 2 2 3 2" xfId="25187"/>
    <cellStyle name="Normal 2 2 2 2 4" xfId="25188"/>
    <cellStyle name="Normal 2 2 2 3" xfId="4655"/>
    <cellStyle name="Normal 2 2 2 3 2" xfId="25189"/>
    <cellStyle name="Normal 2 2 2 4" xfId="25190"/>
    <cellStyle name="Normal 2 2 2 4 2" xfId="25191"/>
    <cellStyle name="Normal 2 2 2 5" xfId="25192"/>
    <cellStyle name="Normal 2 2 3" xfId="2384"/>
    <cellStyle name="Normal 2 2 3 2" xfId="4657"/>
    <cellStyle name="Normal 2 2 3 2 2" xfId="25193"/>
    <cellStyle name="Normal 2 2 3 3" xfId="25194"/>
    <cellStyle name="Normal 2 2 3 3 2" xfId="25195"/>
    <cellStyle name="Normal 2 2 3 4" xfId="25196"/>
    <cellStyle name="Normal 2 2 4" xfId="4654"/>
    <cellStyle name="Normal 2 2 4 2" xfId="25197"/>
    <cellStyle name="Normal 2 2 5" xfId="25198"/>
    <cellStyle name="Normal 2 2 5 2" xfId="25199"/>
    <cellStyle name="Normal 2 2 6" xfId="25200"/>
    <cellStyle name="Normal 2 2_1Corp P13 Reductions_Adjustments" xfId="25201"/>
    <cellStyle name="Normal 2 223" xfId="2385"/>
    <cellStyle name="Normal 2 3" xfId="10"/>
    <cellStyle name="Normal 2 3 2" xfId="2387"/>
    <cellStyle name="Normal 2 3 2 2" xfId="2388"/>
    <cellStyle name="Normal 2 3 2 2 2" xfId="4659"/>
    <cellStyle name="Normal 2 3 2 3" xfId="4658"/>
    <cellStyle name="Normal 2 3 2 3 2" xfId="25202"/>
    <cellStyle name="Normal 2 3 2 4" xfId="25203"/>
    <cellStyle name="Normal 2 3 3" xfId="2386"/>
    <cellStyle name="Normal 2 3 3 2" xfId="25204"/>
    <cellStyle name="Normal 2 3 4" xfId="2389"/>
    <cellStyle name="Normal 2 3 4 2" xfId="25205"/>
    <cellStyle name="Normal 2 3 5" xfId="25206"/>
    <cellStyle name="Normal 2 4" xfId="2390"/>
    <cellStyle name="Normal 2 4 2" xfId="25207"/>
    <cellStyle name="Normal 2 4 2 2" xfId="25208"/>
    <cellStyle name="Normal 2 4 2 2 2" xfId="25209"/>
    <cellStyle name="Normal 2 4 2 3" xfId="25210"/>
    <cellStyle name="Normal 2 4 2 3 2" xfId="25211"/>
    <cellStyle name="Normal 2 4 2 4" xfId="25212"/>
    <cellStyle name="Normal 2 4 3" xfId="25213"/>
    <cellStyle name="Normal 2 4 3 2" xfId="25214"/>
    <cellStyle name="Normal 2 4 4" xfId="25215"/>
    <cellStyle name="Normal 2 4 4 2" xfId="25216"/>
    <cellStyle name="Normal 2 4 5" xfId="25217"/>
    <cellStyle name="Normal 2 5" xfId="2391"/>
    <cellStyle name="Normal 2 5 2" xfId="25218"/>
    <cellStyle name="Normal 2 5 2 2" xfId="25219"/>
    <cellStyle name="Normal 2 5 2 2 2" xfId="25220"/>
    <cellStyle name="Normal 2 5 2 3" xfId="25221"/>
    <cellStyle name="Normal 2 5 2 3 2" xfId="25222"/>
    <cellStyle name="Normal 2 5 2 4" xfId="25223"/>
    <cellStyle name="Normal 2 5 3" xfId="25224"/>
    <cellStyle name="Normal 2 5 3 2" xfId="25225"/>
    <cellStyle name="Normal 2 5 4" xfId="25226"/>
    <cellStyle name="Normal 2 5 4 2" xfId="25227"/>
    <cellStyle name="Normal 2 5 5" xfId="25228"/>
    <cellStyle name="Normal 2 6" xfId="2392"/>
    <cellStyle name="Normal 2 6 2" xfId="25229"/>
    <cellStyle name="Normal 2 6 2 2" xfId="25230"/>
    <cellStyle name="Normal 2 6 2 2 2" xfId="25231"/>
    <cellStyle name="Normal 2 6 2 3" xfId="25232"/>
    <cellStyle name="Normal 2 6 2 3 2" xfId="25233"/>
    <cellStyle name="Normal 2 6 2 4" xfId="25234"/>
    <cellStyle name="Normal 2 6 3" xfId="25235"/>
    <cellStyle name="Normal 2 6 3 2" xfId="25236"/>
    <cellStyle name="Normal 2 6 4" xfId="25237"/>
    <cellStyle name="Normal 2 6 4 2" xfId="25238"/>
    <cellStyle name="Normal 2 6 5" xfId="25239"/>
    <cellStyle name="Normal 2 7" xfId="2393"/>
    <cellStyle name="Normal 2 7 2" xfId="25240"/>
    <cellStyle name="Normal 2 8" xfId="2394"/>
    <cellStyle name="Normal 2 8 2" xfId="25241"/>
    <cellStyle name="Normal 2 9" xfId="2395"/>
    <cellStyle name="Normal 2 9 2" xfId="4660"/>
    <cellStyle name="Normal 2_(I) PCAP" xfId="2396"/>
    <cellStyle name="Normal 20" xfId="2397"/>
    <cellStyle name="Normal 20 2" xfId="25242"/>
    <cellStyle name="Normal 20 2 2" xfId="25243"/>
    <cellStyle name="Normal 200" xfId="25244"/>
    <cellStyle name="Normal 200 2" xfId="25245"/>
    <cellStyle name="Normal 201" xfId="25246"/>
    <cellStyle name="Normal 201 2" xfId="25247"/>
    <cellStyle name="Normal 202" xfId="25248"/>
    <cellStyle name="Normal 202 2" xfId="25249"/>
    <cellStyle name="Normal 203" xfId="25250"/>
    <cellStyle name="Normal 203 2" xfId="25251"/>
    <cellStyle name="Normal 204" xfId="25252"/>
    <cellStyle name="Normal 204 2" xfId="25253"/>
    <cellStyle name="Normal 205" xfId="25254"/>
    <cellStyle name="Normal 205 2" xfId="25255"/>
    <cellStyle name="Normal 206" xfId="25256"/>
    <cellStyle name="Normal 206 2" xfId="25257"/>
    <cellStyle name="Normal 207" xfId="25258"/>
    <cellStyle name="Normal 207 2" xfId="25259"/>
    <cellStyle name="Normal 208" xfId="25260"/>
    <cellStyle name="Normal 208 2" xfId="25261"/>
    <cellStyle name="Normal 209" xfId="25262"/>
    <cellStyle name="Normal 209 2" xfId="25263"/>
    <cellStyle name="Normal 21" xfId="2398"/>
    <cellStyle name="Normal 21 2" xfId="25264"/>
    <cellStyle name="Normal 21 2 2" xfId="25265"/>
    <cellStyle name="Normal 210" xfId="25266"/>
    <cellStyle name="Normal 210 2" xfId="25267"/>
    <cellStyle name="Normal 211" xfId="25268"/>
    <cellStyle name="Normal 211 2" xfId="25269"/>
    <cellStyle name="Normal 212" xfId="25270"/>
    <cellStyle name="Normal 212 2" xfId="25271"/>
    <cellStyle name="Normal 213" xfId="25272"/>
    <cellStyle name="Normal 213 2" xfId="25273"/>
    <cellStyle name="Normal 214" xfId="25274"/>
    <cellStyle name="Normal 214 2" xfId="25275"/>
    <cellStyle name="Normal 215" xfId="25276"/>
    <cellStyle name="Normal 215 2" xfId="25277"/>
    <cellStyle name="Normal 216" xfId="25278"/>
    <cellStyle name="Normal 216 2" xfId="25279"/>
    <cellStyle name="Normal 217" xfId="25280"/>
    <cellStyle name="Normal 217 2" xfId="25281"/>
    <cellStyle name="Normal 218" xfId="25282"/>
    <cellStyle name="Normal 218 2" xfId="25283"/>
    <cellStyle name="Normal 219" xfId="25284"/>
    <cellStyle name="Normal 219 2" xfId="25285"/>
    <cellStyle name="Normal 22" xfId="2399"/>
    <cellStyle name="Normal 22 2" xfId="2400"/>
    <cellStyle name="Normal 22 2 2" xfId="2401"/>
    <cellStyle name="Normal 22 2 2 2" xfId="4663"/>
    <cellStyle name="Normal 22 2 3" xfId="4662"/>
    <cellStyle name="Normal 22 3" xfId="2402"/>
    <cellStyle name="Normal 22 3 2" xfId="4664"/>
    <cellStyle name="Normal 22 4" xfId="4661"/>
    <cellStyle name="Normal 220" xfId="25286"/>
    <cellStyle name="Normal 220 2" xfId="25287"/>
    <cellStyle name="Normal 221" xfId="25288"/>
    <cellStyle name="Normal 221 2" xfId="25289"/>
    <cellStyle name="Normal 222" xfId="25290"/>
    <cellStyle name="Normal 222 2" xfId="25291"/>
    <cellStyle name="Normal 223" xfId="25292"/>
    <cellStyle name="Normal 223 2" xfId="25293"/>
    <cellStyle name="Normal 224" xfId="25294"/>
    <cellStyle name="Normal 224 2" xfId="25295"/>
    <cellStyle name="Normal 225" xfId="25296"/>
    <cellStyle name="Normal 225 2" xfId="25297"/>
    <cellStyle name="Normal 226" xfId="25298"/>
    <cellStyle name="Normal 226 2" xfId="25299"/>
    <cellStyle name="Normal 227" xfId="25300"/>
    <cellStyle name="Normal 227 2" xfId="25301"/>
    <cellStyle name="Normal 228" xfId="25302"/>
    <cellStyle name="Normal 228 2" xfId="25303"/>
    <cellStyle name="Normal 229" xfId="25304"/>
    <cellStyle name="Normal 229 2" xfId="25305"/>
    <cellStyle name="Normal 23" xfId="2403"/>
    <cellStyle name="Normal 23 2" xfId="2404"/>
    <cellStyle name="Normal 23 2 2" xfId="2405"/>
    <cellStyle name="Normal 23 3" xfId="2406"/>
    <cellStyle name="Normal 23 3 2" xfId="2407"/>
    <cellStyle name="Normal 23 4" xfId="2408"/>
    <cellStyle name="Normal 23 5" xfId="2409"/>
    <cellStyle name="Normal 230" xfId="25306"/>
    <cellStyle name="Normal 230 2" xfId="25307"/>
    <cellStyle name="Normal 231" xfId="25308"/>
    <cellStyle name="Normal 231 2" xfId="25309"/>
    <cellStyle name="Normal 232" xfId="25310"/>
    <cellStyle name="Normal 232 2" xfId="25311"/>
    <cellStyle name="Normal 233" xfId="25312"/>
    <cellStyle name="Normal 233 2" xfId="25313"/>
    <cellStyle name="Normal 234" xfId="25314"/>
    <cellStyle name="Normal 234 2" xfId="25315"/>
    <cellStyle name="Normal 235" xfId="25316"/>
    <cellStyle name="Normal 235 2" xfId="25317"/>
    <cellStyle name="Normal 236" xfId="25318"/>
    <cellStyle name="Normal 236 2" xfId="25319"/>
    <cellStyle name="Normal 237" xfId="25320"/>
    <cellStyle name="Normal 237 2" xfId="25321"/>
    <cellStyle name="Normal 238" xfId="25322"/>
    <cellStyle name="Normal 238 2" xfId="25323"/>
    <cellStyle name="Normal 239" xfId="25324"/>
    <cellStyle name="Normal 239 2" xfId="25325"/>
    <cellStyle name="Normal 24" xfId="2410"/>
    <cellStyle name="Normal 24 2" xfId="25326"/>
    <cellStyle name="Normal 24 2 2" xfId="25327"/>
    <cellStyle name="Normal 240" xfId="25328"/>
    <cellStyle name="Normal 240 2" xfId="25329"/>
    <cellStyle name="Normal 241" xfId="25330"/>
    <cellStyle name="Normal 241 2" xfId="25331"/>
    <cellStyle name="Normal 242" xfId="25332"/>
    <cellStyle name="Normal 242 2" xfId="25333"/>
    <cellStyle name="Normal 243" xfId="25334"/>
    <cellStyle name="Normal 243 2" xfId="25335"/>
    <cellStyle name="Normal 244" xfId="25336"/>
    <cellStyle name="Normal 244 2" xfId="25337"/>
    <cellStyle name="Normal 245" xfId="25338"/>
    <cellStyle name="Normal 245 2" xfId="25339"/>
    <cellStyle name="Normal 246" xfId="25340"/>
    <cellStyle name="Normal 246 2" xfId="25341"/>
    <cellStyle name="Normal 247" xfId="25342"/>
    <cellStyle name="Normal 247 2" xfId="25343"/>
    <cellStyle name="Normal 248" xfId="25344"/>
    <cellStyle name="Normal 248 2" xfId="25345"/>
    <cellStyle name="Normal 249" xfId="25346"/>
    <cellStyle name="Normal 249 2" xfId="25347"/>
    <cellStyle name="Normal 25" xfId="2411"/>
    <cellStyle name="Normal 25 2" xfId="2412"/>
    <cellStyle name="Normal 25 2 2" xfId="25348"/>
    <cellStyle name="Normal 250" xfId="25349"/>
    <cellStyle name="Normal 250 2" xfId="25350"/>
    <cellStyle name="Normal 251" xfId="25351"/>
    <cellStyle name="Normal 251 2" xfId="25352"/>
    <cellStyle name="Normal 252" xfId="25353"/>
    <cellStyle name="Normal 252 2" xfId="25354"/>
    <cellStyle name="Normal 253" xfId="25355"/>
    <cellStyle name="Normal 253 2" xfId="25356"/>
    <cellStyle name="Normal 254" xfId="25357"/>
    <cellStyle name="Normal 254 2" xfId="25358"/>
    <cellStyle name="Normal 255" xfId="25359"/>
    <cellStyle name="Normal 255 2" xfId="25360"/>
    <cellStyle name="Normal 256" xfId="25361"/>
    <cellStyle name="Normal 256 2" xfId="25362"/>
    <cellStyle name="Normal 257" xfId="25363"/>
    <cellStyle name="Normal 257 2" xfId="25364"/>
    <cellStyle name="Normal 258" xfId="25365"/>
    <cellStyle name="Normal 258 2" xfId="25366"/>
    <cellStyle name="Normal 259" xfId="25367"/>
    <cellStyle name="Normal 259 2" xfId="25368"/>
    <cellStyle name="Normal 26" xfId="2413"/>
    <cellStyle name="Normal 26 2" xfId="2414"/>
    <cellStyle name="Normal 26 2 2" xfId="25369"/>
    <cellStyle name="Normal 260" xfId="2415"/>
    <cellStyle name="Normal 260 2" xfId="2416"/>
    <cellStyle name="Normal 260 2 2" xfId="4666"/>
    <cellStyle name="Normal 260 3" xfId="4665"/>
    <cellStyle name="Normal 261" xfId="25370"/>
    <cellStyle name="Normal 261 2" xfId="25371"/>
    <cellStyle name="Normal 262" xfId="25372"/>
    <cellStyle name="Normal 262 2" xfId="25373"/>
    <cellStyle name="Normal 263" xfId="25374"/>
    <cellStyle name="Normal 263 2" xfId="25375"/>
    <cellStyle name="Normal 264" xfId="25376"/>
    <cellStyle name="Normal 264 2" xfId="25377"/>
    <cellStyle name="Normal 265" xfId="25378"/>
    <cellStyle name="Normal 265 2" xfId="25379"/>
    <cellStyle name="Normal 266" xfId="25380"/>
    <cellStyle name="Normal 266 2" xfId="25381"/>
    <cellStyle name="Normal 266 3" xfId="25382"/>
    <cellStyle name="Normal 267" xfId="25383"/>
    <cellStyle name="Normal 267 2" xfId="25384"/>
    <cellStyle name="Normal 267 3" xfId="25385"/>
    <cellStyle name="Normal 268" xfId="25386"/>
    <cellStyle name="Normal 268 2" xfId="25387"/>
    <cellStyle name="Normal 269" xfId="25388"/>
    <cellStyle name="Normal 269 2" xfId="25389"/>
    <cellStyle name="Normal 27" xfId="2417"/>
    <cellStyle name="Normal 27 2" xfId="2418"/>
    <cellStyle name="Normal 27 2 2" xfId="25390"/>
    <cellStyle name="Normal 270" xfId="25391"/>
    <cellStyle name="Normal 270 2" xfId="25392"/>
    <cellStyle name="Normal 271" xfId="25393"/>
    <cellStyle name="Normal 271 2" xfId="25394"/>
    <cellStyle name="Normal 272" xfId="25395"/>
    <cellStyle name="Normal 272 2" xfId="25396"/>
    <cellStyle name="Normal 273" xfId="25397"/>
    <cellStyle name="Normal 273 2" xfId="25398"/>
    <cellStyle name="Normal 274" xfId="25399"/>
    <cellStyle name="Normal 274 2" xfId="25400"/>
    <cellStyle name="Normal 275" xfId="25401"/>
    <cellStyle name="Normal 275 2" xfId="25402"/>
    <cellStyle name="Normal 276" xfId="25403"/>
    <cellStyle name="Normal 277" xfId="25404"/>
    <cellStyle name="Normal 277 2" xfId="25405"/>
    <cellStyle name="Normal 277 2 2" xfId="25406"/>
    <cellStyle name="Normal 277 2 3" xfId="25407"/>
    <cellStyle name="Normal 277 2 4" xfId="25408"/>
    <cellStyle name="Normal 277 3" xfId="25409"/>
    <cellStyle name="Normal 277 3 2" xfId="25410"/>
    <cellStyle name="Normal 277 4" xfId="25411"/>
    <cellStyle name="Normal 277 5" xfId="25412"/>
    <cellStyle name="Normal 278" xfId="25413"/>
    <cellStyle name="Normal 278 2" xfId="25414"/>
    <cellStyle name="Normal 278 2 2" xfId="25415"/>
    <cellStyle name="Normal 278 2 3" xfId="25416"/>
    <cellStyle name="Normal 278 2 4" xfId="25417"/>
    <cellStyle name="Normal 278 3" xfId="25418"/>
    <cellStyle name="Normal 278 3 2" xfId="25419"/>
    <cellStyle name="Normal 278 4" xfId="25420"/>
    <cellStyle name="Normal 278 5" xfId="25421"/>
    <cellStyle name="Normal 279" xfId="25422"/>
    <cellStyle name="Normal 279 2" xfId="25423"/>
    <cellStyle name="Normal 279 2 2" xfId="25424"/>
    <cellStyle name="Normal 279 2 3" xfId="25425"/>
    <cellStyle name="Normal 279 2 4" xfId="25426"/>
    <cellStyle name="Normal 279 3" xfId="25427"/>
    <cellStyle name="Normal 279 3 2" xfId="25428"/>
    <cellStyle name="Normal 279 4" xfId="25429"/>
    <cellStyle name="Normal 279 5" xfId="25430"/>
    <cellStyle name="Normal 28" xfId="2419"/>
    <cellStyle name="Normal 28 2" xfId="2420"/>
    <cellStyle name="Normal 28 2 2" xfId="25431"/>
    <cellStyle name="Normal 280" xfId="25432"/>
    <cellStyle name="Normal 280 2" xfId="25433"/>
    <cellStyle name="Normal 280 2 2" xfId="25434"/>
    <cellStyle name="Normal 280 2 3" xfId="25435"/>
    <cellStyle name="Normal 280 2 4" xfId="25436"/>
    <cellStyle name="Normal 280 3" xfId="25437"/>
    <cellStyle name="Normal 280 3 2" xfId="25438"/>
    <cellStyle name="Normal 280 4" xfId="25439"/>
    <cellStyle name="Normal 280 5" xfId="25440"/>
    <cellStyle name="Normal 281" xfId="25441"/>
    <cellStyle name="Normal 281 2" xfId="25442"/>
    <cellStyle name="Normal 281 2 2" xfId="25443"/>
    <cellStyle name="Normal 281 2 3" xfId="25444"/>
    <cellStyle name="Normal 281 2 4" xfId="25445"/>
    <cellStyle name="Normal 281 3" xfId="25446"/>
    <cellStyle name="Normal 281 3 2" xfId="25447"/>
    <cellStyle name="Normal 281 4" xfId="25448"/>
    <cellStyle name="Normal 281 5" xfId="25449"/>
    <cellStyle name="Normal 282" xfId="25450"/>
    <cellStyle name="Normal 282 2" xfId="25451"/>
    <cellStyle name="Normal 282 2 2" xfId="25452"/>
    <cellStyle name="Normal 282 2 3" xfId="25453"/>
    <cellStyle name="Normal 282 2 4" xfId="25454"/>
    <cellStyle name="Normal 282 3" xfId="25455"/>
    <cellStyle name="Normal 282 3 2" xfId="25456"/>
    <cellStyle name="Normal 282 4" xfId="25457"/>
    <cellStyle name="Normal 282 5" xfId="25458"/>
    <cellStyle name="Normal 283" xfId="25459"/>
    <cellStyle name="Normal 283 2" xfId="25460"/>
    <cellStyle name="Normal 283 2 2" xfId="25461"/>
    <cellStyle name="Normal 283 2 3" xfId="25462"/>
    <cellStyle name="Normal 283 2 4" xfId="25463"/>
    <cellStyle name="Normal 283 3" xfId="25464"/>
    <cellStyle name="Normal 283 3 2" xfId="25465"/>
    <cellStyle name="Normal 283 4" xfId="25466"/>
    <cellStyle name="Normal 283 5" xfId="25467"/>
    <cellStyle name="Normal 284" xfId="25468"/>
    <cellStyle name="Normal 284 2" xfId="25469"/>
    <cellStyle name="Normal 284 2 2" xfId="25470"/>
    <cellStyle name="Normal 284 2 3" xfId="25471"/>
    <cellStyle name="Normal 284 2 4" xfId="25472"/>
    <cellStyle name="Normal 284 3" xfId="25473"/>
    <cellStyle name="Normal 284 3 2" xfId="25474"/>
    <cellStyle name="Normal 284 4" xfId="25475"/>
    <cellStyle name="Normal 284 5" xfId="25476"/>
    <cellStyle name="Normal 285" xfId="25477"/>
    <cellStyle name="Normal 286" xfId="25478"/>
    <cellStyle name="Normal 287" xfId="25479"/>
    <cellStyle name="Normal 288" xfId="25480"/>
    <cellStyle name="Normal 289" xfId="25481"/>
    <cellStyle name="Normal 29" xfId="2421"/>
    <cellStyle name="Normal 29 2" xfId="2422"/>
    <cellStyle name="Normal 29 2 2" xfId="25482"/>
    <cellStyle name="Normal 290" xfId="25483"/>
    <cellStyle name="Normal 291" xfId="25484"/>
    <cellStyle name="Normal 292" xfId="25485"/>
    <cellStyle name="Normal 293" xfId="25486"/>
    <cellStyle name="Normal 294" xfId="25487"/>
    <cellStyle name="Normal 295" xfId="25488"/>
    <cellStyle name="Normal 296" xfId="25489"/>
    <cellStyle name="Normal 297" xfId="25490"/>
    <cellStyle name="Normal 298" xfId="25491"/>
    <cellStyle name="Normal 299" xfId="25492"/>
    <cellStyle name="Normal 3" xfId="5"/>
    <cellStyle name="Normal 3 2" xfId="2423"/>
    <cellStyle name="Normal 3 2 2" xfId="25493"/>
    <cellStyle name="Normal 3 2 2 2" xfId="25494"/>
    <cellStyle name="Normal 3 2 2 2 2" xfId="25495"/>
    <cellStyle name="Normal 3 2 2 3" xfId="25496"/>
    <cellStyle name="Normal 3 2 2 3 2" xfId="25497"/>
    <cellStyle name="Normal 3 2 2 4" xfId="25498"/>
    <cellStyle name="Normal 3 2 3" xfId="25499"/>
    <cellStyle name="Normal 3 2 3 2" xfId="25500"/>
    <cellStyle name="Normal 3 2 4" xfId="25501"/>
    <cellStyle name="Normal 3 2 4 2" xfId="25502"/>
    <cellStyle name="Normal 3 2 5" xfId="25503"/>
    <cellStyle name="Normal 3 3" xfId="2424"/>
    <cellStyle name="Normal 3 3 2" xfId="25504"/>
    <cellStyle name="Normal 3 3 2 2" xfId="25505"/>
    <cellStyle name="Normal 3 3 2 2 2" xfId="25506"/>
    <cellStyle name="Normal 3 3 2 3" xfId="25507"/>
    <cellStyle name="Normal 3 3 2 3 2" xfId="25508"/>
    <cellStyle name="Normal 3 3 2 4" xfId="25509"/>
    <cellStyle name="Normal 3 3 3" xfId="25510"/>
    <cellStyle name="Normal 3 3 3 2" xfId="25511"/>
    <cellStyle name="Normal 3 3 4" xfId="25512"/>
    <cellStyle name="Normal 3 3 4 2" xfId="25513"/>
    <cellStyle name="Normal 3 3 5" xfId="25514"/>
    <cellStyle name="Normal 3 4" xfId="2425"/>
    <cellStyle name="Normal 3 4 2" xfId="25515"/>
    <cellStyle name="Normal 3 5" xfId="16"/>
    <cellStyle name="Normal 3 6" xfId="25516"/>
    <cellStyle name="Normal 3_1Corp P13 Reductions_Adjustments" xfId="25517"/>
    <cellStyle name="Normal 30" xfId="2426"/>
    <cellStyle name="Normal 30 2" xfId="2427"/>
    <cellStyle name="Normal 30 2 2" xfId="25518"/>
    <cellStyle name="Normal 300" xfId="25519"/>
    <cellStyle name="Normal 301" xfId="25520"/>
    <cellStyle name="Normal 302" xfId="25521"/>
    <cellStyle name="Normal 303" xfId="25522"/>
    <cellStyle name="Normal 304" xfId="6"/>
    <cellStyle name="Normal 305" xfId="32789"/>
    <cellStyle name="Normal 306" xfId="32790"/>
    <cellStyle name="Normal 307" xfId="32795"/>
    <cellStyle name="Normal 31" xfId="2428"/>
    <cellStyle name="Normal 31 2" xfId="2429"/>
    <cellStyle name="Normal 31 2 2" xfId="25523"/>
    <cellStyle name="Normal 32" xfId="2430"/>
    <cellStyle name="Normal 32 2" xfId="2431"/>
    <cellStyle name="Normal 32 3" xfId="2432"/>
    <cellStyle name="Normal 33" xfId="2433"/>
    <cellStyle name="Normal 33 2" xfId="2434"/>
    <cellStyle name="Normal 33 2 2" xfId="25524"/>
    <cellStyle name="Normal 33 3" xfId="2435"/>
    <cellStyle name="Normal 33 3 2" xfId="4668"/>
    <cellStyle name="Normal 33 4" xfId="4667"/>
    <cellStyle name="Normal 34" xfId="2436"/>
    <cellStyle name="Normal 34 2" xfId="2437"/>
    <cellStyle name="Normal 35" xfId="2438"/>
    <cellStyle name="Normal 36" xfId="2439"/>
    <cellStyle name="Normal 36 2" xfId="25525"/>
    <cellStyle name="Normal 36 2 2" xfId="25526"/>
    <cellStyle name="Normal 37" xfId="2440"/>
    <cellStyle name="Normal 38" xfId="2441"/>
    <cellStyle name="Normal 39" xfId="2442"/>
    <cellStyle name="Normal 4" xfId="11"/>
    <cellStyle name="Normal 4 10" xfId="2444"/>
    <cellStyle name="Normal 4 2" xfId="2445"/>
    <cellStyle name="Normal 4 2 2" xfId="2446"/>
    <cellStyle name="Normal 4 2 2 2" xfId="4670"/>
    <cellStyle name="Normal 4 2 2 2 2" xfId="25527"/>
    <cellStyle name="Normal 4 2 2 3" xfId="25528"/>
    <cellStyle name="Normal 4 2 2 3 2" xfId="25529"/>
    <cellStyle name="Normal 4 2 2 4" xfId="25530"/>
    <cellStyle name="Normal 4 2 3" xfId="4669"/>
    <cellStyle name="Normal 4 2 3 2" xfId="25531"/>
    <cellStyle name="Normal 4 2 4" xfId="25532"/>
    <cellStyle name="Normal 4 2 4 2" xfId="25533"/>
    <cellStyle name="Normal 4 2 5" xfId="25534"/>
    <cellStyle name="Normal 4 3" xfId="2443"/>
    <cellStyle name="Normal 4 3 2" xfId="25535"/>
    <cellStyle name="Normal 4 3 2 2" xfId="25536"/>
    <cellStyle name="Normal 4 3 3" xfId="25537"/>
    <cellStyle name="Normal 4 3 3 2" xfId="25538"/>
    <cellStyle name="Normal 4 3 4" xfId="25539"/>
    <cellStyle name="Normal 4 4" xfId="3166"/>
    <cellStyle name="Normal 4 4 2" xfId="25540"/>
    <cellStyle name="Normal 4 5" xfId="25541"/>
    <cellStyle name="Normal 4 5 2" xfId="25542"/>
    <cellStyle name="Normal 4 6" xfId="25543"/>
    <cellStyle name="Normal 4 7" xfId="25544"/>
    <cellStyle name="Normal 4 7 2" xfId="25545"/>
    <cellStyle name="Normal 4 7 3" xfId="25546"/>
    <cellStyle name="Normal 4 7 4" xfId="25547"/>
    <cellStyle name="Normal 4 8" xfId="25548"/>
    <cellStyle name="Normal 4 8 2" xfId="25549"/>
    <cellStyle name="Normal 4 9" xfId="25550"/>
    <cellStyle name="Normal 4_9. Staff Cost-External Services" xfId="25551"/>
    <cellStyle name="Normal 40" xfId="2447"/>
    <cellStyle name="Normal 40 2" xfId="2448"/>
    <cellStyle name="Normal 40 3" xfId="2449"/>
    <cellStyle name="Normal 41" xfId="2450"/>
    <cellStyle name="Normal 41 2" xfId="25552"/>
    <cellStyle name="Normal 41 2 2" xfId="25553"/>
    <cellStyle name="Normal 41 3" xfId="25554"/>
    <cellStyle name="Normal 41 4" xfId="25555"/>
    <cellStyle name="Normal 42" xfId="2451"/>
    <cellStyle name="Normal 42 2" xfId="25556"/>
    <cellStyle name="Normal 42 2 2" xfId="25557"/>
    <cellStyle name="Normal 42 3" xfId="25558"/>
    <cellStyle name="Normal 43" xfId="2452"/>
    <cellStyle name="Normal 43 2" xfId="25559"/>
    <cellStyle name="Normal 43 2 2" xfId="25560"/>
    <cellStyle name="Normal 43 3" xfId="25561"/>
    <cellStyle name="Normal 44" xfId="2453"/>
    <cellStyle name="Normal 44 2" xfId="25562"/>
    <cellStyle name="Normal 45" xfId="2454"/>
    <cellStyle name="Normal 45 2" xfId="25563"/>
    <cellStyle name="Normal 46" xfId="2455"/>
    <cellStyle name="Normal 46 2" xfId="25564"/>
    <cellStyle name="Normal 47" xfId="2456"/>
    <cellStyle name="Normal 47 2" xfId="25565"/>
    <cellStyle name="Normal 48" xfId="2457"/>
    <cellStyle name="Normal 48 2" xfId="25566"/>
    <cellStyle name="Normal 49" xfId="2458"/>
    <cellStyle name="Normal 49 2" xfId="25567"/>
    <cellStyle name="Normal 49 2 2" xfId="25568"/>
    <cellStyle name="Normal 49 2 2 2" xfId="25569"/>
    <cellStyle name="Normal 49 2 2 2 2" xfId="25570"/>
    <cellStyle name="Normal 49 2 2 2 2 2" xfId="25571"/>
    <cellStyle name="Normal 49 2 2 2 3" xfId="25572"/>
    <cellStyle name="Normal 49 2 2 3" xfId="25573"/>
    <cellStyle name="Normal 49 2 2 3 2" xfId="25574"/>
    <cellStyle name="Normal 49 2 2 4" xfId="25575"/>
    <cellStyle name="Normal 49 2 3" xfId="25576"/>
    <cellStyle name="Normal 49 2 3 2" xfId="25577"/>
    <cellStyle name="Normal 49 2 4" xfId="25578"/>
    <cellStyle name="Normal 49 3" xfId="25579"/>
    <cellStyle name="Normal 49 3 2" xfId="25580"/>
    <cellStyle name="Normal 49 4" xfId="25581"/>
    <cellStyle name="Normal 5" xfId="2459"/>
    <cellStyle name="Normal 5 2" xfId="2460"/>
    <cellStyle name="Normal 5 2 2" xfId="2461"/>
    <cellStyle name="Normal 5 2 2 2" xfId="4673"/>
    <cellStyle name="Normal 5 2 2 2 2" xfId="25582"/>
    <cellStyle name="Normal 5 2 2 3" xfId="25583"/>
    <cellStyle name="Normal 5 2 2 3 2" xfId="25584"/>
    <cellStyle name="Normal 5 2 2 4" xfId="25585"/>
    <cellStyle name="Normal 5 2 3" xfId="4672"/>
    <cellStyle name="Normal 5 2 3 2" xfId="25586"/>
    <cellStyle name="Normal 5 2 4" xfId="25587"/>
    <cellStyle name="Normal 5 2 4 2" xfId="25588"/>
    <cellStyle name="Normal 5 2 5" xfId="25589"/>
    <cellStyle name="Normal 5 3" xfId="2462"/>
    <cellStyle name="Normal 5 3 2" xfId="4674"/>
    <cellStyle name="Normal 5 4" xfId="4671"/>
    <cellStyle name="Normal 5_Data" xfId="25590"/>
    <cellStyle name="Normal 50" xfId="2463"/>
    <cellStyle name="Normal 50 2" xfId="25591"/>
    <cellStyle name="Normal 51" xfId="2464"/>
    <cellStyle name="Normal 51 2" xfId="25592"/>
    <cellStyle name="Normal 52" xfId="2465"/>
    <cellStyle name="Normal 52 2" xfId="25593"/>
    <cellStyle name="Normal 53" xfId="2466"/>
    <cellStyle name="Normal 53 2" xfId="4675"/>
    <cellStyle name="Normal 54" xfId="2467"/>
    <cellStyle name="Normal 54 2" xfId="4676"/>
    <cellStyle name="Normal 55" xfId="2468"/>
    <cellStyle name="Normal 55 2" xfId="4677"/>
    <cellStyle name="Normal 56" xfId="2469"/>
    <cellStyle name="Normal 56 2" xfId="4678"/>
    <cellStyle name="Normal 57" xfId="4923"/>
    <cellStyle name="Normal 57 2" xfId="25594"/>
    <cellStyle name="Normal 58" xfId="25595"/>
    <cellStyle name="Normal 59" xfId="25596"/>
    <cellStyle name="Normal 6" xfId="2470"/>
    <cellStyle name="Normal 6 2" xfId="2471"/>
    <cellStyle name="Normal 6 2 2" xfId="25597"/>
    <cellStyle name="Normal 6 2 3" xfId="25598"/>
    <cellStyle name="Normal 6 21" xfId="2472"/>
    <cellStyle name="Normal 6 21 2" xfId="2473"/>
    <cellStyle name="Normal 6 21 2 2" xfId="4681"/>
    <cellStyle name="Normal 6 21 3" xfId="4680"/>
    <cellStyle name="Normal 6 3" xfId="2474"/>
    <cellStyle name="Normal 6 3 2" xfId="4682"/>
    <cellStyle name="Normal 6 3 2 2" xfId="25599"/>
    <cellStyle name="Normal 6 3 3" xfId="25600"/>
    <cellStyle name="Normal 6 3 3 2" xfId="25601"/>
    <cellStyle name="Normal 6 3 4" xfId="25602"/>
    <cellStyle name="Normal 6 4" xfId="4679"/>
    <cellStyle name="Normal 6 4 2" xfId="25603"/>
    <cellStyle name="Normal 6 5" xfId="25604"/>
    <cellStyle name="Normal 6 5 2" xfId="25605"/>
    <cellStyle name="Normal 6 6" xfId="25606"/>
    <cellStyle name="Normal 6_9. Staff Cost-External Services" xfId="25607"/>
    <cellStyle name="Normal 60" xfId="25608"/>
    <cellStyle name="Normal 61" xfId="25609"/>
    <cellStyle name="Normal 62" xfId="25610"/>
    <cellStyle name="Normal 62 2" xfId="25611"/>
    <cellStyle name="Normal 63" xfId="2475"/>
    <cellStyle name="Normal 63 2" xfId="2476"/>
    <cellStyle name="Normal 63 2 2" xfId="4684"/>
    <cellStyle name="Normal 63 3" xfId="4683"/>
    <cellStyle name="Normal 64" xfId="25612"/>
    <cellStyle name="Normal 64 2" xfId="25613"/>
    <cellStyle name="Normal 65" xfId="25614"/>
    <cellStyle name="Normal 66" xfId="25615"/>
    <cellStyle name="Normal 67" xfId="25616"/>
    <cellStyle name="Normal 68" xfId="25617"/>
    <cellStyle name="Normal 69" xfId="25618"/>
    <cellStyle name="Normal 69 2" xfId="25619"/>
    <cellStyle name="Normal 69 2 2" xfId="25620"/>
    <cellStyle name="Normal 69 2 2 2" xfId="25621"/>
    <cellStyle name="Normal 69 2 2 2 2" xfId="25622"/>
    <cellStyle name="Normal 69 2 2 2 3" xfId="25623"/>
    <cellStyle name="Normal 69 2 2 2 4" xfId="25624"/>
    <cellStyle name="Normal 69 2 2 3" xfId="25625"/>
    <cellStyle name="Normal 69 2 2 3 2" xfId="25626"/>
    <cellStyle name="Normal 69 2 2 4" xfId="25627"/>
    <cellStyle name="Normal 69 2 2 5" xfId="25628"/>
    <cellStyle name="Normal 69 2 3" xfId="25629"/>
    <cellStyle name="Normal 69 2 3 2" xfId="25630"/>
    <cellStyle name="Normal 69 2 3 2 2" xfId="25631"/>
    <cellStyle name="Normal 69 2 3 2 3" xfId="25632"/>
    <cellStyle name="Normal 69 2 3 2 4" xfId="25633"/>
    <cellStyle name="Normal 69 2 3 3" xfId="25634"/>
    <cellStyle name="Normal 69 2 3 3 2" xfId="25635"/>
    <cellStyle name="Normal 69 2 3 4" xfId="25636"/>
    <cellStyle name="Normal 69 2 3 5" xfId="25637"/>
    <cellStyle name="Normal 69 2 4" xfId="25638"/>
    <cellStyle name="Normal 69 2 4 2" xfId="25639"/>
    <cellStyle name="Normal 69 2 4 3" xfId="25640"/>
    <cellStyle name="Normal 69 2 4 4" xfId="25641"/>
    <cellStyle name="Normal 69 2 5" xfId="25642"/>
    <cellStyle name="Normal 69 2 5 2" xfId="25643"/>
    <cellStyle name="Normal 69 2 6" xfId="25644"/>
    <cellStyle name="Normal 69 2 7" xfId="25645"/>
    <cellStyle name="Normal 69 3" xfId="25646"/>
    <cellStyle name="Normal 69 3 2" xfId="25647"/>
    <cellStyle name="Normal 69 3 2 2" xfId="25648"/>
    <cellStyle name="Normal 69 3 2 2 2" xfId="25649"/>
    <cellStyle name="Normal 69 3 2 2 3" xfId="25650"/>
    <cellStyle name="Normal 69 3 2 2 4" xfId="25651"/>
    <cellStyle name="Normal 69 3 2 3" xfId="25652"/>
    <cellStyle name="Normal 69 3 2 3 2" xfId="25653"/>
    <cellStyle name="Normal 69 3 2 4" xfId="25654"/>
    <cellStyle name="Normal 69 3 2 5" xfId="25655"/>
    <cellStyle name="Normal 69 3 3" xfId="25656"/>
    <cellStyle name="Normal 69 3 3 2" xfId="25657"/>
    <cellStyle name="Normal 69 3 3 2 2" xfId="25658"/>
    <cellStyle name="Normal 69 3 3 2 3" xfId="25659"/>
    <cellStyle name="Normal 69 3 3 2 4" xfId="25660"/>
    <cellStyle name="Normal 69 3 3 3" xfId="25661"/>
    <cellStyle name="Normal 69 3 3 3 2" xfId="25662"/>
    <cellStyle name="Normal 69 3 3 4" xfId="25663"/>
    <cellStyle name="Normal 69 3 3 5" xfId="25664"/>
    <cellStyle name="Normal 69 3 4" xfId="25665"/>
    <cellStyle name="Normal 69 3 4 2" xfId="25666"/>
    <cellStyle name="Normal 69 3 4 3" xfId="25667"/>
    <cellStyle name="Normal 69 3 4 4" xfId="25668"/>
    <cellStyle name="Normal 69 3 5" xfId="25669"/>
    <cellStyle name="Normal 69 3 5 2" xfId="25670"/>
    <cellStyle name="Normal 69 3 6" xfId="25671"/>
    <cellStyle name="Normal 69 3 7" xfId="25672"/>
    <cellStyle name="Normal 7" xfId="2477"/>
    <cellStyle name="Normal 7 2" xfId="25673"/>
    <cellStyle name="Normal 7 3" xfId="25674"/>
    <cellStyle name="Normal 70" xfId="25675"/>
    <cellStyle name="Normal 71" xfId="25676"/>
    <cellStyle name="Normal 72" xfId="25677"/>
    <cellStyle name="Normal 73" xfId="25678"/>
    <cellStyle name="Normal 74" xfId="25679"/>
    <cellStyle name="Normal 75" xfId="25680"/>
    <cellStyle name="Normal 76" xfId="25681"/>
    <cellStyle name="Normal 77" xfId="25682"/>
    <cellStyle name="Normal 78" xfId="25683"/>
    <cellStyle name="Normal 79" xfId="25684"/>
    <cellStyle name="Normal 8" xfId="2478"/>
    <cellStyle name="Normal 8 2" xfId="25685"/>
    <cellStyle name="Normal 8 3" xfId="25686"/>
    <cellStyle name="Normal 80" xfId="25687"/>
    <cellStyle name="Normal 81" xfId="25688"/>
    <cellStyle name="Normal 82" xfId="25689"/>
    <cellStyle name="Normal 83" xfId="25690"/>
    <cellStyle name="Normal 84" xfId="25691"/>
    <cellStyle name="Normal 85" xfId="25692"/>
    <cellStyle name="Normal 86" xfId="25693"/>
    <cellStyle name="Normal 87" xfId="25694"/>
    <cellStyle name="Normal 88" xfId="25695"/>
    <cellStyle name="Normal 89" xfId="25696"/>
    <cellStyle name="Normal 9" xfId="2479"/>
    <cellStyle name="Normal 9 2" xfId="2480"/>
    <cellStyle name="Normal 9 2 2" xfId="4686"/>
    <cellStyle name="Normal 9 2 2 2" xfId="25697"/>
    <cellStyle name="Normal 9 2 3" xfId="25698"/>
    <cellStyle name="Normal 9 2 3 2" xfId="25699"/>
    <cellStyle name="Normal 9 2 4" xfId="25700"/>
    <cellStyle name="Normal 9 3" xfId="4685"/>
    <cellStyle name="Normal 9 3 2" xfId="25701"/>
    <cellStyle name="Normal 9 4" xfId="25702"/>
    <cellStyle name="Normal 9 4 2" xfId="25703"/>
    <cellStyle name="Normal 9 5" xfId="25704"/>
    <cellStyle name="Normal 90" xfId="25705"/>
    <cellStyle name="Normal 91" xfId="25706"/>
    <cellStyle name="Normal 92" xfId="25707"/>
    <cellStyle name="Normal 93" xfId="25708"/>
    <cellStyle name="Normal 94" xfId="25709"/>
    <cellStyle name="Normal 95" xfId="25710"/>
    <cellStyle name="Normal 96" xfId="25711"/>
    <cellStyle name="Normal 97" xfId="25712"/>
    <cellStyle name="Normal 98" xfId="25713"/>
    <cellStyle name="Normal 99" xfId="25714"/>
    <cellStyle name="Normal Bold" xfId="2481"/>
    <cellStyle name="Normal Bold 2" xfId="2482"/>
    <cellStyle name="Normal Bold 2 2" xfId="2483"/>
    <cellStyle name="Normal Bold 2 2 2" xfId="4689"/>
    <cellStyle name="Normal Bold 2 3" xfId="4688"/>
    <cellStyle name="Normal Bold 3" xfId="2484"/>
    <cellStyle name="Normal Bold 3 2" xfId="4690"/>
    <cellStyle name="Normal Bold 4" xfId="4687"/>
    <cellStyle name="Normal Bold_Electric Delivery Revenue Accts" xfId="2485"/>
    <cellStyle name="Normal header" xfId="2486"/>
    <cellStyle name="Normal header 2" xfId="25715"/>
    <cellStyle name="Normal header 3" xfId="25716"/>
    <cellStyle name="Normal pence" xfId="2487"/>
    <cellStyle name="Normal pence 2" xfId="2488"/>
    <cellStyle name="Normal pence_Electric Delivery Revenue Accts" xfId="2489"/>
    <cellStyle name="Normal Title Blue" xfId="2490"/>
    <cellStyle name="Normal(0)" xfId="2491"/>
    <cellStyle name="normal0" xfId="2492"/>
    <cellStyle name="normal0 2" xfId="25717"/>
    <cellStyle name="Normal1" xfId="2493"/>
    <cellStyle name="Normal1 2" xfId="25718"/>
    <cellStyle name="Normal2" xfId="2494"/>
    <cellStyle name="Normal2 2" xfId="25719"/>
    <cellStyle name="Normale_Schema di riclassifica" xfId="2495"/>
    <cellStyle name="NormalGB" xfId="2496"/>
    <cellStyle name="NormalGB 2" xfId="25720"/>
    <cellStyle name="NormalGB 3" xfId="25721"/>
    <cellStyle name="normální_VZZ_KUMARESAN" xfId="2497"/>
    <cellStyle name="Normalny_07.01 EVA trans " xfId="2498"/>
    <cellStyle name="NormalTable" xfId="2499"/>
    <cellStyle name="Notas" xfId="2500"/>
    <cellStyle name="Notas 10" xfId="25722"/>
    <cellStyle name="Notas 2" xfId="2501"/>
    <cellStyle name="Notas 2 10" xfId="25723"/>
    <cellStyle name="Notas 2 10 2" xfId="25724"/>
    <cellStyle name="Notas 2 10 3" xfId="25725"/>
    <cellStyle name="Notas 2 11" xfId="25726"/>
    <cellStyle name="Notas 2 12" xfId="25727"/>
    <cellStyle name="Notas 2 2" xfId="2502"/>
    <cellStyle name="Notas 2 2 10" xfId="25728"/>
    <cellStyle name="Notas 2 2 11" xfId="25729"/>
    <cellStyle name="Notas 2 2 2" xfId="4692"/>
    <cellStyle name="Notas 2 2 2 2" xfId="25730"/>
    <cellStyle name="Notas 2 2 2 2 2" xfId="25731"/>
    <cellStyle name="Notas 2 2 2 2 2 2" xfId="25732"/>
    <cellStyle name="Notas 2 2 2 2 2 3" xfId="25733"/>
    <cellStyle name="Notas 2 2 2 2 3" xfId="25734"/>
    <cellStyle name="Notas 2 2 2 2 4" xfId="25735"/>
    <cellStyle name="Notas 2 2 2 3" xfId="25736"/>
    <cellStyle name="Notas 2 2 2 3 2" xfId="25737"/>
    <cellStyle name="Notas 2 2 2 3 2 2" xfId="25738"/>
    <cellStyle name="Notas 2 2 2 3 2 3" xfId="25739"/>
    <cellStyle name="Notas 2 2 2 3 3" xfId="25740"/>
    <cellStyle name="Notas 2 2 2 3 4" xfId="25741"/>
    <cellStyle name="Notas 2 2 2 4" xfId="25742"/>
    <cellStyle name="Notas 2 2 2 4 2" xfId="25743"/>
    <cellStyle name="Notas 2 2 2 4 2 2" xfId="25744"/>
    <cellStyle name="Notas 2 2 2 4 2 3" xfId="25745"/>
    <cellStyle name="Notas 2 2 2 4 3" xfId="25746"/>
    <cellStyle name="Notas 2 2 2 4 4" xfId="25747"/>
    <cellStyle name="Notas 2 2 2 5" xfId="25748"/>
    <cellStyle name="Notas 2 2 2 5 2" xfId="25749"/>
    <cellStyle name="Notas 2 2 2 5 2 2" xfId="25750"/>
    <cellStyle name="Notas 2 2 2 5 2 3" xfId="25751"/>
    <cellStyle name="Notas 2 2 2 5 3" xfId="25752"/>
    <cellStyle name="Notas 2 2 2 5 4" xfId="25753"/>
    <cellStyle name="Notas 2 2 2 6" xfId="25754"/>
    <cellStyle name="Notas 2 2 2 6 2" xfId="25755"/>
    <cellStyle name="Notas 2 2 2 6 3" xfId="25756"/>
    <cellStyle name="Notas 2 2 2 7" xfId="25757"/>
    <cellStyle name="Notas 2 2 2 7 2" xfId="25758"/>
    <cellStyle name="Notas 2 2 2 7 3" xfId="25759"/>
    <cellStyle name="Notas 2 2 2 8" xfId="25760"/>
    <cellStyle name="Notas 2 2 2 9" xfId="25761"/>
    <cellStyle name="Notas 2 2 3" xfId="25762"/>
    <cellStyle name="Notas 2 2 3 2" xfId="25763"/>
    <cellStyle name="Notas 2 2 3 2 2" xfId="25764"/>
    <cellStyle name="Notas 2 2 3 2 2 2" xfId="25765"/>
    <cellStyle name="Notas 2 2 3 2 2 3" xfId="25766"/>
    <cellStyle name="Notas 2 2 3 2 3" xfId="25767"/>
    <cellStyle name="Notas 2 2 3 2 4" xfId="25768"/>
    <cellStyle name="Notas 2 2 3 3" xfId="25769"/>
    <cellStyle name="Notas 2 2 3 3 2" xfId="25770"/>
    <cellStyle name="Notas 2 2 3 3 2 2" xfId="25771"/>
    <cellStyle name="Notas 2 2 3 3 2 3" xfId="25772"/>
    <cellStyle name="Notas 2 2 3 3 3" xfId="25773"/>
    <cellStyle name="Notas 2 2 3 3 4" xfId="25774"/>
    <cellStyle name="Notas 2 2 3 4" xfId="25775"/>
    <cellStyle name="Notas 2 2 3 4 2" xfId="25776"/>
    <cellStyle name="Notas 2 2 3 4 2 2" xfId="25777"/>
    <cellStyle name="Notas 2 2 3 4 2 3" xfId="25778"/>
    <cellStyle name="Notas 2 2 3 4 3" xfId="25779"/>
    <cellStyle name="Notas 2 2 3 4 4" xfId="25780"/>
    <cellStyle name="Notas 2 2 3 5" xfId="25781"/>
    <cellStyle name="Notas 2 2 3 5 2" xfId="25782"/>
    <cellStyle name="Notas 2 2 3 5 2 2" xfId="25783"/>
    <cellStyle name="Notas 2 2 3 5 2 3" xfId="25784"/>
    <cellStyle name="Notas 2 2 3 5 3" xfId="25785"/>
    <cellStyle name="Notas 2 2 3 5 4" xfId="25786"/>
    <cellStyle name="Notas 2 2 3 6" xfId="25787"/>
    <cellStyle name="Notas 2 2 3 6 2" xfId="25788"/>
    <cellStyle name="Notas 2 2 3 6 3" xfId="25789"/>
    <cellStyle name="Notas 2 2 3 7" xfId="25790"/>
    <cellStyle name="Notas 2 2 3 7 2" xfId="25791"/>
    <cellStyle name="Notas 2 2 3 7 3" xfId="25792"/>
    <cellStyle name="Notas 2 2 3 8" xfId="25793"/>
    <cellStyle name="Notas 2 2 3 9" xfId="25794"/>
    <cellStyle name="Notas 2 2 4" xfId="25795"/>
    <cellStyle name="Notas 2 2 4 2" xfId="25796"/>
    <cellStyle name="Notas 2 2 4 2 2" xfId="25797"/>
    <cellStyle name="Notas 2 2 4 2 3" xfId="25798"/>
    <cellStyle name="Notas 2 2 4 3" xfId="25799"/>
    <cellStyle name="Notas 2 2 4 4" xfId="25800"/>
    <cellStyle name="Notas 2 2 5" xfId="25801"/>
    <cellStyle name="Notas 2 2 5 2" xfId="25802"/>
    <cellStyle name="Notas 2 2 5 2 2" xfId="25803"/>
    <cellStyle name="Notas 2 2 5 2 3" xfId="25804"/>
    <cellStyle name="Notas 2 2 5 3" xfId="25805"/>
    <cellStyle name="Notas 2 2 5 4" xfId="25806"/>
    <cellStyle name="Notas 2 2 6" xfId="25807"/>
    <cellStyle name="Notas 2 2 6 2" xfId="25808"/>
    <cellStyle name="Notas 2 2 6 2 2" xfId="25809"/>
    <cellStyle name="Notas 2 2 6 2 3" xfId="25810"/>
    <cellStyle name="Notas 2 2 6 3" xfId="25811"/>
    <cellStyle name="Notas 2 2 6 4" xfId="25812"/>
    <cellStyle name="Notas 2 2 7" xfId="25813"/>
    <cellStyle name="Notas 2 2 7 2" xfId="25814"/>
    <cellStyle name="Notas 2 2 7 2 2" xfId="25815"/>
    <cellStyle name="Notas 2 2 7 2 3" xfId="25816"/>
    <cellStyle name="Notas 2 2 7 3" xfId="25817"/>
    <cellStyle name="Notas 2 2 7 4" xfId="25818"/>
    <cellStyle name="Notas 2 2 8" xfId="25819"/>
    <cellStyle name="Notas 2 2 8 2" xfId="25820"/>
    <cellStyle name="Notas 2 2 8 3" xfId="25821"/>
    <cellStyle name="Notas 2 2 9" xfId="25822"/>
    <cellStyle name="Notas 2 2 9 2" xfId="25823"/>
    <cellStyle name="Notas 2 2 9 3" xfId="25824"/>
    <cellStyle name="Notas 2 3" xfId="4691"/>
    <cellStyle name="Notas 2 3 2" xfId="25825"/>
    <cellStyle name="Notas 2 3 2 2" xfId="25826"/>
    <cellStyle name="Notas 2 3 2 2 2" xfId="25827"/>
    <cellStyle name="Notas 2 3 2 2 3" xfId="25828"/>
    <cellStyle name="Notas 2 3 2 3" xfId="25829"/>
    <cellStyle name="Notas 2 3 2 4" xfId="25830"/>
    <cellStyle name="Notas 2 3 3" xfId="25831"/>
    <cellStyle name="Notas 2 3 3 2" xfId="25832"/>
    <cellStyle name="Notas 2 3 3 2 2" xfId="25833"/>
    <cellStyle name="Notas 2 3 3 2 3" xfId="25834"/>
    <cellStyle name="Notas 2 3 3 3" xfId="25835"/>
    <cellStyle name="Notas 2 3 3 4" xfId="25836"/>
    <cellStyle name="Notas 2 3 4" xfId="25837"/>
    <cellStyle name="Notas 2 3 4 2" xfId="25838"/>
    <cellStyle name="Notas 2 3 4 2 2" xfId="25839"/>
    <cellStyle name="Notas 2 3 4 2 3" xfId="25840"/>
    <cellStyle name="Notas 2 3 4 3" xfId="25841"/>
    <cellStyle name="Notas 2 3 4 4" xfId="25842"/>
    <cellStyle name="Notas 2 3 5" xfId="25843"/>
    <cellStyle name="Notas 2 3 5 2" xfId="25844"/>
    <cellStyle name="Notas 2 3 5 2 2" xfId="25845"/>
    <cellStyle name="Notas 2 3 5 2 3" xfId="25846"/>
    <cellStyle name="Notas 2 3 5 3" xfId="25847"/>
    <cellStyle name="Notas 2 3 5 4" xfId="25848"/>
    <cellStyle name="Notas 2 3 6" xfId="25849"/>
    <cellStyle name="Notas 2 3 6 2" xfId="25850"/>
    <cellStyle name="Notas 2 3 6 3" xfId="25851"/>
    <cellStyle name="Notas 2 3 7" xfId="25852"/>
    <cellStyle name="Notas 2 3 7 2" xfId="25853"/>
    <cellStyle name="Notas 2 3 7 3" xfId="25854"/>
    <cellStyle name="Notas 2 3 8" xfId="25855"/>
    <cellStyle name="Notas 2 3 9" xfId="25856"/>
    <cellStyle name="Notas 2 4" xfId="25857"/>
    <cellStyle name="Notas 2 4 2" xfId="25858"/>
    <cellStyle name="Notas 2 4 2 2" xfId="25859"/>
    <cellStyle name="Notas 2 4 2 2 2" xfId="25860"/>
    <cellStyle name="Notas 2 4 2 2 3" xfId="25861"/>
    <cellStyle name="Notas 2 4 2 3" xfId="25862"/>
    <cellStyle name="Notas 2 4 2 4" xfId="25863"/>
    <cellStyle name="Notas 2 4 3" xfId="25864"/>
    <cellStyle name="Notas 2 4 3 2" xfId="25865"/>
    <cellStyle name="Notas 2 4 3 2 2" xfId="25866"/>
    <cellStyle name="Notas 2 4 3 2 3" xfId="25867"/>
    <cellStyle name="Notas 2 4 3 3" xfId="25868"/>
    <cellStyle name="Notas 2 4 3 4" xfId="25869"/>
    <cellStyle name="Notas 2 4 4" xfId="25870"/>
    <cellStyle name="Notas 2 4 4 2" xfId="25871"/>
    <cellStyle name="Notas 2 4 4 2 2" xfId="25872"/>
    <cellStyle name="Notas 2 4 4 2 3" xfId="25873"/>
    <cellStyle name="Notas 2 4 4 3" xfId="25874"/>
    <cellStyle name="Notas 2 4 4 4" xfId="25875"/>
    <cellStyle name="Notas 2 4 5" xfId="25876"/>
    <cellStyle name="Notas 2 4 5 2" xfId="25877"/>
    <cellStyle name="Notas 2 4 5 2 2" xfId="25878"/>
    <cellStyle name="Notas 2 4 5 2 3" xfId="25879"/>
    <cellStyle name="Notas 2 4 5 3" xfId="25880"/>
    <cellStyle name="Notas 2 4 5 4" xfId="25881"/>
    <cellStyle name="Notas 2 4 6" xfId="25882"/>
    <cellStyle name="Notas 2 4 6 2" xfId="25883"/>
    <cellStyle name="Notas 2 4 6 3" xfId="25884"/>
    <cellStyle name="Notas 2 4 7" xfId="25885"/>
    <cellStyle name="Notas 2 4 7 2" xfId="25886"/>
    <cellStyle name="Notas 2 4 7 3" xfId="25887"/>
    <cellStyle name="Notas 2 4 8" xfId="25888"/>
    <cellStyle name="Notas 2 4 9" xfId="25889"/>
    <cellStyle name="Notas 2 5" xfId="25890"/>
    <cellStyle name="Notas 2 5 2" xfId="25891"/>
    <cellStyle name="Notas 2 5 2 2" xfId="25892"/>
    <cellStyle name="Notas 2 5 2 3" xfId="25893"/>
    <cellStyle name="Notas 2 5 3" xfId="25894"/>
    <cellStyle name="Notas 2 5 4" xfId="25895"/>
    <cellStyle name="Notas 2 6" xfId="25896"/>
    <cellStyle name="Notas 2 6 2" xfId="25897"/>
    <cellStyle name="Notas 2 6 2 2" xfId="25898"/>
    <cellStyle name="Notas 2 6 2 3" xfId="25899"/>
    <cellStyle name="Notas 2 6 3" xfId="25900"/>
    <cellStyle name="Notas 2 6 4" xfId="25901"/>
    <cellStyle name="Notas 2 7" xfId="25902"/>
    <cellStyle name="Notas 2 7 2" xfId="25903"/>
    <cellStyle name="Notas 2 7 2 2" xfId="25904"/>
    <cellStyle name="Notas 2 7 2 3" xfId="25905"/>
    <cellStyle name="Notas 2 7 3" xfId="25906"/>
    <cellStyle name="Notas 2 7 4" xfId="25907"/>
    <cellStyle name="Notas 2 8" xfId="25908"/>
    <cellStyle name="Notas 2 8 2" xfId="25909"/>
    <cellStyle name="Notas 2 8 2 2" xfId="25910"/>
    <cellStyle name="Notas 2 8 2 3" xfId="25911"/>
    <cellStyle name="Notas 2 8 3" xfId="25912"/>
    <cellStyle name="Notas 2 8 4" xfId="25913"/>
    <cellStyle name="Notas 2 9" xfId="25914"/>
    <cellStyle name="Notas 2 9 2" xfId="25915"/>
    <cellStyle name="Notas 2 9 3" xfId="25916"/>
    <cellStyle name="Notas 3" xfId="2503"/>
    <cellStyle name="Notas 3 10" xfId="25917"/>
    <cellStyle name="Notas 3 10 2" xfId="25918"/>
    <cellStyle name="Notas 3 10 3" xfId="25919"/>
    <cellStyle name="Notas 3 11" xfId="25920"/>
    <cellStyle name="Notas 3 12" xfId="25921"/>
    <cellStyle name="Notas 3 2" xfId="2504"/>
    <cellStyle name="Notas 3 2 10" xfId="25922"/>
    <cellStyle name="Notas 3 2 11" xfId="25923"/>
    <cellStyle name="Notas 3 2 2" xfId="4694"/>
    <cellStyle name="Notas 3 2 2 2" xfId="25924"/>
    <cellStyle name="Notas 3 2 2 2 2" xfId="25925"/>
    <cellStyle name="Notas 3 2 2 2 2 2" xfId="25926"/>
    <cellStyle name="Notas 3 2 2 2 2 3" xfId="25927"/>
    <cellStyle name="Notas 3 2 2 2 3" xfId="25928"/>
    <cellStyle name="Notas 3 2 2 2 4" xfId="25929"/>
    <cellStyle name="Notas 3 2 2 3" xfId="25930"/>
    <cellStyle name="Notas 3 2 2 3 2" xfId="25931"/>
    <cellStyle name="Notas 3 2 2 3 2 2" xfId="25932"/>
    <cellStyle name="Notas 3 2 2 3 2 3" xfId="25933"/>
    <cellStyle name="Notas 3 2 2 3 3" xfId="25934"/>
    <cellStyle name="Notas 3 2 2 3 4" xfId="25935"/>
    <cellStyle name="Notas 3 2 2 4" xfId="25936"/>
    <cellStyle name="Notas 3 2 2 4 2" xfId="25937"/>
    <cellStyle name="Notas 3 2 2 4 2 2" xfId="25938"/>
    <cellStyle name="Notas 3 2 2 4 2 3" xfId="25939"/>
    <cellStyle name="Notas 3 2 2 4 3" xfId="25940"/>
    <cellStyle name="Notas 3 2 2 4 4" xfId="25941"/>
    <cellStyle name="Notas 3 2 2 5" xfId="25942"/>
    <cellStyle name="Notas 3 2 2 5 2" xfId="25943"/>
    <cellStyle name="Notas 3 2 2 5 2 2" xfId="25944"/>
    <cellStyle name="Notas 3 2 2 5 2 3" xfId="25945"/>
    <cellStyle name="Notas 3 2 2 5 3" xfId="25946"/>
    <cellStyle name="Notas 3 2 2 5 4" xfId="25947"/>
    <cellStyle name="Notas 3 2 2 6" xfId="25948"/>
    <cellStyle name="Notas 3 2 2 6 2" xfId="25949"/>
    <cellStyle name="Notas 3 2 2 6 3" xfId="25950"/>
    <cellStyle name="Notas 3 2 2 7" xfId="25951"/>
    <cellStyle name="Notas 3 2 2 7 2" xfId="25952"/>
    <cellStyle name="Notas 3 2 2 7 3" xfId="25953"/>
    <cellStyle name="Notas 3 2 2 8" xfId="25954"/>
    <cellStyle name="Notas 3 2 2 9" xfId="25955"/>
    <cellStyle name="Notas 3 2 3" xfId="25956"/>
    <cellStyle name="Notas 3 2 3 2" xfId="25957"/>
    <cellStyle name="Notas 3 2 3 2 2" xfId="25958"/>
    <cellStyle name="Notas 3 2 3 2 2 2" xfId="25959"/>
    <cellStyle name="Notas 3 2 3 2 2 3" xfId="25960"/>
    <cellStyle name="Notas 3 2 3 2 3" xfId="25961"/>
    <cellStyle name="Notas 3 2 3 2 4" xfId="25962"/>
    <cellStyle name="Notas 3 2 3 3" xfId="25963"/>
    <cellStyle name="Notas 3 2 3 3 2" xfId="25964"/>
    <cellStyle name="Notas 3 2 3 3 2 2" xfId="25965"/>
    <cellStyle name="Notas 3 2 3 3 2 3" xfId="25966"/>
    <cellStyle name="Notas 3 2 3 3 3" xfId="25967"/>
    <cellStyle name="Notas 3 2 3 3 4" xfId="25968"/>
    <cellStyle name="Notas 3 2 3 4" xfId="25969"/>
    <cellStyle name="Notas 3 2 3 4 2" xfId="25970"/>
    <cellStyle name="Notas 3 2 3 4 2 2" xfId="25971"/>
    <cellStyle name="Notas 3 2 3 4 2 3" xfId="25972"/>
    <cellStyle name="Notas 3 2 3 4 3" xfId="25973"/>
    <cellStyle name="Notas 3 2 3 4 4" xfId="25974"/>
    <cellStyle name="Notas 3 2 3 5" xfId="25975"/>
    <cellStyle name="Notas 3 2 3 5 2" xfId="25976"/>
    <cellStyle name="Notas 3 2 3 5 2 2" xfId="25977"/>
    <cellStyle name="Notas 3 2 3 5 2 3" xfId="25978"/>
    <cellStyle name="Notas 3 2 3 5 3" xfId="25979"/>
    <cellStyle name="Notas 3 2 3 5 4" xfId="25980"/>
    <cellStyle name="Notas 3 2 3 6" xfId="25981"/>
    <cellStyle name="Notas 3 2 3 6 2" xfId="25982"/>
    <cellStyle name="Notas 3 2 3 6 3" xfId="25983"/>
    <cellStyle name="Notas 3 2 3 7" xfId="25984"/>
    <cellStyle name="Notas 3 2 3 7 2" xfId="25985"/>
    <cellStyle name="Notas 3 2 3 7 3" xfId="25986"/>
    <cellStyle name="Notas 3 2 3 8" xfId="25987"/>
    <cellStyle name="Notas 3 2 3 9" xfId="25988"/>
    <cellStyle name="Notas 3 2 4" xfId="25989"/>
    <cellStyle name="Notas 3 2 4 2" xfId="25990"/>
    <cellStyle name="Notas 3 2 4 2 2" xfId="25991"/>
    <cellStyle name="Notas 3 2 4 2 3" xfId="25992"/>
    <cellStyle name="Notas 3 2 4 3" xfId="25993"/>
    <cellStyle name="Notas 3 2 4 4" xfId="25994"/>
    <cellStyle name="Notas 3 2 5" xfId="25995"/>
    <cellStyle name="Notas 3 2 5 2" xfId="25996"/>
    <cellStyle name="Notas 3 2 5 2 2" xfId="25997"/>
    <cellStyle name="Notas 3 2 5 2 3" xfId="25998"/>
    <cellStyle name="Notas 3 2 5 3" xfId="25999"/>
    <cellStyle name="Notas 3 2 5 4" xfId="26000"/>
    <cellStyle name="Notas 3 2 6" xfId="26001"/>
    <cellStyle name="Notas 3 2 6 2" xfId="26002"/>
    <cellStyle name="Notas 3 2 6 2 2" xfId="26003"/>
    <cellStyle name="Notas 3 2 6 2 3" xfId="26004"/>
    <cellStyle name="Notas 3 2 6 3" xfId="26005"/>
    <cellStyle name="Notas 3 2 6 4" xfId="26006"/>
    <cellStyle name="Notas 3 2 7" xfId="26007"/>
    <cellStyle name="Notas 3 2 7 2" xfId="26008"/>
    <cellStyle name="Notas 3 2 7 2 2" xfId="26009"/>
    <cellStyle name="Notas 3 2 7 2 3" xfId="26010"/>
    <cellStyle name="Notas 3 2 7 3" xfId="26011"/>
    <cellStyle name="Notas 3 2 7 4" xfId="26012"/>
    <cellStyle name="Notas 3 2 8" xfId="26013"/>
    <cellStyle name="Notas 3 2 8 2" xfId="26014"/>
    <cellStyle name="Notas 3 2 8 3" xfId="26015"/>
    <cellStyle name="Notas 3 2 9" xfId="26016"/>
    <cellStyle name="Notas 3 2 9 2" xfId="26017"/>
    <cellStyle name="Notas 3 2 9 3" xfId="26018"/>
    <cellStyle name="Notas 3 3" xfId="4693"/>
    <cellStyle name="Notas 3 3 2" xfId="26019"/>
    <cellStyle name="Notas 3 3 2 2" xfId="26020"/>
    <cellStyle name="Notas 3 3 2 2 2" xfId="26021"/>
    <cellStyle name="Notas 3 3 2 2 3" xfId="26022"/>
    <cellStyle name="Notas 3 3 2 3" xfId="26023"/>
    <cellStyle name="Notas 3 3 2 4" xfId="26024"/>
    <cellStyle name="Notas 3 3 3" xfId="26025"/>
    <cellStyle name="Notas 3 3 3 2" xfId="26026"/>
    <cellStyle name="Notas 3 3 3 2 2" xfId="26027"/>
    <cellStyle name="Notas 3 3 3 2 3" xfId="26028"/>
    <cellStyle name="Notas 3 3 3 3" xfId="26029"/>
    <cellStyle name="Notas 3 3 3 4" xfId="26030"/>
    <cellStyle name="Notas 3 3 4" xfId="26031"/>
    <cellStyle name="Notas 3 3 4 2" xfId="26032"/>
    <cellStyle name="Notas 3 3 4 2 2" xfId="26033"/>
    <cellStyle name="Notas 3 3 4 2 3" xfId="26034"/>
    <cellStyle name="Notas 3 3 4 3" xfId="26035"/>
    <cellStyle name="Notas 3 3 4 4" xfId="26036"/>
    <cellStyle name="Notas 3 3 5" xfId="26037"/>
    <cellStyle name="Notas 3 3 5 2" xfId="26038"/>
    <cellStyle name="Notas 3 3 5 2 2" xfId="26039"/>
    <cellStyle name="Notas 3 3 5 2 3" xfId="26040"/>
    <cellStyle name="Notas 3 3 5 3" xfId="26041"/>
    <cellStyle name="Notas 3 3 5 4" xfId="26042"/>
    <cellStyle name="Notas 3 3 6" xfId="26043"/>
    <cellStyle name="Notas 3 3 6 2" xfId="26044"/>
    <cellStyle name="Notas 3 3 6 3" xfId="26045"/>
    <cellStyle name="Notas 3 3 7" xfId="26046"/>
    <cellStyle name="Notas 3 3 7 2" xfId="26047"/>
    <cellStyle name="Notas 3 3 7 3" xfId="26048"/>
    <cellStyle name="Notas 3 3 8" xfId="26049"/>
    <cellStyle name="Notas 3 3 9" xfId="26050"/>
    <cellStyle name="Notas 3 4" xfId="26051"/>
    <cellStyle name="Notas 3 4 2" xfId="26052"/>
    <cellStyle name="Notas 3 4 2 2" xfId="26053"/>
    <cellStyle name="Notas 3 4 2 2 2" xfId="26054"/>
    <cellStyle name="Notas 3 4 2 2 3" xfId="26055"/>
    <cellStyle name="Notas 3 4 2 3" xfId="26056"/>
    <cellStyle name="Notas 3 4 2 4" xfId="26057"/>
    <cellStyle name="Notas 3 4 3" xfId="26058"/>
    <cellStyle name="Notas 3 4 3 2" xfId="26059"/>
    <cellStyle name="Notas 3 4 3 2 2" xfId="26060"/>
    <cellStyle name="Notas 3 4 3 2 3" xfId="26061"/>
    <cellStyle name="Notas 3 4 3 3" xfId="26062"/>
    <cellStyle name="Notas 3 4 3 4" xfId="26063"/>
    <cellStyle name="Notas 3 4 4" xfId="26064"/>
    <cellStyle name="Notas 3 4 4 2" xfId="26065"/>
    <cellStyle name="Notas 3 4 4 2 2" xfId="26066"/>
    <cellStyle name="Notas 3 4 4 2 3" xfId="26067"/>
    <cellStyle name="Notas 3 4 4 3" xfId="26068"/>
    <cellStyle name="Notas 3 4 4 4" xfId="26069"/>
    <cellStyle name="Notas 3 4 5" xfId="26070"/>
    <cellStyle name="Notas 3 4 5 2" xfId="26071"/>
    <cellStyle name="Notas 3 4 5 2 2" xfId="26072"/>
    <cellStyle name="Notas 3 4 5 2 3" xfId="26073"/>
    <cellStyle name="Notas 3 4 5 3" xfId="26074"/>
    <cellStyle name="Notas 3 4 5 4" xfId="26075"/>
    <cellStyle name="Notas 3 4 6" xfId="26076"/>
    <cellStyle name="Notas 3 4 6 2" xfId="26077"/>
    <cellStyle name="Notas 3 4 6 3" xfId="26078"/>
    <cellStyle name="Notas 3 4 7" xfId="26079"/>
    <cellStyle name="Notas 3 4 7 2" xfId="26080"/>
    <cellStyle name="Notas 3 4 7 3" xfId="26081"/>
    <cellStyle name="Notas 3 4 8" xfId="26082"/>
    <cellStyle name="Notas 3 4 9" xfId="26083"/>
    <cellStyle name="Notas 3 5" xfId="26084"/>
    <cellStyle name="Notas 3 5 2" xfId="26085"/>
    <cellStyle name="Notas 3 5 2 2" xfId="26086"/>
    <cellStyle name="Notas 3 5 2 3" xfId="26087"/>
    <cellStyle name="Notas 3 5 3" xfId="26088"/>
    <cellStyle name="Notas 3 5 4" xfId="26089"/>
    <cellStyle name="Notas 3 6" xfId="26090"/>
    <cellStyle name="Notas 3 6 2" xfId="26091"/>
    <cellStyle name="Notas 3 6 2 2" xfId="26092"/>
    <cellStyle name="Notas 3 6 2 3" xfId="26093"/>
    <cellStyle name="Notas 3 6 3" xfId="26094"/>
    <cellStyle name="Notas 3 6 4" xfId="26095"/>
    <cellStyle name="Notas 3 7" xfId="26096"/>
    <cellStyle name="Notas 3 7 2" xfId="26097"/>
    <cellStyle name="Notas 3 7 2 2" xfId="26098"/>
    <cellStyle name="Notas 3 7 2 3" xfId="26099"/>
    <cellStyle name="Notas 3 7 3" xfId="26100"/>
    <cellStyle name="Notas 3 7 4" xfId="26101"/>
    <cellStyle name="Notas 3 8" xfId="26102"/>
    <cellStyle name="Notas 3 8 2" xfId="26103"/>
    <cellStyle name="Notas 3 8 2 2" xfId="26104"/>
    <cellStyle name="Notas 3 8 2 3" xfId="26105"/>
    <cellStyle name="Notas 3 8 3" xfId="26106"/>
    <cellStyle name="Notas 3 8 4" xfId="26107"/>
    <cellStyle name="Notas 3 9" xfId="26108"/>
    <cellStyle name="Notas 3 9 2" xfId="26109"/>
    <cellStyle name="Notas 3 9 3" xfId="26110"/>
    <cellStyle name="Notas 4" xfId="26111"/>
    <cellStyle name="Notas 4 2" xfId="26112"/>
    <cellStyle name="Notas 4 2 2" xfId="26113"/>
    <cellStyle name="Notas 4 2 3" xfId="26114"/>
    <cellStyle name="Notas 4 3" xfId="26115"/>
    <cellStyle name="Notas 4 4" xfId="26116"/>
    <cellStyle name="Notas 5" xfId="26117"/>
    <cellStyle name="Notas 5 2" xfId="26118"/>
    <cellStyle name="Notas 5 2 2" xfId="26119"/>
    <cellStyle name="Notas 5 2 3" xfId="26120"/>
    <cellStyle name="Notas 5 3" xfId="26121"/>
    <cellStyle name="Notas 5 4" xfId="26122"/>
    <cellStyle name="Notas 6" xfId="26123"/>
    <cellStyle name="Notas 6 2" xfId="26124"/>
    <cellStyle name="Notas 6 2 2" xfId="26125"/>
    <cellStyle name="Notas 6 2 3" xfId="26126"/>
    <cellStyle name="Notas 6 3" xfId="26127"/>
    <cellStyle name="Notas 6 4" xfId="26128"/>
    <cellStyle name="Notas 7" xfId="26129"/>
    <cellStyle name="Notas 7 2" xfId="26130"/>
    <cellStyle name="Notas 7 3" xfId="26131"/>
    <cellStyle name="Notas 8" xfId="26132"/>
    <cellStyle name="Notas 8 2" xfId="26133"/>
    <cellStyle name="Notas 8 3" xfId="26134"/>
    <cellStyle name="Notas 9" xfId="26135"/>
    <cellStyle name="Notas_2013 IUSA Legal Services Plan - Revised 11-16-12" xfId="26136"/>
    <cellStyle name="Note 2" xfId="2505"/>
    <cellStyle name="Note 2 2" xfId="26137"/>
    <cellStyle name="Note 2 2 2" xfId="26138"/>
    <cellStyle name="Note 2 2 2 2" xfId="26139"/>
    <cellStyle name="Note 2 2 2 2 2" xfId="26140"/>
    <cellStyle name="Note 2 2 2 2 3" xfId="26141"/>
    <cellStyle name="Note 2 2 2 3" xfId="26142"/>
    <cellStyle name="Note 2 2 2 4" xfId="26143"/>
    <cellStyle name="Note 2 2 3" xfId="26144"/>
    <cellStyle name="Note 2 2 3 2" xfId="26145"/>
    <cellStyle name="Note 2 2 3 2 2" xfId="26146"/>
    <cellStyle name="Note 2 2 3 2 3" xfId="26147"/>
    <cellStyle name="Note 2 2 3 3" xfId="26148"/>
    <cellStyle name="Note 2 2 3 4" xfId="26149"/>
    <cellStyle name="Note 2 2 4" xfId="26150"/>
    <cellStyle name="Note 2 2 4 2" xfId="26151"/>
    <cellStyle name="Note 2 2 4 2 2" xfId="26152"/>
    <cellStyle name="Note 2 2 4 2 3" xfId="26153"/>
    <cellStyle name="Note 2 2 4 3" xfId="26154"/>
    <cellStyle name="Note 2 2 4 4" xfId="26155"/>
    <cellStyle name="Note 2 2 5" xfId="26156"/>
    <cellStyle name="Note 2 2 5 2" xfId="26157"/>
    <cellStyle name="Note 2 2 5 2 2" xfId="26158"/>
    <cellStyle name="Note 2 2 5 2 3" xfId="26159"/>
    <cellStyle name="Note 2 2 5 3" xfId="26160"/>
    <cellStyle name="Note 2 2 5 4" xfId="26161"/>
    <cellStyle name="Note 2 2 6" xfId="26162"/>
    <cellStyle name="Note 2 2 6 2" xfId="26163"/>
    <cellStyle name="Note 2 2 6 3" xfId="26164"/>
    <cellStyle name="Note 2 2 7" xfId="26165"/>
    <cellStyle name="Note 2 2 7 2" xfId="26166"/>
    <cellStyle name="Note 2 2 7 3" xfId="26167"/>
    <cellStyle name="Note 2 2 8" xfId="26168"/>
    <cellStyle name="Note 2 2 9" xfId="26169"/>
    <cellStyle name="Note 2 3" xfId="26170"/>
    <cellStyle name="Note 2 3 2" xfId="26171"/>
    <cellStyle name="Note 2 3 2 2" xfId="26172"/>
    <cellStyle name="Note 2 3 2 3" xfId="26173"/>
    <cellStyle name="Note 2 3 3" xfId="26174"/>
    <cellStyle name="Note 2 3 4" xfId="26175"/>
    <cellStyle name="Note 2 4" xfId="26176"/>
    <cellStyle name="Note 2 4 2" xfId="26177"/>
    <cellStyle name="Note 2 4 2 2" xfId="26178"/>
    <cellStyle name="Note 2 4 2 3" xfId="26179"/>
    <cellStyle name="Note 2 4 3" xfId="26180"/>
    <cellStyle name="Note 2 4 4" xfId="26181"/>
    <cellStyle name="Note 2 5" xfId="26182"/>
    <cellStyle name="Note 2 5 2" xfId="26183"/>
    <cellStyle name="Note 2 5 2 2" xfId="26184"/>
    <cellStyle name="Note 2 5 2 3" xfId="26185"/>
    <cellStyle name="Note 2 5 3" xfId="26186"/>
    <cellStyle name="Note 2 5 4" xfId="26187"/>
    <cellStyle name="Note 2 6" xfId="26188"/>
    <cellStyle name="Note 2 6 2" xfId="26189"/>
    <cellStyle name="Note 2 6 3" xfId="26190"/>
    <cellStyle name="Note 2 7" xfId="26191"/>
    <cellStyle name="Note 2 7 2" xfId="26192"/>
    <cellStyle name="Note 2 7 3" xfId="26193"/>
    <cellStyle name="Note 2 8" xfId="26194"/>
    <cellStyle name="Note 2 9" xfId="26195"/>
    <cellStyle name="Note 3" xfId="2506"/>
    <cellStyle name="Note 3 2" xfId="2507"/>
    <cellStyle name="Note 3 2 2" xfId="4696"/>
    <cellStyle name="Note 3 2 2 2" xfId="26196"/>
    <cellStyle name="Note 3 2 2 3" xfId="26197"/>
    <cellStyle name="Note 3 2 3" xfId="26198"/>
    <cellStyle name="Note 3 2 4" xfId="26199"/>
    <cellStyle name="Note 3 3" xfId="4695"/>
    <cellStyle name="Note 3 3 2" xfId="26200"/>
    <cellStyle name="Note 3 3 2 2" xfId="26201"/>
    <cellStyle name="Note 3 3 2 3" xfId="26202"/>
    <cellStyle name="Note 3 3 3" xfId="26203"/>
    <cellStyle name="Note 3 3 4" xfId="26204"/>
    <cellStyle name="Note 3 4" xfId="26205"/>
    <cellStyle name="Note 3 4 2" xfId="26206"/>
    <cellStyle name="Note 3 4 2 2" xfId="26207"/>
    <cellStyle name="Note 3 4 2 3" xfId="26208"/>
    <cellStyle name="Note 3 4 3" xfId="26209"/>
    <cellStyle name="Note 3 4 4" xfId="26210"/>
    <cellStyle name="Note 3 5" xfId="26211"/>
    <cellStyle name="Note 3 5 2" xfId="26212"/>
    <cellStyle name="Note 3 5 3" xfId="26213"/>
    <cellStyle name="Note 3 6" xfId="26214"/>
    <cellStyle name="Note 3 6 2" xfId="26215"/>
    <cellStyle name="Note 3 6 3" xfId="26216"/>
    <cellStyle name="Note 3 7" xfId="26217"/>
    <cellStyle name="Note 3 8" xfId="26218"/>
    <cellStyle name="Note 4" xfId="2508"/>
    <cellStyle name="Note 4 2" xfId="26219"/>
    <cellStyle name="Note 4 2 2" xfId="26220"/>
    <cellStyle name="Note 4 2 2 2" xfId="26221"/>
    <cellStyle name="Note 4 2 2 3" xfId="26222"/>
    <cellStyle name="Note 4 2 3" xfId="26223"/>
    <cellStyle name="Note 4 2 4" xfId="26224"/>
    <cellStyle name="Note 4 3" xfId="26225"/>
    <cellStyle name="Note 4 3 2" xfId="26226"/>
    <cellStyle name="Note 4 3 2 2" xfId="26227"/>
    <cellStyle name="Note 4 3 2 3" xfId="26228"/>
    <cellStyle name="Note 4 3 3" xfId="26229"/>
    <cellStyle name="Note 4 3 4" xfId="26230"/>
    <cellStyle name="Note 4 4" xfId="26231"/>
    <cellStyle name="Note 4 4 2" xfId="26232"/>
    <cellStyle name="Note 4 4 2 2" xfId="26233"/>
    <cellStyle name="Note 4 4 2 3" xfId="26234"/>
    <cellStyle name="Note 4 4 3" xfId="26235"/>
    <cellStyle name="Note 4 4 4" xfId="26236"/>
    <cellStyle name="Note 4 5" xfId="26237"/>
    <cellStyle name="Note 4 5 2" xfId="26238"/>
    <cellStyle name="Note 4 5 3" xfId="26239"/>
    <cellStyle name="Note 4 6" xfId="26240"/>
    <cellStyle name="Note 4 6 2" xfId="26241"/>
    <cellStyle name="Note 4 6 3" xfId="26242"/>
    <cellStyle name="Note 4 7" xfId="26243"/>
    <cellStyle name="Note 4 8" xfId="26244"/>
    <cellStyle name="Note 5" xfId="26245"/>
    <cellStyle name="Note 5 2" xfId="26246"/>
    <cellStyle name="Note 5 2 2" xfId="26247"/>
    <cellStyle name="Note 5 2 3" xfId="26248"/>
    <cellStyle name="Note 5 2 4" xfId="26249"/>
    <cellStyle name="Note 5 3" xfId="26250"/>
    <cellStyle name="Note 5 3 2" xfId="26251"/>
    <cellStyle name="Note 5 4" xfId="26252"/>
    <cellStyle name="Note 5 5" xfId="26253"/>
    <cellStyle name="Note 6" xfId="26254"/>
    <cellStyle name="Note 6 2" xfId="26255"/>
    <cellStyle name="Note 6 2 2" xfId="26256"/>
    <cellStyle name="Note 6 2 3" xfId="26257"/>
    <cellStyle name="Note 6 2 4" xfId="26258"/>
    <cellStyle name="Note 6 3" xfId="26259"/>
    <cellStyle name="Note 6 3 2" xfId="26260"/>
    <cellStyle name="Note 6 4" xfId="26261"/>
    <cellStyle name="Note 6 5" xfId="26262"/>
    <cellStyle name="Note 7" xfId="26263"/>
    <cellStyle name="Note 7 2" xfId="26264"/>
    <cellStyle name="Note 7 2 2" xfId="26265"/>
    <cellStyle name="Note 7 2 3" xfId="26266"/>
    <cellStyle name="Note 7 2 4" xfId="26267"/>
    <cellStyle name="Note 7 3" xfId="26268"/>
    <cellStyle name="Note 7 3 2" xfId="26269"/>
    <cellStyle name="Note 7 4" xfId="26270"/>
    <cellStyle name="Note 7 5" xfId="26271"/>
    <cellStyle name="Num2" xfId="2509"/>
    <cellStyle name="Num2Un" xfId="2510"/>
    <cellStyle name="Number" xfId="2511"/>
    <cellStyle name="number date" xfId="2512"/>
    <cellStyle name="number date 2" xfId="2513"/>
    <cellStyle name="number date 2 2" xfId="4698"/>
    <cellStyle name="number date 3" xfId="4697"/>
    <cellStyle name="Number_Allocation of Consideration to Client - 130607v3-Iberdrola WACC" xfId="2514"/>
    <cellStyle name="Number0DecimalStyle" xfId="2515"/>
    <cellStyle name="Number0DecimalStyle 2" xfId="2516"/>
    <cellStyle name="Number0DecimalStyle 2 2" xfId="4700"/>
    <cellStyle name="Number0DecimalStyle 3" xfId="4699"/>
    <cellStyle name="Number10DecimalStyle" xfId="2517"/>
    <cellStyle name="Number10DecimalStyle 2" xfId="26272"/>
    <cellStyle name="Number1DecimalStyle" xfId="2518"/>
    <cellStyle name="Number1DecimalStyle 2" xfId="26273"/>
    <cellStyle name="Number2DecimalStyle" xfId="2519"/>
    <cellStyle name="Number2DecimalStyle 2" xfId="2520"/>
    <cellStyle name="Number2DecimalStyle 2 2" xfId="4702"/>
    <cellStyle name="Number2DecimalStyle 3" xfId="4701"/>
    <cellStyle name="Number3DecimalStyle" xfId="2521"/>
    <cellStyle name="Number3DecimalStyle 2" xfId="26274"/>
    <cellStyle name="Number4DecimalStyle" xfId="2522"/>
    <cellStyle name="Number4DecimalStyle 2" xfId="26275"/>
    <cellStyle name="Number5DecimalStyle" xfId="2523"/>
    <cellStyle name="Number5DecimalStyle 2" xfId="26276"/>
    <cellStyle name="Number6DecimalStyle" xfId="2524"/>
    <cellStyle name="Number6DecimalStyle 2" xfId="26277"/>
    <cellStyle name="Number7DecimalStyle" xfId="2525"/>
    <cellStyle name="Number7DecimalStyle 2" xfId="26278"/>
    <cellStyle name="Number8DecimalStyle" xfId="2526"/>
    <cellStyle name="Number8DecimalStyle 2" xfId="26279"/>
    <cellStyle name="Number9DecimalStyle" xfId="2527"/>
    <cellStyle name="Number9DecimalStyle 2" xfId="26280"/>
    <cellStyle name="NumHeader" xfId="2528"/>
    <cellStyle name="NumHeader 2" xfId="26281"/>
    <cellStyle name="NumHeader 3" xfId="26282"/>
    <cellStyle name="NumHeader 4" xfId="26283"/>
    <cellStyle name="Œ…‹æØ‚è [0.00]_GE 3 MINIMUM" xfId="2529"/>
    <cellStyle name="Œ…‹æØ‚è_GE 3 MINIMUM" xfId="2530"/>
    <cellStyle name="Old_Inactive" xfId="2531"/>
    <cellStyle name="Osborne" xfId="2532"/>
    <cellStyle name="Osborne 2" xfId="2533"/>
    <cellStyle name="Osborne 2 2" xfId="4704"/>
    <cellStyle name="Osborne 3" xfId="4703"/>
    <cellStyle name="Osborne 3 2" xfId="26284"/>
    <cellStyle name="Osborne 4" xfId="26285"/>
    <cellStyle name="Osborne 4 2" xfId="26286"/>
    <cellStyle name="Osborne 5" xfId="26287"/>
    <cellStyle name="OScommands" xfId="2534"/>
    <cellStyle name="OScommands 2" xfId="26288"/>
    <cellStyle name="OScommands 3" xfId="26289"/>
    <cellStyle name="OSW_ColumnLabels" xfId="2535"/>
    <cellStyle name="outh America" xfId="2536"/>
    <cellStyle name="outh America 2" xfId="2537"/>
    <cellStyle name="outh America 2 2" xfId="4706"/>
    <cellStyle name="outh America 3" xfId="4705"/>
    <cellStyle name="outh America 3 2" xfId="26290"/>
    <cellStyle name="outh America 4" xfId="26291"/>
    <cellStyle name="outh America 4 2" xfId="26292"/>
    <cellStyle name="outh America 5" xfId="26293"/>
    <cellStyle name="Outlined" xfId="2538"/>
    <cellStyle name="Outlined 2" xfId="26294"/>
    <cellStyle name="Outlined 2 2" xfId="26295"/>
    <cellStyle name="Outlined 2 3" xfId="26296"/>
    <cellStyle name="Output - large number" xfId="2539"/>
    <cellStyle name="Output 10" xfId="26297"/>
    <cellStyle name="Output 10 2" xfId="26298"/>
    <cellStyle name="Output 10 2 2" xfId="26299"/>
    <cellStyle name="Output 10 2 3" xfId="26300"/>
    <cellStyle name="Output 10 3" xfId="26301"/>
    <cellStyle name="Output 10 4" xfId="26302"/>
    <cellStyle name="Output 11" xfId="26303"/>
    <cellStyle name="Output 11 2" xfId="26304"/>
    <cellStyle name="Output 11 2 2" xfId="26305"/>
    <cellStyle name="Output 11 2 3" xfId="26306"/>
    <cellStyle name="Output 11 3" xfId="26307"/>
    <cellStyle name="Output 11 4" xfId="26308"/>
    <cellStyle name="Output 12" xfId="26309"/>
    <cellStyle name="Output 12 2" xfId="26310"/>
    <cellStyle name="Output 12 2 2" xfId="26311"/>
    <cellStyle name="Output 12 2 3" xfId="26312"/>
    <cellStyle name="Output 12 3" xfId="26313"/>
    <cellStyle name="Output 12 4" xfId="26314"/>
    <cellStyle name="Output 13" xfId="26315"/>
    <cellStyle name="Output 13 2" xfId="26316"/>
    <cellStyle name="Output 13 2 2" xfId="26317"/>
    <cellStyle name="Output 13 2 3" xfId="26318"/>
    <cellStyle name="Output 13 3" xfId="26319"/>
    <cellStyle name="Output 13 4" xfId="26320"/>
    <cellStyle name="Output 14" xfId="26321"/>
    <cellStyle name="Output 14 2" xfId="26322"/>
    <cellStyle name="Output 14 2 2" xfId="26323"/>
    <cellStyle name="Output 14 2 3" xfId="26324"/>
    <cellStyle name="Output 14 3" xfId="26325"/>
    <cellStyle name="Output 14 4" xfId="26326"/>
    <cellStyle name="Output 15" xfId="26327"/>
    <cellStyle name="Output 15 2" xfId="26328"/>
    <cellStyle name="Output 15 2 2" xfId="26329"/>
    <cellStyle name="Output 15 2 3" xfId="26330"/>
    <cellStyle name="Output 15 3" xfId="26331"/>
    <cellStyle name="Output 15 4" xfId="26332"/>
    <cellStyle name="Output 16" xfId="26333"/>
    <cellStyle name="Output 16 2" xfId="26334"/>
    <cellStyle name="Output 16 2 2" xfId="26335"/>
    <cellStyle name="Output 16 2 3" xfId="26336"/>
    <cellStyle name="Output 16 3" xfId="26337"/>
    <cellStyle name="Output 16 4" xfId="26338"/>
    <cellStyle name="Output 17" xfId="26339"/>
    <cellStyle name="Output 17 2" xfId="26340"/>
    <cellStyle name="Output 17 2 2" xfId="26341"/>
    <cellStyle name="Output 17 2 3" xfId="26342"/>
    <cellStyle name="Output 17 3" xfId="26343"/>
    <cellStyle name="Output 17 4" xfId="26344"/>
    <cellStyle name="Output 18" xfId="26345"/>
    <cellStyle name="Output 18 2" xfId="26346"/>
    <cellStyle name="Output 18 2 2" xfId="26347"/>
    <cellStyle name="Output 18 2 3" xfId="26348"/>
    <cellStyle name="Output 18 3" xfId="26349"/>
    <cellStyle name="Output 18 4" xfId="26350"/>
    <cellStyle name="Output 19" xfId="26351"/>
    <cellStyle name="Output 19 2" xfId="26352"/>
    <cellStyle name="Output 19 2 2" xfId="26353"/>
    <cellStyle name="Output 19 2 3" xfId="26354"/>
    <cellStyle name="Output 19 3" xfId="26355"/>
    <cellStyle name="Output 19 4" xfId="26356"/>
    <cellStyle name="Output 2" xfId="2540"/>
    <cellStyle name="Output 2 2" xfId="26357"/>
    <cellStyle name="Output 2 2 2" xfId="26358"/>
    <cellStyle name="Output 2 2 2 2" xfId="26359"/>
    <cellStyle name="Output 2 2 2 3" xfId="26360"/>
    <cellStyle name="Output 2 2 3" xfId="26361"/>
    <cellStyle name="Output 2 2 4" xfId="26362"/>
    <cellStyle name="Output 2 3" xfId="26363"/>
    <cellStyle name="Output 2 3 2" xfId="26364"/>
    <cellStyle name="Output 2 3 2 2" xfId="26365"/>
    <cellStyle name="Output 2 3 2 3" xfId="26366"/>
    <cellStyle name="Output 2 3 3" xfId="26367"/>
    <cellStyle name="Output 2 3 4" xfId="26368"/>
    <cellStyle name="Output 2 4" xfId="26369"/>
    <cellStyle name="Output 2 4 2" xfId="26370"/>
    <cellStyle name="Output 2 4 2 2" xfId="26371"/>
    <cellStyle name="Output 2 4 2 3" xfId="26372"/>
    <cellStyle name="Output 2 4 3" xfId="26373"/>
    <cellStyle name="Output 2 4 4" xfId="26374"/>
    <cellStyle name="Output 2 5" xfId="26375"/>
    <cellStyle name="Output 2 5 2" xfId="26376"/>
    <cellStyle name="Output 2 5 3" xfId="26377"/>
    <cellStyle name="Output 2 6" xfId="26378"/>
    <cellStyle name="Output 2 6 2" xfId="26379"/>
    <cellStyle name="Output 2 6 3" xfId="26380"/>
    <cellStyle name="Output 2 7" xfId="26381"/>
    <cellStyle name="Output 2 8" xfId="26382"/>
    <cellStyle name="Output 20" xfId="26383"/>
    <cellStyle name="Output 20 2" xfId="26384"/>
    <cellStyle name="Output 20 2 2" xfId="26385"/>
    <cellStyle name="Output 20 2 3" xfId="26386"/>
    <cellStyle name="Output 20 3" xfId="26387"/>
    <cellStyle name="Output 20 4" xfId="26388"/>
    <cellStyle name="Output 21" xfId="26389"/>
    <cellStyle name="Output 21 2" xfId="26390"/>
    <cellStyle name="Output 21 2 2" xfId="26391"/>
    <cellStyle name="Output 21 2 3" xfId="26392"/>
    <cellStyle name="Output 21 3" xfId="26393"/>
    <cellStyle name="Output 21 4" xfId="26394"/>
    <cellStyle name="Output 22" xfId="26395"/>
    <cellStyle name="Output 22 2" xfId="26396"/>
    <cellStyle name="Output 22 2 2" xfId="26397"/>
    <cellStyle name="Output 22 2 3" xfId="26398"/>
    <cellStyle name="Output 22 3" xfId="26399"/>
    <cellStyle name="Output 22 4" xfId="26400"/>
    <cellStyle name="Output 23" xfId="26401"/>
    <cellStyle name="Output 23 2" xfId="26402"/>
    <cellStyle name="Output 23 2 2" xfId="26403"/>
    <cellStyle name="Output 23 2 3" xfId="26404"/>
    <cellStyle name="Output 23 3" xfId="26405"/>
    <cellStyle name="Output 23 4" xfId="26406"/>
    <cellStyle name="Output 24" xfId="26407"/>
    <cellStyle name="Output 24 2" xfId="26408"/>
    <cellStyle name="Output 24 2 2" xfId="26409"/>
    <cellStyle name="Output 24 2 3" xfId="26410"/>
    <cellStyle name="Output 24 3" xfId="26411"/>
    <cellStyle name="Output 24 4" xfId="26412"/>
    <cellStyle name="Output 25" xfId="26413"/>
    <cellStyle name="Output 25 2" xfId="26414"/>
    <cellStyle name="Output 25 2 2" xfId="26415"/>
    <cellStyle name="Output 25 2 3" xfId="26416"/>
    <cellStyle name="Output 25 3" xfId="26417"/>
    <cellStyle name="Output 25 4" xfId="26418"/>
    <cellStyle name="Output 26" xfId="26419"/>
    <cellStyle name="Output 26 2" xfId="26420"/>
    <cellStyle name="Output 26 2 2" xfId="26421"/>
    <cellStyle name="Output 26 2 3" xfId="26422"/>
    <cellStyle name="Output 26 3" xfId="26423"/>
    <cellStyle name="Output 26 4" xfId="26424"/>
    <cellStyle name="Output 27" xfId="26425"/>
    <cellStyle name="Output 27 2" xfId="26426"/>
    <cellStyle name="Output 27 2 2" xfId="26427"/>
    <cellStyle name="Output 27 2 3" xfId="26428"/>
    <cellStyle name="Output 27 3" xfId="26429"/>
    <cellStyle name="Output 27 4" xfId="26430"/>
    <cellStyle name="Output 28" xfId="26431"/>
    <cellStyle name="Output 28 2" xfId="26432"/>
    <cellStyle name="Output 28 2 2" xfId="26433"/>
    <cellStyle name="Output 28 2 3" xfId="26434"/>
    <cellStyle name="Output 28 3" xfId="26435"/>
    <cellStyle name="Output 28 4" xfId="26436"/>
    <cellStyle name="Output 29" xfId="26437"/>
    <cellStyle name="Output 29 2" xfId="26438"/>
    <cellStyle name="Output 29 2 2" xfId="26439"/>
    <cellStyle name="Output 29 2 3" xfId="26440"/>
    <cellStyle name="Output 29 3" xfId="26441"/>
    <cellStyle name="Output 29 4" xfId="26442"/>
    <cellStyle name="Output 3" xfId="2541"/>
    <cellStyle name="Output 3 2" xfId="26443"/>
    <cellStyle name="Output 3 2 2" xfId="26444"/>
    <cellStyle name="Output 3 2 2 2" xfId="26445"/>
    <cellStyle name="Output 3 2 2 3" xfId="26446"/>
    <cellStyle name="Output 3 2 3" xfId="26447"/>
    <cellStyle name="Output 3 2 4" xfId="26448"/>
    <cellStyle name="Output 3 3" xfId="26449"/>
    <cellStyle name="Output 3 3 2" xfId="26450"/>
    <cellStyle name="Output 3 3 2 2" xfId="26451"/>
    <cellStyle name="Output 3 3 2 3" xfId="26452"/>
    <cellStyle name="Output 3 3 3" xfId="26453"/>
    <cellStyle name="Output 3 3 4" xfId="26454"/>
    <cellStyle name="Output 3 4" xfId="26455"/>
    <cellStyle name="Output 3 4 2" xfId="26456"/>
    <cellStyle name="Output 3 4 2 2" xfId="26457"/>
    <cellStyle name="Output 3 4 2 3" xfId="26458"/>
    <cellStyle name="Output 3 4 3" xfId="26459"/>
    <cellStyle name="Output 3 4 4" xfId="26460"/>
    <cellStyle name="Output 3 5" xfId="26461"/>
    <cellStyle name="Output 3 5 2" xfId="26462"/>
    <cellStyle name="Output 3 5 3" xfId="26463"/>
    <cellStyle name="Output 3 6" xfId="26464"/>
    <cellStyle name="Output 3 6 2" xfId="26465"/>
    <cellStyle name="Output 3 6 3" xfId="26466"/>
    <cellStyle name="Output 3 7" xfId="26467"/>
    <cellStyle name="Output 3 8" xfId="26468"/>
    <cellStyle name="Output 30" xfId="26469"/>
    <cellStyle name="Output 30 2" xfId="26470"/>
    <cellStyle name="Output 30 2 2" xfId="26471"/>
    <cellStyle name="Output 30 2 3" xfId="26472"/>
    <cellStyle name="Output 30 3" xfId="26473"/>
    <cellStyle name="Output 30 4" xfId="26474"/>
    <cellStyle name="Output 31" xfId="26475"/>
    <cellStyle name="Output 31 2" xfId="26476"/>
    <cellStyle name="Output 31 2 2" xfId="26477"/>
    <cellStyle name="Output 31 2 3" xfId="26478"/>
    <cellStyle name="Output 31 3" xfId="26479"/>
    <cellStyle name="Output 31 4" xfId="26480"/>
    <cellStyle name="Output 32" xfId="26481"/>
    <cellStyle name="Output 32 2" xfId="26482"/>
    <cellStyle name="Output 32 2 2" xfId="26483"/>
    <cellStyle name="Output 32 2 3" xfId="26484"/>
    <cellStyle name="Output 32 3" xfId="26485"/>
    <cellStyle name="Output 32 4" xfId="26486"/>
    <cellStyle name="Output 33" xfId="26487"/>
    <cellStyle name="Output 33 2" xfId="26488"/>
    <cellStyle name="Output 33 2 2" xfId="26489"/>
    <cellStyle name="Output 33 2 3" xfId="26490"/>
    <cellStyle name="Output 33 3" xfId="26491"/>
    <cellStyle name="Output 33 4" xfId="26492"/>
    <cellStyle name="Output 34" xfId="26493"/>
    <cellStyle name="Output 34 2" xfId="26494"/>
    <cellStyle name="Output 34 2 2" xfId="26495"/>
    <cellStyle name="Output 34 2 3" xfId="26496"/>
    <cellStyle name="Output 34 3" xfId="26497"/>
    <cellStyle name="Output 34 4" xfId="26498"/>
    <cellStyle name="Output 35" xfId="26499"/>
    <cellStyle name="Output 35 2" xfId="26500"/>
    <cellStyle name="Output 35 2 2" xfId="26501"/>
    <cellStyle name="Output 35 2 3" xfId="26502"/>
    <cellStyle name="Output 35 3" xfId="26503"/>
    <cellStyle name="Output 35 4" xfId="26504"/>
    <cellStyle name="Output 36" xfId="26505"/>
    <cellStyle name="Output 36 2" xfId="26506"/>
    <cellStyle name="Output 36 2 2" xfId="26507"/>
    <cellStyle name="Output 36 2 3" xfId="26508"/>
    <cellStyle name="Output 36 3" xfId="26509"/>
    <cellStyle name="Output 36 4" xfId="26510"/>
    <cellStyle name="Output 37" xfId="26511"/>
    <cellStyle name="Output 37 2" xfId="26512"/>
    <cellStyle name="Output 37 2 2" xfId="26513"/>
    <cellStyle name="Output 37 2 3" xfId="26514"/>
    <cellStyle name="Output 37 3" xfId="26515"/>
    <cellStyle name="Output 37 4" xfId="26516"/>
    <cellStyle name="Output 38" xfId="26517"/>
    <cellStyle name="Output 38 2" xfId="26518"/>
    <cellStyle name="Output 38 2 2" xfId="26519"/>
    <cellStyle name="Output 38 2 3" xfId="26520"/>
    <cellStyle name="Output 38 3" xfId="26521"/>
    <cellStyle name="Output 38 4" xfId="26522"/>
    <cellStyle name="Output 39" xfId="26523"/>
    <cellStyle name="Output 39 2" xfId="26524"/>
    <cellStyle name="Output 39 2 2" xfId="26525"/>
    <cellStyle name="Output 39 2 3" xfId="26526"/>
    <cellStyle name="Output 39 3" xfId="26527"/>
    <cellStyle name="Output 39 4" xfId="26528"/>
    <cellStyle name="Output 4" xfId="26529"/>
    <cellStyle name="Output 4 2" xfId="26530"/>
    <cellStyle name="Output 4 2 2" xfId="26531"/>
    <cellStyle name="Output 4 2 2 2" xfId="26532"/>
    <cellStyle name="Output 4 2 2 3" xfId="26533"/>
    <cellStyle name="Output 4 2 3" xfId="26534"/>
    <cellStyle name="Output 4 2 4" xfId="26535"/>
    <cellStyle name="Output 4 3" xfId="26536"/>
    <cellStyle name="Output 4 3 2" xfId="26537"/>
    <cellStyle name="Output 4 3 2 2" xfId="26538"/>
    <cellStyle name="Output 4 3 2 3" xfId="26539"/>
    <cellStyle name="Output 4 3 3" xfId="26540"/>
    <cellStyle name="Output 4 3 4" xfId="26541"/>
    <cellStyle name="Output 4 4" xfId="26542"/>
    <cellStyle name="Output 4 4 2" xfId="26543"/>
    <cellStyle name="Output 4 4 2 2" xfId="26544"/>
    <cellStyle name="Output 4 4 2 3" xfId="26545"/>
    <cellStyle name="Output 4 4 3" xfId="26546"/>
    <cellStyle name="Output 4 4 4" xfId="26547"/>
    <cellStyle name="Output 4 5" xfId="26548"/>
    <cellStyle name="Output 4 5 2" xfId="26549"/>
    <cellStyle name="Output 4 5 3" xfId="26550"/>
    <cellStyle name="Output 4 6" xfId="26551"/>
    <cellStyle name="Output 4 6 2" xfId="26552"/>
    <cellStyle name="Output 4 6 3" xfId="26553"/>
    <cellStyle name="Output 4 7" xfId="26554"/>
    <cellStyle name="Output 4 8" xfId="26555"/>
    <cellStyle name="Output 40" xfId="26556"/>
    <cellStyle name="Output 40 2" xfId="26557"/>
    <cellStyle name="Output 40 2 2" xfId="26558"/>
    <cellStyle name="Output 40 2 3" xfId="26559"/>
    <cellStyle name="Output 40 3" xfId="26560"/>
    <cellStyle name="Output 40 4" xfId="26561"/>
    <cellStyle name="Output 41" xfId="26562"/>
    <cellStyle name="Output 41 2" xfId="26563"/>
    <cellStyle name="Output 41 2 2" xfId="26564"/>
    <cellStyle name="Output 41 2 3" xfId="26565"/>
    <cellStyle name="Output 41 3" xfId="26566"/>
    <cellStyle name="Output 41 4" xfId="26567"/>
    <cellStyle name="Output 42" xfId="26568"/>
    <cellStyle name="Output 42 2" xfId="26569"/>
    <cellStyle name="Output 42 2 2" xfId="26570"/>
    <cellStyle name="Output 42 2 3" xfId="26571"/>
    <cellStyle name="Output 42 3" xfId="26572"/>
    <cellStyle name="Output 42 4" xfId="26573"/>
    <cellStyle name="Output 43" xfId="26574"/>
    <cellStyle name="Output 43 2" xfId="26575"/>
    <cellStyle name="Output 43 2 2" xfId="26576"/>
    <cellStyle name="Output 43 2 3" xfId="26577"/>
    <cellStyle name="Output 43 3" xfId="26578"/>
    <cellStyle name="Output 43 4" xfId="26579"/>
    <cellStyle name="Output 44" xfId="26580"/>
    <cellStyle name="Output 44 2" xfId="26581"/>
    <cellStyle name="Output 44 2 2" xfId="26582"/>
    <cellStyle name="Output 44 2 3" xfId="26583"/>
    <cellStyle name="Output 44 3" xfId="26584"/>
    <cellStyle name="Output 44 4" xfId="26585"/>
    <cellStyle name="Output 45" xfId="26586"/>
    <cellStyle name="Output 45 2" xfId="26587"/>
    <cellStyle name="Output 45 2 2" xfId="26588"/>
    <cellStyle name="Output 45 2 3" xfId="26589"/>
    <cellStyle name="Output 45 3" xfId="26590"/>
    <cellStyle name="Output 45 4" xfId="26591"/>
    <cellStyle name="Output 46" xfId="26592"/>
    <cellStyle name="Output 46 2" xfId="26593"/>
    <cellStyle name="Output 46 2 2" xfId="26594"/>
    <cellStyle name="Output 46 2 3" xfId="26595"/>
    <cellStyle name="Output 46 3" xfId="26596"/>
    <cellStyle name="Output 46 4" xfId="26597"/>
    <cellStyle name="Output 47" xfId="26598"/>
    <cellStyle name="Output 47 2" xfId="26599"/>
    <cellStyle name="Output 47 2 2" xfId="26600"/>
    <cellStyle name="Output 47 2 3" xfId="26601"/>
    <cellStyle name="Output 47 3" xfId="26602"/>
    <cellStyle name="Output 47 4" xfId="26603"/>
    <cellStyle name="Output 48" xfId="26604"/>
    <cellStyle name="Output 48 2" xfId="26605"/>
    <cellStyle name="Output 48 2 2" xfId="26606"/>
    <cellStyle name="Output 48 2 3" xfId="26607"/>
    <cellStyle name="Output 48 3" xfId="26608"/>
    <cellStyle name="Output 48 4" xfId="26609"/>
    <cellStyle name="Output 49" xfId="26610"/>
    <cellStyle name="Output 49 2" xfId="26611"/>
    <cellStyle name="Output 49 2 2" xfId="26612"/>
    <cellStyle name="Output 49 2 3" xfId="26613"/>
    <cellStyle name="Output 49 3" xfId="26614"/>
    <cellStyle name="Output 49 4" xfId="26615"/>
    <cellStyle name="Output 5" xfId="26616"/>
    <cellStyle name="Output 5 2" xfId="26617"/>
    <cellStyle name="Output 5 2 2" xfId="26618"/>
    <cellStyle name="Output 5 2 2 2" xfId="26619"/>
    <cellStyle name="Output 5 2 2 3" xfId="26620"/>
    <cellStyle name="Output 5 2 3" xfId="26621"/>
    <cellStyle name="Output 5 2 4" xfId="26622"/>
    <cellStyle name="Output 5 3" xfId="26623"/>
    <cellStyle name="Output 5 3 2" xfId="26624"/>
    <cellStyle name="Output 5 3 2 2" xfId="26625"/>
    <cellStyle name="Output 5 3 2 3" xfId="26626"/>
    <cellStyle name="Output 5 3 3" xfId="26627"/>
    <cellStyle name="Output 5 3 4" xfId="26628"/>
    <cellStyle name="Output 5 4" xfId="26629"/>
    <cellStyle name="Output 5 4 2" xfId="26630"/>
    <cellStyle name="Output 5 4 2 2" xfId="26631"/>
    <cellStyle name="Output 5 4 2 3" xfId="26632"/>
    <cellStyle name="Output 5 4 3" xfId="26633"/>
    <cellStyle name="Output 5 4 4" xfId="26634"/>
    <cellStyle name="Output 5 5" xfId="26635"/>
    <cellStyle name="Output 5 5 2" xfId="26636"/>
    <cellStyle name="Output 5 5 3" xfId="26637"/>
    <cellStyle name="Output 5 6" xfId="26638"/>
    <cellStyle name="Output 5 6 2" xfId="26639"/>
    <cellStyle name="Output 5 6 3" xfId="26640"/>
    <cellStyle name="Output 5 7" xfId="26641"/>
    <cellStyle name="Output 5 8" xfId="26642"/>
    <cellStyle name="Output 50" xfId="26643"/>
    <cellStyle name="Output 50 2" xfId="26644"/>
    <cellStyle name="Output 50 2 2" xfId="26645"/>
    <cellStyle name="Output 50 2 3" xfId="26646"/>
    <cellStyle name="Output 50 3" xfId="26647"/>
    <cellStyle name="Output 50 4" xfId="26648"/>
    <cellStyle name="Output 51" xfId="26649"/>
    <cellStyle name="Output 51 2" xfId="26650"/>
    <cellStyle name="Output 51 2 2" xfId="26651"/>
    <cellStyle name="Output 51 2 3" xfId="26652"/>
    <cellStyle name="Output 51 3" xfId="26653"/>
    <cellStyle name="Output 51 4" xfId="26654"/>
    <cellStyle name="Output 52" xfId="26655"/>
    <cellStyle name="Output 52 2" xfId="26656"/>
    <cellStyle name="Output 52 2 2" xfId="26657"/>
    <cellStyle name="Output 52 2 3" xfId="26658"/>
    <cellStyle name="Output 52 3" xfId="26659"/>
    <cellStyle name="Output 52 4" xfId="26660"/>
    <cellStyle name="Output 53" xfId="26661"/>
    <cellStyle name="Output 53 2" xfId="26662"/>
    <cellStyle name="Output 53 2 2" xfId="26663"/>
    <cellStyle name="Output 53 2 3" xfId="26664"/>
    <cellStyle name="Output 53 3" xfId="26665"/>
    <cellStyle name="Output 53 4" xfId="26666"/>
    <cellStyle name="Output 54" xfId="26667"/>
    <cellStyle name="Output 54 2" xfId="26668"/>
    <cellStyle name="Output 54 2 2" xfId="26669"/>
    <cellStyle name="Output 54 2 3" xfId="26670"/>
    <cellStyle name="Output 54 3" xfId="26671"/>
    <cellStyle name="Output 54 4" xfId="26672"/>
    <cellStyle name="Output 55" xfId="26673"/>
    <cellStyle name="Output 55 2" xfId="26674"/>
    <cellStyle name="Output 55 2 2" xfId="26675"/>
    <cellStyle name="Output 55 2 3" xfId="26676"/>
    <cellStyle name="Output 55 3" xfId="26677"/>
    <cellStyle name="Output 55 4" xfId="26678"/>
    <cellStyle name="Output 56" xfId="26679"/>
    <cellStyle name="Output 56 2" xfId="26680"/>
    <cellStyle name="Output 56 2 2" xfId="26681"/>
    <cellStyle name="Output 56 2 3" xfId="26682"/>
    <cellStyle name="Output 56 3" xfId="26683"/>
    <cellStyle name="Output 56 4" xfId="26684"/>
    <cellStyle name="Output 57" xfId="26685"/>
    <cellStyle name="Output 57 2" xfId="26686"/>
    <cellStyle name="Output 57 2 2" xfId="26687"/>
    <cellStyle name="Output 57 2 3" xfId="26688"/>
    <cellStyle name="Output 57 3" xfId="26689"/>
    <cellStyle name="Output 57 4" xfId="26690"/>
    <cellStyle name="Output 58" xfId="26691"/>
    <cellStyle name="Output 58 2" xfId="26692"/>
    <cellStyle name="Output 58 2 2" xfId="26693"/>
    <cellStyle name="Output 58 2 3" xfId="26694"/>
    <cellStyle name="Output 58 3" xfId="26695"/>
    <cellStyle name="Output 58 4" xfId="26696"/>
    <cellStyle name="Output 59" xfId="26697"/>
    <cellStyle name="Output 59 2" xfId="26698"/>
    <cellStyle name="Output 59 2 2" xfId="26699"/>
    <cellStyle name="Output 59 2 3" xfId="26700"/>
    <cellStyle name="Output 59 3" xfId="26701"/>
    <cellStyle name="Output 59 4" xfId="26702"/>
    <cellStyle name="Output 6" xfId="26703"/>
    <cellStyle name="Output 6 2" xfId="26704"/>
    <cellStyle name="Output 6 2 2" xfId="26705"/>
    <cellStyle name="Output 6 2 3" xfId="26706"/>
    <cellStyle name="Output 6 3" xfId="26707"/>
    <cellStyle name="Output 6 4" xfId="26708"/>
    <cellStyle name="Output 60" xfId="26709"/>
    <cellStyle name="Output 60 2" xfId="26710"/>
    <cellStyle name="Output 60 2 2" xfId="26711"/>
    <cellStyle name="Output 60 2 3" xfId="26712"/>
    <cellStyle name="Output 60 3" xfId="26713"/>
    <cellStyle name="Output 60 4" xfId="26714"/>
    <cellStyle name="Output 61" xfId="26715"/>
    <cellStyle name="Output 61 2" xfId="26716"/>
    <cellStyle name="Output 61 2 2" xfId="26717"/>
    <cellStyle name="Output 61 2 3" xfId="26718"/>
    <cellStyle name="Output 61 3" xfId="26719"/>
    <cellStyle name="Output 61 4" xfId="26720"/>
    <cellStyle name="Output 62" xfId="26721"/>
    <cellStyle name="Output 62 2" xfId="26722"/>
    <cellStyle name="Output 62 2 2" xfId="26723"/>
    <cellStyle name="Output 62 2 3" xfId="26724"/>
    <cellStyle name="Output 62 3" xfId="26725"/>
    <cellStyle name="Output 62 4" xfId="26726"/>
    <cellStyle name="Output 63" xfId="26727"/>
    <cellStyle name="Output 63 2" xfId="26728"/>
    <cellStyle name="Output 63 2 2" xfId="26729"/>
    <cellStyle name="Output 63 2 3" xfId="26730"/>
    <cellStyle name="Output 63 3" xfId="26731"/>
    <cellStyle name="Output 63 4" xfId="26732"/>
    <cellStyle name="Output 64" xfId="26733"/>
    <cellStyle name="Output 64 2" xfId="26734"/>
    <cellStyle name="Output 64 2 2" xfId="26735"/>
    <cellStyle name="Output 64 2 3" xfId="26736"/>
    <cellStyle name="Output 64 3" xfId="26737"/>
    <cellStyle name="Output 64 4" xfId="26738"/>
    <cellStyle name="Output 65" xfId="26739"/>
    <cellStyle name="Output 65 2" xfId="26740"/>
    <cellStyle name="Output 65 2 2" xfId="26741"/>
    <cellStyle name="Output 65 2 3" xfId="26742"/>
    <cellStyle name="Output 65 3" xfId="26743"/>
    <cellStyle name="Output 65 4" xfId="26744"/>
    <cellStyle name="Output 66" xfId="26745"/>
    <cellStyle name="Output 66 2" xfId="26746"/>
    <cellStyle name="Output 66 2 2" xfId="26747"/>
    <cellStyle name="Output 66 2 3" xfId="26748"/>
    <cellStyle name="Output 66 3" xfId="26749"/>
    <cellStyle name="Output 66 4" xfId="26750"/>
    <cellStyle name="Output 67" xfId="26751"/>
    <cellStyle name="Output 67 2" xfId="26752"/>
    <cellStyle name="Output 67 2 2" xfId="26753"/>
    <cellStyle name="Output 67 2 3" xfId="26754"/>
    <cellStyle name="Output 67 3" xfId="26755"/>
    <cellStyle name="Output 67 4" xfId="26756"/>
    <cellStyle name="Output 68" xfId="26757"/>
    <cellStyle name="Output 68 2" xfId="26758"/>
    <cellStyle name="Output 68 2 2" xfId="26759"/>
    <cellStyle name="Output 68 2 3" xfId="26760"/>
    <cellStyle name="Output 68 3" xfId="26761"/>
    <cellStyle name="Output 68 4" xfId="26762"/>
    <cellStyle name="Output 69" xfId="26763"/>
    <cellStyle name="Output 69 2" xfId="26764"/>
    <cellStyle name="Output 69 2 2" xfId="26765"/>
    <cellStyle name="Output 69 2 3" xfId="26766"/>
    <cellStyle name="Output 69 3" xfId="26767"/>
    <cellStyle name="Output 69 4" xfId="26768"/>
    <cellStyle name="Output 7" xfId="26769"/>
    <cellStyle name="Output 7 2" xfId="26770"/>
    <cellStyle name="Output 7 2 2" xfId="26771"/>
    <cellStyle name="Output 7 2 3" xfId="26772"/>
    <cellStyle name="Output 7 3" xfId="26773"/>
    <cellStyle name="Output 7 4" xfId="26774"/>
    <cellStyle name="Output 70" xfId="26775"/>
    <cellStyle name="Output 70 2" xfId="26776"/>
    <cellStyle name="Output 70 2 2" xfId="26777"/>
    <cellStyle name="Output 70 2 3" xfId="26778"/>
    <cellStyle name="Output 70 3" xfId="26779"/>
    <cellStyle name="Output 70 4" xfId="26780"/>
    <cellStyle name="Output 71" xfId="26781"/>
    <cellStyle name="Output 71 2" xfId="26782"/>
    <cellStyle name="Output 71 2 2" xfId="26783"/>
    <cellStyle name="Output 71 2 3" xfId="26784"/>
    <cellStyle name="Output 71 3" xfId="26785"/>
    <cellStyle name="Output 71 4" xfId="26786"/>
    <cellStyle name="Output 72" xfId="26787"/>
    <cellStyle name="Output 72 2" xfId="26788"/>
    <cellStyle name="Output 72 2 2" xfId="26789"/>
    <cellStyle name="Output 72 2 3" xfId="26790"/>
    <cellStyle name="Output 72 3" xfId="26791"/>
    <cellStyle name="Output 72 4" xfId="26792"/>
    <cellStyle name="Output 73" xfId="26793"/>
    <cellStyle name="Output 73 2" xfId="26794"/>
    <cellStyle name="Output 73 2 2" xfId="26795"/>
    <cellStyle name="Output 73 2 3" xfId="26796"/>
    <cellStyle name="Output 73 3" xfId="26797"/>
    <cellStyle name="Output 73 4" xfId="26798"/>
    <cellStyle name="Output 74" xfId="26799"/>
    <cellStyle name="Output 74 2" xfId="26800"/>
    <cellStyle name="Output 74 2 2" xfId="26801"/>
    <cellStyle name="Output 74 2 3" xfId="26802"/>
    <cellStyle name="Output 74 3" xfId="26803"/>
    <cellStyle name="Output 74 4" xfId="26804"/>
    <cellStyle name="Output 75" xfId="26805"/>
    <cellStyle name="Output 75 2" xfId="26806"/>
    <cellStyle name="Output 75 2 2" xfId="26807"/>
    <cellStyle name="Output 75 2 3" xfId="26808"/>
    <cellStyle name="Output 75 3" xfId="26809"/>
    <cellStyle name="Output 75 4" xfId="26810"/>
    <cellStyle name="Output 76" xfId="26811"/>
    <cellStyle name="Output 76 2" xfId="26812"/>
    <cellStyle name="Output 76 2 2" xfId="26813"/>
    <cellStyle name="Output 76 2 3" xfId="26814"/>
    <cellStyle name="Output 76 3" xfId="26815"/>
    <cellStyle name="Output 76 4" xfId="26816"/>
    <cellStyle name="Output 77" xfId="26817"/>
    <cellStyle name="Output 77 2" xfId="26818"/>
    <cellStyle name="Output 77 2 2" xfId="26819"/>
    <cellStyle name="Output 77 2 3" xfId="26820"/>
    <cellStyle name="Output 77 3" xfId="26821"/>
    <cellStyle name="Output 77 4" xfId="26822"/>
    <cellStyle name="Output 78" xfId="26823"/>
    <cellStyle name="Output 78 2" xfId="26824"/>
    <cellStyle name="Output 78 2 2" xfId="26825"/>
    <cellStyle name="Output 78 2 3" xfId="26826"/>
    <cellStyle name="Output 78 3" xfId="26827"/>
    <cellStyle name="Output 78 4" xfId="26828"/>
    <cellStyle name="Output 79" xfId="26829"/>
    <cellStyle name="Output 79 2" xfId="26830"/>
    <cellStyle name="Output 79 2 2" xfId="26831"/>
    <cellStyle name="Output 79 2 3" xfId="26832"/>
    <cellStyle name="Output 79 3" xfId="26833"/>
    <cellStyle name="Output 79 4" xfId="26834"/>
    <cellStyle name="Output 8" xfId="26835"/>
    <cellStyle name="Output 8 2" xfId="26836"/>
    <cellStyle name="Output 8 2 2" xfId="26837"/>
    <cellStyle name="Output 8 2 3" xfId="26838"/>
    <cellStyle name="Output 8 3" xfId="26839"/>
    <cellStyle name="Output 8 4" xfId="26840"/>
    <cellStyle name="Output 80" xfId="26841"/>
    <cellStyle name="Output 80 2" xfId="26842"/>
    <cellStyle name="Output 80 2 2" xfId="26843"/>
    <cellStyle name="Output 80 2 3" xfId="26844"/>
    <cellStyle name="Output 80 3" xfId="26845"/>
    <cellStyle name="Output 80 4" xfId="26846"/>
    <cellStyle name="Output 81" xfId="26847"/>
    <cellStyle name="Output 81 2" xfId="26848"/>
    <cellStyle name="Output 81 2 2" xfId="26849"/>
    <cellStyle name="Output 81 2 3" xfId="26850"/>
    <cellStyle name="Output 81 3" xfId="26851"/>
    <cellStyle name="Output 81 4" xfId="26852"/>
    <cellStyle name="Output 82" xfId="26853"/>
    <cellStyle name="Output 82 2" xfId="26854"/>
    <cellStyle name="Output 82 2 2" xfId="26855"/>
    <cellStyle name="Output 82 2 3" xfId="26856"/>
    <cellStyle name="Output 82 3" xfId="26857"/>
    <cellStyle name="Output 82 4" xfId="26858"/>
    <cellStyle name="Output 83" xfId="26859"/>
    <cellStyle name="Output 83 2" xfId="26860"/>
    <cellStyle name="Output 83 3" xfId="26861"/>
    <cellStyle name="Output 84" xfId="26862"/>
    <cellStyle name="Output 84 2" xfId="26863"/>
    <cellStyle name="Output 84 3" xfId="26864"/>
    <cellStyle name="Output 85" xfId="26865"/>
    <cellStyle name="Output 85 2" xfId="26866"/>
    <cellStyle name="Output 85 3" xfId="26867"/>
    <cellStyle name="Output 86" xfId="26868"/>
    <cellStyle name="Output 86 2" xfId="26869"/>
    <cellStyle name="Output 86 3" xfId="26870"/>
    <cellStyle name="Output 87" xfId="26871"/>
    <cellStyle name="Output 87 2" xfId="26872"/>
    <cellStyle name="Output 87 3" xfId="26873"/>
    <cellStyle name="Output 88" xfId="26874"/>
    <cellStyle name="Output 88 2" xfId="26875"/>
    <cellStyle name="Output 88 3" xfId="26876"/>
    <cellStyle name="Output 89" xfId="26877"/>
    <cellStyle name="Output 89 2" xfId="26878"/>
    <cellStyle name="Output 89 3" xfId="26879"/>
    <cellStyle name="Output 9" xfId="26880"/>
    <cellStyle name="Output 9 2" xfId="26881"/>
    <cellStyle name="Output 9 2 2" xfId="26882"/>
    <cellStyle name="Output 9 2 3" xfId="26883"/>
    <cellStyle name="Output 9 3" xfId="26884"/>
    <cellStyle name="Output 9 4" xfId="26885"/>
    <cellStyle name="Output 90" xfId="26886"/>
    <cellStyle name="Output 90 2" xfId="26887"/>
    <cellStyle name="Output 90 3" xfId="26888"/>
    <cellStyle name="Output Amounts" xfId="2542"/>
    <cellStyle name="Output Column Headings" xfId="2543"/>
    <cellStyle name="Output Column Headings 2" xfId="26889"/>
    <cellStyle name="Output Column Headings 3" xfId="26890"/>
    <cellStyle name="Output Line Items" xfId="2544"/>
    <cellStyle name="Output Line Items 2" xfId="26891"/>
    <cellStyle name="Output Line Items 3" xfId="26892"/>
    <cellStyle name="Output Report Heading" xfId="2545"/>
    <cellStyle name="Output Report Heading 2" xfId="26893"/>
    <cellStyle name="Output Report Heading 3" xfId="26894"/>
    <cellStyle name="Output Report Title" xfId="2546"/>
    <cellStyle name="Output Report Title 2" xfId="26895"/>
    <cellStyle name="Output Report Title 3" xfId="26896"/>
    <cellStyle name="Outputs (Locked)" xfId="2547"/>
    <cellStyle name="Outputs (Locked) 2" xfId="2548"/>
    <cellStyle name="Outputs (Locked) 2 2" xfId="4708"/>
    <cellStyle name="Outputs (Locked) 3" xfId="4707"/>
    <cellStyle name="Outputs (Locked) 3 2" xfId="26897"/>
    <cellStyle name="Outputs (Locked) 4" xfId="26898"/>
    <cellStyle name="Outputs (Locked) 4 2" xfId="26899"/>
    <cellStyle name="Outputs (Locked) 5" xfId="26900"/>
    <cellStyle name="Overskrift" xfId="2549"/>
    <cellStyle name="Overskrift 2" xfId="26901"/>
    <cellStyle name="Overskrift 3" xfId="26902"/>
    <cellStyle name="Overskrift 4" xfId="26903"/>
    <cellStyle name="P&amp;OBody" xfId="2550"/>
    <cellStyle name="P&amp;OBodyMonthAct" xfId="2551"/>
    <cellStyle name="P&amp;OBodyMonthBud" xfId="2552"/>
    <cellStyle name="P&amp;OBodyYTDAct" xfId="2553"/>
    <cellStyle name="P&amp;OBodyYTDBud" xfId="2554"/>
    <cellStyle name="P&amp;OHeader1" xfId="2555"/>
    <cellStyle name="P&amp;OHeader2" xfId="2556"/>
    <cellStyle name="P&amp;OHeader3" xfId="2557"/>
    <cellStyle name="P&amp;OHeaderDate" xfId="2558"/>
    <cellStyle name="P&amp;OHeaderMonthAct" xfId="2559"/>
    <cellStyle name="P&amp;OHeaderMonthBud" xfId="2560"/>
    <cellStyle name="P&amp;OHeaderYTDAct" xfId="2561"/>
    <cellStyle name="P&amp;OHeaderYTDBud" xfId="2562"/>
    <cellStyle name="Page Number" xfId="2563"/>
    <cellStyle name="Page Title" xfId="2564"/>
    <cellStyle name="Page Title 2" xfId="26904"/>
    <cellStyle name="Page Title 3" xfId="26905"/>
    <cellStyle name="PageNumber" xfId="2565"/>
    <cellStyle name="paint" xfId="2566"/>
    <cellStyle name="paint 2" xfId="26906"/>
    <cellStyle name="paint 3" xfId="26907"/>
    <cellStyle name="Pattern" xfId="2567"/>
    <cellStyle name="Pattern 2" xfId="26908"/>
    <cellStyle name="Pattern 2 2" xfId="26909"/>
    <cellStyle name="Pattern 3" xfId="26910"/>
    <cellStyle name="pb_page_heading_LS" xfId="2568"/>
    <cellStyle name="Per Share [ ]" xfId="2569"/>
    <cellStyle name="Per Share [ ] 2" xfId="2570"/>
    <cellStyle name="Per Share [$]" xfId="2571"/>
    <cellStyle name="Percent (0)" xfId="2572"/>
    <cellStyle name="Percent (0) 2" xfId="2573"/>
    <cellStyle name="Percent (0) 2 2" xfId="4710"/>
    <cellStyle name="Percent (0) 3" xfId="4709"/>
    <cellStyle name="Percent (1)" xfId="2574"/>
    <cellStyle name="Percent [%]" xfId="2575"/>
    <cellStyle name="Percent [0]" xfId="2576"/>
    <cellStyle name="Percent [0] 2" xfId="2577"/>
    <cellStyle name="Percent [0] 2 2" xfId="4712"/>
    <cellStyle name="Percent [0] 3" xfId="4711"/>
    <cellStyle name="Percent [0] 3 2" xfId="26911"/>
    <cellStyle name="Percent [0] 4" xfId="26912"/>
    <cellStyle name="Percent [0] 4 2" xfId="26913"/>
    <cellStyle name="Percent [0] 5" xfId="26914"/>
    <cellStyle name="Percent [00]" xfId="2578"/>
    <cellStyle name="Percent [00] 2" xfId="2579"/>
    <cellStyle name="Percent [00] 2 2" xfId="4714"/>
    <cellStyle name="Percent [00] 3" xfId="4713"/>
    <cellStyle name="Percent [1]" xfId="2580"/>
    <cellStyle name="Percent [2]" xfId="2581"/>
    <cellStyle name="Percent [2] 2" xfId="2582"/>
    <cellStyle name="Percent [2] 2 2" xfId="4716"/>
    <cellStyle name="Percent [2] 3" xfId="4715"/>
    <cellStyle name="Percent 2" xfId="3"/>
    <cellStyle name="Percent 2 2" xfId="26915"/>
    <cellStyle name="Percent 2 2 2" xfId="26916"/>
    <cellStyle name="Percent 2 3" xfId="26917"/>
    <cellStyle name="Percent 2 3 2" xfId="26918"/>
    <cellStyle name="Percent 2 4" xfId="26919"/>
    <cellStyle name="Percent 2 5" xfId="2583"/>
    <cellStyle name="Percent 3" xfId="2584"/>
    <cellStyle name="Percent 3 2" xfId="2585"/>
    <cellStyle name="Percent 3 2 2" xfId="4718"/>
    <cellStyle name="Percent 3 3" xfId="4717"/>
    <cellStyle name="Percent 4" xfId="2586"/>
    <cellStyle name="Percent 4 2" xfId="2587"/>
    <cellStyle name="Percent 4 2 2" xfId="4720"/>
    <cellStyle name="Percent 4 3" xfId="4719"/>
    <cellStyle name="Percent 5" xfId="2588"/>
    <cellStyle name="Percent 5 2" xfId="2589"/>
    <cellStyle name="Percent 5 2 2" xfId="4722"/>
    <cellStyle name="Percent 5 3" xfId="4721"/>
    <cellStyle name="Percent 6" xfId="2590"/>
    <cellStyle name="Percent 7" xfId="32791"/>
    <cellStyle name="Percent 8" xfId="32793"/>
    <cellStyle name="Percent[1]" xfId="2591"/>
    <cellStyle name="Percent1" xfId="2592"/>
    <cellStyle name="Percentage" xfId="2593"/>
    <cellStyle name="Percentage 2" xfId="2594"/>
    <cellStyle name="Percentage 2 2" xfId="4724"/>
    <cellStyle name="Percentage 3" xfId="4723"/>
    <cellStyle name="Percentage change" xfId="2595"/>
    <cellStyle name="Percentage change 2" xfId="2596"/>
    <cellStyle name="Percentage change 2 2" xfId="4726"/>
    <cellStyle name="Percentage change 2 2 2" xfId="26920"/>
    <cellStyle name="Percentage change 2 3" xfId="26921"/>
    <cellStyle name="Percentage change 2 3 2" xfId="26922"/>
    <cellStyle name="Percentage change 2 4" xfId="26923"/>
    <cellStyle name="Percentage change 3" xfId="4725"/>
    <cellStyle name="Percentage change 3 2" xfId="26924"/>
    <cellStyle name="Percentage change 4" xfId="26925"/>
    <cellStyle name="Percentage change 4 2" xfId="26926"/>
    <cellStyle name="Percentage change 5" xfId="26927"/>
    <cellStyle name="Periods" xfId="2597"/>
    <cellStyle name="Periods 2" xfId="26928"/>
    <cellStyle name="Periods 3" xfId="26929"/>
    <cellStyle name="plain_text" xfId="2598"/>
    <cellStyle name="PO BORDER" xfId="2599"/>
    <cellStyle name="porc0" xfId="2600"/>
    <cellStyle name="porc0 2" xfId="26930"/>
    <cellStyle name="porc1" xfId="2601"/>
    <cellStyle name="porc1 2" xfId="26931"/>
    <cellStyle name="porc2" xfId="2602"/>
    <cellStyle name="porc2 2" xfId="26932"/>
    <cellStyle name="Porcentaje" xfId="2603"/>
    <cellStyle name="Porcentaje 2" xfId="26933"/>
    <cellStyle name="Porcentaje 3" xfId="26934"/>
    <cellStyle name="Porcentual 2" xfId="2604"/>
    <cellStyle name="Porcentual 2 2" xfId="2605"/>
    <cellStyle name="Porcentual 2 2 2" xfId="2606"/>
    <cellStyle name="Porcentual 2 2 2 2" xfId="4728"/>
    <cellStyle name="Porcentual 2 2 3" xfId="4727"/>
    <cellStyle name="Porcentual 2 3" xfId="26935"/>
    <cellStyle name="Porcentual 2 3 2" xfId="26936"/>
    <cellStyle name="Power Price" xfId="2607"/>
    <cellStyle name="Power Price 2" xfId="2608"/>
    <cellStyle name="Power Price_Electric Delivery Revenue Accts" xfId="2609"/>
    <cellStyle name="PrePop Currency (0)" xfId="2610"/>
    <cellStyle name="PrePop Currency (0) 2" xfId="2611"/>
    <cellStyle name="PrePop Currency (0) 2 2" xfId="4730"/>
    <cellStyle name="PrePop Currency (0) 3" xfId="4729"/>
    <cellStyle name="PrePop Currency (2)" xfId="2612"/>
    <cellStyle name="PrePop Currency (2) 2" xfId="2613"/>
    <cellStyle name="PrePop Currency (2) 2 2" xfId="4732"/>
    <cellStyle name="PrePop Currency (2) 3" xfId="4731"/>
    <cellStyle name="PrePop Units (0)" xfId="2614"/>
    <cellStyle name="PrePop Units (0) 2" xfId="2615"/>
    <cellStyle name="PrePop Units (0) 2 2" xfId="4734"/>
    <cellStyle name="PrePop Units (0) 3" xfId="4733"/>
    <cellStyle name="PrePop Units (1)" xfId="2616"/>
    <cellStyle name="PrePop Units (1) 2" xfId="2617"/>
    <cellStyle name="PrePop Units (1) 2 2" xfId="4736"/>
    <cellStyle name="PrePop Units (1) 3" xfId="4735"/>
    <cellStyle name="PrePop Units (1) 3 2" xfId="26937"/>
    <cellStyle name="PrePop Units (1) 4" xfId="26938"/>
    <cellStyle name="PrePop Units (1) 4 2" xfId="26939"/>
    <cellStyle name="PrePop Units (1) 5" xfId="26940"/>
    <cellStyle name="PrePop Units (2)" xfId="2618"/>
    <cellStyle name="PrePop Units (2) 2" xfId="2619"/>
    <cellStyle name="PrePop Units (2) 2 2" xfId="4738"/>
    <cellStyle name="PrePop Units (2) 3" xfId="4737"/>
    <cellStyle name="Present Value" xfId="2620"/>
    <cellStyle name="Present Value 2" xfId="2621"/>
    <cellStyle name="Present Value 2 2" xfId="26941"/>
    <cellStyle name="Present Value 2 2 2" xfId="26942"/>
    <cellStyle name="Present Value 2 3" xfId="26943"/>
    <cellStyle name="Present Value 3" xfId="26944"/>
    <cellStyle name="Present Value 3 2" xfId="26945"/>
    <cellStyle name="Present Value 4" xfId="26946"/>
    <cellStyle name="Present Value 5" xfId="26947"/>
    <cellStyle name="Present Value_Electric Delivery Revenue Accts" xfId="2622"/>
    <cellStyle name="PriceUn" xfId="2623"/>
    <cellStyle name="PriceUn 2" xfId="26948"/>
    <cellStyle name="PriceUn 2 2" xfId="26949"/>
    <cellStyle name="PriceUn 3" xfId="26950"/>
    <cellStyle name="PriceUn 3 2" xfId="26951"/>
    <cellStyle name="PriceUn 4" xfId="26952"/>
    <cellStyle name="PSChar" xfId="2624"/>
    <cellStyle name="PSChar 2" xfId="26953"/>
    <cellStyle name="PSChar 2 2" xfId="26954"/>
    <cellStyle name="PSChar 3" xfId="26955"/>
    <cellStyle name="PSDate" xfId="2625"/>
    <cellStyle name="PSDate 2" xfId="26956"/>
    <cellStyle name="PSDec" xfId="2626"/>
    <cellStyle name="PSDec 2" xfId="26957"/>
    <cellStyle name="PSHeading" xfId="2627"/>
    <cellStyle name="PSHeading 2" xfId="26958"/>
    <cellStyle name="PSHeading 2 2" xfId="26959"/>
    <cellStyle name="PSHeading 3" xfId="26960"/>
    <cellStyle name="PSInt" xfId="2628"/>
    <cellStyle name="PSInt 2" xfId="26961"/>
    <cellStyle name="PSSpacer" xfId="2629"/>
    <cellStyle name="PSSpacer 2" xfId="26962"/>
    <cellStyle name="PSSpacer 2 2" xfId="26963"/>
    <cellStyle name="PSSpacer 3" xfId="26964"/>
    <cellStyle name="PutnamPh#" xfId="2630"/>
    <cellStyle name="PutnamPh# 2" xfId="2631"/>
    <cellStyle name="PutnamPh# 2 2" xfId="4740"/>
    <cellStyle name="PutnamPh# 3" xfId="4739"/>
    <cellStyle name="PutnamPh# 3 2" xfId="26965"/>
    <cellStyle name="PutnamPh# 4" xfId="26966"/>
    <cellStyle name="PutnamPh# 4 2" xfId="26967"/>
    <cellStyle name="PutnamPh# 5" xfId="26968"/>
    <cellStyle name="Questionable" xfId="2632"/>
    <cellStyle name="R00A" xfId="2633"/>
    <cellStyle name="R00A 2" xfId="2634"/>
    <cellStyle name="R00A_Electric Delivery Revenue Accts" xfId="2635"/>
    <cellStyle name="R00B" xfId="2636"/>
    <cellStyle name="R00B 2" xfId="26969"/>
    <cellStyle name="R00B 3" xfId="26970"/>
    <cellStyle name="R00L" xfId="2637"/>
    <cellStyle name="R00L 2" xfId="2638"/>
    <cellStyle name="R00L 3" xfId="26971"/>
    <cellStyle name="R00L 4" xfId="26972"/>
    <cellStyle name="R00L_Electric Delivery Revenue Accts" xfId="2639"/>
    <cellStyle name="R01A" xfId="2640"/>
    <cellStyle name="R01B" xfId="2641"/>
    <cellStyle name="R01B 2" xfId="26973"/>
    <cellStyle name="R01B 2 2" xfId="26974"/>
    <cellStyle name="R01B 2 2 2" xfId="26975"/>
    <cellStyle name="R01B 2 2 3" xfId="26976"/>
    <cellStyle name="R01B 3" xfId="26977"/>
    <cellStyle name="R01B 3 2" xfId="26978"/>
    <cellStyle name="R01B 3 2 2" xfId="26979"/>
    <cellStyle name="R01B 3 2 3" xfId="26980"/>
    <cellStyle name="R01B 4" xfId="26981"/>
    <cellStyle name="R01B 4 2" xfId="26982"/>
    <cellStyle name="R01B 4 2 2" xfId="26983"/>
    <cellStyle name="R01B 4 2 3" xfId="26984"/>
    <cellStyle name="R01B 5" xfId="26985"/>
    <cellStyle name="R01B 5 2" xfId="26986"/>
    <cellStyle name="R01B 5 3" xfId="26987"/>
    <cellStyle name="R01H" xfId="2642"/>
    <cellStyle name="R01H 2" xfId="26988"/>
    <cellStyle name="R01H 3" xfId="26989"/>
    <cellStyle name="R01L" xfId="2643"/>
    <cellStyle name="R01L 2" xfId="26990"/>
    <cellStyle name="R01L 3" xfId="26991"/>
    <cellStyle name="R02A" xfId="2644"/>
    <cellStyle name="R02B" xfId="2645"/>
    <cellStyle name="R02B 2" xfId="2646"/>
    <cellStyle name="R02B 2 2" xfId="4742"/>
    <cellStyle name="R02B 3" xfId="4741"/>
    <cellStyle name="R02B 3 2" xfId="26992"/>
    <cellStyle name="R02B 4" xfId="26993"/>
    <cellStyle name="R02B 4 2" xfId="26994"/>
    <cellStyle name="R02B 5" xfId="26995"/>
    <cellStyle name="R02H" xfId="2647"/>
    <cellStyle name="R02H 2" xfId="26996"/>
    <cellStyle name="R02H 3" xfId="26997"/>
    <cellStyle name="R02L" xfId="2648"/>
    <cellStyle name="R02L 2" xfId="26998"/>
    <cellStyle name="R02L 3" xfId="26999"/>
    <cellStyle name="R03A" xfId="2649"/>
    <cellStyle name="R03B" xfId="2650"/>
    <cellStyle name="R03B 2" xfId="2651"/>
    <cellStyle name="R03B 2 2" xfId="4744"/>
    <cellStyle name="R03B 3" xfId="4743"/>
    <cellStyle name="R03B 3 2" xfId="27000"/>
    <cellStyle name="R03B 4" xfId="27001"/>
    <cellStyle name="R03B 4 2" xfId="27002"/>
    <cellStyle name="R03B 5" xfId="27003"/>
    <cellStyle name="R03H" xfId="2652"/>
    <cellStyle name="R03H 2" xfId="27004"/>
    <cellStyle name="R03H 3" xfId="27005"/>
    <cellStyle name="R03L" xfId="2653"/>
    <cellStyle name="R03L 2" xfId="27006"/>
    <cellStyle name="R03L 3" xfId="27007"/>
    <cellStyle name="R04A" xfId="2654"/>
    <cellStyle name="R04B" xfId="2655"/>
    <cellStyle name="R04B 2" xfId="2656"/>
    <cellStyle name="R04B 2 2" xfId="4746"/>
    <cellStyle name="R04B 3" xfId="4745"/>
    <cellStyle name="R04B 3 2" xfId="27008"/>
    <cellStyle name="R04B 4" xfId="27009"/>
    <cellStyle name="R04B 4 2" xfId="27010"/>
    <cellStyle name="R04B 5" xfId="27011"/>
    <cellStyle name="R04H" xfId="2657"/>
    <cellStyle name="R04H 2" xfId="27012"/>
    <cellStyle name="R04H 3" xfId="27013"/>
    <cellStyle name="R04L" xfId="2658"/>
    <cellStyle name="R04L 2" xfId="27014"/>
    <cellStyle name="R04L 3" xfId="27015"/>
    <cellStyle name="R05A" xfId="2659"/>
    <cellStyle name="R05B" xfId="2660"/>
    <cellStyle name="R05B 2" xfId="2661"/>
    <cellStyle name="R05B 2 2" xfId="4748"/>
    <cellStyle name="R05B 3" xfId="4747"/>
    <cellStyle name="R05B 3 2" xfId="27016"/>
    <cellStyle name="R05B 4" xfId="27017"/>
    <cellStyle name="R05B 4 2" xfId="27018"/>
    <cellStyle name="R05B 5" xfId="27019"/>
    <cellStyle name="R05H" xfId="2662"/>
    <cellStyle name="R05H 2" xfId="27020"/>
    <cellStyle name="R05H 3" xfId="27021"/>
    <cellStyle name="R05L" xfId="2663"/>
    <cellStyle name="R05L 2" xfId="2664"/>
    <cellStyle name="R05L 2 2" xfId="4750"/>
    <cellStyle name="R05L 3" xfId="4749"/>
    <cellStyle name="R05L 3 2" xfId="27022"/>
    <cellStyle name="R05L 4" xfId="27023"/>
    <cellStyle name="R05L 4 2" xfId="27024"/>
    <cellStyle name="R05L 5" xfId="27025"/>
    <cellStyle name="R06A" xfId="2665"/>
    <cellStyle name="R06B" xfId="2666"/>
    <cellStyle name="R06B 2" xfId="2667"/>
    <cellStyle name="R06B 2 2" xfId="4752"/>
    <cellStyle name="R06B 3" xfId="4751"/>
    <cellStyle name="R06B 3 2" xfId="27026"/>
    <cellStyle name="R06B 4" xfId="27027"/>
    <cellStyle name="R06B 4 2" xfId="27028"/>
    <cellStyle name="R06B 5" xfId="27029"/>
    <cellStyle name="R06H" xfId="2668"/>
    <cellStyle name="R06H 2" xfId="27030"/>
    <cellStyle name="R06H 3" xfId="27031"/>
    <cellStyle name="R06L" xfId="2669"/>
    <cellStyle name="R06L 2" xfId="27032"/>
    <cellStyle name="R06L 3" xfId="27033"/>
    <cellStyle name="R07A" xfId="2670"/>
    <cellStyle name="R07B" xfId="2671"/>
    <cellStyle name="R07B 2" xfId="2672"/>
    <cellStyle name="R07B 2 2" xfId="4754"/>
    <cellStyle name="R07B 3" xfId="4753"/>
    <cellStyle name="R07B 3 2" xfId="27034"/>
    <cellStyle name="R07B 4" xfId="27035"/>
    <cellStyle name="R07B 4 2" xfId="27036"/>
    <cellStyle name="R07B 5" xfId="27037"/>
    <cellStyle name="R07H" xfId="2673"/>
    <cellStyle name="R07H 2" xfId="27038"/>
    <cellStyle name="R07H 3" xfId="27039"/>
    <cellStyle name="R07L" xfId="2674"/>
    <cellStyle name="R07L 2" xfId="27040"/>
    <cellStyle name="R07L 3" xfId="27041"/>
    <cellStyle name="RangeBelow" xfId="2675"/>
    <cellStyle name="RangeBelow 2" xfId="27042"/>
    <cellStyle name="RangeBelow 3" xfId="27043"/>
    <cellStyle name="RangeName" xfId="2676"/>
    <cellStyle name="RangeName 2" xfId="2677"/>
    <cellStyle name="RangeName 2 2" xfId="4756"/>
    <cellStyle name="RangeName 3" xfId="4755"/>
    <cellStyle name="RangeName 3 2" xfId="27044"/>
    <cellStyle name="RangeName 4" xfId="27045"/>
    <cellStyle name="RangeName 4 2" xfId="27046"/>
    <cellStyle name="RangeName 5" xfId="27047"/>
    <cellStyle name="Rapport" xfId="2678"/>
    <cellStyle name="rate" xfId="2679"/>
    <cellStyle name="rate 2" xfId="2680"/>
    <cellStyle name="rate 2 2" xfId="4758"/>
    <cellStyle name="rate 2 2 2" xfId="27048"/>
    <cellStyle name="rate 2 3" xfId="27049"/>
    <cellStyle name="rate 2 3 2" xfId="27050"/>
    <cellStyle name="rate 2 4" xfId="27051"/>
    <cellStyle name="rate 3" xfId="4757"/>
    <cellStyle name="rate 3 2" xfId="27052"/>
    <cellStyle name="rate 4" xfId="27053"/>
    <cellStyle name="rate 4 2" xfId="27054"/>
    <cellStyle name="rate 5" xfId="27055"/>
    <cellStyle name="Ratio" xfId="2681"/>
    <cellStyle name="ReadInData" xfId="2682"/>
    <cellStyle name="recycled" xfId="2683"/>
    <cellStyle name="recycled 2" xfId="27056"/>
    <cellStyle name="recycled 3" xfId="27057"/>
    <cellStyle name="Red" xfId="2684"/>
    <cellStyle name="Red 2" xfId="27058"/>
    <cellStyle name="Red 3" xfId="27059"/>
    <cellStyle name="red$" xfId="2685"/>
    <cellStyle name="redcomma" xfId="2686"/>
    <cellStyle name="rednormal" xfId="2687"/>
    <cellStyle name="redpercent" xfId="2688"/>
    <cellStyle name="Reference" xfId="2689"/>
    <cellStyle name="Relative" xfId="2690"/>
    <cellStyle name="Relative 2" xfId="27060"/>
    <cellStyle name="Relative 2 2" xfId="27061"/>
    <cellStyle name="Relative 2 3" xfId="27062"/>
    <cellStyle name="ReportNums" xfId="2691"/>
    <cellStyle name="ReportNums 2" xfId="2692"/>
    <cellStyle name="ReportNums 2 2" xfId="4760"/>
    <cellStyle name="ReportNums 2 2 2" xfId="27063"/>
    <cellStyle name="ReportNums 2 2 3" xfId="27064"/>
    <cellStyle name="ReportNums 2 3" xfId="27065"/>
    <cellStyle name="ReportNums 2 3 2" xfId="27066"/>
    <cellStyle name="ReportNums 2 3 3" xfId="27067"/>
    <cellStyle name="ReportNums 2 4" xfId="27068"/>
    <cellStyle name="ReportNums 2 4 2" xfId="27069"/>
    <cellStyle name="ReportNums 2 4 3" xfId="27070"/>
    <cellStyle name="ReportNums 2 5" xfId="27071"/>
    <cellStyle name="ReportNums 3" xfId="4759"/>
    <cellStyle name="ReportNums 3 2" xfId="27072"/>
    <cellStyle name="ReportNums 3 3" xfId="27073"/>
    <cellStyle name="ReportNums 4" xfId="27074"/>
    <cellStyle name="ReportNums 4 2" xfId="27075"/>
    <cellStyle name="ReportNums 4 3" xfId="27076"/>
    <cellStyle name="ReportNums 5" xfId="27077"/>
    <cellStyle name="ReportNums 5 2" xfId="27078"/>
    <cellStyle name="ReportNums 5 3" xfId="27079"/>
    <cellStyle name="ReportNums 6" xfId="27080"/>
    <cellStyle name="Reports" xfId="2693"/>
    <cellStyle name="Results" xfId="2694"/>
    <cellStyle name="Results 2" xfId="2695"/>
    <cellStyle name="Results 2 2" xfId="4762"/>
    <cellStyle name="Results 2 2 2" xfId="27081"/>
    <cellStyle name="Results 2 2 3" xfId="27082"/>
    <cellStyle name="Results 2 3" xfId="27083"/>
    <cellStyle name="Results 2 3 2" xfId="27084"/>
    <cellStyle name="Results 2 3 3" xfId="27085"/>
    <cellStyle name="Results 3" xfId="4761"/>
    <cellStyle name="Results 3 2" xfId="27086"/>
    <cellStyle name="Results 3 3" xfId="27087"/>
    <cellStyle name="Results 4" xfId="27088"/>
    <cellStyle name="Results 4 2" xfId="27089"/>
    <cellStyle name="Results 4 3" xfId="27090"/>
    <cellStyle name="RM" xfId="2696"/>
    <cellStyle name="s" xfId="2697"/>
    <cellStyle name="s 2" xfId="27091"/>
    <cellStyle name="s 3" xfId="27092"/>
    <cellStyle name="s_9. Staff Cost-External Services" xfId="27093"/>
    <cellStyle name="s_ATL" xfId="2698"/>
    <cellStyle name="s_ATL 2" xfId="27094"/>
    <cellStyle name="s_ATL 3" xfId="27095"/>
    <cellStyle name="s_ATL_9. Staff Cost-External Services" xfId="27096"/>
    <cellStyle name="s_ATL_Conversion" xfId="27097"/>
    <cellStyle name="s_ATL_FIN € Summary" xfId="27098"/>
    <cellStyle name="s_ATL_One Corp Summary" xfId="27099"/>
    <cellStyle name="s_Back-up" xfId="2699"/>
    <cellStyle name="s_Back-up 2" xfId="27100"/>
    <cellStyle name="s_Back-up 3" xfId="27101"/>
    <cellStyle name="s_Back-up_9. Staff Cost-External Services" xfId="27102"/>
    <cellStyle name="s_Back-up_Conversion" xfId="27103"/>
    <cellStyle name="s_Back-up_FIN € Summary" xfId="27104"/>
    <cellStyle name="s_Back-up_One Corp Summary" xfId="27105"/>
    <cellStyle name="s_Baltimore" xfId="2700"/>
    <cellStyle name="s_Baltimore 2" xfId="27106"/>
    <cellStyle name="s_Baltimore 3" xfId="27107"/>
    <cellStyle name="s_Baltimore_9. Staff Cost-External Services" xfId="27108"/>
    <cellStyle name="s_Baltimore_Conversion" xfId="27109"/>
    <cellStyle name="s_Baltimore_FIN € Summary" xfId="27110"/>
    <cellStyle name="s_Baltimore_One Corp Summary" xfId="27111"/>
    <cellStyle name="s_Bondholders" xfId="2701"/>
    <cellStyle name="s_Bondholders 2" xfId="27112"/>
    <cellStyle name="s_Bondholders 3" xfId="27113"/>
    <cellStyle name="s_Bondholders_9. Staff Cost-External Services" xfId="27114"/>
    <cellStyle name="s_Bondholders_Conversion" xfId="27115"/>
    <cellStyle name="s_Bondholders_FIN € Summary" xfId="27116"/>
    <cellStyle name="s_Bondholders_One Corp Summary" xfId="27117"/>
    <cellStyle name="s_Boston" xfId="2702"/>
    <cellStyle name="s_Boston 2" xfId="27118"/>
    <cellStyle name="s_Boston 3" xfId="27119"/>
    <cellStyle name="s_Boston_9. Staff Cost-External Services" xfId="27120"/>
    <cellStyle name="s_Boston_Conversion" xfId="27121"/>
    <cellStyle name="s_Boston_FIN € Summary" xfId="27122"/>
    <cellStyle name="s_Boston_One Corp Summary" xfId="27123"/>
    <cellStyle name="s_CHI" xfId="2703"/>
    <cellStyle name="s_CHI 2" xfId="27124"/>
    <cellStyle name="s_CHI 3" xfId="27125"/>
    <cellStyle name="s_CHI_9. Staff Cost-External Services" xfId="27126"/>
    <cellStyle name="s_CHI_Conversion" xfId="27127"/>
    <cellStyle name="s_CHI_FIN € Summary" xfId="27128"/>
    <cellStyle name="s_CHI_One Corp Summary" xfId="27129"/>
    <cellStyle name="s_Company" xfId="2704"/>
    <cellStyle name="s_Company 2" xfId="27130"/>
    <cellStyle name="s_Company 3" xfId="27131"/>
    <cellStyle name="s_Company_9. Staff Cost-External Services" xfId="27132"/>
    <cellStyle name="s_Company_Conversion" xfId="27133"/>
    <cellStyle name="s_Company_FIN € Summary" xfId="27134"/>
    <cellStyle name="s_Company_One Corp Summary" xfId="27135"/>
    <cellStyle name="s_Consol.CF" xfId="2705"/>
    <cellStyle name="s_Consol.CF 2" xfId="27136"/>
    <cellStyle name="s_Consol.CF 3" xfId="27137"/>
    <cellStyle name="s_Consol.CF_9. Staff Cost-External Services" xfId="27138"/>
    <cellStyle name="s_Consol.CF_Conversion" xfId="27139"/>
    <cellStyle name="s_Consol.CF_FIN € Summary" xfId="27140"/>
    <cellStyle name="s_Consol.CF_One Corp Summary" xfId="27141"/>
    <cellStyle name="s_Consol.Debt" xfId="2706"/>
    <cellStyle name="s_Consol.Debt 2" xfId="27142"/>
    <cellStyle name="s_Consol.Debt 3" xfId="27143"/>
    <cellStyle name="s_Consol.Debt_9. Staff Cost-External Services" xfId="27144"/>
    <cellStyle name="s_Consol.Debt_Conversion" xfId="27145"/>
    <cellStyle name="s_Consol.Debt_FIN € Summary" xfId="27146"/>
    <cellStyle name="s_Consol.Debt_One Corp Summary" xfId="27147"/>
    <cellStyle name="s_Consol.IS" xfId="2707"/>
    <cellStyle name="s_Consol.IS 2" xfId="27148"/>
    <cellStyle name="s_Consol.IS 3" xfId="27149"/>
    <cellStyle name="s_Consol.IS_9. Staff Cost-External Services" xfId="27150"/>
    <cellStyle name="s_Consol.IS_Conversion" xfId="27151"/>
    <cellStyle name="s_Consol.IS_FIN € Summary" xfId="27152"/>
    <cellStyle name="s_Consol.IS_One Corp Summary" xfId="27153"/>
    <cellStyle name="s_Control" xfId="2708"/>
    <cellStyle name="s_Control 2" xfId="27154"/>
    <cellStyle name="s_Control 3" xfId="27155"/>
    <cellStyle name="s_Control_9. Staff Cost-External Services" xfId="27156"/>
    <cellStyle name="s_Control_Conversion" xfId="27157"/>
    <cellStyle name="s_Control_FIN € Summary" xfId="27158"/>
    <cellStyle name="s_Control_One Corp Summary" xfId="27159"/>
    <cellStyle name="s_Conversion" xfId="27160"/>
    <cellStyle name="s_Credit" xfId="2709"/>
    <cellStyle name="s_Credit 2" xfId="27161"/>
    <cellStyle name="s_Credit 3" xfId="27162"/>
    <cellStyle name="s_Credit_9. Staff Cost-External Services" xfId="27163"/>
    <cellStyle name="s_Credit_Conversion" xfId="27164"/>
    <cellStyle name="s_Credit_FIN € Summary" xfId="27165"/>
    <cellStyle name="s_Credit_One Corp Summary" xfId="27166"/>
    <cellStyle name="s_DAL" xfId="2710"/>
    <cellStyle name="s_DAL 2" xfId="27167"/>
    <cellStyle name="s_DAL 3" xfId="27168"/>
    <cellStyle name="s_DAL_9. Staff Cost-External Services" xfId="27169"/>
    <cellStyle name="s_DAL_Conversion" xfId="27170"/>
    <cellStyle name="s_DAL_FIN € Summary" xfId="27171"/>
    <cellStyle name="s_DAL_One Corp Summary" xfId="27172"/>
    <cellStyle name="s_Data1" xfId="2711"/>
    <cellStyle name="s_Data1 2" xfId="27173"/>
    <cellStyle name="s_Data1 3" xfId="27174"/>
    <cellStyle name="s_Data1_9. Staff Cost-External Services" xfId="27175"/>
    <cellStyle name="s_Data1_Conversion" xfId="27176"/>
    <cellStyle name="s_Data1_FIN € Summary" xfId="27177"/>
    <cellStyle name="s_Data1_One Corp Summary" xfId="27178"/>
    <cellStyle name="s_Data2" xfId="2712"/>
    <cellStyle name="s_Data2 2" xfId="27179"/>
    <cellStyle name="s_Data2 3" xfId="27180"/>
    <cellStyle name="s_Data2_9. Staff Cost-External Services" xfId="27181"/>
    <cellStyle name="s_Data2_Conversion" xfId="27182"/>
    <cellStyle name="s_Data2_FIN € Summary" xfId="27183"/>
    <cellStyle name="s_Data2_One Corp Summary" xfId="27184"/>
    <cellStyle name="s_DC" xfId="2713"/>
    <cellStyle name="s_DC 2" xfId="27185"/>
    <cellStyle name="s_DC 3" xfId="27186"/>
    <cellStyle name="s_DC_9. Staff Cost-External Services" xfId="27187"/>
    <cellStyle name="s_DC_Conversion" xfId="27188"/>
    <cellStyle name="s_DC_FIN € Summary" xfId="27189"/>
    <cellStyle name="s_DC_One Corp Summary" xfId="27190"/>
    <cellStyle name="s_DCFLBO Code" xfId="2714"/>
    <cellStyle name="s_DCFLBO Code_1" xfId="2715"/>
    <cellStyle name="s_DCFLBO Code_1 2" xfId="27191"/>
    <cellStyle name="s_DCFLBO Code_1 3" xfId="27192"/>
    <cellStyle name="s_DCFLBO Code_1_9. Staff Cost-External Services" xfId="27193"/>
    <cellStyle name="s_DCFLBO Code_1_Conversion" xfId="27194"/>
    <cellStyle name="s_DCFLBO Code_1_FIN € Summary" xfId="27195"/>
    <cellStyle name="s_DCFLBO Code_1_One Corp Summary" xfId="27196"/>
    <cellStyle name="s_Detroit" xfId="2716"/>
    <cellStyle name="s_Detroit 2" xfId="27197"/>
    <cellStyle name="s_Detroit 3" xfId="27198"/>
    <cellStyle name="s_Detroit_9. Staff Cost-External Services" xfId="27199"/>
    <cellStyle name="s_Detroit_Conversion" xfId="27200"/>
    <cellStyle name="s_Detroit_FIN € Summary" xfId="27201"/>
    <cellStyle name="s_Detroit_One Corp Summary" xfId="27202"/>
    <cellStyle name="s_FIN € Summary" xfId="27203"/>
    <cellStyle name="s_Financials" xfId="2717"/>
    <cellStyle name="s_Financials 2" xfId="27204"/>
    <cellStyle name="s_Financials 3" xfId="27205"/>
    <cellStyle name="s_Financials_9. Staff Cost-External Services" xfId="27206"/>
    <cellStyle name="s_Financials_Conversion" xfId="27207"/>
    <cellStyle name="s_Financials_FIN € Summary" xfId="27208"/>
    <cellStyle name="s_Financials_One Corp Summary" xfId="27209"/>
    <cellStyle name="s_Houston" xfId="2718"/>
    <cellStyle name="s_Houston 2" xfId="27210"/>
    <cellStyle name="s_Houston 3" xfId="27211"/>
    <cellStyle name="s_Houston_9. Staff Cost-External Services" xfId="27212"/>
    <cellStyle name="s_Houston_Conversion" xfId="27213"/>
    <cellStyle name="s_Houston_FIN € Summary" xfId="27214"/>
    <cellStyle name="s_Houston_One Corp Summary" xfId="27215"/>
    <cellStyle name="s_LA" xfId="2719"/>
    <cellStyle name="s_LA 2" xfId="27216"/>
    <cellStyle name="s_LA 3" xfId="27217"/>
    <cellStyle name="s_LA_9. Staff Cost-External Services" xfId="27218"/>
    <cellStyle name="s_LA_Conversion" xfId="27219"/>
    <cellStyle name="s_LA_FIN € Summary" xfId="27220"/>
    <cellStyle name="s_LA_One Corp Summary" xfId="27221"/>
    <cellStyle name="s_Mecom Consideration allocaton &amp; analysis (version 5)" xfId="2720"/>
    <cellStyle name="s_Mecom Consideration allocaton &amp; analysis (version 5) 2" xfId="2721"/>
    <cellStyle name="s_Mecom Consideration allocaton &amp; analysis (version 5) 2 2" xfId="4764"/>
    <cellStyle name="s_Mecom Consideration allocaton &amp; analysis (version 5) 3" xfId="4763"/>
    <cellStyle name="s_Mecom Consideration allocaton &amp; analysis (version 5) 3 2" xfId="27222"/>
    <cellStyle name="s_Mecom Consideration allocaton &amp; analysis (version 5) 4" xfId="27223"/>
    <cellStyle name="s_Mecom Consideration allocaton &amp; analysis (version 5) 4 2" xfId="27224"/>
    <cellStyle name="s_Mecom Consideration allocaton &amp; analysis (version 5) 5" xfId="27225"/>
    <cellStyle name="s_Mecom Consideration allocaton &amp; analysis (version 5)_9. Staff Cost-External Services" xfId="27226"/>
    <cellStyle name="s_Mecom Consideration allocaton &amp; analysis (version 5)_9. Staff Cost-External Services 2" xfId="27227"/>
    <cellStyle name="s_Mecom Consideration allocaton &amp; analysis (version 5)_9. Staff Cost-External Services_1" xfId="27228"/>
    <cellStyle name="s_Mecom Consideration allocaton &amp; analysis (version 5)_9. Staff Cost-External Services_1 2" xfId="27229"/>
    <cellStyle name="s_Mecom Consideration allocaton &amp; analysis (version 5)_Adams Report Recon Sept 08" xfId="2722"/>
    <cellStyle name="s_Mecom Consideration allocaton &amp; analysis (version 5)_Adams Report Recon Sept 08 2" xfId="2723"/>
    <cellStyle name="s_Mecom Consideration allocaton &amp; analysis (version 5)_Adams Report Recon Sept 08 2 2" xfId="4766"/>
    <cellStyle name="s_Mecom Consideration allocaton &amp; analysis (version 5)_Adams Report Recon Sept 08 3" xfId="4765"/>
    <cellStyle name="s_Mecom Consideration allocaton &amp; analysis (version 5)_Adams Report Recon Sept 08 3 2" xfId="27230"/>
    <cellStyle name="s_Mecom Consideration allocaton &amp; analysis (version 5)_Adams Report Recon Sept 08 4" xfId="27231"/>
    <cellStyle name="s_Mecom Consideration allocaton &amp; analysis (version 5)_Adams Report Recon Sept 08 4 2" xfId="27232"/>
    <cellStyle name="s_Mecom Consideration allocaton &amp; analysis (version 5)_Adams Report Recon Sept 08 5" xfId="27233"/>
    <cellStyle name="s_Mecom Consideration allocaton &amp; analysis (version 5)_Adams Report Recon Sept 08_9. Staff Cost-External Services" xfId="27234"/>
    <cellStyle name="s_Mecom Consideration allocaton &amp; analysis (version 5)_Adams Report Recon Sept 08_9. Staff Cost-External Services 2" xfId="27235"/>
    <cellStyle name="s_Mecom Consideration allocaton &amp; analysis (version 5)_Adams Report Recon Sept 08_9. Staff Cost-External Services_1" xfId="27236"/>
    <cellStyle name="s_Mecom Consideration allocaton &amp; analysis (version 5)_Adams Report Recon Sept 08_9. Staff Cost-External Services_1 2" xfId="27237"/>
    <cellStyle name="s_Mecom Consideration allocaton &amp; analysis (version 5)_Adams Report Recon Sept 08_Conversion" xfId="27238"/>
    <cellStyle name="s_Mecom Consideration allocaton &amp; analysis (version 5)_Adams Report Recon Sept 08_Conversion 2" xfId="27239"/>
    <cellStyle name="s_Mecom Consideration allocaton &amp; analysis (version 5)_Adams Report Recon Sept 08_FIN € Summary" xfId="27240"/>
    <cellStyle name="s_Mecom Consideration allocaton &amp; analysis (version 5)_Adams Report Recon Sept 08_FIN € Summary 2" xfId="27241"/>
    <cellStyle name="s_Mecom Consideration allocaton &amp; analysis (version 5)_Adams Report Recon Sept 08_One Corp Summary" xfId="27242"/>
    <cellStyle name="s_Mecom Consideration allocaton &amp; analysis (version 5)_Adams Report Recon Sept 08_One Corp Summary 2" xfId="27243"/>
    <cellStyle name="s_Mecom Consideration allocaton &amp; analysis (version 5)_Book1" xfId="2724"/>
    <cellStyle name="s_Mecom Consideration allocaton &amp; analysis (version 5)_Book1 2" xfId="2725"/>
    <cellStyle name="s_Mecom Consideration allocaton &amp; analysis (version 5)_Book1 2 2" xfId="4768"/>
    <cellStyle name="s_Mecom Consideration allocaton &amp; analysis (version 5)_Book1 3" xfId="4767"/>
    <cellStyle name="s_Mecom Consideration allocaton &amp; analysis (version 5)_Book1 3 2" xfId="27244"/>
    <cellStyle name="s_Mecom Consideration allocaton &amp; analysis (version 5)_Book1 4" xfId="27245"/>
    <cellStyle name="s_Mecom Consideration allocaton &amp; analysis (version 5)_Book1 4 2" xfId="27246"/>
    <cellStyle name="s_Mecom Consideration allocaton &amp; analysis (version 5)_Book1 5" xfId="27247"/>
    <cellStyle name="s_Mecom Consideration allocaton &amp; analysis (version 5)_Book1_9. Staff Cost-External Services" xfId="27248"/>
    <cellStyle name="s_Mecom Consideration allocaton &amp; analysis (version 5)_Book1_9. Staff Cost-External Services 2" xfId="27249"/>
    <cellStyle name="s_Mecom Consideration allocaton &amp; analysis (version 5)_Book1_9. Staff Cost-External Services_1" xfId="27250"/>
    <cellStyle name="s_Mecom Consideration allocaton &amp; analysis (version 5)_Book1_9. Staff Cost-External Services_1 2" xfId="27251"/>
    <cellStyle name="s_Mecom Consideration allocaton &amp; analysis (version 5)_Book1_Conversion" xfId="27252"/>
    <cellStyle name="s_Mecom Consideration allocaton &amp; analysis (version 5)_Book1_Conversion 2" xfId="27253"/>
    <cellStyle name="s_Mecom Consideration allocaton &amp; analysis (version 5)_Book1_FIN € Summary" xfId="27254"/>
    <cellStyle name="s_Mecom Consideration allocaton &amp; analysis (version 5)_Book1_FIN € Summary 2" xfId="27255"/>
    <cellStyle name="s_Mecom Consideration allocaton &amp; analysis (version 5)_Book1_One Corp Summary" xfId="27256"/>
    <cellStyle name="s_Mecom Consideration allocaton &amp; analysis (version 5)_Book1_One Corp Summary 2" xfId="27257"/>
    <cellStyle name="s_Mecom Consideration allocaton &amp; analysis (version 5)_Conversion" xfId="27258"/>
    <cellStyle name="s_Mecom Consideration allocaton &amp; analysis (version 5)_Conversion 2" xfId="27259"/>
    <cellStyle name="s_Mecom Consideration allocaton &amp; analysis (version 5)_FIN € Summary" xfId="27260"/>
    <cellStyle name="s_Mecom Consideration allocaton &amp; analysis (version 5)_FIN € Summary 2" xfId="27261"/>
    <cellStyle name="s_Mecom Consideration allocaton &amp; analysis (version 5)_NYSEG Assets" xfId="2726"/>
    <cellStyle name="s_Mecom Consideration allocaton &amp; analysis (version 5)_NYSEG Assets 2" xfId="2727"/>
    <cellStyle name="s_Mecom Consideration allocaton &amp; analysis (version 5)_NYSEG Assets 2 2" xfId="4770"/>
    <cellStyle name="s_Mecom Consideration allocaton &amp; analysis (version 5)_NYSEG Assets 3" xfId="4769"/>
    <cellStyle name="s_Mecom Consideration allocaton &amp; analysis (version 5)_NYSEG Assets 3 2" xfId="27262"/>
    <cellStyle name="s_Mecom Consideration allocaton &amp; analysis (version 5)_NYSEG Assets 4" xfId="27263"/>
    <cellStyle name="s_Mecom Consideration allocaton &amp; analysis (version 5)_NYSEG Assets 4 2" xfId="27264"/>
    <cellStyle name="s_Mecom Consideration allocaton &amp; analysis (version 5)_NYSEG Assets 5" xfId="27265"/>
    <cellStyle name="s_Mecom Consideration allocaton &amp; analysis (version 5)_NYSEG Assets_9. Staff Cost-External Services" xfId="27266"/>
    <cellStyle name="s_Mecom Consideration allocaton &amp; analysis (version 5)_NYSEG Assets_9. Staff Cost-External Services 2" xfId="27267"/>
    <cellStyle name="s_Mecom Consideration allocaton &amp; analysis (version 5)_NYSEG Assets_9. Staff Cost-External Services_1" xfId="27268"/>
    <cellStyle name="s_Mecom Consideration allocaton &amp; analysis (version 5)_NYSEG Assets_9. Staff Cost-External Services_1 2" xfId="27269"/>
    <cellStyle name="s_Mecom Consideration allocaton &amp; analysis (version 5)_NYSEG Assets_Conversion" xfId="27270"/>
    <cellStyle name="s_Mecom Consideration allocaton &amp; analysis (version 5)_NYSEG Assets_Conversion 2" xfId="27271"/>
    <cellStyle name="s_Mecom Consideration allocaton &amp; analysis (version 5)_NYSEG Assets_FIN € Summary" xfId="27272"/>
    <cellStyle name="s_Mecom Consideration allocaton &amp; analysis (version 5)_NYSEG Assets_FIN € Summary 2" xfId="27273"/>
    <cellStyle name="s_Mecom Consideration allocaton &amp; analysis (version 5)_NYSEG Assets_One Corp Summary" xfId="27274"/>
    <cellStyle name="s_Mecom Consideration allocaton &amp; analysis (version 5)_NYSEG Assets_One Corp Summary 2" xfId="27275"/>
    <cellStyle name="s_Mecom Consideration allocaton &amp; analysis (version 5)_NYSEG Liab" xfId="2728"/>
    <cellStyle name="s_Mecom Consideration allocaton &amp; analysis (version 5)_NYSEG Liab 2" xfId="2729"/>
    <cellStyle name="s_Mecom Consideration allocaton &amp; analysis (version 5)_NYSEG Liab 2 2" xfId="4772"/>
    <cellStyle name="s_Mecom Consideration allocaton &amp; analysis (version 5)_NYSEG Liab 3" xfId="4771"/>
    <cellStyle name="s_Mecom Consideration allocaton &amp; analysis (version 5)_NYSEG Liab 3 2" xfId="27276"/>
    <cellStyle name="s_Mecom Consideration allocaton &amp; analysis (version 5)_NYSEG Liab 4" xfId="27277"/>
    <cellStyle name="s_Mecom Consideration allocaton &amp; analysis (version 5)_NYSEG Liab 4 2" xfId="27278"/>
    <cellStyle name="s_Mecom Consideration allocaton &amp; analysis (version 5)_NYSEG Liab 5" xfId="27279"/>
    <cellStyle name="s_Mecom Consideration allocaton &amp; analysis (version 5)_NYSEG Liab_9. Staff Cost-External Services" xfId="27280"/>
    <cellStyle name="s_Mecom Consideration allocaton &amp; analysis (version 5)_NYSEG Liab_9. Staff Cost-External Services 2" xfId="27281"/>
    <cellStyle name="s_Mecom Consideration allocaton &amp; analysis (version 5)_NYSEG Liab_9. Staff Cost-External Services_1" xfId="27282"/>
    <cellStyle name="s_Mecom Consideration allocaton &amp; analysis (version 5)_NYSEG Liab_9. Staff Cost-External Services_1 2" xfId="27283"/>
    <cellStyle name="s_Mecom Consideration allocaton &amp; analysis (version 5)_NYSEG Liab_Conversion" xfId="27284"/>
    <cellStyle name="s_Mecom Consideration allocaton &amp; analysis (version 5)_NYSEG Liab_Conversion 2" xfId="27285"/>
    <cellStyle name="s_Mecom Consideration allocaton &amp; analysis (version 5)_NYSEG Liab_FIN € Summary" xfId="27286"/>
    <cellStyle name="s_Mecom Consideration allocaton &amp; analysis (version 5)_NYSEG Liab_FIN € Summary 2" xfId="27287"/>
    <cellStyle name="s_Mecom Consideration allocaton &amp; analysis (version 5)_NYSEG Liab_One Corp Summary" xfId="27288"/>
    <cellStyle name="s_Mecom Consideration allocaton &amp; analysis (version 5)_NYSEG Liab_One Corp Summary 2" xfId="27289"/>
    <cellStyle name="s_Mecom Consideration allocaton &amp; analysis (version 5)_One Corp Summary" xfId="27290"/>
    <cellStyle name="s_Mecom Consideration allocaton &amp; analysis (version 5)_One Corp Summary 2" xfId="27291"/>
    <cellStyle name="s_Mecom Consideration allocaton &amp; analysis (version 5)_Reg Asset 2008 changes-summary Jan" xfId="2730"/>
    <cellStyle name="s_Mecom Consideration allocaton &amp; analysis (version 5)_Reg Asset 2008 changes-summary Jan 2" xfId="2731"/>
    <cellStyle name="s_Mecom Consideration allocaton &amp; analysis (version 5)_Reg Asset 2008 changes-summary Jan 2 2" xfId="4774"/>
    <cellStyle name="s_Mecom Consideration allocaton &amp; analysis (version 5)_Reg Asset 2008 changes-summary Jan 3" xfId="4773"/>
    <cellStyle name="s_Mecom Consideration allocaton &amp; analysis (version 5)_Reg Asset 2008 changes-summary Jan 3 2" xfId="27292"/>
    <cellStyle name="s_Mecom Consideration allocaton &amp; analysis (version 5)_Reg Asset 2008 changes-summary Jan 4" xfId="27293"/>
    <cellStyle name="s_Mecom Consideration allocaton &amp; analysis (version 5)_Reg Asset 2008 changes-summary Jan 4 2" xfId="27294"/>
    <cellStyle name="s_Mecom Consideration allocaton &amp; analysis (version 5)_Reg Asset 2008 changes-summary Jan 5" xfId="27295"/>
    <cellStyle name="s_Mecom Consideration allocaton &amp; analysis (version 5)_Reg Asset 2008 changes-summary Jan_9. Staff Cost-External Services" xfId="27296"/>
    <cellStyle name="s_Mecom Consideration allocaton &amp; analysis (version 5)_Reg Asset 2008 changes-summary Jan_9. Staff Cost-External Services 2" xfId="27297"/>
    <cellStyle name="s_Mecom Consideration allocaton &amp; analysis (version 5)_Reg Asset 2008 changes-summary Jan_9. Staff Cost-External Services_1" xfId="27298"/>
    <cellStyle name="s_Mecom Consideration allocaton &amp; analysis (version 5)_Reg Asset 2008 changes-summary Jan_9. Staff Cost-External Services_1 2" xfId="27299"/>
    <cellStyle name="s_Mecom Consideration allocaton &amp; analysis (version 5)_Reg Asset 2008 changes-summary Jan_Conversion" xfId="27300"/>
    <cellStyle name="s_Mecom Consideration allocaton &amp; analysis (version 5)_Reg Asset 2008 changes-summary Jan_Conversion 2" xfId="27301"/>
    <cellStyle name="s_Mecom Consideration allocaton &amp; analysis (version 5)_Reg Asset 2008 changes-summary Jan_FIN € Summary" xfId="27302"/>
    <cellStyle name="s_Mecom Consideration allocaton &amp; analysis (version 5)_Reg Asset 2008 changes-summary Jan_FIN € Summary 2" xfId="27303"/>
    <cellStyle name="s_Mecom Consideration allocaton &amp; analysis (version 5)_Reg Asset 2008 changes-summary Jan_One Corp Summary" xfId="27304"/>
    <cellStyle name="s_Mecom Consideration allocaton &amp; analysis (version 5)_Reg Asset 2008 changes-summary Jan_One Corp Summary 2" xfId="27305"/>
    <cellStyle name="s_Miami" xfId="2732"/>
    <cellStyle name="s_Miami 2" xfId="27306"/>
    <cellStyle name="s_Miami 3" xfId="27307"/>
    <cellStyle name="s_Miami_9. Staff Cost-External Services" xfId="27308"/>
    <cellStyle name="s_Miami_Conversion" xfId="27309"/>
    <cellStyle name="s_Miami_FIN € Summary" xfId="27310"/>
    <cellStyle name="s_Miami_One Corp Summary" xfId="27311"/>
    <cellStyle name="s_Module1 (2)" xfId="2733"/>
    <cellStyle name="s_Module1 (2) 2" xfId="27312"/>
    <cellStyle name="s_Module1 (2) 3" xfId="27313"/>
    <cellStyle name="s_Module1 (2)_9. Staff Cost-External Services" xfId="27314"/>
    <cellStyle name="s_Module1 (2)_Conversion" xfId="27315"/>
    <cellStyle name="s_Module1 (2)_FIN € Summary" xfId="27316"/>
    <cellStyle name="s_Module1 (2)_One Corp Summary" xfId="27317"/>
    <cellStyle name="s_NY" xfId="2734"/>
    <cellStyle name="s_NY 2" xfId="27318"/>
    <cellStyle name="s_NY 3" xfId="27319"/>
    <cellStyle name="s_NY_9. Staff Cost-External Services" xfId="27320"/>
    <cellStyle name="s_NY_Conversion" xfId="27321"/>
    <cellStyle name="s_NY_FIN € Summary" xfId="27322"/>
    <cellStyle name="s_NY_One Corp Summary" xfId="27323"/>
    <cellStyle name="s_One Corp Summary" xfId="27324"/>
    <cellStyle name="s_Philly" xfId="2735"/>
    <cellStyle name="s_Philly 2" xfId="27325"/>
    <cellStyle name="s_Philly 3" xfId="27326"/>
    <cellStyle name="s_Philly_9. Staff Cost-External Services" xfId="27327"/>
    <cellStyle name="s_Philly_Conversion" xfId="27328"/>
    <cellStyle name="s_Philly_FIN € Summary" xfId="27329"/>
    <cellStyle name="s_Philly_One Corp Summary" xfId="27330"/>
    <cellStyle name="s_Returns" xfId="2736"/>
    <cellStyle name="s_Returns 2" xfId="27331"/>
    <cellStyle name="s_Returns 3" xfId="27332"/>
    <cellStyle name="s_Returns_9. Staff Cost-External Services" xfId="27333"/>
    <cellStyle name="s_Returns_Conversion" xfId="27334"/>
    <cellStyle name="s_Returns_FIN € Summary" xfId="27335"/>
    <cellStyle name="s_Returns_One Corp Summary" xfId="27336"/>
    <cellStyle name="s_SD" xfId="2737"/>
    <cellStyle name="s_SD 2" xfId="27337"/>
    <cellStyle name="s_SD 3" xfId="27338"/>
    <cellStyle name="s_SD_9. Staff Cost-External Services" xfId="27339"/>
    <cellStyle name="s_SD_Conversion" xfId="27340"/>
    <cellStyle name="s_SD_FIN € Summary" xfId="27341"/>
    <cellStyle name="s_SD_One Corp Summary" xfId="27342"/>
    <cellStyle name="s_SF" xfId="2738"/>
    <cellStyle name="s_SF 2" xfId="27343"/>
    <cellStyle name="s_SF 3" xfId="27344"/>
    <cellStyle name="s_SF_9. Staff Cost-External Services" xfId="27345"/>
    <cellStyle name="s_SF_Conversion" xfId="27346"/>
    <cellStyle name="s_SF_FIN € Summary" xfId="27347"/>
    <cellStyle name="s_SF_One Corp Summary" xfId="27348"/>
    <cellStyle name="s_Stle,Dvr,Clevld, St. Lou" xfId="2739"/>
    <cellStyle name="s_Stle,Dvr,Clevld, St. Lou 2" xfId="27349"/>
    <cellStyle name="s_Stle,Dvr,Clevld, St. Lou 3" xfId="27350"/>
    <cellStyle name="s_Stle,Dvr,Clevld, St. Lou_9. Staff Cost-External Services" xfId="27351"/>
    <cellStyle name="s_Stle,Dvr,Clevld, St. Lou_Conversion" xfId="27352"/>
    <cellStyle name="s_Stle,Dvr,Clevld, St. Lou_FIN € Summary" xfId="27353"/>
    <cellStyle name="s_Stle,Dvr,Clevld, St. Lou_One Corp Summary" xfId="27354"/>
    <cellStyle name="s_Vendor Financing" xfId="2740"/>
    <cellStyle name="s_Vendor Financing 2" xfId="27355"/>
    <cellStyle name="s_Vendor Financing 3" xfId="27356"/>
    <cellStyle name="s_Vendor Financing_9. Staff Cost-External Services" xfId="27357"/>
    <cellStyle name="s_Vendor Financing_Conversion" xfId="27358"/>
    <cellStyle name="s_Vendor Financing_FIN € Summary" xfId="27359"/>
    <cellStyle name="s_Vendor Financing_One Corp Summary" xfId="27360"/>
    <cellStyle name="s_wts" xfId="2741"/>
    <cellStyle name="s_wts 2" xfId="27361"/>
    <cellStyle name="s_wts 3" xfId="27362"/>
    <cellStyle name="s_wts_9. Staff Cost-External Services" xfId="27363"/>
    <cellStyle name="s_wts_Conversion" xfId="27364"/>
    <cellStyle name="s_wts_FIN € Summary" xfId="27365"/>
    <cellStyle name="s_wts_One Corp Summary" xfId="27366"/>
    <cellStyle name="Salida" xfId="2742"/>
    <cellStyle name="Salida 10" xfId="27367"/>
    <cellStyle name="Salida 2" xfId="2743"/>
    <cellStyle name="Salida 2 10" xfId="27368"/>
    <cellStyle name="Salida 2 2" xfId="27369"/>
    <cellStyle name="Salida 2 2 2" xfId="27370"/>
    <cellStyle name="Salida 2 2 2 2" xfId="27371"/>
    <cellStyle name="Salida 2 2 2 2 2" xfId="27372"/>
    <cellStyle name="Salida 2 2 2 2 3" xfId="27373"/>
    <cellStyle name="Salida 2 2 2 3" xfId="27374"/>
    <cellStyle name="Salida 2 2 2 4" xfId="27375"/>
    <cellStyle name="Salida 2 2 3" xfId="27376"/>
    <cellStyle name="Salida 2 2 3 2" xfId="27377"/>
    <cellStyle name="Salida 2 2 3 2 2" xfId="27378"/>
    <cellStyle name="Salida 2 2 3 2 3" xfId="27379"/>
    <cellStyle name="Salida 2 2 3 3" xfId="27380"/>
    <cellStyle name="Salida 2 2 3 4" xfId="27381"/>
    <cellStyle name="Salida 2 2 4" xfId="27382"/>
    <cellStyle name="Salida 2 2 4 2" xfId="27383"/>
    <cellStyle name="Salida 2 2 4 2 2" xfId="27384"/>
    <cellStyle name="Salida 2 2 4 2 3" xfId="27385"/>
    <cellStyle name="Salida 2 2 4 3" xfId="27386"/>
    <cellStyle name="Salida 2 2 4 4" xfId="27387"/>
    <cellStyle name="Salida 2 2 5" xfId="27388"/>
    <cellStyle name="Salida 2 2 5 2" xfId="27389"/>
    <cellStyle name="Salida 2 2 5 3" xfId="27390"/>
    <cellStyle name="Salida 2 2 6" xfId="27391"/>
    <cellStyle name="Salida 2 2 6 2" xfId="27392"/>
    <cellStyle name="Salida 2 2 6 3" xfId="27393"/>
    <cellStyle name="Salida 2 2 7" xfId="27394"/>
    <cellStyle name="Salida 2 2 8" xfId="27395"/>
    <cellStyle name="Salida 2 3" xfId="27396"/>
    <cellStyle name="Salida 2 3 2" xfId="27397"/>
    <cellStyle name="Salida 2 3 2 2" xfId="27398"/>
    <cellStyle name="Salida 2 3 2 2 2" xfId="27399"/>
    <cellStyle name="Salida 2 3 2 2 3" xfId="27400"/>
    <cellStyle name="Salida 2 3 2 3" xfId="27401"/>
    <cellStyle name="Salida 2 3 2 4" xfId="27402"/>
    <cellStyle name="Salida 2 3 3" xfId="27403"/>
    <cellStyle name="Salida 2 3 3 2" xfId="27404"/>
    <cellStyle name="Salida 2 3 3 2 2" xfId="27405"/>
    <cellStyle name="Salida 2 3 3 2 3" xfId="27406"/>
    <cellStyle name="Salida 2 3 3 3" xfId="27407"/>
    <cellStyle name="Salida 2 3 3 4" xfId="27408"/>
    <cellStyle name="Salida 2 3 4" xfId="27409"/>
    <cellStyle name="Salida 2 3 4 2" xfId="27410"/>
    <cellStyle name="Salida 2 3 4 2 2" xfId="27411"/>
    <cellStyle name="Salida 2 3 4 2 3" xfId="27412"/>
    <cellStyle name="Salida 2 3 4 3" xfId="27413"/>
    <cellStyle name="Salida 2 3 4 4" xfId="27414"/>
    <cellStyle name="Salida 2 3 5" xfId="27415"/>
    <cellStyle name="Salida 2 3 5 2" xfId="27416"/>
    <cellStyle name="Salida 2 3 5 3" xfId="27417"/>
    <cellStyle name="Salida 2 3 6" xfId="27418"/>
    <cellStyle name="Salida 2 3 6 2" xfId="27419"/>
    <cellStyle name="Salida 2 3 6 3" xfId="27420"/>
    <cellStyle name="Salida 2 3 7" xfId="27421"/>
    <cellStyle name="Salida 2 3 8" xfId="27422"/>
    <cellStyle name="Salida 2 4" xfId="27423"/>
    <cellStyle name="Salida 2 4 2" xfId="27424"/>
    <cellStyle name="Salida 2 4 2 2" xfId="27425"/>
    <cellStyle name="Salida 2 4 2 3" xfId="27426"/>
    <cellStyle name="Salida 2 4 3" xfId="27427"/>
    <cellStyle name="Salida 2 4 4" xfId="27428"/>
    <cellStyle name="Salida 2 5" xfId="27429"/>
    <cellStyle name="Salida 2 5 2" xfId="27430"/>
    <cellStyle name="Salida 2 5 2 2" xfId="27431"/>
    <cellStyle name="Salida 2 5 2 3" xfId="27432"/>
    <cellStyle name="Salida 2 5 3" xfId="27433"/>
    <cellStyle name="Salida 2 5 4" xfId="27434"/>
    <cellStyle name="Salida 2 6" xfId="27435"/>
    <cellStyle name="Salida 2 6 2" xfId="27436"/>
    <cellStyle name="Salida 2 6 2 2" xfId="27437"/>
    <cellStyle name="Salida 2 6 2 3" xfId="27438"/>
    <cellStyle name="Salida 2 6 3" xfId="27439"/>
    <cellStyle name="Salida 2 6 4" xfId="27440"/>
    <cellStyle name="Salida 2 7" xfId="27441"/>
    <cellStyle name="Salida 2 7 2" xfId="27442"/>
    <cellStyle name="Salida 2 7 3" xfId="27443"/>
    <cellStyle name="Salida 2 8" xfId="27444"/>
    <cellStyle name="Salida 2 8 2" xfId="27445"/>
    <cellStyle name="Salida 2 8 3" xfId="27446"/>
    <cellStyle name="Salida 2 9" xfId="27447"/>
    <cellStyle name="Salida 3" xfId="2744"/>
    <cellStyle name="Salida 3 10" xfId="27448"/>
    <cellStyle name="Salida 3 2" xfId="27449"/>
    <cellStyle name="Salida 3 2 2" xfId="27450"/>
    <cellStyle name="Salida 3 2 2 2" xfId="27451"/>
    <cellStyle name="Salida 3 2 2 2 2" xfId="27452"/>
    <cellStyle name="Salida 3 2 2 2 3" xfId="27453"/>
    <cellStyle name="Salida 3 2 2 3" xfId="27454"/>
    <cellStyle name="Salida 3 2 2 4" xfId="27455"/>
    <cellStyle name="Salida 3 2 3" xfId="27456"/>
    <cellStyle name="Salida 3 2 3 2" xfId="27457"/>
    <cellStyle name="Salida 3 2 3 2 2" xfId="27458"/>
    <cellStyle name="Salida 3 2 3 2 3" xfId="27459"/>
    <cellStyle name="Salida 3 2 3 3" xfId="27460"/>
    <cellStyle name="Salida 3 2 3 4" xfId="27461"/>
    <cellStyle name="Salida 3 2 4" xfId="27462"/>
    <cellStyle name="Salida 3 2 4 2" xfId="27463"/>
    <cellStyle name="Salida 3 2 4 2 2" xfId="27464"/>
    <cellStyle name="Salida 3 2 4 2 3" xfId="27465"/>
    <cellStyle name="Salida 3 2 4 3" xfId="27466"/>
    <cellStyle name="Salida 3 2 4 4" xfId="27467"/>
    <cellStyle name="Salida 3 2 5" xfId="27468"/>
    <cellStyle name="Salida 3 2 5 2" xfId="27469"/>
    <cellStyle name="Salida 3 2 5 3" xfId="27470"/>
    <cellStyle name="Salida 3 2 6" xfId="27471"/>
    <cellStyle name="Salida 3 2 6 2" xfId="27472"/>
    <cellStyle name="Salida 3 2 6 3" xfId="27473"/>
    <cellStyle name="Salida 3 2 7" xfId="27474"/>
    <cellStyle name="Salida 3 2 8" xfId="27475"/>
    <cellStyle name="Salida 3 3" xfId="27476"/>
    <cellStyle name="Salida 3 3 2" xfId="27477"/>
    <cellStyle name="Salida 3 3 2 2" xfId="27478"/>
    <cellStyle name="Salida 3 3 2 2 2" xfId="27479"/>
    <cellStyle name="Salida 3 3 2 2 3" xfId="27480"/>
    <cellStyle name="Salida 3 3 2 3" xfId="27481"/>
    <cellStyle name="Salida 3 3 2 4" xfId="27482"/>
    <cellStyle name="Salida 3 3 3" xfId="27483"/>
    <cellStyle name="Salida 3 3 3 2" xfId="27484"/>
    <cellStyle name="Salida 3 3 3 2 2" xfId="27485"/>
    <cellStyle name="Salida 3 3 3 2 3" xfId="27486"/>
    <cellStyle name="Salida 3 3 3 3" xfId="27487"/>
    <cellStyle name="Salida 3 3 3 4" xfId="27488"/>
    <cellStyle name="Salida 3 3 4" xfId="27489"/>
    <cellStyle name="Salida 3 3 4 2" xfId="27490"/>
    <cellStyle name="Salida 3 3 4 2 2" xfId="27491"/>
    <cellStyle name="Salida 3 3 4 2 3" xfId="27492"/>
    <cellStyle name="Salida 3 3 4 3" xfId="27493"/>
    <cellStyle name="Salida 3 3 4 4" xfId="27494"/>
    <cellStyle name="Salida 3 3 5" xfId="27495"/>
    <cellStyle name="Salida 3 3 5 2" xfId="27496"/>
    <cellStyle name="Salida 3 3 5 3" xfId="27497"/>
    <cellStyle name="Salida 3 3 6" xfId="27498"/>
    <cellStyle name="Salida 3 3 6 2" xfId="27499"/>
    <cellStyle name="Salida 3 3 6 3" xfId="27500"/>
    <cellStyle name="Salida 3 3 7" xfId="27501"/>
    <cellStyle name="Salida 3 3 8" xfId="27502"/>
    <cellStyle name="Salida 3 4" xfId="27503"/>
    <cellStyle name="Salida 3 4 2" xfId="27504"/>
    <cellStyle name="Salida 3 4 2 2" xfId="27505"/>
    <cellStyle name="Salida 3 4 2 3" xfId="27506"/>
    <cellStyle name="Salida 3 4 3" xfId="27507"/>
    <cellStyle name="Salida 3 4 4" xfId="27508"/>
    <cellStyle name="Salida 3 5" xfId="27509"/>
    <cellStyle name="Salida 3 5 2" xfId="27510"/>
    <cellStyle name="Salida 3 5 2 2" xfId="27511"/>
    <cellStyle name="Salida 3 5 2 3" xfId="27512"/>
    <cellStyle name="Salida 3 5 3" xfId="27513"/>
    <cellStyle name="Salida 3 5 4" xfId="27514"/>
    <cellStyle name="Salida 3 6" xfId="27515"/>
    <cellStyle name="Salida 3 6 2" xfId="27516"/>
    <cellStyle name="Salida 3 6 2 2" xfId="27517"/>
    <cellStyle name="Salida 3 6 2 3" xfId="27518"/>
    <cellStyle name="Salida 3 6 3" xfId="27519"/>
    <cellStyle name="Salida 3 6 4" xfId="27520"/>
    <cellStyle name="Salida 3 7" xfId="27521"/>
    <cellStyle name="Salida 3 7 2" xfId="27522"/>
    <cellStyle name="Salida 3 7 3" xfId="27523"/>
    <cellStyle name="Salida 3 8" xfId="27524"/>
    <cellStyle name="Salida 3 8 2" xfId="27525"/>
    <cellStyle name="Salida 3 8 3" xfId="27526"/>
    <cellStyle name="Salida 3 9" xfId="27527"/>
    <cellStyle name="Salida 4" xfId="27528"/>
    <cellStyle name="Salida 4 2" xfId="27529"/>
    <cellStyle name="Salida 4 2 2" xfId="27530"/>
    <cellStyle name="Salida 4 2 3" xfId="27531"/>
    <cellStyle name="Salida 4 3" xfId="27532"/>
    <cellStyle name="Salida 4 4" xfId="27533"/>
    <cellStyle name="Salida 5" xfId="27534"/>
    <cellStyle name="Salida 5 2" xfId="27535"/>
    <cellStyle name="Salida 5 2 2" xfId="27536"/>
    <cellStyle name="Salida 5 2 3" xfId="27537"/>
    <cellStyle name="Salida 5 3" xfId="27538"/>
    <cellStyle name="Salida 5 4" xfId="27539"/>
    <cellStyle name="Salida 6" xfId="27540"/>
    <cellStyle name="Salida 6 2" xfId="27541"/>
    <cellStyle name="Salida 6 2 2" xfId="27542"/>
    <cellStyle name="Salida 6 2 3" xfId="27543"/>
    <cellStyle name="Salida 6 3" xfId="27544"/>
    <cellStyle name="Salida 6 4" xfId="27545"/>
    <cellStyle name="Salida 7" xfId="27546"/>
    <cellStyle name="Salida 7 2" xfId="27547"/>
    <cellStyle name="Salida 7 3" xfId="27548"/>
    <cellStyle name="Salida 8" xfId="27549"/>
    <cellStyle name="Salida 8 2" xfId="27550"/>
    <cellStyle name="Salida 8 3" xfId="27551"/>
    <cellStyle name="Salida 9" xfId="27552"/>
    <cellStyle name="Salida_4    IUSA P12 Staff Cost Summary from MJ" xfId="27553"/>
    <cellStyle name="Salomon Logo" xfId="2745"/>
    <cellStyle name="Salomon Logo 2" xfId="27554"/>
    <cellStyle name="Salomon Logo 3" xfId="27555"/>
    <cellStyle name="SAPBEXaggData" xfId="2746"/>
    <cellStyle name="SAPBEXaggData 2" xfId="2747"/>
    <cellStyle name="SAPBEXaggData 2 2" xfId="27556"/>
    <cellStyle name="SAPBEXaggData 2 2 2" xfId="27557"/>
    <cellStyle name="SAPBEXaggData 2 2 3" xfId="27558"/>
    <cellStyle name="SAPBEXaggData 2 3" xfId="27559"/>
    <cellStyle name="SAPBEXaggData 2 3 2" xfId="27560"/>
    <cellStyle name="SAPBEXaggData 2 3 3" xfId="27561"/>
    <cellStyle name="SAPBEXaggData 2 4" xfId="27562"/>
    <cellStyle name="SAPBEXaggData 2 5" xfId="27563"/>
    <cellStyle name="SAPBEXaggData 3" xfId="27564"/>
    <cellStyle name="SAPBEXaggData 3 2" xfId="27565"/>
    <cellStyle name="SAPBEXaggData 3 2 2" xfId="27566"/>
    <cellStyle name="SAPBEXaggData 3 2 3" xfId="27567"/>
    <cellStyle name="SAPBEXaggData 3 3" xfId="27568"/>
    <cellStyle name="SAPBEXaggData 3 3 2" xfId="27569"/>
    <cellStyle name="SAPBEXaggData 3 3 3" xfId="27570"/>
    <cellStyle name="SAPBEXaggData 3 4" xfId="27571"/>
    <cellStyle name="SAPBEXaggData 3 5" xfId="27572"/>
    <cellStyle name="SAPBEXaggData 4" xfId="27573"/>
    <cellStyle name="SAPBEXaggData 4 2" xfId="27574"/>
    <cellStyle name="SAPBEXaggData 4 2 2" xfId="27575"/>
    <cellStyle name="SAPBEXaggData 4 2 3" xfId="27576"/>
    <cellStyle name="SAPBEXaggData 4 3" xfId="27577"/>
    <cellStyle name="SAPBEXaggData 4 3 2" xfId="27578"/>
    <cellStyle name="SAPBEXaggData 4 3 3" xfId="27579"/>
    <cellStyle name="SAPBEXaggData 4 4" xfId="27580"/>
    <cellStyle name="SAPBEXaggData 4 5" xfId="27581"/>
    <cellStyle name="SAPBEXaggData 5" xfId="27582"/>
    <cellStyle name="SAPBEXaggData 5 2" xfId="27583"/>
    <cellStyle name="SAPBEXaggData 5 2 2" xfId="27584"/>
    <cellStyle name="SAPBEXaggData 5 2 3" xfId="27585"/>
    <cellStyle name="SAPBEXaggData 5 3" xfId="27586"/>
    <cellStyle name="SAPBEXaggData 5 4" xfId="27587"/>
    <cellStyle name="SAPBEXaggData 6" xfId="27588"/>
    <cellStyle name="SAPBEXaggData 6 2" xfId="27589"/>
    <cellStyle name="SAPBEXaggData 6 3" xfId="27590"/>
    <cellStyle name="SAPBEXaggData 7" xfId="27591"/>
    <cellStyle name="SAPBEXaggData 7 2" xfId="27592"/>
    <cellStyle name="SAPBEXaggData 7 3" xfId="27593"/>
    <cellStyle name="SAPBEXaggData 8" xfId="27594"/>
    <cellStyle name="SAPBEXaggData 9" xfId="27595"/>
    <cellStyle name="SAPBEXaggDataEmph" xfId="2748"/>
    <cellStyle name="SAPBEXaggDataEmph 2" xfId="2749"/>
    <cellStyle name="SAPBEXaggDataEmph 2 2" xfId="27596"/>
    <cellStyle name="SAPBEXaggDataEmph 2 2 2" xfId="27597"/>
    <cellStyle name="SAPBEXaggDataEmph 2 2 2 2" xfId="27598"/>
    <cellStyle name="SAPBEXaggDataEmph 2 2 2 3" xfId="27599"/>
    <cellStyle name="SAPBEXaggDataEmph 2 2 3" xfId="27600"/>
    <cellStyle name="SAPBEXaggDataEmph 2 2 4" xfId="27601"/>
    <cellStyle name="SAPBEXaggDataEmph 2 3" xfId="27602"/>
    <cellStyle name="SAPBEXaggDataEmph 2 3 2" xfId="27603"/>
    <cellStyle name="SAPBEXaggDataEmph 2 3 2 2" xfId="27604"/>
    <cellStyle name="SAPBEXaggDataEmph 2 3 2 3" xfId="27605"/>
    <cellStyle name="SAPBEXaggDataEmph 2 3 3" xfId="27606"/>
    <cellStyle name="SAPBEXaggDataEmph 2 3 4" xfId="27607"/>
    <cellStyle name="SAPBEXaggDataEmph 2 4" xfId="27608"/>
    <cellStyle name="SAPBEXaggDataEmph 2 4 2" xfId="27609"/>
    <cellStyle name="SAPBEXaggDataEmph 2 4 2 2" xfId="27610"/>
    <cellStyle name="SAPBEXaggDataEmph 2 4 2 3" xfId="27611"/>
    <cellStyle name="SAPBEXaggDataEmph 2 4 3" xfId="27612"/>
    <cellStyle name="SAPBEXaggDataEmph 2 4 4" xfId="27613"/>
    <cellStyle name="SAPBEXaggDataEmph 2 5" xfId="27614"/>
    <cellStyle name="SAPBEXaggDataEmph 2 5 2" xfId="27615"/>
    <cellStyle name="SAPBEXaggDataEmph 2 5 3" xfId="27616"/>
    <cellStyle name="SAPBEXaggDataEmph 2 6" xfId="27617"/>
    <cellStyle name="SAPBEXaggDataEmph 2 6 2" xfId="27618"/>
    <cellStyle name="SAPBEXaggDataEmph 2 6 3" xfId="27619"/>
    <cellStyle name="SAPBEXaggDataEmph 2 7" xfId="27620"/>
    <cellStyle name="SAPBEXaggDataEmph 2 8" xfId="27621"/>
    <cellStyle name="SAPBEXaggDataEmph 3" xfId="27622"/>
    <cellStyle name="SAPBEXaggDataEmph 3 2" xfId="27623"/>
    <cellStyle name="SAPBEXaggDataEmph 3 2 2" xfId="27624"/>
    <cellStyle name="SAPBEXaggDataEmph 3 2 3" xfId="27625"/>
    <cellStyle name="SAPBEXaggDataEmph 3 3" xfId="27626"/>
    <cellStyle name="SAPBEXaggDataEmph 3 3 2" xfId="27627"/>
    <cellStyle name="SAPBEXaggDataEmph 3 3 3" xfId="27628"/>
    <cellStyle name="SAPBEXaggDataEmph 3 4" xfId="27629"/>
    <cellStyle name="SAPBEXaggDataEmph 3 5" xfId="27630"/>
    <cellStyle name="SAPBEXaggDataEmph 4" xfId="27631"/>
    <cellStyle name="SAPBEXaggDataEmph 4 2" xfId="27632"/>
    <cellStyle name="SAPBEXaggDataEmph 4 2 2" xfId="27633"/>
    <cellStyle name="SAPBEXaggDataEmph 4 2 3" xfId="27634"/>
    <cellStyle name="SAPBEXaggDataEmph 4 3" xfId="27635"/>
    <cellStyle name="SAPBEXaggDataEmph 4 3 2" xfId="27636"/>
    <cellStyle name="SAPBEXaggDataEmph 4 3 3" xfId="27637"/>
    <cellStyle name="SAPBEXaggDataEmph 4 4" xfId="27638"/>
    <cellStyle name="SAPBEXaggDataEmph 4 5" xfId="27639"/>
    <cellStyle name="SAPBEXaggDataEmph 5" xfId="27640"/>
    <cellStyle name="SAPBEXaggDataEmph 5 2" xfId="27641"/>
    <cellStyle name="SAPBEXaggDataEmph 5 2 2" xfId="27642"/>
    <cellStyle name="SAPBEXaggDataEmph 5 2 3" xfId="27643"/>
    <cellStyle name="SAPBEXaggDataEmph 5 3" xfId="27644"/>
    <cellStyle name="SAPBEXaggDataEmph 5 3 2" xfId="27645"/>
    <cellStyle name="SAPBEXaggDataEmph 5 3 3" xfId="27646"/>
    <cellStyle name="SAPBEXaggDataEmph 5 4" xfId="27647"/>
    <cellStyle name="SAPBEXaggDataEmph 5 5" xfId="27648"/>
    <cellStyle name="SAPBEXaggDataEmph 6" xfId="27649"/>
    <cellStyle name="SAPBEXaggDataEmph 6 2" xfId="27650"/>
    <cellStyle name="SAPBEXaggDataEmph 6 2 2" xfId="27651"/>
    <cellStyle name="SAPBEXaggDataEmph 6 2 3" xfId="27652"/>
    <cellStyle name="SAPBEXaggDataEmph 6 3" xfId="27653"/>
    <cellStyle name="SAPBEXaggDataEmph 6 4" xfId="27654"/>
    <cellStyle name="SAPBEXaggDataEmph 7" xfId="27655"/>
    <cellStyle name="SAPBEXaggDataEmph 7 2" xfId="27656"/>
    <cellStyle name="SAPBEXaggDataEmph 7 3" xfId="27657"/>
    <cellStyle name="SAPBEXaggDataEmph 8" xfId="27658"/>
    <cellStyle name="SAPBEXaggDataEmph 9" xfId="27659"/>
    <cellStyle name="SAPBEXaggDataEmph_(I) PCAP" xfId="2750"/>
    <cellStyle name="SAPBEXaggItem" xfId="2751"/>
    <cellStyle name="SAPBEXaggItem 2" xfId="2752"/>
    <cellStyle name="SAPBEXaggItem 2 2" xfId="27660"/>
    <cellStyle name="SAPBEXaggItem 2 2 2" xfId="27661"/>
    <cellStyle name="SAPBEXaggItem 2 2 2 2" xfId="27662"/>
    <cellStyle name="SAPBEXaggItem 2 2 2 3" xfId="27663"/>
    <cellStyle name="SAPBEXaggItem 2 2 3" xfId="27664"/>
    <cellStyle name="SAPBEXaggItem 2 2 4" xfId="27665"/>
    <cellStyle name="SAPBEXaggItem 2 3" xfId="27666"/>
    <cellStyle name="SAPBEXaggItem 2 3 2" xfId="27667"/>
    <cellStyle name="SAPBEXaggItem 2 3 2 2" xfId="27668"/>
    <cellStyle name="SAPBEXaggItem 2 3 2 3" xfId="27669"/>
    <cellStyle name="SAPBEXaggItem 2 3 3" xfId="27670"/>
    <cellStyle name="SAPBEXaggItem 2 3 4" xfId="27671"/>
    <cellStyle name="SAPBEXaggItem 2 4" xfId="27672"/>
    <cellStyle name="SAPBEXaggItem 2 4 2" xfId="27673"/>
    <cellStyle name="SAPBEXaggItem 2 4 2 2" xfId="27674"/>
    <cellStyle name="SAPBEXaggItem 2 4 2 3" xfId="27675"/>
    <cellStyle name="SAPBEXaggItem 2 4 3" xfId="27676"/>
    <cellStyle name="SAPBEXaggItem 2 4 4" xfId="27677"/>
    <cellStyle name="SAPBEXaggItem 2 5" xfId="27678"/>
    <cellStyle name="SAPBEXaggItem 2 5 2" xfId="27679"/>
    <cellStyle name="SAPBEXaggItem 2 5 3" xfId="27680"/>
    <cellStyle name="SAPBEXaggItem 2 6" xfId="27681"/>
    <cellStyle name="SAPBEXaggItem 2 6 2" xfId="27682"/>
    <cellStyle name="SAPBEXaggItem 2 6 3" xfId="27683"/>
    <cellStyle name="SAPBEXaggItem 2 7" xfId="27684"/>
    <cellStyle name="SAPBEXaggItem 2 8" xfId="27685"/>
    <cellStyle name="SAPBEXaggItem 3" xfId="27686"/>
    <cellStyle name="SAPBEXaggItem 3 2" xfId="27687"/>
    <cellStyle name="SAPBEXaggItem 3 2 2" xfId="27688"/>
    <cellStyle name="SAPBEXaggItem 3 2 3" xfId="27689"/>
    <cellStyle name="SAPBEXaggItem 3 3" xfId="27690"/>
    <cellStyle name="SAPBEXaggItem 3 3 2" xfId="27691"/>
    <cellStyle name="SAPBEXaggItem 3 3 3" xfId="27692"/>
    <cellStyle name="SAPBEXaggItem 3 4" xfId="27693"/>
    <cellStyle name="SAPBEXaggItem 3 5" xfId="27694"/>
    <cellStyle name="SAPBEXaggItem 4" xfId="27695"/>
    <cellStyle name="SAPBEXaggItem 4 2" xfId="27696"/>
    <cellStyle name="SAPBEXaggItem 4 2 2" xfId="27697"/>
    <cellStyle name="SAPBEXaggItem 4 2 3" xfId="27698"/>
    <cellStyle name="SAPBEXaggItem 4 3" xfId="27699"/>
    <cellStyle name="SAPBEXaggItem 4 3 2" xfId="27700"/>
    <cellStyle name="SAPBEXaggItem 4 3 3" xfId="27701"/>
    <cellStyle name="SAPBEXaggItem 4 4" xfId="27702"/>
    <cellStyle name="SAPBEXaggItem 4 5" xfId="27703"/>
    <cellStyle name="SAPBEXaggItem 5" xfId="27704"/>
    <cellStyle name="SAPBEXaggItem 5 2" xfId="27705"/>
    <cellStyle name="SAPBEXaggItem 5 2 2" xfId="27706"/>
    <cellStyle name="SAPBEXaggItem 5 2 3" xfId="27707"/>
    <cellStyle name="SAPBEXaggItem 5 3" xfId="27708"/>
    <cellStyle name="SAPBEXaggItem 5 3 2" xfId="27709"/>
    <cellStyle name="SAPBEXaggItem 5 3 3" xfId="27710"/>
    <cellStyle name="SAPBEXaggItem 5 4" xfId="27711"/>
    <cellStyle name="SAPBEXaggItem 5 5" xfId="27712"/>
    <cellStyle name="SAPBEXaggItem 6" xfId="27713"/>
    <cellStyle name="SAPBEXaggItem 6 2" xfId="27714"/>
    <cellStyle name="SAPBEXaggItem 6 2 2" xfId="27715"/>
    <cellStyle name="SAPBEXaggItem 6 2 3" xfId="27716"/>
    <cellStyle name="SAPBEXaggItem 6 3" xfId="27717"/>
    <cellStyle name="SAPBEXaggItem 6 4" xfId="27718"/>
    <cellStyle name="SAPBEXaggItem 7" xfId="27719"/>
    <cellStyle name="SAPBEXaggItem 7 2" xfId="27720"/>
    <cellStyle name="SAPBEXaggItem 7 3" xfId="27721"/>
    <cellStyle name="SAPBEXaggItem 8" xfId="27722"/>
    <cellStyle name="SAPBEXaggItem 9" xfId="27723"/>
    <cellStyle name="SAPBEXaggItem_(I) PCAP" xfId="2753"/>
    <cellStyle name="SAPBEXaggItemX" xfId="2754"/>
    <cellStyle name="SAPBEXaggItemX 2" xfId="2755"/>
    <cellStyle name="SAPBEXaggItemX 2 2" xfId="27724"/>
    <cellStyle name="SAPBEXaggItemX 2 2 2" xfId="27725"/>
    <cellStyle name="SAPBEXaggItemX 2 2 2 2" xfId="27726"/>
    <cellStyle name="SAPBEXaggItemX 2 2 2 3" xfId="27727"/>
    <cellStyle name="SAPBEXaggItemX 2 2 3" xfId="27728"/>
    <cellStyle name="SAPBEXaggItemX 2 2 4" xfId="27729"/>
    <cellStyle name="SAPBEXaggItemX 2 3" xfId="27730"/>
    <cellStyle name="SAPBEXaggItemX 2 3 2" xfId="27731"/>
    <cellStyle name="SAPBEXaggItemX 2 3 2 2" xfId="27732"/>
    <cellStyle name="SAPBEXaggItemX 2 3 2 3" xfId="27733"/>
    <cellStyle name="SAPBEXaggItemX 2 3 3" xfId="27734"/>
    <cellStyle name="SAPBEXaggItemX 2 3 4" xfId="27735"/>
    <cellStyle name="SAPBEXaggItemX 2 4" xfId="27736"/>
    <cellStyle name="SAPBEXaggItemX 2 4 2" xfId="27737"/>
    <cellStyle name="SAPBEXaggItemX 2 4 2 2" xfId="27738"/>
    <cellStyle name="SAPBEXaggItemX 2 4 2 3" xfId="27739"/>
    <cellStyle name="SAPBEXaggItemX 2 4 3" xfId="27740"/>
    <cellStyle name="SAPBEXaggItemX 2 4 4" xfId="27741"/>
    <cellStyle name="SAPBEXaggItemX 2 5" xfId="27742"/>
    <cellStyle name="SAPBEXaggItemX 2 5 2" xfId="27743"/>
    <cellStyle name="SAPBEXaggItemX 2 5 3" xfId="27744"/>
    <cellStyle name="SAPBEXaggItemX 2 6" xfId="27745"/>
    <cellStyle name="SAPBEXaggItemX 2 6 2" xfId="27746"/>
    <cellStyle name="SAPBEXaggItemX 2 6 3" xfId="27747"/>
    <cellStyle name="SAPBEXaggItemX 2 7" xfId="27748"/>
    <cellStyle name="SAPBEXaggItemX 2 8" xfId="27749"/>
    <cellStyle name="SAPBEXaggItemX 3" xfId="27750"/>
    <cellStyle name="SAPBEXaggItemX 3 2" xfId="27751"/>
    <cellStyle name="SAPBEXaggItemX 3 2 2" xfId="27752"/>
    <cellStyle name="SAPBEXaggItemX 3 2 3" xfId="27753"/>
    <cellStyle name="SAPBEXaggItemX 3 3" xfId="27754"/>
    <cellStyle name="SAPBEXaggItemX 3 3 2" xfId="27755"/>
    <cellStyle name="SAPBEXaggItemX 3 3 3" xfId="27756"/>
    <cellStyle name="SAPBEXaggItemX 3 4" xfId="27757"/>
    <cellStyle name="SAPBEXaggItemX 3 5" xfId="27758"/>
    <cellStyle name="SAPBEXaggItemX 4" xfId="27759"/>
    <cellStyle name="SAPBEXaggItemX 4 2" xfId="27760"/>
    <cellStyle name="SAPBEXaggItemX 4 2 2" xfId="27761"/>
    <cellStyle name="SAPBEXaggItemX 4 2 3" xfId="27762"/>
    <cellStyle name="SAPBEXaggItemX 4 3" xfId="27763"/>
    <cellStyle name="SAPBEXaggItemX 4 3 2" xfId="27764"/>
    <cellStyle name="SAPBEXaggItemX 4 3 3" xfId="27765"/>
    <cellStyle name="SAPBEXaggItemX 4 4" xfId="27766"/>
    <cellStyle name="SAPBEXaggItemX 4 5" xfId="27767"/>
    <cellStyle name="SAPBEXaggItemX 5" xfId="27768"/>
    <cellStyle name="SAPBEXaggItemX 5 2" xfId="27769"/>
    <cellStyle name="SAPBEXaggItemX 5 2 2" xfId="27770"/>
    <cellStyle name="SAPBEXaggItemX 5 2 3" xfId="27771"/>
    <cellStyle name="SAPBEXaggItemX 5 3" xfId="27772"/>
    <cellStyle name="SAPBEXaggItemX 5 3 2" xfId="27773"/>
    <cellStyle name="SAPBEXaggItemX 5 3 3" xfId="27774"/>
    <cellStyle name="SAPBEXaggItemX 5 4" xfId="27775"/>
    <cellStyle name="SAPBEXaggItemX 5 5" xfId="27776"/>
    <cellStyle name="SAPBEXaggItemX 6" xfId="27777"/>
    <cellStyle name="SAPBEXaggItemX 6 2" xfId="27778"/>
    <cellStyle name="SAPBEXaggItemX 6 2 2" xfId="27779"/>
    <cellStyle name="SAPBEXaggItemX 6 2 3" xfId="27780"/>
    <cellStyle name="SAPBEXaggItemX 6 3" xfId="27781"/>
    <cellStyle name="SAPBEXaggItemX 6 4" xfId="27782"/>
    <cellStyle name="SAPBEXaggItemX 7" xfId="27783"/>
    <cellStyle name="SAPBEXaggItemX 7 2" xfId="27784"/>
    <cellStyle name="SAPBEXaggItemX 7 3" xfId="27785"/>
    <cellStyle name="SAPBEXaggItemX 8" xfId="27786"/>
    <cellStyle name="SAPBEXaggItemX 9" xfId="27787"/>
    <cellStyle name="SAPBEXaggItemX_(I) PCAP" xfId="2756"/>
    <cellStyle name="SAPBEXchaText" xfId="2757"/>
    <cellStyle name="SAPBEXchaText 2" xfId="2758"/>
    <cellStyle name="SAPBEXchaText 2 2" xfId="2759"/>
    <cellStyle name="SAPBEXchaText 2 2 2" xfId="4777"/>
    <cellStyle name="SAPBEXchaText 2 2 2 2" xfId="27788"/>
    <cellStyle name="SAPBEXchaText 2 2 2 3" xfId="27789"/>
    <cellStyle name="SAPBEXchaText 2 2 3" xfId="27790"/>
    <cellStyle name="SAPBEXchaText 2 2 4" xfId="27791"/>
    <cellStyle name="SAPBEXchaText 2 3" xfId="4776"/>
    <cellStyle name="SAPBEXchaText 2 3 2" xfId="27792"/>
    <cellStyle name="SAPBEXchaText 2 3 2 2" xfId="27793"/>
    <cellStyle name="SAPBEXchaText 2 3 2 3" xfId="27794"/>
    <cellStyle name="SAPBEXchaText 2 3 3" xfId="27795"/>
    <cellStyle name="SAPBEXchaText 2 3 4" xfId="27796"/>
    <cellStyle name="SAPBEXchaText 2 4" xfId="27797"/>
    <cellStyle name="SAPBEXchaText 2 4 2" xfId="27798"/>
    <cellStyle name="SAPBEXchaText 2 4 2 2" xfId="27799"/>
    <cellStyle name="SAPBEXchaText 2 4 2 3" xfId="27800"/>
    <cellStyle name="SAPBEXchaText 2 4 3" xfId="27801"/>
    <cellStyle name="SAPBEXchaText 2 4 4" xfId="27802"/>
    <cellStyle name="SAPBEXchaText 2 5" xfId="27803"/>
    <cellStyle name="SAPBEXchaText 2 5 2" xfId="27804"/>
    <cellStyle name="SAPBEXchaText 2 5 2 2" xfId="27805"/>
    <cellStyle name="SAPBEXchaText 2 5 2 3" xfId="27806"/>
    <cellStyle name="SAPBEXchaText 2 5 3" xfId="27807"/>
    <cellStyle name="SAPBEXchaText 2 5 4" xfId="27808"/>
    <cellStyle name="SAPBEXchaText 2 6" xfId="27809"/>
    <cellStyle name="SAPBEXchaText 2 6 2" xfId="27810"/>
    <cellStyle name="SAPBEXchaText 2 6 3" xfId="27811"/>
    <cellStyle name="SAPBEXchaText 2 7" xfId="27812"/>
    <cellStyle name="SAPBEXchaText 2 7 2" xfId="27813"/>
    <cellStyle name="SAPBEXchaText 2 7 3" xfId="27814"/>
    <cellStyle name="SAPBEXchaText 2 8" xfId="27815"/>
    <cellStyle name="SAPBEXchaText 2 9" xfId="27816"/>
    <cellStyle name="SAPBEXchaText 3" xfId="2760"/>
    <cellStyle name="SAPBEXchaText 3 2" xfId="4778"/>
    <cellStyle name="SAPBEXchaText 3 2 2" xfId="27817"/>
    <cellStyle name="SAPBEXchaText 3 2 2 2" xfId="27818"/>
    <cellStyle name="SAPBEXchaText 3 2 2 3" xfId="27819"/>
    <cellStyle name="SAPBEXchaText 3 2 3" xfId="27820"/>
    <cellStyle name="SAPBEXchaText 3 2 4" xfId="27821"/>
    <cellStyle name="SAPBEXchaText 3 3" xfId="27822"/>
    <cellStyle name="SAPBEXchaText 3 3 2" xfId="27823"/>
    <cellStyle name="SAPBEXchaText 3 3 2 2" xfId="27824"/>
    <cellStyle name="SAPBEXchaText 3 3 2 3" xfId="27825"/>
    <cellStyle name="SAPBEXchaText 3 3 3" xfId="27826"/>
    <cellStyle name="SAPBEXchaText 3 3 4" xfId="27827"/>
    <cellStyle name="SAPBEXchaText 3 4" xfId="27828"/>
    <cellStyle name="SAPBEXchaText 3 4 2" xfId="27829"/>
    <cellStyle name="SAPBEXchaText 3 4 2 2" xfId="27830"/>
    <cellStyle name="SAPBEXchaText 3 4 2 3" xfId="27831"/>
    <cellStyle name="SAPBEXchaText 3 4 3" xfId="27832"/>
    <cellStyle name="SAPBEXchaText 3 4 4" xfId="27833"/>
    <cellStyle name="SAPBEXchaText 3 5" xfId="27834"/>
    <cellStyle name="SAPBEXchaText 3 5 2" xfId="27835"/>
    <cellStyle name="SAPBEXchaText 3 5 2 2" xfId="27836"/>
    <cellStyle name="SAPBEXchaText 3 5 2 3" xfId="27837"/>
    <cellStyle name="SAPBEXchaText 3 5 3" xfId="27838"/>
    <cellStyle name="SAPBEXchaText 3 5 4" xfId="27839"/>
    <cellStyle name="SAPBEXchaText 3 6" xfId="27840"/>
    <cellStyle name="SAPBEXchaText 3 6 2" xfId="27841"/>
    <cellStyle name="SAPBEXchaText 3 6 3" xfId="27842"/>
    <cellStyle name="SAPBEXchaText 3 7" xfId="27843"/>
    <cellStyle name="SAPBEXchaText 3 7 2" xfId="27844"/>
    <cellStyle name="SAPBEXchaText 3 7 3" xfId="27845"/>
    <cellStyle name="SAPBEXchaText 3 8" xfId="27846"/>
    <cellStyle name="SAPBEXchaText 3 9" xfId="27847"/>
    <cellStyle name="SAPBEXchaText 4" xfId="4775"/>
    <cellStyle name="SAPBEXchaText 4 2" xfId="27848"/>
    <cellStyle name="SAPBEXchaText 4 2 2" xfId="27849"/>
    <cellStyle name="SAPBEXchaText 4 2 2 2" xfId="27850"/>
    <cellStyle name="SAPBEXchaText 4 2 2 3" xfId="27851"/>
    <cellStyle name="SAPBEXchaText 4 2 3" xfId="27852"/>
    <cellStyle name="SAPBEXchaText 4 2 4" xfId="27853"/>
    <cellStyle name="SAPBEXchaText 4 3" xfId="27854"/>
    <cellStyle name="SAPBEXchaText 4 3 2" xfId="27855"/>
    <cellStyle name="SAPBEXchaText 4 3 2 2" xfId="27856"/>
    <cellStyle name="SAPBEXchaText 4 3 2 3" xfId="27857"/>
    <cellStyle name="SAPBEXchaText 4 3 3" xfId="27858"/>
    <cellStyle name="SAPBEXchaText 4 3 4" xfId="27859"/>
    <cellStyle name="SAPBEXchaText 4 4" xfId="27860"/>
    <cellStyle name="SAPBEXchaText 4 4 2" xfId="27861"/>
    <cellStyle name="SAPBEXchaText 4 4 2 2" xfId="27862"/>
    <cellStyle name="SAPBEXchaText 4 4 2 3" xfId="27863"/>
    <cellStyle name="SAPBEXchaText 4 4 3" xfId="27864"/>
    <cellStyle name="SAPBEXchaText 4 4 4" xfId="27865"/>
    <cellStyle name="SAPBEXchaText 4 5" xfId="27866"/>
    <cellStyle name="SAPBEXchaText 4 5 2" xfId="27867"/>
    <cellStyle name="SAPBEXchaText 4 5 2 2" xfId="27868"/>
    <cellStyle name="SAPBEXchaText 4 5 2 3" xfId="27869"/>
    <cellStyle name="SAPBEXchaText 4 5 3" xfId="27870"/>
    <cellStyle name="SAPBEXchaText 4 5 4" xfId="27871"/>
    <cellStyle name="SAPBEXchaText 4 6" xfId="27872"/>
    <cellStyle name="SAPBEXchaText 4 6 2" xfId="27873"/>
    <cellStyle name="SAPBEXchaText 4 6 3" xfId="27874"/>
    <cellStyle name="SAPBEXchaText 4 7" xfId="27875"/>
    <cellStyle name="SAPBEXchaText 4 7 2" xfId="27876"/>
    <cellStyle name="SAPBEXchaText 4 7 3" xfId="27877"/>
    <cellStyle name="SAPBEXchaText 4 8" xfId="27878"/>
    <cellStyle name="SAPBEXchaText 4 9" xfId="27879"/>
    <cellStyle name="SAPBEXexcBad7" xfId="2761"/>
    <cellStyle name="SAPBEXexcBad7 2" xfId="2762"/>
    <cellStyle name="SAPBEXexcBad7 2 2" xfId="27880"/>
    <cellStyle name="SAPBEXexcBad7 2 2 2" xfId="27881"/>
    <cellStyle name="SAPBEXexcBad7 2 2 3" xfId="27882"/>
    <cellStyle name="SAPBEXexcBad7 2 3" xfId="27883"/>
    <cellStyle name="SAPBEXexcBad7 2 3 2" xfId="27884"/>
    <cellStyle name="SAPBEXexcBad7 2 3 3" xfId="27885"/>
    <cellStyle name="SAPBEXexcBad7 2 4" xfId="27886"/>
    <cellStyle name="SAPBEXexcBad7 2 5" xfId="27887"/>
    <cellStyle name="SAPBEXexcBad7 3" xfId="27888"/>
    <cellStyle name="SAPBEXexcBad7 3 2" xfId="27889"/>
    <cellStyle name="SAPBEXexcBad7 3 2 2" xfId="27890"/>
    <cellStyle name="SAPBEXexcBad7 3 2 3" xfId="27891"/>
    <cellStyle name="SAPBEXexcBad7 3 3" xfId="27892"/>
    <cellStyle name="SAPBEXexcBad7 3 3 2" xfId="27893"/>
    <cellStyle name="SAPBEXexcBad7 3 3 3" xfId="27894"/>
    <cellStyle name="SAPBEXexcBad7 3 4" xfId="27895"/>
    <cellStyle name="SAPBEXexcBad7 3 5" xfId="27896"/>
    <cellStyle name="SAPBEXexcBad7 4" xfId="27897"/>
    <cellStyle name="SAPBEXexcBad7 4 2" xfId="27898"/>
    <cellStyle name="SAPBEXexcBad7 4 2 2" xfId="27899"/>
    <cellStyle name="SAPBEXexcBad7 4 2 3" xfId="27900"/>
    <cellStyle name="SAPBEXexcBad7 4 3" xfId="27901"/>
    <cellStyle name="SAPBEXexcBad7 4 3 2" xfId="27902"/>
    <cellStyle name="SAPBEXexcBad7 4 3 3" xfId="27903"/>
    <cellStyle name="SAPBEXexcBad7 4 4" xfId="27904"/>
    <cellStyle name="SAPBEXexcBad7 4 5" xfId="27905"/>
    <cellStyle name="SAPBEXexcBad7 5" xfId="27906"/>
    <cellStyle name="SAPBEXexcBad7 5 2" xfId="27907"/>
    <cellStyle name="SAPBEXexcBad7 5 2 2" xfId="27908"/>
    <cellStyle name="SAPBEXexcBad7 5 2 3" xfId="27909"/>
    <cellStyle name="SAPBEXexcBad7 5 3" xfId="27910"/>
    <cellStyle name="SAPBEXexcBad7 5 4" xfId="27911"/>
    <cellStyle name="SAPBEXexcBad7 6" xfId="27912"/>
    <cellStyle name="SAPBEXexcBad7 6 2" xfId="27913"/>
    <cellStyle name="SAPBEXexcBad7 6 3" xfId="27914"/>
    <cellStyle name="SAPBEXexcBad7 7" xfId="27915"/>
    <cellStyle name="SAPBEXexcBad7 7 2" xfId="27916"/>
    <cellStyle name="SAPBEXexcBad7 7 3" xfId="27917"/>
    <cellStyle name="SAPBEXexcBad7 8" xfId="27918"/>
    <cellStyle name="SAPBEXexcBad7 9" xfId="27919"/>
    <cellStyle name="SAPBEXexcBad8" xfId="2763"/>
    <cellStyle name="SAPBEXexcBad8 2" xfId="2764"/>
    <cellStyle name="SAPBEXexcBad8 2 2" xfId="27920"/>
    <cellStyle name="SAPBEXexcBad8 2 2 2" xfId="27921"/>
    <cellStyle name="SAPBEXexcBad8 2 2 3" xfId="27922"/>
    <cellStyle name="SAPBEXexcBad8 2 3" xfId="27923"/>
    <cellStyle name="SAPBEXexcBad8 2 3 2" xfId="27924"/>
    <cellStyle name="SAPBEXexcBad8 2 3 3" xfId="27925"/>
    <cellStyle name="SAPBEXexcBad8 2 4" xfId="27926"/>
    <cellStyle name="SAPBEXexcBad8 2 5" xfId="27927"/>
    <cellStyle name="SAPBEXexcBad8 3" xfId="27928"/>
    <cellStyle name="SAPBEXexcBad8 3 2" xfId="27929"/>
    <cellStyle name="SAPBEXexcBad8 3 2 2" xfId="27930"/>
    <cellStyle name="SAPBEXexcBad8 3 2 3" xfId="27931"/>
    <cellStyle name="SAPBEXexcBad8 3 3" xfId="27932"/>
    <cellStyle name="SAPBEXexcBad8 3 3 2" xfId="27933"/>
    <cellStyle name="SAPBEXexcBad8 3 3 3" xfId="27934"/>
    <cellStyle name="SAPBEXexcBad8 3 4" xfId="27935"/>
    <cellStyle name="SAPBEXexcBad8 3 5" xfId="27936"/>
    <cellStyle name="SAPBEXexcBad8 4" xfId="27937"/>
    <cellStyle name="SAPBEXexcBad8 4 2" xfId="27938"/>
    <cellStyle name="SAPBEXexcBad8 4 2 2" xfId="27939"/>
    <cellStyle name="SAPBEXexcBad8 4 2 3" xfId="27940"/>
    <cellStyle name="SAPBEXexcBad8 4 3" xfId="27941"/>
    <cellStyle name="SAPBEXexcBad8 4 3 2" xfId="27942"/>
    <cellStyle name="SAPBEXexcBad8 4 3 3" xfId="27943"/>
    <cellStyle name="SAPBEXexcBad8 4 4" xfId="27944"/>
    <cellStyle name="SAPBEXexcBad8 4 5" xfId="27945"/>
    <cellStyle name="SAPBEXexcBad8 5" xfId="27946"/>
    <cellStyle name="SAPBEXexcBad8 5 2" xfId="27947"/>
    <cellStyle name="SAPBEXexcBad8 5 2 2" xfId="27948"/>
    <cellStyle name="SAPBEXexcBad8 5 2 3" xfId="27949"/>
    <cellStyle name="SAPBEXexcBad8 5 3" xfId="27950"/>
    <cellStyle name="SAPBEXexcBad8 5 4" xfId="27951"/>
    <cellStyle name="SAPBEXexcBad8 6" xfId="27952"/>
    <cellStyle name="SAPBEXexcBad8 6 2" xfId="27953"/>
    <cellStyle name="SAPBEXexcBad8 6 3" xfId="27954"/>
    <cellStyle name="SAPBEXexcBad8 7" xfId="27955"/>
    <cellStyle name="SAPBEXexcBad8 7 2" xfId="27956"/>
    <cellStyle name="SAPBEXexcBad8 7 3" xfId="27957"/>
    <cellStyle name="SAPBEXexcBad8 8" xfId="27958"/>
    <cellStyle name="SAPBEXexcBad8 9" xfId="27959"/>
    <cellStyle name="SAPBEXexcBad9" xfId="2765"/>
    <cellStyle name="SAPBEXexcBad9 2" xfId="2766"/>
    <cellStyle name="SAPBEXexcBad9 2 2" xfId="27960"/>
    <cellStyle name="SAPBEXexcBad9 2 2 2" xfId="27961"/>
    <cellStyle name="SAPBEXexcBad9 2 2 3" xfId="27962"/>
    <cellStyle name="SAPBEXexcBad9 2 3" xfId="27963"/>
    <cellStyle name="SAPBEXexcBad9 2 3 2" xfId="27964"/>
    <cellStyle name="SAPBEXexcBad9 2 3 3" xfId="27965"/>
    <cellStyle name="SAPBEXexcBad9 2 4" xfId="27966"/>
    <cellStyle name="SAPBEXexcBad9 2 5" xfId="27967"/>
    <cellStyle name="SAPBEXexcBad9 3" xfId="27968"/>
    <cellStyle name="SAPBEXexcBad9 3 2" xfId="27969"/>
    <cellStyle name="SAPBEXexcBad9 3 2 2" xfId="27970"/>
    <cellStyle name="SAPBEXexcBad9 3 2 3" xfId="27971"/>
    <cellStyle name="SAPBEXexcBad9 3 3" xfId="27972"/>
    <cellStyle name="SAPBEXexcBad9 3 3 2" xfId="27973"/>
    <cellStyle name="SAPBEXexcBad9 3 3 3" xfId="27974"/>
    <cellStyle name="SAPBEXexcBad9 3 4" xfId="27975"/>
    <cellStyle name="SAPBEXexcBad9 3 5" xfId="27976"/>
    <cellStyle name="SAPBEXexcBad9 4" xfId="27977"/>
    <cellStyle name="SAPBEXexcBad9 4 2" xfId="27978"/>
    <cellStyle name="SAPBEXexcBad9 4 2 2" xfId="27979"/>
    <cellStyle name="SAPBEXexcBad9 4 2 3" xfId="27980"/>
    <cellStyle name="SAPBEXexcBad9 4 3" xfId="27981"/>
    <cellStyle name="SAPBEXexcBad9 4 3 2" xfId="27982"/>
    <cellStyle name="SAPBEXexcBad9 4 3 3" xfId="27983"/>
    <cellStyle name="SAPBEXexcBad9 4 4" xfId="27984"/>
    <cellStyle name="SAPBEXexcBad9 4 5" xfId="27985"/>
    <cellStyle name="SAPBEXexcBad9 5" xfId="27986"/>
    <cellStyle name="SAPBEXexcBad9 5 2" xfId="27987"/>
    <cellStyle name="SAPBEXexcBad9 5 2 2" xfId="27988"/>
    <cellStyle name="SAPBEXexcBad9 5 2 3" xfId="27989"/>
    <cellStyle name="SAPBEXexcBad9 5 3" xfId="27990"/>
    <cellStyle name="SAPBEXexcBad9 5 4" xfId="27991"/>
    <cellStyle name="SAPBEXexcBad9 6" xfId="27992"/>
    <cellStyle name="SAPBEXexcBad9 6 2" xfId="27993"/>
    <cellStyle name="SAPBEXexcBad9 6 3" xfId="27994"/>
    <cellStyle name="SAPBEXexcBad9 7" xfId="27995"/>
    <cellStyle name="SAPBEXexcBad9 7 2" xfId="27996"/>
    <cellStyle name="SAPBEXexcBad9 7 3" xfId="27997"/>
    <cellStyle name="SAPBEXexcBad9 8" xfId="27998"/>
    <cellStyle name="SAPBEXexcBad9 9" xfId="27999"/>
    <cellStyle name="SAPBEXexcCritical4" xfId="2767"/>
    <cellStyle name="SAPBEXexcCritical4 2" xfId="2768"/>
    <cellStyle name="SAPBEXexcCritical4 2 2" xfId="28000"/>
    <cellStyle name="SAPBEXexcCritical4 2 2 2" xfId="28001"/>
    <cellStyle name="SAPBEXexcCritical4 2 2 3" xfId="28002"/>
    <cellStyle name="SAPBEXexcCritical4 2 3" xfId="28003"/>
    <cellStyle name="SAPBEXexcCritical4 2 3 2" xfId="28004"/>
    <cellStyle name="SAPBEXexcCritical4 2 3 3" xfId="28005"/>
    <cellStyle name="SAPBEXexcCritical4 2 4" xfId="28006"/>
    <cellStyle name="SAPBEXexcCritical4 2 5" xfId="28007"/>
    <cellStyle name="SAPBEXexcCritical4 3" xfId="28008"/>
    <cellStyle name="SAPBEXexcCritical4 3 2" xfId="28009"/>
    <cellStyle name="SAPBEXexcCritical4 3 2 2" xfId="28010"/>
    <cellStyle name="SAPBEXexcCritical4 3 2 3" xfId="28011"/>
    <cellStyle name="SAPBEXexcCritical4 3 3" xfId="28012"/>
    <cellStyle name="SAPBEXexcCritical4 3 3 2" xfId="28013"/>
    <cellStyle name="SAPBEXexcCritical4 3 3 3" xfId="28014"/>
    <cellStyle name="SAPBEXexcCritical4 3 4" xfId="28015"/>
    <cellStyle name="SAPBEXexcCritical4 3 5" xfId="28016"/>
    <cellStyle name="SAPBEXexcCritical4 4" xfId="28017"/>
    <cellStyle name="SAPBEXexcCritical4 4 2" xfId="28018"/>
    <cellStyle name="SAPBEXexcCritical4 4 2 2" xfId="28019"/>
    <cellStyle name="SAPBEXexcCritical4 4 2 3" xfId="28020"/>
    <cellStyle name="SAPBEXexcCritical4 4 3" xfId="28021"/>
    <cellStyle name="SAPBEXexcCritical4 4 3 2" xfId="28022"/>
    <cellStyle name="SAPBEXexcCritical4 4 3 3" xfId="28023"/>
    <cellStyle name="SAPBEXexcCritical4 4 4" xfId="28024"/>
    <cellStyle name="SAPBEXexcCritical4 4 5" xfId="28025"/>
    <cellStyle name="SAPBEXexcCritical4 5" xfId="28026"/>
    <cellStyle name="SAPBEXexcCritical4 5 2" xfId="28027"/>
    <cellStyle name="SAPBEXexcCritical4 5 2 2" xfId="28028"/>
    <cellStyle name="SAPBEXexcCritical4 5 2 3" xfId="28029"/>
    <cellStyle name="SAPBEXexcCritical4 5 3" xfId="28030"/>
    <cellStyle name="SAPBEXexcCritical4 5 4" xfId="28031"/>
    <cellStyle name="SAPBEXexcCritical4 6" xfId="28032"/>
    <cellStyle name="SAPBEXexcCritical4 6 2" xfId="28033"/>
    <cellStyle name="SAPBEXexcCritical4 6 3" xfId="28034"/>
    <cellStyle name="SAPBEXexcCritical4 7" xfId="28035"/>
    <cellStyle name="SAPBEXexcCritical4 7 2" xfId="28036"/>
    <cellStyle name="SAPBEXexcCritical4 7 3" xfId="28037"/>
    <cellStyle name="SAPBEXexcCritical4 8" xfId="28038"/>
    <cellStyle name="SAPBEXexcCritical4 9" xfId="28039"/>
    <cellStyle name="SAPBEXexcCritical5" xfId="2769"/>
    <cellStyle name="SAPBEXexcCritical5 2" xfId="2770"/>
    <cellStyle name="SAPBEXexcCritical5 2 2" xfId="28040"/>
    <cellStyle name="SAPBEXexcCritical5 2 2 2" xfId="28041"/>
    <cellStyle name="SAPBEXexcCritical5 2 2 3" xfId="28042"/>
    <cellStyle name="SAPBEXexcCritical5 2 3" xfId="28043"/>
    <cellStyle name="SAPBEXexcCritical5 2 3 2" xfId="28044"/>
    <cellStyle name="SAPBEXexcCritical5 2 3 3" xfId="28045"/>
    <cellStyle name="SAPBEXexcCritical5 2 4" xfId="28046"/>
    <cellStyle name="SAPBEXexcCritical5 2 5" xfId="28047"/>
    <cellStyle name="SAPBEXexcCritical5 3" xfId="28048"/>
    <cellStyle name="SAPBEXexcCritical5 3 2" xfId="28049"/>
    <cellStyle name="SAPBEXexcCritical5 3 2 2" xfId="28050"/>
    <cellStyle name="SAPBEXexcCritical5 3 2 3" xfId="28051"/>
    <cellStyle name="SAPBEXexcCritical5 3 3" xfId="28052"/>
    <cellStyle name="SAPBEXexcCritical5 3 3 2" xfId="28053"/>
    <cellStyle name="SAPBEXexcCritical5 3 3 3" xfId="28054"/>
    <cellStyle name="SAPBEXexcCritical5 3 4" xfId="28055"/>
    <cellStyle name="SAPBEXexcCritical5 3 5" xfId="28056"/>
    <cellStyle name="SAPBEXexcCritical5 4" xfId="28057"/>
    <cellStyle name="SAPBEXexcCritical5 4 2" xfId="28058"/>
    <cellStyle name="SAPBEXexcCritical5 4 2 2" xfId="28059"/>
    <cellStyle name="SAPBEXexcCritical5 4 2 3" xfId="28060"/>
    <cellStyle name="SAPBEXexcCritical5 4 3" xfId="28061"/>
    <cellStyle name="SAPBEXexcCritical5 4 3 2" xfId="28062"/>
    <cellStyle name="SAPBEXexcCritical5 4 3 3" xfId="28063"/>
    <cellStyle name="SAPBEXexcCritical5 4 4" xfId="28064"/>
    <cellStyle name="SAPBEXexcCritical5 4 5" xfId="28065"/>
    <cellStyle name="SAPBEXexcCritical5 5" xfId="28066"/>
    <cellStyle name="SAPBEXexcCritical5 5 2" xfId="28067"/>
    <cellStyle name="SAPBEXexcCritical5 5 2 2" xfId="28068"/>
    <cellStyle name="SAPBEXexcCritical5 5 2 3" xfId="28069"/>
    <cellStyle name="SAPBEXexcCritical5 5 3" xfId="28070"/>
    <cellStyle name="SAPBEXexcCritical5 5 4" xfId="28071"/>
    <cellStyle name="SAPBEXexcCritical5 6" xfId="28072"/>
    <cellStyle name="SAPBEXexcCritical5 6 2" xfId="28073"/>
    <cellStyle name="SAPBEXexcCritical5 6 3" xfId="28074"/>
    <cellStyle name="SAPBEXexcCritical5 7" xfId="28075"/>
    <cellStyle name="SAPBEXexcCritical5 7 2" xfId="28076"/>
    <cellStyle name="SAPBEXexcCritical5 7 3" xfId="28077"/>
    <cellStyle name="SAPBEXexcCritical5 8" xfId="28078"/>
    <cellStyle name="SAPBEXexcCritical5 9" xfId="28079"/>
    <cellStyle name="SAPBEXexcCritical6" xfId="2771"/>
    <cellStyle name="SAPBEXexcCritical6 2" xfId="2772"/>
    <cellStyle name="SAPBEXexcCritical6 2 2" xfId="28080"/>
    <cellStyle name="SAPBEXexcCritical6 2 2 2" xfId="28081"/>
    <cellStyle name="SAPBEXexcCritical6 2 2 3" xfId="28082"/>
    <cellStyle name="SAPBEXexcCritical6 2 3" xfId="28083"/>
    <cellStyle name="SAPBEXexcCritical6 2 3 2" xfId="28084"/>
    <cellStyle name="SAPBEXexcCritical6 2 3 3" xfId="28085"/>
    <cellStyle name="SAPBEXexcCritical6 2 4" xfId="28086"/>
    <cellStyle name="SAPBEXexcCritical6 2 5" xfId="28087"/>
    <cellStyle name="SAPBEXexcCritical6 3" xfId="28088"/>
    <cellStyle name="SAPBEXexcCritical6 3 2" xfId="28089"/>
    <cellStyle name="SAPBEXexcCritical6 3 2 2" xfId="28090"/>
    <cellStyle name="SAPBEXexcCritical6 3 2 3" xfId="28091"/>
    <cellStyle name="SAPBEXexcCritical6 3 3" xfId="28092"/>
    <cellStyle name="SAPBEXexcCritical6 3 3 2" xfId="28093"/>
    <cellStyle name="SAPBEXexcCritical6 3 3 3" xfId="28094"/>
    <cellStyle name="SAPBEXexcCritical6 3 4" xfId="28095"/>
    <cellStyle name="SAPBEXexcCritical6 3 5" xfId="28096"/>
    <cellStyle name="SAPBEXexcCritical6 4" xfId="28097"/>
    <cellStyle name="SAPBEXexcCritical6 4 2" xfId="28098"/>
    <cellStyle name="SAPBEXexcCritical6 4 2 2" xfId="28099"/>
    <cellStyle name="SAPBEXexcCritical6 4 2 3" xfId="28100"/>
    <cellStyle name="SAPBEXexcCritical6 4 3" xfId="28101"/>
    <cellStyle name="SAPBEXexcCritical6 4 3 2" xfId="28102"/>
    <cellStyle name="SAPBEXexcCritical6 4 3 3" xfId="28103"/>
    <cellStyle name="SAPBEXexcCritical6 4 4" xfId="28104"/>
    <cellStyle name="SAPBEXexcCritical6 4 5" xfId="28105"/>
    <cellStyle name="SAPBEXexcCritical6 5" xfId="28106"/>
    <cellStyle name="SAPBEXexcCritical6 5 2" xfId="28107"/>
    <cellStyle name="SAPBEXexcCritical6 5 2 2" xfId="28108"/>
    <cellStyle name="SAPBEXexcCritical6 5 2 3" xfId="28109"/>
    <cellStyle name="SAPBEXexcCritical6 5 3" xfId="28110"/>
    <cellStyle name="SAPBEXexcCritical6 5 4" xfId="28111"/>
    <cellStyle name="SAPBEXexcCritical6 6" xfId="28112"/>
    <cellStyle name="SAPBEXexcCritical6 6 2" xfId="28113"/>
    <cellStyle name="SAPBEXexcCritical6 6 3" xfId="28114"/>
    <cellStyle name="SAPBEXexcCritical6 7" xfId="28115"/>
    <cellStyle name="SAPBEXexcCritical6 7 2" xfId="28116"/>
    <cellStyle name="SAPBEXexcCritical6 7 3" xfId="28117"/>
    <cellStyle name="SAPBEXexcCritical6 8" xfId="28118"/>
    <cellStyle name="SAPBEXexcCritical6 9" xfId="28119"/>
    <cellStyle name="SAPBEXexcGood1" xfId="2773"/>
    <cellStyle name="SAPBEXexcGood1 2" xfId="2774"/>
    <cellStyle name="SAPBEXexcGood1 2 2" xfId="28120"/>
    <cellStyle name="SAPBEXexcGood1 2 2 2" xfId="28121"/>
    <cellStyle name="SAPBEXexcGood1 2 2 3" xfId="28122"/>
    <cellStyle name="SAPBEXexcGood1 2 3" xfId="28123"/>
    <cellStyle name="SAPBEXexcGood1 2 3 2" xfId="28124"/>
    <cellStyle name="SAPBEXexcGood1 2 3 3" xfId="28125"/>
    <cellStyle name="SAPBEXexcGood1 2 4" xfId="28126"/>
    <cellStyle name="SAPBEXexcGood1 2 5" xfId="28127"/>
    <cellStyle name="SAPBEXexcGood1 3" xfId="28128"/>
    <cellStyle name="SAPBEXexcGood1 3 2" xfId="28129"/>
    <cellStyle name="SAPBEXexcGood1 3 2 2" xfId="28130"/>
    <cellStyle name="SAPBEXexcGood1 3 2 3" xfId="28131"/>
    <cellStyle name="SAPBEXexcGood1 3 3" xfId="28132"/>
    <cellStyle name="SAPBEXexcGood1 3 3 2" xfId="28133"/>
    <cellStyle name="SAPBEXexcGood1 3 3 3" xfId="28134"/>
    <cellStyle name="SAPBEXexcGood1 3 4" xfId="28135"/>
    <cellStyle name="SAPBEXexcGood1 3 5" xfId="28136"/>
    <cellStyle name="SAPBEXexcGood1 4" xfId="28137"/>
    <cellStyle name="SAPBEXexcGood1 4 2" xfId="28138"/>
    <cellStyle name="SAPBEXexcGood1 4 2 2" xfId="28139"/>
    <cellStyle name="SAPBEXexcGood1 4 2 3" xfId="28140"/>
    <cellStyle name="SAPBEXexcGood1 4 3" xfId="28141"/>
    <cellStyle name="SAPBEXexcGood1 4 3 2" xfId="28142"/>
    <cellStyle name="SAPBEXexcGood1 4 3 3" xfId="28143"/>
    <cellStyle name="SAPBEXexcGood1 4 4" xfId="28144"/>
    <cellStyle name="SAPBEXexcGood1 4 5" xfId="28145"/>
    <cellStyle name="SAPBEXexcGood1 5" xfId="28146"/>
    <cellStyle name="SAPBEXexcGood1 5 2" xfId="28147"/>
    <cellStyle name="SAPBEXexcGood1 5 2 2" xfId="28148"/>
    <cellStyle name="SAPBEXexcGood1 5 2 3" xfId="28149"/>
    <cellStyle name="SAPBEXexcGood1 5 3" xfId="28150"/>
    <cellStyle name="SAPBEXexcGood1 5 4" xfId="28151"/>
    <cellStyle name="SAPBEXexcGood1 6" xfId="28152"/>
    <cellStyle name="SAPBEXexcGood1 6 2" xfId="28153"/>
    <cellStyle name="SAPBEXexcGood1 6 3" xfId="28154"/>
    <cellStyle name="SAPBEXexcGood1 7" xfId="28155"/>
    <cellStyle name="SAPBEXexcGood1 7 2" xfId="28156"/>
    <cellStyle name="SAPBEXexcGood1 7 3" xfId="28157"/>
    <cellStyle name="SAPBEXexcGood1 8" xfId="28158"/>
    <cellStyle name="SAPBEXexcGood1 9" xfId="28159"/>
    <cellStyle name="SAPBEXexcGood2" xfId="2775"/>
    <cellStyle name="SAPBEXexcGood2 2" xfId="2776"/>
    <cellStyle name="SAPBEXexcGood2 2 2" xfId="28160"/>
    <cellStyle name="SAPBEXexcGood2 2 2 2" xfId="28161"/>
    <cellStyle name="SAPBEXexcGood2 2 2 3" xfId="28162"/>
    <cellStyle name="SAPBEXexcGood2 2 3" xfId="28163"/>
    <cellStyle name="SAPBEXexcGood2 2 3 2" xfId="28164"/>
    <cellStyle name="SAPBEXexcGood2 2 3 3" xfId="28165"/>
    <cellStyle name="SAPBEXexcGood2 2 4" xfId="28166"/>
    <cellStyle name="SAPBEXexcGood2 2 5" xfId="28167"/>
    <cellStyle name="SAPBEXexcGood2 3" xfId="28168"/>
    <cellStyle name="SAPBEXexcGood2 3 2" xfId="28169"/>
    <cellStyle name="SAPBEXexcGood2 3 2 2" xfId="28170"/>
    <cellStyle name="SAPBEXexcGood2 3 2 3" xfId="28171"/>
    <cellStyle name="SAPBEXexcGood2 3 3" xfId="28172"/>
    <cellStyle name="SAPBEXexcGood2 3 3 2" xfId="28173"/>
    <cellStyle name="SAPBEXexcGood2 3 3 3" xfId="28174"/>
    <cellStyle name="SAPBEXexcGood2 3 4" xfId="28175"/>
    <cellStyle name="SAPBEXexcGood2 3 5" xfId="28176"/>
    <cellStyle name="SAPBEXexcGood2 4" xfId="28177"/>
    <cellStyle name="SAPBEXexcGood2 4 2" xfId="28178"/>
    <cellStyle name="SAPBEXexcGood2 4 2 2" xfId="28179"/>
    <cellStyle name="SAPBEXexcGood2 4 2 3" xfId="28180"/>
    <cellStyle name="SAPBEXexcGood2 4 3" xfId="28181"/>
    <cellStyle name="SAPBEXexcGood2 4 3 2" xfId="28182"/>
    <cellStyle name="SAPBEXexcGood2 4 3 3" xfId="28183"/>
    <cellStyle name="SAPBEXexcGood2 4 4" xfId="28184"/>
    <cellStyle name="SAPBEXexcGood2 4 5" xfId="28185"/>
    <cellStyle name="SAPBEXexcGood2 5" xfId="28186"/>
    <cellStyle name="SAPBEXexcGood2 5 2" xfId="28187"/>
    <cellStyle name="SAPBEXexcGood2 5 2 2" xfId="28188"/>
    <cellStyle name="SAPBEXexcGood2 5 2 3" xfId="28189"/>
    <cellStyle name="SAPBEXexcGood2 5 3" xfId="28190"/>
    <cellStyle name="SAPBEXexcGood2 5 4" xfId="28191"/>
    <cellStyle name="SAPBEXexcGood2 6" xfId="28192"/>
    <cellStyle name="SAPBEXexcGood2 6 2" xfId="28193"/>
    <cellStyle name="SAPBEXexcGood2 6 3" xfId="28194"/>
    <cellStyle name="SAPBEXexcGood2 7" xfId="28195"/>
    <cellStyle name="SAPBEXexcGood2 7 2" xfId="28196"/>
    <cellStyle name="SAPBEXexcGood2 7 3" xfId="28197"/>
    <cellStyle name="SAPBEXexcGood2 8" xfId="28198"/>
    <cellStyle name="SAPBEXexcGood2 9" xfId="28199"/>
    <cellStyle name="SAPBEXexcGood3" xfId="2777"/>
    <cellStyle name="SAPBEXexcGood3 2" xfId="2778"/>
    <cellStyle name="SAPBEXexcGood3 2 2" xfId="28200"/>
    <cellStyle name="SAPBEXexcGood3 2 2 2" xfId="28201"/>
    <cellStyle name="SAPBEXexcGood3 2 2 3" xfId="28202"/>
    <cellStyle name="SAPBEXexcGood3 2 3" xfId="28203"/>
    <cellStyle name="SAPBEXexcGood3 2 3 2" xfId="28204"/>
    <cellStyle name="SAPBEXexcGood3 2 3 3" xfId="28205"/>
    <cellStyle name="SAPBEXexcGood3 2 4" xfId="28206"/>
    <cellStyle name="SAPBEXexcGood3 2 5" xfId="28207"/>
    <cellStyle name="SAPBEXexcGood3 3" xfId="28208"/>
    <cellStyle name="SAPBEXexcGood3 3 2" xfId="28209"/>
    <cellStyle name="SAPBEXexcGood3 3 2 2" xfId="28210"/>
    <cellStyle name="SAPBEXexcGood3 3 2 3" xfId="28211"/>
    <cellStyle name="SAPBEXexcGood3 3 3" xfId="28212"/>
    <cellStyle name="SAPBEXexcGood3 3 3 2" xfId="28213"/>
    <cellStyle name="SAPBEXexcGood3 3 3 3" xfId="28214"/>
    <cellStyle name="SAPBEXexcGood3 3 4" xfId="28215"/>
    <cellStyle name="SAPBEXexcGood3 3 5" xfId="28216"/>
    <cellStyle name="SAPBEXexcGood3 4" xfId="28217"/>
    <cellStyle name="SAPBEXexcGood3 4 2" xfId="28218"/>
    <cellStyle name="SAPBEXexcGood3 4 2 2" xfId="28219"/>
    <cellStyle name="SAPBEXexcGood3 4 2 3" xfId="28220"/>
    <cellStyle name="SAPBEXexcGood3 4 3" xfId="28221"/>
    <cellStyle name="SAPBEXexcGood3 4 3 2" xfId="28222"/>
    <cellStyle name="SAPBEXexcGood3 4 3 3" xfId="28223"/>
    <cellStyle name="SAPBEXexcGood3 4 4" xfId="28224"/>
    <cellStyle name="SAPBEXexcGood3 4 5" xfId="28225"/>
    <cellStyle name="SAPBEXexcGood3 5" xfId="28226"/>
    <cellStyle name="SAPBEXexcGood3 5 2" xfId="28227"/>
    <cellStyle name="SAPBEXexcGood3 5 2 2" xfId="28228"/>
    <cellStyle name="SAPBEXexcGood3 5 2 3" xfId="28229"/>
    <cellStyle name="SAPBEXexcGood3 5 3" xfId="28230"/>
    <cellStyle name="SAPBEXexcGood3 5 4" xfId="28231"/>
    <cellStyle name="SAPBEXexcGood3 6" xfId="28232"/>
    <cellStyle name="SAPBEXexcGood3 6 2" xfId="28233"/>
    <cellStyle name="SAPBEXexcGood3 6 3" xfId="28234"/>
    <cellStyle name="SAPBEXexcGood3 7" xfId="28235"/>
    <cellStyle name="SAPBEXexcGood3 7 2" xfId="28236"/>
    <cellStyle name="SAPBEXexcGood3 7 3" xfId="28237"/>
    <cellStyle name="SAPBEXexcGood3 8" xfId="28238"/>
    <cellStyle name="SAPBEXexcGood3 9" xfId="28239"/>
    <cellStyle name="SAPBEXfilterDrill" xfId="2779"/>
    <cellStyle name="SAPBEXfilterDrill 2" xfId="2780"/>
    <cellStyle name="SAPBEXfilterDrill 2 2" xfId="28240"/>
    <cellStyle name="SAPBEXfilterDrill 2 2 2" xfId="28241"/>
    <cellStyle name="SAPBEXfilterDrill 2 2 2 2" xfId="28242"/>
    <cellStyle name="SAPBEXfilterDrill 2 2 2 3" xfId="28243"/>
    <cellStyle name="SAPBEXfilterDrill 2 2 3" xfId="28244"/>
    <cellStyle name="SAPBEXfilterDrill 2 2 4" xfId="28245"/>
    <cellStyle name="SAPBEXfilterDrill 2 3" xfId="28246"/>
    <cellStyle name="SAPBEXfilterDrill 2 3 2" xfId="28247"/>
    <cellStyle name="SAPBEXfilterDrill 2 3 2 2" xfId="28248"/>
    <cellStyle name="SAPBEXfilterDrill 2 3 2 3" xfId="28249"/>
    <cellStyle name="SAPBEXfilterDrill 2 3 3" xfId="28250"/>
    <cellStyle name="SAPBEXfilterDrill 2 3 4" xfId="28251"/>
    <cellStyle name="SAPBEXfilterDrill 2 4" xfId="28252"/>
    <cellStyle name="SAPBEXfilterDrill 2 4 2" xfId="28253"/>
    <cellStyle name="SAPBEXfilterDrill 2 4 2 2" xfId="28254"/>
    <cellStyle name="SAPBEXfilterDrill 2 4 2 3" xfId="28255"/>
    <cellStyle name="SAPBEXfilterDrill 2 4 3" xfId="28256"/>
    <cellStyle name="SAPBEXfilterDrill 2 4 4" xfId="28257"/>
    <cellStyle name="SAPBEXfilterDrill 2 5" xfId="28258"/>
    <cellStyle name="SAPBEXfilterDrill 2 5 2" xfId="28259"/>
    <cellStyle name="SAPBEXfilterDrill 2 5 3" xfId="28260"/>
    <cellStyle name="SAPBEXfilterDrill 2 6" xfId="28261"/>
    <cellStyle name="SAPBEXfilterDrill 2 6 2" xfId="28262"/>
    <cellStyle name="SAPBEXfilterDrill 2 6 3" xfId="28263"/>
    <cellStyle name="SAPBEXfilterDrill 2 7" xfId="28264"/>
    <cellStyle name="SAPBEXfilterDrill 2 8" xfId="28265"/>
    <cellStyle name="SAPBEXfilterDrill 3" xfId="28266"/>
    <cellStyle name="SAPBEXfilterDrill 3 2" xfId="28267"/>
    <cellStyle name="SAPBEXfilterDrill 3 2 2" xfId="28268"/>
    <cellStyle name="SAPBEXfilterDrill 3 2 3" xfId="28269"/>
    <cellStyle name="SAPBEXfilterDrill 3 3" xfId="28270"/>
    <cellStyle name="SAPBEXfilterDrill 3 3 2" xfId="28271"/>
    <cellStyle name="SAPBEXfilterDrill 3 3 3" xfId="28272"/>
    <cellStyle name="SAPBEXfilterDrill 3 4" xfId="28273"/>
    <cellStyle name="SAPBEXfilterDrill 3 5" xfId="28274"/>
    <cellStyle name="SAPBEXfilterDrill 4" xfId="28275"/>
    <cellStyle name="SAPBEXfilterDrill 4 2" xfId="28276"/>
    <cellStyle name="SAPBEXfilterDrill 4 2 2" xfId="28277"/>
    <cellStyle name="SAPBEXfilterDrill 4 2 3" xfId="28278"/>
    <cellStyle name="SAPBEXfilterDrill 4 3" xfId="28279"/>
    <cellStyle name="SAPBEXfilterDrill 4 3 2" xfId="28280"/>
    <cellStyle name="SAPBEXfilterDrill 4 3 3" xfId="28281"/>
    <cellStyle name="SAPBEXfilterDrill 4 4" xfId="28282"/>
    <cellStyle name="SAPBEXfilterDrill 4 5" xfId="28283"/>
    <cellStyle name="SAPBEXfilterDrill 5" xfId="28284"/>
    <cellStyle name="SAPBEXfilterDrill 5 2" xfId="28285"/>
    <cellStyle name="SAPBEXfilterDrill 5 2 2" xfId="28286"/>
    <cellStyle name="SAPBEXfilterDrill 5 2 3" xfId="28287"/>
    <cellStyle name="SAPBEXfilterDrill 5 3" xfId="28288"/>
    <cellStyle name="SAPBEXfilterDrill 5 3 2" xfId="28289"/>
    <cellStyle name="SAPBEXfilterDrill 5 3 3" xfId="28290"/>
    <cellStyle name="SAPBEXfilterDrill 5 4" xfId="28291"/>
    <cellStyle name="SAPBEXfilterDrill 5 5" xfId="28292"/>
    <cellStyle name="SAPBEXfilterDrill 6" xfId="28293"/>
    <cellStyle name="SAPBEXfilterDrill 6 2" xfId="28294"/>
    <cellStyle name="SAPBEXfilterDrill 6 2 2" xfId="28295"/>
    <cellStyle name="SAPBEXfilterDrill 6 2 3" xfId="28296"/>
    <cellStyle name="SAPBEXfilterDrill 6 3" xfId="28297"/>
    <cellStyle name="SAPBEXfilterDrill 6 4" xfId="28298"/>
    <cellStyle name="SAPBEXfilterDrill 7" xfId="28299"/>
    <cellStyle name="SAPBEXfilterDrill 7 2" xfId="28300"/>
    <cellStyle name="SAPBEXfilterDrill 7 3" xfId="28301"/>
    <cellStyle name="SAPBEXfilterDrill 8" xfId="28302"/>
    <cellStyle name="SAPBEXfilterDrill 9" xfId="28303"/>
    <cellStyle name="SAPBEXfilterDrill_(I) PCAP" xfId="2781"/>
    <cellStyle name="SAPBEXfilterItem" xfId="2782"/>
    <cellStyle name="SAPBEXfilterItem 2" xfId="2783"/>
    <cellStyle name="SAPBEXfilterItem 2 2" xfId="28304"/>
    <cellStyle name="SAPBEXfilterItem 2 3" xfId="28305"/>
    <cellStyle name="SAPBEXfilterItem 3" xfId="28306"/>
    <cellStyle name="SAPBEXfilterItem 3 2" xfId="28307"/>
    <cellStyle name="SAPBEXfilterItem 3 3" xfId="28308"/>
    <cellStyle name="SAPBEXfilterItem 4" xfId="28309"/>
    <cellStyle name="SAPBEXfilterItem 4 2" xfId="28310"/>
    <cellStyle name="SAPBEXfilterItem 4 3" xfId="28311"/>
    <cellStyle name="SAPBEXfilterItem 5" xfId="28312"/>
    <cellStyle name="SAPBEXfilterItem 5 2" xfId="28313"/>
    <cellStyle name="SAPBEXfilterItem 5 3" xfId="28314"/>
    <cellStyle name="SAPBEXfilterItem 6" xfId="28315"/>
    <cellStyle name="SAPBEXfilterItem 6 2" xfId="28316"/>
    <cellStyle name="SAPBEXfilterItem 6 3" xfId="28317"/>
    <cellStyle name="SAPBEXfilterItem 7" xfId="28318"/>
    <cellStyle name="SAPBEXfilterItem 7 2" xfId="28319"/>
    <cellStyle name="SAPBEXfilterItem 7 3" xfId="28320"/>
    <cellStyle name="SAPBEXfilterItem 8" xfId="28321"/>
    <cellStyle name="SAPBEXfilterItem 9" xfId="28322"/>
    <cellStyle name="SAPBEXfilterText" xfId="2784"/>
    <cellStyle name="SAPBEXfilterText 2" xfId="2785"/>
    <cellStyle name="SAPBEXfilterText 2 2" xfId="2786"/>
    <cellStyle name="SAPBEXfilterText_(I) PCAP" xfId="2787"/>
    <cellStyle name="SAPBEXformats" xfId="2788"/>
    <cellStyle name="SAPBEXformats 10" xfId="28323"/>
    <cellStyle name="SAPBEXformats 10 2" xfId="28324"/>
    <cellStyle name="SAPBEXformats 10 2 2" xfId="28325"/>
    <cellStyle name="SAPBEXformats 10 2 3" xfId="28326"/>
    <cellStyle name="SAPBEXformats 10 3" xfId="28327"/>
    <cellStyle name="SAPBEXformats 10 4" xfId="28328"/>
    <cellStyle name="SAPBEXformats 11" xfId="28329"/>
    <cellStyle name="SAPBEXformats 11 2" xfId="28330"/>
    <cellStyle name="SAPBEXformats 11 3" xfId="28331"/>
    <cellStyle name="SAPBEXformats 12" xfId="28332"/>
    <cellStyle name="SAPBEXformats 12 2" xfId="28333"/>
    <cellStyle name="SAPBEXformats 12 3" xfId="28334"/>
    <cellStyle name="SAPBEXformats 13" xfId="28335"/>
    <cellStyle name="SAPBEXformats 14" xfId="28336"/>
    <cellStyle name="SAPBEXformats 2" xfId="2789"/>
    <cellStyle name="SAPBEXformats 2 10" xfId="28337"/>
    <cellStyle name="SAPBEXformats 2 2" xfId="2790"/>
    <cellStyle name="SAPBEXformats 2 2 2" xfId="28338"/>
    <cellStyle name="SAPBEXformats 2 2 2 2" xfId="28339"/>
    <cellStyle name="SAPBEXformats 2 2 2 2 2" xfId="28340"/>
    <cellStyle name="SAPBEXformats 2 2 2 2 2 2" xfId="28341"/>
    <cellStyle name="SAPBEXformats 2 2 2 2 2 3" xfId="28342"/>
    <cellStyle name="SAPBEXformats 2 2 2 2 3" xfId="28343"/>
    <cellStyle name="SAPBEXformats 2 2 2 2 4" xfId="28344"/>
    <cellStyle name="SAPBEXformats 2 2 2 3" xfId="28345"/>
    <cellStyle name="SAPBEXformats 2 2 2 3 2" xfId="28346"/>
    <cellStyle name="SAPBEXformats 2 2 2 3 2 2" xfId="28347"/>
    <cellStyle name="SAPBEXformats 2 2 2 3 2 3" xfId="28348"/>
    <cellStyle name="SAPBEXformats 2 2 2 3 3" xfId="28349"/>
    <cellStyle name="SAPBEXformats 2 2 2 3 4" xfId="28350"/>
    <cellStyle name="SAPBEXformats 2 2 2 4" xfId="28351"/>
    <cellStyle name="SAPBEXformats 2 2 2 4 2" xfId="28352"/>
    <cellStyle name="SAPBEXformats 2 2 2 4 3" xfId="28353"/>
    <cellStyle name="SAPBEXformats 2 2 2 5" xfId="28354"/>
    <cellStyle name="SAPBEXformats 2 2 2 5 2" xfId="28355"/>
    <cellStyle name="SAPBEXformats 2 2 2 5 3" xfId="28356"/>
    <cellStyle name="SAPBEXformats 2 2 2 6" xfId="28357"/>
    <cellStyle name="SAPBEXformats 2 2 2 7" xfId="28358"/>
    <cellStyle name="SAPBEXformats 2 2 3" xfId="28359"/>
    <cellStyle name="SAPBEXformats 2 2 3 2" xfId="28360"/>
    <cellStyle name="SAPBEXformats 2 2 3 2 2" xfId="28361"/>
    <cellStyle name="SAPBEXformats 2 2 3 2 2 2" xfId="28362"/>
    <cellStyle name="SAPBEXformats 2 2 3 2 2 3" xfId="28363"/>
    <cellStyle name="SAPBEXformats 2 2 3 2 3" xfId="28364"/>
    <cellStyle name="SAPBEXformats 2 2 3 2 4" xfId="28365"/>
    <cellStyle name="SAPBEXformats 2 2 3 3" xfId="28366"/>
    <cellStyle name="SAPBEXformats 2 2 3 3 2" xfId="28367"/>
    <cellStyle name="SAPBEXformats 2 2 3 3 2 2" xfId="28368"/>
    <cellStyle name="SAPBEXformats 2 2 3 3 2 3" xfId="28369"/>
    <cellStyle name="SAPBEXformats 2 2 3 3 3" xfId="28370"/>
    <cellStyle name="SAPBEXformats 2 2 3 3 4" xfId="28371"/>
    <cellStyle name="SAPBEXformats 2 2 3 4" xfId="28372"/>
    <cellStyle name="SAPBEXformats 2 2 3 4 2" xfId="28373"/>
    <cellStyle name="SAPBEXformats 2 2 3 4 3" xfId="28374"/>
    <cellStyle name="SAPBEXformats 2 2 3 5" xfId="28375"/>
    <cellStyle name="SAPBEXformats 2 2 3 5 2" xfId="28376"/>
    <cellStyle name="SAPBEXformats 2 2 3 5 3" xfId="28377"/>
    <cellStyle name="SAPBEXformats 2 2 3 6" xfId="28378"/>
    <cellStyle name="SAPBEXformats 2 2 3 7" xfId="28379"/>
    <cellStyle name="SAPBEXformats 2 2 4" xfId="28380"/>
    <cellStyle name="SAPBEXformats 2 2 4 2" xfId="28381"/>
    <cellStyle name="SAPBEXformats 2 2 4 2 2" xfId="28382"/>
    <cellStyle name="SAPBEXformats 2 2 4 2 3" xfId="28383"/>
    <cellStyle name="SAPBEXformats 2 2 4 3" xfId="28384"/>
    <cellStyle name="SAPBEXformats 2 2 4 4" xfId="28385"/>
    <cellStyle name="SAPBEXformats 2 2 5" xfId="28386"/>
    <cellStyle name="SAPBEXformats 2 2 5 2" xfId="28387"/>
    <cellStyle name="SAPBEXformats 2 2 5 2 2" xfId="28388"/>
    <cellStyle name="SAPBEXformats 2 2 5 2 3" xfId="28389"/>
    <cellStyle name="SAPBEXformats 2 2 5 3" xfId="28390"/>
    <cellStyle name="SAPBEXformats 2 2 5 4" xfId="28391"/>
    <cellStyle name="SAPBEXformats 2 2 6" xfId="28392"/>
    <cellStyle name="SAPBEXformats 2 2 6 2" xfId="28393"/>
    <cellStyle name="SAPBEXformats 2 2 6 3" xfId="28394"/>
    <cellStyle name="SAPBEXformats 2 2 7" xfId="28395"/>
    <cellStyle name="SAPBEXformats 2 2 7 2" xfId="28396"/>
    <cellStyle name="SAPBEXformats 2 2 7 3" xfId="28397"/>
    <cellStyle name="SAPBEXformats 2 2 8" xfId="28398"/>
    <cellStyle name="SAPBEXformats 2 2 9" xfId="28399"/>
    <cellStyle name="SAPBEXformats 2 3" xfId="2791"/>
    <cellStyle name="SAPBEXformats 2 3 2" xfId="4781"/>
    <cellStyle name="SAPBEXformats 2 3 2 2" xfId="28400"/>
    <cellStyle name="SAPBEXformats 2 3 2 2 2" xfId="28401"/>
    <cellStyle name="SAPBEXformats 2 3 2 2 3" xfId="28402"/>
    <cellStyle name="SAPBEXformats 2 3 2 3" xfId="28403"/>
    <cellStyle name="SAPBEXformats 2 3 2 4" xfId="28404"/>
    <cellStyle name="SAPBEXformats 2 3 3" xfId="28405"/>
    <cellStyle name="SAPBEXformats 2 3 3 2" xfId="28406"/>
    <cellStyle name="SAPBEXformats 2 3 3 2 2" xfId="28407"/>
    <cellStyle name="SAPBEXformats 2 3 3 2 3" xfId="28408"/>
    <cellStyle name="SAPBEXformats 2 3 3 3" xfId="28409"/>
    <cellStyle name="SAPBEXformats 2 3 3 4" xfId="28410"/>
    <cellStyle name="SAPBEXformats 2 3 4" xfId="28411"/>
    <cellStyle name="SAPBEXformats 2 3 4 2" xfId="28412"/>
    <cellStyle name="SAPBEXformats 2 3 4 3" xfId="28413"/>
    <cellStyle name="SAPBEXformats 2 3 5" xfId="28414"/>
    <cellStyle name="SAPBEXformats 2 3 5 2" xfId="28415"/>
    <cellStyle name="SAPBEXformats 2 3 5 3" xfId="28416"/>
    <cellStyle name="SAPBEXformats 2 3 6" xfId="28417"/>
    <cellStyle name="SAPBEXformats 2 3 7" xfId="28418"/>
    <cellStyle name="SAPBEXformats 2 4" xfId="4780"/>
    <cellStyle name="SAPBEXformats 2 4 2" xfId="28419"/>
    <cellStyle name="SAPBEXformats 2 4 2 2" xfId="28420"/>
    <cellStyle name="SAPBEXformats 2 4 2 2 2" xfId="28421"/>
    <cellStyle name="SAPBEXformats 2 4 2 2 3" xfId="28422"/>
    <cellStyle name="SAPBEXformats 2 4 2 3" xfId="28423"/>
    <cellStyle name="SAPBEXformats 2 4 2 4" xfId="28424"/>
    <cellStyle name="SAPBEXformats 2 4 3" xfId="28425"/>
    <cellStyle name="SAPBEXformats 2 4 3 2" xfId="28426"/>
    <cellStyle name="SAPBEXformats 2 4 3 2 2" xfId="28427"/>
    <cellStyle name="SAPBEXformats 2 4 3 2 3" xfId="28428"/>
    <cellStyle name="SAPBEXformats 2 4 3 3" xfId="28429"/>
    <cellStyle name="SAPBEXformats 2 4 3 4" xfId="28430"/>
    <cellStyle name="SAPBEXformats 2 4 4" xfId="28431"/>
    <cellStyle name="SAPBEXformats 2 4 4 2" xfId="28432"/>
    <cellStyle name="SAPBEXformats 2 4 4 3" xfId="28433"/>
    <cellStyle name="SAPBEXformats 2 4 5" xfId="28434"/>
    <cellStyle name="SAPBEXformats 2 4 5 2" xfId="28435"/>
    <cellStyle name="SAPBEXformats 2 4 5 3" xfId="28436"/>
    <cellStyle name="SAPBEXformats 2 4 6" xfId="28437"/>
    <cellStyle name="SAPBEXformats 2 4 7" xfId="28438"/>
    <cellStyle name="SAPBEXformats 2 5" xfId="28439"/>
    <cellStyle name="SAPBEXformats 2 5 2" xfId="28440"/>
    <cellStyle name="SAPBEXformats 2 5 2 2" xfId="28441"/>
    <cellStyle name="SAPBEXformats 2 5 2 3" xfId="28442"/>
    <cellStyle name="SAPBEXformats 2 5 3" xfId="28443"/>
    <cellStyle name="SAPBEXformats 2 5 3 2" xfId="28444"/>
    <cellStyle name="SAPBEXformats 2 5 3 3" xfId="28445"/>
    <cellStyle name="SAPBEXformats 2 5 4" xfId="28446"/>
    <cellStyle name="SAPBEXformats 2 5 5" xfId="28447"/>
    <cellStyle name="SAPBEXformats 2 6" xfId="28448"/>
    <cellStyle name="SAPBEXformats 2 6 2" xfId="28449"/>
    <cellStyle name="SAPBEXformats 2 6 2 2" xfId="28450"/>
    <cellStyle name="SAPBEXformats 2 6 2 3" xfId="28451"/>
    <cellStyle name="SAPBEXformats 2 6 3" xfId="28452"/>
    <cellStyle name="SAPBEXformats 2 6 3 2" xfId="28453"/>
    <cellStyle name="SAPBEXformats 2 6 3 3" xfId="28454"/>
    <cellStyle name="SAPBEXformats 2 6 4" xfId="28455"/>
    <cellStyle name="SAPBEXformats 2 6 5" xfId="28456"/>
    <cellStyle name="SAPBEXformats 2 7" xfId="28457"/>
    <cellStyle name="SAPBEXformats 2 7 2" xfId="28458"/>
    <cellStyle name="SAPBEXformats 2 7 2 2" xfId="28459"/>
    <cellStyle name="SAPBEXformats 2 7 2 3" xfId="28460"/>
    <cellStyle name="SAPBEXformats 2 7 3" xfId="28461"/>
    <cellStyle name="SAPBEXformats 2 7 4" xfId="28462"/>
    <cellStyle name="SAPBEXformats 2 8" xfId="28463"/>
    <cellStyle name="SAPBEXformats 2 8 2" xfId="28464"/>
    <cellStyle name="SAPBEXformats 2 8 3" xfId="28465"/>
    <cellStyle name="SAPBEXformats 2 9" xfId="28466"/>
    <cellStyle name="SAPBEXformats 3" xfId="2792"/>
    <cellStyle name="SAPBEXformats 3 2" xfId="28467"/>
    <cellStyle name="SAPBEXformats 3 2 2" xfId="28468"/>
    <cellStyle name="SAPBEXformats 3 2 2 2" xfId="28469"/>
    <cellStyle name="SAPBEXformats 3 2 2 2 2" xfId="28470"/>
    <cellStyle name="SAPBEXformats 3 2 2 2 3" xfId="28471"/>
    <cellStyle name="SAPBEXformats 3 2 2 3" xfId="28472"/>
    <cellStyle name="SAPBEXformats 3 2 2 4" xfId="28473"/>
    <cellStyle name="SAPBEXformats 3 2 3" xfId="28474"/>
    <cellStyle name="SAPBEXformats 3 2 3 2" xfId="28475"/>
    <cellStyle name="SAPBEXformats 3 2 3 2 2" xfId="28476"/>
    <cellStyle name="SAPBEXformats 3 2 3 2 3" xfId="28477"/>
    <cellStyle name="SAPBEXformats 3 2 3 3" xfId="28478"/>
    <cellStyle name="SAPBEXformats 3 2 3 4" xfId="28479"/>
    <cellStyle name="SAPBEXformats 3 2 4" xfId="28480"/>
    <cellStyle name="SAPBEXformats 3 2 4 2" xfId="28481"/>
    <cellStyle name="SAPBEXformats 3 2 4 3" xfId="28482"/>
    <cellStyle name="SAPBEXformats 3 2 5" xfId="28483"/>
    <cellStyle name="SAPBEXformats 3 2 5 2" xfId="28484"/>
    <cellStyle name="SAPBEXformats 3 2 5 3" xfId="28485"/>
    <cellStyle name="SAPBEXformats 3 2 6" xfId="28486"/>
    <cellStyle name="SAPBEXformats 3 2 7" xfId="28487"/>
    <cellStyle name="SAPBEXformats 3 3" xfId="28488"/>
    <cellStyle name="SAPBEXformats 3 3 2" xfId="28489"/>
    <cellStyle name="SAPBEXformats 3 3 2 2" xfId="28490"/>
    <cellStyle name="SAPBEXformats 3 3 2 2 2" xfId="28491"/>
    <cellStyle name="SAPBEXformats 3 3 2 2 3" xfId="28492"/>
    <cellStyle name="SAPBEXformats 3 3 2 3" xfId="28493"/>
    <cellStyle name="SAPBEXformats 3 3 2 4" xfId="28494"/>
    <cellStyle name="SAPBEXformats 3 3 3" xfId="28495"/>
    <cellStyle name="SAPBEXformats 3 3 3 2" xfId="28496"/>
    <cellStyle name="SAPBEXformats 3 3 3 2 2" xfId="28497"/>
    <cellStyle name="SAPBEXformats 3 3 3 2 3" xfId="28498"/>
    <cellStyle name="SAPBEXformats 3 3 3 3" xfId="28499"/>
    <cellStyle name="SAPBEXformats 3 3 3 4" xfId="28500"/>
    <cellStyle name="SAPBEXformats 3 3 4" xfId="28501"/>
    <cellStyle name="SAPBEXformats 3 3 4 2" xfId="28502"/>
    <cellStyle name="SAPBEXformats 3 3 4 3" xfId="28503"/>
    <cellStyle name="SAPBEXformats 3 3 5" xfId="28504"/>
    <cellStyle name="SAPBEXformats 3 3 5 2" xfId="28505"/>
    <cellStyle name="SAPBEXformats 3 3 5 3" xfId="28506"/>
    <cellStyle name="SAPBEXformats 3 3 6" xfId="28507"/>
    <cellStyle name="SAPBEXformats 3 3 7" xfId="28508"/>
    <cellStyle name="SAPBEXformats 3 4" xfId="28509"/>
    <cellStyle name="SAPBEXformats 3 4 2" xfId="28510"/>
    <cellStyle name="SAPBEXformats 3 4 2 2" xfId="28511"/>
    <cellStyle name="SAPBEXformats 3 4 2 3" xfId="28512"/>
    <cellStyle name="SAPBEXformats 3 4 3" xfId="28513"/>
    <cellStyle name="SAPBEXformats 3 4 4" xfId="28514"/>
    <cellStyle name="SAPBEXformats 3 5" xfId="28515"/>
    <cellStyle name="SAPBEXformats 3 5 2" xfId="28516"/>
    <cellStyle name="SAPBEXformats 3 5 2 2" xfId="28517"/>
    <cellStyle name="SAPBEXformats 3 5 2 3" xfId="28518"/>
    <cellStyle name="SAPBEXformats 3 5 3" xfId="28519"/>
    <cellStyle name="SAPBEXformats 3 5 4" xfId="28520"/>
    <cellStyle name="SAPBEXformats 3 6" xfId="28521"/>
    <cellStyle name="SAPBEXformats 3 6 2" xfId="28522"/>
    <cellStyle name="SAPBEXformats 3 6 3" xfId="28523"/>
    <cellStyle name="SAPBEXformats 3 7" xfId="28524"/>
    <cellStyle name="SAPBEXformats 3 7 2" xfId="28525"/>
    <cellStyle name="SAPBEXformats 3 7 3" xfId="28526"/>
    <cellStyle name="SAPBEXformats 3 8" xfId="28527"/>
    <cellStyle name="SAPBEXformats 3 9" xfId="28528"/>
    <cellStyle name="SAPBEXformats 4" xfId="2793"/>
    <cellStyle name="SAPBEXformats 4 2" xfId="4782"/>
    <cellStyle name="SAPBEXformats 4 2 2" xfId="28529"/>
    <cellStyle name="SAPBEXformats 4 2 2 2" xfId="28530"/>
    <cellStyle name="SAPBEXformats 4 2 2 3" xfId="28531"/>
    <cellStyle name="SAPBEXformats 4 2 3" xfId="28532"/>
    <cellStyle name="SAPBEXformats 4 2 4" xfId="28533"/>
    <cellStyle name="SAPBEXformats 4 3" xfId="28534"/>
    <cellStyle name="SAPBEXformats 4 3 2" xfId="28535"/>
    <cellStyle name="SAPBEXformats 4 3 2 2" xfId="28536"/>
    <cellStyle name="SAPBEXformats 4 3 2 3" xfId="28537"/>
    <cellStyle name="SAPBEXformats 4 3 3" xfId="28538"/>
    <cellStyle name="SAPBEXformats 4 3 4" xfId="28539"/>
    <cellStyle name="SAPBEXformats 4 4" xfId="28540"/>
    <cellStyle name="SAPBEXformats 4 4 2" xfId="28541"/>
    <cellStyle name="SAPBEXformats 4 4 2 2" xfId="28542"/>
    <cellStyle name="SAPBEXformats 4 4 2 3" xfId="28543"/>
    <cellStyle name="SAPBEXformats 4 4 3" xfId="28544"/>
    <cellStyle name="SAPBEXformats 4 4 4" xfId="28545"/>
    <cellStyle name="SAPBEXformats 4 5" xfId="28546"/>
    <cellStyle name="SAPBEXformats 4 5 2" xfId="28547"/>
    <cellStyle name="SAPBEXformats 4 5 2 2" xfId="28548"/>
    <cellStyle name="SAPBEXformats 4 5 2 3" xfId="28549"/>
    <cellStyle name="SAPBEXformats 4 5 3" xfId="28550"/>
    <cellStyle name="SAPBEXformats 4 5 4" xfId="28551"/>
    <cellStyle name="SAPBEXformats 4 6" xfId="28552"/>
    <cellStyle name="SAPBEXformats 4 6 2" xfId="28553"/>
    <cellStyle name="SAPBEXformats 4 6 3" xfId="28554"/>
    <cellStyle name="SAPBEXformats 4 7" xfId="28555"/>
    <cellStyle name="SAPBEXformats 4 7 2" xfId="28556"/>
    <cellStyle name="SAPBEXformats 4 7 3" xfId="28557"/>
    <cellStyle name="SAPBEXformats 4 8" xfId="28558"/>
    <cellStyle name="SAPBEXformats 4 9" xfId="28559"/>
    <cellStyle name="SAPBEXformats 5" xfId="4779"/>
    <cellStyle name="SAPBEXformats 5 2" xfId="28560"/>
    <cellStyle name="SAPBEXformats 5 2 2" xfId="28561"/>
    <cellStyle name="SAPBEXformats 5 2 2 2" xfId="28562"/>
    <cellStyle name="SAPBEXformats 5 2 2 3" xfId="28563"/>
    <cellStyle name="SAPBEXformats 5 2 3" xfId="28564"/>
    <cellStyle name="SAPBEXformats 5 2 4" xfId="28565"/>
    <cellStyle name="SAPBEXformats 5 3" xfId="28566"/>
    <cellStyle name="SAPBEXformats 5 3 2" xfId="28567"/>
    <cellStyle name="SAPBEXformats 5 3 2 2" xfId="28568"/>
    <cellStyle name="SAPBEXformats 5 3 2 3" xfId="28569"/>
    <cellStyle name="SAPBEXformats 5 3 3" xfId="28570"/>
    <cellStyle name="SAPBEXformats 5 3 4" xfId="28571"/>
    <cellStyle name="SAPBEXformats 5 4" xfId="28572"/>
    <cellStyle name="SAPBEXformats 5 4 2" xfId="28573"/>
    <cellStyle name="SAPBEXformats 5 4 2 2" xfId="28574"/>
    <cellStyle name="SAPBEXformats 5 4 2 3" xfId="28575"/>
    <cellStyle name="SAPBEXformats 5 4 3" xfId="28576"/>
    <cellStyle name="SAPBEXformats 5 4 4" xfId="28577"/>
    <cellStyle name="SAPBEXformats 5 5" xfId="28578"/>
    <cellStyle name="SAPBEXformats 5 5 2" xfId="28579"/>
    <cellStyle name="SAPBEXformats 5 5 2 2" xfId="28580"/>
    <cellStyle name="SAPBEXformats 5 5 2 3" xfId="28581"/>
    <cellStyle name="SAPBEXformats 5 5 3" xfId="28582"/>
    <cellStyle name="SAPBEXformats 5 5 4" xfId="28583"/>
    <cellStyle name="SAPBEXformats 5 6" xfId="28584"/>
    <cellStyle name="SAPBEXformats 5 6 2" xfId="28585"/>
    <cellStyle name="SAPBEXformats 5 6 3" xfId="28586"/>
    <cellStyle name="SAPBEXformats 5 7" xfId="28587"/>
    <cellStyle name="SAPBEXformats 5 7 2" xfId="28588"/>
    <cellStyle name="SAPBEXformats 5 7 3" xfId="28589"/>
    <cellStyle name="SAPBEXformats 5 8" xfId="28590"/>
    <cellStyle name="SAPBEXformats 5 9" xfId="28591"/>
    <cellStyle name="SAPBEXformats 6" xfId="28592"/>
    <cellStyle name="SAPBEXformats 6 2" xfId="28593"/>
    <cellStyle name="SAPBEXformats 6 2 2" xfId="28594"/>
    <cellStyle name="SAPBEXformats 6 2 2 2" xfId="28595"/>
    <cellStyle name="SAPBEXformats 6 2 2 3" xfId="28596"/>
    <cellStyle name="SAPBEXformats 6 2 3" xfId="28597"/>
    <cellStyle name="SAPBEXformats 6 2 4" xfId="28598"/>
    <cellStyle name="SAPBEXformats 6 3" xfId="28599"/>
    <cellStyle name="SAPBEXformats 6 3 2" xfId="28600"/>
    <cellStyle name="SAPBEXformats 6 3 2 2" xfId="28601"/>
    <cellStyle name="SAPBEXformats 6 3 2 3" xfId="28602"/>
    <cellStyle name="SAPBEXformats 6 3 3" xfId="28603"/>
    <cellStyle name="SAPBEXformats 6 3 4" xfId="28604"/>
    <cellStyle name="SAPBEXformats 6 4" xfId="28605"/>
    <cellStyle name="SAPBEXformats 6 4 2" xfId="28606"/>
    <cellStyle name="SAPBEXformats 6 4 2 2" xfId="28607"/>
    <cellStyle name="SAPBEXformats 6 4 2 3" xfId="28608"/>
    <cellStyle name="SAPBEXformats 6 4 3" xfId="28609"/>
    <cellStyle name="SAPBEXformats 6 4 4" xfId="28610"/>
    <cellStyle name="SAPBEXformats 6 5" xfId="28611"/>
    <cellStyle name="SAPBEXformats 6 5 2" xfId="28612"/>
    <cellStyle name="SAPBEXformats 6 5 2 2" xfId="28613"/>
    <cellStyle name="SAPBEXformats 6 5 2 3" xfId="28614"/>
    <cellStyle name="SAPBEXformats 6 5 3" xfId="28615"/>
    <cellStyle name="SAPBEXformats 6 5 4" xfId="28616"/>
    <cellStyle name="SAPBEXformats 6 6" xfId="28617"/>
    <cellStyle name="SAPBEXformats 6 6 2" xfId="28618"/>
    <cellStyle name="SAPBEXformats 6 6 3" xfId="28619"/>
    <cellStyle name="SAPBEXformats 6 7" xfId="28620"/>
    <cellStyle name="SAPBEXformats 6 7 2" xfId="28621"/>
    <cellStyle name="SAPBEXformats 6 7 3" xfId="28622"/>
    <cellStyle name="SAPBEXformats 6 8" xfId="28623"/>
    <cellStyle name="SAPBEXformats 6 9" xfId="28624"/>
    <cellStyle name="SAPBEXformats 7" xfId="28625"/>
    <cellStyle name="SAPBEXformats 7 2" xfId="28626"/>
    <cellStyle name="SAPBEXformats 7 2 2" xfId="28627"/>
    <cellStyle name="SAPBEXformats 7 2 3" xfId="28628"/>
    <cellStyle name="SAPBEXformats 7 3" xfId="28629"/>
    <cellStyle name="SAPBEXformats 7 3 2" xfId="28630"/>
    <cellStyle name="SAPBEXformats 7 3 3" xfId="28631"/>
    <cellStyle name="SAPBEXformats 7 4" xfId="28632"/>
    <cellStyle name="SAPBEXformats 7 5" xfId="28633"/>
    <cellStyle name="SAPBEXformats 8" xfId="28634"/>
    <cellStyle name="SAPBEXformats 8 2" xfId="28635"/>
    <cellStyle name="SAPBEXformats 8 2 2" xfId="28636"/>
    <cellStyle name="SAPBEXformats 8 2 3" xfId="28637"/>
    <cellStyle name="SAPBEXformats 8 3" xfId="28638"/>
    <cellStyle name="SAPBEXformats 8 3 2" xfId="28639"/>
    <cellStyle name="SAPBEXformats 8 3 3" xfId="28640"/>
    <cellStyle name="SAPBEXformats 8 4" xfId="28641"/>
    <cellStyle name="SAPBEXformats 8 5" xfId="28642"/>
    <cellStyle name="SAPBEXformats 9" xfId="28643"/>
    <cellStyle name="SAPBEXformats 9 2" xfId="28644"/>
    <cellStyle name="SAPBEXformats 9 2 2" xfId="28645"/>
    <cellStyle name="SAPBEXformats 9 2 3" xfId="28646"/>
    <cellStyle name="SAPBEXformats 9 3" xfId="28647"/>
    <cellStyle name="SAPBEXformats 9 4" xfId="28648"/>
    <cellStyle name="SAPBEXformats_(I) PCAP" xfId="2794"/>
    <cellStyle name="SAPBEXheaderItem" xfId="2795"/>
    <cellStyle name="SAPBEXheaderItem 10" xfId="28649"/>
    <cellStyle name="SAPBEXheaderItem 2" xfId="2796"/>
    <cellStyle name="SAPBEXheaderItem 2 2" xfId="2797"/>
    <cellStyle name="SAPBEXheaderItem 2 2 2" xfId="28650"/>
    <cellStyle name="SAPBEXheaderItem 2 2 2 2" xfId="28651"/>
    <cellStyle name="SAPBEXheaderItem 2 2 2 3" xfId="28652"/>
    <cellStyle name="SAPBEXheaderItem 2 2 3" xfId="28653"/>
    <cellStyle name="SAPBEXheaderItem 2 2 3 2" xfId="28654"/>
    <cellStyle name="SAPBEXheaderItem 2 2 3 3" xfId="28655"/>
    <cellStyle name="SAPBEXheaderItem 2 2 4" xfId="28656"/>
    <cellStyle name="SAPBEXheaderItem 2 2 5" xfId="28657"/>
    <cellStyle name="SAPBEXheaderItem 2 3" xfId="28658"/>
    <cellStyle name="SAPBEXheaderItem 2 3 2" xfId="28659"/>
    <cellStyle name="SAPBEXheaderItem 2 3 2 2" xfId="28660"/>
    <cellStyle name="SAPBEXheaderItem 2 3 2 3" xfId="28661"/>
    <cellStyle name="SAPBEXheaderItem 2 3 3" xfId="28662"/>
    <cellStyle name="SAPBEXheaderItem 2 3 3 2" xfId="28663"/>
    <cellStyle name="SAPBEXheaderItem 2 3 3 3" xfId="28664"/>
    <cellStyle name="SAPBEXheaderItem 2 3 4" xfId="28665"/>
    <cellStyle name="SAPBEXheaderItem 2 3 5" xfId="28666"/>
    <cellStyle name="SAPBEXheaderItem 2 4" xfId="28667"/>
    <cellStyle name="SAPBEXheaderItem 2 4 2" xfId="28668"/>
    <cellStyle name="SAPBEXheaderItem 2 4 2 2" xfId="28669"/>
    <cellStyle name="SAPBEXheaderItem 2 4 2 3" xfId="28670"/>
    <cellStyle name="SAPBEXheaderItem 2 4 3" xfId="28671"/>
    <cellStyle name="SAPBEXheaderItem 2 4 3 2" xfId="28672"/>
    <cellStyle name="SAPBEXheaderItem 2 4 3 3" xfId="28673"/>
    <cellStyle name="SAPBEXheaderItem 2 4 4" xfId="28674"/>
    <cellStyle name="SAPBEXheaderItem 2 4 5" xfId="28675"/>
    <cellStyle name="SAPBEXheaderItem 2 5" xfId="28676"/>
    <cellStyle name="SAPBEXheaderItem 2 5 2" xfId="28677"/>
    <cellStyle name="SAPBEXheaderItem 2 5 2 2" xfId="28678"/>
    <cellStyle name="SAPBEXheaderItem 2 5 2 3" xfId="28679"/>
    <cellStyle name="SAPBEXheaderItem 2 5 3" xfId="28680"/>
    <cellStyle name="SAPBEXheaderItem 2 5 4" xfId="28681"/>
    <cellStyle name="SAPBEXheaderItem 2 6" xfId="28682"/>
    <cellStyle name="SAPBEXheaderItem 2 6 2" xfId="28683"/>
    <cellStyle name="SAPBEXheaderItem 2 6 3" xfId="28684"/>
    <cellStyle name="SAPBEXheaderItem 2 7" xfId="28685"/>
    <cellStyle name="SAPBEXheaderItem 2 7 2" xfId="28686"/>
    <cellStyle name="SAPBEXheaderItem 2 7 3" xfId="28687"/>
    <cellStyle name="SAPBEXheaderItem 2 8" xfId="28688"/>
    <cellStyle name="SAPBEXheaderItem 2 9" xfId="28689"/>
    <cellStyle name="SAPBEXheaderItem 2_(I) PCAP" xfId="2798"/>
    <cellStyle name="SAPBEXheaderItem 3" xfId="2799"/>
    <cellStyle name="SAPBEXheaderItem 3 2" xfId="28690"/>
    <cellStyle name="SAPBEXheaderItem 3 2 2" xfId="28691"/>
    <cellStyle name="SAPBEXheaderItem 3 2 3" xfId="28692"/>
    <cellStyle name="SAPBEXheaderItem 3 3" xfId="28693"/>
    <cellStyle name="SAPBEXheaderItem 3 3 2" xfId="28694"/>
    <cellStyle name="SAPBEXheaderItem 3 3 3" xfId="28695"/>
    <cellStyle name="SAPBEXheaderItem 3 4" xfId="28696"/>
    <cellStyle name="SAPBEXheaderItem 3 5" xfId="28697"/>
    <cellStyle name="SAPBEXheaderItem 4" xfId="28698"/>
    <cellStyle name="SAPBEXheaderItem 4 2" xfId="28699"/>
    <cellStyle name="SAPBEXheaderItem 4 2 2" xfId="28700"/>
    <cellStyle name="SAPBEXheaderItem 4 2 3" xfId="28701"/>
    <cellStyle name="SAPBEXheaderItem 4 3" xfId="28702"/>
    <cellStyle name="SAPBEXheaderItem 4 3 2" xfId="28703"/>
    <cellStyle name="SAPBEXheaderItem 4 3 3" xfId="28704"/>
    <cellStyle name="SAPBEXheaderItem 4 4" xfId="28705"/>
    <cellStyle name="SAPBEXheaderItem 4 5" xfId="28706"/>
    <cellStyle name="SAPBEXheaderItem 5" xfId="28707"/>
    <cellStyle name="SAPBEXheaderItem 5 2" xfId="28708"/>
    <cellStyle name="SAPBEXheaderItem 5 2 2" xfId="28709"/>
    <cellStyle name="SAPBEXheaderItem 5 2 3" xfId="28710"/>
    <cellStyle name="SAPBEXheaderItem 5 3" xfId="28711"/>
    <cellStyle name="SAPBEXheaderItem 5 3 2" xfId="28712"/>
    <cellStyle name="SAPBEXheaderItem 5 3 3" xfId="28713"/>
    <cellStyle name="SAPBEXheaderItem 5 4" xfId="28714"/>
    <cellStyle name="SAPBEXheaderItem 5 5" xfId="28715"/>
    <cellStyle name="SAPBEXheaderItem 6" xfId="28716"/>
    <cellStyle name="SAPBEXheaderItem 6 2" xfId="28717"/>
    <cellStyle name="SAPBEXheaderItem 6 2 2" xfId="28718"/>
    <cellStyle name="SAPBEXheaderItem 6 2 3" xfId="28719"/>
    <cellStyle name="SAPBEXheaderItem 6 3" xfId="28720"/>
    <cellStyle name="SAPBEXheaderItem 6 4" xfId="28721"/>
    <cellStyle name="SAPBEXheaderItem 7" xfId="28722"/>
    <cellStyle name="SAPBEXheaderItem 7 2" xfId="28723"/>
    <cellStyle name="SAPBEXheaderItem 7 3" xfId="28724"/>
    <cellStyle name="SAPBEXheaderItem 8" xfId="28725"/>
    <cellStyle name="SAPBEXheaderItem 8 2" xfId="28726"/>
    <cellStyle name="SAPBEXheaderItem 8 3" xfId="28727"/>
    <cellStyle name="SAPBEXheaderItem 9" xfId="28728"/>
    <cellStyle name="SAPBEXheaderItem_(I) PCAP" xfId="2800"/>
    <cellStyle name="SAPBEXheaderText" xfId="2801"/>
    <cellStyle name="SAPBEXheaderText 2" xfId="2802"/>
    <cellStyle name="SAPBEXheaderText 2 2" xfId="2803"/>
    <cellStyle name="SAPBEXheaderText 2 2 2" xfId="28729"/>
    <cellStyle name="SAPBEXheaderText 2 2 2 2" xfId="28730"/>
    <cellStyle name="SAPBEXheaderText 2 2 2 3" xfId="28731"/>
    <cellStyle name="SAPBEXheaderText 2 2 3" xfId="28732"/>
    <cellStyle name="SAPBEXheaderText 2 2 4" xfId="28733"/>
    <cellStyle name="SAPBEXheaderText 2 3" xfId="28734"/>
    <cellStyle name="SAPBEXheaderText 2 3 2" xfId="28735"/>
    <cellStyle name="SAPBEXheaderText 2 3 2 2" xfId="28736"/>
    <cellStyle name="SAPBEXheaderText 2 3 2 3" xfId="28737"/>
    <cellStyle name="SAPBEXheaderText 2 3 3" xfId="28738"/>
    <cellStyle name="SAPBEXheaderText 2 3 4" xfId="28739"/>
    <cellStyle name="SAPBEXheaderText 2 4" xfId="28740"/>
    <cellStyle name="SAPBEXheaderText 2 4 2" xfId="28741"/>
    <cellStyle name="SAPBEXheaderText 2 4 2 2" xfId="28742"/>
    <cellStyle name="SAPBEXheaderText 2 4 2 3" xfId="28743"/>
    <cellStyle name="SAPBEXheaderText 2 4 3" xfId="28744"/>
    <cellStyle name="SAPBEXheaderText 2 4 4" xfId="28745"/>
    <cellStyle name="SAPBEXheaderText 2 5" xfId="28746"/>
    <cellStyle name="SAPBEXheaderText 2 5 2" xfId="28747"/>
    <cellStyle name="SAPBEXheaderText 2 5 3" xfId="28748"/>
    <cellStyle name="SAPBEXheaderText 2 6" xfId="28749"/>
    <cellStyle name="SAPBEXheaderText 2 6 2" xfId="28750"/>
    <cellStyle name="SAPBEXheaderText 2 6 3" xfId="28751"/>
    <cellStyle name="SAPBEXheaderText 2 7" xfId="28752"/>
    <cellStyle name="SAPBEXheaderText 2 8" xfId="28753"/>
    <cellStyle name="SAPBEXheaderText 2_(I) PCAP" xfId="2804"/>
    <cellStyle name="SAPBEXheaderText 3" xfId="2805"/>
    <cellStyle name="SAPBEXheaderText 3 2" xfId="28754"/>
    <cellStyle name="SAPBEXheaderText 3 2 2" xfId="28755"/>
    <cellStyle name="SAPBEXheaderText 3 2 3" xfId="28756"/>
    <cellStyle name="SAPBEXheaderText 3 3" xfId="28757"/>
    <cellStyle name="SAPBEXheaderText 3 4" xfId="28758"/>
    <cellStyle name="SAPBEXheaderText 4" xfId="28759"/>
    <cellStyle name="SAPBEXheaderText 4 2" xfId="28760"/>
    <cellStyle name="SAPBEXheaderText 4 2 2" xfId="28761"/>
    <cellStyle name="SAPBEXheaderText 4 2 3" xfId="28762"/>
    <cellStyle name="SAPBEXheaderText 4 3" xfId="28763"/>
    <cellStyle name="SAPBEXheaderText 4 4" xfId="28764"/>
    <cellStyle name="SAPBEXheaderText 5" xfId="28765"/>
    <cellStyle name="SAPBEXheaderText 5 2" xfId="28766"/>
    <cellStyle name="SAPBEXheaderText 5 2 2" xfId="28767"/>
    <cellStyle name="SAPBEXheaderText 5 2 3" xfId="28768"/>
    <cellStyle name="SAPBEXheaderText 5 3" xfId="28769"/>
    <cellStyle name="SAPBEXheaderText 5 4" xfId="28770"/>
    <cellStyle name="SAPBEXheaderText 6" xfId="28771"/>
    <cellStyle name="SAPBEXheaderText 6 2" xfId="28772"/>
    <cellStyle name="SAPBEXheaderText 6 3" xfId="28773"/>
    <cellStyle name="SAPBEXheaderText 7" xfId="28774"/>
    <cellStyle name="SAPBEXheaderText 7 2" xfId="28775"/>
    <cellStyle name="SAPBEXheaderText 7 3" xfId="28776"/>
    <cellStyle name="SAPBEXheaderText 8" xfId="28777"/>
    <cellStyle name="SAPBEXheaderText 9" xfId="28778"/>
    <cellStyle name="SAPBEXheaderText_(I) PCAP" xfId="2806"/>
    <cellStyle name="SAPBEXHLevel0" xfId="2807"/>
    <cellStyle name="SAPBEXHLevel0 10" xfId="28779"/>
    <cellStyle name="SAPBEXHLevel0 10 2" xfId="28780"/>
    <cellStyle name="SAPBEXHLevel0 10 3" xfId="28781"/>
    <cellStyle name="SAPBEXHLevel0 11" xfId="28782"/>
    <cellStyle name="SAPBEXHLevel0 12" xfId="28783"/>
    <cellStyle name="SAPBEXHLevel0 2" xfId="2808"/>
    <cellStyle name="SAPBEXHLevel0 2 2" xfId="2809"/>
    <cellStyle name="SAPBEXHLevel0 2 2 2" xfId="2810"/>
    <cellStyle name="SAPBEXHLevel0 2 2 2 2" xfId="4786"/>
    <cellStyle name="SAPBEXHLevel0 2 2 2 3" xfId="28784"/>
    <cellStyle name="SAPBEXHLevel0 2 2 3" xfId="4785"/>
    <cellStyle name="SAPBEXHLevel0 2 2 4" xfId="28785"/>
    <cellStyle name="SAPBEXHLevel0 2 3" xfId="2811"/>
    <cellStyle name="SAPBEXHLevel0 2 3 2" xfId="4787"/>
    <cellStyle name="SAPBEXHLevel0 2 3 2 2" xfId="28786"/>
    <cellStyle name="SAPBEXHLevel0 2 3 2 3" xfId="28787"/>
    <cellStyle name="SAPBEXHLevel0 2 3 3" xfId="28788"/>
    <cellStyle name="SAPBEXHLevel0 2 3 4" xfId="28789"/>
    <cellStyle name="SAPBEXHLevel0 2 4" xfId="4784"/>
    <cellStyle name="SAPBEXHLevel0 2 4 2" xfId="28790"/>
    <cellStyle name="SAPBEXHLevel0 2 4 2 2" xfId="28791"/>
    <cellStyle name="SAPBEXHLevel0 2 4 2 3" xfId="28792"/>
    <cellStyle name="SAPBEXHLevel0 2 4 3" xfId="28793"/>
    <cellStyle name="SAPBEXHLevel0 2 4 4" xfId="28794"/>
    <cellStyle name="SAPBEXHLevel0 2 5" xfId="28795"/>
    <cellStyle name="SAPBEXHLevel0 2 5 2" xfId="28796"/>
    <cellStyle name="SAPBEXHLevel0 2 5 2 2" xfId="28797"/>
    <cellStyle name="SAPBEXHLevel0 2 5 2 3" xfId="28798"/>
    <cellStyle name="SAPBEXHLevel0 2 5 3" xfId="28799"/>
    <cellStyle name="SAPBEXHLevel0 2 5 4" xfId="28800"/>
    <cellStyle name="SAPBEXHLevel0 2 6" xfId="28801"/>
    <cellStyle name="SAPBEXHLevel0 2 6 2" xfId="28802"/>
    <cellStyle name="SAPBEXHLevel0 2 6 3" xfId="28803"/>
    <cellStyle name="SAPBEXHLevel0 2 7" xfId="28804"/>
    <cellStyle name="SAPBEXHLevel0 2 7 2" xfId="28805"/>
    <cellStyle name="SAPBEXHLevel0 2 7 3" xfId="28806"/>
    <cellStyle name="SAPBEXHLevel0 2 8" xfId="28807"/>
    <cellStyle name="SAPBEXHLevel0 2 9" xfId="28808"/>
    <cellStyle name="SAPBEXHLevel0 2_(I) PCAP" xfId="2812"/>
    <cellStyle name="SAPBEXHLevel0 3" xfId="2813"/>
    <cellStyle name="SAPBEXHLevel0 3 2" xfId="4788"/>
    <cellStyle name="SAPBEXHLevel0 3 2 2" xfId="28809"/>
    <cellStyle name="SAPBEXHLevel0 3 2 2 2" xfId="28810"/>
    <cellStyle name="SAPBEXHLevel0 3 2 2 3" xfId="28811"/>
    <cellStyle name="SAPBEXHLevel0 3 2 3" xfId="28812"/>
    <cellStyle name="SAPBEXHLevel0 3 2 4" xfId="28813"/>
    <cellStyle name="SAPBEXHLevel0 3 3" xfId="28814"/>
    <cellStyle name="SAPBEXHLevel0 3 3 2" xfId="28815"/>
    <cellStyle name="SAPBEXHLevel0 3 3 2 2" xfId="28816"/>
    <cellStyle name="SAPBEXHLevel0 3 3 2 3" xfId="28817"/>
    <cellStyle name="SAPBEXHLevel0 3 3 3" xfId="28818"/>
    <cellStyle name="SAPBEXHLevel0 3 3 4" xfId="28819"/>
    <cellStyle name="SAPBEXHLevel0 3 4" xfId="28820"/>
    <cellStyle name="SAPBEXHLevel0 3 4 2" xfId="28821"/>
    <cellStyle name="SAPBEXHLevel0 3 4 2 2" xfId="28822"/>
    <cellStyle name="SAPBEXHLevel0 3 4 2 3" xfId="28823"/>
    <cellStyle name="SAPBEXHLevel0 3 4 3" xfId="28824"/>
    <cellStyle name="SAPBEXHLevel0 3 4 4" xfId="28825"/>
    <cellStyle name="SAPBEXHLevel0 3 5" xfId="28826"/>
    <cellStyle name="SAPBEXHLevel0 3 5 2" xfId="28827"/>
    <cellStyle name="SAPBEXHLevel0 3 5 2 2" xfId="28828"/>
    <cellStyle name="SAPBEXHLevel0 3 5 2 3" xfId="28829"/>
    <cellStyle name="SAPBEXHLevel0 3 5 3" xfId="28830"/>
    <cellStyle name="SAPBEXHLevel0 3 5 4" xfId="28831"/>
    <cellStyle name="SAPBEXHLevel0 3 6" xfId="28832"/>
    <cellStyle name="SAPBEXHLevel0 3 6 2" xfId="28833"/>
    <cellStyle name="SAPBEXHLevel0 3 6 3" xfId="28834"/>
    <cellStyle name="SAPBEXHLevel0 3 7" xfId="28835"/>
    <cellStyle name="SAPBEXHLevel0 3 7 2" xfId="28836"/>
    <cellStyle name="SAPBEXHLevel0 3 7 3" xfId="28837"/>
    <cellStyle name="SAPBEXHLevel0 3 8" xfId="28838"/>
    <cellStyle name="SAPBEXHLevel0 3 9" xfId="28839"/>
    <cellStyle name="SAPBEXHLevel0 4" xfId="4783"/>
    <cellStyle name="SAPBEXHLevel0 4 2" xfId="28840"/>
    <cellStyle name="SAPBEXHLevel0 4 2 2" xfId="28841"/>
    <cellStyle name="SAPBEXHLevel0 4 2 2 2" xfId="28842"/>
    <cellStyle name="SAPBEXHLevel0 4 2 2 3" xfId="28843"/>
    <cellStyle name="SAPBEXHLevel0 4 2 3" xfId="28844"/>
    <cellStyle name="SAPBEXHLevel0 4 2 4" xfId="28845"/>
    <cellStyle name="SAPBEXHLevel0 4 3" xfId="28846"/>
    <cellStyle name="SAPBEXHLevel0 4 3 2" xfId="28847"/>
    <cellStyle name="SAPBEXHLevel0 4 3 2 2" xfId="28848"/>
    <cellStyle name="SAPBEXHLevel0 4 3 2 3" xfId="28849"/>
    <cellStyle name="SAPBEXHLevel0 4 3 3" xfId="28850"/>
    <cellStyle name="SAPBEXHLevel0 4 3 4" xfId="28851"/>
    <cellStyle name="SAPBEXHLevel0 4 4" xfId="28852"/>
    <cellStyle name="SAPBEXHLevel0 4 4 2" xfId="28853"/>
    <cellStyle name="SAPBEXHLevel0 4 4 2 2" xfId="28854"/>
    <cellStyle name="SAPBEXHLevel0 4 4 2 3" xfId="28855"/>
    <cellStyle name="SAPBEXHLevel0 4 4 3" xfId="28856"/>
    <cellStyle name="SAPBEXHLevel0 4 4 4" xfId="28857"/>
    <cellStyle name="SAPBEXHLevel0 4 5" xfId="28858"/>
    <cellStyle name="SAPBEXHLevel0 4 5 2" xfId="28859"/>
    <cellStyle name="SAPBEXHLevel0 4 5 2 2" xfId="28860"/>
    <cellStyle name="SAPBEXHLevel0 4 5 2 3" xfId="28861"/>
    <cellStyle name="SAPBEXHLevel0 4 5 3" xfId="28862"/>
    <cellStyle name="SAPBEXHLevel0 4 5 4" xfId="28863"/>
    <cellStyle name="SAPBEXHLevel0 4 6" xfId="28864"/>
    <cellStyle name="SAPBEXHLevel0 4 6 2" xfId="28865"/>
    <cellStyle name="SAPBEXHLevel0 4 6 3" xfId="28866"/>
    <cellStyle name="SAPBEXHLevel0 4 7" xfId="28867"/>
    <cellStyle name="SAPBEXHLevel0 4 7 2" xfId="28868"/>
    <cellStyle name="SAPBEXHLevel0 4 7 3" xfId="28869"/>
    <cellStyle name="SAPBEXHLevel0 4 8" xfId="28870"/>
    <cellStyle name="SAPBEXHLevel0 4 9" xfId="28871"/>
    <cellStyle name="SAPBEXHLevel0 5" xfId="28872"/>
    <cellStyle name="SAPBEXHLevel0 5 2" xfId="28873"/>
    <cellStyle name="SAPBEXHLevel0 5 2 2" xfId="28874"/>
    <cellStyle name="SAPBEXHLevel0 5 2 3" xfId="28875"/>
    <cellStyle name="SAPBEXHLevel0 5 3" xfId="28876"/>
    <cellStyle name="SAPBEXHLevel0 5 3 2" xfId="28877"/>
    <cellStyle name="SAPBEXHLevel0 5 3 3" xfId="28878"/>
    <cellStyle name="SAPBEXHLevel0 5 4" xfId="28879"/>
    <cellStyle name="SAPBEXHLevel0 5 5" xfId="28880"/>
    <cellStyle name="SAPBEXHLevel0 6" xfId="28881"/>
    <cellStyle name="SAPBEXHLevel0 6 2" xfId="28882"/>
    <cellStyle name="SAPBEXHLevel0 6 2 2" xfId="28883"/>
    <cellStyle name="SAPBEXHLevel0 6 2 3" xfId="28884"/>
    <cellStyle name="SAPBEXHLevel0 6 3" xfId="28885"/>
    <cellStyle name="SAPBEXHLevel0 6 3 2" xfId="28886"/>
    <cellStyle name="SAPBEXHLevel0 6 3 3" xfId="28887"/>
    <cellStyle name="SAPBEXHLevel0 6 4" xfId="28888"/>
    <cellStyle name="SAPBEXHLevel0 6 5" xfId="28889"/>
    <cellStyle name="SAPBEXHLevel0 7" xfId="28890"/>
    <cellStyle name="SAPBEXHLevel0 7 2" xfId="28891"/>
    <cellStyle name="SAPBEXHLevel0 7 2 2" xfId="28892"/>
    <cellStyle name="SAPBEXHLevel0 7 2 3" xfId="28893"/>
    <cellStyle name="SAPBEXHLevel0 7 3" xfId="28894"/>
    <cellStyle name="SAPBEXHLevel0 7 3 2" xfId="28895"/>
    <cellStyle name="SAPBEXHLevel0 7 3 3" xfId="28896"/>
    <cellStyle name="SAPBEXHLevel0 7 4" xfId="28897"/>
    <cellStyle name="SAPBEXHLevel0 7 5" xfId="28898"/>
    <cellStyle name="SAPBEXHLevel0 8" xfId="28899"/>
    <cellStyle name="SAPBEXHLevel0 8 2" xfId="28900"/>
    <cellStyle name="SAPBEXHLevel0 8 2 2" xfId="28901"/>
    <cellStyle name="SAPBEXHLevel0 8 2 3" xfId="28902"/>
    <cellStyle name="SAPBEXHLevel0 8 3" xfId="28903"/>
    <cellStyle name="SAPBEXHLevel0 8 4" xfId="28904"/>
    <cellStyle name="SAPBEXHLevel0 9" xfId="28905"/>
    <cellStyle name="SAPBEXHLevel0 9 2" xfId="28906"/>
    <cellStyle name="SAPBEXHLevel0 9 3" xfId="28907"/>
    <cellStyle name="SAPBEXHLevel0_(I) PCAP" xfId="2814"/>
    <cellStyle name="SAPBEXHLevel0X" xfId="2815"/>
    <cellStyle name="SAPBEXHLevel0X 10" xfId="28908"/>
    <cellStyle name="SAPBEXHLevel0X 10 2" xfId="28909"/>
    <cellStyle name="SAPBEXHLevel0X 10 3" xfId="28910"/>
    <cellStyle name="SAPBEXHLevel0X 11" xfId="28911"/>
    <cellStyle name="SAPBEXHLevel0X 11 2" xfId="28912"/>
    <cellStyle name="SAPBEXHLevel0X 11 3" xfId="28913"/>
    <cellStyle name="SAPBEXHLevel0X 12" xfId="28914"/>
    <cellStyle name="SAPBEXHLevel0X 13" xfId="28915"/>
    <cellStyle name="SAPBEXHLevel0X 2" xfId="2816"/>
    <cellStyle name="SAPBEXHLevel0X 2 10" xfId="28916"/>
    <cellStyle name="SAPBEXHLevel0X 2 10 2" xfId="28917"/>
    <cellStyle name="SAPBEXHLevel0X 2 10 3" xfId="28918"/>
    <cellStyle name="SAPBEXHLevel0X 2 11" xfId="28919"/>
    <cellStyle name="SAPBEXHLevel0X 2 12" xfId="28920"/>
    <cellStyle name="SAPBEXHLevel0X 2 2" xfId="2817"/>
    <cellStyle name="SAPBEXHLevel0X 2 2 10" xfId="28921"/>
    <cellStyle name="SAPBEXHLevel0X 2 2 11" xfId="28922"/>
    <cellStyle name="SAPBEXHLevel0X 2 2 2" xfId="2818"/>
    <cellStyle name="SAPBEXHLevel0X 2 2 2 2" xfId="4792"/>
    <cellStyle name="SAPBEXHLevel0X 2 2 2 2 2" xfId="28923"/>
    <cellStyle name="SAPBEXHLevel0X 2 2 2 2 2 2" xfId="28924"/>
    <cellStyle name="SAPBEXHLevel0X 2 2 2 2 2 3" xfId="28925"/>
    <cellStyle name="SAPBEXHLevel0X 2 2 2 2 3" xfId="28926"/>
    <cellStyle name="SAPBEXHLevel0X 2 2 2 2 4" xfId="28927"/>
    <cellStyle name="SAPBEXHLevel0X 2 2 2 3" xfId="28928"/>
    <cellStyle name="SAPBEXHLevel0X 2 2 2 3 2" xfId="28929"/>
    <cellStyle name="SAPBEXHLevel0X 2 2 2 3 2 2" xfId="28930"/>
    <cellStyle name="SAPBEXHLevel0X 2 2 2 3 2 3" xfId="28931"/>
    <cellStyle name="SAPBEXHLevel0X 2 2 2 3 3" xfId="28932"/>
    <cellStyle name="SAPBEXHLevel0X 2 2 2 3 4" xfId="28933"/>
    <cellStyle name="SAPBEXHLevel0X 2 2 2 4" xfId="28934"/>
    <cellStyle name="SAPBEXHLevel0X 2 2 2 4 2" xfId="28935"/>
    <cellStyle name="SAPBEXHLevel0X 2 2 2 4 2 2" xfId="28936"/>
    <cellStyle name="SAPBEXHLevel0X 2 2 2 4 2 3" xfId="28937"/>
    <cellStyle name="SAPBEXHLevel0X 2 2 2 4 3" xfId="28938"/>
    <cellStyle name="SAPBEXHLevel0X 2 2 2 4 4" xfId="28939"/>
    <cellStyle name="SAPBEXHLevel0X 2 2 2 5" xfId="28940"/>
    <cellStyle name="SAPBEXHLevel0X 2 2 2 5 2" xfId="28941"/>
    <cellStyle name="SAPBEXHLevel0X 2 2 2 5 2 2" xfId="28942"/>
    <cellStyle name="SAPBEXHLevel0X 2 2 2 5 2 3" xfId="28943"/>
    <cellStyle name="SAPBEXHLevel0X 2 2 2 5 3" xfId="28944"/>
    <cellStyle name="SAPBEXHLevel0X 2 2 2 5 4" xfId="28945"/>
    <cellStyle name="SAPBEXHLevel0X 2 2 2 6" xfId="28946"/>
    <cellStyle name="SAPBEXHLevel0X 2 2 2 6 2" xfId="28947"/>
    <cellStyle name="SAPBEXHLevel0X 2 2 2 6 3" xfId="28948"/>
    <cellStyle name="SAPBEXHLevel0X 2 2 2 7" xfId="28949"/>
    <cellStyle name="SAPBEXHLevel0X 2 2 2 7 2" xfId="28950"/>
    <cellStyle name="SAPBEXHLevel0X 2 2 2 7 3" xfId="28951"/>
    <cellStyle name="SAPBEXHLevel0X 2 2 2 8" xfId="28952"/>
    <cellStyle name="SAPBEXHLevel0X 2 2 2 9" xfId="28953"/>
    <cellStyle name="SAPBEXHLevel0X 2 2 3" xfId="4791"/>
    <cellStyle name="SAPBEXHLevel0X 2 2 3 2" xfId="28954"/>
    <cellStyle name="SAPBEXHLevel0X 2 2 3 2 2" xfId="28955"/>
    <cellStyle name="SAPBEXHLevel0X 2 2 3 2 2 2" xfId="28956"/>
    <cellStyle name="SAPBEXHLevel0X 2 2 3 2 2 3" xfId="28957"/>
    <cellStyle name="SAPBEXHLevel0X 2 2 3 2 3" xfId="28958"/>
    <cellStyle name="SAPBEXHLevel0X 2 2 3 2 4" xfId="28959"/>
    <cellStyle name="SAPBEXHLevel0X 2 2 3 3" xfId="28960"/>
    <cellStyle name="SAPBEXHLevel0X 2 2 3 3 2" xfId="28961"/>
    <cellStyle name="SAPBEXHLevel0X 2 2 3 3 2 2" xfId="28962"/>
    <cellStyle name="SAPBEXHLevel0X 2 2 3 3 2 3" xfId="28963"/>
    <cellStyle name="SAPBEXHLevel0X 2 2 3 3 3" xfId="28964"/>
    <cellStyle name="SAPBEXHLevel0X 2 2 3 3 4" xfId="28965"/>
    <cellStyle name="SAPBEXHLevel0X 2 2 3 4" xfId="28966"/>
    <cellStyle name="SAPBEXHLevel0X 2 2 3 4 2" xfId="28967"/>
    <cellStyle name="SAPBEXHLevel0X 2 2 3 4 2 2" xfId="28968"/>
    <cellStyle name="SAPBEXHLevel0X 2 2 3 4 2 3" xfId="28969"/>
    <cellStyle name="SAPBEXHLevel0X 2 2 3 4 3" xfId="28970"/>
    <cellStyle name="SAPBEXHLevel0X 2 2 3 4 4" xfId="28971"/>
    <cellStyle name="SAPBEXHLevel0X 2 2 3 5" xfId="28972"/>
    <cellStyle name="SAPBEXHLevel0X 2 2 3 5 2" xfId="28973"/>
    <cellStyle name="SAPBEXHLevel0X 2 2 3 5 2 2" xfId="28974"/>
    <cellStyle name="SAPBEXHLevel0X 2 2 3 5 2 3" xfId="28975"/>
    <cellStyle name="SAPBEXHLevel0X 2 2 3 5 3" xfId="28976"/>
    <cellStyle name="SAPBEXHLevel0X 2 2 3 5 4" xfId="28977"/>
    <cellStyle name="SAPBEXHLevel0X 2 2 3 6" xfId="28978"/>
    <cellStyle name="SAPBEXHLevel0X 2 2 3 6 2" xfId="28979"/>
    <cellStyle name="SAPBEXHLevel0X 2 2 3 6 3" xfId="28980"/>
    <cellStyle name="SAPBEXHLevel0X 2 2 3 7" xfId="28981"/>
    <cellStyle name="SAPBEXHLevel0X 2 2 3 7 2" xfId="28982"/>
    <cellStyle name="SAPBEXHLevel0X 2 2 3 7 3" xfId="28983"/>
    <cellStyle name="SAPBEXHLevel0X 2 2 3 8" xfId="28984"/>
    <cellStyle name="SAPBEXHLevel0X 2 2 3 9" xfId="28985"/>
    <cellStyle name="SAPBEXHLevel0X 2 2 4" xfId="28986"/>
    <cellStyle name="SAPBEXHLevel0X 2 2 4 2" xfId="28987"/>
    <cellStyle name="SAPBEXHLevel0X 2 2 4 2 2" xfId="28988"/>
    <cellStyle name="SAPBEXHLevel0X 2 2 4 2 3" xfId="28989"/>
    <cellStyle name="SAPBEXHLevel0X 2 2 4 3" xfId="28990"/>
    <cellStyle name="SAPBEXHLevel0X 2 2 4 4" xfId="28991"/>
    <cellStyle name="SAPBEXHLevel0X 2 2 5" xfId="28992"/>
    <cellStyle name="SAPBEXHLevel0X 2 2 5 2" xfId="28993"/>
    <cellStyle name="SAPBEXHLevel0X 2 2 5 2 2" xfId="28994"/>
    <cellStyle name="SAPBEXHLevel0X 2 2 5 2 3" xfId="28995"/>
    <cellStyle name="SAPBEXHLevel0X 2 2 5 3" xfId="28996"/>
    <cellStyle name="SAPBEXHLevel0X 2 2 5 4" xfId="28997"/>
    <cellStyle name="SAPBEXHLevel0X 2 2 6" xfId="28998"/>
    <cellStyle name="SAPBEXHLevel0X 2 2 6 2" xfId="28999"/>
    <cellStyle name="SAPBEXHLevel0X 2 2 6 2 2" xfId="29000"/>
    <cellStyle name="SAPBEXHLevel0X 2 2 6 2 3" xfId="29001"/>
    <cellStyle name="SAPBEXHLevel0X 2 2 6 3" xfId="29002"/>
    <cellStyle name="SAPBEXHLevel0X 2 2 6 4" xfId="29003"/>
    <cellStyle name="SAPBEXHLevel0X 2 2 7" xfId="29004"/>
    <cellStyle name="SAPBEXHLevel0X 2 2 7 2" xfId="29005"/>
    <cellStyle name="SAPBEXHLevel0X 2 2 7 2 2" xfId="29006"/>
    <cellStyle name="SAPBEXHLevel0X 2 2 7 2 3" xfId="29007"/>
    <cellStyle name="SAPBEXHLevel0X 2 2 7 3" xfId="29008"/>
    <cellStyle name="SAPBEXHLevel0X 2 2 7 4" xfId="29009"/>
    <cellStyle name="SAPBEXHLevel0X 2 2 8" xfId="29010"/>
    <cellStyle name="SAPBEXHLevel0X 2 2 8 2" xfId="29011"/>
    <cellStyle name="SAPBEXHLevel0X 2 2 8 3" xfId="29012"/>
    <cellStyle name="SAPBEXHLevel0X 2 2 9" xfId="29013"/>
    <cellStyle name="SAPBEXHLevel0X 2 2 9 2" xfId="29014"/>
    <cellStyle name="SAPBEXHLevel0X 2 2 9 3" xfId="29015"/>
    <cellStyle name="SAPBEXHLevel0X 2 3" xfId="2819"/>
    <cellStyle name="SAPBEXHLevel0X 2 3 2" xfId="2820"/>
    <cellStyle name="SAPBEXHLevel0X 2 3 2 2" xfId="4794"/>
    <cellStyle name="SAPBEXHLevel0X 2 3 2 2 2" xfId="29016"/>
    <cellStyle name="SAPBEXHLevel0X 2 3 2 2 3" xfId="29017"/>
    <cellStyle name="SAPBEXHLevel0X 2 3 2 3" xfId="29018"/>
    <cellStyle name="SAPBEXHLevel0X 2 3 2 4" xfId="29019"/>
    <cellStyle name="SAPBEXHLevel0X 2 3 3" xfId="4793"/>
    <cellStyle name="SAPBEXHLevel0X 2 3 3 2" xfId="29020"/>
    <cellStyle name="SAPBEXHLevel0X 2 3 3 2 2" xfId="29021"/>
    <cellStyle name="SAPBEXHLevel0X 2 3 3 2 3" xfId="29022"/>
    <cellStyle name="SAPBEXHLevel0X 2 3 3 3" xfId="29023"/>
    <cellStyle name="SAPBEXHLevel0X 2 3 3 4" xfId="29024"/>
    <cellStyle name="SAPBEXHLevel0X 2 3 4" xfId="29025"/>
    <cellStyle name="SAPBEXHLevel0X 2 3 4 2" xfId="29026"/>
    <cellStyle name="SAPBEXHLevel0X 2 3 4 2 2" xfId="29027"/>
    <cellStyle name="SAPBEXHLevel0X 2 3 4 2 3" xfId="29028"/>
    <cellStyle name="SAPBEXHLevel0X 2 3 4 3" xfId="29029"/>
    <cellStyle name="SAPBEXHLevel0X 2 3 4 4" xfId="29030"/>
    <cellStyle name="SAPBEXHLevel0X 2 3 5" xfId="29031"/>
    <cellStyle name="SAPBEXHLevel0X 2 3 5 2" xfId="29032"/>
    <cellStyle name="SAPBEXHLevel0X 2 3 5 2 2" xfId="29033"/>
    <cellStyle name="SAPBEXHLevel0X 2 3 5 2 3" xfId="29034"/>
    <cellStyle name="SAPBEXHLevel0X 2 3 5 3" xfId="29035"/>
    <cellStyle name="SAPBEXHLevel0X 2 3 5 4" xfId="29036"/>
    <cellStyle name="SAPBEXHLevel0X 2 3 6" xfId="29037"/>
    <cellStyle name="SAPBEXHLevel0X 2 3 6 2" xfId="29038"/>
    <cellStyle name="SAPBEXHLevel0X 2 3 6 3" xfId="29039"/>
    <cellStyle name="SAPBEXHLevel0X 2 3 7" xfId="29040"/>
    <cellStyle name="SAPBEXHLevel0X 2 3 7 2" xfId="29041"/>
    <cellStyle name="SAPBEXHLevel0X 2 3 7 3" xfId="29042"/>
    <cellStyle name="SAPBEXHLevel0X 2 3 8" xfId="29043"/>
    <cellStyle name="SAPBEXHLevel0X 2 3 9" xfId="29044"/>
    <cellStyle name="SAPBEXHLevel0X 2 4" xfId="2821"/>
    <cellStyle name="SAPBEXHLevel0X 2 4 2" xfId="4795"/>
    <cellStyle name="SAPBEXHLevel0X 2 4 2 2" xfId="29045"/>
    <cellStyle name="SAPBEXHLevel0X 2 4 2 2 2" xfId="29046"/>
    <cellStyle name="SAPBEXHLevel0X 2 4 2 2 3" xfId="29047"/>
    <cellStyle name="SAPBEXHLevel0X 2 4 2 3" xfId="29048"/>
    <cellStyle name="SAPBEXHLevel0X 2 4 2 4" xfId="29049"/>
    <cellStyle name="SAPBEXHLevel0X 2 4 3" xfId="29050"/>
    <cellStyle name="SAPBEXHLevel0X 2 4 3 2" xfId="29051"/>
    <cellStyle name="SAPBEXHLevel0X 2 4 3 2 2" xfId="29052"/>
    <cellStyle name="SAPBEXHLevel0X 2 4 3 2 3" xfId="29053"/>
    <cellStyle name="SAPBEXHLevel0X 2 4 3 3" xfId="29054"/>
    <cellStyle name="SAPBEXHLevel0X 2 4 3 4" xfId="29055"/>
    <cellStyle name="SAPBEXHLevel0X 2 4 4" xfId="29056"/>
    <cellStyle name="SAPBEXHLevel0X 2 4 4 2" xfId="29057"/>
    <cellStyle name="SAPBEXHLevel0X 2 4 4 2 2" xfId="29058"/>
    <cellStyle name="SAPBEXHLevel0X 2 4 4 2 3" xfId="29059"/>
    <cellStyle name="SAPBEXHLevel0X 2 4 4 3" xfId="29060"/>
    <cellStyle name="SAPBEXHLevel0X 2 4 4 4" xfId="29061"/>
    <cellStyle name="SAPBEXHLevel0X 2 4 5" xfId="29062"/>
    <cellStyle name="SAPBEXHLevel0X 2 4 5 2" xfId="29063"/>
    <cellStyle name="SAPBEXHLevel0X 2 4 5 2 2" xfId="29064"/>
    <cellStyle name="SAPBEXHLevel0X 2 4 5 2 3" xfId="29065"/>
    <cellStyle name="SAPBEXHLevel0X 2 4 5 3" xfId="29066"/>
    <cellStyle name="SAPBEXHLevel0X 2 4 5 4" xfId="29067"/>
    <cellStyle name="SAPBEXHLevel0X 2 4 6" xfId="29068"/>
    <cellStyle name="SAPBEXHLevel0X 2 4 6 2" xfId="29069"/>
    <cellStyle name="SAPBEXHLevel0X 2 4 6 3" xfId="29070"/>
    <cellStyle name="SAPBEXHLevel0X 2 4 7" xfId="29071"/>
    <cellStyle name="SAPBEXHLevel0X 2 4 7 2" xfId="29072"/>
    <cellStyle name="SAPBEXHLevel0X 2 4 7 3" xfId="29073"/>
    <cellStyle name="SAPBEXHLevel0X 2 4 8" xfId="29074"/>
    <cellStyle name="SAPBEXHLevel0X 2 4 9" xfId="29075"/>
    <cellStyle name="SAPBEXHLevel0X 2 5" xfId="4790"/>
    <cellStyle name="SAPBEXHLevel0X 2 5 2" xfId="29076"/>
    <cellStyle name="SAPBEXHLevel0X 2 5 2 2" xfId="29077"/>
    <cellStyle name="SAPBEXHLevel0X 2 5 2 3" xfId="29078"/>
    <cellStyle name="SAPBEXHLevel0X 2 5 3" xfId="29079"/>
    <cellStyle name="SAPBEXHLevel0X 2 5 4" xfId="29080"/>
    <cellStyle name="SAPBEXHLevel0X 2 6" xfId="29081"/>
    <cellStyle name="SAPBEXHLevel0X 2 6 2" xfId="29082"/>
    <cellStyle name="SAPBEXHLevel0X 2 6 2 2" xfId="29083"/>
    <cellStyle name="SAPBEXHLevel0X 2 6 2 3" xfId="29084"/>
    <cellStyle name="SAPBEXHLevel0X 2 6 3" xfId="29085"/>
    <cellStyle name="SAPBEXHLevel0X 2 6 4" xfId="29086"/>
    <cellStyle name="SAPBEXHLevel0X 2 7" xfId="29087"/>
    <cellStyle name="SAPBEXHLevel0X 2 7 2" xfId="29088"/>
    <cellStyle name="SAPBEXHLevel0X 2 7 2 2" xfId="29089"/>
    <cellStyle name="SAPBEXHLevel0X 2 7 2 3" xfId="29090"/>
    <cellStyle name="SAPBEXHLevel0X 2 7 3" xfId="29091"/>
    <cellStyle name="SAPBEXHLevel0X 2 7 4" xfId="29092"/>
    <cellStyle name="SAPBEXHLevel0X 2 8" xfId="29093"/>
    <cellStyle name="SAPBEXHLevel0X 2 8 2" xfId="29094"/>
    <cellStyle name="SAPBEXHLevel0X 2 8 2 2" xfId="29095"/>
    <cellStyle name="SAPBEXHLevel0X 2 8 2 3" xfId="29096"/>
    <cellStyle name="SAPBEXHLevel0X 2 8 3" xfId="29097"/>
    <cellStyle name="SAPBEXHLevel0X 2 8 4" xfId="29098"/>
    <cellStyle name="SAPBEXHLevel0X 2 9" xfId="29099"/>
    <cellStyle name="SAPBEXHLevel0X 2 9 2" xfId="29100"/>
    <cellStyle name="SAPBEXHLevel0X 2 9 3" xfId="29101"/>
    <cellStyle name="SAPBEXHLevel0X 2_(I) PCAP" xfId="2822"/>
    <cellStyle name="SAPBEXHLevel0X 3" xfId="2823"/>
    <cellStyle name="SAPBEXHLevel0X 3 2" xfId="2824"/>
    <cellStyle name="SAPBEXHLevel0X 3 2 2" xfId="4797"/>
    <cellStyle name="SAPBEXHLevel0X 3 2 2 2" xfId="29102"/>
    <cellStyle name="SAPBEXHLevel0X 3 2 2 3" xfId="29103"/>
    <cellStyle name="SAPBEXHLevel0X 3 2 3" xfId="29104"/>
    <cellStyle name="SAPBEXHLevel0X 3 2 4" xfId="29105"/>
    <cellStyle name="SAPBEXHLevel0X 3 3" xfId="4796"/>
    <cellStyle name="SAPBEXHLevel0X 3 3 2" xfId="29106"/>
    <cellStyle name="SAPBEXHLevel0X 3 3 2 2" xfId="29107"/>
    <cellStyle name="SAPBEXHLevel0X 3 3 2 3" xfId="29108"/>
    <cellStyle name="SAPBEXHLevel0X 3 3 3" xfId="29109"/>
    <cellStyle name="SAPBEXHLevel0X 3 3 4" xfId="29110"/>
    <cellStyle name="SAPBEXHLevel0X 3 4" xfId="29111"/>
    <cellStyle name="SAPBEXHLevel0X 3 4 2" xfId="29112"/>
    <cellStyle name="SAPBEXHLevel0X 3 4 2 2" xfId="29113"/>
    <cellStyle name="SAPBEXHLevel0X 3 4 2 3" xfId="29114"/>
    <cellStyle name="SAPBEXHLevel0X 3 4 3" xfId="29115"/>
    <cellStyle name="SAPBEXHLevel0X 3 4 4" xfId="29116"/>
    <cellStyle name="SAPBEXHLevel0X 3 5" xfId="29117"/>
    <cellStyle name="SAPBEXHLevel0X 3 5 2" xfId="29118"/>
    <cellStyle name="SAPBEXHLevel0X 3 5 2 2" xfId="29119"/>
    <cellStyle name="SAPBEXHLevel0X 3 5 2 3" xfId="29120"/>
    <cellStyle name="SAPBEXHLevel0X 3 5 3" xfId="29121"/>
    <cellStyle name="SAPBEXHLevel0X 3 5 4" xfId="29122"/>
    <cellStyle name="SAPBEXHLevel0X 3 6" xfId="29123"/>
    <cellStyle name="SAPBEXHLevel0X 3 6 2" xfId="29124"/>
    <cellStyle name="SAPBEXHLevel0X 3 6 3" xfId="29125"/>
    <cellStyle name="SAPBEXHLevel0X 3 7" xfId="29126"/>
    <cellStyle name="SAPBEXHLevel0X 3 7 2" xfId="29127"/>
    <cellStyle name="SAPBEXHLevel0X 3 7 3" xfId="29128"/>
    <cellStyle name="SAPBEXHLevel0X 3 8" xfId="29129"/>
    <cellStyle name="SAPBEXHLevel0X 3 9" xfId="29130"/>
    <cellStyle name="SAPBEXHLevel0X 4" xfId="2825"/>
    <cellStyle name="SAPBEXHLevel0X 4 2" xfId="4798"/>
    <cellStyle name="SAPBEXHLevel0X 4 2 2" xfId="29131"/>
    <cellStyle name="SAPBEXHLevel0X 4 2 2 2" xfId="29132"/>
    <cellStyle name="SAPBEXHLevel0X 4 2 2 3" xfId="29133"/>
    <cellStyle name="SAPBEXHLevel0X 4 2 3" xfId="29134"/>
    <cellStyle name="SAPBEXHLevel0X 4 2 4" xfId="29135"/>
    <cellStyle name="SAPBEXHLevel0X 4 3" xfId="29136"/>
    <cellStyle name="SAPBEXHLevel0X 4 3 2" xfId="29137"/>
    <cellStyle name="SAPBEXHLevel0X 4 3 2 2" xfId="29138"/>
    <cellStyle name="SAPBEXHLevel0X 4 3 2 3" xfId="29139"/>
    <cellStyle name="SAPBEXHLevel0X 4 3 3" xfId="29140"/>
    <cellStyle name="SAPBEXHLevel0X 4 3 4" xfId="29141"/>
    <cellStyle name="SAPBEXHLevel0X 4 4" xfId="29142"/>
    <cellStyle name="SAPBEXHLevel0X 4 4 2" xfId="29143"/>
    <cellStyle name="SAPBEXHLevel0X 4 4 2 2" xfId="29144"/>
    <cellStyle name="SAPBEXHLevel0X 4 4 2 3" xfId="29145"/>
    <cellStyle name="SAPBEXHLevel0X 4 4 3" xfId="29146"/>
    <cellStyle name="SAPBEXHLevel0X 4 4 4" xfId="29147"/>
    <cellStyle name="SAPBEXHLevel0X 4 5" xfId="29148"/>
    <cellStyle name="SAPBEXHLevel0X 4 5 2" xfId="29149"/>
    <cellStyle name="SAPBEXHLevel0X 4 5 2 2" xfId="29150"/>
    <cellStyle name="SAPBEXHLevel0X 4 5 2 3" xfId="29151"/>
    <cellStyle name="SAPBEXHLevel0X 4 5 3" xfId="29152"/>
    <cellStyle name="SAPBEXHLevel0X 4 5 4" xfId="29153"/>
    <cellStyle name="SAPBEXHLevel0X 4 6" xfId="29154"/>
    <cellStyle name="SAPBEXHLevel0X 4 6 2" xfId="29155"/>
    <cellStyle name="SAPBEXHLevel0X 4 6 3" xfId="29156"/>
    <cellStyle name="SAPBEXHLevel0X 4 7" xfId="29157"/>
    <cellStyle name="SAPBEXHLevel0X 4 7 2" xfId="29158"/>
    <cellStyle name="SAPBEXHLevel0X 4 7 3" xfId="29159"/>
    <cellStyle name="SAPBEXHLevel0X 4 8" xfId="29160"/>
    <cellStyle name="SAPBEXHLevel0X 4 9" xfId="29161"/>
    <cellStyle name="SAPBEXHLevel0X 5" xfId="4789"/>
    <cellStyle name="SAPBEXHLevel0X 5 2" xfId="29162"/>
    <cellStyle name="SAPBEXHLevel0X 5 2 2" xfId="29163"/>
    <cellStyle name="SAPBEXHLevel0X 5 2 2 2" xfId="29164"/>
    <cellStyle name="SAPBEXHLevel0X 5 2 2 3" xfId="29165"/>
    <cellStyle name="SAPBEXHLevel0X 5 2 3" xfId="29166"/>
    <cellStyle name="SAPBEXHLevel0X 5 2 4" xfId="29167"/>
    <cellStyle name="SAPBEXHLevel0X 5 3" xfId="29168"/>
    <cellStyle name="SAPBEXHLevel0X 5 3 2" xfId="29169"/>
    <cellStyle name="SAPBEXHLevel0X 5 3 2 2" xfId="29170"/>
    <cellStyle name="SAPBEXHLevel0X 5 3 2 3" xfId="29171"/>
    <cellStyle name="SAPBEXHLevel0X 5 3 3" xfId="29172"/>
    <cellStyle name="SAPBEXHLevel0X 5 3 4" xfId="29173"/>
    <cellStyle name="SAPBEXHLevel0X 5 4" xfId="29174"/>
    <cellStyle name="SAPBEXHLevel0X 5 4 2" xfId="29175"/>
    <cellStyle name="SAPBEXHLevel0X 5 4 2 2" xfId="29176"/>
    <cellStyle name="SAPBEXHLevel0X 5 4 2 3" xfId="29177"/>
    <cellStyle name="SAPBEXHLevel0X 5 4 3" xfId="29178"/>
    <cellStyle name="SAPBEXHLevel0X 5 4 4" xfId="29179"/>
    <cellStyle name="SAPBEXHLevel0X 5 5" xfId="29180"/>
    <cellStyle name="SAPBEXHLevel0X 5 5 2" xfId="29181"/>
    <cellStyle name="SAPBEXHLevel0X 5 5 2 2" xfId="29182"/>
    <cellStyle name="SAPBEXHLevel0X 5 5 2 3" xfId="29183"/>
    <cellStyle name="SAPBEXHLevel0X 5 5 3" xfId="29184"/>
    <cellStyle name="SAPBEXHLevel0X 5 5 4" xfId="29185"/>
    <cellStyle name="SAPBEXHLevel0X 5 6" xfId="29186"/>
    <cellStyle name="SAPBEXHLevel0X 5 6 2" xfId="29187"/>
    <cellStyle name="SAPBEXHLevel0X 5 6 3" xfId="29188"/>
    <cellStyle name="SAPBEXHLevel0X 5 7" xfId="29189"/>
    <cellStyle name="SAPBEXHLevel0X 5 7 2" xfId="29190"/>
    <cellStyle name="SAPBEXHLevel0X 5 7 3" xfId="29191"/>
    <cellStyle name="SAPBEXHLevel0X 5 8" xfId="29192"/>
    <cellStyle name="SAPBEXHLevel0X 5 9" xfId="29193"/>
    <cellStyle name="SAPBEXHLevel0X 6" xfId="29194"/>
    <cellStyle name="SAPBEXHLevel0X 6 2" xfId="29195"/>
    <cellStyle name="SAPBEXHLevel0X 6 2 2" xfId="29196"/>
    <cellStyle name="SAPBEXHLevel0X 6 2 3" xfId="29197"/>
    <cellStyle name="SAPBEXHLevel0X 6 3" xfId="29198"/>
    <cellStyle name="SAPBEXHLevel0X 6 3 2" xfId="29199"/>
    <cellStyle name="SAPBEXHLevel0X 6 3 3" xfId="29200"/>
    <cellStyle name="SAPBEXHLevel0X 6 4" xfId="29201"/>
    <cellStyle name="SAPBEXHLevel0X 6 5" xfId="29202"/>
    <cellStyle name="SAPBEXHLevel0X 7" xfId="29203"/>
    <cellStyle name="SAPBEXHLevel0X 7 2" xfId="29204"/>
    <cellStyle name="SAPBEXHLevel0X 7 2 2" xfId="29205"/>
    <cellStyle name="SAPBEXHLevel0X 7 2 3" xfId="29206"/>
    <cellStyle name="SAPBEXHLevel0X 7 3" xfId="29207"/>
    <cellStyle name="SAPBEXHLevel0X 7 3 2" xfId="29208"/>
    <cellStyle name="SAPBEXHLevel0X 7 3 3" xfId="29209"/>
    <cellStyle name="SAPBEXHLevel0X 7 4" xfId="29210"/>
    <cellStyle name="SAPBEXHLevel0X 7 5" xfId="29211"/>
    <cellStyle name="SAPBEXHLevel0X 8" xfId="29212"/>
    <cellStyle name="SAPBEXHLevel0X 8 2" xfId="29213"/>
    <cellStyle name="SAPBEXHLevel0X 8 2 2" xfId="29214"/>
    <cellStyle name="SAPBEXHLevel0X 8 2 3" xfId="29215"/>
    <cellStyle name="SAPBEXHLevel0X 8 3" xfId="29216"/>
    <cellStyle name="SAPBEXHLevel0X 8 4" xfId="29217"/>
    <cellStyle name="SAPBEXHLevel0X 9" xfId="29218"/>
    <cellStyle name="SAPBEXHLevel0X 9 2" xfId="29219"/>
    <cellStyle name="SAPBEXHLevel0X 9 2 2" xfId="29220"/>
    <cellStyle name="SAPBEXHLevel0X 9 2 3" xfId="29221"/>
    <cellStyle name="SAPBEXHLevel0X 9 3" xfId="29222"/>
    <cellStyle name="SAPBEXHLevel0X 9 4" xfId="29223"/>
    <cellStyle name="SAPBEXHLevel0X_(I) PCAP" xfId="2826"/>
    <cellStyle name="SAPBEXHLevel1" xfId="2827"/>
    <cellStyle name="SAPBEXHLevel1 10" xfId="29224"/>
    <cellStyle name="SAPBEXHLevel1 10 2" xfId="29225"/>
    <cellStyle name="SAPBEXHLevel1 10 3" xfId="29226"/>
    <cellStyle name="SAPBEXHLevel1 11" xfId="29227"/>
    <cellStyle name="SAPBEXHLevel1 12" xfId="29228"/>
    <cellStyle name="SAPBEXHLevel1 2" xfId="2828"/>
    <cellStyle name="SAPBEXHLevel1 2 2" xfId="2829"/>
    <cellStyle name="SAPBEXHLevel1 2 2 2" xfId="2830"/>
    <cellStyle name="SAPBEXHLevel1 2 2 2 2" xfId="4802"/>
    <cellStyle name="SAPBEXHLevel1 2 2 2 3" xfId="29229"/>
    <cellStyle name="SAPBEXHLevel1 2 2 3" xfId="4801"/>
    <cellStyle name="SAPBEXHLevel1 2 2 4" xfId="29230"/>
    <cellStyle name="SAPBEXHLevel1 2 3" xfId="2831"/>
    <cellStyle name="SAPBEXHLevel1 2 3 2" xfId="4803"/>
    <cellStyle name="SAPBEXHLevel1 2 3 2 2" xfId="29231"/>
    <cellStyle name="SAPBEXHLevel1 2 3 2 3" xfId="29232"/>
    <cellStyle name="SAPBEXHLevel1 2 3 3" xfId="29233"/>
    <cellStyle name="SAPBEXHLevel1 2 3 4" xfId="29234"/>
    <cellStyle name="SAPBEXHLevel1 2 4" xfId="4800"/>
    <cellStyle name="SAPBEXHLevel1 2 4 2" xfId="29235"/>
    <cellStyle name="SAPBEXHLevel1 2 4 2 2" xfId="29236"/>
    <cellStyle name="SAPBEXHLevel1 2 4 2 3" xfId="29237"/>
    <cellStyle name="SAPBEXHLevel1 2 4 3" xfId="29238"/>
    <cellStyle name="SAPBEXHLevel1 2 4 4" xfId="29239"/>
    <cellStyle name="SAPBEXHLevel1 2 5" xfId="29240"/>
    <cellStyle name="SAPBEXHLevel1 2 5 2" xfId="29241"/>
    <cellStyle name="SAPBEXHLevel1 2 5 2 2" xfId="29242"/>
    <cellStyle name="SAPBEXHLevel1 2 5 2 3" xfId="29243"/>
    <cellStyle name="SAPBEXHLevel1 2 5 3" xfId="29244"/>
    <cellStyle name="SAPBEXHLevel1 2 5 4" xfId="29245"/>
    <cellStyle name="SAPBEXHLevel1 2 6" xfId="29246"/>
    <cellStyle name="SAPBEXHLevel1 2 6 2" xfId="29247"/>
    <cellStyle name="SAPBEXHLevel1 2 6 3" xfId="29248"/>
    <cellStyle name="SAPBEXHLevel1 2 7" xfId="29249"/>
    <cellStyle name="SAPBEXHLevel1 2 7 2" xfId="29250"/>
    <cellStyle name="SAPBEXHLevel1 2 7 3" xfId="29251"/>
    <cellStyle name="SAPBEXHLevel1 2 8" xfId="29252"/>
    <cellStyle name="SAPBEXHLevel1 2 9" xfId="29253"/>
    <cellStyle name="SAPBEXHLevel1 2_(I) PCAP" xfId="2832"/>
    <cellStyle name="SAPBEXHLevel1 3" xfId="2833"/>
    <cellStyle name="SAPBEXHLevel1 3 2" xfId="4804"/>
    <cellStyle name="SAPBEXHLevel1 3 2 2" xfId="29254"/>
    <cellStyle name="SAPBEXHLevel1 3 2 2 2" xfId="29255"/>
    <cellStyle name="SAPBEXHLevel1 3 2 2 3" xfId="29256"/>
    <cellStyle name="SAPBEXHLevel1 3 2 3" xfId="29257"/>
    <cellStyle name="SAPBEXHLevel1 3 2 4" xfId="29258"/>
    <cellStyle name="SAPBEXHLevel1 3 3" xfId="29259"/>
    <cellStyle name="SAPBEXHLevel1 3 3 2" xfId="29260"/>
    <cellStyle name="SAPBEXHLevel1 3 3 2 2" xfId="29261"/>
    <cellStyle name="SAPBEXHLevel1 3 3 2 3" xfId="29262"/>
    <cellStyle name="SAPBEXHLevel1 3 3 3" xfId="29263"/>
    <cellStyle name="SAPBEXHLevel1 3 3 4" xfId="29264"/>
    <cellStyle name="SAPBEXHLevel1 3 4" xfId="29265"/>
    <cellStyle name="SAPBEXHLevel1 3 4 2" xfId="29266"/>
    <cellStyle name="SAPBEXHLevel1 3 4 2 2" xfId="29267"/>
    <cellStyle name="SAPBEXHLevel1 3 4 2 3" xfId="29268"/>
    <cellStyle name="SAPBEXHLevel1 3 4 3" xfId="29269"/>
    <cellStyle name="SAPBEXHLevel1 3 4 4" xfId="29270"/>
    <cellStyle name="SAPBEXHLevel1 3 5" xfId="29271"/>
    <cellStyle name="SAPBEXHLevel1 3 5 2" xfId="29272"/>
    <cellStyle name="SAPBEXHLevel1 3 5 2 2" xfId="29273"/>
    <cellStyle name="SAPBEXHLevel1 3 5 2 3" xfId="29274"/>
    <cellStyle name="SAPBEXHLevel1 3 5 3" xfId="29275"/>
    <cellStyle name="SAPBEXHLevel1 3 5 4" xfId="29276"/>
    <cellStyle name="SAPBEXHLevel1 3 6" xfId="29277"/>
    <cellStyle name="SAPBEXHLevel1 3 6 2" xfId="29278"/>
    <cellStyle name="SAPBEXHLevel1 3 6 3" xfId="29279"/>
    <cellStyle name="SAPBEXHLevel1 3 7" xfId="29280"/>
    <cellStyle name="SAPBEXHLevel1 3 7 2" xfId="29281"/>
    <cellStyle name="SAPBEXHLevel1 3 7 3" xfId="29282"/>
    <cellStyle name="SAPBEXHLevel1 3 8" xfId="29283"/>
    <cellStyle name="SAPBEXHLevel1 3 9" xfId="29284"/>
    <cellStyle name="SAPBEXHLevel1 4" xfId="4799"/>
    <cellStyle name="SAPBEXHLevel1 4 2" xfId="29285"/>
    <cellStyle name="SAPBEXHLevel1 4 2 2" xfId="29286"/>
    <cellStyle name="SAPBEXHLevel1 4 2 2 2" xfId="29287"/>
    <cellStyle name="SAPBEXHLevel1 4 2 2 3" xfId="29288"/>
    <cellStyle name="SAPBEXHLevel1 4 2 3" xfId="29289"/>
    <cellStyle name="SAPBEXHLevel1 4 2 4" xfId="29290"/>
    <cellStyle name="SAPBEXHLevel1 4 3" xfId="29291"/>
    <cellStyle name="SAPBEXHLevel1 4 3 2" xfId="29292"/>
    <cellStyle name="SAPBEXHLevel1 4 3 2 2" xfId="29293"/>
    <cellStyle name="SAPBEXHLevel1 4 3 2 3" xfId="29294"/>
    <cellStyle name="SAPBEXHLevel1 4 3 3" xfId="29295"/>
    <cellStyle name="SAPBEXHLevel1 4 3 4" xfId="29296"/>
    <cellStyle name="SAPBEXHLevel1 4 4" xfId="29297"/>
    <cellStyle name="SAPBEXHLevel1 4 4 2" xfId="29298"/>
    <cellStyle name="SAPBEXHLevel1 4 4 2 2" xfId="29299"/>
    <cellStyle name="SAPBEXHLevel1 4 4 2 3" xfId="29300"/>
    <cellStyle name="SAPBEXHLevel1 4 4 3" xfId="29301"/>
    <cellStyle name="SAPBEXHLevel1 4 4 4" xfId="29302"/>
    <cellStyle name="SAPBEXHLevel1 4 5" xfId="29303"/>
    <cellStyle name="SAPBEXHLevel1 4 5 2" xfId="29304"/>
    <cellStyle name="SAPBEXHLevel1 4 5 2 2" xfId="29305"/>
    <cellStyle name="SAPBEXHLevel1 4 5 2 3" xfId="29306"/>
    <cellStyle name="SAPBEXHLevel1 4 5 3" xfId="29307"/>
    <cellStyle name="SAPBEXHLevel1 4 5 4" xfId="29308"/>
    <cellStyle name="SAPBEXHLevel1 4 6" xfId="29309"/>
    <cellStyle name="SAPBEXHLevel1 4 6 2" xfId="29310"/>
    <cellStyle name="SAPBEXHLevel1 4 6 3" xfId="29311"/>
    <cellStyle name="SAPBEXHLevel1 4 7" xfId="29312"/>
    <cellStyle name="SAPBEXHLevel1 4 7 2" xfId="29313"/>
    <cellStyle name="SAPBEXHLevel1 4 7 3" xfId="29314"/>
    <cellStyle name="SAPBEXHLevel1 4 8" xfId="29315"/>
    <cellStyle name="SAPBEXHLevel1 4 9" xfId="29316"/>
    <cellStyle name="SAPBEXHLevel1 5" xfId="29317"/>
    <cellStyle name="SAPBEXHLevel1 5 2" xfId="29318"/>
    <cellStyle name="SAPBEXHLevel1 5 2 2" xfId="29319"/>
    <cellStyle name="SAPBEXHLevel1 5 2 3" xfId="29320"/>
    <cellStyle name="SAPBEXHLevel1 5 3" xfId="29321"/>
    <cellStyle name="SAPBEXHLevel1 5 3 2" xfId="29322"/>
    <cellStyle name="SAPBEXHLevel1 5 3 3" xfId="29323"/>
    <cellStyle name="SAPBEXHLevel1 5 4" xfId="29324"/>
    <cellStyle name="SAPBEXHLevel1 5 5" xfId="29325"/>
    <cellStyle name="SAPBEXHLevel1 6" xfId="29326"/>
    <cellStyle name="SAPBEXHLevel1 6 2" xfId="29327"/>
    <cellStyle name="SAPBEXHLevel1 6 2 2" xfId="29328"/>
    <cellStyle name="SAPBEXHLevel1 6 2 3" xfId="29329"/>
    <cellStyle name="SAPBEXHLevel1 6 3" xfId="29330"/>
    <cellStyle name="SAPBEXHLevel1 6 3 2" xfId="29331"/>
    <cellStyle name="SAPBEXHLevel1 6 3 3" xfId="29332"/>
    <cellStyle name="SAPBEXHLevel1 6 4" xfId="29333"/>
    <cellStyle name="SAPBEXHLevel1 6 5" xfId="29334"/>
    <cellStyle name="SAPBEXHLevel1 7" xfId="29335"/>
    <cellStyle name="SAPBEXHLevel1 7 2" xfId="29336"/>
    <cellStyle name="SAPBEXHLevel1 7 2 2" xfId="29337"/>
    <cellStyle name="SAPBEXHLevel1 7 2 3" xfId="29338"/>
    <cellStyle name="SAPBEXHLevel1 7 3" xfId="29339"/>
    <cellStyle name="SAPBEXHLevel1 7 3 2" xfId="29340"/>
    <cellStyle name="SAPBEXHLevel1 7 3 3" xfId="29341"/>
    <cellStyle name="SAPBEXHLevel1 7 4" xfId="29342"/>
    <cellStyle name="SAPBEXHLevel1 7 5" xfId="29343"/>
    <cellStyle name="SAPBEXHLevel1 8" xfId="29344"/>
    <cellStyle name="SAPBEXHLevel1 8 2" xfId="29345"/>
    <cellStyle name="SAPBEXHLevel1 8 2 2" xfId="29346"/>
    <cellStyle name="SAPBEXHLevel1 8 2 3" xfId="29347"/>
    <cellStyle name="SAPBEXHLevel1 8 3" xfId="29348"/>
    <cellStyle name="SAPBEXHLevel1 8 4" xfId="29349"/>
    <cellStyle name="SAPBEXHLevel1 9" xfId="29350"/>
    <cellStyle name="SAPBEXHLevel1 9 2" xfId="29351"/>
    <cellStyle name="SAPBEXHLevel1 9 3" xfId="29352"/>
    <cellStyle name="SAPBEXHLevel1_(I) PCAP" xfId="2834"/>
    <cellStyle name="SAPBEXHLevel1X" xfId="2835"/>
    <cellStyle name="SAPBEXHLevel1X 10" xfId="29353"/>
    <cellStyle name="SAPBEXHLevel1X 10 2" xfId="29354"/>
    <cellStyle name="SAPBEXHLevel1X 10 3" xfId="29355"/>
    <cellStyle name="SAPBEXHLevel1X 11" xfId="29356"/>
    <cellStyle name="SAPBEXHLevel1X 11 2" xfId="29357"/>
    <cellStyle name="SAPBEXHLevel1X 11 3" xfId="29358"/>
    <cellStyle name="SAPBEXHLevel1X 12" xfId="29359"/>
    <cellStyle name="SAPBEXHLevel1X 13" xfId="29360"/>
    <cellStyle name="SAPBEXHLevel1X 2" xfId="2836"/>
    <cellStyle name="SAPBEXHLevel1X 2 10" xfId="29361"/>
    <cellStyle name="SAPBEXHLevel1X 2 10 2" xfId="29362"/>
    <cellStyle name="SAPBEXHLevel1X 2 10 3" xfId="29363"/>
    <cellStyle name="SAPBEXHLevel1X 2 11" xfId="29364"/>
    <cellStyle name="SAPBEXHLevel1X 2 12" xfId="29365"/>
    <cellStyle name="SAPBEXHLevel1X 2 2" xfId="2837"/>
    <cellStyle name="SAPBEXHLevel1X 2 2 10" xfId="29366"/>
    <cellStyle name="SAPBEXHLevel1X 2 2 11" xfId="29367"/>
    <cellStyle name="SAPBEXHLevel1X 2 2 2" xfId="2838"/>
    <cellStyle name="SAPBEXHLevel1X 2 2 2 2" xfId="4808"/>
    <cellStyle name="SAPBEXHLevel1X 2 2 2 2 2" xfId="29368"/>
    <cellStyle name="SAPBEXHLevel1X 2 2 2 2 2 2" xfId="29369"/>
    <cellStyle name="SAPBEXHLevel1X 2 2 2 2 2 3" xfId="29370"/>
    <cellStyle name="SAPBEXHLevel1X 2 2 2 2 3" xfId="29371"/>
    <cellStyle name="SAPBEXHLevel1X 2 2 2 2 4" xfId="29372"/>
    <cellStyle name="SAPBEXHLevel1X 2 2 2 3" xfId="29373"/>
    <cellStyle name="SAPBEXHLevel1X 2 2 2 3 2" xfId="29374"/>
    <cellStyle name="SAPBEXHLevel1X 2 2 2 3 2 2" xfId="29375"/>
    <cellStyle name="SAPBEXHLevel1X 2 2 2 3 2 3" xfId="29376"/>
    <cellStyle name="SAPBEXHLevel1X 2 2 2 3 3" xfId="29377"/>
    <cellStyle name="SAPBEXHLevel1X 2 2 2 3 4" xfId="29378"/>
    <cellStyle name="SAPBEXHLevel1X 2 2 2 4" xfId="29379"/>
    <cellStyle name="SAPBEXHLevel1X 2 2 2 4 2" xfId="29380"/>
    <cellStyle name="SAPBEXHLevel1X 2 2 2 4 2 2" xfId="29381"/>
    <cellStyle name="SAPBEXHLevel1X 2 2 2 4 2 3" xfId="29382"/>
    <cellStyle name="SAPBEXHLevel1X 2 2 2 4 3" xfId="29383"/>
    <cellStyle name="SAPBEXHLevel1X 2 2 2 4 4" xfId="29384"/>
    <cellStyle name="SAPBEXHLevel1X 2 2 2 5" xfId="29385"/>
    <cellStyle name="SAPBEXHLevel1X 2 2 2 5 2" xfId="29386"/>
    <cellStyle name="SAPBEXHLevel1X 2 2 2 5 2 2" xfId="29387"/>
    <cellStyle name="SAPBEXHLevel1X 2 2 2 5 2 3" xfId="29388"/>
    <cellStyle name="SAPBEXHLevel1X 2 2 2 5 3" xfId="29389"/>
    <cellStyle name="SAPBEXHLevel1X 2 2 2 5 4" xfId="29390"/>
    <cellStyle name="SAPBEXHLevel1X 2 2 2 6" xfId="29391"/>
    <cellStyle name="SAPBEXHLevel1X 2 2 2 6 2" xfId="29392"/>
    <cellStyle name="SAPBEXHLevel1X 2 2 2 6 3" xfId="29393"/>
    <cellStyle name="SAPBEXHLevel1X 2 2 2 7" xfId="29394"/>
    <cellStyle name="SAPBEXHLevel1X 2 2 2 7 2" xfId="29395"/>
    <cellStyle name="SAPBEXHLevel1X 2 2 2 7 3" xfId="29396"/>
    <cellStyle name="SAPBEXHLevel1X 2 2 2 8" xfId="29397"/>
    <cellStyle name="SAPBEXHLevel1X 2 2 2 9" xfId="29398"/>
    <cellStyle name="SAPBEXHLevel1X 2 2 3" xfId="4807"/>
    <cellStyle name="SAPBEXHLevel1X 2 2 3 2" xfId="29399"/>
    <cellStyle name="SAPBEXHLevel1X 2 2 3 2 2" xfId="29400"/>
    <cellStyle name="SAPBEXHLevel1X 2 2 3 2 2 2" xfId="29401"/>
    <cellStyle name="SAPBEXHLevel1X 2 2 3 2 2 3" xfId="29402"/>
    <cellStyle name="SAPBEXHLevel1X 2 2 3 2 3" xfId="29403"/>
    <cellStyle name="SAPBEXHLevel1X 2 2 3 2 4" xfId="29404"/>
    <cellStyle name="SAPBEXHLevel1X 2 2 3 3" xfId="29405"/>
    <cellStyle name="SAPBEXHLevel1X 2 2 3 3 2" xfId="29406"/>
    <cellStyle name="SAPBEXHLevel1X 2 2 3 3 2 2" xfId="29407"/>
    <cellStyle name="SAPBEXHLevel1X 2 2 3 3 2 3" xfId="29408"/>
    <cellStyle name="SAPBEXHLevel1X 2 2 3 3 3" xfId="29409"/>
    <cellStyle name="SAPBEXHLevel1X 2 2 3 3 4" xfId="29410"/>
    <cellStyle name="SAPBEXHLevel1X 2 2 3 4" xfId="29411"/>
    <cellStyle name="SAPBEXHLevel1X 2 2 3 4 2" xfId="29412"/>
    <cellStyle name="SAPBEXHLevel1X 2 2 3 4 2 2" xfId="29413"/>
    <cellStyle name="SAPBEXHLevel1X 2 2 3 4 2 3" xfId="29414"/>
    <cellStyle name="SAPBEXHLevel1X 2 2 3 4 3" xfId="29415"/>
    <cellStyle name="SAPBEXHLevel1X 2 2 3 4 4" xfId="29416"/>
    <cellStyle name="SAPBEXHLevel1X 2 2 3 5" xfId="29417"/>
    <cellStyle name="SAPBEXHLevel1X 2 2 3 5 2" xfId="29418"/>
    <cellStyle name="SAPBEXHLevel1X 2 2 3 5 2 2" xfId="29419"/>
    <cellStyle name="SAPBEXHLevel1X 2 2 3 5 2 3" xfId="29420"/>
    <cellStyle name="SAPBEXHLevel1X 2 2 3 5 3" xfId="29421"/>
    <cellStyle name="SAPBEXHLevel1X 2 2 3 5 4" xfId="29422"/>
    <cellStyle name="SAPBEXHLevel1X 2 2 3 6" xfId="29423"/>
    <cellStyle name="SAPBEXHLevel1X 2 2 3 6 2" xfId="29424"/>
    <cellStyle name="SAPBEXHLevel1X 2 2 3 6 3" xfId="29425"/>
    <cellStyle name="SAPBEXHLevel1X 2 2 3 7" xfId="29426"/>
    <cellStyle name="SAPBEXHLevel1X 2 2 3 7 2" xfId="29427"/>
    <cellStyle name="SAPBEXHLevel1X 2 2 3 7 3" xfId="29428"/>
    <cellStyle name="SAPBEXHLevel1X 2 2 3 8" xfId="29429"/>
    <cellStyle name="SAPBEXHLevel1X 2 2 3 9" xfId="29430"/>
    <cellStyle name="SAPBEXHLevel1X 2 2 4" xfId="29431"/>
    <cellStyle name="SAPBEXHLevel1X 2 2 4 2" xfId="29432"/>
    <cellStyle name="SAPBEXHLevel1X 2 2 4 2 2" xfId="29433"/>
    <cellStyle name="SAPBEXHLevel1X 2 2 4 2 3" xfId="29434"/>
    <cellStyle name="SAPBEXHLevel1X 2 2 4 3" xfId="29435"/>
    <cellStyle name="SAPBEXHLevel1X 2 2 4 4" xfId="29436"/>
    <cellStyle name="SAPBEXHLevel1X 2 2 5" xfId="29437"/>
    <cellStyle name="SAPBEXHLevel1X 2 2 5 2" xfId="29438"/>
    <cellStyle name="SAPBEXHLevel1X 2 2 5 2 2" xfId="29439"/>
    <cellStyle name="SAPBEXHLevel1X 2 2 5 2 3" xfId="29440"/>
    <cellStyle name="SAPBEXHLevel1X 2 2 5 3" xfId="29441"/>
    <cellStyle name="SAPBEXHLevel1X 2 2 5 4" xfId="29442"/>
    <cellStyle name="SAPBEXHLevel1X 2 2 6" xfId="29443"/>
    <cellStyle name="SAPBEXHLevel1X 2 2 6 2" xfId="29444"/>
    <cellStyle name="SAPBEXHLevel1X 2 2 6 2 2" xfId="29445"/>
    <cellStyle name="SAPBEXHLevel1X 2 2 6 2 3" xfId="29446"/>
    <cellStyle name="SAPBEXHLevel1X 2 2 6 3" xfId="29447"/>
    <cellStyle name="SAPBEXHLevel1X 2 2 6 4" xfId="29448"/>
    <cellStyle name="SAPBEXHLevel1X 2 2 7" xfId="29449"/>
    <cellStyle name="SAPBEXHLevel1X 2 2 7 2" xfId="29450"/>
    <cellStyle name="SAPBEXHLevel1X 2 2 7 2 2" xfId="29451"/>
    <cellStyle name="SAPBEXHLevel1X 2 2 7 2 3" xfId="29452"/>
    <cellStyle name="SAPBEXHLevel1X 2 2 7 3" xfId="29453"/>
    <cellStyle name="SAPBEXHLevel1X 2 2 7 4" xfId="29454"/>
    <cellStyle name="SAPBEXHLevel1X 2 2 8" xfId="29455"/>
    <cellStyle name="SAPBEXHLevel1X 2 2 8 2" xfId="29456"/>
    <cellStyle name="SAPBEXHLevel1X 2 2 8 3" xfId="29457"/>
    <cellStyle name="SAPBEXHLevel1X 2 2 9" xfId="29458"/>
    <cellStyle name="SAPBEXHLevel1X 2 2 9 2" xfId="29459"/>
    <cellStyle name="SAPBEXHLevel1X 2 2 9 3" xfId="29460"/>
    <cellStyle name="SAPBEXHLevel1X 2 3" xfId="2839"/>
    <cellStyle name="SAPBEXHLevel1X 2 3 2" xfId="2840"/>
    <cellStyle name="SAPBEXHLevel1X 2 3 2 2" xfId="4810"/>
    <cellStyle name="SAPBEXHLevel1X 2 3 2 2 2" xfId="29461"/>
    <cellStyle name="SAPBEXHLevel1X 2 3 2 2 3" xfId="29462"/>
    <cellStyle name="SAPBEXHLevel1X 2 3 2 3" xfId="29463"/>
    <cellStyle name="SAPBEXHLevel1X 2 3 2 4" xfId="29464"/>
    <cellStyle name="SAPBEXHLevel1X 2 3 3" xfId="4809"/>
    <cellStyle name="SAPBEXHLevel1X 2 3 3 2" xfId="29465"/>
    <cellStyle name="SAPBEXHLevel1X 2 3 3 2 2" xfId="29466"/>
    <cellStyle name="SAPBEXHLevel1X 2 3 3 2 3" xfId="29467"/>
    <cellStyle name="SAPBEXHLevel1X 2 3 3 3" xfId="29468"/>
    <cellStyle name="SAPBEXHLevel1X 2 3 3 4" xfId="29469"/>
    <cellStyle name="SAPBEXHLevel1X 2 3 4" xfId="29470"/>
    <cellStyle name="SAPBEXHLevel1X 2 3 4 2" xfId="29471"/>
    <cellStyle name="SAPBEXHLevel1X 2 3 4 2 2" xfId="29472"/>
    <cellStyle name="SAPBEXHLevel1X 2 3 4 2 3" xfId="29473"/>
    <cellStyle name="SAPBEXHLevel1X 2 3 4 3" xfId="29474"/>
    <cellStyle name="SAPBEXHLevel1X 2 3 4 4" xfId="29475"/>
    <cellStyle name="SAPBEXHLevel1X 2 3 5" xfId="29476"/>
    <cellStyle name="SAPBEXHLevel1X 2 3 5 2" xfId="29477"/>
    <cellStyle name="SAPBEXHLevel1X 2 3 5 2 2" xfId="29478"/>
    <cellStyle name="SAPBEXHLevel1X 2 3 5 2 3" xfId="29479"/>
    <cellStyle name="SAPBEXHLevel1X 2 3 5 3" xfId="29480"/>
    <cellStyle name="SAPBEXHLevel1X 2 3 5 4" xfId="29481"/>
    <cellStyle name="SAPBEXHLevel1X 2 3 6" xfId="29482"/>
    <cellStyle name="SAPBEXHLevel1X 2 3 6 2" xfId="29483"/>
    <cellStyle name="SAPBEXHLevel1X 2 3 6 3" xfId="29484"/>
    <cellStyle name="SAPBEXHLevel1X 2 3 7" xfId="29485"/>
    <cellStyle name="SAPBEXHLevel1X 2 3 7 2" xfId="29486"/>
    <cellStyle name="SAPBEXHLevel1X 2 3 7 3" xfId="29487"/>
    <cellStyle name="SAPBEXHLevel1X 2 3 8" xfId="29488"/>
    <cellStyle name="SAPBEXHLevel1X 2 3 9" xfId="29489"/>
    <cellStyle name="SAPBEXHLevel1X 2 4" xfId="2841"/>
    <cellStyle name="SAPBEXHLevel1X 2 4 2" xfId="4811"/>
    <cellStyle name="SAPBEXHLevel1X 2 4 2 2" xfId="29490"/>
    <cellStyle name="SAPBEXHLevel1X 2 4 2 2 2" xfId="29491"/>
    <cellStyle name="SAPBEXHLevel1X 2 4 2 2 3" xfId="29492"/>
    <cellStyle name="SAPBEXHLevel1X 2 4 2 3" xfId="29493"/>
    <cellStyle name="SAPBEXHLevel1X 2 4 2 4" xfId="29494"/>
    <cellStyle name="SAPBEXHLevel1X 2 4 3" xfId="29495"/>
    <cellStyle name="SAPBEXHLevel1X 2 4 3 2" xfId="29496"/>
    <cellStyle name="SAPBEXHLevel1X 2 4 3 2 2" xfId="29497"/>
    <cellStyle name="SAPBEXHLevel1X 2 4 3 2 3" xfId="29498"/>
    <cellStyle name="SAPBEXHLevel1X 2 4 3 3" xfId="29499"/>
    <cellStyle name="SAPBEXHLevel1X 2 4 3 4" xfId="29500"/>
    <cellStyle name="SAPBEXHLevel1X 2 4 4" xfId="29501"/>
    <cellStyle name="SAPBEXHLevel1X 2 4 4 2" xfId="29502"/>
    <cellStyle name="SAPBEXHLevel1X 2 4 4 2 2" xfId="29503"/>
    <cellStyle name="SAPBEXHLevel1X 2 4 4 2 3" xfId="29504"/>
    <cellStyle name="SAPBEXHLevel1X 2 4 4 3" xfId="29505"/>
    <cellStyle name="SAPBEXHLevel1X 2 4 4 4" xfId="29506"/>
    <cellStyle name="SAPBEXHLevel1X 2 4 5" xfId="29507"/>
    <cellStyle name="SAPBEXHLevel1X 2 4 5 2" xfId="29508"/>
    <cellStyle name="SAPBEXHLevel1X 2 4 5 2 2" xfId="29509"/>
    <cellStyle name="SAPBEXHLevel1X 2 4 5 2 3" xfId="29510"/>
    <cellStyle name="SAPBEXHLevel1X 2 4 5 3" xfId="29511"/>
    <cellStyle name="SAPBEXHLevel1X 2 4 5 4" xfId="29512"/>
    <cellStyle name="SAPBEXHLevel1X 2 4 6" xfId="29513"/>
    <cellStyle name="SAPBEXHLevel1X 2 4 6 2" xfId="29514"/>
    <cellStyle name="SAPBEXHLevel1X 2 4 6 3" xfId="29515"/>
    <cellStyle name="SAPBEXHLevel1X 2 4 7" xfId="29516"/>
    <cellStyle name="SAPBEXHLevel1X 2 4 7 2" xfId="29517"/>
    <cellStyle name="SAPBEXHLevel1X 2 4 7 3" xfId="29518"/>
    <cellStyle name="SAPBEXHLevel1X 2 4 8" xfId="29519"/>
    <cellStyle name="SAPBEXHLevel1X 2 4 9" xfId="29520"/>
    <cellStyle name="SAPBEXHLevel1X 2 5" xfId="4806"/>
    <cellStyle name="SAPBEXHLevel1X 2 5 2" xfId="29521"/>
    <cellStyle name="SAPBEXHLevel1X 2 5 2 2" xfId="29522"/>
    <cellStyle name="SAPBEXHLevel1X 2 5 2 3" xfId="29523"/>
    <cellStyle name="SAPBEXHLevel1X 2 5 3" xfId="29524"/>
    <cellStyle name="SAPBEXHLevel1X 2 5 4" xfId="29525"/>
    <cellStyle name="SAPBEXHLevel1X 2 6" xfId="29526"/>
    <cellStyle name="SAPBEXHLevel1X 2 6 2" xfId="29527"/>
    <cellStyle name="SAPBEXHLevel1X 2 6 2 2" xfId="29528"/>
    <cellStyle name="SAPBEXHLevel1X 2 6 2 3" xfId="29529"/>
    <cellStyle name="SAPBEXHLevel1X 2 6 3" xfId="29530"/>
    <cellStyle name="SAPBEXHLevel1X 2 6 4" xfId="29531"/>
    <cellStyle name="SAPBEXHLevel1X 2 7" xfId="29532"/>
    <cellStyle name="SAPBEXHLevel1X 2 7 2" xfId="29533"/>
    <cellStyle name="SAPBEXHLevel1X 2 7 2 2" xfId="29534"/>
    <cellStyle name="SAPBEXHLevel1X 2 7 2 3" xfId="29535"/>
    <cellStyle name="SAPBEXHLevel1X 2 7 3" xfId="29536"/>
    <cellStyle name="SAPBEXHLevel1X 2 7 4" xfId="29537"/>
    <cellStyle name="SAPBEXHLevel1X 2 8" xfId="29538"/>
    <cellStyle name="SAPBEXHLevel1X 2 8 2" xfId="29539"/>
    <cellStyle name="SAPBEXHLevel1X 2 8 2 2" xfId="29540"/>
    <cellStyle name="SAPBEXHLevel1X 2 8 2 3" xfId="29541"/>
    <cellStyle name="SAPBEXHLevel1X 2 8 3" xfId="29542"/>
    <cellStyle name="SAPBEXHLevel1X 2 8 4" xfId="29543"/>
    <cellStyle name="SAPBEXHLevel1X 2 9" xfId="29544"/>
    <cellStyle name="SAPBEXHLevel1X 2 9 2" xfId="29545"/>
    <cellStyle name="SAPBEXHLevel1X 2 9 3" xfId="29546"/>
    <cellStyle name="SAPBEXHLevel1X 2_(I) PCAP" xfId="2842"/>
    <cellStyle name="SAPBEXHLevel1X 3" xfId="2843"/>
    <cellStyle name="SAPBEXHLevel1X 3 2" xfId="2844"/>
    <cellStyle name="SAPBEXHLevel1X 3 2 2" xfId="4813"/>
    <cellStyle name="SAPBEXHLevel1X 3 2 2 2" xfId="29547"/>
    <cellStyle name="SAPBEXHLevel1X 3 2 2 3" xfId="29548"/>
    <cellStyle name="SAPBEXHLevel1X 3 2 3" xfId="29549"/>
    <cellStyle name="SAPBEXHLevel1X 3 2 4" xfId="29550"/>
    <cellStyle name="SAPBEXHLevel1X 3 3" xfId="4812"/>
    <cellStyle name="SAPBEXHLevel1X 3 3 2" xfId="29551"/>
    <cellStyle name="SAPBEXHLevel1X 3 3 2 2" xfId="29552"/>
    <cellStyle name="SAPBEXHLevel1X 3 3 2 3" xfId="29553"/>
    <cellStyle name="SAPBEXHLevel1X 3 3 3" xfId="29554"/>
    <cellStyle name="SAPBEXHLevel1X 3 3 4" xfId="29555"/>
    <cellStyle name="SAPBEXHLevel1X 3 4" xfId="29556"/>
    <cellStyle name="SAPBEXHLevel1X 3 4 2" xfId="29557"/>
    <cellStyle name="SAPBEXHLevel1X 3 4 2 2" xfId="29558"/>
    <cellStyle name="SAPBEXHLevel1X 3 4 2 3" xfId="29559"/>
    <cellStyle name="SAPBEXHLevel1X 3 4 3" xfId="29560"/>
    <cellStyle name="SAPBEXHLevel1X 3 4 4" xfId="29561"/>
    <cellStyle name="SAPBEXHLevel1X 3 5" xfId="29562"/>
    <cellStyle name="SAPBEXHLevel1X 3 5 2" xfId="29563"/>
    <cellStyle name="SAPBEXHLevel1X 3 5 2 2" xfId="29564"/>
    <cellStyle name="SAPBEXHLevel1X 3 5 2 3" xfId="29565"/>
    <cellStyle name="SAPBEXHLevel1X 3 5 3" xfId="29566"/>
    <cellStyle name="SAPBEXHLevel1X 3 5 4" xfId="29567"/>
    <cellStyle name="SAPBEXHLevel1X 3 6" xfId="29568"/>
    <cellStyle name="SAPBEXHLevel1X 3 6 2" xfId="29569"/>
    <cellStyle name="SAPBEXHLevel1X 3 6 3" xfId="29570"/>
    <cellStyle name="SAPBEXHLevel1X 3 7" xfId="29571"/>
    <cellStyle name="SAPBEXHLevel1X 3 7 2" xfId="29572"/>
    <cellStyle name="SAPBEXHLevel1X 3 7 3" xfId="29573"/>
    <cellStyle name="SAPBEXHLevel1X 3 8" xfId="29574"/>
    <cellStyle name="SAPBEXHLevel1X 3 9" xfId="29575"/>
    <cellStyle name="SAPBEXHLevel1X 4" xfId="2845"/>
    <cellStyle name="SAPBEXHLevel1X 4 2" xfId="4814"/>
    <cellStyle name="SAPBEXHLevel1X 4 2 2" xfId="29576"/>
    <cellStyle name="SAPBEXHLevel1X 4 2 2 2" xfId="29577"/>
    <cellStyle name="SAPBEXHLevel1X 4 2 2 3" xfId="29578"/>
    <cellStyle name="SAPBEXHLevel1X 4 2 3" xfId="29579"/>
    <cellStyle name="SAPBEXHLevel1X 4 2 4" xfId="29580"/>
    <cellStyle name="SAPBEXHLevel1X 4 3" xfId="29581"/>
    <cellStyle name="SAPBEXHLevel1X 4 3 2" xfId="29582"/>
    <cellStyle name="SAPBEXHLevel1X 4 3 2 2" xfId="29583"/>
    <cellStyle name="SAPBEXHLevel1X 4 3 2 3" xfId="29584"/>
    <cellStyle name="SAPBEXHLevel1X 4 3 3" xfId="29585"/>
    <cellStyle name="SAPBEXHLevel1X 4 3 4" xfId="29586"/>
    <cellStyle name="SAPBEXHLevel1X 4 4" xfId="29587"/>
    <cellStyle name="SAPBEXHLevel1X 4 4 2" xfId="29588"/>
    <cellStyle name="SAPBEXHLevel1X 4 4 2 2" xfId="29589"/>
    <cellStyle name="SAPBEXHLevel1X 4 4 2 3" xfId="29590"/>
    <cellStyle name="SAPBEXHLevel1X 4 4 3" xfId="29591"/>
    <cellStyle name="SAPBEXHLevel1X 4 4 4" xfId="29592"/>
    <cellStyle name="SAPBEXHLevel1X 4 5" xfId="29593"/>
    <cellStyle name="SAPBEXHLevel1X 4 5 2" xfId="29594"/>
    <cellStyle name="SAPBEXHLevel1X 4 5 2 2" xfId="29595"/>
    <cellStyle name="SAPBEXHLevel1X 4 5 2 3" xfId="29596"/>
    <cellStyle name="SAPBEXHLevel1X 4 5 3" xfId="29597"/>
    <cellStyle name="SAPBEXHLevel1X 4 5 4" xfId="29598"/>
    <cellStyle name="SAPBEXHLevel1X 4 6" xfId="29599"/>
    <cellStyle name="SAPBEXHLevel1X 4 6 2" xfId="29600"/>
    <cellStyle name="SAPBEXHLevel1X 4 6 3" xfId="29601"/>
    <cellStyle name="SAPBEXHLevel1X 4 7" xfId="29602"/>
    <cellStyle name="SAPBEXHLevel1X 4 7 2" xfId="29603"/>
    <cellStyle name="SAPBEXHLevel1X 4 7 3" xfId="29604"/>
    <cellStyle name="SAPBEXHLevel1X 4 8" xfId="29605"/>
    <cellStyle name="SAPBEXHLevel1X 4 9" xfId="29606"/>
    <cellStyle name="SAPBEXHLevel1X 5" xfId="4805"/>
    <cellStyle name="SAPBEXHLevel1X 5 2" xfId="29607"/>
    <cellStyle name="SAPBEXHLevel1X 5 2 2" xfId="29608"/>
    <cellStyle name="SAPBEXHLevel1X 5 2 2 2" xfId="29609"/>
    <cellStyle name="SAPBEXHLevel1X 5 2 2 3" xfId="29610"/>
    <cellStyle name="SAPBEXHLevel1X 5 2 3" xfId="29611"/>
    <cellStyle name="SAPBEXHLevel1X 5 2 4" xfId="29612"/>
    <cellStyle name="SAPBEXHLevel1X 5 3" xfId="29613"/>
    <cellStyle name="SAPBEXHLevel1X 5 3 2" xfId="29614"/>
    <cellStyle name="SAPBEXHLevel1X 5 3 2 2" xfId="29615"/>
    <cellStyle name="SAPBEXHLevel1X 5 3 2 3" xfId="29616"/>
    <cellStyle name="SAPBEXHLevel1X 5 3 3" xfId="29617"/>
    <cellStyle name="SAPBEXHLevel1X 5 3 4" xfId="29618"/>
    <cellStyle name="SAPBEXHLevel1X 5 4" xfId="29619"/>
    <cellStyle name="SAPBEXHLevel1X 5 4 2" xfId="29620"/>
    <cellStyle name="SAPBEXHLevel1X 5 4 2 2" xfId="29621"/>
    <cellStyle name="SAPBEXHLevel1X 5 4 2 3" xfId="29622"/>
    <cellStyle name="SAPBEXHLevel1X 5 4 3" xfId="29623"/>
    <cellStyle name="SAPBEXHLevel1X 5 4 4" xfId="29624"/>
    <cellStyle name="SAPBEXHLevel1X 5 5" xfId="29625"/>
    <cellStyle name="SAPBEXHLevel1X 5 5 2" xfId="29626"/>
    <cellStyle name="SAPBEXHLevel1X 5 5 2 2" xfId="29627"/>
    <cellStyle name="SAPBEXHLevel1X 5 5 2 3" xfId="29628"/>
    <cellStyle name="SAPBEXHLevel1X 5 5 3" xfId="29629"/>
    <cellStyle name="SAPBEXHLevel1X 5 5 4" xfId="29630"/>
    <cellStyle name="SAPBEXHLevel1X 5 6" xfId="29631"/>
    <cellStyle name="SAPBEXHLevel1X 5 6 2" xfId="29632"/>
    <cellStyle name="SAPBEXHLevel1X 5 6 3" xfId="29633"/>
    <cellStyle name="SAPBEXHLevel1X 5 7" xfId="29634"/>
    <cellStyle name="SAPBEXHLevel1X 5 7 2" xfId="29635"/>
    <cellStyle name="SAPBEXHLevel1X 5 7 3" xfId="29636"/>
    <cellStyle name="SAPBEXHLevel1X 5 8" xfId="29637"/>
    <cellStyle name="SAPBEXHLevel1X 5 9" xfId="29638"/>
    <cellStyle name="SAPBEXHLevel1X 6" xfId="29639"/>
    <cellStyle name="SAPBEXHLevel1X 6 2" xfId="29640"/>
    <cellStyle name="SAPBEXHLevel1X 6 2 2" xfId="29641"/>
    <cellStyle name="SAPBEXHLevel1X 6 2 3" xfId="29642"/>
    <cellStyle name="SAPBEXHLevel1X 6 3" xfId="29643"/>
    <cellStyle name="SAPBEXHLevel1X 6 3 2" xfId="29644"/>
    <cellStyle name="SAPBEXHLevel1X 6 3 3" xfId="29645"/>
    <cellStyle name="SAPBEXHLevel1X 6 4" xfId="29646"/>
    <cellStyle name="SAPBEXHLevel1X 6 5" xfId="29647"/>
    <cellStyle name="SAPBEXHLevel1X 7" xfId="29648"/>
    <cellStyle name="SAPBEXHLevel1X 7 2" xfId="29649"/>
    <cellStyle name="SAPBEXHLevel1X 7 2 2" xfId="29650"/>
    <cellStyle name="SAPBEXHLevel1X 7 2 3" xfId="29651"/>
    <cellStyle name="SAPBEXHLevel1X 7 3" xfId="29652"/>
    <cellStyle name="SAPBEXHLevel1X 7 3 2" xfId="29653"/>
    <cellStyle name="SAPBEXHLevel1X 7 3 3" xfId="29654"/>
    <cellStyle name="SAPBEXHLevel1X 7 4" xfId="29655"/>
    <cellStyle name="SAPBEXHLevel1X 7 5" xfId="29656"/>
    <cellStyle name="SAPBEXHLevel1X 8" xfId="29657"/>
    <cellStyle name="SAPBEXHLevel1X 8 2" xfId="29658"/>
    <cellStyle name="SAPBEXHLevel1X 8 2 2" xfId="29659"/>
    <cellStyle name="SAPBEXHLevel1X 8 2 3" xfId="29660"/>
    <cellStyle name="SAPBEXHLevel1X 8 3" xfId="29661"/>
    <cellStyle name="SAPBEXHLevel1X 8 4" xfId="29662"/>
    <cellStyle name="SAPBEXHLevel1X 9" xfId="29663"/>
    <cellStyle name="SAPBEXHLevel1X 9 2" xfId="29664"/>
    <cellStyle name="SAPBEXHLevel1X 9 2 2" xfId="29665"/>
    <cellStyle name="SAPBEXHLevel1X 9 2 3" xfId="29666"/>
    <cellStyle name="SAPBEXHLevel1X 9 3" xfId="29667"/>
    <cellStyle name="SAPBEXHLevel1X 9 4" xfId="29668"/>
    <cellStyle name="SAPBEXHLevel1X_(I) PCAP" xfId="2846"/>
    <cellStyle name="SAPBEXHLevel2" xfId="2847"/>
    <cellStyle name="SAPBEXHLevel2 10" xfId="29669"/>
    <cellStyle name="SAPBEXHLevel2 10 2" xfId="29670"/>
    <cellStyle name="SAPBEXHLevel2 10 3" xfId="29671"/>
    <cellStyle name="SAPBEXHLevel2 11" xfId="29672"/>
    <cellStyle name="SAPBEXHLevel2 12" xfId="29673"/>
    <cellStyle name="SAPBEXHLevel2 2" xfId="2848"/>
    <cellStyle name="SAPBEXHLevel2 2 2" xfId="2849"/>
    <cellStyle name="SAPBEXHLevel2 2 2 2" xfId="2850"/>
    <cellStyle name="SAPBEXHLevel2 2 2 2 2" xfId="4818"/>
    <cellStyle name="SAPBEXHLevel2 2 2 2 3" xfId="29674"/>
    <cellStyle name="SAPBEXHLevel2 2 2 3" xfId="4817"/>
    <cellStyle name="SAPBEXHLevel2 2 2 4" xfId="29675"/>
    <cellStyle name="SAPBEXHLevel2 2 3" xfId="2851"/>
    <cellStyle name="SAPBEXHLevel2 2 3 2" xfId="4819"/>
    <cellStyle name="SAPBEXHLevel2 2 3 2 2" xfId="29676"/>
    <cellStyle name="SAPBEXHLevel2 2 3 2 3" xfId="29677"/>
    <cellStyle name="SAPBEXHLevel2 2 3 3" xfId="29678"/>
    <cellStyle name="SAPBEXHLevel2 2 3 4" xfId="29679"/>
    <cellStyle name="SAPBEXHLevel2 2 4" xfId="4816"/>
    <cellStyle name="SAPBEXHLevel2 2 4 2" xfId="29680"/>
    <cellStyle name="SAPBEXHLevel2 2 4 2 2" xfId="29681"/>
    <cellStyle name="SAPBEXHLevel2 2 4 2 3" xfId="29682"/>
    <cellStyle name="SAPBEXHLevel2 2 4 3" xfId="29683"/>
    <cellStyle name="SAPBEXHLevel2 2 4 4" xfId="29684"/>
    <cellStyle name="SAPBEXHLevel2 2 5" xfId="29685"/>
    <cellStyle name="SAPBEXHLevel2 2 5 2" xfId="29686"/>
    <cellStyle name="SAPBEXHLevel2 2 5 2 2" xfId="29687"/>
    <cellStyle name="SAPBEXHLevel2 2 5 2 3" xfId="29688"/>
    <cellStyle name="SAPBEXHLevel2 2 5 3" xfId="29689"/>
    <cellStyle name="SAPBEXHLevel2 2 5 4" xfId="29690"/>
    <cellStyle name="SAPBEXHLevel2 2 6" xfId="29691"/>
    <cellStyle name="SAPBEXHLevel2 2 6 2" xfId="29692"/>
    <cellStyle name="SAPBEXHLevel2 2 6 3" xfId="29693"/>
    <cellStyle name="SAPBEXHLevel2 2 7" xfId="29694"/>
    <cellStyle name="SAPBEXHLevel2 2 7 2" xfId="29695"/>
    <cellStyle name="SAPBEXHLevel2 2 7 3" xfId="29696"/>
    <cellStyle name="SAPBEXHLevel2 2 8" xfId="29697"/>
    <cellStyle name="SAPBEXHLevel2 2 9" xfId="29698"/>
    <cellStyle name="SAPBEXHLevel2 2_(I) PCAP" xfId="2852"/>
    <cellStyle name="SAPBEXHLevel2 3" xfId="2853"/>
    <cellStyle name="SAPBEXHLevel2 3 2" xfId="4820"/>
    <cellStyle name="SAPBEXHLevel2 3 2 2" xfId="29699"/>
    <cellStyle name="SAPBEXHLevel2 3 2 2 2" xfId="29700"/>
    <cellStyle name="SAPBEXHLevel2 3 2 2 3" xfId="29701"/>
    <cellStyle name="SAPBEXHLevel2 3 2 3" xfId="29702"/>
    <cellStyle name="SAPBEXHLevel2 3 2 4" xfId="29703"/>
    <cellStyle name="SAPBEXHLevel2 3 3" xfId="29704"/>
    <cellStyle name="SAPBEXHLevel2 3 3 2" xfId="29705"/>
    <cellStyle name="SAPBEXHLevel2 3 3 2 2" xfId="29706"/>
    <cellStyle name="SAPBEXHLevel2 3 3 2 3" xfId="29707"/>
    <cellStyle name="SAPBEXHLevel2 3 3 3" xfId="29708"/>
    <cellStyle name="SAPBEXHLevel2 3 3 4" xfId="29709"/>
    <cellStyle name="SAPBEXHLevel2 3 4" xfId="29710"/>
    <cellStyle name="SAPBEXHLevel2 3 4 2" xfId="29711"/>
    <cellStyle name="SAPBEXHLevel2 3 4 2 2" xfId="29712"/>
    <cellStyle name="SAPBEXHLevel2 3 4 2 3" xfId="29713"/>
    <cellStyle name="SAPBEXHLevel2 3 4 3" xfId="29714"/>
    <cellStyle name="SAPBEXHLevel2 3 4 4" xfId="29715"/>
    <cellStyle name="SAPBEXHLevel2 3 5" xfId="29716"/>
    <cellStyle name="SAPBEXHLevel2 3 5 2" xfId="29717"/>
    <cellStyle name="SAPBEXHLevel2 3 5 2 2" xfId="29718"/>
    <cellStyle name="SAPBEXHLevel2 3 5 2 3" xfId="29719"/>
    <cellStyle name="SAPBEXHLevel2 3 5 3" xfId="29720"/>
    <cellStyle name="SAPBEXHLevel2 3 5 4" xfId="29721"/>
    <cellStyle name="SAPBEXHLevel2 3 6" xfId="29722"/>
    <cellStyle name="SAPBEXHLevel2 3 6 2" xfId="29723"/>
    <cellStyle name="SAPBEXHLevel2 3 6 3" xfId="29724"/>
    <cellStyle name="SAPBEXHLevel2 3 7" xfId="29725"/>
    <cellStyle name="SAPBEXHLevel2 3 7 2" xfId="29726"/>
    <cellStyle name="SAPBEXHLevel2 3 7 3" xfId="29727"/>
    <cellStyle name="SAPBEXHLevel2 3 8" xfId="29728"/>
    <cellStyle name="SAPBEXHLevel2 3 9" xfId="29729"/>
    <cellStyle name="SAPBEXHLevel2 4" xfId="4815"/>
    <cellStyle name="SAPBEXHLevel2 4 2" xfId="29730"/>
    <cellStyle name="SAPBEXHLevel2 4 2 2" xfId="29731"/>
    <cellStyle name="SAPBEXHLevel2 4 2 2 2" xfId="29732"/>
    <cellStyle name="SAPBEXHLevel2 4 2 2 3" xfId="29733"/>
    <cellStyle name="SAPBEXHLevel2 4 2 3" xfId="29734"/>
    <cellStyle name="SAPBEXHLevel2 4 2 4" xfId="29735"/>
    <cellStyle name="SAPBEXHLevel2 4 3" xfId="29736"/>
    <cellStyle name="SAPBEXHLevel2 4 3 2" xfId="29737"/>
    <cellStyle name="SAPBEXHLevel2 4 3 2 2" xfId="29738"/>
    <cellStyle name="SAPBEXHLevel2 4 3 2 3" xfId="29739"/>
    <cellStyle name="SAPBEXHLevel2 4 3 3" xfId="29740"/>
    <cellStyle name="SAPBEXHLevel2 4 3 4" xfId="29741"/>
    <cellStyle name="SAPBEXHLevel2 4 4" xfId="29742"/>
    <cellStyle name="SAPBEXHLevel2 4 4 2" xfId="29743"/>
    <cellStyle name="SAPBEXHLevel2 4 4 2 2" xfId="29744"/>
    <cellStyle name="SAPBEXHLevel2 4 4 2 3" xfId="29745"/>
    <cellStyle name="SAPBEXHLevel2 4 4 3" xfId="29746"/>
    <cellStyle name="SAPBEXHLevel2 4 4 4" xfId="29747"/>
    <cellStyle name="SAPBEXHLevel2 4 5" xfId="29748"/>
    <cellStyle name="SAPBEXHLevel2 4 5 2" xfId="29749"/>
    <cellStyle name="SAPBEXHLevel2 4 5 2 2" xfId="29750"/>
    <cellStyle name="SAPBEXHLevel2 4 5 2 3" xfId="29751"/>
    <cellStyle name="SAPBEXHLevel2 4 5 3" xfId="29752"/>
    <cellStyle name="SAPBEXHLevel2 4 5 4" xfId="29753"/>
    <cellStyle name="SAPBEXHLevel2 4 6" xfId="29754"/>
    <cellStyle name="SAPBEXHLevel2 4 6 2" xfId="29755"/>
    <cellStyle name="SAPBEXHLevel2 4 6 3" xfId="29756"/>
    <cellStyle name="SAPBEXHLevel2 4 7" xfId="29757"/>
    <cellStyle name="SAPBEXHLevel2 4 7 2" xfId="29758"/>
    <cellStyle name="SAPBEXHLevel2 4 7 3" xfId="29759"/>
    <cellStyle name="SAPBEXHLevel2 4 8" xfId="29760"/>
    <cellStyle name="SAPBEXHLevel2 4 9" xfId="29761"/>
    <cellStyle name="SAPBEXHLevel2 5" xfId="29762"/>
    <cellStyle name="SAPBEXHLevel2 5 2" xfId="29763"/>
    <cellStyle name="SAPBEXHLevel2 5 2 2" xfId="29764"/>
    <cellStyle name="SAPBEXHLevel2 5 2 3" xfId="29765"/>
    <cellStyle name="SAPBEXHLevel2 5 3" xfId="29766"/>
    <cellStyle name="SAPBEXHLevel2 5 3 2" xfId="29767"/>
    <cellStyle name="SAPBEXHLevel2 5 3 3" xfId="29768"/>
    <cellStyle name="SAPBEXHLevel2 5 4" xfId="29769"/>
    <cellStyle name="SAPBEXHLevel2 5 5" xfId="29770"/>
    <cellStyle name="SAPBEXHLevel2 6" xfId="29771"/>
    <cellStyle name="SAPBEXHLevel2 6 2" xfId="29772"/>
    <cellStyle name="SAPBEXHLevel2 6 2 2" xfId="29773"/>
    <cellStyle name="SAPBEXHLevel2 6 2 3" xfId="29774"/>
    <cellStyle name="SAPBEXHLevel2 6 3" xfId="29775"/>
    <cellStyle name="SAPBEXHLevel2 6 3 2" xfId="29776"/>
    <cellStyle name="SAPBEXHLevel2 6 3 3" xfId="29777"/>
    <cellStyle name="SAPBEXHLevel2 6 4" xfId="29778"/>
    <cellStyle name="SAPBEXHLevel2 6 5" xfId="29779"/>
    <cellStyle name="SAPBEXHLevel2 7" xfId="29780"/>
    <cellStyle name="SAPBEXHLevel2 7 2" xfId="29781"/>
    <cellStyle name="SAPBEXHLevel2 7 2 2" xfId="29782"/>
    <cellStyle name="SAPBEXHLevel2 7 2 3" xfId="29783"/>
    <cellStyle name="SAPBEXHLevel2 7 3" xfId="29784"/>
    <cellStyle name="SAPBEXHLevel2 7 3 2" xfId="29785"/>
    <cellStyle name="SAPBEXHLevel2 7 3 3" xfId="29786"/>
    <cellStyle name="SAPBEXHLevel2 7 4" xfId="29787"/>
    <cellStyle name="SAPBEXHLevel2 7 5" xfId="29788"/>
    <cellStyle name="SAPBEXHLevel2 8" xfId="29789"/>
    <cellStyle name="SAPBEXHLevel2 8 2" xfId="29790"/>
    <cellStyle name="SAPBEXHLevel2 8 2 2" xfId="29791"/>
    <cellStyle name="SAPBEXHLevel2 8 2 3" xfId="29792"/>
    <cellStyle name="SAPBEXHLevel2 8 3" xfId="29793"/>
    <cellStyle name="SAPBEXHLevel2 8 4" xfId="29794"/>
    <cellStyle name="SAPBEXHLevel2 9" xfId="29795"/>
    <cellStyle name="SAPBEXHLevel2 9 2" xfId="29796"/>
    <cellStyle name="SAPBEXHLevel2 9 3" xfId="29797"/>
    <cellStyle name="SAPBEXHLevel2_(I) PCAP" xfId="2854"/>
    <cellStyle name="SAPBEXHLevel2X" xfId="2855"/>
    <cellStyle name="SAPBEXHLevel2X 10" xfId="29798"/>
    <cellStyle name="SAPBEXHLevel2X 10 2" xfId="29799"/>
    <cellStyle name="SAPBEXHLevel2X 10 3" xfId="29800"/>
    <cellStyle name="SAPBEXHLevel2X 11" xfId="29801"/>
    <cellStyle name="SAPBEXHLevel2X 11 2" xfId="29802"/>
    <cellStyle name="SAPBEXHLevel2X 11 3" xfId="29803"/>
    <cellStyle name="SAPBEXHLevel2X 12" xfId="29804"/>
    <cellStyle name="SAPBEXHLevel2X 13" xfId="29805"/>
    <cellStyle name="SAPBEXHLevel2X 2" xfId="2856"/>
    <cellStyle name="SAPBEXHLevel2X 2 10" xfId="29806"/>
    <cellStyle name="SAPBEXHLevel2X 2 10 2" xfId="29807"/>
    <cellStyle name="SAPBEXHLevel2X 2 10 3" xfId="29808"/>
    <cellStyle name="SAPBEXHLevel2X 2 11" xfId="29809"/>
    <cellStyle name="SAPBEXHLevel2X 2 12" xfId="29810"/>
    <cellStyle name="SAPBEXHLevel2X 2 2" xfId="2857"/>
    <cellStyle name="SAPBEXHLevel2X 2 2 10" xfId="29811"/>
    <cellStyle name="SAPBEXHLevel2X 2 2 11" xfId="29812"/>
    <cellStyle name="SAPBEXHLevel2X 2 2 2" xfId="2858"/>
    <cellStyle name="SAPBEXHLevel2X 2 2 2 2" xfId="4824"/>
    <cellStyle name="SAPBEXHLevel2X 2 2 2 2 2" xfId="29813"/>
    <cellStyle name="SAPBEXHLevel2X 2 2 2 2 2 2" xfId="29814"/>
    <cellStyle name="SAPBEXHLevel2X 2 2 2 2 2 3" xfId="29815"/>
    <cellStyle name="SAPBEXHLevel2X 2 2 2 2 3" xfId="29816"/>
    <cellStyle name="SAPBEXHLevel2X 2 2 2 2 4" xfId="29817"/>
    <cellStyle name="SAPBEXHLevel2X 2 2 2 3" xfId="29818"/>
    <cellStyle name="SAPBEXHLevel2X 2 2 2 3 2" xfId="29819"/>
    <cellStyle name="SAPBEXHLevel2X 2 2 2 3 2 2" xfId="29820"/>
    <cellStyle name="SAPBEXHLevel2X 2 2 2 3 2 3" xfId="29821"/>
    <cellStyle name="SAPBEXHLevel2X 2 2 2 3 3" xfId="29822"/>
    <cellStyle name="SAPBEXHLevel2X 2 2 2 3 4" xfId="29823"/>
    <cellStyle name="SAPBEXHLevel2X 2 2 2 4" xfId="29824"/>
    <cellStyle name="SAPBEXHLevel2X 2 2 2 4 2" xfId="29825"/>
    <cellStyle name="SAPBEXHLevel2X 2 2 2 4 2 2" xfId="29826"/>
    <cellStyle name="SAPBEXHLevel2X 2 2 2 4 2 3" xfId="29827"/>
    <cellStyle name="SAPBEXHLevel2X 2 2 2 4 3" xfId="29828"/>
    <cellStyle name="SAPBEXHLevel2X 2 2 2 4 4" xfId="29829"/>
    <cellStyle name="SAPBEXHLevel2X 2 2 2 5" xfId="29830"/>
    <cellStyle name="SAPBEXHLevel2X 2 2 2 5 2" xfId="29831"/>
    <cellStyle name="SAPBEXHLevel2X 2 2 2 5 2 2" xfId="29832"/>
    <cellStyle name="SAPBEXHLevel2X 2 2 2 5 2 3" xfId="29833"/>
    <cellStyle name="SAPBEXHLevel2X 2 2 2 5 3" xfId="29834"/>
    <cellStyle name="SAPBEXHLevel2X 2 2 2 5 4" xfId="29835"/>
    <cellStyle name="SAPBEXHLevel2X 2 2 2 6" xfId="29836"/>
    <cellStyle name="SAPBEXHLevel2X 2 2 2 6 2" xfId="29837"/>
    <cellStyle name="SAPBEXHLevel2X 2 2 2 6 3" xfId="29838"/>
    <cellStyle name="SAPBEXHLevel2X 2 2 2 7" xfId="29839"/>
    <cellStyle name="SAPBEXHLevel2X 2 2 2 7 2" xfId="29840"/>
    <cellStyle name="SAPBEXHLevel2X 2 2 2 7 3" xfId="29841"/>
    <cellStyle name="SAPBEXHLevel2X 2 2 2 8" xfId="29842"/>
    <cellStyle name="SAPBEXHLevel2X 2 2 2 9" xfId="29843"/>
    <cellStyle name="SAPBEXHLevel2X 2 2 3" xfId="4823"/>
    <cellStyle name="SAPBEXHLevel2X 2 2 3 2" xfId="29844"/>
    <cellStyle name="SAPBEXHLevel2X 2 2 3 2 2" xfId="29845"/>
    <cellStyle name="SAPBEXHLevel2X 2 2 3 2 2 2" xfId="29846"/>
    <cellStyle name="SAPBEXHLevel2X 2 2 3 2 2 3" xfId="29847"/>
    <cellStyle name="SAPBEXHLevel2X 2 2 3 2 3" xfId="29848"/>
    <cellStyle name="SAPBEXHLevel2X 2 2 3 2 4" xfId="29849"/>
    <cellStyle name="SAPBEXHLevel2X 2 2 3 3" xfId="29850"/>
    <cellStyle name="SAPBEXHLevel2X 2 2 3 3 2" xfId="29851"/>
    <cellStyle name="SAPBEXHLevel2X 2 2 3 3 2 2" xfId="29852"/>
    <cellStyle name="SAPBEXHLevel2X 2 2 3 3 2 3" xfId="29853"/>
    <cellStyle name="SAPBEXHLevel2X 2 2 3 3 3" xfId="29854"/>
    <cellStyle name="SAPBEXHLevel2X 2 2 3 3 4" xfId="29855"/>
    <cellStyle name="SAPBEXHLevel2X 2 2 3 4" xfId="29856"/>
    <cellStyle name="SAPBEXHLevel2X 2 2 3 4 2" xfId="29857"/>
    <cellStyle name="SAPBEXHLevel2X 2 2 3 4 2 2" xfId="29858"/>
    <cellStyle name="SAPBEXHLevel2X 2 2 3 4 2 3" xfId="29859"/>
    <cellStyle name="SAPBEXHLevel2X 2 2 3 4 3" xfId="29860"/>
    <cellStyle name="SAPBEXHLevel2X 2 2 3 4 4" xfId="29861"/>
    <cellStyle name="SAPBEXHLevel2X 2 2 3 5" xfId="29862"/>
    <cellStyle name="SAPBEXHLevel2X 2 2 3 5 2" xfId="29863"/>
    <cellStyle name="SAPBEXHLevel2X 2 2 3 5 2 2" xfId="29864"/>
    <cellStyle name="SAPBEXHLevel2X 2 2 3 5 2 3" xfId="29865"/>
    <cellStyle name="SAPBEXHLevel2X 2 2 3 5 3" xfId="29866"/>
    <cellStyle name="SAPBEXHLevel2X 2 2 3 5 4" xfId="29867"/>
    <cellStyle name="SAPBEXHLevel2X 2 2 3 6" xfId="29868"/>
    <cellStyle name="SAPBEXHLevel2X 2 2 3 6 2" xfId="29869"/>
    <cellStyle name="SAPBEXHLevel2X 2 2 3 6 3" xfId="29870"/>
    <cellStyle name="SAPBEXHLevel2X 2 2 3 7" xfId="29871"/>
    <cellStyle name="SAPBEXHLevel2X 2 2 3 7 2" xfId="29872"/>
    <cellStyle name="SAPBEXHLevel2X 2 2 3 7 3" xfId="29873"/>
    <cellStyle name="SAPBEXHLevel2X 2 2 3 8" xfId="29874"/>
    <cellStyle name="SAPBEXHLevel2X 2 2 3 9" xfId="29875"/>
    <cellStyle name="SAPBEXHLevel2X 2 2 4" xfId="29876"/>
    <cellStyle name="SAPBEXHLevel2X 2 2 4 2" xfId="29877"/>
    <cellStyle name="SAPBEXHLevel2X 2 2 4 2 2" xfId="29878"/>
    <cellStyle name="SAPBEXHLevel2X 2 2 4 2 3" xfId="29879"/>
    <cellStyle name="SAPBEXHLevel2X 2 2 4 3" xfId="29880"/>
    <cellStyle name="SAPBEXHLevel2X 2 2 4 4" xfId="29881"/>
    <cellStyle name="SAPBEXHLevel2X 2 2 5" xfId="29882"/>
    <cellStyle name="SAPBEXHLevel2X 2 2 5 2" xfId="29883"/>
    <cellStyle name="SAPBEXHLevel2X 2 2 5 2 2" xfId="29884"/>
    <cellStyle name="SAPBEXHLevel2X 2 2 5 2 3" xfId="29885"/>
    <cellStyle name="SAPBEXHLevel2X 2 2 5 3" xfId="29886"/>
    <cellStyle name="SAPBEXHLevel2X 2 2 5 4" xfId="29887"/>
    <cellStyle name="SAPBEXHLevel2X 2 2 6" xfId="29888"/>
    <cellStyle name="SAPBEXHLevel2X 2 2 6 2" xfId="29889"/>
    <cellStyle name="SAPBEXHLevel2X 2 2 6 2 2" xfId="29890"/>
    <cellStyle name="SAPBEXHLevel2X 2 2 6 2 3" xfId="29891"/>
    <cellStyle name="SAPBEXHLevel2X 2 2 6 3" xfId="29892"/>
    <cellStyle name="SAPBEXHLevel2X 2 2 6 4" xfId="29893"/>
    <cellStyle name="SAPBEXHLevel2X 2 2 7" xfId="29894"/>
    <cellStyle name="SAPBEXHLevel2X 2 2 7 2" xfId="29895"/>
    <cellStyle name="SAPBEXHLevel2X 2 2 7 2 2" xfId="29896"/>
    <cellStyle name="SAPBEXHLevel2X 2 2 7 2 3" xfId="29897"/>
    <cellStyle name="SAPBEXHLevel2X 2 2 7 3" xfId="29898"/>
    <cellStyle name="SAPBEXHLevel2X 2 2 7 4" xfId="29899"/>
    <cellStyle name="SAPBEXHLevel2X 2 2 8" xfId="29900"/>
    <cellStyle name="SAPBEXHLevel2X 2 2 8 2" xfId="29901"/>
    <cellStyle name="SAPBEXHLevel2X 2 2 8 3" xfId="29902"/>
    <cellStyle name="SAPBEXHLevel2X 2 2 9" xfId="29903"/>
    <cellStyle name="SAPBEXHLevel2X 2 2 9 2" xfId="29904"/>
    <cellStyle name="SAPBEXHLevel2X 2 2 9 3" xfId="29905"/>
    <cellStyle name="SAPBEXHLevel2X 2 3" xfId="2859"/>
    <cellStyle name="SAPBEXHLevel2X 2 3 2" xfId="2860"/>
    <cellStyle name="SAPBEXHLevel2X 2 3 2 2" xfId="4826"/>
    <cellStyle name="SAPBEXHLevel2X 2 3 2 2 2" xfId="29906"/>
    <cellStyle name="SAPBEXHLevel2X 2 3 2 2 3" xfId="29907"/>
    <cellStyle name="SAPBEXHLevel2X 2 3 2 3" xfId="29908"/>
    <cellStyle name="SAPBEXHLevel2X 2 3 2 4" xfId="29909"/>
    <cellStyle name="SAPBEXHLevel2X 2 3 3" xfId="4825"/>
    <cellStyle name="SAPBEXHLevel2X 2 3 3 2" xfId="29910"/>
    <cellStyle name="SAPBEXHLevel2X 2 3 3 2 2" xfId="29911"/>
    <cellStyle name="SAPBEXHLevel2X 2 3 3 2 3" xfId="29912"/>
    <cellStyle name="SAPBEXHLevel2X 2 3 3 3" xfId="29913"/>
    <cellStyle name="SAPBEXHLevel2X 2 3 3 4" xfId="29914"/>
    <cellStyle name="SAPBEXHLevel2X 2 3 4" xfId="29915"/>
    <cellStyle name="SAPBEXHLevel2X 2 3 4 2" xfId="29916"/>
    <cellStyle name="SAPBEXHLevel2X 2 3 4 2 2" xfId="29917"/>
    <cellStyle name="SAPBEXHLevel2X 2 3 4 2 3" xfId="29918"/>
    <cellStyle name="SAPBEXHLevel2X 2 3 4 3" xfId="29919"/>
    <cellStyle name="SAPBEXHLevel2X 2 3 4 4" xfId="29920"/>
    <cellStyle name="SAPBEXHLevel2X 2 3 5" xfId="29921"/>
    <cellStyle name="SAPBEXHLevel2X 2 3 5 2" xfId="29922"/>
    <cellStyle name="SAPBEXHLevel2X 2 3 5 2 2" xfId="29923"/>
    <cellStyle name="SAPBEXHLevel2X 2 3 5 2 3" xfId="29924"/>
    <cellStyle name="SAPBEXHLevel2X 2 3 5 3" xfId="29925"/>
    <cellStyle name="SAPBEXHLevel2X 2 3 5 4" xfId="29926"/>
    <cellStyle name="SAPBEXHLevel2X 2 3 6" xfId="29927"/>
    <cellStyle name="SAPBEXHLevel2X 2 3 6 2" xfId="29928"/>
    <cellStyle name="SAPBEXHLevel2X 2 3 6 3" xfId="29929"/>
    <cellStyle name="SAPBEXHLevel2X 2 3 7" xfId="29930"/>
    <cellStyle name="SAPBEXHLevel2X 2 3 7 2" xfId="29931"/>
    <cellStyle name="SAPBEXHLevel2X 2 3 7 3" xfId="29932"/>
    <cellStyle name="SAPBEXHLevel2X 2 3 8" xfId="29933"/>
    <cellStyle name="SAPBEXHLevel2X 2 3 9" xfId="29934"/>
    <cellStyle name="SAPBEXHLevel2X 2 4" xfId="2861"/>
    <cellStyle name="SAPBEXHLevel2X 2 4 2" xfId="4827"/>
    <cellStyle name="SAPBEXHLevel2X 2 4 2 2" xfId="29935"/>
    <cellStyle name="SAPBEXHLevel2X 2 4 2 2 2" xfId="29936"/>
    <cellStyle name="SAPBEXHLevel2X 2 4 2 2 3" xfId="29937"/>
    <cellStyle name="SAPBEXHLevel2X 2 4 2 3" xfId="29938"/>
    <cellStyle name="SAPBEXHLevel2X 2 4 2 4" xfId="29939"/>
    <cellStyle name="SAPBEXHLevel2X 2 4 3" xfId="29940"/>
    <cellStyle name="SAPBEXHLevel2X 2 4 3 2" xfId="29941"/>
    <cellStyle name="SAPBEXHLevel2X 2 4 3 2 2" xfId="29942"/>
    <cellStyle name="SAPBEXHLevel2X 2 4 3 2 3" xfId="29943"/>
    <cellStyle name="SAPBEXHLevel2X 2 4 3 3" xfId="29944"/>
    <cellStyle name="SAPBEXHLevel2X 2 4 3 4" xfId="29945"/>
    <cellStyle name="SAPBEXHLevel2X 2 4 4" xfId="29946"/>
    <cellStyle name="SAPBEXHLevel2X 2 4 4 2" xfId="29947"/>
    <cellStyle name="SAPBEXHLevel2X 2 4 4 2 2" xfId="29948"/>
    <cellStyle name="SAPBEXHLevel2X 2 4 4 2 3" xfId="29949"/>
    <cellStyle name="SAPBEXHLevel2X 2 4 4 3" xfId="29950"/>
    <cellStyle name="SAPBEXHLevel2X 2 4 4 4" xfId="29951"/>
    <cellStyle name="SAPBEXHLevel2X 2 4 5" xfId="29952"/>
    <cellStyle name="SAPBEXHLevel2X 2 4 5 2" xfId="29953"/>
    <cellStyle name="SAPBEXHLevel2X 2 4 5 2 2" xfId="29954"/>
    <cellStyle name="SAPBEXHLevel2X 2 4 5 2 3" xfId="29955"/>
    <cellStyle name="SAPBEXHLevel2X 2 4 5 3" xfId="29956"/>
    <cellStyle name="SAPBEXHLevel2X 2 4 5 4" xfId="29957"/>
    <cellStyle name="SAPBEXHLevel2X 2 4 6" xfId="29958"/>
    <cellStyle name="SAPBEXHLevel2X 2 4 6 2" xfId="29959"/>
    <cellStyle name="SAPBEXHLevel2X 2 4 6 3" xfId="29960"/>
    <cellStyle name="SAPBEXHLevel2X 2 4 7" xfId="29961"/>
    <cellStyle name="SAPBEXHLevel2X 2 4 7 2" xfId="29962"/>
    <cellStyle name="SAPBEXHLevel2X 2 4 7 3" xfId="29963"/>
    <cellStyle name="SAPBEXHLevel2X 2 4 8" xfId="29964"/>
    <cellStyle name="SAPBEXHLevel2X 2 4 9" xfId="29965"/>
    <cellStyle name="SAPBEXHLevel2X 2 5" xfId="4822"/>
    <cellStyle name="SAPBEXHLevel2X 2 5 2" xfId="29966"/>
    <cellStyle name="SAPBEXHLevel2X 2 5 2 2" xfId="29967"/>
    <cellStyle name="SAPBEXHLevel2X 2 5 2 3" xfId="29968"/>
    <cellStyle name="SAPBEXHLevel2X 2 5 3" xfId="29969"/>
    <cellStyle name="SAPBEXHLevel2X 2 5 4" xfId="29970"/>
    <cellStyle name="SAPBEXHLevel2X 2 6" xfId="29971"/>
    <cellStyle name="SAPBEXHLevel2X 2 6 2" xfId="29972"/>
    <cellStyle name="SAPBEXHLevel2X 2 6 2 2" xfId="29973"/>
    <cellStyle name="SAPBEXHLevel2X 2 6 2 3" xfId="29974"/>
    <cellStyle name="SAPBEXHLevel2X 2 6 3" xfId="29975"/>
    <cellStyle name="SAPBEXHLevel2X 2 6 4" xfId="29976"/>
    <cellStyle name="SAPBEXHLevel2X 2 7" xfId="29977"/>
    <cellStyle name="SAPBEXHLevel2X 2 7 2" xfId="29978"/>
    <cellStyle name="SAPBEXHLevel2X 2 7 2 2" xfId="29979"/>
    <cellStyle name="SAPBEXHLevel2X 2 7 2 3" xfId="29980"/>
    <cellStyle name="SAPBEXHLevel2X 2 7 3" xfId="29981"/>
    <cellStyle name="SAPBEXHLevel2X 2 7 4" xfId="29982"/>
    <cellStyle name="SAPBEXHLevel2X 2 8" xfId="29983"/>
    <cellStyle name="SAPBEXHLevel2X 2 8 2" xfId="29984"/>
    <cellStyle name="SAPBEXHLevel2X 2 8 2 2" xfId="29985"/>
    <cellStyle name="SAPBEXHLevel2X 2 8 2 3" xfId="29986"/>
    <cellStyle name="SAPBEXHLevel2X 2 8 3" xfId="29987"/>
    <cellStyle name="SAPBEXHLevel2X 2 8 4" xfId="29988"/>
    <cellStyle name="SAPBEXHLevel2X 2 9" xfId="29989"/>
    <cellStyle name="SAPBEXHLevel2X 2 9 2" xfId="29990"/>
    <cellStyle name="SAPBEXHLevel2X 2 9 3" xfId="29991"/>
    <cellStyle name="SAPBEXHLevel2X 2_(I) PCAP" xfId="2862"/>
    <cellStyle name="SAPBEXHLevel2X 3" xfId="2863"/>
    <cellStyle name="SAPBEXHLevel2X 3 2" xfId="2864"/>
    <cellStyle name="SAPBEXHLevel2X 3 2 2" xfId="4829"/>
    <cellStyle name="SAPBEXHLevel2X 3 2 2 2" xfId="29992"/>
    <cellStyle name="SAPBEXHLevel2X 3 2 2 3" xfId="29993"/>
    <cellStyle name="SAPBEXHLevel2X 3 2 3" xfId="29994"/>
    <cellStyle name="SAPBEXHLevel2X 3 2 4" xfId="29995"/>
    <cellStyle name="SAPBEXHLevel2X 3 3" xfId="4828"/>
    <cellStyle name="SAPBEXHLevel2X 3 3 2" xfId="29996"/>
    <cellStyle name="SAPBEXHLevel2X 3 3 2 2" xfId="29997"/>
    <cellStyle name="SAPBEXHLevel2X 3 3 2 3" xfId="29998"/>
    <cellStyle name="SAPBEXHLevel2X 3 3 3" xfId="29999"/>
    <cellStyle name="SAPBEXHLevel2X 3 3 4" xfId="30000"/>
    <cellStyle name="SAPBEXHLevel2X 3 4" xfId="30001"/>
    <cellStyle name="SAPBEXHLevel2X 3 4 2" xfId="30002"/>
    <cellStyle name="SAPBEXHLevel2X 3 4 2 2" xfId="30003"/>
    <cellStyle name="SAPBEXHLevel2X 3 4 2 3" xfId="30004"/>
    <cellStyle name="SAPBEXHLevel2X 3 4 3" xfId="30005"/>
    <cellStyle name="SAPBEXHLevel2X 3 4 4" xfId="30006"/>
    <cellStyle name="SAPBEXHLevel2X 3 5" xfId="30007"/>
    <cellStyle name="SAPBEXHLevel2X 3 5 2" xfId="30008"/>
    <cellStyle name="SAPBEXHLevel2X 3 5 2 2" xfId="30009"/>
    <cellStyle name="SAPBEXHLevel2X 3 5 2 3" xfId="30010"/>
    <cellStyle name="SAPBEXHLevel2X 3 5 3" xfId="30011"/>
    <cellStyle name="SAPBEXHLevel2X 3 5 4" xfId="30012"/>
    <cellStyle name="SAPBEXHLevel2X 3 6" xfId="30013"/>
    <cellStyle name="SAPBEXHLevel2X 3 6 2" xfId="30014"/>
    <cellStyle name="SAPBEXHLevel2X 3 6 3" xfId="30015"/>
    <cellStyle name="SAPBEXHLevel2X 3 7" xfId="30016"/>
    <cellStyle name="SAPBEXHLevel2X 3 7 2" xfId="30017"/>
    <cellStyle name="SAPBEXHLevel2X 3 7 3" xfId="30018"/>
    <cellStyle name="SAPBEXHLevel2X 3 8" xfId="30019"/>
    <cellStyle name="SAPBEXHLevel2X 3 9" xfId="30020"/>
    <cellStyle name="SAPBEXHLevel2X 4" xfId="2865"/>
    <cellStyle name="SAPBEXHLevel2X 4 2" xfId="4830"/>
    <cellStyle name="SAPBEXHLevel2X 4 2 2" xfId="30021"/>
    <cellStyle name="SAPBEXHLevel2X 4 2 2 2" xfId="30022"/>
    <cellStyle name="SAPBEXHLevel2X 4 2 2 3" xfId="30023"/>
    <cellStyle name="SAPBEXHLevel2X 4 2 3" xfId="30024"/>
    <cellStyle name="SAPBEXHLevel2X 4 2 4" xfId="30025"/>
    <cellStyle name="SAPBEXHLevel2X 4 3" xfId="30026"/>
    <cellStyle name="SAPBEXHLevel2X 4 3 2" xfId="30027"/>
    <cellStyle name="SAPBEXHLevel2X 4 3 2 2" xfId="30028"/>
    <cellStyle name="SAPBEXHLevel2X 4 3 2 3" xfId="30029"/>
    <cellStyle name="SAPBEXHLevel2X 4 3 3" xfId="30030"/>
    <cellStyle name="SAPBEXHLevel2X 4 3 4" xfId="30031"/>
    <cellStyle name="SAPBEXHLevel2X 4 4" xfId="30032"/>
    <cellStyle name="SAPBEXHLevel2X 4 4 2" xfId="30033"/>
    <cellStyle name="SAPBEXHLevel2X 4 4 2 2" xfId="30034"/>
    <cellStyle name="SAPBEXHLevel2X 4 4 2 3" xfId="30035"/>
    <cellStyle name="SAPBEXHLevel2X 4 4 3" xfId="30036"/>
    <cellStyle name="SAPBEXHLevel2X 4 4 4" xfId="30037"/>
    <cellStyle name="SAPBEXHLevel2X 4 5" xfId="30038"/>
    <cellStyle name="SAPBEXHLevel2X 4 5 2" xfId="30039"/>
    <cellStyle name="SAPBEXHLevel2X 4 5 2 2" xfId="30040"/>
    <cellStyle name="SAPBEXHLevel2X 4 5 2 3" xfId="30041"/>
    <cellStyle name="SAPBEXHLevel2X 4 5 3" xfId="30042"/>
    <cellStyle name="SAPBEXHLevel2X 4 5 4" xfId="30043"/>
    <cellStyle name="SAPBEXHLevel2X 4 6" xfId="30044"/>
    <cellStyle name="SAPBEXHLevel2X 4 6 2" xfId="30045"/>
    <cellStyle name="SAPBEXHLevel2X 4 6 3" xfId="30046"/>
    <cellStyle name="SAPBEXHLevel2X 4 7" xfId="30047"/>
    <cellStyle name="SAPBEXHLevel2X 4 7 2" xfId="30048"/>
    <cellStyle name="SAPBEXHLevel2X 4 7 3" xfId="30049"/>
    <cellStyle name="SAPBEXHLevel2X 4 8" xfId="30050"/>
    <cellStyle name="SAPBEXHLevel2X 4 9" xfId="30051"/>
    <cellStyle name="SAPBEXHLevel2X 5" xfId="4821"/>
    <cellStyle name="SAPBEXHLevel2X 5 2" xfId="30052"/>
    <cellStyle name="SAPBEXHLevel2X 5 2 2" xfId="30053"/>
    <cellStyle name="SAPBEXHLevel2X 5 2 2 2" xfId="30054"/>
    <cellStyle name="SAPBEXHLevel2X 5 2 2 3" xfId="30055"/>
    <cellStyle name="SAPBEXHLevel2X 5 2 3" xfId="30056"/>
    <cellStyle name="SAPBEXHLevel2X 5 2 4" xfId="30057"/>
    <cellStyle name="SAPBEXHLevel2X 5 3" xfId="30058"/>
    <cellStyle name="SAPBEXHLevel2X 5 3 2" xfId="30059"/>
    <cellStyle name="SAPBEXHLevel2X 5 3 2 2" xfId="30060"/>
    <cellStyle name="SAPBEXHLevel2X 5 3 2 3" xfId="30061"/>
    <cellStyle name="SAPBEXHLevel2X 5 3 3" xfId="30062"/>
    <cellStyle name="SAPBEXHLevel2X 5 3 4" xfId="30063"/>
    <cellStyle name="SAPBEXHLevel2X 5 4" xfId="30064"/>
    <cellStyle name="SAPBEXHLevel2X 5 4 2" xfId="30065"/>
    <cellStyle name="SAPBEXHLevel2X 5 4 2 2" xfId="30066"/>
    <cellStyle name="SAPBEXHLevel2X 5 4 2 3" xfId="30067"/>
    <cellStyle name="SAPBEXHLevel2X 5 4 3" xfId="30068"/>
    <cellStyle name="SAPBEXHLevel2X 5 4 4" xfId="30069"/>
    <cellStyle name="SAPBEXHLevel2X 5 5" xfId="30070"/>
    <cellStyle name="SAPBEXHLevel2X 5 5 2" xfId="30071"/>
    <cellStyle name="SAPBEXHLevel2X 5 5 2 2" xfId="30072"/>
    <cellStyle name="SAPBEXHLevel2X 5 5 2 3" xfId="30073"/>
    <cellStyle name="SAPBEXHLevel2X 5 5 3" xfId="30074"/>
    <cellStyle name="SAPBEXHLevel2X 5 5 4" xfId="30075"/>
    <cellStyle name="SAPBEXHLevel2X 5 6" xfId="30076"/>
    <cellStyle name="SAPBEXHLevel2X 5 6 2" xfId="30077"/>
    <cellStyle name="SAPBEXHLevel2X 5 6 3" xfId="30078"/>
    <cellStyle name="SAPBEXHLevel2X 5 7" xfId="30079"/>
    <cellStyle name="SAPBEXHLevel2X 5 7 2" xfId="30080"/>
    <cellStyle name="SAPBEXHLevel2X 5 7 3" xfId="30081"/>
    <cellStyle name="SAPBEXHLevel2X 5 8" xfId="30082"/>
    <cellStyle name="SAPBEXHLevel2X 5 9" xfId="30083"/>
    <cellStyle name="SAPBEXHLevel2X 6" xfId="30084"/>
    <cellStyle name="SAPBEXHLevel2X 6 2" xfId="30085"/>
    <cellStyle name="SAPBEXHLevel2X 6 2 2" xfId="30086"/>
    <cellStyle name="SAPBEXHLevel2X 6 2 3" xfId="30087"/>
    <cellStyle name="SAPBEXHLevel2X 6 3" xfId="30088"/>
    <cellStyle name="SAPBEXHLevel2X 6 3 2" xfId="30089"/>
    <cellStyle name="SAPBEXHLevel2X 6 3 3" xfId="30090"/>
    <cellStyle name="SAPBEXHLevel2X 6 4" xfId="30091"/>
    <cellStyle name="SAPBEXHLevel2X 6 5" xfId="30092"/>
    <cellStyle name="SAPBEXHLevel2X 7" xfId="30093"/>
    <cellStyle name="SAPBEXHLevel2X 7 2" xfId="30094"/>
    <cellStyle name="SAPBEXHLevel2X 7 2 2" xfId="30095"/>
    <cellStyle name="SAPBEXHLevel2X 7 2 3" xfId="30096"/>
    <cellStyle name="SAPBEXHLevel2X 7 3" xfId="30097"/>
    <cellStyle name="SAPBEXHLevel2X 7 3 2" xfId="30098"/>
    <cellStyle name="SAPBEXHLevel2X 7 3 3" xfId="30099"/>
    <cellStyle name="SAPBEXHLevel2X 7 4" xfId="30100"/>
    <cellStyle name="SAPBEXHLevel2X 7 5" xfId="30101"/>
    <cellStyle name="SAPBEXHLevel2X 8" xfId="30102"/>
    <cellStyle name="SAPBEXHLevel2X 8 2" xfId="30103"/>
    <cellStyle name="SAPBEXHLevel2X 8 2 2" xfId="30104"/>
    <cellStyle name="SAPBEXHLevel2X 8 2 3" xfId="30105"/>
    <cellStyle name="SAPBEXHLevel2X 8 3" xfId="30106"/>
    <cellStyle name="SAPBEXHLevel2X 8 4" xfId="30107"/>
    <cellStyle name="SAPBEXHLevel2X 9" xfId="30108"/>
    <cellStyle name="SAPBEXHLevel2X 9 2" xfId="30109"/>
    <cellStyle name="SAPBEXHLevel2X 9 2 2" xfId="30110"/>
    <cellStyle name="SAPBEXHLevel2X 9 2 3" xfId="30111"/>
    <cellStyle name="SAPBEXHLevel2X 9 3" xfId="30112"/>
    <cellStyle name="SAPBEXHLevel2X 9 4" xfId="30113"/>
    <cellStyle name="SAPBEXHLevel2X_(I) PCAP" xfId="2866"/>
    <cellStyle name="SAPBEXHLevel3" xfId="2867"/>
    <cellStyle name="SAPBEXHLevel3 10" xfId="30114"/>
    <cellStyle name="SAPBEXHLevel3 10 2" xfId="30115"/>
    <cellStyle name="SAPBEXHLevel3 10 3" xfId="30116"/>
    <cellStyle name="SAPBEXHLevel3 11" xfId="30117"/>
    <cellStyle name="SAPBEXHLevel3 12" xfId="30118"/>
    <cellStyle name="SAPBEXHLevel3 2" xfId="2868"/>
    <cellStyle name="SAPBEXHLevel3 2 2" xfId="2869"/>
    <cellStyle name="SAPBEXHLevel3 2 2 2" xfId="2870"/>
    <cellStyle name="SAPBEXHLevel3 2 2 2 2" xfId="4834"/>
    <cellStyle name="SAPBEXHLevel3 2 2 2 3" xfId="30119"/>
    <cellStyle name="SAPBEXHLevel3 2 2 3" xfId="4833"/>
    <cellStyle name="SAPBEXHLevel3 2 2 4" xfId="30120"/>
    <cellStyle name="SAPBEXHLevel3 2 3" xfId="2871"/>
    <cellStyle name="SAPBEXHLevel3 2 3 2" xfId="4835"/>
    <cellStyle name="SAPBEXHLevel3 2 3 2 2" xfId="30121"/>
    <cellStyle name="SAPBEXHLevel3 2 3 2 3" xfId="30122"/>
    <cellStyle name="SAPBEXHLevel3 2 3 3" xfId="30123"/>
    <cellStyle name="SAPBEXHLevel3 2 3 4" xfId="30124"/>
    <cellStyle name="SAPBEXHLevel3 2 4" xfId="4832"/>
    <cellStyle name="SAPBEXHLevel3 2 4 2" xfId="30125"/>
    <cellStyle name="SAPBEXHLevel3 2 4 2 2" xfId="30126"/>
    <cellStyle name="SAPBEXHLevel3 2 4 2 3" xfId="30127"/>
    <cellStyle name="SAPBEXHLevel3 2 4 3" xfId="30128"/>
    <cellStyle name="SAPBEXHLevel3 2 4 4" xfId="30129"/>
    <cellStyle name="SAPBEXHLevel3 2 5" xfId="30130"/>
    <cellStyle name="SAPBEXHLevel3 2 5 2" xfId="30131"/>
    <cellStyle name="SAPBEXHLevel3 2 5 2 2" xfId="30132"/>
    <cellStyle name="SAPBEXHLevel3 2 5 2 3" xfId="30133"/>
    <cellStyle name="SAPBEXHLevel3 2 5 3" xfId="30134"/>
    <cellStyle name="SAPBEXHLevel3 2 5 4" xfId="30135"/>
    <cellStyle name="SAPBEXHLevel3 2 6" xfId="30136"/>
    <cellStyle name="SAPBEXHLevel3 2 6 2" xfId="30137"/>
    <cellStyle name="SAPBEXHLevel3 2 6 3" xfId="30138"/>
    <cellStyle name="SAPBEXHLevel3 2 7" xfId="30139"/>
    <cellStyle name="SAPBEXHLevel3 2 7 2" xfId="30140"/>
    <cellStyle name="SAPBEXHLevel3 2 7 3" xfId="30141"/>
    <cellStyle name="SAPBEXHLevel3 2 8" xfId="30142"/>
    <cellStyle name="SAPBEXHLevel3 2 9" xfId="30143"/>
    <cellStyle name="SAPBEXHLevel3 2_(I) PCAP" xfId="2872"/>
    <cellStyle name="SAPBEXHLevel3 3" xfId="2873"/>
    <cellStyle name="SAPBEXHLevel3 3 2" xfId="4836"/>
    <cellStyle name="SAPBEXHLevel3 3 2 2" xfId="30144"/>
    <cellStyle name="SAPBEXHLevel3 3 2 2 2" xfId="30145"/>
    <cellStyle name="SAPBEXHLevel3 3 2 2 3" xfId="30146"/>
    <cellStyle name="SAPBEXHLevel3 3 2 3" xfId="30147"/>
    <cellStyle name="SAPBEXHLevel3 3 2 4" xfId="30148"/>
    <cellStyle name="SAPBEXHLevel3 3 3" xfId="30149"/>
    <cellStyle name="SAPBEXHLevel3 3 3 2" xfId="30150"/>
    <cellStyle name="SAPBEXHLevel3 3 3 2 2" xfId="30151"/>
    <cellStyle name="SAPBEXHLevel3 3 3 2 3" xfId="30152"/>
    <cellStyle name="SAPBEXHLevel3 3 3 3" xfId="30153"/>
    <cellStyle name="SAPBEXHLevel3 3 3 4" xfId="30154"/>
    <cellStyle name="SAPBEXHLevel3 3 4" xfId="30155"/>
    <cellStyle name="SAPBEXHLevel3 3 4 2" xfId="30156"/>
    <cellStyle name="SAPBEXHLevel3 3 4 2 2" xfId="30157"/>
    <cellStyle name="SAPBEXHLevel3 3 4 2 3" xfId="30158"/>
    <cellStyle name="SAPBEXHLevel3 3 4 3" xfId="30159"/>
    <cellStyle name="SAPBEXHLevel3 3 4 4" xfId="30160"/>
    <cellStyle name="SAPBEXHLevel3 3 5" xfId="30161"/>
    <cellStyle name="SAPBEXHLevel3 3 5 2" xfId="30162"/>
    <cellStyle name="SAPBEXHLevel3 3 5 2 2" xfId="30163"/>
    <cellStyle name="SAPBEXHLevel3 3 5 2 3" xfId="30164"/>
    <cellStyle name="SAPBEXHLevel3 3 5 3" xfId="30165"/>
    <cellStyle name="SAPBEXHLevel3 3 5 4" xfId="30166"/>
    <cellStyle name="SAPBEXHLevel3 3 6" xfId="30167"/>
    <cellStyle name="SAPBEXHLevel3 3 6 2" xfId="30168"/>
    <cellStyle name="SAPBEXHLevel3 3 6 3" xfId="30169"/>
    <cellStyle name="SAPBEXHLevel3 3 7" xfId="30170"/>
    <cellStyle name="SAPBEXHLevel3 3 7 2" xfId="30171"/>
    <cellStyle name="SAPBEXHLevel3 3 7 3" xfId="30172"/>
    <cellStyle name="SAPBEXHLevel3 3 8" xfId="30173"/>
    <cellStyle name="SAPBEXHLevel3 3 9" xfId="30174"/>
    <cellStyle name="SAPBEXHLevel3 4" xfId="4831"/>
    <cellStyle name="SAPBEXHLevel3 4 2" xfId="30175"/>
    <cellStyle name="SAPBEXHLevel3 4 2 2" xfId="30176"/>
    <cellStyle name="SAPBEXHLevel3 4 2 2 2" xfId="30177"/>
    <cellStyle name="SAPBEXHLevel3 4 2 2 3" xfId="30178"/>
    <cellStyle name="SAPBEXHLevel3 4 2 3" xfId="30179"/>
    <cellStyle name="SAPBEXHLevel3 4 2 4" xfId="30180"/>
    <cellStyle name="SAPBEXHLevel3 4 3" xfId="30181"/>
    <cellStyle name="SAPBEXHLevel3 4 3 2" xfId="30182"/>
    <cellStyle name="SAPBEXHLevel3 4 3 2 2" xfId="30183"/>
    <cellStyle name="SAPBEXHLevel3 4 3 2 3" xfId="30184"/>
    <cellStyle name="SAPBEXHLevel3 4 3 3" xfId="30185"/>
    <cellStyle name="SAPBEXHLevel3 4 3 4" xfId="30186"/>
    <cellStyle name="SAPBEXHLevel3 4 4" xfId="30187"/>
    <cellStyle name="SAPBEXHLevel3 4 4 2" xfId="30188"/>
    <cellStyle name="SAPBEXHLevel3 4 4 2 2" xfId="30189"/>
    <cellStyle name="SAPBEXHLevel3 4 4 2 3" xfId="30190"/>
    <cellStyle name="SAPBEXHLevel3 4 4 3" xfId="30191"/>
    <cellStyle name="SAPBEXHLevel3 4 4 4" xfId="30192"/>
    <cellStyle name="SAPBEXHLevel3 4 5" xfId="30193"/>
    <cellStyle name="SAPBEXHLevel3 4 5 2" xfId="30194"/>
    <cellStyle name="SAPBEXHLevel3 4 5 2 2" xfId="30195"/>
    <cellStyle name="SAPBEXHLevel3 4 5 2 3" xfId="30196"/>
    <cellStyle name="SAPBEXHLevel3 4 5 3" xfId="30197"/>
    <cellStyle name="SAPBEXHLevel3 4 5 4" xfId="30198"/>
    <cellStyle name="SAPBEXHLevel3 4 6" xfId="30199"/>
    <cellStyle name="SAPBEXHLevel3 4 6 2" xfId="30200"/>
    <cellStyle name="SAPBEXHLevel3 4 6 3" xfId="30201"/>
    <cellStyle name="SAPBEXHLevel3 4 7" xfId="30202"/>
    <cellStyle name="SAPBEXHLevel3 4 7 2" xfId="30203"/>
    <cellStyle name="SAPBEXHLevel3 4 7 3" xfId="30204"/>
    <cellStyle name="SAPBEXHLevel3 4 8" xfId="30205"/>
    <cellStyle name="SAPBEXHLevel3 4 9" xfId="30206"/>
    <cellStyle name="SAPBEXHLevel3 5" xfId="30207"/>
    <cellStyle name="SAPBEXHLevel3 5 2" xfId="30208"/>
    <cellStyle name="SAPBEXHLevel3 5 2 2" xfId="30209"/>
    <cellStyle name="SAPBEXHLevel3 5 2 3" xfId="30210"/>
    <cellStyle name="SAPBEXHLevel3 5 3" xfId="30211"/>
    <cellStyle name="SAPBEXHLevel3 5 3 2" xfId="30212"/>
    <cellStyle name="SAPBEXHLevel3 5 3 3" xfId="30213"/>
    <cellStyle name="SAPBEXHLevel3 5 4" xfId="30214"/>
    <cellStyle name="SAPBEXHLevel3 5 5" xfId="30215"/>
    <cellStyle name="SAPBEXHLevel3 6" xfId="30216"/>
    <cellStyle name="SAPBEXHLevel3 6 2" xfId="30217"/>
    <cellStyle name="SAPBEXHLevel3 6 2 2" xfId="30218"/>
    <cellStyle name="SAPBEXHLevel3 6 2 3" xfId="30219"/>
    <cellStyle name="SAPBEXHLevel3 6 3" xfId="30220"/>
    <cellStyle name="SAPBEXHLevel3 6 3 2" xfId="30221"/>
    <cellStyle name="SAPBEXHLevel3 6 3 3" xfId="30222"/>
    <cellStyle name="SAPBEXHLevel3 6 4" xfId="30223"/>
    <cellStyle name="SAPBEXHLevel3 6 5" xfId="30224"/>
    <cellStyle name="SAPBEXHLevel3 7" xfId="30225"/>
    <cellStyle name="SAPBEXHLevel3 7 2" xfId="30226"/>
    <cellStyle name="SAPBEXHLevel3 7 2 2" xfId="30227"/>
    <cellStyle name="SAPBEXHLevel3 7 2 3" xfId="30228"/>
    <cellStyle name="SAPBEXHLevel3 7 3" xfId="30229"/>
    <cellStyle name="SAPBEXHLevel3 7 3 2" xfId="30230"/>
    <cellStyle name="SAPBEXHLevel3 7 3 3" xfId="30231"/>
    <cellStyle name="SAPBEXHLevel3 7 4" xfId="30232"/>
    <cellStyle name="SAPBEXHLevel3 7 5" xfId="30233"/>
    <cellStyle name="SAPBEXHLevel3 8" xfId="30234"/>
    <cellStyle name="SAPBEXHLevel3 8 2" xfId="30235"/>
    <cellStyle name="SAPBEXHLevel3 8 2 2" xfId="30236"/>
    <cellStyle name="SAPBEXHLevel3 8 2 3" xfId="30237"/>
    <cellStyle name="SAPBEXHLevel3 8 3" xfId="30238"/>
    <cellStyle name="SAPBEXHLevel3 8 4" xfId="30239"/>
    <cellStyle name="SAPBEXHLevel3 9" xfId="30240"/>
    <cellStyle name="SAPBEXHLevel3 9 2" xfId="30241"/>
    <cellStyle name="SAPBEXHLevel3 9 3" xfId="30242"/>
    <cellStyle name="SAPBEXHLevel3_(I) PCAP" xfId="2874"/>
    <cellStyle name="SAPBEXHLevel3X" xfId="2875"/>
    <cellStyle name="SAPBEXHLevel3X 10" xfId="30243"/>
    <cellStyle name="SAPBEXHLevel3X 10 2" xfId="30244"/>
    <cellStyle name="SAPBEXHLevel3X 10 3" xfId="30245"/>
    <cellStyle name="SAPBEXHLevel3X 11" xfId="30246"/>
    <cellStyle name="SAPBEXHLevel3X 11 2" xfId="30247"/>
    <cellStyle name="SAPBEXHLevel3X 11 3" xfId="30248"/>
    <cellStyle name="SAPBEXHLevel3X 12" xfId="30249"/>
    <cellStyle name="SAPBEXHLevel3X 13" xfId="30250"/>
    <cellStyle name="SAPBEXHLevel3X 2" xfId="2876"/>
    <cellStyle name="SAPBEXHLevel3X 2 10" xfId="30251"/>
    <cellStyle name="SAPBEXHLevel3X 2 10 2" xfId="30252"/>
    <cellStyle name="SAPBEXHLevel3X 2 10 3" xfId="30253"/>
    <cellStyle name="SAPBEXHLevel3X 2 11" xfId="30254"/>
    <cellStyle name="SAPBEXHLevel3X 2 12" xfId="30255"/>
    <cellStyle name="SAPBEXHLevel3X 2 2" xfId="2877"/>
    <cellStyle name="SAPBEXHLevel3X 2 2 10" xfId="30256"/>
    <cellStyle name="SAPBEXHLevel3X 2 2 11" xfId="30257"/>
    <cellStyle name="SAPBEXHLevel3X 2 2 2" xfId="2878"/>
    <cellStyle name="SAPBEXHLevel3X 2 2 2 2" xfId="4840"/>
    <cellStyle name="SAPBEXHLevel3X 2 2 2 2 2" xfId="30258"/>
    <cellStyle name="SAPBEXHLevel3X 2 2 2 2 2 2" xfId="30259"/>
    <cellStyle name="SAPBEXHLevel3X 2 2 2 2 2 3" xfId="30260"/>
    <cellStyle name="SAPBEXHLevel3X 2 2 2 2 3" xfId="30261"/>
    <cellStyle name="SAPBEXHLevel3X 2 2 2 2 4" xfId="30262"/>
    <cellStyle name="SAPBEXHLevel3X 2 2 2 3" xfId="30263"/>
    <cellStyle name="SAPBEXHLevel3X 2 2 2 3 2" xfId="30264"/>
    <cellStyle name="SAPBEXHLevel3X 2 2 2 3 2 2" xfId="30265"/>
    <cellStyle name="SAPBEXHLevel3X 2 2 2 3 2 3" xfId="30266"/>
    <cellStyle name="SAPBEXHLevel3X 2 2 2 3 3" xfId="30267"/>
    <cellStyle name="SAPBEXHLevel3X 2 2 2 3 4" xfId="30268"/>
    <cellStyle name="SAPBEXHLevel3X 2 2 2 4" xfId="30269"/>
    <cellStyle name="SAPBEXHLevel3X 2 2 2 4 2" xfId="30270"/>
    <cellStyle name="SAPBEXHLevel3X 2 2 2 4 2 2" xfId="30271"/>
    <cellStyle name="SAPBEXHLevel3X 2 2 2 4 2 3" xfId="30272"/>
    <cellStyle name="SAPBEXHLevel3X 2 2 2 4 3" xfId="30273"/>
    <cellStyle name="SAPBEXHLevel3X 2 2 2 4 4" xfId="30274"/>
    <cellStyle name="SAPBEXHLevel3X 2 2 2 5" xfId="30275"/>
    <cellStyle name="SAPBEXHLevel3X 2 2 2 5 2" xfId="30276"/>
    <cellStyle name="SAPBEXHLevel3X 2 2 2 5 2 2" xfId="30277"/>
    <cellStyle name="SAPBEXHLevel3X 2 2 2 5 2 3" xfId="30278"/>
    <cellStyle name="SAPBEXHLevel3X 2 2 2 5 3" xfId="30279"/>
    <cellStyle name="SAPBEXHLevel3X 2 2 2 5 4" xfId="30280"/>
    <cellStyle name="SAPBEXHLevel3X 2 2 2 6" xfId="30281"/>
    <cellStyle name="SAPBEXHLevel3X 2 2 2 6 2" xfId="30282"/>
    <cellStyle name="SAPBEXHLevel3X 2 2 2 6 3" xfId="30283"/>
    <cellStyle name="SAPBEXHLevel3X 2 2 2 7" xfId="30284"/>
    <cellStyle name="SAPBEXHLevel3X 2 2 2 7 2" xfId="30285"/>
    <cellStyle name="SAPBEXHLevel3X 2 2 2 7 3" xfId="30286"/>
    <cellStyle name="SAPBEXHLevel3X 2 2 2 8" xfId="30287"/>
    <cellStyle name="SAPBEXHLevel3X 2 2 2 9" xfId="30288"/>
    <cellStyle name="SAPBEXHLevel3X 2 2 3" xfId="4839"/>
    <cellStyle name="SAPBEXHLevel3X 2 2 3 2" xfId="30289"/>
    <cellStyle name="SAPBEXHLevel3X 2 2 3 2 2" xfId="30290"/>
    <cellStyle name="SAPBEXHLevel3X 2 2 3 2 2 2" xfId="30291"/>
    <cellStyle name="SAPBEXHLevel3X 2 2 3 2 2 3" xfId="30292"/>
    <cellStyle name="SAPBEXHLevel3X 2 2 3 2 3" xfId="30293"/>
    <cellStyle name="SAPBEXHLevel3X 2 2 3 2 4" xfId="30294"/>
    <cellStyle name="SAPBEXHLevel3X 2 2 3 3" xfId="30295"/>
    <cellStyle name="SAPBEXHLevel3X 2 2 3 3 2" xfId="30296"/>
    <cellStyle name="SAPBEXHLevel3X 2 2 3 3 2 2" xfId="30297"/>
    <cellStyle name="SAPBEXHLevel3X 2 2 3 3 2 3" xfId="30298"/>
    <cellStyle name="SAPBEXHLevel3X 2 2 3 3 3" xfId="30299"/>
    <cellStyle name="SAPBEXHLevel3X 2 2 3 3 4" xfId="30300"/>
    <cellStyle name="SAPBEXHLevel3X 2 2 3 4" xfId="30301"/>
    <cellStyle name="SAPBEXHLevel3X 2 2 3 4 2" xfId="30302"/>
    <cellStyle name="SAPBEXHLevel3X 2 2 3 4 2 2" xfId="30303"/>
    <cellStyle name="SAPBEXHLevel3X 2 2 3 4 2 3" xfId="30304"/>
    <cellStyle name="SAPBEXHLevel3X 2 2 3 4 3" xfId="30305"/>
    <cellStyle name="SAPBEXHLevel3X 2 2 3 4 4" xfId="30306"/>
    <cellStyle name="SAPBEXHLevel3X 2 2 3 5" xfId="30307"/>
    <cellStyle name="SAPBEXHLevel3X 2 2 3 5 2" xfId="30308"/>
    <cellStyle name="SAPBEXHLevel3X 2 2 3 5 2 2" xfId="30309"/>
    <cellStyle name="SAPBEXHLevel3X 2 2 3 5 2 3" xfId="30310"/>
    <cellStyle name="SAPBEXHLevel3X 2 2 3 5 3" xfId="30311"/>
    <cellStyle name="SAPBEXHLevel3X 2 2 3 5 4" xfId="30312"/>
    <cellStyle name="SAPBEXHLevel3X 2 2 3 6" xfId="30313"/>
    <cellStyle name="SAPBEXHLevel3X 2 2 3 6 2" xfId="30314"/>
    <cellStyle name="SAPBEXHLevel3X 2 2 3 6 3" xfId="30315"/>
    <cellStyle name="SAPBEXHLevel3X 2 2 3 7" xfId="30316"/>
    <cellStyle name="SAPBEXHLevel3X 2 2 3 7 2" xfId="30317"/>
    <cellStyle name="SAPBEXHLevel3X 2 2 3 7 3" xfId="30318"/>
    <cellStyle name="SAPBEXHLevel3X 2 2 3 8" xfId="30319"/>
    <cellStyle name="SAPBEXHLevel3X 2 2 3 9" xfId="30320"/>
    <cellStyle name="SAPBEXHLevel3X 2 2 4" xfId="30321"/>
    <cellStyle name="SAPBEXHLevel3X 2 2 4 2" xfId="30322"/>
    <cellStyle name="SAPBEXHLevel3X 2 2 4 2 2" xfId="30323"/>
    <cellStyle name="SAPBEXHLevel3X 2 2 4 2 3" xfId="30324"/>
    <cellStyle name="SAPBEXHLevel3X 2 2 4 3" xfId="30325"/>
    <cellStyle name="SAPBEXHLevel3X 2 2 4 4" xfId="30326"/>
    <cellStyle name="SAPBEXHLevel3X 2 2 5" xfId="30327"/>
    <cellStyle name="SAPBEXHLevel3X 2 2 5 2" xfId="30328"/>
    <cellStyle name="SAPBEXHLevel3X 2 2 5 2 2" xfId="30329"/>
    <cellStyle name="SAPBEXHLevel3X 2 2 5 2 3" xfId="30330"/>
    <cellStyle name="SAPBEXHLevel3X 2 2 5 3" xfId="30331"/>
    <cellStyle name="SAPBEXHLevel3X 2 2 5 4" xfId="30332"/>
    <cellStyle name="SAPBEXHLevel3X 2 2 6" xfId="30333"/>
    <cellStyle name="SAPBEXHLevel3X 2 2 6 2" xfId="30334"/>
    <cellStyle name="SAPBEXHLevel3X 2 2 6 2 2" xfId="30335"/>
    <cellStyle name="SAPBEXHLevel3X 2 2 6 2 3" xfId="30336"/>
    <cellStyle name="SAPBEXHLevel3X 2 2 6 3" xfId="30337"/>
    <cellStyle name="SAPBEXHLevel3X 2 2 6 4" xfId="30338"/>
    <cellStyle name="SAPBEXHLevel3X 2 2 7" xfId="30339"/>
    <cellStyle name="SAPBEXHLevel3X 2 2 7 2" xfId="30340"/>
    <cellStyle name="SAPBEXHLevel3X 2 2 7 2 2" xfId="30341"/>
    <cellStyle name="SAPBEXHLevel3X 2 2 7 2 3" xfId="30342"/>
    <cellStyle name="SAPBEXHLevel3X 2 2 7 3" xfId="30343"/>
    <cellStyle name="SAPBEXHLevel3X 2 2 7 4" xfId="30344"/>
    <cellStyle name="SAPBEXHLevel3X 2 2 8" xfId="30345"/>
    <cellStyle name="SAPBEXHLevel3X 2 2 8 2" xfId="30346"/>
    <cellStyle name="SAPBEXHLevel3X 2 2 8 3" xfId="30347"/>
    <cellStyle name="SAPBEXHLevel3X 2 2 9" xfId="30348"/>
    <cellStyle name="SAPBEXHLevel3X 2 2 9 2" xfId="30349"/>
    <cellStyle name="SAPBEXHLevel3X 2 2 9 3" xfId="30350"/>
    <cellStyle name="SAPBEXHLevel3X 2 3" xfId="2879"/>
    <cellStyle name="SAPBEXHLevel3X 2 3 2" xfId="2880"/>
    <cellStyle name="SAPBEXHLevel3X 2 3 2 2" xfId="4842"/>
    <cellStyle name="SAPBEXHLevel3X 2 3 2 2 2" xfId="30351"/>
    <cellStyle name="SAPBEXHLevel3X 2 3 2 2 3" xfId="30352"/>
    <cellStyle name="SAPBEXHLevel3X 2 3 2 3" xfId="30353"/>
    <cellStyle name="SAPBEXHLevel3X 2 3 2 4" xfId="30354"/>
    <cellStyle name="SAPBEXHLevel3X 2 3 3" xfId="4841"/>
    <cellStyle name="SAPBEXHLevel3X 2 3 3 2" xfId="30355"/>
    <cellStyle name="SAPBEXHLevel3X 2 3 3 2 2" xfId="30356"/>
    <cellStyle name="SAPBEXHLevel3X 2 3 3 2 3" xfId="30357"/>
    <cellStyle name="SAPBEXHLevel3X 2 3 3 3" xfId="30358"/>
    <cellStyle name="SAPBEXHLevel3X 2 3 3 4" xfId="30359"/>
    <cellStyle name="SAPBEXHLevel3X 2 3 4" xfId="30360"/>
    <cellStyle name="SAPBEXHLevel3X 2 3 4 2" xfId="30361"/>
    <cellStyle name="SAPBEXHLevel3X 2 3 4 2 2" xfId="30362"/>
    <cellStyle name="SAPBEXHLevel3X 2 3 4 2 3" xfId="30363"/>
    <cellStyle name="SAPBEXHLevel3X 2 3 4 3" xfId="30364"/>
    <cellStyle name="SAPBEXHLevel3X 2 3 4 4" xfId="30365"/>
    <cellStyle name="SAPBEXHLevel3X 2 3 5" xfId="30366"/>
    <cellStyle name="SAPBEXHLevel3X 2 3 5 2" xfId="30367"/>
    <cellStyle name="SAPBEXHLevel3X 2 3 5 2 2" xfId="30368"/>
    <cellStyle name="SAPBEXHLevel3X 2 3 5 2 3" xfId="30369"/>
    <cellStyle name="SAPBEXHLevel3X 2 3 5 3" xfId="30370"/>
    <cellStyle name="SAPBEXHLevel3X 2 3 5 4" xfId="30371"/>
    <cellStyle name="SAPBEXHLevel3X 2 3 6" xfId="30372"/>
    <cellStyle name="SAPBEXHLevel3X 2 3 6 2" xfId="30373"/>
    <cellStyle name="SAPBEXHLevel3X 2 3 6 3" xfId="30374"/>
    <cellStyle name="SAPBEXHLevel3X 2 3 7" xfId="30375"/>
    <cellStyle name="SAPBEXHLevel3X 2 3 7 2" xfId="30376"/>
    <cellStyle name="SAPBEXHLevel3X 2 3 7 3" xfId="30377"/>
    <cellStyle name="SAPBEXHLevel3X 2 3 8" xfId="30378"/>
    <cellStyle name="SAPBEXHLevel3X 2 3 9" xfId="30379"/>
    <cellStyle name="SAPBEXHLevel3X 2 4" xfId="2881"/>
    <cellStyle name="SAPBEXHLevel3X 2 4 2" xfId="4843"/>
    <cellStyle name="SAPBEXHLevel3X 2 4 2 2" xfId="30380"/>
    <cellStyle name="SAPBEXHLevel3X 2 4 2 2 2" xfId="30381"/>
    <cellStyle name="SAPBEXHLevel3X 2 4 2 2 3" xfId="30382"/>
    <cellStyle name="SAPBEXHLevel3X 2 4 2 3" xfId="30383"/>
    <cellStyle name="SAPBEXHLevel3X 2 4 2 4" xfId="30384"/>
    <cellStyle name="SAPBEXHLevel3X 2 4 3" xfId="30385"/>
    <cellStyle name="SAPBEXHLevel3X 2 4 3 2" xfId="30386"/>
    <cellStyle name="SAPBEXHLevel3X 2 4 3 2 2" xfId="30387"/>
    <cellStyle name="SAPBEXHLevel3X 2 4 3 2 3" xfId="30388"/>
    <cellStyle name="SAPBEXHLevel3X 2 4 3 3" xfId="30389"/>
    <cellStyle name="SAPBEXHLevel3X 2 4 3 4" xfId="30390"/>
    <cellStyle name="SAPBEXHLevel3X 2 4 4" xfId="30391"/>
    <cellStyle name="SAPBEXHLevel3X 2 4 4 2" xfId="30392"/>
    <cellStyle name="SAPBEXHLevel3X 2 4 4 2 2" xfId="30393"/>
    <cellStyle name="SAPBEXHLevel3X 2 4 4 2 3" xfId="30394"/>
    <cellStyle name="SAPBEXHLevel3X 2 4 4 3" xfId="30395"/>
    <cellStyle name="SAPBEXHLevel3X 2 4 4 4" xfId="30396"/>
    <cellStyle name="SAPBEXHLevel3X 2 4 5" xfId="30397"/>
    <cellStyle name="SAPBEXHLevel3X 2 4 5 2" xfId="30398"/>
    <cellStyle name="SAPBEXHLevel3X 2 4 5 2 2" xfId="30399"/>
    <cellStyle name="SAPBEXHLevel3X 2 4 5 2 3" xfId="30400"/>
    <cellStyle name="SAPBEXHLevel3X 2 4 5 3" xfId="30401"/>
    <cellStyle name="SAPBEXHLevel3X 2 4 5 4" xfId="30402"/>
    <cellStyle name="SAPBEXHLevel3X 2 4 6" xfId="30403"/>
    <cellStyle name="SAPBEXHLevel3X 2 4 6 2" xfId="30404"/>
    <cellStyle name="SAPBEXHLevel3X 2 4 6 3" xfId="30405"/>
    <cellStyle name="SAPBEXHLevel3X 2 4 7" xfId="30406"/>
    <cellStyle name="SAPBEXHLevel3X 2 4 7 2" xfId="30407"/>
    <cellStyle name="SAPBEXHLevel3X 2 4 7 3" xfId="30408"/>
    <cellStyle name="SAPBEXHLevel3X 2 4 8" xfId="30409"/>
    <cellStyle name="SAPBEXHLevel3X 2 4 9" xfId="30410"/>
    <cellStyle name="SAPBEXHLevel3X 2 5" xfId="4838"/>
    <cellStyle name="SAPBEXHLevel3X 2 5 2" xfId="30411"/>
    <cellStyle name="SAPBEXHLevel3X 2 5 2 2" xfId="30412"/>
    <cellStyle name="SAPBEXHLevel3X 2 5 2 3" xfId="30413"/>
    <cellStyle name="SAPBEXHLevel3X 2 5 3" xfId="30414"/>
    <cellStyle name="SAPBEXHLevel3X 2 5 4" xfId="30415"/>
    <cellStyle name="SAPBEXHLevel3X 2 6" xfId="30416"/>
    <cellStyle name="SAPBEXHLevel3X 2 6 2" xfId="30417"/>
    <cellStyle name="SAPBEXHLevel3X 2 6 2 2" xfId="30418"/>
    <cellStyle name="SAPBEXHLevel3X 2 6 2 3" xfId="30419"/>
    <cellStyle name="SAPBEXHLevel3X 2 6 3" xfId="30420"/>
    <cellStyle name="SAPBEXHLevel3X 2 6 4" xfId="30421"/>
    <cellStyle name="SAPBEXHLevel3X 2 7" xfId="30422"/>
    <cellStyle name="SAPBEXHLevel3X 2 7 2" xfId="30423"/>
    <cellStyle name="SAPBEXHLevel3X 2 7 2 2" xfId="30424"/>
    <cellStyle name="SAPBEXHLevel3X 2 7 2 3" xfId="30425"/>
    <cellStyle name="SAPBEXHLevel3X 2 7 3" xfId="30426"/>
    <cellStyle name="SAPBEXHLevel3X 2 7 4" xfId="30427"/>
    <cellStyle name="SAPBEXHLevel3X 2 8" xfId="30428"/>
    <cellStyle name="SAPBEXHLevel3X 2 8 2" xfId="30429"/>
    <cellStyle name="SAPBEXHLevel3X 2 8 2 2" xfId="30430"/>
    <cellStyle name="SAPBEXHLevel3X 2 8 2 3" xfId="30431"/>
    <cellStyle name="SAPBEXHLevel3X 2 8 3" xfId="30432"/>
    <cellStyle name="SAPBEXHLevel3X 2 8 4" xfId="30433"/>
    <cellStyle name="SAPBEXHLevel3X 2 9" xfId="30434"/>
    <cellStyle name="SAPBEXHLevel3X 2 9 2" xfId="30435"/>
    <cellStyle name="SAPBEXHLevel3X 2 9 3" xfId="30436"/>
    <cellStyle name="SAPBEXHLevel3X 2_(I) PCAP" xfId="2882"/>
    <cellStyle name="SAPBEXHLevel3X 3" xfId="2883"/>
    <cellStyle name="SAPBEXHLevel3X 3 2" xfId="2884"/>
    <cellStyle name="SAPBEXHLevel3X 3 2 2" xfId="4845"/>
    <cellStyle name="SAPBEXHLevel3X 3 2 2 2" xfId="30437"/>
    <cellStyle name="SAPBEXHLevel3X 3 2 2 3" xfId="30438"/>
    <cellStyle name="SAPBEXHLevel3X 3 2 3" xfId="30439"/>
    <cellStyle name="SAPBEXHLevel3X 3 2 4" xfId="30440"/>
    <cellStyle name="SAPBEXHLevel3X 3 3" xfId="4844"/>
    <cellStyle name="SAPBEXHLevel3X 3 3 2" xfId="30441"/>
    <cellStyle name="SAPBEXHLevel3X 3 3 2 2" xfId="30442"/>
    <cellStyle name="SAPBEXHLevel3X 3 3 2 3" xfId="30443"/>
    <cellStyle name="SAPBEXHLevel3X 3 3 3" xfId="30444"/>
    <cellStyle name="SAPBEXHLevel3X 3 3 4" xfId="30445"/>
    <cellStyle name="SAPBEXHLevel3X 3 4" xfId="30446"/>
    <cellStyle name="SAPBEXHLevel3X 3 4 2" xfId="30447"/>
    <cellStyle name="SAPBEXHLevel3X 3 4 2 2" xfId="30448"/>
    <cellStyle name="SAPBEXHLevel3X 3 4 2 3" xfId="30449"/>
    <cellStyle name="SAPBEXHLevel3X 3 4 3" xfId="30450"/>
    <cellStyle name="SAPBEXHLevel3X 3 4 4" xfId="30451"/>
    <cellStyle name="SAPBEXHLevel3X 3 5" xfId="30452"/>
    <cellStyle name="SAPBEXHLevel3X 3 5 2" xfId="30453"/>
    <cellStyle name="SAPBEXHLevel3X 3 5 2 2" xfId="30454"/>
    <cellStyle name="SAPBEXHLevel3X 3 5 2 3" xfId="30455"/>
    <cellStyle name="SAPBEXHLevel3X 3 5 3" xfId="30456"/>
    <cellStyle name="SAPBEXHLevel3X 3 5 4" xfId="30457"/>
    <cellStyle name="SAPBEXHLevel3X 3 6" xfId="30458"/>
    <cellStyle name="SAPBEXHLevel3X 3 6 2" xfId="30459"/>
    <cellStyle name="SAPBEXHLevel3X 3 6 3" xfId="30460"/>
    <cellStyle name="SAPBEXHLevel3X 3 7" xfId="30461"/>
    <cellStyle name="SAPBEXHLevel3X 3 7 2" xfId="30462"/>
    <cellStyle name="SAPBEXHLevel3X 3 7 3" xfId="30463"/>
    <cellStyle name="SAPBEXHLevel3X 3 8" xfId="30464"/>
    <cellStyle name="SAPBEXHLevel3X 3 9" xfId="30465"/>
    <cellStyle name="SAPBEXHLevel3X 4" xfId="2885"/>
    <cellStyle name="SAPBEXHLevel3X 4 2" xfId="4846"/>
    <cellStyle name="SAPBEXHLevel3X 4 2 2" xfId="30466"/>
    <cellStyle name="SAPBEXHLevel3X 4 2 2 2" xfId="30467"/>
    <cellStyle name="SAPBEXHLevel3X 4 2 2 3" xfId="30468"/>
    <cellStyle name="SAPBEXHLevel3X 4 2 3" xfId="30469"/>
    <cellStyle name="SAPBEXHLevel3X 4 2 4" xfId="30470"/>
    <cellStyle name="SAPBEXHLevel3X 4 3" xfId="30471"/>
    <cellStyle name="SAPBEXHLevel3X 4 3 2" xfId="30472"/>
    <cellStyle name="SAPBEXHLevel3X 4 3 2 2" xfId="30473"/>
    <cellStyle name="SAPBEXHLevel3X 4 3 2 3" xfId="30474"/>
    <cellStyle name="SAPBEXHLevel3X 4 3 3" xfId="30475"/>
    <cellStyle name="SAPBEXHLevel3X 4 3 4" xfId="30476"/>
    <cellStyle name="SAPBEXHLevel3X 4 4" xfId="30477"/>
    <cellStyle name="SAPBEXHLevel3X 4 4 2" xfId="30478"/>
    <cellStyle name="SAPBEXHLevel3X 4 4 2 2" xfId="30479"/>
    <cellStyle name="SAPBEXHLevel3X 4 4 2 3" xfId="30480"/>
    <cellStyle name="SAPBEXHLevel3X 4 4 3" xfId="30481"/>
    <cellStyle name="SAPBEXHLevel3X 4 4 4" xfId="30482"/>
    <cellStyle name="SAPBEXHLevel3X 4 5" xfId="30483"/>
    <cellStyle name="SAPBEXHLevel3X 4 5 2" xfId="30484"/>
    <cellStyle name="SAPBEXHLevel3X 4 5 2 2" xfId="30485"/>
    <cellStyle name="SAPBEXHLevel3X 4 5 2 3" xfId="30486"/>
    <cellStyle name="SAPBEXHLevel3X 4 5 3" xfId="30487"/>
    <cellStyle name="SAPBEXHLevel3X 4 5 4" xfId="30488"/>
    <cellStyle name="SAPBEXHLevel3X 4 6" xfId="30489"/>
    <cellStyle name="SAPBEXHLevel3X 4 6 2" xfId="30490"/>
    <cellStyle name="SAPBEXHLevel3X 4 6 3" xfId="30491"/>
    <cellStyle name="SAPBEXHLevel3X 4 7" xfId="30492"/>
    <cellStyle name="SAPBEXHLevel3X 4 7 2" xfId="30493"/>
    <cellStyle name="SAPBEXHLevel3X 4 7 3" xfId="30494"/>
    <cellStyle name="SAPBEXHLevel3X 4 8" xfId="30495"/>
    <cellStyle name="SAPBEXHLevel3X 4 9" xfId="30496"/>
    <cellStyle name="SAPBEXHLevel3X 5" xfId="4837"/>
    <cellStyle name="SAPBEXHLevel3X 5 2" xfId="30497"/>
    <cellStyle name="SAPBEXHLevel3X 5 2 2" xfId="30498"/>
    <cellStyle name="SAPBEXHLevel3X 5 2 2 2" xfId="30499"/>
    <cellStyle name="SAPBEXHLevel3X 5 2 2 3" xfId="30500"/>
    <cellStyle name="SAPBEXHLevel3X 5 2 3" xfId="30501"/>
    <cellStyle name="SAPBEXHLevel3X 5 2 4" xfId="30502"/>
    <cellStyle name="SAPBEXHLevel3X 5 3" xfId="30503"/>
    <cellStyle name="SAPBEXHLevel3X 5 3 2" xfId="30504"/>
    <cellStyle name="SAPBEXHLevel3X 5 3 2 2" xfId="30505"/>
    <cellStyle name="SAPBEXHLevel3X 5 3 2 3" xfId="30506"/>
    <cellStyle name="SAPBEXHLevel3X 5 3 3" xfId="30507"/>
    <cellStyle name="SAPBEXHLevel3X 5 3 4" xfId="30508"/>
    <cellStyle name="SAPBEXHLevel3X 5 4" xfId="30509"/>
    <cellStyle name="SAPBEXHLevel3X 5 4 2" xfId="30510"/>
    <cellStyle name="SAPBEXHLevel3X 5 4 2 2" xfId="30511"/>
    <cellStyle name="SAPBEXHLevel3X 5 4 2 3" xfId="30512"/>
    <cellStyle name="SAPBEXHLevel3X 5 4 3" xfId="30513"/>
    <cellStyle name="SAPBEXHLevel3X 5 4 4" xfId="30514"/>
    <cellStyle name="SAPBEXHLevel3X 5 5" xfId="30515"/>
    <cellStyle name="SAPBEXHLevel3X 5 5 2" xfId="30516"/>
    <cellStyle name="SAPBEXHLevel3X 5 5 2 2" xfId="30517"/>
    <cellStyle name="SAPBEXHLevel3X 5 5 2 3" xfId="30518"/>
    <cellStyle name="SAPBEXHLevel3X 5 5 3" xfId="30519"/>
    <cellStyle name="SAPBEXHLevel3X 5 5 4" xfId="30520"/>
    <cellStyle name="SAPBEXHLevel3X 5 6" xfId="30521"/>
    <cellStyle name="SAPBEXHLevel3X 5 6 2" xfId="30522"/>
    <cellStyle name="SAPBEXHLevel3X 5 6 3" xfId="30523"/>
    <cellStyle name="SAPBEXHLevel3X 5 7" xfId="30524"/>
    <cellStyle name="SAPBEXHLevel3X 5 7 2" xfId="30525"/>
    <cellStyle name="SAPBEXHLevel3X 5 7 3" xfId="30526"/>
    <cellStyle name="SAPBEXHLevel3X 5 8" xfId="30527"/>
    <cellStyle name="SAPBEXHLevel3X 5 9" xfId="30528"/>
    <cellStyle name="SAPBEXHLevel3X 6" xfId="30529"/>
    <cellStyle name="SAPBEXHLevel3X 6 2" xfId="30530"/>
    <cellStyle name="SAPBEXHLevel3X 6 2 2" xfId="30531"/>
    <cellStyle name="SAPBEXHLevel3X 6 2 3" xfId="30532"/>
    <cellStyle name="SAPBEXHLevel3X 6 3" xfId="30533"/>
    <cellStyle name="SAPBEXHLevel3X 6 3 2" xfId="30534"/>
    <cellStyle name="SAPBEXHLevel3X 6 3 3" xfId="30535"/>
    <cellStyle name="SAPBEXHLevel3X 6 4" xfId="30536"/>
    <cellStyle name="SAPBEXHLevel3X 6 5" xfId="30537"/>
    <cellStyle name="SAPBEXHLevel3X 7" xfId="30538"/>
    <cellStyle name="SAPBEXHLevel3X 7 2" xfId="30539"/>
    <cellStyle name="SAPBEXHLevel3X 7 2 2" xfId="30540"/>
    <cellStyle name="SAPBEXHLevel3X 7 2 3" xfId="30541"/>
    <cellStyle name="SAPBEXHLevel3X 7 3" xfId="30542"/>
    <cellStyle name="SAPBEXHLevel3X 7 3 2" xfId="30543"/>
    <cellStyle name="SAPBEXHLevel3X 7 3 3" xfId="30544"/>
    <cellStyle name="SAPBEXHLevel3X 7 4" xfId="30545"/>
    <cellStyle name="SAPBEXHLevel3X 7 5" xfId="30546"/>
    <cellStyle name="SAPBEXHLevel3X 8" xfId="30547"/>
    <cellStyle name="SAPBEXHLevel3X 8 2" xfId="30548"/>
    <cellStyle name="SAPBEXHLevel3X 8 2 2" xfId="30549"/>
    <cellStyle name="SAPBEXHLevel3X 8 2 3" xfId="30550"/>
    <cellStyle name="SAPBEXHLevel3X 8 3" xfId="30551"/>
    <cellStyle name="SAPBEXHLevel3X 8 4" xfId="30552"/>
    <cellStyle name="SAPBEXHLevel3X 9" xfId="30553"/>
    <cellStyle name="SAPBEXHLevel3X 9 2" xfId="30554"/>
    <cellStyle name="SAPBEXHLevel3X 9 2 2" xfId="30555"/>
    <cellStyle name="SAPBEXHLevel3X 9 2 3" xfId="30556"/>
    <cellStyle name="SAPBEXHLevel3X 9 3" xfId="30557"/>
    <cellStyle name="SAPBEXHLevel3X 9 4" xfId="30558"/>
    <cellStyle name="SAPBEXHLevel3X_(I) PCAP" xfId="2886"/>
    <cellStyle name="SAPBEXinputData" xfId="30559"/>
    <cellStyle name="SAPBEXresData" xfId="2887"/>
    <cellStyle name="SAPBEXresData 2" xfId="2888"/>
    <cellStyle name="SAPBEXresData 2 2" xfId="30560"/>
    <cellStyle name="SAPBEXresData 2 2 2" xfId="30561"/>
    <cellStyle name="SAPBEXresData 2 2 2 2" xfId="30562"/>
    <cellStyle name="SAPBEXresData 2 2 2 3" xfId="30563"/>
    <cellStyle name="SAPBEXresData 2 2 3" xfId="30564"/>
    <cellStyle name="SAPBEXresData 2 2 4" xfId="30565"/>
    <cellStyle name="SAPBEXresData 2 3" xfId="30566"/>
    <cellStyle name="SAPBEXresData 2 3 2" xfId="30567"/>
    <cellStyle name="SAPBEXresData 2 3 2 2" xfId="30568"/>
    <cellStyle name="SAPBEXresData 2 3 2 3" xfId="30569"/>
    <cellStyle name="SAPBEXresData 2 3 3" xfId="30570"/>
    <cellStyle name="SAPBEXresData 2 3 4" xfId="30571"/>
    <cellStyle name="SAPBEXresData 2 4" xfId="30572"/>
    <cellStyle name="SAPBEXresData 2 4 2" xfId="30573"/>
    <cellStyle name="SAPBEXresData 2 4 2 2" xfId="30574"/>
    <cellStyle name="SAPBEXresData 2 4 2 3" xfId="30575"/>
    <cellStyle name="SAPBEXresData 2 4 3" xfId="30576"/>
    <cellStyle name="SAPBEXresData 2 4 4" xfId="30577"/>
    <cellStyle name="SAPBEXresData 2 5" xfId="30578"/>
    <cellStyle name="SAPBEXresData 2 5 2" xfId="30579"/>
    <cellStyle name="SAPBEXresData 2 5 3" xfId="30580"/>
    <cellStyle name="SAPBEXresData 2 6" xfId="30581"/>
    <cellStyle name="SAPBEXresData 2 6 2" xfId="30582"/>
    <cellStyle name="SAPBEXresData 2 6 3" xfId="30583"/>
    <cellStyle name="SAPBEXresData 2 7" xfId="30584"/>
    <cellStyle name="SAPBEXresData 2 8" xfId="30585"/>
    <cellStyle name="SAPBEXresData 3" xfId="30586"/>
    <cellStyle name="SAPBEXresData 3 2" xfId="30587"/>
    <cellStyle name="SAPBEXresData 3 2 2" xfId="30588"/>
    <cellStyle name="SAPBEXresData 3 2 3" xfId="30589"/>
    <cellStyle name="SAPBEXresData 3 3" xfId="30590"/>
    <cellStyle name="SAPBEXresData 3 3 2" xfId="30591"/>
    <cellStyle name="SAPBEXresData 3 3 3" xfId="30592"/>
    <cellStyle name="SAPBEXresData 3 4" xfId="30593"/>
    <cellStyle name="SAPBEXresData 3 5" xfId="30594"/>
    <cellStyle name="SAPBEXresData 4" xfId="30595"/>
    <cellStyle name="SAPBEXresData 4 2" xfId="30596"/>
    <cellStyle name="SAPBEXresData 4 2 2" xfId="30597"/>
    <cellStyle name="SAPBEXresData 4 2 3" xfId="30598"/>
    <cellStyle name="SAPBEXresData 4 3" xfId="30599"/>
    <cellStyle name="SAPBEXresData 4 3 2" xfId="30600"/>
    <cellStyle name="SAPBEXresData 4 3 3" xfId="30601"/>
    <cellStyle name="SAPBEXresData 4 4" xfId="30602"/>
    <cellStyle name="SAPBEXresData 4 5" xfId="30603"/>
    <cellStyle name="SAPBEXresData 5" xfId="30604"/>
    <cellStyle name="SAPBEXresData 5 2" xfId="30605"/>
    <cellStyle name="SAPBEXresData 5 2 2" xfId="30606"/>
    <cellStyle name="SAPBEXresData 5 2 3" xfId="30607"/>
    <cellStyle name="SAPBEXresData 5 3" xfId="30608"/>
    <cellStyle name="SAPBEXresData 5 3 2" xfId="30609"/>
    <cellStyle name="SAPBEXresData 5 3 3" xfId="30610"/>
    <cellStyle name="SAPBEXresData 5 4" xfId="30611"/>
    <cellStyle name="SAPBEXresData 5 5" xfId="30612"/>
    <cellStyle name="SAPBEXresData 6" xfId="30613"/>
    <cellStyle name="SAPBEXresData 6 2" xfId="30614"/>
    <cellStyle name="SAPBEXresData 6 2 2" xfId="30615"/>
    <cellStyle name="SAPBEXresData 6 2 3" xfId="30616"/>
    <cellStyle name="SAPBEXresData 6 3" xfId="30617"/>
    <cellStyle name="SAPBEXresData 6 4" xfId="30618"/>
    <cellStyle name="SAPBEXresData 7" xfId="30619"/>
    <cellStyle name="SAPBEXresData 7 2" xfId="30620"/>
    <cellStyle name="SAPBEXresData 7 3" xfId="30621"/>
    <cellStyle name="SAPBEXresData 8" xfId="30622"/>
    <cellStyle name="SAPBEXresData 9" xfId="30623"/>
    <cellStyle name="SAPBEXresData_(I) PCAP" xfId="2889"/>
    <cellStyle name="SAPBEXresDataEmph" xfId="2890"/>
    <cellStyle name="SAPBEXresDataEmph 2" xfId="2891"/>
    <cellStyle name="SAPBEXresDataEmph 2 2" xfId="30624"/>
    <cellStyle name="SAPBEXresDataEmph 2 2 2" xfId="30625"/>
    <cellStyle name="SAPBEXresDataEmph 2 2 2 2" xfId="30626"/>
    <cellStyle name="SAPBEXresDataEmph 2 2 2 3" xfId="30627"/>
    <cellStyle name="SAPBEXresDataEmph 2 2 3" xfId="30628"/>
    <cellStyle name="SAPBEXresDataEmph 2 2 4" xfId="30629"/>
    <cellStyle name="SAPBEXresDataEmph 2 3" xfId="30630"/>
    <cellStyle name="SAPBEXresDataEmph 2 3 2" xfId="30631"/>
    <cellStyle name="SAPBEXresDataEmph 2 3 2 2" xfId="30632"/>
    <cellStyle name="SAPBEXresDataEmph 2 3 2 3" xfId="30633"/>
    <cellStyle name="SAPBEXresDataEmph 2 3 3" xfId="30634"/>
    <cellStyle name="SAPBEXresDataEmph 2 3 4" xfId="30635"/>
    <cellStyle name="SAPBEXresDataEmph 2 4" xfId="30636"/>
    <cellStyle name="SAPBEXresDataEmph 2 4 2" xfId="30637"/>
    <cellStyle name="SAPBEXresDataEmph 2 4 2 2" xfId="30638"/>
    <cellStyle name="SAPBEXresDataEmph 2 4 2 3" xfId="30639"/>
    <cellStyle name="SAPBEXresDataEmph 2 4 3" xfId="30640"/>
    <cellStyle name="SAPBEXresDataEmph 2 4 4" xfId="30641"/>
    <cellStyle name="SAPBEXresDataEmph 2 5" xfId="30642"/>
    <cellStyle name="SAPBEXresDataEmph 2 5 2" xfId="30643"/>
    <cellStyle name="SAPBEXresDataEmph 2 5 3" xfId="30644"/>
    <cellStyle name="SAPBEXresDataEmph 2 6" xfId="30645"/>
    <cellStyle name="SAPBEXresDataEmph 2 6 2" xfId="30646"/>
    <cellStyle name="SAPBEXresDataEmph 2 6 3" xfId="30647"/>
    <cellStyle name="SAPBEXresDataEmph 2 7" xfId="30648"/>
    <cellStyle name="SAPBEXresDataEmph 2 8" xfId="30649"/>
    <cellStyle name="SAPBEXresDataEmph 3" xfId="30650"/>
    <cellStyle name="SAPBEXresDataEmph 3 2" xfId="30651"/>
    <cellStyle name="SAPBEXresDataEmph 3 2 2" xfId="30652"/>
    <cellStyle name="SAPBEXresDataEmph 3 2 3" xfId="30653"/>
    <cellStyle name="SAPBEXresDataEmph 3 3" xfId="30654"/>
    <cellStyle name="SAPBEXresDataEmph 3 3 2" xfId="30655"/>
    <cellStyle name="SAPBEXresDataEmph 3 3 3" xfId="30656"/>
    <cellStyle name="SAPBEXresDataEmph 3 4" xfId="30657"/>
    <cellStyle name="SAPBEXresDataEmph 3 5" xfId="30658"/>
    <cellStyle name="SAPBEXresDataEmph 4" xfId="30659"/>
    <cellStyle name="SAPBEXresDataEmph 4 2" xfId="30660"/>
    <cellStyle name="SAPBEXresDataEmph 4 2 2" xfId="30661"/>
    <cellStyle name="SAPBEXresDataEmph 4 2 3" xfId="30662"/>
    <cellStyle name="SAPBEXresDataEmph 4 3" xfId="30663"/>
    <cellStyle name="SAPBEXresDataEmph 4 3 2" xfId="30664"/>
    <cellStyle name="SAPBEXresDataEmph 4 3 3" xfId="30665"/>
    <cellStyle name="SAPBEXresDataEmph 4 4" xfId="30666"/>
    <cellStyle name="SAPBEXresDataEmph 4 5" xfId="30667"/>
    <cellStyle name="SAPBEXresDataEmph 5" xfId="30668"/>
    <cellStyle name="SAPBEXresDataEmph 5 2" xfId="30669"/>
    <cellStyle name="SAPBEXresDataEmph 5 2 2" xfId="30670"/>
    <cellStyle name="SAPBEXresDataEmph 5 2 3" xfId="30671"/>
    <cellStyle name="SAPBEXresDataEmph 5 3" xfId="30672"/>
    <cellStyle name="SAPBEXresDataEmph 5 3 2" xfId="30673"/>
    <cellStyle name="SAPBEXresDataEmph 5 3 3" xfId="30674"/>
    <cellStyle name="SAPBEXresDataEmph 5 4" xfId="30675"/>
    <cellStyle name="SAPBEXresDataEmph 5 5" xfId="30676"/>
    <cellStyle name="SAPBEXresDataEmph 6" xfId="30677"/>
    <cellStyle name="SAPBEXresDataEmph 6 2" xfId="30678"/>
    <cellStyle name="SAPBEXresDataEmph 6 2 2" xfId="30679"/>
    <cellStyle name="SAPBEXresDataEmph 6 2 3" xfId="30680"/>
    <cellStyle name="SAPBEXresDataEmph 6 3" xfId="30681"/>
    <cellStyle name="SAPBEXresDataEmph 6 4" xfId="30682"/>
    <cellStyle name="SAPBEXresDataEmph 7" xfId="30683"/>
    <cellStyle name="SAPBEXresDataEmph 7 2" xfId="30684"/>
    <cellStyle name="SAPBEXresDataEmph 7 3" xfId="30685"/>
    <cellStyle name="SAPBEXresDataEmph 8" xfId="30686"/>
    <cellStyle name="SAPBEXresDataEmph 9" xfId="30687"/>
    <cellStyle name="SAPBEXresDataEmph_(I) PCAP" xfId="2892"/>
    <cellStyle name="SAPBEXresItem" xfId="2893"/>
    <cellStyle name="SAPBEXresItem 2" xfId="2894"/>
    <cellStyle name="SAPBEXresItem 2 2" xfId="30688"/>
    <cellStyle name="SAPBEXresItem 2 2 2" xfId="30689"/>
    <cellStyle name="SAPBEXresItem 2 2 2 2" xfId="30690"/>
    <cellStyle name="SAPBEXresItem 2 2 2 3" xfId="30691"/>
    <cellStyle name="SAPBEXresItem 2 2 3" xfId="30692"/>
    <cellStyle name="SAPBEXresItem 2 2 4" xfId="30693"/>
    <cellStyle name="SAPBEXresItem 2 3" xfId="30694"/>
    <cellStyle name="SAPBEXresItem 2 3 2" xfId="30695"/>
    <cellStyle name="SAPBEXresItem 2 3 2 2" xfId="30696"/>
    <cellStyle name="SAPBEXresItem 2 3 2 3" xfId="30697"/>
    <cellStyle name="SAPBEXresItem 2 3 3" xfId="30698"/>
    <cellStyle name="SAPBEXresItem 2 3 4" xfId="30699"/>
    <cellStyle name="SAPBEXresItem 2 4" xfId="30700"/>
    <cellStyle name="SAPBEXresItem 2 4 2" xfId="30701"/>
    <cellStyle name="SAPBEXresItem 2 4 2 2" xfId="30702"/>
    <cellStyle name="SAPBEXresItem 2 4 2 3" xfId="30703"/>
    <cellStyle name="SAPBEXresItem 2 4 3" xfId="30704"/>
    <cellStyle name="SAPBEXresItem 2 4 4" xfId="30705"/>
    <cellStyle name="SAPBEXresItem 2 5" xfId="30706"/>
    <cellStyle name="SAPBEXresItem 2 5 2" xfId="30707"/>
    <cellStyle name="SAPBEXresItem 2 5 3" xfId="30708"/>
    <cellStyle name="SAPBEXresItem 2 6" xfId="30709"/>
    <cellStyle name="SAPBEXresItem 2 6 2" xfId="30710"/>
    <cellStyle name="SAPBEXresItem 2 6 3" xfId="30711"/>
    <cellStyle name="SAPBEXresItem 2 7" xfId="30712"/>
    <cellStyle name="SAPBEXresItem 2 8" xfId="30713"/>
    <cellStyle name="SAPBEXresItem 3" xfId="30714"/>
    <cellStyle name="SAPBEXresItem 3 2" xfId="30715"/>
    <cellStyle name="SAPBEXresItem 3 2 2" xfId="30716"/>
    <cellStyle name="SAPBEXresItem 3 2 3" xfId="30717"/>
    <cellStyle name="SAPBEXresItem 3 3" xfId="30718"/>
    <cellStyle name="SAPBEXresItem 3 3 2" xfId="30719"/>
    <cellStyle name="SAPBEXresItem 3 3 3" xfId="30720"/>
    <cellStyle name="SAPBEXresItem 3 4" xfId="30721"/>
    <cellStyle name="SAPBEXresItem 3 5" xfId="30722"/>
    <cellStyle name="SAPBEXresItem 4" xfId="30723"/>
    <cellStyle name="SAPBEXresItem 4 2" xfId="30724"/>
    <cellStyle name="SAPBEXresItem 4 2 2" xfId="30725"/>
    <cellStyle name="SAPBEXresItem 4 2 3" xfId="30726"/>
    <cellStyle name="SAPBEXresItem 4 3" xfId="30727"/>
    <cellStyle name="SAPBEXresItem 4 3 2" xfId="30728"/>
    <cellStyle name="SAPBEXresItem 4 3 3" xfId="30729"/>
    <cellStyle name="SAPBEXresItem 4 4" xfId="30730"/>
    <cellStyle name="SAPBEXresItem 4 5" xfId="30731"/>
    <cellStyle name="SAPBEXresItem 5" xfId="30732"/>
    <cellStyle name="SAPBEXresItem 5 2" xfId="30733"/>
    <cellStyle name="SAPBEXresItem 5 2 2" xfId="30734"/>
    <cellStyle name="SAPBEXresItem 5 2 3" xfId="30735"/>
    <cellStyle name="SAPBEXresItem 5 3" xfId="30736"/>
    <cellStyle name="SAPBEXresItem 5 3 2" xfId="30737"/>
    <cellStyle name="SAPBEXresItem 5 3 3" xfId="30738"/>
    <cellStyle name="SAPBEXresItem 5 4" xfId="30739"/>
    <cellStyle name="SAPBEXresItem 5 5" xfId="30740"/>
    <cellStyle name="SAPBEXresItem 6" xfId="30741"/>
    <cellStyle name="SAPBEXresItem 6 2" xfId="30742"/>
    <cellStyle name="SAPBEXresItem 6 2 2" xfId="30743"/>
    <cellStyle name="SAPBEXresItem 6 2 3" xfId="30744"/>
    <cellStyle name="SAPBEXresItem 6 3" xfId="30745"/>
    <cellStyle name="SAPBEXresItem 6 4" xfId="30746"/>
    <cellStyle name="SAPBEXresItem 7" xfId="30747"/>
    <cellStyle name="SAPBEXresItem 7 2" xfId="30748"/>
    <cellStyle name="SAPBEXresItem 7 3" xfId="30749"/>
    <cellStyle name="SAPBEXresItem 8" xfId="30750"/>
    <cellStyle name="SAPBEXresItem 9" xfId="30751"/>
    <cellStyle name="SAPBEXresItem_(I) PCAP" xfId="2895"/>
    <cellStyle name="SAPBEXresItemX" xfId="2896"/>
    <cellStyle name="SAPBEXresItemX 2" xfId="2897"/>
    <cellStyle name="SAPBEXresItemX 2 2" xfId="30752"/>
    <cellStyle name="SAPBEXresItemX 2 2 2" xfId="30753"/>
    <cellStyle name="SAPBEXresItemX 2 2 2 2" xfId="30754"/>
    <cellStyle name="SAPBEXresItemX 2 2 2 3" xfId="30755"/>
    <cellStyle name="SAPBEXresItemX 2 2 3" xfId="30756"/>
    <cellStyle name="SAPBEXresItemX 2 2 4" xfId="30757"/>
    <cellStyle name="SAPBEXresItemX 2 3" xfId="30758"/>
    <cellStyle name="SAPBEXresItemX 2 3 2" xfId="30759"/>
    <cellStyle name="SAPBEXresItemX 2 3 2 2" xfId="30760"/>
    <cellStyle name="SAPBEXresItemX 2 3 2 3" xfId="30761"/>
    <cellStyle name="SAPBEXresItemX 2 3 3" xfId="30762"/>
    <cellStyle name="SAPBEXresItemX 2 3 4" xfId="30763"/>
    <cellStyle name="SAPBEXresItemX 2 4" xfId="30764"/>
    <cellStyle name="SAPBEXresItemX 2 4 2" xfId="30765"/>
    <cellStyle name="SAPBEXresItemX 2 4 2 2" xfId="30766"/>
    <cellStyle name="SAPBEXresItemX 2 4 2 3" xfId="30767"/>
    <cellStyle name="SAPBEXresItemX 2 4 3" xfId="30768"/>
    <cellStyle name="SAPBEXresItemX 2 4 4" xfId="30769"/>
    <cellStyle name="SAPBEXresItemX 2 5" xfId="30770"/>
    <cellStyle name="SAPBEXresItemX 2 5 2" xfId="30771"/>
    <cellStyle name="SAPBEXresItemX 2 5 3" xfId="30772"/>
    <cellStyle name="SAPBEXresItemX 2 6" xfId="30773"/>
    <cellStyle name="SAPBEXresItemX 2 6 2" xfId="30774"/>
    <cellStyle name="SAPBEXresItemX 2 6 3" xfId="30775"/>
    <cellStyle name="SAPBEXresItemX 2 7" xfId="30776"/>
    <cellStyle name="SAPBEXresItemX 2 8" xfId="30777"/>
    <cellStyle name="SAPBEXresItemX 3" xfId="30778"/>
    <cellStyle name="SAPBEXresItemX 3 2" xfId="30779"/>
    <cellStyle name="SAPBEXresItemX 3 2 2" xfId="30780"/>
    <cellStyle name="SAPBEXresItemX 3 2 3" xfId="30781"/>
    <cellStyle name="SAPBEXresItemX 3 3" xfId="30782"/>
    <cellStyle name="SAPBEXresItemX 3 3 2" xfId="30783"/>
    <cellStyle name="SAPBEXresItemX 3 3 3" xfId="30784"/>
    <cellStyle name="SAPBEXresItemX 3 4" xfId="30785"/>
    <cellStyle name="SAPBEXresItemX 3 5" xfId="30786"/>
    <cellStyle name="SAPBEXresItemX 4" xfId="30787"/>
    <cellStyle name="SAPBEXresItemX 4 2" xfId="30788"/>
    <cellStyle name="SAPBEXresItemX 4 2 2" xfId="30789"/>
    <cellStyle name="SAPBEXresItemX 4 2 3" xfId="30790"/>
    <cellStyle name="SAPBEXresItemX 4 3" xfId="30791"/>
    <cellStyle name="SAPBEXresItemX 4 3 2" xfId="30792"/>
    <cellStyle name="SAPBEXresItemX 4 3 3" xfId="30793"/>
    <cellStyle name="SAPBEXresItemX 4 4" xfId="30794"/>
    <cellStyle name="SAPBEXresItemX 4 5" xfId="30795"/>
    <cellStyle name="SAPBEXresItemX 5" xfId="30796"/>
    <cellStyle name="SAPBEXresItemX 5 2" xfId="30797"/>
    <cellStyle name="SAPBEXresItemX 5 2 2" xfId="30798"/>
    <cellStyle name="SAPBEXresItemX 5 2 3" xfId="30799"/>
    <cellStyle name="SAPBEXresItemX 5 3" xfId="30800"/>
    <cellStyle name="SAPBEXresItemX 5 3 2" xfId="30801"/>
    <cellStyle name="SAPBEXresItemX 5 3 3" xfId="30802"/>
    <cellStyle name="SAPBEXresItemX 5 4" xfId="30803"/>
    <cellStyle name="SAPBEXresItemX 5 5" xfId="30804"/>
    <cellStyle name="SAPBEXresItemX 6" xfId="30805"/>
    <cellStyle name="SAPBEXresItemX 6 2" xfId="30806"/>
    <cellStyle name="SAPBEXresItemX 6 2 2" xfId="30807"/>
    <cellStyle name="SAPBEXresItemX 6 2 3" xfId="30808"/>
    <cellStyle name="SAPBEXresItemX 6 3" xfId="30809"/>
    <cellStyle name="SAPBEXresItemX 6 4" xfId="30810"/>
    <cellStyle name="SAPBEXresItemX 7" xfId="30811"/>
    <cellStyle name="SAPBEXresItemX 7 2" xfId="30812"/>
    <cellStyle name="SAPBEXresItemX 7 3" xfId="30813"/>
    <cellStyle name="SAPBEXresItemX 8" xfId="30814"/>
    <cellStyle name="SAPBEXresItemX 9" xfId="30815"/>
    <cellStyle name="SAPBEXresItemX_(I) PCAP" xfId="2898"/>
    <cellStyle name="SAPBEXstdData" xfId="2899"/>
    <cellStyle name="SAPBEXstdData 2" xfId="2900"/>
    <cellStyle name="SAPBEXstdData 2 2" xfId="30816"/>
    <cellStyle name="SAPBEXstdData 2 2 2" xfId="30817"/>
    <cellStyle name="SAPBEXstdData 2 2 3" xfId="30818"/>
    <cellStyle name="SAPBEXstdData 2 3" xfId="30819"/>
    <cellStyle name="SAPBEXstdData 2 3 2" xfId="30820"/>
    <cellStyle name="SAPBEXstdData 2 3 3" xfId="30821"/>
    <cellStyle name="SAPBEXstdData 2 4" xfId="30822"/>
    <cellStyle name="SAPBEXstdData 2 5" xfId="30823"/>
    <cellStyle name="SAPBEXstdData 3" xfId="30824"/>
    <cellStyle name="SAPBEXstdData 3 2" xfId="30825"/>
    <cellStyle name="SAPBEXstdData 3 2 2" xfId="30826"/>
    <cellStyle name="SAPBEXstdData 3 2 3" xfId="30827"/>
    <cellStyle name="SAPBEXstdData 3 3" xfId="30828"/>
    <cellStyle name="SAPBEXstdData 3 3 2" xfId="30829"/>
    <cellStyle name="SAPBEXstdData 3 3 3" xfId="30830"/>
    <cellStyle name="SAPBEXstdData 3 4" xfId="30831"/>
    <cellStyle name="SAPBEXstdData 3 5" xfId="30832"/>
    <cellStyle name="SAPBEXstdData 4" xfId="30833"/>
    <cellStyle name="SAPBEXstdData 4 2" xfId="30834"/>
    <cellStyle name="SAPBEXstdData 4 2 2" xfId="30835"/>
    <cellStyle name="SAPBEXstdData 4 2 3" xfId="30836"/>
    <cellStyle name="SAPBEXstdData 4 3" xfId="30837"/>
    <cellStyle name="SAPBEXstdData 4 3 2" xfId="30838"/>
    <cellStyle name="SAPBEXstdData 4 3 3" xfId="30839"/>
    <cellStyle name="SAPBEXstdData 4 4" xfId="30840"/>
    <cellStyle name="SAPBEXstdData 4 5" xfId="30841"/>
    <cellStyle name="SAPBEXstdData 5" xfId="30842"/>
    <cellStyle name="SAPBEXstdData 5 2" xfId="30843"/>
    <cellStyle name="SAPBEXstdData 5 2 2" xfId="30844"/>
    <cellStyle name="SAPBEXstdData 5 2 3" xfId="30845"/>
    <cellStyle name="SAPBEXstdData 5 3" xfId="30846"/>
    <cellStyle name="SAPBEXstdData 5 4" xfId="30847"/>
    <cellStyle name="SAPBEXstdData 6" xfId="30848"/>
    <cellStyle name="SAPBEXstdData 6 2" xfId="30849"/>
    <cellStyle name="SAPBEXstdData 6 3" xfId="30850"/>
    <cellStyle name="SAPBEXstdData 7" xfId="30851"/>
    <cellStyle name="SAPBEXstdData 7 2" xfId="30852"/>
    <cellStyle name="SAPBEXstdData 7 3" xfId="30853"/>
    <cellStyle name="SAPBEXstdData 8" xfId="30854"/>
    <cellStyle name="SAPBEXstdData 9" xfId="30855"/>
    <cellStyle name="SAPBEXstdDataEmph" xfId="2901"/>
    <cellStyle name="SAPBEXstdDataEmph 2" xfId="2902"/>
    <cellStyle name="SAPBEXstdDataEmph 2 2" xfId="30856"/>
    <cellStyle name="SAPBEXstdDataEmph 2 2 2" xfId="30857"/>
    <cellStyle name="SAPBEXstdDataEmph 2 2 2 2" xfId="30858"/>
    <cellStyle name="SAPBEXstdDataEmph 2 2 2 3" xfId="30859"/>
    <cellStyle name="SAPBEXstdDataEmph 2 2 3" xfId="30860"/>
    <cellStyle name="SAPBEXstdDataEmph 2 2 4" xfId="30861"/>
    <cellStyle name="SAPBEXstdDataEmph 2 3" xfId="30862"/>
    <cellStyle name="SAPBEXstdDataEmph 2 3 2" xfId="30863"/>
    <cellStyle name="SAPBEXstdDataEmph 2 3 2 2" xfId="30864"/>
    <cellStyle name="SAPBEXstdDataEmph 2 3 2 3" xfId="30865"/>
    <cellStyle name="SAPBEXstdDataEmph 2 3 3" xfId="30866"/>
    <cellStyle name="SAPBEXstdDataEmph 2 3 4" xfId="30867"/>
    <cellStyle name="SAPBEXstdDataEmph 2 4" xfId="30868"/>
    <cellStyle name="SAPBEXstdDataEmph 2 4 2" xfId="30869"/>
    <cellStyle name="SAPBEXstdDataEmph 2 4 2 2" xfId="30870"/>
    <cellStyle name="SAPBEXstdDataEmph 2 4 2 3" xfId="30871"/>
    <cellStyle name="SAPBEXstdDataEmph 2 4 3" xfId="30872"/>
    <cellStyle name="SAPBEXstdDataEmph 2 4 4" xfId="30873"/>
    <cellStyle name="SAPBEXstdDataEmph 2 5" xfId="30874"/>
    <cellStyle name="SAPBEXstdDataEmph 2 5 2" xfId="30875"/>
    <cellStyle name="SAPBEXstdDataEmph 2 5 3" xfId="30876"/>
    <cellStyle name="SAPBEXstdDataEmph 2 6" xfId="30877"/>
    <cellStyle name="SAPBEXstdDataEmph 2 6 2" xfId="30878"/>
    <cellStyle name="SAPBEXstdDataEmph 2 6 3" xfId="30879"/>
    <cellStyle name="SAPBEXstdDataEmph 2 7" xfId="30880"/>
    <cellStyle name="SAPBEXstdDataEmph 2 8" xfId="30881"/>
    <cellStyle name="SAPBEXstdDataEmph 3" xfId="30882"/>
    <cellStyle name="SAPBEXstdDataEmph 3 2" xfId="30883"/>
    <cellStyle name="SAPBEXstdDataEmph 3 2 2" xfId="30884"/>
    <cellStyle name="SAPBEXstdDataEmph 3 2 3" xfId="30885"/>
    <cellStyle name="SAPBEXstdDataEmph 3 3" xfId="30886"/>
    <cellStyle name="SAPBEXstdDataEmph 3 3 2" xfId="30887"/>
    <cellStyle name="SAPBEXstdDataEmph 3 3 3" xfId="30888"/>
    <cellStyle name="SAPBEXstdDataEmph 3 4" xfId="30889"/>
    <cellStyle name="SAPBEXstdDataEmph 3 5" xfId="30890"/>
    <cellStyle name="SAPBEXstdDataEmph 4" xfId="30891"/>
    <cellStyle name="SAPBEXstdDataEmph 4 2" xfId="30892"/>
    <cellStyle name="SAPBEXstdDataEmph 4 2 2" xfId="30893"/>
    <cellStyle name="SAPBEXstdDataEmph 4 2 3" xfId="30894"/>
    <cellStyle name="SAPBEXstdDataEmph 4 3" xfId="30895"/>
    <cellStyle name="SAPBEXstdDataEmph 4 3 2" xfId="30896"/>
    <cellStyle name="SAPBEXstdDataEmph 4 3 3" xfId="30897"/>
    <cellStyle name="SAPBEXstdDataEmph 4 4" xfId="30898"/>
    <cellStyle name="SAPBEXstdDataEmph 4 5" xfId="30899"/>
    <cellStyle name="SAPBEXstdDataEmph 5" xfId="30900"/>
    <cellStyle name="SAPBEXstdDataEmph 5 2" xfId="30901"/>
    <cellStyle name="SAPBEXstdDataEmph 5 2 2" xfId="30902"/>
    <cellStyle name="SAPBEXstdDataEmph 5 2 3" xfId="30903"/>
    <cellStyle name="SAPBEXstdDataEmph 5 3" xfId="30904"/>
    <cellStyle name="SAPBEXstdDataEmph 5 3 2" xfId="30905"/>
    <cellStyle name="SAPBEXstdDataEmph 5 3 3" xfId="30906"/>
    <cellStyle name="SAPBEXstdDataEmph 5 4" xfId="30907"/>
    <cellStyle name="SAPBEXstdDataEmph 5 5" xfId="30908"/>
    <cellStyle name="SAPBEXstdDataEmph 6" xfId="30909"/>
    <cellStyle name="SAPBEXstdDataEmph 6 2" xfId="30910"/>
    <cellStyle name="SAPBEXstdDataEmph 6 2 2" xfId="30911"/>
    <cellStyle name="SAPBEXstdDataEmph 6 2 3" xfId="30912"/>
    <cellStyle name="SAPBEXstdDataEmph 6 3" xfId="30913"/>
    <cellStyle name="SAPBEXstdDataEmph 6 4" xfId="30914"/>
    <cellStyle name="SAPBEXstdDataEmph 7" xfId="30915"/>
    <cellStyle name="SAPBEXstdDataEmph 7 2" xfId="30916"/>
    <cellStyle name="SAPBEXstdDataEmph 7 3" xfId="30917"/>
    <cellStyle name="SAPBEXstdDataEmph 8" xfId="30918"/>
    <cellStyle name="SAPBEXstdDataEmph 9" xfId="30919"/>
    <cellStyle name="SAPBEXstdDataEmph_(I) PCAP" xfId="2903"/>
    <cellStyle name="SAPBEXstdItem" xfId="2904"/>
    <cellStyle name="SAPBEXstdItem 10" xfId="30920"/>
    <cellStyle name="SAPBEXstdItem 10 2" xfId="30921"/>
    <cellStyle name="SAPBEXstdItem 10 2 2" xfId="30922"/>
    <cellStyle name="SAPBEXstdItem 10 2 3" xfId="30923"/>
    <cellStyle name="SAPBEXstdItem 10 3" xfId="30924"/>
    <cellStyle name="SAPBEXstdItem 10 4" xfId="30925"/>
    <cellStyle name="SAPBEXstdItem 11" xfId="30926"/>
    <cellStyle name="SAPBEXstdItem 11 2" xfId="30927"/>
    <cellStyle name="SAPBEXstdItem 11 2 2" xfId="30928"/>
    <cellStyle name="SAPBEXstdItem 11 2 3" xfId="30929"/>
    <cellStyle name="SAPBEXstdItem 11 3" xfId="30930"/>
    <cellStyle name="SAPBEXstdItem 11 4" xfId="30931"/>
    <cellStyle name="SAPBEXstdItem 12" xfId="30932"/>
    <cellStyle name="SAPBEXstdItem 12 2" xfId="30933"/>
    <cellStyle name="SAPBEXstdItem 12 3" xfId="30934"/>
    <cellStyle name="SAPBEXstdItem 13" xfId="30935"/>
    <cellStyle name="SAPBEXstdItem 13 2" xfId="30936"/>
    <cellStyle name="SAPBEXstdItem 13 3" xfId="30937"/>
    <cellStyle name="SAPBEXstdItem 14" xfId="30938"/>
    <cellStyle name="SAPBEXstdItem 15" xfId="30939"/>
    <cellStyle name="SAPBEXstdItem 2" xfId="2905"/>
    <cellStyle name="SAPBEXstdItem 2 10" xfId="30940"/>
    <cellStyle name="SAPBEXstdItem 2 11" xfId="30941"/>
    <cellStyle name="SAPBEXstdItem 2 2" xfId="2906"/>
    <cellStyle name="SAPBEXstdItem 2 2 10" xfId="30942"/>
    <cellStyle name="SAPBEXstdItem 2 2 2" xfId="30943"/>
    <cellStyle name="SAPBEXstdItem 2 2 2 2" xfId="30944"/>
    <cellStyle name="SAPBEXstdItem 2 2 2 2 2" xfId="30945"/>
    <cellStyle name="SAPBEXstdItem 2 2 2 2 2 2" xfId="30946"/>
    <cellStyle name="SAPBEXstdItem 2 2 2 2 2 3" xfId="30947"/>
    <cellStyle name="SAPBEXstdItem 2 2 2 2 3" xfId="30948"/>
    <cellStyle name="SAPBEXstdItem 2 2 2 2 4" xfId="30949"/>
    <cellStyle name="SAPBEXstdItem 2 2 2 3" xfId="30950"/>
    <cellStyle name="SAPBEXstdItem 2 2 2 3 2" xfId="30951"/>
    <cellStyle name="SAPBEXstdItem 2 2 2 3 2 2" xfId="30952"/>
    <cellStyle name="SAPBEXstdItem 2 2 2 3 2 3" xfId="30953"/>
    <cellStyle name="SAPBEXstdItem 2 2 2 3 3" xfId="30954"/>
    <cellStyle name="SAPBEXstdItem 2 2 2 3 4" xfId="30955"/>
    <cellStyle name="SAPBEXstdItem 2 2 2 4" xfId="30956"/>
    <cellStyle name="SAPBEXstdItem 2 2 2 4 2" xfId="30957"/>
    <cellStyle name="SAPBEXstdItem 2 2 2 4 2 2" xfId="30958"/>
    <cellStyle name="SAPBEXstdItem 2 2 2 4 2 3" xfId="30959"/>
    <cellStyle name="SAPBEXstdItem 2 2 2 4 3" xfId="30960"/>
    <cellStyle name="SAPBEXstdItem 2 2 2 4 4" xfId="30961"/>
    <cellStyle name="SAPBEXstdItem 2 2 2 5" xfId="30962"/>
    <cellStyle name="SAPBEXstdItem 2 2 2 5 2" xfId="30963"/>
    <cellStyle name="SAPBEXstdItem 2 2 2 5 3" xfId="30964"/>
    <cellStyle name="SAPBEXstdItem 2 2 2 6" xfId="30965"/>
    <cellStyle name="SAPBEXstdItem 2 2 2 6 2" xfId="30966"/>
    <cellStyle name="SAPBEXstdItem 2 2 2 6 3" xfId="30967"/>
    <cellStyle name="SAPBEXstdItem 2 2 2 7" xfId="30968"/>
    <cellStyle name="SAPBEXstdItem 2 2 2 8" xfId="30969"/>
    <cellStyle name="SAPBEXstdItem 2 2 3" xfId="30970"/>
    <cellStyle name="SAPBEXstdItem 2 2 3 2" xfId="30971"/>
    <cellStyle name="SAPBEXstdItem 2 2 3 2 2" xfId="30972"/>
    <cellStyle name="SAPBEXstdItem 2 2 3 2 2 2" xfId="30973"/>
    <cellStyle name="SAPBEXstdItem 2 2 3 2 2 3" xfId="30974"/>
    <cellStyle name="SAPBEXstdItem 2 2 3 2 3" xfId="30975"/>
    <cellStyle name="SAPBEXstdItem 2 2 3 2 4" xfId="30976"/>
    <cellStyle name="SAPBEXstdItem 2 2 3 3" xfId="30977"/>
    <cellStyle name="SAPBEXstdItem 2 2 3 3 2" xfId="30978"/>
    <cellStyle name="SAPBEXstdItem 2 2 3 3 2 2" xfId="30979"/>
    <cellStyle name="SAPBEXstdItem 2 2 3 3 2 3" xfId="30980"/>
    <cellStyle name="SAPBEXstdItem 2 2 3 3 3" xfId="30981"/>
    <cellStyle name="SAPBEXstdItem 2 2 3 3 4" xfId="30982"/>
    <cellStyle name="SAPBEXstdItem 2 2 3 4" xfId="30983"/>
    <cellStyle name="SAPBEXstdItem 2 2 3 4 2" xfId="30984"/>
    <cellStyle name="SAPBEXstdItem 2 2 3 4 2 2" xfId="30985"/>
    <cellStyle name="SAPBEXstdItem 2 2 3 4 2 3" xfId="30986"/>
    <cellStyle name="SAPBEXstdItem 2 2 3 4 3" xfId="30987"/>
    <cellStyle name="SAPBEXstdItem 2 2 3 4 4" xfId="30988"/>
    <cellStyle name="SAPBEXstdItem 2 2 3 5" xfId="30989"/>
    <cellStyle name="SAPBEXstdItem 2 2 3 5 2" xfId="30990"/>
    <cellStyle name="SAPBEXstdItem 2 2 3 5 3" xfId="30991"/>
    <cellStyle name="SAPBEXstdItem 2 2 3 6" xfId="30992"/>
    <cellStyle name="SAPBEXstdItem 2 2 3 6 2" xfId="30993"/>
    <cellStyle name="SAPBEXstdItem 2 2 3 6 3" xfId="30994"/>
    <cellStyle name="SAPBEXstdItem 2 2 3 7" xfId="30995"/>
    <cellStyle name="SAPBEXstdItem 2 2 3 8" xfId="30996"/>
    <cellStyle name="SAPBEXstdItem 2 2 4" xfId="30997"/>
    <cellStyle name="SAPBEXstdItem 2 2 4 2" xfId="30998"/>
    <cellStyle name="SAPBEXstdItem 2 2 4 2 2" xfId="30999"/>
    <cellStyle name="SAPBEXstdItem 2 2 4 2 3" xfId="31000"/>
    <cellStyle name="SAPBEXstdItem 2 2 4 3" xfId="31001"/>
    <cellStyle name="SAPBEXstdItem 2 2 4 4" xfId="31002"/>
    <cellStyle name="SAPBEXstdItem 2 2 5" xfId="31003"/>
    <cellStyle name="SAPBEXstdItem 2 2 5 2" xfId="31004"/>
    <cellStyle name="SAPBEXstdItem 2 2 5 2 2" xfId="31005"/>
    <cellStyle name="SAPBEXstdItem 2 2 5 2 3" xfId="31006"/>
    <cellStyle name="SAPBEXstdItem 2 2 5 3" xfId="31007"/>
    <cellStyle name="SAPBEXstdItem 2 2 5 4" xfId="31008"/>
    <cellStyle name="SAPBEXstdItem 2 2 6" xfId="31009"/>
    <cellStyle name="SAPBEXstdItem 2 2 6 2" xfId="31010"/>
    <cellStyle name="SAPBEXstdItem 2 2 6 2 2" xfId="31011"/>
    <cellStyle name="SAPBEXstdItem 2 2 6 2 3" xfId="31012"/>
    <cellStyle name="SAPBEXstdItem 2 2 6 3" xfId="31013"/>
    <cellStyle name="SAPBEXstdItem 2 2 6 4" xfId="31014"/>
    <cellStyle name="SAPBEXstdItem 2 2 7" xfId="31015"/>
    <cellStyle name="SAPBEXstdItem 2 2 7 2" xfId="31016"/>
    <cellStyle name="SAPBEXstdItem 2 2 7 3" xfId="31017"/>
    <cellStyle name="SAPBEXstdItem 2 2 8" xfId="31018"/>
    <cellStyle name="SAPBEXstdItem 2 2 8 2" xfId="31019"/>
    <cellStyle name="SAPBEXstdItem 2 2 8 3" xfId="31020"/>
    <cellStyle name="SAPBEXstdItem 2 2 9" xfId="31021"/>
    <cellStyle name="SAPBEXstdItem 2 3" xfId="2907"/>
    <cellStyle name="SAPBEXstdItem 2 3 2" xfId="4849"/>
    <cellStyle name="SAPBEXstdItem 2 3 2 2" xfId="31022"/>
    <cellStyle name="SAPBEXstdItem 2 3 2 2 2" xfId="31023"/>
    <cellStyle name="SAPBEXstdItem 2 3 2 2 3" xfId="31024"/>
    <cellStyle name="SAPBEXstdItem 2 3 2 3" xfId="31025"/>
    <cellStyle name="SAPBEXstdItem 2 3 2 4" xfId="31026"/>
    <cellStyle name="SAPBEXstdItem 2 3 3" xfId="31027"/>
    <cellStyle name="SAPBEXstdItem 2 3 3 2" xfId="31028"/>
    <cellStyle name="SAPBEXstdItem 2 3 3 2 2" xfId="31029"/>
    <cellStyle name="SAPBEXstdItem 2 3 3 2 3" xfId="31030"/>
    <cellStyle name="SAPBEXstdItem 2 3 3 3" xfId="31031"/>
    <cellStyle name="SAPBEXstdItem 2 3 3 4" xfId="31032"/>
    <cellStyle name="SAPBEXstdItem 2 3 4" xfId="31033"/>
    <cellStyle name="SAPBEXstdItem 2 3 4 2" xfId="31034"/>
    <cellStyle name="SAPBEXstdItem 2 3 4 2 2" xfId="31035"/>
    <cellStyle name="SAPBEXstdItem 2 3 4 2 3" xfId="31036"/>
    <cellStyle name="SAPBEXstdItem 2 3 4 3" xfId="31037"/>
    <cellStyle name="SAPBEXstdItem 2 3 4 4" xfId="31038"/>
    <cellStyle name="SAPBEXstdItem 2 3 5" xfId="31039"/>
    <cellStyle name="SAPBEXstdItem 2 3 5 2" xfId="31040"/>
    <cellStyle name="SAPBEXstdItem 2 3 5 3" xfId="31041"/>
    <cellStyle name="SAPBEXstdItem 2 3 6" xfId="31042"/>
    <cellStyle name="SAPBEXstdItem 2 3 6 2" xfId="31043"/>
    <cellStyle name="SAPBEXstdItem 2 3 6 3" xfId="31044"/>
    <cellStyle name="SAPBEXstdItem 2 3 7" xfId="31045"/>
    <cellStyle name="SAPBEXstdItem 2 3 8" xfId="31046"/>
    <cellStyle name="SAPBEXstdItem 2 4" xfId="4848"/>
    <cellStyle name="SAPBEXstdItem 2 4 2" xfId="31047"/>
    <cellStyle name="SAPBEXstdItem 2 4 2 2" xfId="31048"/>
    <cellStyle name="SAPBEXstdItem 2 4 2 2 2" xfId="31049"/>
    <cellStyle name="SAPBEXstdItem 2 4 2 2 3" xfId="31050"/>
    <cellStyle name="SAPBEXstdItem 2 4 2 3" xfId="31051"/>
    <cellStyle name="SAPBEXstdItem 2 4 2 4" xfId="31052"/>
    <cellStyle name="SAPBEXstdItem 2 4 3" xfId="31053"/>
    <cellStyle name="SAPBEXstdItem 2 4 3 2" xfId="31054"/>
    <cellStyle name="SAPBEXstdItem 2 4 3 2 2" xfId="31055"/>
    <cellStyle name="SAPBEXstdItem 2 4 3 2 3" xfId="31056"/>
    <cellStyle name="SAPBEXstdItem 2 4 3 3" xfId="31057"/>
    <cellStyle name="SAPBEXstdItem 2 4 3 4" xfId="31058"/>
    <cellStyle name="SAPBEXstdItem 2 4 4" xfId="31059"/>
    <cellStyle name="SAPBEXstdItem 2 4 4 2" xfId="31060"/>
    <cellStyle name="SAPBEXstdItem 2 4 4 2 2" xfId="31061"/>
    <cellStyle name="SAPBEXstdItem 2 4 4 2 3" xfId="31062"/>
    <cellStyle name="SAPBEXstdItem 2 4 4 3" xfId="31063"/>
    <cellStyle name="SAPBEXstdItem 2 4 4 4" xfId="31064"/>
    <cellStyle name="SAPBEXstdItem 2 4 5" xfId="31065"/>
    <cellStyle name="SAPBEXstdItem 2 4 5 2" xfId="31066"/>
    <cellStyle name="SAPBEXstdItem 2 4 5 3" xfId="31067"/>
    <cellStyle name="SAPBEXstdItem 2 4 6" xfId="31068"/>
    <cellStyle name="SAPBEXstdItem 2 4 6 2" xfId="31069"/>
    <cellStyle name="SAPBEXstdItem 2 4 6 3" xfId="31070"/>
    <cellStyle name="SAPBEXstdItem 2 4 7" xfId="31071"/>
    <cellStyle name="SAPBEXstdItem 2 4 8" xfId="31072"/>
    <cellStyle name="SAPBEXstdItem 2 5" xfId="31073"/>
    <cellStyle name="SAPBEXstdItem 2 5 2" xfId="31074"/>
    <cellStyle name="SAPBEXstdItem 2 5 2 2" xfId="31075"/>
    <cellStyle name="SAPBEXstdItem 2 5 2 3" xfId="31076"/>
    <cellStyle name="SAPBEXstdItem 2 5 3" xfId="31077"/>
    <cellStyle name="SAPBEXstdItem 2 5 3 2" xfId="31078"/>
    <cellStyle name="SAPBEXstdItem 2 5 3 3" xfId="31079"/>
    <cellStyle name="SAPBEXstdItem 2 5 4" xfId="31080"/>
    <cellStyle name="SAPBEXstdItem 2 5 5" xfId="31081"/>
    <cellStyle name="SAPBEXstdItem 2 6" xfId="31082"/>
    <cellStyle name="SAPBEXstdItem 2 6 2" xfId="31083"/>
    <cellStyle name="SAPBEXstdItem 2 6 2 2" xfId="31084"/>
    <cellStyle name="SAPBEXstdItem 2 6 2 3" xfId="31085"/>
    <cellStyle name="SAPBEXstdItem 2 6 3" xfId="31086"/>
    <cellStyle name="SAPBEXstdItem 2 6 3 2" xfId="31087"/>
    <cellStyle name="SAPBEXstdItem 2 6 3 3" xfId="31088"/>
    <cellStyle name="SAPBEXstdItem 2 6 4" xfId="31089"/>
    <cellStyle name="SAPBEXstdItem 2 6 5" xfId="31090"/>
    <cellStyle name="SAPBEXstdItem 2 7" xfId="31091"/>
    <cellStyle name="SAPBEXstdItem 2 7 2" xfId="31092"/>
    <cellStyle name="SAPBEXstdItem 2 7 2 2" xfId="31093"/>
    <cellStyle name="SAPBEXstdItem 2 7 2 3" xfId="31094"/>
    <cellStyle name="SAPBEXstdItem 2 7 3" xfId="31095"/>
    <cellStyle name="SAPBEXstdItem 2 7 3 2" xfId="31096"/>
    <cellStyle name="SAPBEXstdItem 2 7 3 3" xfId="31097"/>
    <cellStyle name="SAPBEXstdItem 2 7 4" xfId="31098"/>
    <cellStyle name="SAPBEXstdItem 2 7 5" xfId="31099"/>
    <cellStyle name="SAPBEXstdItem 2 8" xfId="31100"/>
    <cellStyle name="SAPBEXstdItem 2 8 2" xfId="31101"/>
    <cellStyle name="SAPBEXstdItem 2 8 3" xfId="31102"/>
    <cellStyle name="SAPBEXstdItem 2 9" xfId="31103"/>
    <cellStyle name="SAPBEXstdItem 2 9 2" xfId="31104"/>
    <cellStyle name="SAPBEXstdItem 2 9 3" xfId="31105"/>
    <cellStyle name="SAPBEXstdItem 3" xfId="2908"/>
    <cellStyle name="SAPBEXstdItem 3 10" xfId="31106"/>
    <cellStyle name="SAPBEXstdItem 3 2" xfId="31107"/>
    <cellStyle name="SAPBEXstdItem 3 2 2" xfId="31108"/>
    <cellStyle name="SAPBEXstdItem 3 2 2 2" xfId="31109"/>
    <cellStyle name="SAPBEXstdItem 3 2 2 2 2" xfId="31110"/>
    <cellStyle name="SAPBEXstdItem 3 2 2 2 3" xfId="31111"/>
    <cellStyle name="SAPBEXstdItem 3 2 2 3" xfId="31112"/>
    <cellStyle name="SAPBEXstdItem 3 2 2 4" xfId="31113"/>
    <cellStyle name="SAPBEXstdItem 3 2 3" xfId="31114"/>
    <cellStyle name="SAPBEXstdItem 3 2 3 2" xfId="31115"/>
    <cellStyle name="SAPBEXstdItem 3 2 3 2 2" xfId="31116"/>
    <cellStyle name="SAPBEXstdItem 3 2 3 2 3" xfId="31117"/>
    <cellStyle name="SAPBEXstdItem 3 2 3 3" xfId="31118"/>
    <cellStyle name="SAPBEXstdItem 3 2 3 4" xfId="31119"/>
    <cellStyle name="SAPBEXstdItem 3 2 4" xfId="31120"/>
    <cellStyle name="SAPBEXstdItem 3 2 4 2" xfId="31121"/>
    <cellStyle name="SAPBEXstdItem 3 2 4 2 2" xfId="31122"/>
    <cellStyle name="SAPBEXstdItem 3 2 4 2 3" xfId="31123"/>
    <cellStyle name="SAPBEXstdItem 3 2 4 3" xfId="31124"/>
    <cellStyle name="SAPBEXstdItem 3 2 4 4" xfId="31125"/>
    <cellStyle name="SAPBEXstdItem 3 2 5" xfId="31126"/>
    <cellStyle name="SAPBEXstdItem 3 2 5 2" xfId="31127"/>
    <cellStyle name="SAPBEXstdItem 3 2 5 3" xfId="31128"/>
    <cellStyle name="SAPBEXstdItem 3 2 6" xfId="31129"/>
    <cellStyle name="SAPBEXstdItem 3 2 6 2" xfId="31130"/>
    <cellStyle name="SAPBEXstdItem 3 2 6 3" xfId="31131"/>
    <cellStyle name="SAPBEXstdItem 3 2 7" xfId="31132"/>
    <cellStyle name="SAPBEXstdItem 3 2 8" xfId="31133"/>
    <cellStyle name="SAPBEXstdItem 3 3" xfId="31134"/>
    <cellStyle name="SAPBEXstdItem 3 3 2" xfId="31135"/>
    <cellStyle name="SAPBEXstdItem 3 3 2 2" xfId="31136"/>
    <cellStyle name="SAPBEXstdItem 3 3 2 2 2" xfId="31137"/>
    <cellStyle name="SAPBEXstdItem 3 3 2 2 3" xfId="31138"/>
    <cellStyle name="SAPBEXstdItem 3 3 2 3" xfId="31139"/>
    <cellStyle name="SAPBEXstdItem 3 3 2 4" xfId="31140"/>
    <cellStyle name="SAPBEXstdItem 3 3 3" xfId="31141"/>
    <cellStyle name="SAPBEXstdItem 3 3 3 2" xfId="31142"/>
    <cellStyle name="SAPBEXstdItem 3 3 3 2 2" xfId="31143"/>
    <cellStyle name="SAPBEXstdItem 3 3 3 2 3" xfId="31144"/>
    <cellStyle name="SAPBEXstdItem 3 3 3 3" xfId="31145"/>
    <cellStyle name="SAPBEXstdItem 3 3 3 4" xfId="31146"/>
    <cellStyle name="SAPBEXstdItem 3 3 4" xfId="31147"/>
    <cellStyle name="SAPBEXstdItem 3 3 4 2" xfId="31148"/>
    <cellStyle name="SAPBEXstdItem 3 3 4 2 2" xfId="31149"/>
    <cellStyle name="SAPBEXstdItem 3 3 4 2 3" xfId="31150"/>
    <cellStyle name="SAPBEXstdItem 3 3 4 3" xfId="31151"/>
    <cellStyle name="SAPBEXstdItem 3 3 4 4" xfId="31152"/>
    <cellStyle name="SAPBEXstdItem 3 3 5" xfId="31153"/>
    <cellStyle name="SAPBEXstdItem 3 3 5 2" xfId="31154"/>
    <cellStyle name="SAPBEXstdItem 3 3 5 3" xfId="31155"/>
    <cellStyle name="SAPBEXstdItem 3 3 6" xfId="31156"/>
    <cellStyle name="SAPBEXstdItem 3 3 6 2" xfId="31157"/>
    <cellStyle name="SAPBEXstdItem 3 3 6 3" xfId="31158"/>
    <cellStyle name="SAPBEXstdItem 3 3 7" xfId="31159"/>
    <cellStyle name="SAPBEXstdItem 3 3 8" xfId="31160"/>
    <cellStyle name="SAPBEXstdItem 3 4" xfId="31161"/>
    <cellStyle name="SAPBEXstdItem 3 4 2" xfId="31162"/>
    <cellStyle name="SAPBEXstdItem 3 4 2 2" xfId="31163"/>
    <cellStyle name="SAPBEXstdItem 3 4 2 3" xfId="31164"/>
    <cellStyle name="SAPBEXstdItem 3 4 3" xfId="31165"/>
    <cellStyle name="SAPBEXstdItem 3 4 4" xfId="31166"/>
    <cellStyle name="SAPBEXstdItem 3 5" xfId="31167"/>
    <cellStyle name="SAPBEXstdItem 3 5 2" xfId="31168"/>
    <cellStyle name="SAPBEXstdItem 3 5 2 2" xfId="31169"/>
    <cellStyle name="SAPBEXstdItem 3 5 2 3" xfId="31170"/>
    <cellStyle name="SAPBEXstdItem 3 5 3" xfId="31171"/>
    <cellStyle name="SAPBEXstdItem 3 5 4" xfId="31172"/>
    <cellStyle name="SAPBEXstdItem 3 6" xfId="31173"/>
    <cellStyle name="SAPBEXstdItem 3 6 2" xfId="31174"/>
    <cellStyle name="SAPBEXstdItem 3 6 2 2" xfId="31175"/>
    <cellStyle name="SAPBEXstdItem 3 6 2 3" xfId="31176"/>
    <cellStyle name="SAPBEXstdItem 3 6 3" xfId="31177"/>
    <cellStyle name="SAPBEXstdItem 3 6 4" xfId="31178"/>
    <cellStyle name="SAPBEXstdItem 3 7" xfId="31179"/>
    <cellStyle name="SAPBEXstdItem 3 7 2" xfId="31180"/>
    <cellStyle name="SAPBEXstdItem 3 7 3" xfId="31181"/>
    <cellStyle name="SAPBEXstdItem 3 8" xfId="31182"/>
    <cellStyle name="SAPBEXstdItem 3 8 2" xfId="31183"/>
    <cellStyle name="SAPBEXstdItem 3 8 3" xfId="31184"/>
    <cellStyle name="SAPBEXstdItem 3 9" xfId="31185"/>
    <cellStyle name="SAPBEXstdItem 4" xfId="2909"/>
    <cellStyle name="SAPBEXstdItem 4 2" xfId="4850"/>
    <cellStyle name="SAPBEXstdItem 4 2 2" xfId="31186"/>
    <cellStyle name="SAPBEXstdItem 4 2 2 2" xfId="31187"/>
    <cellStyle name="SAPBEXstdItem 4 2 2 3" xfId="31188"/>
    <cellStyle name="SAPBEXstdItem 4 2 3" xfId="31189"/>
    <cellStyle name="SAPBEXstdItem 4 2 4" xfId="31190"/>
    <cellStyle name="SAPBEXstdItem 4 3" xfId="31191"/>
    <cellStyle name="SAPBEXstdItem 4 3 2" xfId="31192"/>
    <cellStyle name="SAPBEXstdItem 4 3 2 2" xfId="31193"/>
    <cellStyle name="SAPBEXstdItem 4 3 2 3" xfId="31194"/>
    <cellStyle name="SAPBEXstdItem 4 3 3" xfId="31195"/>
    <cellStyle name="SAPBEXstdItem 4 3 4" xfId="31196"/>
    <cellStyle name="SAPBEXstdItem 4 4" xfId="31197"/>
    <cellStyle name="SAPBEXstdItem 4 4 2" xfId="31198"/>
    <cellStyle name="SAPBEXstdItem 4 4 2 2" xfId="31199"/>
    <cellStyle name="SAPBEXstdItem 4 4 2 3" xfId="31200"/>
    <cellStyle name="SAPBEXstdItem 4 4 3" xfId="31201"/>
    <cellStyle name="SAPBEXstdItem 4 4 4" xfId="31202"/>
    <cellStyle name="SAPBEXstdItem 4 5" xfId="31203"/>
    <cellStyle name="SAPBEXstdItem 4 5 2" xfId="31204"/>
    <cellStyle name="SAPBEXstdItem 4 5 2 2" xfId="31205"/>
    <cellStyle name="SAPBEXstdItem 4 5 2 3" xfId="31206"/>
    <cellStyle name="SAPBEXstdItem 4 5 3" xfId="31207"/>
    <cellStyle name="SAPBEXstdItem 4 5 4" xfId="31208"/>
    <cellStyle name="SAPBEXstdItem 4 6" xfId="31209"/>
    <cellStyle name="SAPBEXstdItem 4 6 2" xfId="31210"/>
    <cellStyle name="SAPBEXstdItem 4 6 3" xfId="31211"/>
    <cellStyle name="SAPBEXstdItem 4 7" xfId="31212"/>
    <cellStyle name="SAPBEXstdItem 4 7 2" xfId="31213"/>
    <cellStyle name="SAPBEXstdItem 4 7 3" xfId="31214"/>
    <cellStyle name="SAPBEXstdItem 4 8" xfId="31215"/>
    <cellStyle name="SAPBEXstdItem 4 9" xfId="31216"/>
    <cellStyle name="SAPBEXstdItem 5" xfId="4847"/>
    <cellStyle name="SAPBEXstdItem 5 2" xfId="31217"/>
    <cellStyle name="SAPBEXstdItem 5 2 2" xfId="31218"/>
    <cellStyle name="SAPBEXstdItem 5 2 2 2" xfId="31219"/>
    <cellStyle name="SAPBEXstdItem 5 2 2 3" xfId="31220"/>
    <cellStyle name="SAPBEXstdItem 5 2 3" xfId="31221"/>
    <cellStyle name="SAPBEXstdItem 5 2 4" xfId="31222"/>
    <cellStyle name="SAPBEXstdItem 5 3" xfId="31223"/>
    <cellStyle name="SAPBEXstdItem 5 3 2" xfId="31224"/>
    <cellStyle name="SAPBEXstdItem 5 3 2 2" xfId="31225"/>
    <cellStyle name="SAPBEXstdItem 5 3 2 3" xfId="31226"/>
    <cellStyle name="SAPBEXstdItem 5 3 3" xfId="31227"/>
    <cellStyle name="SAPBEXstdItem 5 3 4" xfId="31228"/>
    <cellStyle name="SAPBEXstdItem 5 4" xfId="31229"/>
    <cellStyle name="SAPBEXstdItem 5 4 2" xfId="31230"/>
    <cellStyle name="SAPBEXstdItem 5 4 2 2" xfId="31231"/>
    <cellStyle name="SAPBEXstdItem 5 4 2 3" xfId="31232"/>
    <cellStyle name="SAPBEXstdItem 5 4 3" xfId="31233"/>
    <cellStyle name="SAPBEXstdItem 5 4 4" xfId="31234"/>
    <cellStyle name="SAPBEXstdItem 5 5" xfId="31235"/>
    <cellStyle name="SAPBEXstdItem 5 5 2" xfId="31236"/>
    <cellStyle name="SAPBEXstdItem 5 5 2 2" xfId="31237"/>
    <cellStyle name="SAPBEXstdItem 5 5 2 3" xfId="31238"/>
    <cellStyle name="SAPBEXstdItem 5 5 3" xfId="31239"/>
    <cellStyle name="SAPBEXstdItem 5 5 4" xfId="31240"/>
    <cellStyle name="SAPBEXstdItem 5 6" xfId="31241"/>
    <cellStyle name="SAPBEXstdItem 5 6 2" xfId="31242"/>
    <cellStyle name="SAPBEXstdItem 5 6 3" xfId="31243"/>
    <cellStyle name="SAPBEXstdItem 5 7" xfId="31244"/>
    <cellStyle name="SAPBEXstdItem 5 7 2" xfId="31245"/>
    <cellStyle name="SAPBEXstdItem 5 7 3" xfId="31246"/>
    <cellStyle name="SAPBEXstdItem 5 8" xfId="31247"/>
    <cellStyle name="SAPBEXstdItem 5 9" xfId="31248"/>
    <cellStyle name="SAPBEXstdItem 6" xfId="31249"/>
    <cellStyle name="SAPBEXstdItem 6 2" xfId="31250"/>
    <cellStyle name="SAPBEXstdItem 6 2 2" xfId="31251"/>
    <cellStyle name="SAPBEXstdItem 6 2 2 2" xfId="31252"/>
    <cellStyle name="SAPBEXstdItem 6 2 2 3" xfId="31253"/>
    <cellStyle name="SAPBEXstdItem 6 2 3" xfId="31254"/>
    <cellStyle name="SAPBEXstdItem 6 2 4" xfId="31255"/>
    <cellStyle name="SAPBEXstdItem 6 3" xfId="31256"/>
    <cellStyle name="SAPBEXstdItem 6 3 2" xfId="31257"/>
    <cellStyle name="SAPBEXstdItem 6 3 2 2" xfId="31258"/>
    <cellStyle name="SAPBEXstdItem 6 3 2 3" xfId="31259"/>
    <cellStyle name="SAPBEXstdItem 6 3 3" xfId="31260"/>
    <cellStyle name="SAPBEXstdItem 6 3 4" xfId="31261"/>
    <cellStyle name="SAPBEXstdItem 6 4" xfId="31262"/>
    <cellStyle name="SAPBEXstdItem 6 4 2" xfId="31263"/>
    <cellStyle name="SAPBEXstdItem 6 4 2 2" xfId="31264"/>
    <cellStyle name="SAPBEXstdItem 6 4 2 3" xfId="31265"/>
    <cellStyle name="SAPBEXstdItem 6 4 3" xfId="31266"/>
    <cellStyle name="SAPBEXstdItem 6 4 4" xfId="31267"/>
    <cellStyle name="SAPBEXstdItem 6 5" xfId="31268"/>
    <cellStyle name="SAPBEXstdItem 6 5 2" xfId="31269"/>
    <cellStyle name="SAPBEXstdItem 6 5 2 2" xfId="31270"/>
    <cellStyle name="SAPBEXstdItem 6 5 2 3" xfId="31271"/>
    <cellStyle name="SAPBEXstdItem 6 5 3" xfId="31272"/>
    <cellStyle name="SAPBEXstdItem 6 5 4" xfId="31273"/>
    <cellStyle name="SAPBEXstdItem 6 6" xfId="31274"/>
    <cellStyle name="SAPBEXstdItem 6 6 2" xfId="31275"/>
    <cellStyle name="SAPBEXstdItem 6 6 3" xfId="31276"/>
    <cellStyle name="SAPBEXstdItem 6 7" xfId="31277"/>
    <cellStyle name="SAPBEXstdItem 6 7 2" xfId="31278"/>
    <cellStyle name="SAPBEXstdItem 6 7 3" xfId="31279"/>
    <cellStyle name="SAPBEXstdItem 6 8" xfId="31280"/>
    <cellStyle name="SAPBEXstdItem 6 9" xfId="31281"/>
    <cellStyle name="SAPBEXstdItem 7" xfId="31282"/>
    <cellStyle name="SAPBEXstdItem 7 2" xfId="31283"/>
    <cellStyle name="SAPBEXstdItem 7 2 2" xfId="31284"/>
    <cellStyle name="SAPBEXstdItem 7 2 2 2" xfId="31285"/>
    <cellStyle name="SAPBEXstdItem 7 2 2 3" xfId="31286"/>
    <cellStyle name="SAPBEXstdItem 7 2 3" xfId="31287"/>
    <cellStyle name="SAPBEXstdItem 7 2 4" xfId="31288"/>
    <cellStyle name="SAPBEXstdItem 7 3" xfId="31289"/>
    <cellStyle name="SAPBEXstdItem 7 3 2" xfId="31290"/>
    <cellStyle name="SAPBEXstdItem 7 3 2 2" xfId="31291"/>
    <cellStyle name="SAPBEXstdItem 7 3 2 3" xfId="31292"/>
    <cellStyle name="SAPBEXstdItem 7 3 3" xfId="31293"/>
    <cellStyle name="SAPBEXstdItem 7 3 4" xfId="31294"/>
    <cellStyle name="SAPBEXstdItem 7 4" xfId="31295"/>
    <cellStyle name="SAPBEXstdItem 7 4 2" xfId="31296"/>
    <cellStyle name="SAPBEXstdItem 7 4 2 2" xfId="31297"/>
    <cellStyle name="SAPBEXstdItem 7 4 2 3" xfId="31298"/>
    <cellStyle name="SAPBEXstdItem 7 4 3" xfId="31299"/>
    <cellStyle name="SAPBEXstdItem 7 4 4" xfId="31300"/>
    <cellStyle name="SAPBEXstdItem 7 5" xfId="31301"/>
    <cellStyle name="SAPBEXstdItem 7 5 2" xfId="31302"/>
    <cellStyle name="SAPBEXstdItem 7 5 2 2" xfId="31303"/>
    <cellStyle name="SAPBEXstdItem 7 5 2 3" xfId="31304"/>
    <cellStyle name="SAPBEXstdItem 7 5 3" xfId="31305"/>
    <cellStyle name="SAPBEXstdItem 7 5 4" xfId="31306"/>
    <cellStyle name="SAPBEXstdItem 7 6" xfId="31307"/>
    <cellStyle name="SAPBEXstdItem 7 6 2" xfId="31308"/>
    <cellStyle name="SAPBEXstdItem 7 6 3" xfId="31309"/>
    <cellStyle name="SAPBEXstdItem 7 7" xfId="31310"/>
    <cellStyle name="SAPBEXstdItem 7 7 2" xfId="31311"/>
    <cellStyle name="SAPBEXstdItem 7 7 3" xfId="31312"/>
    <cellStyle name="SAPBEXstdItem 7 8" xfId="31313"/>
    <cellStyle name="SAPBEXstdItem 7 9" xfId="31314"/>
    <cellStyle name="SAPBEXstdItem 8" xfId="31315"/>
    <cellStyle name="SAPBEXstdItem 8 2" xfId="31316"/>
    <cellStyle name="SAPBEXstdItem 8 2 2" xfId="31317"/>
    <cellStyle name="SAPBEXstdItem 8 2 3" xfId="31318"/>
    <cellStyle name="SAPBEXstdItem 8 3" xfId="31319"/>
    <cellStyle name="SAPBEXstdItem 8 3 2" xfId="31320"/>
    <cellStyle name="SAPBEXstdItem 8 3 3" xfId="31321"/>
    <cellStyle name="SAPBEXstdItem 8 4" xfId="31322"/>
    <cellStyle name="SAPBEXstdItem 8 5" xfId="31323"/>
    <cellStyle name="SAPBEXstdItem 9" xfId="31324"/>
    <cellStyle name="SAPBEXstdItem 9 2" xfId="31325"/>
    <cellStyle name="SAPBEXstdItem 9 2 2" xfId="31326"/>
    <cellStyle name="SAPBEXstdItem 9 2 3" xfId="31327"/>
    <cellStyle name="SAPBEXstdItem 9 3" xfId="31328"/>
    <cellStyle name="SAPBEXstdItem 9 4" xfId="31329"/>
    <cellStyle name="SAPBEXstdItem_(I) PCAP" xfId="2910"/>
    <cellStyle name="SAPBEXstdItemX" xfId="2911"/>
    <cellStyle name="SAPBEXstdItemX 10" xfId="31330"/>
    <cellStyle name="SAPBEXstdItemX 10 2" xfId="31331"/>
    <cellStyle name="SAPBEXstdItemX 10 2 2" xfId="31332"/>
    <cellStyle name="SAPBEXstdItemX 10 2 3" xfId="31333"/>
    <cellStyle name="SAPBEXstdItemX 10 3" xfId="31334"/>
    <cellStyle name="SAPBEXstdItemX 10 4" xfId="31335"/>
    <cellStyle name="SAPBEXstdItemX 11" xfId="31336"/>
    <cellStyle name="SAPBEXstdItemX 11 2" xfId="31337"/>
    <cellStyle name="SAPBEXstdItemX 11 2 2" xfId="31338"/>
    <cellStyle name="SAPBEXstdItemX 11 2 3" xfId="31339"/>
    <cellStyle name="SAPBEXstdItemX 11 3" xfId="31340"/>
    <cellStyle name="SAPBEXstdItemX 11 4" xfId="31341"/>
    <cellStyle name="SAPBEXstdItemX 12" xfId="31342"/>
    <cellStyle name="SAPBEXstdItemX 12 2" xfId="31343"/>
    <cellStyle name="SAPBEXstdItemX 12 3" xfId="31344"/>
    <cellStyle name="SAPBEXstdItemX 13" xfId="31345"/>
    <cellStyle name="SAPBEXstdItemX 13 2" xfId="31346"/>
    <cellStyle name="SAPBEXstdItemX 13 3" xfId="31347"/>
    <cellStyle name="SAPBEXstdItemX 14" xfId="31348"/>
    <cellStyle name="SAPBEXstdItemX 15" xfId="31349"/>
    <cellStyle name="SAPBEXstdItemX 2" xfId="2912"/>
    <cellStyle name="SAPBEXstdItemX 2 10" xfId="31350"/>
    <cellStyle name="SAPBEXstdItemX 2 11" xfId="31351"/>
    <cellStyle name="SAPBEXstdItemX 2 2" xfId="2913"/>
    <cellStyle name="SAPBEXstdItemX 2 2 10" xfId="31352"/>
    <cellStyle name="SAPBEXstdItemX 2 2 2" xfId="31353"/>
    <cellStyle name="SAPBEXstdItemX 2 2 2 2" xfId="31354"/>
    <cellStyle name="SAPBEXstdItemX 2 2 2 2 2" xfId="31355"/>
    <cellStyle name="SAPBEXstdItemX 2 2 2 2 2 2" xfId="31356"/>
    <cellStyle name="SAPBEXstdItemX 2 2 2 2 2 3" xfId="31357"/>
    <cellStyle name="SAPBEXstdItemX 2 2 2 2 3" xfId="31358"/>
    <cellStyle name="SAPBEXstdItemX 2 2 2 2 4" xfId="31359"/>
    <cellStyle name="SAPBEXstdItemX 2 2 2 3" xfId="31360"/>
    <cellStyle name="SAPBEXstdItemX 2 2 2 3 2" xfId="31361"/>
    <cellStyle name="SAPBEXstdItemX 2 2 2 3 2 2" xfId="31362"/>
    <cellStyle name="SAPBEXstdItemX 2 2 2 3 2 3" xfId="31363"/>
    <cellStyle name="SAPBEXstdItemX 2 2 2 3 3" xfId="31364"/>
    <cellStyle name="SAPBEXstdItemX 2 2 2 3 4" xfId="31365"/>
    <cellStyle name="SAPBEXstdItemX 2 2 2 4" xfId="31366"/>
    <cellStyle name="SAPBEXstdItemX 2 2 2 4 2" xfId="31367"/>
    <cellStyle name="SAPBEXstdItemX 2 2 2 4 2 2" xfId="31368"/>
    <cellStyle name="SAPBEXstdItemX 2 2 2 4 2 3" xfId="31369"/>
    <cellStyle name="SAPBEXstdItemX 2 2 2 4 3" xfId="31370"/>
    <cellStyle name="SAPBEXstdItemX 2 2 2 4 4" xfId="31371"/>
    <cellStyle name="SAPBEXstdItemX 2 2 2 5" xfId="31372"/>
    <cellStyle name="SAPBEXstdItemX 2 2 2 5 2" xfId="31373"/>
    <cellStyle name="SAPBEXstdItemX 2 2 2 5 3" xfId="31374"/>
    <cellStyle name="SAPBEXstdItemX 2 2 2 6" xfId="31375"/>
    <cellStyle name="SAPBEXstdItemX 2 2 2 6 2" xfId="31376"/>
    <cellStyle name="SAPBEXstdItemX 2 2 2 6 3" xfId="31377"/>
    <cellStyle name="SAPBEXstdItemX 2 2 2 7" xfId="31378"/>
    <cellStyle name="SAPBEXstdItemX 2 2 2 8" xfId="31379"/>
    <cellStyle name="SAPBEXstdItemX 2 2 3" xfId="31380"/>
    <cellStyle name="SAPBEXstdItemX 2 2 3 2" xfId="31381"/>
    <cellStyle name="SAPBEXstdItemX 2 2 3 2 2" xfId="31382"/>
    <cellStyle name="SAPBEXstdItemX 2 2 3 2 2 2" xfId="31383"/>
    <cellStyle name="SAPBEXstdItemX 2 2 3 2 2 3" xfId="31384"/>
    <cellStyle name="SAPBEXstdItemX 2 2 3 2 3" xfId="31385"/>
    <cellStyle name="SAPBEXstdItemX 2 2 3 2 4" xfId="31386"/>
    <cellStyle name="SAPBEXstdItemX 2 2 3 3" xfId="31387"/>
    <cellStyle name="SAPBEXstdItemX 2 2 3 3 2" xfId="31388"/>
    <cellStyle name="SAPBEXstdItemX 2 2 3 3 2 2" xfId="31389"/>
    <cellStyle name="SAPBEXstdItemX 2 2 3 3 2 3" xfId="31390"/>
    <cellStyle name="SAPBEXstdItemX 2 2 3 3 3" xfId="31391"/>
    <cellStyle name="SAPBEXstdItemX 2 2 3 3 4" xfId="31392"/>
    <cellStyle name="SAPBEXstdItemX 2 2 3 4" xfId="31393"/>
    <cellStyle name="SAPBEXstdItemX 2 2 3 4 2" xfId="31394"/>
    <cellStyle name="SAPBEXstdItemX 2 2 3 4 2 2" xfId="31395"/>
    <cellStyle name="SAPBEXstdItemX 2 2 3 4 2 3" xfId="31396"/>
    <cellStyle name="SAPBEXstdItemX 2 2 3 4 3" xfId="31397"/>
    <cellStyle name="SAPBEXstdItemX 2 2 3 4 4" xfId="31398"/>
    <cellStyle name="SAPBEXstdItemX 2 2 3 5" xfId="31399"/>
    <cellStyle name="SAPBEXstdItemX 2 2 3 5 2" xfId="31400"/>
    <cellStyle name="SAPBEXstdItemX 2 2 3 5 3" xfId="31401"/>
    <cellStyle name="SAPBEXstdItemX 2 2 3 6" xfId="31402"/>
    <cellStyle name="SAPBEXstdItemX 2 2 3 6 2" xfId="31403"/>
    <cellStyle name="SAPBEXstdItemX 2 2 3 6 3" xfId="31404"/>
    <cellStyle name="SAPBEXstdItemX 2 2 3 7" xfId="31405"/>
    <cellStyle name="SAPBEXstdItemX 2 2 3 8" xfId="31406"/>
    <cellStyle name="SAPBEXstdItemX 2 2 4" xfId="31407"/>
    <cellStyle name="SAPBEXstdItemX 2 2 4 2" xfId="31408"/>
    <cellStyle name="SAPBEXstdItemX 2 2 4 2 2" xfId="31409"/>
    <cellStyle name="SAPBEXstdItemX 2 2 4 2 3" xfId="31410"/>
    <cellStyle name="SAPBEXstdItemX 2 2 4 3" xfId="31411"/>
    <cellStyle name="SAPBEXstdItemX 2 2 4 4" xfId="31412"/>
    <cellStyle name="SAPBEXstdItemX 2 2 5" xfId="31413"/>
    <cellStyle name="SAPBEXstdItemX 2 2 5 2" xfId="31414"/>
    <cellStyle name="SAPBEXstdItemX 2 2 5 2 2" xfId="31415"/>
    <cellStyle name="SAPBEXstdItemX 2 2 5 2 3" xfId="31416"/>
    <cellStyle name="SAPBEXstdItemX 2 2 5 3" xfId="31417"/>
    <cellStyle name="SAPBEXstdItemX 2 2 5 4" xfId="31418"/>
    <cellStyle name="SAPBEXstdItemX 2 2 6" xfId="31419"/>
    <cellStyle name="SAPBEXstdItemX 2 2 6 2" xfId="31420"/>
    <cellStyle name="SAPBEXstdItemX 2 2 6 2 2" xfId="31421"/>
    <cellStyle name="SAPBEXstdItemX 2 2 6 2 3" xfId="31422"/>
    <cellStyle name="SAPBEXstdItemX 2 2 6 3" xfId="31423"/>
    <cellStyle name="SAPBEXstdItemX 2 2 6 4" xfId="31424"/>
    <cellStyle name="SAPBEXstdItemX 2 2 7" xfId="31425"/>
    <cellStyle name="SAPBEXstdItemX 2 2 7 2" xfId="31426"/>
    <cellStyle name="SAPBEXstdItemX 2 2 7 3" xfId="31427"/>
    <cellStyle name="SAPBEXstdItemX 2 2 8" xfId="31428"/>
    <cellStyle name="SAPBEXstdItemX 2 2 8 2" xfId="31429"/>
    <cellStyle name="SAPBEXstdItemX 2 2 8 3" xfId="31430"/>
    <cellStyle name="SAPBEXstdItemX 2 2 9" xfId="31431"/>
    <cellStyle name="SAPBEXstdItemX 2 3" xfId="2914"/>
    <cellStyle name="SAPBEXstdItemX 2 3 2" xfId="4853"/>
    <cellStyle name="SAPBEXstdItemX 2 3 2 2" xfId="31432"/>
    <cellStyle name="SAPBEXstdItemX 2 3 2 2 2" xfId="31433"/>
    <cellStyle name="SAPBEXstdItemX 2 3 2 2 3" xfId="31434"/>
    <cellStyle name="SAPBEXstdItemX 2 3 2 3" xfId="31435"/>
    <cellStyle name="SAPBEXstdItemX 2 3 2 4" xfId="31436"/>
    <cellStyle name="SAPBEXstdItemX 2 3 3" xfId="31437"/>
    <cellStyle name="SAPBEXstdItemX 2 3 3 2" xfId="31438"/>
    <cellStyle name="SAPBEXstdItemX 2 3 3 2 2" xfId="31439"/>
    <cellStyle name="SAPBEXstdItemX 2 3 3 2 3" xfId="31440"/>
    <cellStyle name="SAPBEXstdItemX 2 3 3 3" xfId="31441"/>
    <cellStyle name="SAPBEXstdItemX 2 3 3 4" xfId="31442"/>
    <cellStyle name="SAPBEXstdItemX 2 3 4" xfId="31443"/>
    <cellStyle name="SAPBEXstdItemX 2 3 4 2" xfId="31444"/>
    <cellStyle name="SAPBEXstdItemX 2 3 4 2 2" xfId="31445"/>
    <cellStyle name="SAPBEXstdItemX 2 3 4 2 3" xfId="31446"/>
    <cellStyle name="SAPBEXstdItemX 2 3 4 3" xfId="31447"/>
    <cellStyle name="SAPBEXstdItemX 2 3 4 4" xfId="31448"/>
    <cellStyle name="SAPBEXstdItemX 2 3 5" xfId="31449"/>
    <cellStyle name="SAPBEXstdItemX 2 3 5 2" xfId="31450"/>
    <cellStyle name="SAPBEXstdItemX 2 3 5 3" xfId="31451"/>
    <cellStyle name="SAPBEXstdItemX 2 3 6" xfId="31452"/>
    <cellStyle name="SAPBEXstdItemX 2 3 6 2" xfId="31453"/>
    <cellStyle name="SAPBEXstdItemX 2 3 6 3" xfId="31454"/>
    <cellStyle name="SAPBEXstdItemX 2 3 7" xfId="31455"/>
    <cellStyle name="SAPBEXstdItemX 2 3 8" xfId="31456"/>
    <cellStyle name="SAPBEXstdItemX 2 4" xfId="4852"/>
    <cellStyle name="SAPBEXstdItemX 2 4 2" xfId="31457"/>
    <cellStyle name="SAPBEXstdItemX 2 4 2 2" xfId="31458"/>
    <cellStyle name="SAPBEXstdItemX 2 4 2 2 2" xfId="31459"/>
    <cellStyle name="SAPBEXstdItemX 2 4 2 2 3" xfId="31460"/>
    <cellStyle name="SAPBEXstdItemX 2 4 2 3" xfId="31461"/>
    <cellStyle name="SAPBEXstdItemX 2 4 2 4" xfId="31462"/>
    <cellStyle name="SAPBEXstdItemX 2 4 3" xfId="31463"/>
    <cellStyle name="SAPBEXstdItemX 2 4 3 2" xfId="31464"/>
    <cellStyle name="SAPBEXstdItemX 2 4 3 2 2" xfId="31465"/>
    <cellStyle name="SAPBEXstdItemX 2 4 3 2 3" xfId="31466"/>
    <cellStyle name="SAPBEXstdItemX 2 4 3 3" xfId="31467"/>
    <cellStyle name="SAPBEXstdItemX 2 4 3 4" xfId="31468"/>
    <cellStyle name="SAPBEXstdItemX 2 4 4" xfId="31469"/>
    <cellStyle name="SAPBEXstdItemX 2 4 4 2" xfId="31470"/>
    <cellStyle name="SAPBEXstdItemX 2 4 4 2 2" xfId="31471"/>
    <cellStyle name="SAPBEXstdItemX 2 4 4 2 3" xfId="31472"/>
    <cellStyle name="SAPBEXstdItemX 2 4 4 3" xfId="31473"/>
    <cellStyle name="SAPBEXstdItemX 2 4 4 4" xfId="31474"/>
    <cellStyle name="SAPBEXstdItemX 2 4 5" xfId="31475"/>
    <cellStyle name="SAPBEXstdItemX 2 4 5 2" xfId="31476"/>
    <cellStyle name="SAPBEXstdItemX 2 4 5 3" xfId="31477"/>
    <cellStyle name="SAPBEXstdItemX 2 4 6" xfId="31478"/>
    <cellStyle name="SAPBEXstdItemX 2 4 6 2" xfId="31479"/>
    <cellStyle name="SAPBEXstdItemX 2 4 6 3" xfId="31480"/>
    <cellStyle name="SAPBEXstdItemX 2 4 7" xfId="31481"/>
    <cellStyle name="SAPBEXstdItemX 2 4 8" xfId="31482"/>
    <cellStyle name="SAPBEXstdItemX 2 5" xfId="31483"/>
    <cellStyle name="SAPBEXstdItemX 2 5 2" xfId="31484"/>
    <cellStyle name="SAPBEXstdItemX 2 5 2 2" xfId="31485"/>
    <cellStyle name="SAPBEXstdItemX 2 5 2 3" xfId="31486"/>
    <cellStyle name="SAPBEXstdItemX 2 5 3" xfId="31487"/>
    <cellStyle name="SAPBEXstdItemX 2 5 4" xfId="31488"/>
    <cellStyle name="SAPBEXstdItemX 2 6" xfId="31489"/>
    <cellStyle name="SAPBEXstdItemX 2 6 2" xfId="31490"/>
    <cellStyle name="SAPBEXstdItemX 2 6 2 2" xfId="31491"/>
    <cellStyle name="SAPBEXstdItemX 2 6 2 3" xfId="31492"/>
    <cellStyle name="SAPBEXstdItemX 2 6 3" xfId="31493"/>
    <cellStyle name="SAPBEXstdItemX 2 6 4" xfId="31494"/>
    <cellStyle name="SAPBEXstdItemX 2 7" xfId="31495"/>
    <cellStyle name="SAPBEXstdItemX 2 7 2" xfId="31496"/>
    <cellStyle name="SAPBEXstdItemX 2 7 2 2" xfId="31497"/>
    <cellStyle name="SAPBEXstdItemX 2 7 2 3" xfId="31498"/>
    <cellStyle name="SAPBEXstdItemX 2 7 3" xfId="31499"/>
    <cellStyle name="SAPBEXstdItemX 2 7 4" xfId="31500"/>
    <cellStyle name="SAPBEXstdItemX 2 8" xfId="31501"/>
    <cellStyle name="SAPBEXstdItemX 2 8 2" xfId="31502"/>
    <cellStyle name="SAPBEXstdItemX 2 8 3" xfId="31503"/>
    <cellStyle name="SAPBEXstdItemX 2 9" xfId="31504"/>
    <cellStyle name="SAPBEXstdItemX 2 9 2" xfId="31505"/>
    <cellStyle name="SAPBEXstdItemX 2 9 3" xfId="31506"/>
    <cellStyle name="SAPBEXstdItemX 2_4    IUSA P12 Staff Cost Summary from MJ" xfId="31507"/>
    <cellStyle name="SAPBEXstdItemX 3" xfId="2915"/>
    <cellStyle name="SAPBEXstdItemX 3 10" xfId="31508"/>
    <cellStyle name="SAPBEXstdItemX 3 2" xfId="31509"/>
    <cellStyle name="SAPBEXstdItemX 3 2 2" xfId="31510"/>
    <cellStyle name="SAPBEXstdItemX 3 2 2 2" xfId="31511"/>
    <cellStyle name="SAPBEXstdItemX 3 2 2 2 2" xfId="31512"/>
    <cellStyle name="SAPBEXstdItemX 3 2 2 2 3" xfId="31513"/>
    <cellStyle name="SAPBEXstdItemX 3 2 2 3" xfId="31514"/>
    <cellStyle name="SAPBEXstdItemX 3 2 2 4" xfId="31515"/>
    <cellStyle name="SAPBEXstdItemX 3 2 3" xfId="31516"/>
    <cellStyle name="SAPBEXstdItemX 3 2 3 2" xfId="31517"/>
    <cellStyle name="SAPBEXstdItemX 3 2 3 2 2" xfId="31518"/>
    <cellStyle name="SAPBEXstdItemX 3 2 3 2 3" xfId="31519"/>
    <cellStyle name="SAPBEXstdItemX 3 2 3 3" xfId="31520"/>
    <cellStyle name="SAPBEXstdItemX 3 2 3 4" xfId="31521"/>
    <cellStyle name="SAPBEXstdItemX 3 2 4" xfId="31522"/>
    <cellStyle name="SAPBEXstdItemX 3 2 4 2" xfId="31523"/>
    <cellStyle name="SAPBEXstdItemX 3 2 4 2 2" xfId="31524"/>
    <cellStyle name="SAPBEXstdItemX 3 2 4 2 3" xfId="31525"/>
    <cellStyle name="SAPBEXstdItemX 3 2 4 3" xfId="31526"/>
    <cellStyle name="SAPBEXstdItemX 3 2 4 4" xfId="31527"/>
    <cellStyle name="SAPBEXstdItemX 3 2 5" xfId="31528"/>
    <cellStyle name="SAPBEXstdItemX 3 2 5 2" xfId="31529"/>
    <cellStyle name="SAPBEXstdItemX 3 2 5 3" xfId="31530"/>
    <cellStyle name="SAPBEXstdItemX 3 2 6" xfId="31531"/>
    <cellStyle name="SAPBEXstdItemX 3 2 6 2" xfId="31532"/>
    <cellStyle name="SAPBEXstdItemX 3 2 6 3" xfId="31533"/>
    <cellStyle name="SAPBEXstdItemX 3 2 7" xfId="31534"/>
    <cellStyle name="SAPBEXstdItemX 3 2 8" xfId="31535"/>
    <cellStyle name="SAPBEXstdItemX 3 3" xfId="31536"/>
    <cellStyle name="SAPBEXstdItemX 3 3 2" xfId="31537"/>
    <cellStyle name="SAPBEXstdItemX 3 3 2 2" xfId="31538"/>
    <cellStyle name="SAPBEXstdItemX 3 3 2 2 2" xfId="31539"/>
    <cellStyle name="SAPBEXstdItemX 3 3 2 2 3" xfId="31540"/>
    <cellStyle name="SAPBEXstdItemX 3 3 2 3" xfId="31541"/>
    <cellStyle name="SAPBEXstdItemX 3 3 2 4" xfId="31542"/>
    <cellStyle name="SAPBEXstdItemX 3 3 3" xfId="31543"/>
    <cellStyle name="SAPBEXstdItemX 3 3 3 2" xfId="31544"/>
    <cellStyle name="SAPBEXstdItemX 3 3 3 2 2" xfId="31545"/>
    <cellStyle name="SAPBEXstdItemX 3 3 3 2 3" xfId="31546"/>
    <cellStyle name="SAPBEXstdItemX 3 3 3 3" xfId="31547"/>
    <cellStyle name="SAPBEXstdItemX 3 3 3 4" xfId="31548"/>
    <cellStyle name="SAPBEXstdItemX 3 3 4" xfId="31549"/>
    <cellStyle name="SAPBEXstdItemX 3 3 4 2" xfId="31550"/>
    <cellStyle name="SAPBEXstdItemX 3 3 4 2 2" xfId="31551"/>
    <cellStyle name="SAPBEXstdItemX 3 3 4 2 3" xfId="31552"/>
    <cellStyle name="SAPBEXstdItemX 3 3 4 3" xfId="31553"/>
    <cellStyle name="SAPBEXstdItemX 3 3 4 4" xfId="31554"/>
    <cellStyle name="SAPBEXstdItemX 3 3 5" xfId="31555"/>
    <cellStyle name="SAPBEXstdItemX 3 3 5 2" xfId="31556"/>
    <cellStyle name="SAPBEXstdItemX 3 3 5 3" xfId="31557"/>
    <cellStyle name="SAPBEXstdItemX 3 3 6" xfId="31558"/>
    <cellStyle name="SAPBEXstdItemX 3 3 6 2" xfId="31559"/>
    <cellStyle name="SAPBEXstdItemX 3 3 6 3" xfId="31560"/>
    <cellStyle name="SAPBEXstdItemX 3 3 7" xfId="31561"/>
    <cellStyle name="SAPBEXstdItemX 3 3 8" xfId="31562"/>
    <cellStyle name="SAPBEXstdItemX 3 4" xfId="31563"/>
    <cellStyle name="SAPBEXstdItemX 3 4 2" xfId="31564"/>
    <cellStyle name="SAPBEXstdItemX 3 4 2 2" xfId="31565"/>
    <cellStyle name="SAPBEXstdItemX 3 4 2 3" xfId="31566"/>
    <cellStyle name="SAPBEXstdItemX 3 4 3" xfId="31567"/>
    <cellStyle name="SAPBEXstdItemX 3 4 4" xfId="31568"/>
    <cellStyle name="SAPBEXstdItemX 3 5" xfId="31569"/>
    <cellStyle name="SAPBEXstdItemX 3 5 2" xfId="31570"/>
    <cellStyle name="SAPBEXstdItemX 3 5 2 2" xfId="31571"/>
    <cellStyle name="SAPBEXstdItemX 3 5 2 3" xfId="31572"/>
    <cellStyle name="SAPBEXstdItemX 3 5 3" xfId="31573"/>
    <cellStyle name="SAPBEXstdItemX 3 5 4" xfId="31574"/>
    <cellStyle name="SAPBEXstdItemX 3 6" xfId="31575"/>
    <cellStyle name="SAPBEXstdItemX 3 6 2" xfId="31576"/>
    <cellStyle name="SAPBEXstdItemX 3 6 2 2" xfId="31577"/>
    <cellStyle name="SAPBEXstdItemX 3 6 2 3" xfId="31578"/>
    <cellStyle name="SAPBEXstdItemX 3 6 3" xfId="31579"/>
    <cellStyle name="SAPBEXstdItemX 3 6 4" xfId="31580"/>
    <cellStyle name="SAPBEXstdItemX 3 7" xfId="31581"/>
    <cellStyle name="SAPBEXstdItemX 3 7 2" xfId="31582"/>
    <cellStyle name="SAPBEXstdItemX 3 7 3" xfId="31583"/>
    <cellStyle name="SAPBEXstdItemX 3 8" xfId="31584"/>
    <cellStyle name="SAPBEXstdItemX 3 8 2" xfId="31585"/>
    <cellStyle name="SAPBEXstdItemX 3 8 3" xfId="31586"/>
    <cellStyle name="SAPBEXstdItemX 3 9" xfId="31587"/>
    <cellStyle name="SAPBEXstdItemX 4" xfId="2916"/>
    <cellStyle name="SAPBEXstdItemX 4 2" xfId="4854"/>
    <cellStyle name="SAPBEXstdItemX 4 2 2" xfId="31588"/>
    <cellStyle name="SAPBEXstdItemX 4 2 2 2" xfId="31589"/>
    <cellStyle name="SAPBEXstdItemX 4 2 2 3" xfId="31590"/>
    <cellStyle name="SAPBEXstdItemX 4 2 3" xfId="31591"/>
    <cellStyle name="SAPBEXstdItemX 4 2 4" xfId="31592"/>
    <cellStyle name="SAPBEXstdItemX 4 3" xfId="31593"/>
    <cellStyle name="SAPBEXstdItemX 4 3 2" xfId="31594"/>
    <cellStyle name="SAPBEXstdItemX 4 3 2 2" xfId="31595"/>
    <cellStyle name="SAPBEXstdItemX 4 3 2 3" xfId="31596"/>
    <cellStyle name="SAPBEXstdItemX 4 3 3" xfId="31597"/>
    <cellStyle name="SAPBEXstdItemX 4 3 4" xfId="31598"/>
    <cellStyle name="SAPBEXstdItemX 4 4" xfId="31599"/>
    <cellStyle name="SAPBEXstdItemX 4 4 2" xfId="31600"/>
    <cellStyle name="SAPBEXstdItemX 4 4 2 2" xfId="31601"/>
    <cellStyle name="SAPBEXstdItemX 4 4 2 3" xfId="31602"/>
    <cellStyle name="SAPBEXstdItemX 4 4 3" xfId="31603"/>
    <cellStyle name="SAPBEXstdItemX 4 4 4" xfId="31604"/>
    <cellStyle name="SAPBEXstdItemX 4 5" xfId="31605"/>
    <cellStyle name="SAPBEXstdItemX 4 5 2" xfId="31606"/>
    <cellStyle name="SAPBEXstdItemX 4 5 2 2" xfId="31607"/>
    <cellStyle name="SAPBEXstdItemX 4 5 2 3" xfId="31608"/>
    <cellStyle name="SAPBEXstdItemX 4 5 3" xfId="31609"/>
    <cellStyle name="SAPBEXstdItemX 4 5 4" xfId="31610"/>
    <cellStyle name="SAPBEXstdItemX 4 6" xfId="31611"/>
    <cellStyle name="SAPBEXstdItemX 4 6 2" xfId="31612"/>
    <cellStyle name="SAPBEXstdItemX 4 6 3" xfId="31613"/>
    <cellStyle name="SAPBEXstdItemX 4 7" xfId="31614"/>
    <cellStyle name="SAPBEXstdItemX 4 7 2" xfId="31615"/>
    <cellStyle name="SAPBEXstdItemX 4 7 3" xfId="31616"/>
    <cellStyle name="SAPBEXstdItemX 4 8" xfId="31617"/>
    <cellStyle name="SAPBEXstdItemX 4 9" xfId="31618"/>
    <cellStyle name="SAPBEXstdItemX 5" xfId="4851"/>
    <cellStyle name="SAPBEXstdItemX 5 2" xfId="31619"/>
    <cellStyle name="SAPBEXstdItemX 5 2 2" xfId="31620"/>
    <cellStyle name="SAPBEXstdItemX 5 2 2 2" xfId="31621"/>
    <cellStyle name="SAPBEXstdItemX 5 2 2 3" xfId="31622"/>
    <cellStyle name="SAPBEXstdItemX 5 2 3" xfId="31623"/>
    <cellStyle name="SAPBEXstdItemX 5 2 4" xfId="31624"/>
    <cellStyle name="SAPBEXstdItemX 5 3" xfId="31625"/>
    <cellStyle name="SAPBEXstdItemX 5 3 2" xfId="31626"/>
    <cellStyle name="SAPBEXstdItemX 5 3 2 2" xfId="31627"/>
    <cellStyle name="SAPBEXstdItemX 5 3 2 3" xfId="31628"/>
    <cellStyle name="SAPBEXstdItemX 5 3 3" xfId="31629"/>
    <cellStyle name="SAPBEXstdItemX 5 3 4" xfId="31630"/>
    <cellStyle name="SAPBEXstdItemX 5 4" xfId="31631"/>
    <cellStyle name="SAPBEXstdItemX 5 4 2" xfId="31632"/>
    <cellStyle name="SAPBEXstdItemX 5 4 2 2" xfId="31633"/>
    <cellStyle name="SAPBEXstdItemX 5 4 2 3" xfId="31634"/>
    <cellStyle name="SAPBEXstdItemX 5 4 3" xfId="31635"/>
    <cellStyle name="SAPBEXstdItemX 5 4 4" xfId="31636"/>
    <cellStyle name="SAPBEXstdItemX 5 5" xfId="31637"/>
    <cellStyle name="SAPBEXstdItemX 5 5 2" xfId="31638"/>
    <cellStyle name="SAPBEXstdItemX 5 5 2 2" xfId="31639"/>
    <cellStyle name="SAPBEXstdItemX 5 5 2 3" xfId="31640"/>
    <cellStyle name="SAPBEXstdItemX 5 5 3" xfId="31641"/>
    <cellStyle name="SAPBEXstdItemX 5 5 4" xfId="31642"/>
    <cellStyle name="SAPBEXstdItemX 5 6" xfId="31643"/>
    <cellStyle name="SAPBEXstdItemX 5 6 2" xfId="31644"/>
    <cellStyle name="SAPBEXstdItemX 5 6 3" xfId="31645"/>
    <cellStyle name="SAPBEXstdItemX 5 7" xfId="31646"/>
    <cellStyle name="SAPBEXstdItemX 5 7 2" xfId="31647"/>
    <cellStyle name="SAPBEXstdItemX 5 7 3" xfId="31648"/>
    <cellStyle name="SAPBEXstdItemX 5 8" xfId="31649"/>
    <cellStyle name="SAPBEXstdItemX 5 9" xfId="31650"/>
    <cellStyle name="SAPBEXstdItemX 6" xfId="31651"/>
    <cellStyle name="SAPBEXstdItemX 6 2" xfId="31652"/>
    <cellStyle name="SAPBEXstdItemX 6 2 2" xfId="31653"/>
    <cellStyle name="SAPBEXstdItemX 6 2 2 2" xfId="31654"/>
    <cellStyle name="SAPBEXstdItemX 6 2 2 3" xfId="31655"/>
    <cellStyle name="SAPBEXstdItemX 6 2 3" xfId="31656"/>
    <cellStyle name="SAPBEXstdItemX 6 2 4" xfId="31657"/>
    <cellStyle name="SAPBEXstdItemX 6 3" xfId="31658"/>
    <cellStyle name="SAPBEXstdItemX 6 3 2" xfId="31659"/>
    <cellStyle name="SAPBEXstdItemX 6 3 2 2" xfId="31660"/>
    <cellStyle name="SAPBEXstdItemX 6 3 2 3" xfId="31661"/>
    <cellStyle name="SAPBEXstdItemX 6 3 3" xfId="31662"/>
    <cellStyle name="SAPBEXstdItemX 6 3 4" xfId="31663"/>
    <cellStyle name="SAPBEXstdItemX 6 4" xfId="31664"/>
    <cellStyle name="SAPBEXstdItemX 6 4 2" xfId="31665"/>
    <cellStyle name="SAPBEXstdItemX 6 4 2 2" xfId="31666"/>
    <cellStyle name="SAPBEXstdItemX 6 4 2 3" xfId="31667"/>
    <cellStyle name="SAPBEXstdItemX 6 4 3" xfId="31668"/>
    <cellStyle name="SAPBEXstdItemX 6 4 4" xfId="31669"/>
    <cellStyle name="SAPBEXstdItemX 6 5" xfId="31670"/>
    <cellStyle name="SAPBEXstdItemX 6 5 2" xfId="31671"/>
    <cellStyle name="SAPBEXstdItemX 6 5 2 2" xfId="31672"/>
    <cellStyle name="SAPBEXstdItemX 6 5 2 3" xfId="31673"/>
    <cellStyle name="SAPBEXstdItemX 6 5 3" xfId="31674"/>
    <cellStyle name="SAPBEXstdItemX 6 5 4" xfId="31675"/>
    <cellStyle name="SAPBEXstdItemX 6 6" xfId="31676"/>
    <cellStyle name="SAPBEXstdItemX 6 6 2" xfId="31677"/>
    <cellStyle name="SAPBEXstdItemX 6 6 3" xfId="31678"/>
    <cellStyle name="SAPBEXstdItemX 6 7" xfId="31679"/>
    <cellStyle name="SAPBEXstdItemX 6 7 2" xfId="31680"/>
    <cellStyle name="SAPBEXstdItemX 6 7 3" xfId="31681"/>
    <cellStyle name="SAPBEXstdItemX 6 8" xfId="31682"/>
    <cellStyle name="SAPBEXstdItemX 6 9" xfId="31683"/>
    <cellStyle name="SAPBEXstdItemX 7" xfId="31684"/>
    <cellStyle name="SAPBEXstdItemX 7 2" xfId="31685"/>
    <cellStyle name="SAPBEXstdItemX 7 2 2" xfId="31686"/>
    <cellStyle name="SAPBEXstdItemX 7 2 2 2" xfId="31687"/>
    <cellStyle name="SAPBEXstdItemX 7 2 2 3" xfId="31688"/>
    <cellStyle name="SAPBEXstdItemX 7 2 3" xfId="31689"/>
    <cellStyle name="SAPBEXstdItemX 7 2 4" xfId="31690"/>
    <cellStyle name="SAPBEXstdItemX 7 3" xfId="31691"/>
    <cellStyle name="SAPBEXstdItemX 7 3 2" xfId="31692"/>
    <cellStyle name="SAPBEXstdItemX 7 3 2 2" xfId="31693"/>
    <cellStyle name="SAPBEXstdItemX 7 3 2 3" xfId="31694"/>
    <cellStyle name="SAPBEXstdItemX 7 3 3" xfId="31695"/>
    <cellStyle name="SAPBEXstdItemX 7 3 4" xfId="31696"/>
    <cellStyle name="SAPBEXstdItemX 7 4" xfId="31697"/>
    <cellStyle name="SAPBEXstdItemX 7 4 2" xfId="31698"/>
    <cellStyle name="SAPBEXstdItemX 7 4 2 2" xfId="31699"/>
    <cellStyle name="SAPBEXstdItemX 7 4 2 3" xfId="31700"/>
    <cellStyle name="SAPBEXstdItemX 7 4 3" xfId="31701"/>
    <cellStyle name="SAPBEXstdItemX 7 4 4" xfId="31702"/>
    <cellStyle name="SAPBEXstdItemX 7 5" xfId="31703"/>
    <cellStyle name="SAPBEXstdItemX 7 5 2" xfId="31704"/>
    <cellStyle name="SAPBEXstdItemX 7 5 2 2" xfId="31705"/>
    <cellStyle name="SAPBEXstdItemX 7 5 2 3" xfId="31706"/>
    <cellStyle name="SAPBEXstdItemX 7 5 3" xfId="31707"/>
    <cellStyle name="SAPBEXstdItemX 7 5 4" xfId="31708"/>
    <cellStyle name="SAPBEXstdItemX 7 6" xfId="31709"/>
    <cellStyle name="SAPBEXstdItemX 7 6 2" xfId="31710"/>
    <cellStyle name="SAPBEXstdItemX 7 6 3" xfId="31711"/>
    <cellStyle name="SAPBEXstdItemX 7 7" xfId="31712"/>
    <cellStyle name="SAPBEXstdItemX 7 7 2" xfId="31713"/>
    <cellStyle name="SAPBEXstdItemX 7 7 3" xfId="31714"/>
    <cellStyle name="SAPBEXstdItemX 7 8" xfId="31715"/>
    <cellStyle name="SAPBEXstdItemX 7 9" xfId="31716"/>
    <cellStyle name="SAPBEXstdItemX 8" xfId="31717"/>
    <cellStyle name="SAPBEXstdItemX 8 2" xfId="31718"/>
    <cellStyle name="SAPBEXstdItemX 8 2 2" xfId="31719"/>
    <cellStyle name="SAPBEXstdItemX 8 2 2 2" xfId="31720"/>
    <cellStyle name="SAPBEXstdItemX 8 2 2 3" xfId="31721"/>
    <cellStyle name="SAPBEXstdItemX 8 2 3" xfId="31722"/>
    <cellStyle name="SAPBEXstdItemX 8 2 4" xfId="31723"/>
    <cellStyle name="SAPBEXstdItemX 8 3" xfId="31724"/>
    <cellStyle name="SAPBEXstdItemX 8 3 2" xfId="31725"/>
    <cellStyle name="SAPBEXstdItemX 8 3 2 2" xfId="31726"/>
    <cellStyle name="SAPBEXstdItemX 8 3 2 3" xfId="31727"/>
    <cellStyle name="SAPBEXstdItemX 8 3 3" xfId="31728"/>
    <cellStyle name="SAPBEXstdItemX 8 3 4" xfId="31729"/>
    <cellStyle name="SAPBEXstdItemX 8 4" xfId="31730"/>
    <cellStyle name="SAPBEXstdItemX 8 4 2" xfId="31731"/>
    <cellStyle name="SAPBEXstdItemX 8 4 2 2" xfId="31732"/>
    <cellStyle name="SAPBEXstdItemX 8 4 2 3" xfId="31733"/>
    <cellStyle name="SAPBEXstdItemX 8 4 3" xfId="31734"/>
    <cellStyle name="SAPBEXstdItemX 8 4 4" xfId="31735"/>
    <cellStyle name="SAPBEXstdItemX 8 5" xfId="31736"/>
    <cellStyle name="SAPBEXstdItemX 8 5 2" xfId="31737"/>
    <cellStyle name="SAPBEXstdItemX 8 5 2 2" xfId="31738"/>
    <cellStyle name="SAPBEXstdItemX 8 5 2 3" xfId="31739"/>
    <cellStyle name="SAPBEXstdItemX 8 5 3" xfId="31740"/>
    <cellStyle name="SAPBEXstdItemX 8 5 4" xfId="31741"/>
    <cellStyle name="SAPBEXstdItemX 8 6" xfId="31742"/>
    <cellStyle name="SAPBEXstdItemX 8 6 2" xfId="31743"/>
    <cellStyle name="SAPBEXstdItemX 8 6 3" xfId="31744"/>
    <cellStyle name="SAPBEXstdItemX 8 7" xfId="31745"/>
    <cellStyle name="SAPBEXstdItemX 8 7 2" xfId="31746"/>
    <cellStyle name="SAPBEXstdItemX 8 7 3" xfId="31747"/>
    <cellStyle name="SAPBEXstdItemX 8 8" xfId="31748"/>
    <cellStyle name="SAPBEXstdItemX 8 9" xfId="31749"/>
    <cellStyle name="SAPBEXstdItemX 9" xfId="31750"/>
    <cellStyle name="SAPBEXstdItemX 9 2" xfId="31751"/>
    <cellStyle name="SAPBEXstdItemX 9 2 2" xfId="31752"/>
    <cellStyle name="SAPBEXstdItemX 9 2 2 2" xfId="31753"/>
    <cellStyle name="SAPBEXstdItemX 9 2 2 3" xfId="31754"/>
    <cellStyle name="SAPBEXstdItemX 9 2 3" xfId="31755"/>
    <cellStyle name="SAPBEXstdItemX 9 2 4" xfId="31756"/>
    <cellStyle name="SAPBEXstdItemX 9 3" xfId="31757"/>
    <cellStyle name="SAPBEXstdItemX 9 3 2" xfId="31758"/>
    <cellStyle name="SAPBEXstdItemX 9 3 2 2" xfId="31759"/>
    <cellStyle name="SAPBEXstdItemX 9 3 2 3" xfId="31760"/>
    <cellStyle name="SAPBEXstdItemX 9 3 3" xfId="31761"/>
    <cellStyle name="SAPBEXstdItemX 9 3 4" xfId="31762"/>
    <cellStyle name="SAPBEXstdItemX 9 4" xfId="31763"/>
    <cellStyle name="SAPBEXstdItemX 9 4 2" xfId="31764"/>
    <cellStyle name="SAPBEXstdItemX 9 4 2 2" xfId="31765"/>
    <cellStyle name="SAPBEXstdItemX 9 4 2 3" xfId="31766"/>
    <cellStyle name="SAPBEXstdItemX 9 4 3" xfId="31767"/>
    <cellStyle name="SAPBEXstdItemX 9 4 4" xfId="31768"/>
    <cellStyle name="SAPBEXstdItemX 9 5" xfId="31769"/>
    <cellStyle name="SAPBEXstdItemX 9 5 2" xfId="31770"/>
    <cellStyle name="SAPBEXstdItemX 9 5 2 2" xfId="31771"/>
    <cellStyle name="SAPBEXstdItemX 9 5 2 3" xfId="31772"/>
    <cellStyle name="SAPBEXstdItemX 9 5 3" xfId="31773"/>
    <cellStyle name="SAPBEXstdItemX 9 5 4" xfId="31774"/>
    <cellStyle name="SAPBEXstdItemX 9 6" xfId="31775"/>
    <cellStyle name="SAPBEXstdItemX 9 6 2" xfId="31776"/>
    <cellStyle name="SAPBEXstdItemX 9 6 3" xfId="31777"/>
    <cellStyle name="SAPBEXstdItemX 9 7" xfId="31778"/>
    <cellStyle name="SAPBEXstdItemX 9 7 2" xfId="31779"/>
    <cellStyle name="SAPBEXstdItemX 9 7 3" xfId="31780"/>
    <cellStyle name="SAPBEXstdItemX 9 8" xfId="31781"/>
    <cellStyle name="SAPBEXstdItemX 9 9" xfId="31782"/>
    <cellStyle name="SAPBEXstdItemX_(I) PCAP" xfId="2917"/>
    <cellStyle name="SAPBEXtitle" xfId="2918"/>
    <cellStyle name="SAPBEXtitle 2" xfId="2919"/>
    <cellStyle name="SAPBEXtitle 2 2" xfId="2920"/>
    <cellStyle name="SAPBEXtitle 3" xfId="31783"/>
    <cellStyle name="SAPBEXtitle_(I) PCAP" xfId="2921"/>
    <cellStyle name="SAPBEXundefined" xfId="2922"/>
    <cellStyle name="SAPBEXundefined 2" xfId="2923"/>
    <cellStyle name="SAPBEXundefined 2 2" xfId="31784"/>
    <cellStyle name="SAPBEXundefined 2 2 2" xfId="31785"/>
    <cellStyle name="SAPBEXundefined 2 2 2 2" xfId="31786"/>
    <cellStyle name="SAPBEXundefined 2 2 2 3" xfId="31787"/>
    <cellStyle name="SAPBEXundefined 2 2 3" xfId="31788"/>
    <cellStyle name="SAPBEXundefined 2 2 4" xfId="31789"/>
    <cellStyle name="SAPBEXundefined 2 3" xfId="31790"/>
    <cellStyle name="SAPBEXundefined 2 3 2" xfId="31791"/>
    <cellStyle name="SAPBEXundefined 2 3 2 2" xfId="31792"/>
    <cellStyle name="SAPBEXundefined 2 3 2 3" xfId="31793"/>
    <cellStyle name="SAPBEXundefined 2 3 3" xfId="31794"/>
    <cellStyle name="SAPBEXundefined 2 3 4" xfId="31795"/>
    <cellStyle name="SAPBEXundefined 2 4" xfId="31796"/>
    <cellStyle name="SAPBEXundefined 2 4 2" xfId="31797"/>
    <cellStyle name="SAPBEXundefined 2 4 2 2" xfId="31798"/>
    <cellStyle name="SAPBEXundefined 2 4 2 3" xfId="31799"/>
    <cellStyle name="SAPBEXundefined 2 4 3" xfId="31800"/>
    <cellStyle name="SAPBEXundefined 2 4 4" xfId="31801"/>
    <cellStyle name="SAPBEXundefined 2 5" xfId="31802"/>
    <cellStyle name="SAPBEXundefined 2 5 2" xfId="31803"/>
    <cellStyle name="SAPBEXundefined 2 5 3" xfId="31804"/>
    <cellStyle name="SAPBEXundefined 2 6" xfId="31805"/>
    <cellStyle name="SAPBEXundefined 2 6 2" xfId="31806"/>
    <cellStyle name="SAPBEXundefined 2 6 3" xfId="31807"/>
    <cellStyle name="SAPBEXundefined 2 7" xfId="31808"/>
    <cellStyle name="SAPBEXundefined 2 8" xfId="31809"/>
    <cellStyle name="SAPBEXundefined 3" xfId="31810"/>
    <cellStyle name="SAPBEXundefined 3 2" xfId="31811"/>
    <cellStyle name="SAPBEXundefined 3 2 2" xfId="31812"/>
    <cellStyle name="SAPBEXundefined 3 2 3" xfId="31813"/>
    <cellStyle name="SAPBEXundefined 3 3" xfId="31814"/>
    <cellStyle name="SAPBEXundefined 3 3 2" xfId="31815"/>
    <cellStyle name="SAPBEXundefined 3 3 3" xfId="31816"/>
    <cellStyle name="SAPBEXundefined 3 4" xfId="31817"/>
    <cellStyle name="SAPBEXundefined 3 5" xfId="31818"/>
    <cellStyle name="SAPBEXundefined 4" xfId="31819"/>
    <cellStyle name="SAPBEXundefined 4 2" xfId="31820"/>
    <cellStyle name="SAPBEXundefined 4 2 2" xfId="31821"/>
    <cellStyle name="SAPBEXundefined 4 2 3" xfId="31822"/>
    <cellStyle name="SAPBEXundefined 4 3" xfId="31823"/>
    <cellStyle name="SAPBEXundefined 4 3 2" xfId="31824"/>
    <cellStyle name="SAPBEXundefined 4 3 3" xfId="31825"/>
    <cellStyle name="SAPBEXundefined 4 4" xfId="31826"/>
    <cellStyle name="SAPBEXundefined 4 5" xfId="31827"/>
    <cellStyle name="SAPBEXundefined 5" xfId="31828"/>
    <cellStyle name="SAPBEXundefined 5 2" xfId="31829"/>
    <cellStyle name="SAPBEXundefined 5 2 2" xfId="31830"/>
    <cellStyle name="SAPBEXundefined 5 2 3" xfId="31831"/>
    <cellStyle name="SAPBEXundefined 5 3" xfId="31832"/>
    <cellStyle name="SAPBEXundefined 5 3 2" xfId="31833"/>
    <cellStyle name="SAPBEXundefined 5 3 3" xfId="31834"/>
    <cellStyle name="SAPBEXundefined 5 4" xfId="31835"/>
    <cellStyle name="SAPBEXundefined 5 5" xfId="31836"/>
    <cellStyle name="SAPBEXundefined 6" xfId="31837"/>
    <cellStyle name="SAPBEXundefined 6 2" xfId="31838"/>
    <cellStyle name="SAPBEXundefined 6 2 2" xfId="31839"/>
    <cellStyle name="SAPBEXundefined 6 2 3" xfId="31840"/>
    <cellStyle name="SAPBEXundefined 6 3" xfId="31841"/>
    <cellStyle name="SAPBEXundefined 6 4" xfId="31842"/>
    <cellStyle name="SAPBEXundefined 7" xfId="31843"/>
    <cellStyle name="SAPBEXundefined 7 2" xfId="31844"/>
    <cellStyle name="SAPBEXundefined 7 3" xfId="31845"/>
    <cellStyle name="SAPBEXundefined 8" xfId="31846"/>
    <cellStyle name="SAPBEXundefined 9" xfId="31847"/>
    <cellStyle name="SAPBEXundefined_(I) PCAP" xfId="2924"/>
    <cellStyle name="SDEntry" xfId="2925"/>
    <cellStyle name="SDEntry 2" xfId="2926"/>
    <cellStyle name="SDEntry 2 2" xfId="4856"/>
    <cellStyle name="SDEntry 2 2 2" xfId="31848"/>
    <cellStyle name="SDEntry 2 3" xfId="31849"/>
    <cellStyle name="SDEntry 2 3 2" xfId="31850"/>
    <cellStyle name="SDEntry 2 4" xfId="31851"/>
    <cellStyle name="SDEntry 3" xfId="4855"/>
    <cellStyle name="SDEntry 3 2" xfId="31852"/>
    <cellStyle name="SDEntry 4" xfId="31853"/>
    <cellStyle name="SDEntry 4 2" xfId="31854"/>
    <cellStyle name="SDEntry 5" xfId="31855"/>
    <cellStyle name="SDHeader" xfId="2927"/>
    <cellStyle name="SDHeader 2" xfId="2928"/>
    <cellStyle name="SDHeader 2 2" xfId="4858"/>
    <cellStyle name="SDHeader 2 2 2" xfId="31856"/>
    <cellStyle name="SDHeader 2 3" xfId="31857"/>
    <cellStyle name="SDHeader 2 3 2" xfId="31858"/>
    <cellStyle name="SDHeader 2 4" xfId="31859"/>
    <cellStyle name="SDHeader 3" xfId="4857"/>
    <cellStyle name="SDHeader 3 2" xfId="31860"/>
    <cellStyle name="SDHeader 4" xfId="31861"/>
    <cellStyle name="SDHeader 4 2" xfId="31862"/>
    <cellStyle name="SDHeader 5" xfId="31863"/>
    <cellStyle name="SEcategory" xfId="2929"/>
    <cellStyle name="SEcategory 2" xfId="2930"/>
    <cellStyle name="SEcategory 2 2" xfId="4860"/>
    <cellStyle name="SEcategory 3" xfId="4859"/>
    <cellStyle name="Section Heading-Large" xfId="2931"/>
    <cellStyle name="Section Heading-Large 2" xfId="31864"/>
    <cellStyle name="Section Heading-Large 3" xfId="31865"/>
    <cellStyle name="Section Heading-Small" xfId="2932"/>
    <cellStyle name="Section Heading-Small 2" xfId="31866"/>
    <cellStyle name="Section Heading-Small 3" xfId="31867"/>
    <cellStyle name="SEEntry" xfId="2933"/>
    <cellStyle name="SEFormula" xfId="2934"/>
    <cellStyle name="SEFormula 2" xfId="31868"/>
    <cellStyle name="SEHeader" xfId="2935"/>
    <cellStyle name="SEHeader 2" xfId="2936"/>
    <cellStyle name="SEHeader 2 2" xfId="4862"/>
    <cellStyle name="SEHeader 2 2 2" xfId="31869"/>
    <cellStyle name="SEHeader 2 3" xfId="31870"/>
    <cellStyle name="SEHeader 2 3 2" xfId="31871"/>
    <cellStyle name="SEHeader 2 4" xfId="31872"/>
    <cellStyle name="SEHeader 3" xfId="4861"/>
    <cellStyle name="SEHeader 3 2" xfId="31873"/>
    <cellStyle name="SEHeader 4" xfId="31874"/>
    <cellStyle name="SEHeader 4 2" xfId="31875"/>
    <cellStyle name="SEHeader 5" xfId="31876"/>
    <cellStyle name="SELocked" xfId="2937"/>
    <cellStyle name="SEM-BPS-input-on" xfId="2938"/>
    <cellStyle name="SEM-BPS-input-on 2" xfId="31877"/>
    <cellStyle name="SEM-BPS-input-on 3" xfId="31878"/>
    <cellStyle name="SEM-BPS-total" xfId="2939"/>
    <cellStyle name="SEM-BPS-total 2" xfId="31879"/>
    <cellStyle name="SEM-BPS-total 3" xfId="31880"/>
    <cellStyle name="Separador de milhares_Pasta1" xfId="2940"/>
    <cellStyle name="share_price" xfId="2941"/>
    <cellStyle name="Shares" xfId="2942"/>
    <cellStyle name="Shares 2" xfId="31881"/>
    <cellStyle name="Short date" xfId="2943"/>
    <cellStyle name="Short date 2" xfId="2944"/>
    <cellStyle name="Short date 2 2" xfId="2945"/>
    <cellStyle name="Short date 2 2 2" xfId="4865"/>
    <cellStyle name="Short date 2 3" xfId="4864"/>
    <cellStyle name="Short date 3" xfId="2946"/>
    <cellStyle name="Short date 3 2" xfId="4866"/>
    <cellStyle name="Short date 4" xfId="4863"/>
    <cellStyle name="Short date 5" xfId="31882"/>
    <cellStyle name="Short date_GL Documentation" xfId="2947"/>
    <cellStyle name="Single Border" xfId="2948"/>
    <cellStyle name="Single Border 2" xfId="31883"/>
    <cellStyle name="Single Border 3" xfId="31884"/>
    <cellStyle name="Single Underline" xfId="2949"/>
    <cellStyle name="SingleLineAcctgn" xfId="2950"/>
    <cellStyle name="SingleLinePercent" xfId="2951"/>
    <cellStyle name="Source" xfId="2952"/>
    <cellStyle name="Source 2" xfId="31885"/>
    <cellStyle name="Source 3" xfId="31886"/>
    <cellStyle name="SPEntry" xfId="2953"/>
    <cellStyle name="SPFormula" xfId="2954"/>
    <cellStyle name="SPFormula 2" xfId="31887"/>
    <cellStyle name="SPHeader" xfId="2955"/>
    <cellStyle name="SPHeader 2" xfId="2956"/>
    <cellStyle name="SPHeader 2 2" xfId="4868"/>
    <cellStyle name="SPHeader 2 2 2" xfId="31888"/>
    <cellStyle name="SPHeader 2 3" xfId="31889"/>
    <cellStyle name="SPHeader 2 3 2" xfId="31890"/>
    <cellStyle name="SPHeader 2 4" xfId="31891"/>
    <cellStyle name="SPHeader 3" xfId="4867"/>
    <cellStyle name="SPHeader 3 2" xfId="31892"/>
    <cellStyle name="SPHeader 4" xfId="31893"/>
    <cellStyle name="SPHeader 4 2" xfId="31894"/>
    <cellStyle name="SPHeader 5" xfId="31895"/>
    <cellStyle name="SPLocked" xfId="2957"/>
    <cellStyle name="SRHeader" xfId="2958"/>
    <cellStyle name="SRHeader 2" xfId="2959"/>
    <cellStyle name="SRHeader 2 2" xfId="4870"/>
    <cellStyle name="SRHeader 3" xfId="4869"/>
    <cellStyle name="staff_nos" xfId="2960"/>
    <cellStyle name="Standaard_Budget 2000" xfId="2961"/>
    <cellStyle name="Standard Numb Total P" xfId="2962"/>
    <cellStyle name="Standard Numbers" xfId="2963"/>
    <cellStyle name="Standard Numbers 2" xfId="2964"/>
    <cellStyle name="Standard Numbers 2 2" xfId="4872"/>
    <cellStyle name="Standard Numbers 3" xfId="4871"/>
    <cellStyle name="Standard Numbers Total" xfId="2965"/>
    <cellStyle name="Standard Numbers Total 2" xfId="2966"/>
    <cellStyle name="Standard Numbers Total 2 2" xfId="2967"/>
    <cellStyle name="Standard Numbers Total 2 2 2" xfId="4875"/>
    <cellStyle name="Standard Numbers Total 2 3" xfId="4874"/>
    <cellStyle name="Standard Numbers Total 3" xfId="2968"/>
    <cellStyle name="Standard Numbers Total 3 2" xfId="4876"/>
    <cellStyle name="Standard Numbers Total 4" xfId="4873"/>
    <cellStyle name="Standard Numbers Total 5" xfId="31896"/>
    <cellStyle name="Standard Numbers Total_Electric Delivery Revenue Accts" xfId="2969"/>
    <cellStyle name="Standard Numbers Total2" xfId="2970"/>
    <cellStyle name="Standard Numbers Total2 2" xfId="2971"/>
    <cellStyle name="Standard Numbers Total2 2 2" xfId="2972"/>
    <cellStyle name="Standard Numbers Total2 2 2 2" xfId="4879"/>
    <cellStyle name="Standard Numbers Total2 2 2 2 2" xfId="31897"/>
    <cellStyle name="Standard Numbers Total2 2 2 2 3" xfId="31898"/>
    <cellStyle name="Standard Numbers Total2 2 2 3" xfId="31899"/>
    <cellStyle name="Standard Numbers Total2 2 2 4" xfId="31900"/>
    <cellStyle name="Standard Numbers Total2 2 3" xfId="4878"/>
    <cellStyle name="Standard Numbers Total2 2 3 2" xfId="31901"/>
    <cellStyle name="Standard Numbers Total2 2 3 3" xfId="31902"/>
    <cellStyle name="Standard Numbers Total2 2 4" xfId="31903"/>
    <cellStyle name="Standard Numbers Total2 2 4 2" xfId="31904"/>
    <cellStyle name="Standard Numbers Total2 2 4 3" xfId="31905"/>
    <cellStyle name="Standard Numbers Total2 2 5" xfId="31906"/>
    <cellStyle name="Standard Numbers Total2 2 6" xfId="31907"/>
    <cellStyle name="Standard Numbers Total2 3" xfId="2973"/>
    <cellStyle name="Standard Numbers Total2 3 2" xfId="4880"/>
    <cellStyle name="Standard Numbers Total2 3 2 2" xfId="31908"/>
    <cellStyle name="Standard Numbers Total2 3 2 2 2" xfId="31909"/>
    <cellStyle name="Standard Numbers Total2 3 2 2 3" xfId="31910"/>
    <cellStyle name="Standard Numbers Total2 3 2 3" xfId="31911"/>
    <cellStyle name="Standard Numbers Total2 3 2 4" xfId="31912"/>
    <cellStyle name="Standard Numbers Total2 3 3" xfId="31913"/>
    <cellStyle name="Standard Numbers Total2 3 3 2" xfId="31914"/>
    <cellStyle name="Standard Numbers Total2 3 3 3" xfId="31915"/>
    <cellStyle name="Standard Numbers Total2 3 4" xfId="31916"/>
    <cellStyle name="Standard Numbers Total2 3 4 2" xfId="31917"/>
    <cellStyle name="Standard Numbers Total2 3 4 3" xfId="31918"/>
    <cellStyle name="Standard Numbers Total2 3 5" xfId="31919"/>
    <cellStyle name="Standard Numbers Total2 3 6" xfId="31920"/>
    <cellStyle name="Standard Numbers Total2 4" xfId="4877"/>
    <cellStyle name="Standard Numbers Total2 4 2" xfId="31921"/>
    <cellStyle name="Standard Numbers Total2 4 2 2" xfId="31922"/>
    <cellStyle name="Standard Numbers Total2 4 2 3" xfId="31923"/>
    <cellStyle name="Standard Numbers Total2 4 3" xfId="31924"/>
    <cellStyle name="Standard Numbers Total2 4 3 2" xfId="31925"/>
    <cellStyle name="Standard Numbers Total2 4 3 3" xfId="31926"/>
    <cellStyle name="Standard Numbers Total2 4 4" xfId="31927"/>
    <cellStyle name="Standard Numbers Total2 4 5" xfId="31928"/>
    <cellStyle name="Standard Numbers Total2 5" xfId="31929"/>
    <cellStyle name="Standard Numbers Total2 5 2" xfId="31930"/>
    <cellStyle name="Standard Numbers Total2 5 2 2" xfId="31931"/>
    <cellStyle name="Standard Numbers Total2 5 2 3" xfId="31932"/>
    <cellStyle name="Standard Numbers Total2 5 3" xfId="31933"/>
    <cellStyle name="Standard Numbers Total2 5 4" xfId="31934"/>
    <cellStyle name="Standard Numbers Total2 6" xfId="31935"/>
    <cellStyle name="Standard Numbers Total2 6 2" xfId="31936"/>
    <cellStyle name="Standard Numbers Total2 6 3" xfId="31937"/>
    <cellStyle name="Standard Numbers Total2 7" xfId="31938"/>
    <cellStyle name="Standard Numbers Total2 7 2" xfId="31939"/>
    <cellStyle name="Standard Numbers Total2 7 3" xfId="31940"/>
    <cellStyle name="Standard Numbers Total2 8" xfId="31941"/>
    <cellStyle name="Standard Numbers Total2 9" xfId="31942"/>
    <cellStyle name="Standard Numbers Total2 Percent" xfId="2974"/>
    <cellStyle name="Standard Numbers Total2 Percent 2" xfId="31943"/>
    <cellStyle name="Standard Numbers Total2 Percent 2 2" xfId="31944"/>
    <cellStyle name="Standard Numbers Total2 Percent 2 3" xfId="31945"/>
    <cellStyle name="Standard Numbers Total2 Percent 3" xfId="31946"/>
    <cellStyle name="Standard Numbers Total2 Percent 3 2" xfId="31947"/>
    <cellStyle name="Standard Numbers Total2 Percent 3 3" xfId="31948"/>
    <cellStyle name="Standard Numbers Total2 Percent 4" xfId="31949"/>
    <cellStyle name="Standard Numbers Total2 Percent 5" xfId="31950"/>
    <cellStyle name="Standard Numbers Total2_2013 IUSA Legal Services Plan_incl 1 Corp 11-20-12" xfId="31951"/>
    <cellStyle name="Standard Numbers_9. Staff Cost-External Services" xfId="31952"/>
    <cellStyle name="Standard__Utopia Index Index und Guidance (Deutsch)" xfId="2975"/>
    <cellStyle name="Std Num Tot2" xfId="2976"/>
    <cellStyle name="Std Num Tot2 2" xfId="31953"/>
    <cellStyle name="Std Num Tot2 2 2" xfId="31954"/>
    <cellStyle name="Std Num Tot2 2 3" xfId="31955"/>
    <cellStyle name="Std Num Tot2 3" xfId="31956"/>
    <cellStyle name="Std Num Tot2 3 2" xfId="31957"/>
    <cellStyle name="Std Num Tot2 3 3" xfId="31958"/>
    <cellStyle name="Std Num Tot2 4" xfId="31959"/>
    <cellStyle name="Std Num Tot2 5" xfId="31960"/>
    <cellStyle name="Std Num Tot2 Perc" xfId="2977"/>
    <cellStyle name="Std Num Tot2 Perc 2" xfId="31961"/>
    <cellStyle name="Std Num Tot2 Perc 2 2" xfId="31962"/>
    <cellStyle name="Std Num Tot2 Perc 2 3" xfId="31963"/>
    <cellStyle name="Std Num Tot2 Perc 3" xfId="31964"/>
    <cellStyle name="Std Num Tot2 Perc 3 2" xfId="31965"/>
    <cellStyle name="Std Num Tot2 Perc 3 3" xfId="31966"/>
    <cellStyle name="Std Num Tot2 Perc 4" xfId="31967"/>
    <cellStyle name="Std Num Tot2 Perc 5" xfId="31968"/>
    <cellStyle name="Std Num Tot2_Book1" xfId="2978"/>
    <cellStyle name="Strikethru" xfId="2979"/>
    <cellStyle name="Strikethru 2" xfId="31969"/>
    <cellStyle name="Strikethru 3" xfId="31970"/>
    <cellStyle name="STYL0 - Style1" xfId="2980"/>
    <cellStyle name="STYL0 - Style1 2" xfId="31971"/>
    <cellStyle name="STYL0 - Style1 3" xfId="31972"/>
    <cellStyle name="STYL1 - Style2" xfId="2981"/>
    <cellStyle name="STYL1 - Style2 2" xfId="31973"/>
    <cellStyle name="STYL1 - Style2 3" xfId="31974"/>
    <cellStyle name="STYL2 - Style3" xfId="2982"/>
    <cellStyle name="STYL2 - Style3 2" xfId="31975"/>
    <cellStyle name="STYL2 - Style3 3" xfId="31976"/>
    <cellStyle name="STYL3 - Style4" xfId="2983"/>
    <cellStyle name="STYL3 - Style4 2" xfId="31977"/>
    <cellStyle name="STYL3 - Style4 3" xfId="31978"/>
    <cellStyle name="STYL4 - Style5" xfId="2984"/>
    <cellStyle name="STYL4 - Style5 2" xfId="31979"/>
    <cellStyle name="STYL4 - Style5 3" xfId="31980"/>
    <cellStyle name="STYL5 - Style6" xfId="2985"/>
    <cellStyle name="STYL5 - Style6 2" xfId="31981"/>
    <cellStyle name="STYL5 - Style6 3" xfId="31982"/>
    <cellStyle name="STYL6 - Style7" xfId="2986"/>
    <cellStyle name="STYL6 - Style7 2" xfId="31983"/>
    <cellStyle name="STYL6 - Style7 3" xfId="31984"/>
    <cellStyle name="STYL7 - Style8" xfId="2987"/>
    <cellStyle name="STYL7 - Style8 2" xfId="31985"/>
    <cellStyle name="STYL7 - Style8 3" xfId="31986"/>
    <cellStyle name="Style 1" xfId="2988"/>
    <cellStyle name="Style 1 2" xfId="2989"/>
    <cellStyle name="Style 1 2 2" xfId="4882"/>
    <cellStyle name="Style 1 3" xfId="4881"/>
    <cellStyle name="Style 21" xfId="2990"/>
    <cellStyle name="Style 21 2" xfId="31987"/>
    <cellStyle name="Style 21 3" xfId="31988"/>
    <cellStyle name="Style 22" xfId="2991"/>
    <cellStyle name="Style 22 2" xfId="31989"/>
    <cellStyle name="Style 22 3" xfId="31990"/>
    <cellStyle name="Style 23" xfId="2992"/>
    <cellStyle name="Style 23 2" xfId="31991"/>
    <cellStyle name="Style 23 3" xfId="31992"/>
    <cellStyle name="Style 24" xfId="2993"/>
    <cellStyle name="Style 24 2" xfId="31993"/>
    <cellStyle name="Style 24 3" xfId="31994"/>
    <cellStyle name="Style 25" xfId="2994"/>
    <cellStyle name="Style 25 2" xfId="31995"/>
    <cellStyle name="Style 25 3" xfId="31996"/>
    <cellStyle name="Style 26" xfId="2995"/>
    <cellStyle name="Style 26 2" xfId="31997"/>
    <cellStyle name="Style 26 3" xfId="31998"/>
    <cellStyle name="Style 27" xfId="2996"/>
    <cellStyle name="Style 28" xfId="2997"/>
    <cellStyle name="Style 28 2" xfId="31999"/>
    <cellStyle name="Style 28 3" xfId="32000"/>
    <cellStyle name="Style 29" xfId="2998"/>
    <cellStyle name="Style 29 2" xfId="32001"/>
    <cellStyle name="Style 29 3" xfId="32002"/>
    <cellStyle name="Style 30" xfId="2999"/>
    <cellStyle name="Style 30 2" xfId="32003"/>
    <cellStyle name="Style 30 3" xfId="32004"/>
    <cellStyle name="Style 31" xfId="3000"/>
    <cellStyle name="Style 31 2" xfId="32005"/>
    <cellStyle name="Style 31 3" xfId="32006"/>
    <cellStyle name="Style 32" xfId="3001"/>
    <cellStyle name="Style 32 2" xfId="32007"/>
    <cellStyle name="Style 32 3" xfId="32008"/>
    <cellStyle name="Style 33" xfId="3002"/>
    <cellStyle name="Style 33 2" xfId="32009"/>
    <cellStyle name="Style 33 3" xfId="32010"/>
    <cellStyle name="Style 34" xfId="3003"/>
    <cellStyle name="Style 34 2" xfId="32011"/>
    <cellStyle name="Style 34 3" xfId="32012"/>
    <cellStyle name="Style 35" xfId="3004"/>
    <cellStyle name="Style 35 2" xfId="3005"/>
    <cellStyle name="Style 35 2 2" xfId="4884"/>
    <cellStyle name="Style 35 3" xfId="4883"/>
    <cellStyle name="Style 36" xfId="3006"/>
    <cellStyle name="Style 36 2" xfId="3007"/>
    <cellStyle name="Style 36 2 2" xfId="4886"/>
    <cellStyle name="Style 36 3" xfId="4885"/>
    <cellStyle name="Style 39" xfId="3008"/>
    <cellStyle name="Style 39 2" xfId="3009"/>
    <cellStyle name="Style 39 2 2" xfId="4888"/>
    <cellStyle name="Style 39 3" xfId="4887"/>
    <cellStyle name="Style 39 3 2" xfId="32013"/>
    <cellStyle name="Style 39 4" xfId="32014"/>
    <cellStyle name="Style 39 4 2" xfId="32015"/>
    <cellStyle name="Style 39 5" xfId="32016"/>
    <cellStyle name="Style 87" xfId="3010"/>
    <cellStyle name="Style 87 2" xfId="3011"/>
    <cellStyle name="Style 87 3" xfId="32017"/>
    <cellStyle name="Style 87 4" xfId="32018"/>
    <cellStyle name="Style 87_Electric Delivery Revenue Accts" xfId="3012"/>
    <cellStyle name="Sub Title" xfId="3013"/>
    <cellStyle name="sub_heading" xfId="3014"/>
    <cellStyle name="SubHeading 1" xfId="3015"/>
    <cellStyle name="SubHeading 1 2" xfId="32019"/>
    <cellStyle name="SubHeading 1 3" xfId="32020"/>
    <cellStyle name="SubHeading 2" xfId="3016"/>
    <cellStyle name="SubHeading 2 2" xfId="32021"/>
    <cellStyle name="SubHeading 2 3" xfId="32022"/>
    <cellStyle name="SubRoutine" xfId="3017"/>
    <cellStyle name="SubRoutine 2" xfId="32023"/>
    <cellStyle name="SubRoutine 3" xfId="32024"/>
    <cellStyle name="Sub-Total" xfId="3018"/>
    <cellStyle name="Sub-Total 2" xfId="3019"/>
    <cellStyle name="Sub-Total 2 2" xfId="3020"/>
    <cellStyle name="Sub-Total 2 2 2" xfId="4891"/>
    <cellStyle name="Sub-Total 2 3" xfId="4890"/>
    <cellStyle name="Sub-Total 3" xfId="3021"/>
    <cellStyle name="Sub-Total 3 2" xfId="4892"/>
    <cellStyle name="Sub-Total 4" xfId="4889"/>
    <cellStyle name="Sub-Total 5" xfId="32025"/>
    <cellStyle name="Sub-Total_Electric Delivery Revenue Accts" xfId="3022"/>
    <cellStyle name="Sum" xfId="3023"/>
    <cellStyle name="Sum 2" xfId="32026"/>
    <cellStyle name="Sum 3" xfId="32027"/>
    <cellStyle name="Sum 4" xfId="32028"/>
    <cellStyle name="Summary" xfId="3024"/>
    <cellStyle name="Summary 2" xfId="3025"/>
    <cellStyle name="Summary 2 2" xfId="3026"/>
    <cellStyle name="Summary 2 2 2" xfId="4895"/>
    <cellStyle name="Summary 2 3" xfId="4894"/>
    <cellStyle name="Summary 3" xfId="3027"/>
    <cellStyle name="Summary 3 2" xfId="4896"/>
    <cellStyle name="Summary 4" xfId="4893"/>
    <cellStyle name="Summary_Electric Delivery Revenue Accts" xfId="3028"/>
    <cellStyle name="summation" xfId="3029"/>
    <cellStyle name="Switch" xfId="3030"/>
    <cellStyle name="Switch 2" xfId="32029"/>
    <cellStyle name="Switch 3" xfId="32030"/>
    <cellStyle name="t" xfId="3031"/>
    <cellStyle name="t 2" xfId="32031"/>
    <cellStyle name="t 3" xfId="32032"/>
    <cellStyle name="t_9. Staff Cost-External Services" xfId="32033"/>
    <cellStyle name="t_Adams Report Recon Sept 08" xfId="3032"/>
    <cellStyle name="t_Adams Report Recon Sept 08 2" xfId="32034"/>
    <cellStyle name="t_Adams Report Recon Sept 08 3" xfId="32035"/>
    <cellStyle name="t_Adams Report Recon Sept 08_9. Staff Cost-External Services" xfId="32036"/>
    <cellStyle name="t_Adams Report Recon Sept 08_Conversion" xfId="32037"/>
    <cellStyle name="t_Adams Report Recon Sept 08_FIN € Summary" xfId="32038"/>
    <cellStyle name="t_Adams Report Recon Sept 08_Income Taxes" xfId="3033"/>
    <cellStyle name="t_Adams Report Recon Sept 08_One Corp Summary" xfId="32039"/>
    <cellStyle name="t_Book1" xfId="3034"/>
    <cellStyle name="t_Book1 2" xfId="32040"/>
    <cellStyle name="t_Book1 3" xfId="32041"/>
    <cellStyle name="t_Book1_9. Staff Cost-External Services" xfId="32042"/>
    <cellStyle name="t_Book1_Conversion" xfId="32043"/>
    <cellStyle name="t_Book1_FIN € Summary" xfId="32044"/>
    <cellStyle name="t_Book1_Income Taxes" xfId="3035"/>
    <cellStyle name="t_Book1_One Corp Summary" xfId="32045"/>
    <cellStyle name="t_Conversion" xfId="32046"/>
    <cellStyle name="t_FIN € Summary" xfId="32047"/>
    <cellStyle name="t_Income Taxes" xfId="3036"/>
    <cellStyle name="t_NYSEG Assets" xfId="3037"/>
    <cellStyle name="t_NYSEG Assets 2" xfId="32048"/>
    <cellStyle name="t_NYSEG Assets 3" xfId="32049"/>
    <cellStyle name="t_NYSEG Assets_9. Staff Cost-External Services" xfId="32050"/>
    <cellStyle name="t_NYSEG Assets_Conversion" xfId="32051"/>
    <cellStyle name="t_NYSEG Assets_FIN € Summary" xfId="32052"/>
    <cellStyle name="t_NYSEG Assets_Income Taxes" xfId="3038"/>
    <cellStyle name="t_NYSEG Assets_One Corp Summary" xfId="32053"/>
    <cellStyle name="t_NYSEG Liab" xfId="3039"/>
    <cellStyle name="t_NYSEG Liab 2" xfId="32054"/>
    <cellStyle name="t_NYSEG Liab 3" xfId="32055"/>
    <cellStyle name="t_NYSEG Liab_9. Staff Cost-External Services" xfId="32056"/>
    <cellStyle name="t_NYSEG Liab_Conversion" xfId="32057"/>
    <cellStyle name="t_NYSEG Liab_FIN € Summary" xfId="32058"/>
    <cellStyle name="t_NYSEG Liab_Income Taxes" xfId="3040"/>
    <cellStyle name="t_NYSEG Liab_One Corp Summary" xfId="32059"/>
    <cellStyle name="t_One Corp Summary" xfId="32060"/>
    <cellStyle name="t_Reg Asset 2008 changes-summary Jan" xfId="3041"/>
    <cellStyle name="t_Reg Asset 2008 changes-summary Jan 2" xfId="32061"/>
    <cellStyle name="t_Reg Asset 2008 changes-summary Jan 3" xfId="32062"/>
    <cellStyle name="t_Reg Asset 2008 changes-summary Jan_9. Staff Cost-External Services" xfId="32063"/>
    <cellStyle name="t_Reg Asset 2008 changes-summary Jan_Conversion" xfId="32064"/>
    <cellStyle name="t_Reg Asset 2008 changes-summary Jan_FIN € Summary" xfId="32065"/>
    <cellStyle name="t_Reg Asset 2008 changes-summary Jan_Income Taxes" xfId="3042"/>
    <cellStyle name="t_Reg Asset 2008 changes-summary Jan_One Corp Summary" xfId="32066"/>
    <cellStyle name="Table" xfId="3043"/>
    <cellStyle name="Table 2" xfId="3044"/>
    <cellStyle name="Table 2 2" xfId="4898"/>
    <cellStyle name="Table 3" xfId="4897"/>
    <cellStyle name="Table 3 2" xfId="32067"/>
    <cellStyle name="Table 4" xfId="32068"/>
    <cellStyle name="Table 4 2" xfId="32069"/>
    <cellStyle name="Table 5" xfId="32070"/>
    <cellStyle name="Table Head" xfId="3045"/>
    <cellStyle name="Table Head 2" xfId="32071"/>
    <cellStyle name="Table Head 3" xfId="32072"/>
    <cellStyle name="Table Head Aligned" xfId="3046"/>
    <cellStyle name="Table Head Blue" xfId="3047"/>
    <cellStyle name="Table Head Blue 2" xfId="32073"/>
    <cellStyle name="Table Head Blue 3" xfId="32074"/>
    <cellStyle name="Table Head Green" xfId="3048"/>
    <cellStyle name="Table Head Green 2" xfId="32075"/>
    <cellStyle name="Table Head Green 3" xfId="32076"/>
    <cellStyle name="Table Head_Book2" xfId="32077"/>
    <cellStyle name="Table Text" xfId="3049"/>
    <cellStyle name="Table Text 2" xfId="32078"/>
    <cellStyle name="Table Text 3" xfId="32079"/>
    <cellStyle name="Table Title" xfId="3050"/>
    <cellStyle name="Table Title 2" xfId="32080"/>
    <cellStyle name="Table Title 3" xfId="32081"/>
    <cellStyle name="Table Units" xfId="3051"/>
    <cellStyle name="Table Units 2" xfId="32082"/>
    <cellStyle name="Table Units 3" xfId="32083"/>
    <cellStyle name="Table_9. Staff Cost-External Services" xfId="32084"/>
    <cellStyle name="Tall" xfId="3052"/>
    <cellStyle name="Temp" xfId="3053"/>
    <cellStyle name="Temp 2" xfId="3054"/>
    <cellStyle name="Temp 2 2" xfId="4900"/>
    <cellStyle name="Temp 3" xfId="4899"/>
    <cellStyle name="test" xfId="3055"/>
    <cellStyle name="test 2" xfId="32085"/>
    <cellStyle name="test 3" xfId="32086"/>
    <cellStyle name="test a style" xfId="3056"/>
    <cellStyle name="Text" xfId="3057"/>
    <cellStyle name="Text 1" xfId="3058"/>
    <cellStyle name="Text 1 2" xfId="32087"/>
    <cellStyle name="Text 1 3" xfId="32088"/>
    <cellStyle name="Text 2" xfId="32089"/>
    <cellStyle name="Text 3" xfId="32090"/>
    <cellStyle name="Text Head" xfId="3059"/>
    <cellStyle name="Text Head 1" xfId="3060"/>
    <cellStyle name="Text Head 1 2" xfId="32091"/>
    <cellStyle name="Text Head 1 3" xfId="32092"/>
    <cellStyle name="Text Head 2" xfId="32093"/>
    <cellStyle name="Text Head 3" xfId="32094"/>
    <cellStyle name="Text Head_9. Staff Cost-External Services" xfId="32095"/>
    <cellStyle name="Text Indent A" xfId="3061"/>
    <cellStyle name="Text Indent B" xfId="3062"/>
    <cellStyle name="Text Indent B 2" xfId="3063"/>
    <cellStyle name="Text Indent B 2 2" xfId="4902"/>
    <cellStyle name="Text Indent B 3" xfId="4901"/>
    <cellStyle name="Text Indent C" xfId="3064"/>
    <cellStyle name="Text Indent C 2" xfId="3065"/>
    <cellStyle name="Text Indent C 2 2" xfId="4904"/>
    <cellStyle name="Text Indent C 3" xfId="4903"/>
    <cellStyle name="Text_9. Staff Cost-External Services" xfId="32096"/>
    <cellStyle name="Texto de advertencia" xfId="3066"/>
    <cellStyle name="Texto de advertencia 2" xfId="3067"/>
    <cellStyle name="Texto de advertencia 2 2" xfId="32097"/>
    <cellStyle name="Texto de advertencia 2 3" xfId="32098"/>
    <cellStyle name="Texto de advertencia 3" xfId="3068"/>
    <cellStyle name="Texto de advertencia 3 2" xfId="32099"/>
    <cellStyle name="Texto de advertencia 3 3" xfId="32100"/>
    <cellStyle name="Texto explicativo" xfId="3069"/>
    <cellStyle name="Texto explicativo 2" xfId="3070"/>
    <cellStyle name="Texto explicativo 2 2" xfId="32101"/>
    <cellStyle name="Texto explicativo 2 3" xfId="32102"/>
    <cellStyle name="Texto explicativo 3" xfId="3071"/>
    <cellStyle name="Texto explicativo 3 2" xfId="32103"/>
    <cellStyle name="Texto explicativo 3 3" xfId="32104"/>
    <cellStyle name="TextStyle" xfId="3072"/>
    <cellStyle name="TextStyle 2" xfId="3073"/>
    <cellStyle name="TextStyle 2 2" xfId="4906"/>
    <cellStyle name="TextStyle 3" xfId="4905"/>
    <cellStyle name="Thousands" xfId="3074"/>
    <cellStyle name="Tickmark" xfId="3075"/>
    <cellStyle name="Tickmark 2" xfId="32105"/>
    <cellStyle name="Tickmark 3" xfId="32106"/>
    <cellStyle name="TimeLine" xfId="3076"/>
    <cellStyle name="TimeLine 2" xfId="32107"/>
    <cellStyle name="TimeLine 2 2" xfId="32108"/>
    <cellStyle name="TimeLine 2 2 2" xfId="32109"/>
    <cellStyle name="TimeLine 2 2 3" xfId="32110"/>
    <cellStyle name="TimeLine 3" xfId="32111"/>
    <cellStyle name="TimeLine 3 2" xfId="32112"/>
    <cellStyle name="TimeLine 3 2 2" xfId="32113"/>
    <cellStyle name="TimeLine 3 2 3" xfId="32114"/>
    <cellStyle name="TimeLine 4" xfId="32115"/>
    <cellStyle name="TimeLine 4 2" xfId="32116"/>
    <cellStyle name="TimeLine 4 3" xfId="32117"/>
    <cellStyle name="Times 12" xfId="3077"/>
    <cellStyle name="Times 12 2" xfId="32118"/>
    <cellStyle name="Times 12 3" xfId="32119"/>
    <cellStyle name="Title 1" xfId="3078"/>
    <cellStyle name="Title 2" xfId="3079"/>
    <cellStyle name="Title 2 2" xfId="3080"/>
    <cellStyle name="Title 2 3" xfId="3081"/>
    <cellStyle name="Title 2_Income Taxes" xfId="3082"/>
    <cellStyle name="Title 3" xfId="3083"/>
    <cellStyle name="Title 4" xfId="3084"/>
    <cellStyle name="Title 5" xfId="3085"/>
    <cellStyle name="Title 6" xfId="32120"/>
    <cellStyle name="title1" xfId="3086"/>
    <cellStyle name="title1 2" xfId="32121"/>
    <cellStyle name="title1 3" xfId="32122"/>
    <cellStyle name="TitleCenter" xfId="3087"/>
    <cellStyle name="TitleLeft" xfId="3088"/>
    <cellStyle name="Titulo" xfId="3089"/>
    <cellStyle name="Título" xfId="3090"/>
    <cellStyle name="Título 1" xfId="3091"/>
    <cellStyle name="Título 1 2" xfId="3092"/>
    <cellStyle name="Título 1 2 2" xfId="32123"/>
    <cellStyle name="Título 1 2 3" xfId="32124"/>
    <cellStyle name="Título 1 3" xfId="3093"/>
    <cellStyle name="Título 1 3 2" xfId="32125"/>
    <cellStyle name="Título 1 3 3" xfId="32126"/>
    <cellStyle name="Título 1_9. Staff Cost-External Services" xfId="32127"/>
    <cellStyle name="Titulo 2" xfId="32128"/>
    <cellStyle name="Título 2" xfId="3094"/>
    <cellStyle name="Título 2 2" xfId="3095"/>
    <cellStyle name="Título 2 2 2" xfId="32129"/>
    <cellStyle name="Título 2 2 3" xfId="32130"/>
    <cellStyle name="Título 2 3" xfId="3096"/>
    <cellStyle name="Título 2 3 2" xfId="32131"/>
    <cellStyle name="Título 2 3 3" xfId="32132"/>
    <cellStyle name="Título 2_9. Staff Cost-External Services" xfId="32133"/>
    <cellStyle name="Titulo 3" xfId="32134"/>
    <cellStyle name="Título 3" xfId="3097"/>
    <cellStyle name="Título 3 2" xfId="3098"/>
    <cellStyle name="Título 3 2 2" xfId="32135"/>
    <cellStyle name="Título 3 2 3" xfId="32136"/>
    <cellStyle name="Título 3 3" xfId="3099"/>
    <cellStyle name="Título 3 3 2" xfId="32137"/>
    <cellStyle name="Título 3 3 3" xfId="32138"/>
    <cellStyle name="Título 3_9. Staff Cost-External Services" xfId="32139"/>
    <cellStyle name="Titulo 4" xfId="32140"/>
    <cellStyle name="Título 4" xfId="3100"/>
    <cellStyle name="Título 4 2" xfId="32141"/>
    <cellStyle name="Título 4 3" xfId="32142"/>
    <cellStyle name="Titulo 5" xfId="32143"/>
    <cellStyle name="Titulo 6" xfId="32144"/>
    <cellStyle name="Titulo_9. Staff Cost-External Services" xfId="32145"/>
    <cellStyle name="Título_Procedures for IUSA Legal Services External Expenses" xfId="32146"/>
    <cellStyle name="to" xfId="3101"/>
    <cellStyle name="to 2" xfId="3102"/>
    <cellStyle name="to 2 2" xfId="4908"/>
    <cellStyle name="to 3" xfId="4907"/>
    <cellStyle name="TopGrey" xfId="3103"/>
    <cellStyle name="TopGrey 2" xfId="32147"/>
    <cellStyle name="TopGrey 3" xfId="32148"/>
    <cellStyle name="Total 10" xfId="32149"/>
    <cellStyle name="Total 10 2" xfId="32150"/>
    <cellStyle name="Total 10 3" xfId="32151"/>
    <cellStyle name="Total 2" xfId="3104"/>
    <cellStyle name="Total 2 10" xfId="32152"/>
    <cellStyle name="Total 2 2" xfId="3105"/>
    <cellStyle name="Total 2 2 2" xfId="32153"/>
    <cellStyle name="Total 2 2 2 2" xfId="32154"/>
    <cellStyle name="Total 2 2 2 2 2" xfId="32155"/>
    <cellStyle name="Total 2 2 2 2 2 2" xfId="32156"/>
    <cellStyle name="Total 2 2 2 2 2 3" xfId="32157"/>
    <cellStyle name="Total 2 2 2 2 3" xfId="32158"/>
    <cellStyle name="Total 2 2 2 2 4" xfId="32159"/>
    <cellStyle name="Total 2 2 2 3" xfId="32160"/>
    <cellStyle name="Total 2 2 2 3 2" xfId="32161"/>
    <cellStyle name="Total 2 2 2 3 2 2" xfId="32162"/>
    <cellStyle name="Total 2 2 2 3 2 3" xfId="32163"/>
    <cellStyle name="Total 2 2 2 3 3" xfId="32164"/>
    <cellStyle name="Total 2 2 2 3 4" xfId="32165"/>
    <cellStyle name="Total 2 2 2 4" xfId="32166"/>
    <cellStyle name="Total 2 2 2 4 2" xfId="32167"/>
    <cellStyle name="Total 2 2 2 4 3" xfId="32168"/>
    <cellStyle name="Total 2 2 2 5" xfId="32169"/>
    <cellStyle name="Total 2 2 2 5 2" xfId="32170"/>
    <cellStyle name="Total 2 2 2 5 3" xfId="32171"/>
    <cellStyle name="Total 2 2 2 6" xfId="32172"/>
    <cellStyle name="Total 2 2 2 7" xfId="32173"/>
    <cellStyle name="Total 2 2 3" xfId="32174"/>
    <cellStyle name="Total 2 2 3 2" xfId="32175"/>
    <cellStyle name="Total 2 2 3 2 2" xfId="32176"/>
    <cellStyle name="Total 2 2 3 2 2 2" xfId="32177"/>
    <cellStyle name="Total 2 2 3 2 2 3" xfId="32178"/>
    <cellStyle name="Total 2 2 3 2 3" xfId="32179"/>
    <cellStyle name="Total 2 2 3 2 4" xfId="32180"/>
    <cellStyle name="Total 2 2 3 3" xfId="32181"/>
    <cellStyle name="Total 2 2 3 3 2" xfId="32182"/>
    <cellStyle name="Total 2 2 3 3 2 2" xfId="32183"/>
    <cellStyle name="Total 2 2 3 3 2 3" xfId="32184"/>
    <cellStyle name="Total 2 2 3 3 3" xfId="32185"/>
    <cellStyle name="Total 2 2 3 3 4" xfId="32186"/>
    <cellStyle name="Total 2 2 3 4" xfId="32187"/>
    <cellStyle name="Total 2 2 3 4 2" xfId="32188"/>
    <cellStyle name="Total 2 2 3 4 3" xfId="32189"/>
    <cellStyle name="Total 2 2 3 5" xfId="32190"/>
    <cellStyle name="Total 2 2 3 5 2" xfId="32191"/>
    <cellStyle name="Total 2 2 3 5 3" xfId="32192"/>
    <cellStyle name="Total 2 2 3 6" xfId="32193"/>
    <cellStyle name="Total 2 2 3 7" xfId="32194"/>
    <cellStyle name="Total 2 2 4" xfId="32195"/>
    <cellStyle name="Total 2 2 4 2" xfId="32196"/>
    <cellStyle name="Total 2 2 4 2 2" xfId="32197"/>
    <cellStyle name="Total 2 2 4 2 3" xfId="32198"/>
    <cellStyle name="Total 2 2 4 3" xfId="32199"/>
    <cellStyle name="Total 2 2 4 4" xfId="32200"/>
    <cellStyle name="Total 2 2 5" xfId="32201"/>
    <cellStyle name="Total 2 2 5 2" xfId="32202"/>
    <cellStyle name="Total 2 2 5 2 2" xfId="32203"/>
    <cellStyle name="Total 2 2 5 2 3" xfId="32204"/>
    <cellStyle name="Total 2 2 5 3" xfId="32205"/>
    <cellStyle name="Total 2 2 5 4" xfId="32206"/>
    <cellStyle name="Total 2 2 6" xfId="32207"/>
    <cellStyle name="Total 2 2 6 2" xfId="32208"/>
    <cellStyle name="Total 2 2 6 3" xfId="32209"/>
    <cellStyle name="Total 2 2 7" xfId="32210"/>
    <cellStyle name="Total 2 2 7 2" xfId="32211"/>
    <cellStyle name="Total 2 2 7 3" xfId="32212"/>
    <cellStyle name="Total 2 2 8" xfId="32213"/>
    <cellStyle name="Total 2 2 9" xfId="32214"/>
    <cellStyle name="Total 2 3" xfId="3106"/>
    <cellStyle name="Total 2 3 2" xfId="32215"/>
    <cellStyle name="Total 2 3 2 2" xfId="32216"/>
    <cellStyle name="Total 2 3 2 2 2" xfId="32217"/>
    <cellStyle name="Total 2 3 2 2 3" xfId="32218"/>
    <cellStyle name="Total 2 3 2 3" xfId="32219"/>
    <cellStyle name="Total 2 3 2 4" xfId="32220"/>
    <cellStyle name="Total 2 3 3" xfId="32221"/>
    <cellStyle name="Total 2 3 3 2" xfId="32222"/>
    <cellStyle name="Total 2 3 3 2 2" xfId="32223"/>
    <cellStyle name="Total 2 3 3 2 3" xfId="32224"/>
    <cellStyle name="Total 2 3 3 3" xfId="32225"/>
    <cellStyle name="Total 2 3 3 4" xfId="32226"/>
    <cellStyle name="Total 2 3 4" xfId="32227"/>
    <cellStyle name="Total 2 3 4 2" xfId="32228"/>
    <cellStyle name="Total 2 3 4 3" xfId="32229"/>
    <cellStyle name="Total 2 3 5" xfId="32230"/>
    <cellStyle name="Total 2 3 5 2" xfId="32231"/>
    <cellStyle name="Total 2 3 5 3" xfId="32232"/>
    <cellStyle name="Total 2 3 6" xfId="32233"/>
    <cellStyle name="Total 2 3 7" xfId="32234"/>
    <cellStyle name="Total 2 4" xfId="32235"/>
    <cellStyle name="Total 2 4 2" xfId="32236"/>
    <cellStyle name="Total 2 4 2 2" xfId="32237"/>
    <cellStyle name="Total 2 4 2 2 2" xfId="32238"/>
    <cellStyle name="Total 2 4 2 2 3" xfId="32239"/>
    <cellStyle name="Total 2 4 2 3" xfId="32240"/>
    <cellStyle name="Total 2 4 2 4" xfId="32241"/>
    <cellStyle name="Total 2 4 3" xfId="32242"/>
    <cellStyle name="Total 2 4 3 2" xfId="32243"/>
    <cellStyle name="Total 2 4 3 2 2" xfId="32244"/>
    <cellStyle name="Total 2 4 3 2 3" xfId="32245"/>
    <cellStyle name="Total 2 4 3 3" xfId="32246"/>
    <cellStyle name="Total 2 4 3 4" xfId="32247"/>
    <cellStyle name="Total 2 4 4" xfId="32248"/>
    <cellStyle name="Total 2 4 4 2" xfId="32249"/>
    <cellStyle name="Total 2 4 4 3" xfId="32250"/>
    <cellStyle name="Total 2 4 5" xfId="32251"/>
    <cellStyle name="Total 2 4 5 2" xfId="32252"/>
    <cellStyle name="Total 2 4 5 3" xfId="32253"/>
    <cellStyle name="Total 2 4 6" xfId="32254"/>
    <cellStyle name="Total 2 4 7" xfId="32255"/>
    <cellStyle name="Total 2 5" xfId="32256"/>
    <cellStyle name="Total 2 5 2" xfId="32257"/>
    <cellStyle name="Total 2 5 2 2" xfId="32258"/>
    <cellStyle name="Total 2 5 2 3" xfId="32259"/>
    <cellStyle name="Total 2 5 3" xfId="32260"/>
    <cellStyle name="Total 2 5 4" xfId="32261"/>
    <cellStyle name="Total 2 6" xfId="32262"/>
    <cellStyle name="Total 2 6 2" xfId="32263"/>
    <cellStyle name="Total 2 6 2 2" xfId="32264"/>
    <cellStyle name="Total 2 6 2 3" xfId="32265"/>
    <cellStyle name="Total 2 6 3" xfId="32266"/>
    <cellStyle name="Total 2 6 4" xfId="32267"/>
    <cellStyle name="Total 2 7" xfId="32268"/>
    <cellStyle name="Total 2 7 2" xfId="32269"/>
    <cellStyle name="Total 2 7 3" xfId="32270"/>
    <cellStyle name="Total 2 8" xfId="32271"/>
    <cellStyle name="Total 2 8 2" xfId="32272"/>
    <cellStyle name="Total 2 8 3" xfId="32273"/>
    <cellStyle name="Total 2 9" xfId="32274"/>
    <cellStyle name="Total 2_11 11 IFRSCATS PMR Nov" xfId="32275"/>
    <cellStyle name="Total 3" xfId="3107"/>
    <cellStyle name="Total 3 2" xfId="32276"/>
    <cellStyle name="Total 3 2 2" xfId="32277"/>
    <cellStyle name="Total 3 2 2 2" xfId="32278"/>
    <cellStyle name="Total 3 2 2 3" xfId="32279"/>
    <cellStyle name="Total 3 2 3" xfId="32280"/>
    <cellStyle name="Total 3 2 4" xfId="32281"/>
    <cellStyle name="Total 3 3" xfId="32282"/>
    <cellStyle name="Total 3 3 2" xfId="32283"/>
    <cellStyle name="Total 3 3 2 2" xfId="32284"/>
    <cellStyle name="Total 3 3 2 3" xfId="32285"/>
    <cellStyle name="Total 3 3 3" xfId="32286"/>
    <cellStyle name="Total 3 3 4" xfId="32287"/>
    <cellStyle name="Total 3 4" xfId="32288"/>
    <cellStyle name="Total 3 4 2" xfId="32289"/>
    <cellStyle name="Total 3 4 3" xfId="32290"/>
    <cellStyle name="Total 3 5" xfId="32291"/>
    <cellStyle name="Total 3 5 2" xfId="32292"/>
    <cellStyle name="Total 3 5 3" xfId="32293"/>
    <cellStyle name="Total 3 6" xfId="32294"/>
    <cellStyle name="Total 3 7" xfId="32295"/>
    <cellStyle name="Total 4" xfId="32296"/>
    <cellStyle name="Total 4 2" xfId="32297"/>
    <cellStyle name="Total 4 2 2" xfId="32298"/>
    <cellStyle name="Total 4 2 2 2" xfId="32299"/>
    <cellStyle name="Total 4 2 2 3" xfId="32300"/>
    <cellStyle name="Total 4 2 3" xfId="32301"/>
    <cellStyle name="Total 4 2 4" xfId="32302"/>
    <cellStyle name="Total 4 3" xfId="32303"/>
    <cellStyle name="Total 4 3 2" xfId="32304"/>
    <cellStyle name="Total 4 3 2 2" xfId="32305"/>
    <cellStyle name="Total 4 3 2 3" xfId="32306"/>
    <cellStyle name="Total 4 3 3" xfId="32307"/>
    <cellStyle name="Total 4 3 4" xfId="32308"/>
    <cellStyle name="Total 4 4" xfId="32309"/>
    <cellStyle name="Total 4 4 2" xfId="32310"/>
    <cellStyle name="Total 4 4 3" xfId="32311"/>
    <cellStyle name="Total 4 5" xfId="32312"/>
    <cellStyle name="Total 4 5 2" xfId="32313"/>
    <cellStyle name="Total 4 5 3" xfId="32314"/>
    <cellStyle name="Total 4 6" xfId="32315"/>
    <cellStyle name="Total 4 7" xfId="32316"/>
    <cellStyle name="Total 5" xfId="32317"/>
    <cellStyle name="Total 5 2" xfId="32318"/>
    <cellStyle name="Total 5 2 2" xfId="32319"/>
    <cellStyle name="Total 5 2 2 2" xfId="32320"/>
    <cellStyle name="Total 5 2 2 3" xfId="32321"/>
    <cellStyle name="Total 5 2 3" xfId="32322"/>
    <cellStyle name="Total 5 2 4" xfId="32323"/>
    <cellStyle name="Total 5 3" xfId="32324"/>
    <cellStyle name="Total 5 3 2" xfId="32325"/>
    <cellStyle name="Total 5 3 2 2" xfId="32326"/>
    <cellStyle name="Total 5 3 2 3" xfId="32327"/>
    <cellStyle name="Total 5 3 3" xfId="32328"/>
    <cellStyle name="Total 5 3 4" xfId="32329"/>
    <cellStyle name="Total 5 4" xfId="32330"/>
    <cellStyle name="Total 5 4 2" xfId="32331"/>
    <cellStyle name="Total 5 4 3" xfId="32332"/>
    <cellStyle name="Total 5 5" xfId="32333"/>
    <cellStyle name="Total 5 5 2" xfId="32334"/>
    <cellStyle name="Total 5 5 3" xfId="32335"/>
    <cellStyle name="Total 5 6" xfId="32336"/>
    <cellStyle name="Total 5 7" xfId="32337"/>
    <cellStyle name="Total 6" xfId="32338"/>
    <cellStyle name="Total 6 2" xfId="32339"/>
    <cellStyle name="Total 6 2 2" xfId="32340"/>
    <cellStyle name="Total 6 2 2 2" xfId="32341"/>
    <cellStyle name="Total 6 2 2 3" xfId="32342"/>
    <cellStyle name="Total 6 2 3" xfId="32343"/>
    <cellStyle name="Total 6 2 4" xfId="32344"/>
    <cellStyle name="Total 6 3" xfId="32345"/>
    <cellStyle name="Total 6 3 2" xfId="32346"/>
    <cellStyle name="Total 6 3 2 2" xfId="32347"/>
    <cellStyle name="Total 6 3 2 3" xfId="32348"/>
    <cellStyle name="Total 6 3 3" xfId="32349"/>
    <cellStyle name="Total 6 3 4" xfId="32350"/>
    <cellStyle name="Total 6 4" xfId="32351"/>
    <cellStyle name="Total 6 4 2" xfId="32352"/>
    <cellStyle name="Total 6 4 3" xfId="32353"/>
    <cellStyle name="Total 6 5" xfId="32354"/>
    <cellStyle name="Total 6 5 2" xfId="32355"/>
    <cellStyle name="Total 6 5 3" xfId="32356"/>
    <cellStyle name="Total 6 6" xfId="32357"/>
    <cellStyle name="Total 6 7" xfId="32358"/>
    <cellStyle name="Total 7" xfId="32359"/>
    <cellStyle name="Total 7 2" xfId="32360"/>
    <cellStyle name="Total 7 2 2" xfId="32361"/>
    <cellStyle name="Total 7 2 3" xfId="32362"/>
    <cellStyle name="Total 7 3" xfId="32363"/>
    <cellStyle name="Total 7 4" xfId="32364"/>
    <cellStyle name="Total 8" xfId="32365"/>
    <cellStyle name="Total 8 2" xfId="32366"/>
    <cellStyle name="Total 8 2 2" xfId="32367"/>
    <cellStyle name="Total 8 2 3" xfId="32368"/>
    <cellStyle name="Total 8 3" xfId="32369"/>
    <cellStyle name="Total 8 4" xfId="32370"/>
    <cellStyle name="Total 9" xfId="32371"/>
    <cellStyle name="Total 9 2" xfId="32372"/>
    <cellStyle name="Total 9 2 2" xfId="32373"/>
    <cellStyle name="Total 9 2 3" xfId="32374"/>
    <cellStyle name="Total 9 3" xfId="32375"/>
    <cellStyle name="Total 9 4" xfId="32376"/>
    <cellStyle name="Total Bold" xfId="3108"/>
    <cellStyle name="TotalCurrency" xfId="3109"/>
    <cellStyle name="TransVal" xfId="3110"/>
    <cellStyle name="TransVal 2" xfId="3111"/>
    <cellStyle name="TransVal 2 2" xfId="3112"/>
    <cellStyle name="TransVal 2 2 2" xfId="4911"/>
    <cellStyle name="TransVal 2 3" xfId="4910"/>
    <cellStyle name="TransVal 3" xfId="3113"/>
    <cellStyle name="TransVal 3 2" xfId="4912"/>
    <cellStyle name="TransVal 4" xfId="4909"/>
    <cellStyle name="TransVal 5" xfId="32377"/>
    <cellStyle name="TransVal_Electric Delivery Revenue Accts" xfId="3114"/>
    <cellStyle name="Tusenskille_Ann avd - fordelt og fakt 2003" xfId="3115"/>
    <cellStyle name="UI Background" xfId="3116"/>
    <cellStyle name="UI Background 2" xfId="3117"/>
    <cellStyle name="UI Background 2 2" xfId="4914"/>
    <cellStyle name="UI Background 3" xfId="4913"/>
    <cellStyle name="UI Background 3 2" xfId="32378"/>
    <cellStyle name="UI Background 4" xfId="32379"/>
    <cellStyle name="UI Background 4 2" xfId="32380"/>
    <cellStyle name="UI Background 5" xfId="32381"/>
    <cellStyle name="UIScreenText" xfId="3118"/>
    <cellStyle name="UIScreenText 2" xfId="32382"/>
    <cellStyle name="UIScreenText 3" xfId="32383"/>
    <cellStyle name="UNDERLINE" xfId="3119"/>
    <cellStyle name="UNDERLINE 2" xfId="32384"/>
    <cellStyle name="UNDERLINE 2 2" xfId="32385"/>
    <cellStyle name="UNDERLINE 3" xfId="32386"/>
    <cellStyle name="Unlock" xfId="3120"/>
    <cellStyle name="Unlock 2" xfId="32387"/>
    <cellStyle name="Unlock 2 2" xfId="32388"/>
    <cellStyle name="Unlock 3" xfId="32389"/>
    <cellStyle name="Unprot" xfId="3121"/>
    <cellStyle name="Unprot 2" xfId="3122"/>
    <cellStyle name="Unprot$" xfId="3123"/>
    <cellStyle name="Unprot$ 2" xfId="3124"/>
    <cellStyle name="Unprot$_Electric Delivery Revenue Accts" xfId="3125"/>
    <cellStyle name="Unprot_9. Staff Cost-External Services" xfId="3126"/>
    <cellStyle name="Unprotect" xfId="3127"/>
    <cellStyle name="Upload Only" xfId="3128"/>
    <cellStyle name="Upload Only 2" xfId="3129"/>
    <cellStyle name="Upload Only 2 2" xfId="4916"/>
    <cellStyle name="Upload Only 3" xfId="4915"/>
    <cellStyle name="user entered formula" xfId="3130"/>
    <cellStyle name="user entered formula 10" xfId="32390"/>
    <cellStyle name="user entered formula 10 2" xfId="32391"/>
    <cellStyle name="user entered formula 10 3" xfId="32392"/>
    <cellStyle name="user entered formula 11" xfId="32393"/>
    <cellStyle name="user entered formula 12" xfId="32394"/>
    <cellStyle name="user entered formula 2" xfId="3131"/>
    <cellStyle name="user entered formula 2 2" xfId="3132"/>
    <cellStyle name="user entered formula 2 2 2" xfId="4919"/>
    <cellStyle name="user entered formula 2 2 2 2" xfId="32395"/>
    <cellStyle name="user entered formula 2 2 2 3" xfId="32396"/>
    <cellStyle name="user entered formula 2 2 3" xfId="32397"/>
    <cellStyle name="user entered formula 2 2 4" xfId="32398"/>
    <cellStyle name="user entered formula 2 3" xfId="4918"/>
    <cellStyle name="user entered formula 2 3 2" xfId="32399"/>
    <cellStyle name="user entered formula 2 3 2 2" xfId="32400"/>
    <cellStyle name="user entered formula 2 3 2 3" xfId="32401"/>
    <cellStyle name="user entered formula 2 3 3" xfId="32402"/>
    <cellStyle name="user entered formula 2 3 4" xfId="32403"/>
    <cellStyle name="user entered formula 2 4" xfId="32404"/>
    <cellStyle name="user entered formula 2 4 2" xfId="32405"/>
    <cellStyle name="user entered formula 2 4 2 2" xfId="32406"/>
    <cellStyle name="user entered formula 2 4 2 3" xfId="32407"/>
    <cellStyle name="user entered formula 2 4 3" xfId="32408"/>
    <cellStyle name="user entered formula 2 4 4" xfId="32409"/>
    <cellStyle name="user entered formula 2 5" xfId="32410"/>
    <cellStyle name="user entered formula 2 5 2" xfId="32411"/>
    <cellStyle name="user entered formula 2 5 2 2" xfId="32412"/>
    <cellStyle name="user entered formula 2 5 2 3" xfId="32413"/>
    <cellStyle name="user entered formula 2 5 3" xfId="32414"/>
    <cellStyle name="user entered formula 2 5 4" xfId="32415"/>
    <cellStyle name="user entered formula 2 6" xfId="32416"/>
    <cellStyle name="user entered formula 2 6 2" xfId="32417"/>
    <cellStyle name="user entered formula 2 6 3" xfId="32418"/>
    <cellStyle name="user entered formula 2 7" xfId="32419"/>
    <cellStyle name="user entered formula 2 7 2" xfId="32420"/>
    <cellStyle name="user entered formula 2 7 3" xfId="32421"/>
    <cellStyle name="user entered formula 2 8" xfId="32422"/>
    <cellStyle name="user entered formula 2 9" xfId="32423"/>
    <cellStyle name="user entered formula 3" xfId="3133"/>
    <cellStyle name="user entered formula 3 2" xfId="4920"/>
    <cellStyle name="user entered formula 3 2 2" xfId="32424"/>
    <cellStyle name="user entered formula 3 2 2 2" xfId="32425"/>
    <cellStyle name="user entered formula 3 2 2 3" xfId="32426"/>
    <cellStyle name="user entered formula 3 2 3" xfId="32427"/>
    <cellStyle name="user entered formula 3 2 4" xfId="32428"/>
    <cellStyle name="user entered formula 3 3" xfId="32429"/>
    <cellStyle name="user entered formula 3 3 2" xfId="32430"/>
    <cellStyle name="user entered formula 3 3 2 2" xfId="32431"/>
    <cellStyle name="user entered formula 3 3 2 3" xfId="32432"/>
    <cellStyle name="user entered formula 3 3 3" xfId="32433"/>
    <cellStyle name="user entered formula 3 3 4" xfId="32434"/>
    <cellStyle name="user entered formula 3 4" xfId="32435"/>
    <cellStyle name="user entered formula 3 4 2" xfId="32436"/>
    <cellStyle name="user entered formula 3 4 2 2" xfId="32437"/>
    <cellStyle name="user entered formula 3 4 2 3" xfId="32438"/>
    <cellStyle name="user entered formula 3 4 3" xfId="32439"/>
    <cellStyle name="user entered formula 3 4 4" xfId="32440"/>
    <cellStyle name="user entered formula 3 5" xfId="32441"/>
    <cellStyle name="user entered formula 3 5 2" xfId="32442"/>
    <cellStyle name="user entered formula 3 5 2 2" xfId="32443"/>
    <cellStyle name="user entered formula 3 5 2 3" xfId="32444"/>
    <cellStyle name="user entered formula 3 5 3" xfId="32445"/>
    <cellStyle name="user entered formula 3 5 4" xfId="32446"/>
    <cellStyle name="user entered formula 3 6" xfId="32447"/>
    <cellStyle name="user entered formula 3 6 2" xfId="32448"/>
    <cellStyle name="user entered formula 3 6 3" xfId="32449"/>
    <cellStyle name="user entered formula 3 7" xfId="32450"/>
    <cellStyle name="user entered formula 3 7 2" xfId="32451"/>
    <cellStyle name="user entered formula 3 7 3" xfId="32452"/>
    <cellStyle name="user entered formula 3 8" xfId="32453"/>
    <cellStyle name="user entered formula 3 9" xfId="32454"/>
    <cellStyle name="user entered formula 4" xfId="4917"/>
    <cellStyle name="user entered formula 4 2" xfId="32455"/>
    <cellStyle name="user entered formula 4 2 2" xfId="32456"/>
    <cellStyle name="user entered formula 4 2 2 2" xfId="32457"/>
    <cellStyle name="user entered formula 4 2 2 3" xfId="32458"/>
    <cellStyle name="user entered formula 4 2 3" xfId="32459"/>
    <cellStyle name="user entered formula 4 2 4" xfId="32460"/>
    <cellStyle name="user entered formula 4 3" xfId="32461"/>
    <cellStyle name="user entered formula 4 3 2" xfId="32462"/>
    <cellStyle name="user entered formula 4 3 2 2" xfId="32463"/>
    <cellStyle name="user entered formula 4 3 2 3" xfId="32464"/>
    <cellStyle name="user entered formula 4 3 3" xfId="32465"/>
    <cellStyle name="user entered formula 4 3 4" xfId="32466"/>
    <cellStyle name="user entered formula 4 4" xfId="32467"/>
    <cellStyle name="user entered formula 4 4 2" xfId="32468"/>
    <cellStyle name="user entered formula 4 4 2 2" xfId="32469"/>
    <cellStyle name="user entered formula 4 4 2 3" xfId="32470"/>
    <cellStyle name="user entered formula 4 4 3" xfId="32471"/>
    <cellStyle name="user entered formula 4 4 4" xfId="32472"/>
    <cellStyle name="user entered formula 4 5" xfId="32473"/>
    <cellStyle name="user entered formula 4 5 2" xfId="32474"/>
    <cellStyle name="user entered formula 4 5 3" xfId="32475"/>
    <cellStyle name="user entered formula 4 6" xfId="32476"/>
    <cellStyle name="user entered formula 4 6 2" xfId="32477"/>
    <cellStyle name="user entered formula 4 6 3" xfId="32478"/>
    <cellStyle name="user entered formula 4 7" xfId="32479"/>
    <cellStyle name="user entered formula 4 8" xfId="32480"/>
    <cellStyle name="user entered formula 5" xfId="32481"/>
    <cellStyle name="user entered formula 5 2" xfId="32482"/>
    <cellStyle name="user entered formula 5 2 2" xfId="32483"/>
    <cellStyle name="user entered formula 5 2 3" xfId="32484"/>
    <cellStyle name="user entered formula 5 3" xfId="32485"/>
    <cellStyle name="user entered formula 5 4" xfId="32486"/>
    <cellStyle name="user entered formula 6" xfId="32487"/>
    <cellStyle name="user entered formula 6 2" xfId="32488"/>
    <cellStyle name="user entered formula 6 2 2" xfId="32489"/>
    <cellStyle name="user entered formula 6 2 3" xfId="32490"/>
    <cellStyle name="user entered formula 6 3" xfId="32491"/>
    <cellStyle name="user entered formula 6 4" xfId="32492"/>
    <cellStyle name="user entered formula 7" xfId="32493"/>
    <cellStyle name="user entered formula 7 2" xfId="32494"/>
    <cellStyle name="user entered formula 7 2 2" xfId="32495"/>
    <cellStyle name="user entered formula 7 2 3" xfId="32496"/>
    <cellStyle name="user entered formula 7 3" xfId="32497"/>
    <cellStyle name="user entered formula 7 4" xfId="32498"/>
    <cellStyle name="user entered formula 8" xfId="32499"/>
    <cellStyle name="user entered formula 8 2" xfId="32500"/>
    <cellStyle name="user entered formula 8 2 2" xfId="32501"/>
    <cellStyle name="user entered formula 8 2 3" xfId="32502"/>
    <cellStyle name="user entered formula 8 3" xfId="32503"/>
    <cellStyle name="user entered formula 8 4" xfId="32504"/>
    <cellStyle name="user entered formula 9" xfId="32505"/>
    <cellStyle name="user entered formula 9 2" xfId="32506"/>
    <cellStyle name="user entered formula 9 3" xfId="32507"/>
    <cellStyle name="user_formula_million_£" xfId="3134"/>
    <cellStyle name="Valuta (0)_BDG_VEND" xfId="3135"/>
    <cellStyle name="Valuta [0]_3xCSfWJHc06wSQtbFoaQvUGyT" xfId="3136"/>
    <cellStyle name="Valuta_3xCSfWJHc06wSQtbFoaQvUGyT" xfId="3137"/>
    <cellStyle name="Variables" xfId="3138"/>
    <cellStyle name="Variables 2" xfId="32508"/>
    <cellStyle name="Variables 3" xfId="32509"/>
    <cellStyle name="Währung [0]_pUkwOAZN4HpKs513Q0LYPiAvu" xfId="3139"/>
    <cellStyle name="Währung_pUkwOAZN4HpKs513Q0LYPiAvu" xfId="3140"/>
    <cellStyle name="Warning Text 2" xfId="3141"/>
    <cellStyle name="Warning Text 3" xfId="3142"/>
    <cellStyle name="WrapCenter" xfId="3143"/>
    <cellStyle name="WrapCenter 2" xfId="32510"/>
    <cellStyle name="WrapCenter 3" xfId="32511"/>
    <cellStyle name="WrapLeft" xfId="3144"/>
    <cellStyle name="WrapLeft 2" xfId="3145"/>
    <cellStyle name="WrapLeft 2 2" xfId="4922"/>
    <cellStyle name="WrapLeft 3" xfId="4921"/>
    <cellStyle name="WrapLeft 3 2" xfId="32512"/>
    <cellStyle name="WrapLeft 4" xfId="32513"/>
    <cellStyle name="WrapLeft 4 2" xfId="32514"/>
    <cellStyle name="WrapLeft 5" xfId="32515"/>
    <cellStyle name="x" xfId="3146"/>
    <cellStyle name="year" xfId="3147"/>
    <cellStyle name="Year (E)" xfId="3148"/>
    <cellStyle name="Year (E) 10" xfId="32516"/>
    <cellStyle name="Year (E) 2" xfId="32517"/>
    <cellStyle name="Year (E) 2 2" xfId="32518"/>
    <cellStyle name="Year (E) 2 2 2" xfId="32519"/>
    <cellStyle name="Year (E) 2 2 2 2" xfId="32520"/>
    <cellStyle name="Year (E) 2 2 2 3" xfId="32521"/>
    <cellStyle name="Year (E) 2 2 3" xfId="32522"/>
    <cellStyle name="Year (E) 2 2 4" xfId="32523"/>
    <cellStyle name="Year (E) 2 3" xfId="32524"/>
    <cellStyle name="Year (E) 2 3 2" xfId="32525"/>
    <cellStyle name="Year (E) 2 3 2 2" xfId="32526"/>
    <cellStyle name="Year (E) 2 3 2 3" xfId="32527"/>
    <cellStyle name="Year (E) 2 3 3" xfId="32528"/>
    <cellStyle name="Year (E) 2 3 4" xfId="32529"/>
    <cellStyle name="Year (E) 2 4" xfId="32530"/>
    <cellStyle name="Year (E) 2 4 2" xfId="32531"/>
    <cellStyle name="Year (E) 2 4 2 2" xfId="32532"/>
    <cellStyle name="Year (E) 2 4 2 3" xfId="32533"/>
    <cellStyle name="Year (E) 2 4 3" xfId="32534"/>
    <cellStyle name="Year (E) 2 4 4" xfId="32535"/>
    <cellStyle name="Year (E) 2 5" xfId="32536"/>
    <cellStyle name="Year (E) 2 5 2" xfId="32537"/>
    <cellStyle name="Year (E) 2 5 3" xfId="32538"/>
    <cellStyle name="Year (E) 2 6" xfId="32539"/>
    <cellStyle name="Year (E) 2 6 2" xfId="32540"/>
    <cellStyle name="Year (E) 2 6 3" xfId="32541"/>
    <cellStyle name="Year (E) 2 7" xfId="32542"/>
    <cellStyle name="Year (E) 2 8" xfId="32543"/>
    <cellStyle name="Year (E) 3" xfId="32544"/>
    <cellStyle name="Year (E) 3 2" xfId="32545"/>
    <cellStyle name="Year (E) 3 2 2" xfId="32546"/>
    <cellStyle name="Year (E) 3 2 3" xfId="32547"/>
    <cellStyle name="Year (E) 3 3" xfId="32548"/>
    <cellStyle name="Year (E) 3 4" xfId="32549"/>
    <cellStyle name="Year (E) 4" xfId="32550"/>
    <cellStyle name="Year (E) 4 2" xfId="32551"/>
    <cellStyle name="Year (E) 4 2 2" xfId="32552"/>
    <cellStyle name="Year (E) 4 2 3" xfId="32553"/>
    <cellStyle name="Year (E) 4 3" xfId="32554"/>
    <cellStyle name="Year (E) 4 4" xfId="32555"/>
    <cellStyle name="Year (E) 5" xfId="32556"/>
    <cellStyle name="Year (E) 5 2" xfId="32557"/>
    <cellStyle name="Year (E) 5 2 2" xfId="32558"/>
    <cellStyle name="Year (E) 5 2 3" xfId="32559"/>
    <cellStyle name="Year (E) 5 3" xfId="32560"/>
    <cellStyle name="Year (E) 5 4" xfId="32561"/>
    <cellStyle name="Year (E) 6" xfId="32562"/>
    <cellStyle name="Year (E) 6 2" xfId="32563"/>
    <cellStyle name="Year (E) 6 2 2" xfId="32564"/>
    <cellStyle name="Year (E) 6 2 3" xfId="32565"/>
    <cellStyle name="Year (E) 6 3" xfId="32566"/>
    <cellStyle name="Year (E) 6 4" xfId="32567"/>
    <cellStyle name="Year (E) 7" xfId="32568"/>
    <cellStyle name="Year (E) 7 2" xfId="32569"/>
    <cellStyle name="Year (E) 7 3" xfId="32570"/>
    <cellStyle name="Year (E) 8" xfId="32571"/>
    <cellStyle name="Year (E) 8 2" xfId="32572"/>
    <cellStyle name="Year (E) 8 3" xfId="32573"/>
    <cellStyle name="Year (E) 9" xfId="32574"/>
    <cellStyle name="Year (P)" xfId="3149"/>
    <cellStyle name="Year (P) 2" xfId="32575"/>
    <cellStyle name="Year [A]" xfId="3150"/>
    <cellStyle name="Year [A] 10" xfId="32576"/>
    <cellStyle name="Year [A] 2" xfId="32577"/>
    <cellStyle name="Year [A] 2 2" xfId="32578"/>
    <cellStyle name="Year [A] 2 2 2" xfId="32579"/>
    <cellStyle name="Year [A] 2 2 2 2" xfId="32580"/>
    <cellStyle name="Year [A] 2 2 2 3" xfId="32581"/>
    <cellStyle name="Year [A] 2 2 3" xfId="32582"/>
    <cellStyle name="Year [A] 2 2 4" xfId="32583"/>
    <cellStyle name="Year [A] 2 3" xfId="32584"/>
    <cellStyle name="Year [A] 2 3 2" xfId="32585"/>
    <cellStyle name="Year [A] 2 3 2 2" xfId="32586"/>
    <cellStyle name="Year [A] 2 3 2 3" xfId="32587"/>
    <cellStyle name="Year [A] 2 3 3" xfId="32588"/>
    <cellStyle name="Year [A] 2 3 4" xfId="32589"/>
    <cellStyle name="Year [A] 2 4" xfId="32590"/>
    <cellStyle name="Year [A] 2 4 2" xfId="32591"/>
    <cellStyle name="Year [A] 2 4 2 2" xfId="32592"/>
    <cellStyle name="Year [A] 2 4 2 3" xfId="32593"/>
    <cellStyle name="Year [A] 2 4 3" xfId="32594"/>
    <cellStyle name="Year [A] 2 4 4" xfId="32595"/>
    <cellStyle name="Year [A] 2 5" xfId="32596"/>
    <cellStyle name="Year [A] 2 5 2" xfId="32597"/>
    <cellStyle name="Year [A] 2 5 3" xfId="32598"/>
    <cellStyle name="Year [A] 2 6" xfId="32599"/>
    <cellStyle name="Year [A] 2 6 2" xfId="32600"/>
    <cellStyle name="Year [A] 2 6 3" xfId="32601"/>
    <cellStyle name="Year [A] 2 7" xfId="32602"/>
    <cellStyle name="Year [A] 2 8" xfId="32603"/>
    <cellStyle name="Year [A] 3" xfId="32604"/>
    <cellStyle name="Year [A] 3 2" xfId="32605"/>
    <cellStyle name="Year [A] 3 2 2" xfId="32606"/>
    <cellStyle name="Year [A] 3 2 3" xfId="32607"/>
    <cellStyle name="Year [A] 3 3" xfId="32608"/>
    <cellStyle name="Year [A] 3 4" xfId="32609"/>
    <cellStyle name="Year [A] 4" xfId="32610"/>
    <cellStyle name="Year [A] 4 2" xfId="32611"/>
    <cellStyle name="Year [A] 4 2 2" xfId="32612"/>
    <cellStyle name="Year [A] 4 2 3" xfId="32613"/>
    <cellStyle name="Year [A] 4 3" xfId="32614"/>
    <cellStyle name="Year [A] 4 4" xfId="32615"/>
    <cellStyle name="Year [A] 5" xfId="32616"/>
    <cellStyle name="Year [A] 5 2" xfId="32617"/>
    <cellStyle name="Year [A] 5 2 2" xfId="32618"/>
    <cellStyle name="Year [A] 5 2 3" xfId="32619"/>
    <cellStyle name="Year [A] 5 3" xfId="32620"/>
    <cellStyle name="Year [A] 5 4" xfId="32621"/>
    <cellStyle name="Year [A] 6" xfId="32622"/>
    <cellStyle name="Year [A] 6 2" xfId="32623"/>
    <cellStyle name="Year [A] 6 2 2" xfId="32624"/>
    <cellStyle name="Year [A] 6 2 3" xfId="32625"/>
    <cellStyle name="Year [A] 6 3" xfId="32626"/>
    <cellStyle name="Year [A] 6 4" xfId="32627"/>
    <cellStyle name="Year [A] 7" xfId="32628"/>
    <cellStyle name="Year [A] 7 2" xfId="32629"/>
    <cellStyle name="Year [A] 7 3" xfId="32630"/>
    <cellStyle name="Year [A] 8" xfId="32631"/>
    <cellStyle name="Year [A] 8 2" xfId="32632"/>
    <cellStyle name="Year [A] 8 3" xfId="32633"/>
    <cellStyle name="Year [A] 9" xfId="32634"/>
    <cellStyle name="Year [P]" xfId="3151"/>
    <cellStyle name="Year [P] 10" xfId="32635"/>
    <cellStyle name="Year [P] 11" xfId="32636"/>
    <cellStyle name="Year [P] 2" xfId="32637"/>
    <cellStyle name="Year [P] 2 2" xfId="32638"/>
    <cellStyle name="Year [P] 2 2 2" xfId="32639"/>
    <cellStyle name="Year [P] 2 2 2 2" xfId="32640"/>
    <cellStyle name="Year [P] 2 2 2 2 2" xfId="32641"/>
    <cellStyle name="Year [P] 2 2 2 2 3" xfId="32642"/>
    <cellStyle name="Year [P] 2 2 2 3" xfId="32643"/>
    <cellStyle name="Year [P] 2 2 2 4" xfId="32644"/>
    <cellStyle name="Year [P] 2 2 3" xfId="32645"/>
    <cellStyle name="Year [P] 2 2 3 2" xfId="32646"/>
    <cellStyle name="Year [P] 2 2 3 2 2" xfId="32647"/>
    <cellStyle name="Year [P] 2 2 3 2 3" xfId="32648"/>
    <cellStyle name="Year [P] 2 2 3 3" xfId="32649"/>
    <cellStyle name="Year [P] 2 2 3 4" xfId="32650"/>
    <cellStyle name="Year [P] 2 2 4" xfId="32651"/>
    <cellStyle name="Year [P] 2 2 4 2" xfId="32652"/>
    <cellStyle name="Year [P] 2 2 4 2 2" xfId="32653"/>
    <cellStyle name="Year [P] 2 2 4 2 3" xfId="32654"/>
    <cellStyle name="Year [P] 2 2 4 3" xfId="32655"/>
    <cellStyle name="Year [P] 2 2 4 4" xfId="32656"/>
    <cellStyle name="Year [P] 2 2 5" xfId="32657"/>
    <cellStyle name="Year [P] 2 2 5 2" xfId="32658"/>
    <cellStyle name="Year [P] 2 2 5 3" xfId="32659"/>
    <cellStyle name="Year [P] 2 2 6" xfId="32660"/>
    <cellStyle name="Year [P] 2 2 6 2" xfId="32661"/>
    <cellStyle name="Year [P] 2 2 6 3" xfId="32662"/>
    <cellStyle name="Year [P] 2 2 7" xfId="32663"/>
    <cellStyle name="Year [P] 2 2 8" xfId="32664"/>
    <cellStyle name="Year [P] 2 3" xfId="32665"/>
    <cellStyle name="Year [P] 2 3 2" xfId="32666"/>
    <cellStyle name="Year [P] 2 3 2 2" xfId="32667"/>
    <cellStyle name="Year [P] 2 3 2 3" xfId="32668"/>
    <cellStyle name="Year [P] 2 3 3" xfId="32669"/>
    <cellStyle name="Year [P] 2 3 4" xfId="32670"/>
    <cellStyle name="Year [P] 2 4" xfId="32671"/>
    <cellStyle name="Year [P] 2 4 2" xfId="32672"/>
    <cellStyle name="Year [P] 2 4 2 2" xfId="32673"/>
    <cellStyle name="Year [P] 2 4 2 3" xfId="32674"/>
    <cellStyle name="Year [P] 2 4 3" xfId="32675"/>
    <cellStyle name="Year [P] 2 4 4" xfId="32676"/>
    <cellStyle name="Year [P] 2 5" xfId="32677"/>
    <cellStyle name="Year [P] 2 5 2" xfId="32678"/>
    <cellStyle name="Year [P] 2 5 2 2" xfId="32679"/>
    <cellStyle name="Year [P] 2 5 2 3" xfId="32680"/>
    <cellStyle name="Year [P] 2 5 3" xfId="32681"/>
    <cellStyle name="Year [P] 2 5 4" xfId="32682"/>
    <cellStyle name="Year [P] 2 6" xfId="32683"/>
    <cellStyle name="Year [P] 2 6 2" xfId="32684"/>
    <cellStyle name="Year [P] 2 6 3" xfId="32685"/>
    <cellStyle name="Year [P] 2 7" xfId="32686"/>
    <cellStyle name="Year [P] 2 7 2" xfId="32687"/>
    <cellStyle name="Year [P] 2 7 3" xfId="32688"/>
    <cellStyle name="Year [P] 2 8" xfId="32689"/>
    <cellStyle name="Year [P] 2 9" xfId="32690"/>
    <cellStyle name="Year [P] 3" xfId="32691"/>
    <cellStyle name="Year [P] 3 2" xfId="32692"/>
    <cellStyle name="Year [P] 3 2 2" xfId="32693"/>
    <cellStyle name="Year [P] 3 2 2 2" xfId="32694"/>
    <cellStyle name="Year [P] 3 2 2 3" xfId="32695"/>
    <cellStyle name="Year [P] 3 2 3" xfId="32696"/>
    <cellStyle name="Year [P] 3 2 4" xfId="32697"/>
    <cellStyle name="Year [P] 3 3" xfId="32698"/>
    <cellStyle name="Year [P] 3 3 2" xfId="32699"/>
    <cellStyle name="Year [P] 3 3 2 2" xfId="32700"/>
    <cellStyle name="Year [P] 3 3 2 3" xfId="32701"/>
    <cellStyle name="Year [P] 3 3 3" xfId="32702"/>
    <cellStyle name="Year [P] 3 3 4" xfId="32703"/>
    <cellStyle name="Year [P] 3 4" xfId="32704"/>
    <cellStyle name="Year [P] 3 4 2" xfId="32705"/>
    <cellStyle name="Year [P] 3 4 2 2" xfId="32706"/>
    <cellStyle name="Year [P] 3 4 2 3" xfId="32707"/>
    <cellStyle name="Year [P] 3 4 3" xfId="32708"/>
    <cellStyle name="Year [P] 3 4 4" xfId="32709"/>
    <cellStyle name="Year [P] 3 5" xfId="32710"/>
    <cellStyle name="Year [P] 3 5 2" xfId="32711"/>
    <cellStyle name="Year [P] 3 5 3" xfId="32712"/>
    <cellStyle name="Year [P] 3 6" xfId="32713"/>
    <cellStyle name="Year [P] 3 6 2" xfId="32714"/>
    <cellStyle name="Year [P] 3 6 3" xfId="32715"/>
    <cellStyle name="Year [P] 3 7" xfId="32716"/>
    <cellStyle name="Year [P] 3 8" xfId="32717"/>
    <cellStyle name="Year [P] 4" xfId="32718"/>
    <cellStyle name="Year [P] 4 2" xfId="32719"/>
    <cellStyle name="Year [P] 4 2 2" xfId="32720"/>
    <cellStyle name="Year [P] 4 2 3" xfId="32721"/>
    <cellStyle name="Year [P] 4 3" xfId="32722"/>
    <cellStyle name="Year [P] 4 4" xfId="32723"/>
    <cellStyle name="Year [P] 5" xfId="32724"/>
    <cellStyle name="Year [P] 5 2" xfId="32725"/>
    <cellStyle name="Year [P] 5 2 2" xfId="32726"/>
    <cellStyle name="Year [P] 5 2 3" xfId="32727"/>
    <cellStyle name="Year [P] 5 3" xfId="32728"/>
    <cellStyle name="Year [P] 5 4" xfId="32729"/>
    <cellStyle name="Year [P] 6" xfId="32730"/>
    <cellStyle name="Year [P] 6 2" xfId="32731"/>
    <cellStyle name="Year [P] 6 2 2" xfId="32732"/>
    <cellStyle name="Year [P] 6 2 3" xfId="32733"/>
    <cellStyle name="Year [P] 6 3" xfId="32734"/>
    <cellStyle name="Year [P] 6 4" xfId="32735"/>
    <cellStyle name="Year [P] 7" xfId="32736"/>
    <cellStyle name="Year [P] 7 2" xfId="32737"/>
    <cellStyle name="Year [P] 7 2 2" xfId="32738"/>
    <cellStyle name="Year [P] 7 2 3" xfId="32739"/>
    <cellStyle name="Year [P] 7 3" xfId="32740"/>
    <cellStyle name="Year [P] 7 4" xfId="32741"/>
    <cellStyle name="Year [P] 8" xfId="32742"/>
    <cellStyle name="Year [P] 8 2" xfId="32743"/>
    <cellStyle name="Year [P] 8 3" xfId="32744"/>
    <cellStyle name="Year [P] 9" xfId="32745"/>
    <cellStyle name="Year [P] 9 2" xfId="32746"/>
    <cellStyle name="Year [P] 9 3" xfId="32747"/>
    <cellStyle name="year 2" xfId="32748"/>
    <cellStyle name="year 3" xfId="32749"/>
    <cellStyle name="year 4" xfId="32750"/>
    <cellStyle name="year 5" xfId="32751"/>
    <cellStyle name="year 6" xfId="32752"/>
    <cellStyle name="year_9. Staff Cost-External Services" xfId="32753"/>
    <cellStyle name="Yellow_Backgrd" xfId="3152"/>
    <cellStyle name="Обычный_Лист1" xfId="3153"/>
    <cellStyle name="ﾄﾞｸｶ [0]_ｰ豼ｵﾃﾟﾁ " xfId="3154"/>
    <cellStyle name="ﾄﾞｸｶ_ｰ豼ｵﾃﾟﾁ " xfId="3155"/>
    <cellStyle name="ﾅ・ｭ [0]_ｰ豼ｵﾃﾟﾁ " xfId="3156"/>
    <cellStyle name="ﾅ・ｭ_ｰ豼ｵﾃﾟﾁ " xfId="3157"/>
    <cellStyle name="一般_MARKETING FORECAST FORM-1" xfId="3158"/>
    <cellStyle name="千分位[0]_Dialog3" xfId="3159"/>
    <cellStyle name="千分位_CFB617" xfId="3160"/>
    <cellStyle name="桁区切り_Mid-Term Sales" xfId="3161"/>
    <cellStyle name="標準_Mid-Term Sales" xfId="3162"/>
    <cellStyle name="貨幣 [0]_CFB617" xfId="3163"/>
    <cellStyle name="貨幣[0]_Dialog2" xfId="3164"/>
    <cellStyle name="貨幣_CFB617" xfId="31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7</xdr:col>
          <xdr:colOff>1190625</xdr:colOff>
          <xdr:row>99</xdr:row>
          <xdr:rowOff>28575</xdr:rowOff>
        </xdr:to>
        <xdr:sp macro="" textlink="">
          <xdr:nvSpPr>
            <xdr:cNvPr id="88072" name="Object 8" hidden="1">
              <a:extLst>
                <a:ext uri="{63B3BB69-23CF-44E3-9099-C40C66FF867C}">
                  <a14:compatExt spid="_x0000_s88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110</xdr:row>
          <xdr:rowOff>38100</xdr:rowOff>
        </xdr:from>
        <xdr:to>
          <xdr:col>7</xdr:col>
          <xdr:colOff>1076325</xdr:colOff>
          <xdr:row>152</xdr:row>
          <xdr:rowOff>152400</xdr:rowOff>
        </xdr:to>
        <xdr:sp macro="" textlink="">
          <xdr:nvSpPr>
            <xdr:cNvPr id="88073" name="Object 9" hidden="1">
              <a:extLst>
                <a:ext uri="{63B3BB69-23CF-44E3-9099-C40C66FF867C}">
                  <a14:compatExt spid="_x0000_s88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161</xdr:row>
          <xdr:rowOff>133350</xdr:rowOff>
        </xdr:from>
        <xdr:to>
          <xdr:col>7</xdr:col>
          <xdr:colOff>1295400</xdr:colOff>
          <xdr:row>205</xdr:row>
          <xdr:rowOff>95250</xdr:rowOff>
        </xdr:to>
        <xdr:sp macro="" textlink="">
          <xdr:nvSpPr>
            <xdr:cNvPr id="88074" name="Object 10" hidden="1">
              <a:extLst>
                <a:ext uri="{63B3BB69-23CF-44E3-9099-C40C66FF867C}">
                  <a14:compatExt spid="_x0000_s88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7</xdr:col>
          <xdr:colOff>1152525</xdr:colOff>
          <xdr:row>257</xdr:row>
          <xdr:rowOff>104775</xdr:rowOff>
        </xdr:to>
        <xdr:sp macro="" textlink="">
          <xdr:nvSpPr>
            <xdr:cNvPr id="88075" name="Object 11" hidden="1">
              <a:extLst>
                <a:ext uri="{63B3BB69-23CF-44E3-9099-C40C66FF867C}">
                  <a14:compatExt spid="_x0000_s88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266</xdr:row>
          <xdr:rowOff>0</xdr:rowOff>
        </xdr:from>
        <xdr:to>
          <xdr:col>7</xdr:col>
          <xdr:colOff>1171575</xdr:colOff>
          <xdr:row>305</xdr:row>
          <xdr:rowOff>161925</xdr:rowOff>
        </xdr:to>
        <xdr:sp macro="" textlink="">
          <xdr:nvSpPr>
            <xdr:cNvPr id="88076" name="Object 12" hidden="1">
              <a:extLst>
                <a:ext uri="{63B3BB69-23CF-44E3-9099-C40C66FF867C}">
                  <a14:compatExt spid="_x0000_s88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316</xdr:row>
          <xdr:rowOff>0</xdr:rowOff>
        </xdr:from>
        <xdr:to>
          <xdr:col>7</xdr:col>
          <xdr:colOff>1152525</xdr:colOff>
          <xdr:row>355</xdr:row>
          <xdr:rowOff>161925</xdr:rowOff>
        </xdr:to>
        <xdr:sp macro="" textlink="">
          <xdr:nvSpPr>
            <xdr:cNvPr id="88077" name="Object 13" hidden="1">
              <a:extLst>
                <a:ext uri="{63B3BB69-23CF-44E3-9099-C40C66FF867C}">
                  <a14:compatExt spid="_x0000_s88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365</xdr:row>
          <xdr:rowOff>0</xdr:rowOff>
        </xdr:from>
        <xdr:to>
          <xdr:col>7</xdr:col>
          <xdr:colOff>1171575</xdr:colOff>
          <xdr:row>405</xdr:row>
          <xdr:rowOff>38100</xdr:rowOff>
        </xdr:to>
        <xdr:sp macro="" textlink="">
          <xdr:nvSpPr>
            <xdr:cNvPr id="88078" name="Object 14" hidden="1">
              <a:extLst>
                <a:ext uri="{63B3BB69-23CF-44E3-9099-C40C66FF867C}">
                  <a14:compatExt spid="_x0000_s88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415</xdr:row>
          <xdr:rowOff>0</xdr:rowOff>
        </xdr:from>
        <xdr:to>
          <xdr:col>7</xdr:col>
          <xdr:colOff>1114425</xdr:colOff>
          <xdr:row>454</xdr:row>
          <xdr:rowOff>171450</xdr:rowOff>
        </xdr:to>
        <xdr:sp macro="" textlink="">
          <xdr:nvSpPr>
            <xdr:cNvPr id="88079" name="Object 15" hidden="1">
              <a:extLst>
                <a:ext uri="{63B3BB69-23CF-44E3-9099-C40C66FF867C}">
                  <a14:compatExt spid="_x0000_s88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463</xdr:row>
          <xdr:rowOff>180975</xdr:rowOff>
        </xdr:from>
        <xdr:to>
          <xdr:col>7</xdr:col>
          <xdr:colOff>1190625</xdr:colOff>
          <xdr:row>504</xdr:row>
          <xdr:rowOff>95250</xdr:rowOff>
        </xdr:to>
        <xdr:sp macro="" textlink="">
          <xdr:nvSpPr>
            <xdr:cNvPr id="88084" name="Object 20" hidden="1">
              <a:extLst>
                <a:ext uri="{63B3BB69-23CF-44E3-9099-C40C66FF867C}">
                  <a14:compatExt spid="_x0000_s88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513</xdr:row>
          <xdr:rowOff>0</xdr:rowOff>
        </xdr:from>
        <xdr:to>
          <xdr:col>7</xdr:col>
          <xdr:colOff>1152525</xdr:colOff>
          <xdr:row>527</xdr:row>
          <xdr:rowOff>95250</xdr:rowOff>
        </xdr:to>
        <xdr:sp macro="" textlink="">
          <xdr:nvSpPr>
            <xdr:cNvPr id="88085" name="Object 21" hidden="1">
              <a:extLst>
                <a:ext uri="{63B3BB69-23CF-44E3-9099-C40C66FF867C}">
                  <a14:compatExt spid="_x0000_s8808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26</xdr:row>
          <xdr:rowOff>0</xdr:rowOff>
        </xdr:from>
        <xdr:to>
          <xdr:col>7</xdr:col>
          <xdr:colOff>1371600</xdr:colOff>
          <xdr:row>55</xdr:row>
          <xdr:rowOff>95250</xdr:rowOff>
        </xdr:to>
        <xdr:sp macro="" textlink="">
          <xdr:nvSpPr>
            <xdr:cNvPr id="110640" name="Object 48" hidden="1">
              <a:extLst>
                <a:ext uri="{63B3BB69-23CF-44E3-9099-C40C66FF867C}">
                  <a14:compatExt spid="_x0000_s11064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0</xdr:rowOff>
        </xdr:from>
        <xdr:to>
          <xdr:col>4</xdr:col>
          <xdr:colOff>276225</xdr:colOff>
          <xdr:row>62</xdr:row>
          <xdr:rowOff>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5.emf"/><Relationship Id="rId18" Type="http://schemas.openxmlformats.org/officeDocument/2006/relationships/package" Target="../embeddings/Microsoft_Word_Document8.docx"/><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package" Target="../embeddings/Microsoft_Word_Document5.docx"/><Relationship Id="rId17" Type="http://schemas.openxmlformats.org/officeDocument/2006/relationships/image" Target="../media/image7.emf"/><Relationship Id="rId2" Type="http://schemas.openxmlformats.org/officeDocument/2006/relationships/drawing" Target="../drawings/drawing2.xml"/><Relationship Id="rId16" Type="http://schemas.openxmlformats.org/officeDocument/2006/relationships/package" Target="../embeddings/Microsoft_Word_Document7.docx"/><Relationship Id="rId20" Type="http://schemas.openxmlformats.org/officeDocument/2006/relationships/package" Target="../embeddings/Microsoft_Word_Document9.docx"/><Relationship Id="rId1" Type="http://schemas.openxmlformats.org/officeDocument/2006/relationships/printerSettings" Target="../printerSettings/printerSettings11.bin"/><Relationship Id="rId6" Type="http://schemas.openxmlformats.org/officeDocument/2006/relationships/package" Target="../embeddings/Microsoft_Word_Document2.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package" Target="../embeddings/Microsoft_Word_Document4.docx"/><Relationship Id="rId19" Type="http://schemas.openxmlformats.org/officeDocument/2006/relationships/image" Target="../media/image8.emf"/><Relationship Id="rId4" Type="http://schemas.openxmlformats.org/officeDocument/2006/relationships/package" Target="../embeddings/Microsoft_Word_Document1.docx"/><Relationship Id="rId9" Type="http://schemas.openxmlformats.org/officeDocument/2006/relationships/image" Target="../media/image3.emf"/><Relationship Id="rId14" Type="http://schemas.openxmlformats.org/officeDocument/2006/relationships/package" Target="../embeddings/Microsoft_Word_Document6.docx"/><Relationship Id="rId22" Type="http://schemas.openxmlformats.org/officeDocument/2006/relationships/package" Target="../embeddings/Microsoft_Word_Document10.docx"/></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6.bin"/><Relationship Id="rId5" Type="http://schemas.openxmlformats.org/officeDocument/2006/relationships/image" Target="../media/image11.emf"/><Relationship Id="rId4" Type="http://schemas.openxmlformats.org/officeDocument/2006/relationships/package" Target="../embeddings/Microsoft_Word_Document11.docx"/></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5.bin"/><Relationship Id="rId4" Type="http://schemas.openxmlformats.org/officeDocument/2006/relationships/ctrlProp" Target="../ctrlProps/ctrlProp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6.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7.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1.bin"/><Relationship Id="rId4" Type="http://schemas.openxmlformats.org/officeDocument/2006/relationships/ctrlProp" Target="../ctrlProps/ctrlProp7.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colorId="22" zoomScale="85" zoomScaleNormal="85" workbookViewId="0"/>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272" t="s">
        <v>2926</v>
      </c>
      <c r="B2" s="3272"/>
      <c r="C2" s="3272"/>
      <c r="D2" s="3272"/>
      <c r="E2" s="3272"/>
      <c r="F2" s="3272"/>
      <c r="G2" s="7"/>
      <c r="H2" s="7"/>
    </row>
    <row r="3" spans="1:8" ht="15" customHeight="1">
      <c r="A3" s="3273" t="s">
        <v>2927</v>
      </c>
      <c r="B3" s="3273"/>
      <c r="C3" s="3273"/>
      <c r="D3" s="3273"/>
      <c r="E3" s="3273"/>
      <c r="F3" s="3273"/>
      <c r="G3" s="8"/>
      <c r="H3" s="8"/>
    </row>
    <row r="4" spans="1:8" ht="15" customHeight="1">
      <c r="A4" s="784"/>
      <c r="B4" s="7"/>
      <c r="C4" s="7"/>
      <c r="D4" s="7"/>
      <c r="E4" s="7"/>
      <c r="F4" s="7"/>
      <c r="G4" s="7"/>
      <c r="H4" s="7"/>
    </row>
    <row r="5" spans="1:8">
      <c r="A5" s="13"/>
      <c r="B5" s="7"/>
      <c r="C5" s="7"/>
      <c r="D5" s="7"/>
      <c r="E5" s="7"/>
      <c r="F5" s="7"/>
      <c r="G5" s="7"/>
      <c r="H5" s="7"/>
    </row>
    <row r="6" spans="1:8">
      <c r="A6" s="783"/>
      <c r="B6" s="7"/>
      <c r="C6" s="7"/>
      <c r="D6" s="7"/>
      <c r="E6" s="7"/>
      <c r="F6" s="7"/>
      <c r="G6" s="7"/>
      <c r="H6" s="7"/>
    </row>
    <row r="7" spans="1:8" ht="15.75">
      <c r="A7" s="3271" t="s">
        <v>2928</v>
      </c>
      <c r="B7" s="3271"/>
      <c r="C7" s="3271"/>
      <c r="D7" s="3271"/>
      <c r="E7" s="3271"/>
      <c r="F7" s="3271"/>
      <c r="G7" s="7"/>
      <c r="H7" s="7"/>
    </row>
    <row r="8" spans="1:8" ht="18.600000000000001" customHeight="1">
      <c r="B8" s="7"/>
      <c r="C8" s="7"/>
      <c r="D8" s="7"/>
      <c r="E8" s="7"/>
      <c r="F8" s="7"/>
      <c r="G8" s="7"/>
      <c r="H8" s="7"/>
    </row>
    <row r="9" spans="1:8" ht="57.6" customHeight="1">
      <c r="A9" s="3270" t="s">
        <v>1054</v>
      </c>
      <c r="B9" s="3270"/>
      <c r="C9" s="3270"/>
      <c r="D9" s="3270"/>
      <c r="E9" s="3270"/>
      <c r="F9" s="3270"/>
      <c r="G9" s="7"/>
      <c r="H9" s="7"/>
    </row>
    <row r="10" spans="1:8" ht="16.149999999999999" customHeight="1">
      <c r="A10"/>
      <c r="B10" s="7"/>
      <c r="C10" s="7"/>
      <c r="D10" s="7"/>
      <c r="E10" s="7"/>
      <c r="F10" s="7"/>
      <c r="G10" s="7"/>
      <c r="H10" s="7"/>
    </row>
    <row r="11" spans="1:8" ht="48.6" customHeight="1">
      <c r="A11" s="3270" t="s">
        <v>1055</v>
      </c>
      <c r="B11" s="3270"/>
      <c r="C11" s="3270"/>
      <c r="D11" s="3270"/>
      <c r="E11" s="3270"/>
      <c r="F11" s="3270"/>
      <c r="G11" s="7"/>
      <c r="H11" s="7"/>
    </row>
    <row r="12" spans="1:8">
      <c r="A12" s="7"/>
      <c r="B12" s="7"/>
      <c r="C12" s="7"/>
      <c r="D12" s="7"/>
      <c r="E12" s="7"/>
      <c r="F12" s="7"/>
      <c r="G12" s="7"/>
      <c r="H12" s="7"/>
    </row>
    <row r="13" spans="1:8" ht="46.15" customHeight="1">
      <c r="A13" s="3270" t="s">
        <v>745</v>
      </c>
      <c r="B13" s="3270"/>
      <c r="C13" s="3270"/>
      <c r="D13" s="3270"/>
      <c r="E13" s="3270"/>
      <c r="F13" s="3270"/>
      <c r="G13" s="7"/>
      <c r="H13" s="7"/>
    </row>
    <row r="14" spans="1:8" ht="15.6" customHeight="1">
      <c r="A14" s="7"/>
      <c r="B14" s="7"/>
      <c r="C14" s="7"/>
      <c r="D14" s="7"/>
      <c r="E14" s="7"/>
      <c r="F14" s="7"/>
      <c r="G14" s="7"/>
      <c r="H14" s="7"/>
    </row>
    <row r="15" spans="1:8" ht="75" customHeight="1">
      <c r="A15" s="3270" t="s">
        <v>1056</v>
      </c>
      <c r="B15" s="3270"/>
      <c r="C15" s="3270"/>
      <c r="D15" s="3270"/>
      <c r="E15" s="3270"/>
      <c r="F15" s="3270"/>
      <c r="G15" s="7"/>
      <c r="H15" s="7"/>
    </row>
    <row r="16" spans="1:8" ht="21" customHeight="1">
      <c r="A16" s="7"/>
      <c r="B16" s="7"/>
      <c r="C16" s="7"/>
      <c r="D16" s="7"/>
      <c r="E16" s="7"/>
      <c r="F16" s="7"/>
      <c r="G16" s="7"/>
      <c r="H16" s="7"/>
    </row>
    <row r="17" spans="1:8" ht="47.45" customHeight="1">
      <c r="A17" s="3270" t="s">
        <v>631</v>
      </c>
      <c r="B17" s="3270"/>
      <c r="C17" s="3270"/>
      <c r="D17" s="3270"/>
      <c r="E17" s="3270"/>
      <c r="F17" s="3270"/>
      <c r="G17" s="7"/>
      <c r="H17" s="7"/>
    </row>
    <row r="18" spans="1:8" ht="15.6" customHeight="1">
      <c r="A18" s="7"/>
      <c r="B18" s="7"/>
      <c r="C18" s="7"/>
      <c r="D18" s="7"/>
      <c r="E18" s="7"/>
      <c r="F18" s="7"/>
      <c r="G18" s="7"/>
      <c r="H18" s="7"/>
    </row>
    <row r="19" spans="1:8" ht="21" customHeight="1">
      <c r="A19" s="3271"/>
      <c r="B19" s="3271"/>
      <c r="C19" s="3271"/>
      <c r="D19" s="3271"/>
      <c r="E19" s="3271"/>
      <c r="F19" s="3271"/>
      <c r="G19" s="7"/>
      <c r="H19" s="7"/>
    </row>
    <row r="20" spans="1:8" ht="15" customHeight="1">
      <c r="A20" s="3270"/>
      <c r="B20" s="3270"/>
      <c r="C20" s="3270"/>
      <c r="D20" s="3270"/>
      <c r="E20" s="3270"/>
      <c r="F20" s="3270"/>
      <c r="G20" s="7"/>
      <c r="H20" s="7"/>
    </row>
    <row r="21" spans="1:8">
      <c r="A21" s="7"/>
      <c r="B21" s="7"/>
      <c r="C21" s="7"/>
      <c r="D21" s="7"/>
      <c r="E21" s="7"/>
      <c r="F21" s="7"/>
      <c r="G21" s="7"/>
      <c r="H21" s="7"/>
    </row>
    <row r="22" spans="1:8" ht="15.75">
      <c r="A22" s="3271" t="s">
        <v>2929</v>
      </c>
      <c r="B22" s="3271"/>
      <c r="C22" s="3271"/>
      <c r="D22" s="3271"/>
      <c r="E22" s="3271"/>
      <c r="F22" s="3271"/>
      <c r="G22" s="7"/>
      <c r="H22" s="7"/>
    </row>
    <row r="23" spans="1:8" ht="72.599999999999994" customHeight="1">
      <c r="A23" s="3270" t="s">
        <v>2709</v>
      </c>
      <c r="B23" s="3270"/>
      <c r="C23" s="3270"/>
      <c r="D23" s="3270"/>
      <c r="E23" s="3270"/>
      <c r="F23" s="3270"/>
      <c r="G23" s="7"/>
      <c r="H23" s="7"/>
    </row>
    <row r="24" spans="1:8">
      <c r="A24" s="7"/>
      <c r="B24" s="7"/>
      <c r="C24" s="7"/>
      <c r="D24" s="7"/>
      <c r="E24" s="7"/>
      <c r="F24" s="7"/>
      <c r="G24" s="7"/>
      <c r="H24" s="7"/>
    </row>
    <row r="25" spans="1:8" ht="22.15" customHeight="1">
      <c r="A25" s="3274" t="s">
        <v>2930</v>
      </c>
      <c r="B25" s="3274"/>
      <c r="C25" s="3274"/>
      <c r="D25" s="3274"/>
      <c r="E25" s="3274"/>
      <c r="F25" s="788"/>
      <c r="G25" s="7"/>
      <c r="H25" s="7"/>
    </row>
    <row r="26" spans="1:8" ht="17.25" customHeight="1">
      <c r="A26" s="3270" t="s">
        <v>633</v>
      </c>
      <c r="B26" s="3270"/>
      <c r="C26" s="3270"/>
      <c r="D26" s="3270"/>
      <c r="E26" s="3270"/>
      <c r="F26" s="3270"/>
      <c r="G26" s="7"/>
      <c r="H26" s="7"/>
    </row>
    <row r="27" spans="1:8">
      <c r="A27" s="7"/>
      <c r="B27" s="7"/>
      <c r="C27" s="7"/>
      <c r="D27" s="7"/>
      <c r="E27" s="7"/>
      <c r="F27" s="7"/>
      <c r="G27" s="7"/>
      <c r="H27" s="7"/>
    </row>
    <row r="28" spans="1:8" ht="15.75">
      <c r="A28" s="3271" t="s">
        <v>2931</v>
      </c>
      <c r="B28" s="3271"/>
      <c r="C28" s="3271"/>
      <c r="D28" s="3271"/>
      <c r="E28" s="3271"/>
      <c r="F28" s="3271"/>
      <c r="G28" s="7"/>
      <c r="H28" s="7"/>
    </row>
    <row r="29" spans="1:8" ht="32.450000000000003" customHeight="1">
      <c r="A29" s="3270" t="s">
        <v>1057</v>
      </c>
      <c r="B29" s="3270"/>
      <c r="C29" s="3270"/>
      <c r="D29" s="3270"/>
      <c r="E29" s="3270"/>
      <c r="F29" s="3270"/>
      <c r="G29" s="7"/>
      <c r="H29" s="7"/>
    </row>
    <row r="30" spans="1:8">
      <c r="A30" s="7"/>
      <c r="B30" s="7"/>
      <c r="C30" s="7"/>
      <c r="D30" s="7"/>
      <c r="E30" s="7"/>
      <c r="F30" s="7"/>
      <c r="G30" s="7"/>
      <c r="H30" s="7"/>
    </row>
    <row r="31" spans="1:8" ht="15.75">
      <c r="A31" s="3271" t="s">
        <v>2932</v>
      </c>
      <c r="B31" s="3271"/>
      <c r="C31" s="3271"/>
      <c r="D31" s="3271"/>
      <c r="E31" s="3271"/>
      <c r="F31" s="3271"/>
      <c r="G31" s="7"/>
      <c r="H31" s="7"/>
    </row>
    <row r="32" spans="1:8" ht="34.9" customHeight="1">
      <c r="A32" s="3270" t="s">
        <v>632</v>
      </c>
      <c r="B32" s="3270"/>
      <c r="C32" s="3270"/>
      <c r="D32" s="3270"/>
      <c r="E32" s="3270"/>
      <c r="F32" s="3270"/>
      <c r="G32" s="7"/>
      <c r="H32" s="7"/>
    </row>
    <row r="33" spans="1:8" ht="12.75" customHeight="1">
      <c r="A33" s="7"/>
      <c r="B33" s="7"/>
      <c r="C33" s="7"/>
      <c r="D33" s="7"/>
      <c r="E33" s="7"/>
      <c r="F33" s="7"/>
      <c r="G33" s="7"/>
      <c r="H33" s="7"/>
    </row>
    <row r="34" spans="1:8" ht="19.899999999999999" customHeight="1">
      <c r="A34" s="3271" t="s">
        <v>2933</v>
      </c>
      <c r="B34" s="3271"/>
      <c r="C34" s="3271"/>
      <c r="D34" s="3271"/>
      <c r="E34" s="3271"/>
      <c r="F34" s="3271"/>
      <c r="G34" s="7"/>
      <c r="H34" s="7"/>
    </row>
    <row r="35" spans="1:8" ht="59.45" customHeight="1">
      <c r="A35" s="3270" t="s">
        <v>634</v>
      </c>
      <c r="B35" s="3270"/>
      <c r="C35" s="3270"/>
      <c r="D35" s="3270"/>
      <c r="E35" s="3270"/>
      <c r="F35" s="3270"/>
      <c r="G35" s="7"/>
      <c r="H35" s="7"/>
    </row>
    <row r="36" spans="1:8" ht="12.75" customHeight="1">
      <c r="A36" s="7"/>
      <c r="B36" s="7"/>
      <c r="C36" s="7"/>
      <c r="D36" s="7"/>
      <c r="E36" s="7"/>
      <c r="F36" s="7"/>
      <c r="G36" s="7"/>
      <c r="H36" s="7"/>
    </row>
    <row r="37" spans="1:8" ht="18" customHeight="1">
      <c r="A37" s="3271" t="s">
        <v>2934</v>
      </c>
      <c r="B37" s="3271"/>
      <c r="C37" s="3271"/>
      <c r="D37" s="3271"/>
      <c r="E37" s="3271"/>
      <c r="F37" s="3271"/>
      <c r="G37" s="7"/>
      <c r="H37" s="7"/>
    </row>
    <row r="38" spans="1:8" ht="34.9" customHeight="1">
      <c r="A38" s="3270" t="s">
        <v>2935</v>
      </c>
      <c r="B38" s="3270"/>
      <c r="C38" s="3270"/>
      <c r="D38" s="3270"/>
      <c r="E38" s="3270"/>
      <c r="F38" s="3270"/>
      <c r="G38" s="7"/>
      <c r="H38" s="7"/>
    </row>
    <row r="39" spans="1:8">
      <c r="A39" s="7"/>
      <c r="B39" s="7"/>
      <c r="C39" s="7"/>
      <c r="D39" s="7"/>
      <c r="E39" s="7"/>
      <c r="F39" s="7"/>
      <c r="G39" s="7"/>
      <c r="H39" s="7"/>
    </row>
    <row r="40" spans="1:8" ht="15.75">
      <c r="B40" s="10"/>
      <c r="C40" s="786" t="s">
        <v>1058</v>
      </c>
      <c r="D40" s="11"/>
      <c r="E40" s="786" t="s">
        <v>1059</v>
      </c>
      <c r="F40" s="12"/>
      <c r="G40" s="10"/>
    </row>
    <row r="41" spans="1:8" ht="15.75">
      <c r="A41" s="785" t="s">
        <v>2936</v>
      </c>
      <c r="B41" s="12"/>
      <c r="C41" s="787" t="s">
        <v>2937</v>
      </c>
      <c r="D41" s="11"/>
      <c r="E41" s="787" t="s">
        <v>2937</v>
      </c>
      <c r="F41" s="11"/>
    </row>
    <row r="42" spans="1:8" ht="18">
      <c r="A42" s="517" t="s">
        <v>2938</v>
      </c>
      <c r="C42" s="9" t="s">
        <v>746</v>
      </c>
      <c r="E42" s="9" t="s">
        <v>758</v>
      </c>
    </row>
    <row r="43" spans="1:8" ht="18">
      <c r="A43" s="517" t="s">
        <v>2939</v>
      </c>
      <c r="C43" s="9" t="s">
        <v>747</v>
      </c>
      <c r="E43" s="9" t="s">
        <v>759</v>
      </c>
    </row>
    <row r="44" spans="1:8" ht="18">
      <c r="A44" s="517" t="s">
        <v>2940</v>
      </c>
      <c r="C44" s="9" t="s">
        <v>748</v>
      </c>
      <c r="E44" s="9" t="s">
        <v>760</v>
      </c>
    </row>
    <row r="45" spans="1:8" ht="18">
      <c r="A45" s="517" t="s">
        <v>2941</v>
      </c>
      <c r="C45" s="9" t="s">
        <v>757</v>
      </c>
      <c r="E45" s="9" t="s">
        <v>761</v>
      </c>
    </row>
    <row r="46" spans="1:8" ht="18">
      <c r="A46" s="517" t="s">
        <v>2942</v>
      </c>
      <c r="C46" s="9" t="s">
        <v>749</v>
      </c>
      <c r="E46" s="9" t="s">
        <v>762</v>
      </c>
    </row>
    <row r="47" spans="1:8" ht="18">
      <c r="A47" s="517" t="s">
        <v>2943</v>
      </c>
      <c r="C47" s="9" t="s">
        <v>750</v>
      </c>
      <c r="E47" s="9" t="s">
        <v>763</v>
      </c>
    </row>
    <row r="48" spans="1:8" ht="18">
      <c r="A48" s="517" t="s">
        <v>2944</v>
      </c>
      <c r="C48" s="9" t="s">
        <v>751</v>
      </c>
      <c r="E48" s="9" t="s">
        <v>764</v>
      </c>
    </row>
    <row r="49" spans="1:7" ht="18">
      <c r="A49" s="517" t="s">
        <v>2945</v>
      </c>
      <c r="C49" s="9" t="s">
        <v>752</v>
      </c>
      <c r="E49" s="9" t="s">
        <v>765</v>
      </c>
    </row>
    <row r="50" spans="1:7" ht="18">
      <c r="A50" s="517" t="s">
        <v>2946</v>
      </c>
      <c r="C50" s="9" t="s">
        <v>753</v>
      </c>
      <c r="E50" s="9" t="s">
        <v>766</v>
      </c>
    </row>
    <row r="51" spans="1:7" ht="18">
      <c r="A51" s="517" t="s">
        <v>2947</v>
      </c>
      <c r="C51" s="9" t="s">
        <v>754</v>
      </c>
      <c r="E51" s="9" t="s">
        <v>767</v>
      </c>
    </row>
    <row r="52" spans="1:7" ht="18">
      <c r="A52" s="517" t="s">
        <v>2948</v>
      </c>
      <c r="C52" s="9" t="s">
        <v>755</v>
      </c>
      <c r="E52" s="9" t="s">
        <v>768</v>
      </c>
    </row>
    <row r="53" spans="1:7" ht="18">
      <c r="A53" s="517" t="s">
        <v>2949</v>
      </c>
      <c r="C53" s="9" t="s">
        <v>756</v>
      </c>
      <c r="E53" s="9" t="s">
        <v>769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rintOptions horizontalCentered="1" verticalCentered="1"/>
  <pageMargins left="0.5" right="0.5" top="0.5" bottom="0.5" header="0.5" footer="0.5"/>
  <pageSetup scale="5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O57"/>
  <sheetViews>
    <sheetView defaultGridColor="0" topLeftCell="A10" colorId="22" zoomScaleNormal="100" zoomScaleSheetLayoutView="80" workbookViewId="0">
      <selection activeCell="B30" sqref="B30"/>
    </sheetView>
  </sheetViews>
  <sheetFormatPr defaultColWidth="9.6640625" defaultRowHeight="15"/>
  <cols>
    <col min="1" max="1" width="4.6640625" customWidth="1"/>
    <col min="2" max="2" width="40.6640625" customWidth="1"/>
    <col min="3" max="3" width="24.6640625" customWidth="1"/>
    <col min="4" max="6" width="12.6640625" customWidth="1"/>
    <col min="7" max="7" width="5.6640625" customWidth="1"/>
    <col min="8" max="14" width="14.6640625" customWidth="1"/>
    <col min="15" max="15" width="4.6640625" customWidth="1"/>
  </cols>
  <sheetData>
    <row r="1" spans="1:15" ht="13.5" customHeight="1" thickBot="1">
      <c r="A1" s="17" t="str">
        <f>'Data Sheet'!$C$25</f>
        <v xml:space="preserve">New York State Electric &amp; Gas Corporation </v>
      </c>
      <c r="B1" s="9"/>
      <c r="C1" s="9"/>
      <c r="D1" s="1091"/>
      <c r="E1" s="9"/>
      <c r="F1" s="1243" t="str">
        <f>+'Data Sheet'!$C$38</f>
        <v>12/31/2017</v>
      </c>
      <c r="G1" s="17" t="str">
        <f>+'Data Sheet'!$C$25</f>
        <v xml:space="preserve">New York State Electric &amp; Gas Corporation </v>
      </c>
      <c r="H1" s="9"/>
      <c r="I1" s="9"/>
      <c r="J1" s="9"/>
      <c r="K1" s="9"/>
      <c r="L1" s="9"/>
      <c r="M1" s="9"/>
      <c r="N1" s="9"/>
      <c r="O1" s="1242" t="str">
        <f>+'Data Sheet'!$C$38</f>
        <v>12/31/2017</v>
      </c>
    </row>
    <row r="2" spans="1:15" ht="13.5" customHeight="1">
      <c r="A2" s="838"/>
      <c r="B2" s="841"/>
      <c r="C2" s="841"/>
      <c r="D2" s="841"/>
      <c r="E2" s="841"/>
      <c r="F2" s="1093"/>
      <c r="G2" s="838"/>
      <c r="H2" s="841"/>
      <c r="I2" s="841"/>
      <c r="J2" s="841"/>
      <c r="K2" s="841"/>
      <c r="L2" s="841"/>
      <c r="M2" s="841"/>
      <c r="N2" s="841"/>
      <c r="O2" s="1093"/>
    </row>
    <row r="3" spans="1:15" ht="15" customHeight="1">
      <c r="A3" s="1094" t="s">
        <v>2396</v>
      </c>
      <c r="B3" s="12"/>
      <c r="C3" s="12"/>
      <c r="D3" s="12"/>
      <c r="E3" s="12"/>
      <c r="F3" s="855"/>
      <c r="G3" s="1094" t="s">
        <v>2397</v>
      </c>
      <c r="H3" s="1095"/>
      <c r="I3" s="12"/>
      <c r="J3" s="12"/>
      <c r="K3" s="12"/>
      <c r="L3" s="12"/>
      <c r="M3" s="12"/>
      <c r="N3" s="12"/>
      <c r="O3" s="855"/>
    </row>
    <row r="4" spans="1:15" ht="15" customHeight="1">
      <c r="A4" s="843"/>
      <c r="B4" s="12"/>
      <c r="C4" s="12"/>
      <c r="D4" s="12"/>
      <c r="E4" s="12"/>
      <c r="F4" s="1096"/>
      <c r="G4" s="843"/>
      <c r="H4" s="9"/>
      <c r="I4" s="9"/>
      <c r="J4" s="9"/>
      <c r="K4" s="9"/>
      <c r="L4" s="9"/>
      <c r="M4" s="9"/>
      <c r="N4" s="9"/>
      <c r="O4" s="1096"/>
    </row>
    <row r="5" spans="1:15" ht="16.5" customHeight="1">
      <c r="A5" s="1097" t="s">
        <v>2398</v>
      </c>
      <c r="B5" s="3270" t="s">
        <v>2876</v>
      </c>
      <c r="C5" s="3306"/>
      <c r="D5" s="3306"/>
      <c r="E5" s="3306"/>
      <c r="F5" s="3310"/>
      <c r="G5" s="843"/>
      <c r="H5" s="3270" t="s">
        <v>637</v>
      </c>
      <c r="I5" s="3270"/>
      <c r="J5" s="3270"/>
      <c r="K5" s="3270"/>
      <c r="L5" s="3270"/>
      <c r="M5" s="3270"/>
      <c r="N5" s="3270"/>
      <c r="O5" s="1096"/>
    </row>
    <row r="6" spans="1:15" ht="13.5" customHeight="1">
      <c r="A6" s="843"/>
      <c r="B6" s="3306"/>
      <c r="C6" s="3306"/>
      <c r="D6" s="3306"/>
      <c r="E6" s="3306"/>
      <c r="F6" s="3310"/>
      <c r="G6" s="843"/>
      <c r="H6" s="3270"/>
      <c r="I6" s="3270"/>
      <c r="J6" s="3270"/>
      <c r="K6" s="3270"/>
      <c r="L6" s="3270"/>
      <c r="M6" s="3270"/>
      <c r="N6" s="3270"/>
      <c r="O6" s="1096"/>
    </row>
    <row r="7" spans="1:15" ht="13.5" customHeight="1">
      <c r="A7" s="843"/>
      <c r="B7" s="9"/>
      <c r="C7" s="12"/>
      <c r="D7" s="12"/>
      <c r="E7" s="12"/>
      <c r="F7" s="1096"/>
      <c r="G7" s="843"/>
      <c r="H7" s="3270"/>
      <c r="I7" s="3270"/>
      <c r="J7" s="3270"/>
      <c r="K7" s="3270"/>
      <c r="L7" s="3270"/>
      <c r="M7" s="3270"/>
      <c r="N7" s="3270"/>
      <c r="O7" s="1096"/>
    </row>
    <row r="8" spans="1:15" ht="17.25" customHeight="1">
      <c r="A8" s="1097" t="s">
        <v>2315</v>
      </c>
      <c r="B8" s="3270" t="s">
        <v>2877</v>
      </c>
      <c r="C8" s="3306"/>
      <c r="D8" s="3306"/>
      <c r="E8" s="3306"/>
      <c r="F8" s="3310"/>
      <c r="G8" s="843"/>
      <c r="H8" s="3270"/>
      <c r="I8" s="3270"/>
      <c r="J8" s="3270"/>
      <c r="K8" s="3270"/>
      <c r="L8" s="3270"/>
      <c r="M8" s="3270"/>
      <c r="N8" s="3270"/>
      <c r="O8" s="1096"/>
    </row>
    <row r="9" spans="1:15" ht="13.5" customHeight="1">
      <c r="A9" s="843"/>
      <c r="B9" s="3306"/>
      <c r="C9" s="3306"/>
      <c r="D9" s="3306"/>
      <c r="E9" s="3306"/>
      <c r="F9" s="3310"/>
      <c r="G9" s="843"/>
      <c r="H9" s="9"/>
      <c r="I9" s="9"/>
      <c r="J9" s="9"/>
      <c r="K9" s="9"/>
      <c r="L9" s="9"/>
      <c r="M9" s="9"/>
      <c r="N9" s="9"/>
      <c r="O9" s="1096"/>
    </row>
    <row r="10" spans="1:15" ht="13.5" customHeight="1">
      <c r="A10" s="843"/>
      <c r="B10" s="3295"/>
      <c r="C10" s="3295"/>
      <c r="D10" s="3295"/>
      <c r="E10" s="3295"/>
      <c r="F10" s="3289"/>
      <c r="G10" s="843"/>
      <c r="H10" s="3270" t="s">
        <v>2878</v>
      </c>
      <c r="I10" s="3270"/>
      <c r="J10" s="3270"/>
      <c r="K10" s="3270"/>
      <c r="L10" s="3270"/>
      <c r="M10" s="3270"/>
      <c r="N10" s="3270"/>
      <c r="O10" s="1096"/>
    </row>
    <row r="11" spans="1:15" ht="13.5" customHeight="1">
      <c r="A11" s="834"/>
      <c r="C11" s="1085"/>
      <c r="D11" s="1085"/>
      <c r="E11" s="1085"/>
      <c r="F11" s="1089"/>
      <c r="G11" s="843"/>
      <c r="H11" s="3270"/>
      <c r="I11" s="3270"/>
      <c r="J11" s="3270"/>
      <c r="K11" s="3270"/>
      <c r="L11" s="3270"/>
      <c r="M11" s="3270"/>
      <c r="N11" s="3270"/>
      <c r="O11" s="1096"/>
    </row>
    <row r="12" spans="1:15" ht="13.5" customHeight="1">
      <c r="A12" s="1097" t="s">
        <v>2316</v>
      </c>
      <c r="B12" s="3270" t="s">
        <v>2879</v>
      </c>
      <c r="C12" s="3295"/>
      <c r="D12" s="3295"/>
      <c r="E12" s="3295"/>
      <c r="F12" s="3289"/>
      <c r="G12" s="843"/>
      <c r="H12" s="9"/>
      <c r="I12" s="9"/>
      <c r="J12" s="9"/>
      <c r="K12" s="9"/>
      <c r="L12" s="9"/>
      <c r="M12" s="9"/>
      <c r="N12" s="9"/>
      <c r="O12" s="1096"/>
    </row>
    <row r="13" spans="1:15" ht="13.5" customHeight="1">
      <c r="A13" s="847"/>
      <c r="B13" s="3308"/>
      <c r="C13" s="3308"/>
      <c r="D13" s="3308"/>
      <c r="E13" s="3308"/>
      <c r="F13" s="3309"/>
      <c r="G13" s="847"/>
      <c r="H13" s="467"/>
      <c r="I13" s="467"/>
      <c r="J13" s="467"/>
      <c r="K13" s="467"/>
      <c r="L13" s="467"/>
      <c r="M13" s="467"/>
      <c r="N13" s="467"/>
      <c r="O13" s="1098"/>
    </row>
    <row r="14" spans="1:15" ht="13.5" customHeight="1">
      <c r="A14" s="843"/>
      <c r="B14" s="1099"/>
      <c r="C14" s="12" t="s">
        <v>2317</v>
      </c>
      <c r="D14" s="1100" t="s">
        <v>2318</v>
      </c>
      <c r="E14" s="1100" t="s">
        <v>2319</v>
      </c>
      <c r="F14" s="855"/>
      <c r="G14" s="1101"/>
      <c r="H14" s="844"/>
      <c r="I14" s="1102"/>
      <c r="J14" s="844"/>
      <c r="K14" s="1102"/>
      <c r="L14" s="844"/>
      <c r="M14" s="1102"/>
      <c r="N14" s="9"/>
      <c r="O14" s="846"/>
    </row>
    <row r="15" spans="1:15" ht="13.5" customHeight="1">
      <c r="A15" s="1097" t="s">
        <v>1728</v>
      </c>
      <c r="B15" s="1099"/>
      <c r="C15" s="12" t="s">
        <v>2320</v>
      </c>
      <c r="D15" s="1100" t="s">
        <v>2321</v>
      </c>
      <c r="E15" s="1103" t="s">
        <v>2322</v>
      </c>
      <c r="F15" s="1104" t="s">
        <v>2323</v>
      </c>
      <c r="G15" s="1105" t="s">
        <v>2324</v>
      </c>
      <c r="H15" s="1106" t="s">
        <v>2325</v>
      </c>
      <c r="I15" s="1106" t="s">
        <v>2326</v>
      </c>
      <c r="J15" s="1106" t="s">
        <v>2327</v>
      </c>
      <c r="K15" s="1106" t="s">
        <v>2328</v>
      </c>
      <c r="L15" s="1106" t="s">
        <v>2329</v>
      </c>
      <c r="M15" s="1106" t="s">
        <v>2330</v>
      </c>
      <c r="N15" s="1107" t="s">
        <v>2331</v>
      </c>
      <c r="O15" s="1108" t="s">
        <v>1728</v>
      </c>
    </row>
    <row r="16" spans="1:15" ht="13.5" customHeight="1">
      <c r="A16" s="1097" t="s">
        <v>1731</v>
      </c>
      <c r="B16" s="1109" t="s">
        <v>2332</v>
      </c>
      <c r="C16" s="12" t="s">
        <v>2333</v>
      </c>
      <c r="D16" s="1100" t="s">
        <v>2334</v>
      </c>
      <c r="E16" s="1109" t="s">
        <v>2335</v>
      </c>
      <c r="F16" s="1110" t="s">
        <v>2336</v>
      </c>
      <c r="G16" s="1105" t="s">
        <v>2337</v>
      </c>
      <c r="H16" s="1106" t="s">
        <v>2338</v>
      </c>
      <c r="I16" s="1106" t="s">
        <v>2339</v>
      </c>
      <c r="J16" s="1106" t="s">
        <v>2340</v>
      </c>
      <c r="K16" s="1106" t="s">
        <v>2341</v>
      </c>
      <c r="L16" s="1106" t="s">
        <v>2342</v>
      </c>
      <c r="M16" s="1106" t="s">
        <v>2343</v>
      </c>
      <c r="N16" s="1107" t="s">
        <v>2344</v>
      </c>
      <c r="O16" s="1108" t="s">
        <v>1731</v>
      </c>
    </row>
    <row r="17" spans="1:15" ht="13.5" customHeight="1">
      <c r="A17" s="843"/>
      <c r="B17" s="1109" t="s">
        <v>3021</v>
      </c>
      <c r="C17" s="12" t="s">
        <v>3022</v>
      </c>
      <c r="D17" s="1100" t="s">
        <v>2345</v>
      </c>
      <c r="E17" s="1109" t="s">
        <v>3024</v>
      </c>
      <c r="F17" s="1110" t="s">
        <v>2346</v>
      </c>
      <c r="G17" s="1105" t="s">
        <v>1735</v>
      </c>
      <c r="H17" s="1106" t="s">
        <v>2347</v>
      </c>
      <c r="I17" s="1106" t="s">
        <v>2348</v>
      </c>
      <c r="J17" s="1106" t="s">
        <v>2349</v>
      </c>
      <c r="K17" s="1106" t="s">
        <v>2350</v>
      </c>
      <c r="L17" s="1106" t="s">
        <v>2351</v>
      </c>
      <c r="M17" s="1106" t="s">
        <v>2352</v>
      </c>
      <c r="N17" s="1107" t="s">
        <v>2353</v>
      </c>
      <c r="O17" s="846"/>
    </row>
    <row r="18" spans="1:15" ht="13.5" customHeight="1" thickBot="1">
      <c r="A18" s="843"/>
      <c r="B18" s="1100"/>
      <c r="C18" s="2849"/>
      <c r="D18" s="1100" t="s">
        <v>3023</v>
      </c>
      <c r="E18" s="468"/>
      <c r="F18" s="1096"/>
      <c r="G18" s="1101"/>
      <c r="H18" s="844"/>
      <c r="I18" s="844"/>
      <c r="J18" s="844"/>
      <c r="K18" s="844"/>
      <c r="L18" s="844"/>
      <c r="M18" s="844"/>
      <c r="N18" s="9"/>
      <c r="O18" s="846"/>
    </row>
    <row r="19" spans="1:15" ht="13.5" customHeight="1">
      <c r="A19" s="1111" t="s">
        <v>1736</v>
      </c>
      <c r="B19" s="1112"/>
      <c r="C19" s="435"/>
      <c r="D19" s="1113"/>
      <c r="E19" s="90"/>
      <c r="F19" s="91"/>
      <c r="G19" s="92"/>
      <c r="H19" s="93"/>
      <c r="I19" s="93"/>
      <c r="J19" s="93"/>
      <c r="K19" s="93"/>
      <c r="L19" s="93"/>
      <c r="M19" s="93"/>
      <c r="N19" s="94">
        <f>SUM(F19:M19)</f>
        <v>0</v>
      </c>
      <c r="O19" s="1114" t="s">
        <v>1736</v>
      </c>
    </row>
    <row r="20" spans="1:15" ht="13.5" customHeight="1">
      <c r="A20" s="1097" t="s">
        <v>1737</v>
      </c>
      <c r="B20" s="96" t="s">
        <v>4772</v>
      </c>
      <c r="C20" s="9"/>
      <c r="D20" s="435"/>
      <c r="E20" s="98" t="s">
        <v>1788</v>
      </c>
      <c r="F20" s="99"/>
      <c r="G20" s="100"/>
      <c r="H20" s="101" t="s">
        <v>1788</v>
      </c>
      <c r="I20" s="101" t="s">
        <v>1788</v>
      </c>
      <c r="J20" s="101" t="s">
        <v>1788</v>
      </c>
      <c r="K20" s="101" t="s">
        <v>1788</v>
      </c>
      <c r="L20" s="101" t="s">
        <v>1788</v>
      </c>
      <c r="M20" s="101" t="s">
        <v>1788</v>
      </c>
      <c r="N20" s="102">
        <f t="shared" ref="N20:N43" si="0">SUM(F20:M20)</f>
        <v>0</v>
      </c>
      <c r="O20" s="1108" t="s">
        <v>1737</v>
      </c>
    </row>
    <row r="21" spans="1:15" ht="13.5" customHeight="1">
      <c r="A21" s="1097" t="s">
        <v>1738</v>
      </c>
      <c r="B21" s="96"/>
      <c r="C21" s="9"/>
      <c r="D21" s="435"/>
      <c r="E21" s="98"/>
      <c r="F21" s="99"/>
      <c r="G21" s="100"/>
      <c r="H21" s="101"/>
      <c r="I21" s="101"/>
      <c r="J21" s="101"/>
      <c r="K21" s="101"/>
      <c r="L21" s="101"/>
      <c r="M21" s="101"/>
      <c r="N21" s="102">
        <f t="shared" si="0"/>
        <v>0</v>
      </c>
      <c r="O21" s="1108" t="s">
        <v>1738</v>
      </c>
    </row>
    <row r="22" spans="1:15" ht="13.5" customHeight="1">
      <c r="A22" s="1097" t="s">
        <v>1739</v>
      </c>
      <c r="B22" s="96"/>
      <c r="C22" s="9"/>
      <c r="D22" s="435"/>
      <c r="E22" s="98"/>
      <c r="F22" s="99"/>
      <c r="G22" s="100"/>
      <c r="H22" s="101"/>
      <c r="I22" s="101"/>
      <c r="J22" s="101"/>
      <c r="K22" s="101"/>
      <c r="L22" s="101"/>
      <c r="M22" s="101"/>
      <c r="N22" s="102">
        <f t="shared" si="0"/>
        <v>0</v>
      </c>
      <c r="O22" s="1108" t="s">
        <v>1739</v>
      </c>
    </row>
    <row r="23" spans="1:15" ht="13.5" customHeight="1">
      <c r="A23" s="1097" t="s">
        <v>1740</v>
      </c>
      <c r="B23" s="96"/>
      <c r="C23" s="9"/>
      <c r="D23" s="435"/>
      <c r="E23" s="98"/>
      <c r="F23" s="99"/>
      <c r="G23" s="100"/>
      <c r="H23" s="101"/>
      <c r="I23" s="101"/>
      <c r="J23" s="101"/>
      <c r="K23" s="101"/>
      <c r="L23" s="101"/>
      <c r="M23" s="101"/>
      <c r="N23" s="102">
        <f t="shared" si="0"/>
        <v>0</v>
      </c>
      <c r="O23" s="1108" t="s">
        <v>1740</v>
      </c>
    </row>
    <row r="24" spans="1:15" ht="13.5" customHeight="1">
      <c r="A24" s="1097" t="s">
        <v>1741</v>
      </c>
      <c r="B24" s="96"/>
      <c r="C24" s="9"/>
      <c r="D24" s="435"/>
      <c r="E24" s="98"/>
      <c r="F24" s="99"/>
      <c r="G24" s="100"/>
      <c r="H24" s="101"/>
      <c r="I24" s="101"/>
      <c r="J24" s="101"/>
      <c r="K24" s="101"/>
      <c r="L24" s="101"/>
      <c r="M24" s="101"/>
      <c r="N24" s="102">
        <f t="shared" si="0"/>
        <v>0</v>
      </c>
      <c r="O24" s="1108" t="s">
        <v>1741</v>
      </c>
    </row>
    <row r="25" spans="1:15" ht="13.5" customHeight="1">
      <c r="A25" s="1097" t="s">
        <v>1742</v>
      </c>
      <c r="B25" s="96"/>
      <c r="C25" s="9"/>
      <c r="D25" s="435"/>
      <c r="E25" s="98"/>
      <c r="F25" s="99"/>
      <c r="G25" s="100"/>
      <c r="H25" s="101"/>
      <c r="I25" s="101"/>
      <c r="J25" s="101"/>
      <c r="K25" s="101"/>
      <c r="L25" s="101"/>
      <c r="M25" s="101"/>
      <c r="N25" s="102">
        <f t="shared" si="0"/>
        <v>0</v>
      </c>
      <c r="O25" s="1108" t="s">
        <v>1742</v>
      </c>
    </row>
    <row r="26" spans="1:15" ht="13.5" customHeight="1">
      <c r="A26" s="1097" t="s">
        <v>1743</v>
      </c>
      <c r="B26" s="96"/>
      <c r="C26" s="9"/>
      <c r="D26" s="435"/>
      <c r="E26" s="98"/>
      <c r="F26" s="99"/>
      <c r="G26" s="100"/>
      <c r="H26" s="101"/>
      <c r="I26" s="101"/>
      <c r="J26" s="101"/>
      <c r="K26" s="101"/>
      <c r="L26" s="101"/>
      <c r="M26" s="101"/>
      <c r="N26" s="102">
        <f t="shared" si="0"/>
        <v>0</v>
      </c>
      <c r="O26" s="1108" t="s">
        <v>1743</v>
      </c>
    </row>
    <row r="27" spans="1:15" ht="13.5" customHeight="1">
      <c r="A27" s="1097" t="s">
        <v>1744</v>
      </c>
      <c r="B27" s="2848"/>
      <c r="C27" s="435"/>
      <c r="D27" s="435"/>
      <c r="E27" s="98"/>
      <c r="F27" s="99"/>
      <c r="G27" s="100"/>
      <c r="H27" s="101"/>
      <c r="I27" s="101"/>
      <c r="J27" s="101"/>
      <c r="K27" s="101"/>
      <c r="L27" s="101"/>
      <c r="M27" s="101"/>
      <c r="N27" s="102">
        <f t="shared" si="0"/>
        <v>0</v>
      </c>
      <c r="O27" s="1108" t="s">
        <v>1744</v>
      </c>
    </row>
    <row r="28" spans="1:15" ht="13.5" customHeight="1">
      <c r="A28" s="1097" t="s">
        <v>1745</v>
      </c>
      <c r="B28" s="2848"/>
      <c r="C28" s="435"/>
      <c r="D28" s="435"/>
      <c r="E28" s="98"/>
      <c r="F28" s="99"/>
      <c r="G28" s="100"/>
      <c r="H28" s="101"/>
      <c r="I28" s="101"/>
      <c r="J28" s="101"/>
      <c r="K28" s="101"/>
      <c r="L28" s="101"/>
      <c r="M28" s="101"/>
      <c r="N28" s="102">
        <f t="shared" si="0"/>
        <v>0</v>
      </c>
      <c r="O28" s="1108" t="s">
        <v>1745</v>
      </c>
    </row>
    <row r="29" spans="1:15" ht="13.5" customHeight="1">
      <c r="A29" s="1097" t="s">
        <v>1746</v>
      </c>
      <c r="B29" s="2848"/>
      <c r="C29" s="435"/>
      <c r="D29" s="98"/>
      <c r="E29" s="98"/>
      <c r="F29" s="99"/>
      <c r="G29" s="100"/>
      <c r="H29" s="101"/>
      <c r="I29" s="101"/>
      <c r="J29" s="101"/>
      <c r="K29" s="101"/>
      <c r="L29" s="101"/>
      <c r="M29" s="101"/>
      <c r="N29" s="102">
        <f t="shared" si="0"/>
        <v>0</v>
      </c>
      <c r="O29" s="1108" t="s">
        <v>1746</v>
      </c>
    </row>
    <row r="30" spans="1:15" ht="13.5" customHeight="1">
      <c r="A30" s="1097" t="s">
        <v>1747</v>
      </c>
      <c r="B30" s="2848"/>
      <c r="C30" s="435"/>
      <c r="D30" s="435"/>
      <c r="E30" s="98"/>
      <c r="F30" s="99"/>
      <c r="G30" s="100"/>
      <c r="H30" s="101"/>
      <c r="I30" s="101"/>
      <c r="J30" s="101"/>
      <c r="K30" s="101"/>
      <c r="L30" s="101"/>
      <c r="M30" s="101"/>
      <c r="N30" s="102">
        <f t="shared" si="0"/>
        <v>0</v>
      </c>
      <c r="O30" s="1108" t="s">
        <v>1747</v>
      </c>
    </row>
    <row r="31" spans="1:15" ht="13.5" customHeight="1">
      <c r="A31" s="1097" t="s">
        <v>1748</v>
      </c>
      <c r="B31" s="2848"/>
      <c r="C31" s="435"/>
      <c r="D31" s="435"/>
      <c r="E31" s="98"/>
      <c r="F31" s="99"/>
      <c r="G31" s="100"/>
      <c r="H31" s="101"/>
      <c r="I31" s="101"/>
      <c r="J31" s="101"/>
      <c r="K31" s="101"/>
      <c r="L31" s="101"/>
      <c r="M31" s="101"/>
      <c r="N31" s="102">
        <f t="shared" si="0"/>
        <v>0</v>
      </c>
      <c r="O31" s="1108" t="s">
        <v>1748</v>
      </c>
    </row>
    <row r="32" spans="1:15" ht="13.5" customHeight="1">
      <c r="A32" s="1097" t="s">
        <v>1749</v>
      </c>
      <c r="B32" s="96"/>
      <c r="C32" s="9"/>
      <c r="D32" s="435"/>
      <c r="E32" s="98"/>
      <c r="F32" s="99"/>
      <c r="G32" s="100"/>
      <c r="H32" s="101"/>
      <c r="I32" s="101"/>
      <c r="J32" s="101"/>
      <c r="K32" s="101"/>
      <c r="L32" s="101"/>
      <c r="M32" s="101"/>
      <c r="N32" s="102">
        <f t="shared" si="0"/>
        <v>0</v>
      </c>
      <c r="O32" s="1108" t="s">
        <v>1749</v>
      </c>
    </row>
    <row r="33" spans="1:15" ht="13.5" customHeight="1">
      <c r="A33" s="1097" t="s">
        <v>1750</v>
      </c>
      <c r="B33" s="96"/>
      <c r="C33" s="9"/>
      <c r="D33" s="435"/>
      <c r="E33" s="98"/>
      <c r="F33" s="99"/>
      <c r="G33" s="100"/>
      <c r="H33" s="101"/>
      <c r="I33" s="101"/>
      <c r="J33" s="101"/>
      <c r="K33" s="101"/>
      <c r="L33" s="101"/>
      <c r="M33" s="101"/>
      <c r="N33" s="102">
        <f t="shared" si="0"/>
        <v>0</v>
      </c>
      <c r="O33" s="1108" t="s">
        <v>1750</v>
      </c>
    </row>
    <row r="34" spans="1:15" ht="13.5" customHeight="1">
      <c r="A34" s="1097" t="s">
        <v>1751</v>
      </c>
      <c r="B34" s="96"/>
      <c r="C34" s="9"/>
      <c r="D34" s="435"/>
      <c r="E34" s="98"/>
      <c r="F34" s="99"/>
      <c r="G34" s="100"/>
      <c r="H34" s="101"/>
      <c r="I34" s="101"/>
      <c r="J34" s="101"/>
      <c r="K34" s="101"/>
      <c r="L34" s="101"/>
      <c r="M34" s="101"/>
      <c r="N34" s="102">
        <f t="shared" si="0"/>
        <v>0</v>
      </c>
      <c r="O34" s="1108" t="s">
        <v>1751</v>
      </c>
    </row>
    <row r="35" spans="1:15" ht="13.5" customHeight="1">
      <c r="A35" s="1097" t="s">
        <v>1752</v>
      </c>
      <c r="B35" s="96"/>
      <c r="C35" s="9"/>
      <c r="D35" s="435"/>
      <c r="E35" s="98"/>
      <c r="F35" s="99"/>
      <c r="G35" s="100"/>
      <c r="H35" s="101"/>
      <c r="I35" s="101"/>
      <c r="J35" s="101"/>
      <c r="K35" s="101"/>
      <c r="L35" s="101"/>
      <c r="M35" s="101"/>
      <c r="N35" s="102">
        <f t="shared" si="0"/>
        <v>0</v>
      </c>
      <c r="O35" s="1108" t="s">
        <v>1752</v>
      </c>
    </row>
    <row r="36" spans="1:15" ht="13.5" customHeight="1">
      <c r="A36" s="1097" t="s">
        <v>1753</v>
      </c>
      <c r="B36" s="96"/>
      <c r="C36" s="9"/>
      <c r="D36" s="435"/>
      <c r="E36" s="98"/>
      <c r="F36" s="99"/>
      <c r="G36" s="100"/>
      <c r="H36" s="101"/>
      <c r="I36" s="101"/>
      <c r="J36" s="101"/>
      <c r="K36" s="101"/>
      <c r="L36" s="101"/>
      <c r="M36" s="101"/>
      <c r="N36" s="102">
        <f t="shared" si="0"/>
        <v>0</v>
      </c>
      <c r="O36" s="1108" t="s">
        <v>1753</v>
      </c>
    </row>
    <row r="37" spans="1:15" ht="13.5" customHeight="1">
      <c r="A37" s="1097" t="s">
        <v>1754</v>
      </c>
      <c r="B37" s="96"/>
      <c r="C37" s="9"/>
      <c r="D37" s="435"/>
      <c r="E37" s="98"/>
      <c r="F37" s="99"/>
      <c r="G37" s="100"/>
      <c r="H37" s="101"/>
      <c r="I37" s="101"/>
      <c r="J37" s="101"/>
      <c r="K37" s="101"/>
      <c r="L37" s="101"/>
      <c r="M37" s="101"/>
      <c r="N37" s="102">
        <f t="shared" si="0"/>
        <v>0</v>
      </c>
      <c r="O37" s="1108" t="s">
        <v>1754</v>
      </c>
    </row>
    <row r="38" spans="1:15" ht="13.5" customHeight="1">
      <c r="A38" s="1097" t="s">
        <v>1755</v>
      </c>
      <c r="B38" s="96"/>
      <c r="C38" s="9"/>
      <c r="D38" s="435"/>
      <c r="E38" s="98"/>
      <c r="F38" s="99"/>
      <c r="G38" s="100"/>
      <c r="H38" s="101"/>
      <c r="I38" s="101"/>
      <c r="J38" s="101"/>
      <c r="K38" s="101"/>
      <c r="L38" s="101"/>
      <c r="M38" s="101"/>
      <c r="N38" s="102">
        <f t="shared" si="0"/>
        <v>0</v>
      </c>
      <c r="O38" s="1108" t="s">
        <v>1755</v>
      </c>
    </row>
    <row r="39" spans="1:15" ht="13.5" customHeight="1">
      <c r="A39" s="1097" t="s">
        <v>589</v>
      </c>
      <c r="B39" s="96"/>
      <c r="C39" s="9"/>
      <c r="D39" s="435"/>
      <c r="E39" s="98"/>
      <c r="F39" s="99"/>
      <c r="G39" s="100"/>
      <c r="H39" s="101"/>
      <c r="I39" s="101"/>
      <c r="J39" s="101"/>
      <c r="K39" s="101"/>
      <c r="L39" s="101"/>
      <c r="M39" s="101"/>
      <c r="N39" s="102">
        <f t="shared" si="0"/>
        <v>0</v>
      </c>
      <c r="O39" s="1108" t="s">
        <v>589</v>
      </c>
    </row>
    <row r="40" spans="1:15" ht="13.5" customHeight="1">
      <c r="A40" s="1097" t="s">
        <v>590</v>
      </c>
      <c r="B40" s="96"/>
      <c r="C40" s="9"/>
      <c r="D40" s="435"/>
      <c r="E40" s="98"/>
      <c r="F40" s="99"/>
      <c r="G40" s="100"/>
      <c r="H40" s="101"/>
      <c r="I40" s="101"/>
      <c r="J40" s="101"/>
      <c r="K40" s="101"/>
      <c r="L40" s="101"/>
      <c r="M40" s="101"/>
      <c r="N40" s="102">
        <f t="shared" si="0"/>
        <v>0</v>
      </c>
      <c r="O40" s="1108" t="s">
        <v>590</v>
      </c>
    </row>
    <row r="41" spans="1:15" ht="13.5" customHeight="1">
      <c r="A41" s="1097" t="s">
        <v>591</v>
      </c>
      <c r="B41" s="96"/>
      <c r="C41" s="9"/>
      <c r="D41" s="435"/>
      <c r="E41" s="98"/>
      <c r="F41" s="99"/>
      <c r="G41" s="100"/>
      <c r="H41" s="101"/>
      <c r="I41" s="101"/>
      <c r="J41" s="101"/>
      <c r="K41" s="101"/>
      <c r="L41" s="101"/>
      <c r="M41" s="101"/>
      <c r="N41" s="102">
        <f t="shared" si="0"/>
        <v>0</v>
      </c>
      <c r="O41" s="1108" t="s">
        <v>591</v>
      </c>
    </row>
    <row r="42" spans="1:15" ht="13.5" customHeight="1">
      <c r="A42" s="1097" t="s">
        <v>592</v>
      </c>
      <c r="B42" s="96"/>
      <c r="C42" s="9"/>
      <c r="D42" s="435"/>
      <c r="E42" s="98"/>
      <c r="F42" s="99"/>
      <c r="G42" s="100"/>
      <c r="H42" s="101"/>
      <c r="I42" s="101"/>
      <c r="J42" s="101"/>
      <c r="K42" s="101"/>
      <c r="L42" s="101"/>
      <c r="M42" s="101"/>
      <c r="N42" s="102">
        <f t="shared" si="0"/>
        <v>0</v>
      </c>
      <c r="O42" s="1108" t="s">
        <v>592</v>
      </c>
    </row>
    <row r="43" spans="1:15" ht="13.5" customHeight="1">
      <c r="A43" s="1115" t="s">
        <v>593</v>
      </c>
      <c r="B43" s="103"/>
      <c r="C43" s="467"/>
      <c r="D43" s="485"/>
      <c r="E43" s="105"/>
      <c r="F43" s="106"/>
      <c r="G43" s="107"/>
      <c r="H43" s="108"/>
      <c r="I43" s="108"/>
      <c r="J43" s="108"/>
      <c r="K43" s="108"/>
      <c r="L43" s="108"/>
      <c r="M43" s="108"/>
      <c r="N43" s="109">
        <f t="shared" si="0"/>
        <v>0</v>
      </c>
      <c r="O43" s="1116" t="s">
        <v>593</v>
      </c>
    </row>
    <row r="44" spans="1:15" ht="13.5" customHeight="1">
      <c r="A44" s="843" t="s">
        <v>2354</v>
      </c>
      <c r="B44" s="9"/>
      <c r="C44" s="9"/>
      <c r="D44" s="9"/>
      <c r="E44" s="9"/>
      <c r="F44" s="1096"/>
      <c r="G44" s="843"/>
      <c r="H44" s="9" t="s">
        <v>2355</v>
      </c>
      <c r="I44" s="9"/>
      <c r="J44" s="9"/>
      <c r="K44" s="9"/>
      <c r="L44" s="9"/>
      <c r="M44" s="9"/>
      <c r="N44" s="9"/>
      <c r="O44" s="1096"/>
    </row>
    <row r="45" spans="1:15" ht="13.5" customHeight="1">
      <c r="A45" s="843"/>
      <c r="B45" s="9"/>
      <c r="C45" s="9"/>
      <c r="D45" s="9"/>
      <c r="E45" s="9"/>
      <c r="F45" s="1096"/>
      <c r="G45" s="843"/>
      <c r="H45" s="9"/>
      <c r="I45" s="9"/>
      <c r="J45" s="9"/>
      <c r="K45" s="9"/>
      <c r="L45" s="9"/>
      <c r="M45" s="9"/>
      <c r="N45" s="9"/>
      <c r="O45" s="1096"/>
    </row>
    <row r="46" spans="1:15" ht="13.5" customHeight="1">
      <c r="A46" s="843"/>
      <c r="B46" s="715" t="s">
        <v>2880</v>
      </c>
      <c r="C46" s="9"/>
      <c r="D46" s="9"/>
      <c r="E46" s="9"/>
      <c r="F46" s="1096"/>
      <c r="G46" s="843"/>
      <c r="H46" s="9"/>
      <c r="I46" s="9"/>
      <c r="J46" s="9"/>
      <c r="K46" s="9"/>
      <c r="L46" s="9"/>
      <c r="M46" s="9"/>
      <c r="N46" s="9"/>
      <c r="O46" s="1096"/>
    </row>
    <row r="47" spans="1:15" ht="13.5" customHeight="1">
      <c r="A47" s="843"/>
      <c r="B47" s="715"/>
      <c r="C47" s="9"/>
      <c r="D47" s="9"/>
      <c r="E47" s="9"/>
      <c r="F47" s="1096"/>
      <c r="G47" s="843"/>
      <c r="H47" s="9"/>
      <c r="I47" s="9"/>
      <c r="J47" s="9"/>
      <c r="K47" s="9"/>
      <c r="L47" s="9"/>
      <c r="M47" s="9"/>
      <c r="N47" s="9"/>
      <c r="O47" s="1096"/>
    </row>
    <row r="48" spans="1:15" ht="13.5" customHeight="1">
      <c r="A48" s="843"/>
      <c r="B48" s="9"/>
      <c r="C48" s="9"/>
      <c r="D48" s="9"/>
      <c r="E48" s="9"/>
      <c r="F48" s="1096"/>
      <c r="G48" s="843"/>
      <c r="H48" s="9"/>
      <c r="I48" s="9"/>
      <c r="J48" s="9"/>
      <c r="K48" s="9"/>
      <c r="L48" s="9"/>
      <c r="M48" s="9"/>
      <c r="N48" s="9"/>
      <c r="O48" s="1096"/>
    </row>
    <row r="49" spans="1:15" ht="13.5" customHeight="1">
      <c r="A49" s="843"/>
      <c r="B49" s="9"/>
      <c r="C49" s="9"/>
      <c r="D49" s="9"/>
      <c r="E49" s="9"/>
      <c r="F49" s="1096"/>
      <c r="G49" s="843"/>
      <c r="H49" s="9"/>
      <c r="I49" s="9"/>
      <c r="J49" s="9"/>
      <c r="K49" s="9"/>
      <c r="L49" s="9"/>
      <c r="M49" s="9"/>
      <c r="N49" s="9"/>
      <c r="O49" s="1096"/>
    </row>
    <row r="50" spans="1:15" ht="13.5" customHeight="1">
      <c r="A50" s="843"/>
      <c r="B50" s="9"/>
      <c r="C50" s="9"/>
      <c r="D50" s="9"/>
      <c r="E50" s="9"/>
      <c r="F50" s="1096"/>
      <c r="G50" s="843"/>
      <c r="H50" s="9"/>
      <c r="I50" s="9"/>
      <c r="J50" s="9"/>
      <c r="K50" s="9"/>
      <c r="L50" s="9"/>
      <c r="M50" s="9"/>
      <c r="N50" s="9"/>
      <c r="O50" s="1096"/>
    </row>
    <row r="51" spans="1:15" ht="13.5" customHeight="1">
      <c r="A51" s="843"/>
      <c r="B51" s="9"/>
      <c r="C51" s="9"/>
      <c r="D51" s="9"/>
      <c r="E51" s="9"/>
      <c r="F51" s="1096"/>
      <c r="G51" s="843"/>
      <c r="H51" s="9"/>
      <c r="I51" s="9"/>
      <c r="J51" s="9"/>
      <c r="K51" s="9"/>
      <c r="L51" s="9"/>
      <c r="M51" s="9"/>
      <c r="N51" s="9"/>
      <c r="O51" s="1096"/>
    </row>
    <row r="52" spans="1:15" ht="13.5" customHeight="1">
      <c r="A52" s="843"/>
      <c r="B52" s="9"/>
      <c r="C52" s="9"/>
      <c r="D52" s="9"/>
      <c r="E52" s="9"/>
      <c r="F52" s="1096"/>
      <c r="G52" s="843"/>
      <c r="H52" s="9"/>
      <c r="I52" s="9"/>
      <c r="J52" s="9"/>
      <c r="K52" s="9"/>
      <c r="L52" s="9"/>
      <c r="M52" s="9"/>
      <c r="N52" s="9"/>
      <c r="O52" s="1096"/>
    </row>
    <row r="53" spans="1:15" ht="13.5" customHeight="1">
      <c r="A53" s="843"/>
      <c r="B53" s="9"/>
      <c r="C53" s="9"/>
      <c r="D53" s="9"/>
      <c r="E53" s="9"/>
      <c r="F53" s="1096"/>
      <c r="G53" s="843"/>
      <c r="H53" s="9"/>
      <c r="I53" s="9"/>
      <c r="J53" s="9"/>
      <c r="K53" s="9"/>
      <c r="L53" s="9"/>
      <c r="M53" s="9"/>
      <c r="N53" s="9"/>
      <c r="O53" s="1096"/>
    </row>
    <row r="54" spans="1:15" ht="13.5" customHeight="1">
      <c r="A54" s="843"/>
      <c r="B54" s="9"/>
      <c r="C54" s="9"/>
      <c r="D54" s="9"/>
      <c r="E54" s="9"/>
      <c r="F54" s="1096"/>
      <c r="G54" s="843"/>
      <c r="H54" s="9"/>
      <c r="I54" s="9"/>
      <c r="J54" s="9"/>
      <c r="K54" s="9"/>
      <c r="L54" s="9"/>
      <c r="M54" s="9"/>
      <c r="N54" s="9"/>
      <c r="O54" s="1096"/>
    </row>
    <row r="55" spans="1:15" ht="13.5" customHeight="1" thickBot="1">
      <c r="A55" s="859"/>
      <c r="B55" s="860"/>
      <c r="C55" s="860"/>
      <c r="D55" s="860"/>
      <c r="E55" s="860"/>
      <c r="F55" s="1117"/>
      <c r="G55" s="859"/>
      <c r="H55" s="860"/>
      <c r="I55" s="860"/>
      <c r="J55" s="860"/>
      <c r="K55" s="860"/>
      <c r="L55" s="860"/>
      <c r="M55" s="860"/>
      <c r="N55" s="860"/>
      <c r="O55" s="1117"/>
    </row>
    <row r="56" spans="1:15" ht="13.5" customHeight="1">
      <c r="A56" s="1118" t="s">
        <v>1798</v>
      </c>
      <c r="B56" s="9"/>
      <c r="C56" s="9"/>
      <c r="D56" s="9"/>
      <c r="E56" s="9"/>
      <c r="F56" s="9"/>
      <c r="G56" s="9"/>
      <c r="H56" s="9"/>
      <c r="I56" s="9"/>
      <c r="J56" s="9"/>
      <c r="K56" s="9"/>
      <c r="L56" s="9"/>
      <c r="M56" s="9"/>
      <c r="O56" s="1119" t="s">
        <v>1798</v>
      </c>
    </row>
    <row r="57" spans="1:15" ht="13.5" customHeight="1">
      <c r="A57" s="12" t="s">
        <v>2356</v>
      </c>
      <c r="B57" s="12"/>
      <c r="C57" s="12"/>
      <c r="D57" s="12"/>
      <c r="E57" s="12"/>
      <c r="F57" s="12"/>
      <c r="G57" s="12" t="s">
        <v>2357</v>
      </c>
      <c r="H57" s="12"/>
      <c r="I57" s="12"/>
      <c r="J57" s="12"/>
      <c r="K57" s="12"/>
      <c r="L57" s="12"/>
      <c r="M57" s="12"/>
      <c r="N57" s="12"/>
      <c r="O57" s="12"/>
    </row>
  </sheetData>
  <mergeCells count="5">
    <mergeCell ref="B12:F13"/>
    <mergeCell ref="B5:F6"/>
    <mergeCell ref="H5:N8"/>
    <mergeCell ref="B8:F10"/>
    <mergeCell ref="H10:N11"/>
  </mergeCells>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175"/>
  <sheetViews>
    <sheetView defaultGridColor="0" topLeftCell="A46" colorId="22" zoomScaleNormal="100" zoomScaleSheetLayoutView="80" workbookViewId="0">
      <selection activeCell="E70" sqref="E70"/>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1799</v>
      </c>
      <c r="C1" s="59" t="s">
        <v>1344</v>
      </c>
      <c r="D1" s="44"/>
      <c r="E1" s="46" t="s">
        <v>1721</v>
      </c>
      <c r="F1" s="47" t="s">
        <v>1722</v>
      </c>
    </row>
    <row r="2" spans="1:7">
      <c r="A2" s="34"/>
      <c r="B2" s="81" t="str">
        <f>'Data Sheet'!$C$25</f>
        <v xml:space="preserve">New York State Electric &amp; Gas Corporation </v>
      </c>
      <c r="C2" s="57" t="s">
        <v>1723</v>
      </c>
      <c r="D2" s="81"/>
      <c r="E2" s="30" t="s">
        <v>1724</v>
      </c>
      <c r="F2" s="49"/>
    </row>
    <row r="3" spans="1:7" ht="15" customHeight="1">
      <c r="A3" s="37"/>
      <c r="B3" s="115"/>
      <c r="C3" s="116" t="s">
        <v>1725</v>
      </c>
      <c r="D3" s="117"/>
      <c r="E3" s="693" t="str">
        <f>'Data Sheet'!$C$40</f>
        <v xml:space="preserve"> </v>
      </c>
      <c r="F3" s="110" t="str">
        <f>'Data Sheet'!$C$38</f>
        <v>12/31/2017</v>
      </c>
    </row>
    <row r="4" spans="1:7" ht="15" customHeight="1">
      <c r="A4" s="31" t="s">
        <v>2358</v>
      </c>
      <c r="B4" s="32"/>
      <c r="C4" s="32"/>
      <c r="D4" s="32"/>
      <c r="E4" s="32"/>
      <c r="F4" s="33"/>
    </row>
    <row r="5" spans="1:7">
      <c r="A5" s="118"/>
      <c r="B5" s="35"/>
      <c r="C5" s="35"/>
      <c r="D5" s="35"/>
      <c r="E5" s="35"/>
      <c r="F5" s="36"/>
    </row>
    <row r="6" spans="1:7">
      <c r="A6" s="34"/>
      <c r="B6" s="119" t="s">
        <v>2359</v>
      </c>
      <c r="C6" s="120"/>
      <c r="D6" s="829" t="s">
        <v>2360</v>
      </c>
      <c r="E6" s="120"/>
      <c r="F6" s="121"/>
    </row>
    <row r="7" spans="1:7">
      <c r="A7" s="34"/>
      <c r="B7" s="119" t="s">
        <v>2361</v>
      </c>
      <c r="C7" s="122"/>
      <c r="D7" s="829" t="s">
        <v>2362</v>
      </c>
      <c r="E7" s="120"/>
      <c r="F7" s="121"/>
    </row>
    <row r="8" spans="1:7">
      <c r="A8" s="34"/>
      <c r="B8" s="119" t="s">
        <v>2363</v>
      </c>
      <c r="C8" s="122"/>
      <c r="D8" s="829" t="s">
        <v>2364</v>
      </c>
      <c r="E8" s="120"/>
      <c r="F8" s="121"/>
    </row>
    <row r="9" spans="1:7">
      <c r="A9" s="34"/>
      <c r="B9" s="119" t="s">
        <v>2365</v>
      </c>
      <c r="C9" s="122"/>
      <c r="D9" s="829" t="s">
        <v>2366</v>
      </c>
      <c r="E9" s="120"/>
      <c r="F9" s="121"/>
    </row>
    <row r="10" spans="1:7">
      <c r="A10" s="34"/>
      <c r="B10" s="119" t="s">
        <v>3521</v>
      </c>
      <c r="C10" s="122"/>
      <c r="D10" s="829" t="s">
        <v>3522</v>
      </c>
      <c r="E10" s="120"/>
      <c r="F10" s="121"/>
    </row>
    <row r="11" spans="1:7">
      <c r="A11" s="34"/>
      <c r="B11" s="119" t="s">
        <v>3523</v>
      </c>
      <c r="C11" s="122"/>
      <c r="D11" s="829" t="s">
        <v>3524</v>
      </c>
      <c r="E11" s="120"/>
      <c r="F11" s="121"/>
    </row>
    <row r="12" spans="1:7">
      <c r="A12" s="34"/>
      <c r="B12" s="119" t="s">
        <v>3525</v>
      </c>
      <c r="C12" s="122"/>
      <c r="D12" s="829" t="s">
        <v>3526</v>
      </c>
      <c r="E12" s="120"/>
      <c r="F12" s="121"/>
    </row>
    <row r="13" spans="1:7">
      <c r="A13" s="34"/>
      <c r="B13" s="119" t="s">
        <v>3527</v>
      </c>
      <c r="C13" s="122"/>
      <c r="D13" s="829" t="s">
        <v>2446</v>
      </c>
      <c r="E13" s="120"/>
      <c r="F13" s="121"/>
    </row>
    <row r="14" spans="1:7">
      <c r="A14" s="34"/>
      <c r="B14" s="119" t="s">
        <v>2447</v>
      </c>
      <c r="C14" s="122"/>
      <c r="D14" s="829" t="s">
        <v>2448</v>
      </c>
      <c r="E14" s="120"/>
      <c r="F14" s="121"/>
    </row>
    <row r="15" spans="1:7">
      <c r="A15" s="34"/>
      <c r="B15" s="119" t="s">
        <v>2449</v>
      </c>
      <c r="C15" s="122"/>
      <c r="D15" s="829" t="s">
        <v>2450</v>
      </c>
      <c r="E15" s="120"/>
      <c r="F15" s="121"/>
    </row>
    <row r="16" spans="1:7">
      <c r="A16" s="34"/>
      <c r="B16" s="119" t="s">
        <v>2451</v>
      </c>
      <c r="C16" s="122"/>
      <c r="D16" s="829" t="s">
        <v>2452</v>
      </c>
      <c r="E16" s="120"/>
      <c r="F16" s="121"/>
      <c r="G16" s="122"/>
    </row>
    <row r="17" spans="1:7">
      <c r="A17" s="118"/>
      <c r="B17" s="119" t="s">
        <v>2453</v>
      </c>
      <c r="C17" s="122"/>
      <c r="D17" s="829" t="s">
        <v>2454</v>
      </c>
      <c r="E17" s="120"/>
      <c r="F17" s="121"/>
      <c r="G17" s="122"/>
    </row>
    <row r="18" spans="1:7">
      <c r="A18" s="118"/>
      <c r="B18" s="829" t="s">
        <v>2455</v>
      </c>
      <c r="C18" s="122"/>
      <c r="D18" s="829" t="s">
        <v>2456</v>
      </c>
      <c r="E18" s="120"/>
      <c r="F18" s="121"/>
      <c r="G18" s="122"/>
    </row>
    <row r="19" spans="1:7">
      <c r="A19" s="118"/>
      <c r="B19" s="829" t="s">
        <v>2457</v>
      </c>
      <c r="C19" s="122"/>
      <c r="D19" s="829" t="s">
        <v>2458</v>
      </c>
      <c r="E19" s="120"/>
      <c r="F19" s="121"/>
      <c r="G19" s="122"/>
    </row>
    <row r="20" spans="1:7">
      <c r="A20" s="34"/>
      <c r="B20" s="119" t="s">
        <v>2459</v>
      </c>
      <c r="C20" s="122"/>
      <c r="D20" s="829" t="s">
        <v>2460</v>
      </c>
      <c r="E20" s="120"/>
      <c r="F20" s="121"/>
      <c r="G20" s="122"/>
    </row>
    <row r="21" spans="1:7">
      <c r="A21" s="34"/>
      <c r="B21" s="119" t="s">
        <v>2461</v>
      </c>
      <c r="C21" s="122"/>
      <c r="D21" s="829" t="s">
        <v>2462</v>
      </c>
      <c r="E21" s="120"/>
      <c r="F21" s="121"/>
      <c r="G21" s="122"/>
    </row>
    <row r="22" spans="1:7">
      <c r="A22" s="34"/>
      <c r="B22" s="829" t="s">
        <v>2463</v>
      </c>
      <c r="C22" s="122"/>
      <c r="D22" s="829" t="s">
        <v>2464</v>
      </c>
      <c r="E22" s="120"/>
      <c r="F22" s="121"/>
      <c r="G22" s="122"/>
    </row>
    <row r="23" spans="1:7">
      <c r="A23" s="34"/>
      <c r="B23" s="829" t="s">
        <v>2465</v>
      </c>
      <c r="C23" s="122"/>
      <c r="D23" s="829" t="s">
        <v>2466</v>
      </c>
      <c r="E23" s="120"/>
      <c r="F23" s="121"/>
      <c r="G23" s="122"/>
    </row>
    <row r="24" spans="1:7">
      <c r="A24" s="34"/>
      <c r="B24" s="829" t="s">
        <v>2467</v>
      </c>
      <c r="C24" s="122"/>
      <c r="D24" s="829" t="s">
        <v>2468</v>
      </c>
      <c r="E24" s="120"/>
      <c r="F24" s="121"/>
      <c r="G24" s="122"/>
    </row>
    <row r="25" spans="1:7">
      <c r="A25" s="34"/>
      <c r="B25" s="829" t="s">
        <v>2469</v>
      </c>
      <c r="C25" s="122"/>
      <c r="D25" s="829" t="s">
        <v>2470</v>
      </c>
      <c r="E25" s="120"/>
      <c r="F25" s="121"/>
      <c r="G25" s="122"/>
    </row>
    <row r="26" spans="1:7">
      <c r="A26" s="34"/>
      <c r="B26" s="119" t="s">
        <v>2471</v>
      </c>
      <c r="C26" s="122"/>
      <c r="D26" s="829" t="s">
        <v>2472</v>
      </c>
      <c r="E26" s="120"/>
      <c r="F26" s="121"/>
      <c r="G26" s="122"/>
    </row>
    <row r="27" spans="1:7">
      <c r="A27" s="37"/>
      <c r="B27" s="123"/>
      <c r="C27" s="124"/>
      <c r="D27" s="125"/>
      <c r="E27" s="125"/>
      <c r="F27" s="126"/>
      <c r="G27" s="122"/>
    </row>
    <row r="28" spans="1:7">
      <c r="A28" s="34"/>
      <c r="B28" s="120" t="s">
        <v>2473</v>
      </c>
      <c r="C28" s="127"/>
      <c r="D28" s="829" t="s">
        <v>2474</v>
      </c>
      <c r="E28" s="128"/>
      <c r="F28" s="121" t="s">
        <v>2475</v>
      </c>
      <c r="G28" s="122"/>
    </row>
    <row r="29" spans="1:7">
      <c r="A29" s="34"/>
      <c r="B29" s="120" t="s">
        <v>2476</v>
      </c>
      <c r="C29" s="127"/>
      <c r="D29" s="829" t="s">
        <v>2477</v>
      </c>
      <c r="E29" s="128"/>
      <c r="F29" s="121" t="s">
        <v>2478</v>
      </c>
      <c r="G29" s="122"/>
    </row>
    <row r="30" spans="1:7">
      <c r="A30" s="34"/>
      <c r="B30" s="120"/>
      <c r="C30" s="127"/>
      <c r="D30" s="829" t="s">
        <v>2479</v>
      </c>
      <c r="E30" s="128"/>
      <c r="F30" s="121"/>
      <c r="G30" s="122"/>
    </row>
    <row r="31" spans="1:7">
      <c r="A31" s="34"/>
      <c r="B31" s="120"/>
      <c r="C31" s="127"/>
      <c r="D31" s="829" t="s">
        <v>2480</v>
      </c>
      <c r="E31" s="128"/>
      <c r="F31" s="121"/>
      <c r="G31" s="122"/>
    </row>
    <row r="32" spans="1:7">
      <c r="A32" s="34"/>
      <c r="B32" s="120"/>
      <c r="C32" s="127"/>
      <c r="D32" s="829" t="s">
        <v>3543</v>
      </c>
      <c r="E32" s="127"/>
      <c r="F32" s="129"/>
      <c r="G32" s="122"/>
    </row>
    <row r="33" spans="1:7">
      <c r="A33" s="34"/>
      <c r="B33" s="120"/>
      <c r="C33" s="127"/>
      <c r="D33" s="829" t="s">
        <v>3544</v>
      </c>
      <c r="E33" s="127"/>
      <c r="F33" s="129"/>
      <c r="G33" s="122"/>
    </row>
    <row r="34" spans="1:7">
      <c r="A34" s="37"/>
      <c r="B34" s="125"/>
      <c r="C34" s="130"/>
      <c r="D34" s="1235" t="s">
        <v>3545</v>
      </c>
      <c r="E34" s="130"/>
      <c r="F34" s="131"/>
      <c r="G34" s="122"/>
    </row>
    <row r="35" spans="1:7">
      <c r="A35" s="51"/>
      <c r="B35" s="35"/>
      <c r="C35" s="52" t="s">
        <v>3546</v>
      </c>
      <c r="D35" s="35"/>
      <c r="E35" s="35"/>
      <c r="F35" s="36"/>
      <c r="G35" s="122"/>
    </row>
    <row r="36" spans="1:7">
      <c r="A36" s="150" t="s">
        <v>1728</v>
      </c>
      <c r="B36" s="35"/>
      <c r="C36" s="116" t="s">
        <v>3547</v>
      </c>
      <c r="D36" s="38"/>
      <c r="E36" s="38"/>
      <c r="F36" s="132"/>
      <c r="G36" s="122"/>
    </row>
    <row r="37" spans="1:7">
      <c r="A37" s="150" t="s">
        <v>1731</v>
      </c>
      <c r="B37" s="162" t="s">
        <v>3548</v>
      </c>
      <c r="C37" s="651" t="s">
        <v>2331</v>
      </c>
      <c r="D37" s="652" t="s">
        <v>3549</v>
      </c>
      <c r="E37" s="162" t="s">
        <v>3550</v>
      </c>
      <c r="F37" s="49"/>
      <c r="G37" s="122"/>
    </row>
    <row r="38" spans="1:7">
      <c r="A38" s="51"/>
      <c r="B38" s="162" t="s">
        <v>3551</v>
      </c>
      <c r="C38" s="651" t="s">
        <v>3552</v>
      </c>
      <c r="D38" s="652" t="s">
        <v>2328</v>
      </c>
      <c r="E38" s="162" t="s">
        <v>2328</v>
      </c>
      <c r="F38" s="174" t="s">
        <v>2330</v>
      </c>
      <c r="G38" s="122"/>
    </row>
    <row r="39" spans="1:7">
      <c r="A39" s="54"/>
      <c r="B39" s="32" t="s">
        <v>3553</v>
      </c>
      <c r="C39" s="63" t="s">
        <v>3022</v>
      </c>
      <c r="D39" s="64" t="s">
        <v>3023</v>
      </c>
      <c r="E39" s="32" t="s">
        <v>3024</v>
      </c>
      <c r="F39" s="56" t="s">
        <v>2346</v>
      </c>
      <c r="G39" s="122"/>
    </row>
    <row r="40" spans="1:7">
      <c r="A40" s="151" t="s">
        <v>1739</v>
      </c>
      <c r="B40" s="38" t="s">
        <v>3554</v>
      </c>
      <c r="C40" s="2851">
        <v>64508477</v>
      </c>
      <c r="D40" s="2851">
        <v>64508477</v>
      </c>
      <c r="E40" s="38"/>
      <c r="F40" s="133"/>
      <c r="G40" s="122"/>
    </row>
    <row r="41" spans="1:7">
      <c r="A41" s="151" t="s">
        <v>1740</v>
      </c>
      <c r="B41" s="38" t="s">
        <v>3555</v>
      </c>
      <c r="C41" s="50">
        <v>1</v>
      </c>
      <c r="D41" s="50">
        <v>1</v>
      </c>
      <c r="E41" s="38"/>
      <c r="F41" s="133"/>
      <c r="G41" s="122"/>
    </row>
    <row r="42" spans="1:7">
      <c r="A42" s="150" t="s">
        <v>1741</v>
      </c>
      <c r="B42" s="30" t="s">
        <v>3556</v>
      </c>
      <c r="C42" s="2851">
        <v>64508477</v>
      </c>
      <c r="D42" s="2851">
        <v>64508477</v>
      </c>
      <c r="E42" s="30"/>
      <c r="F42" s="49"/>
      <c r="G42" s="122"/>
    </row>
    <row r="43" spans="1:7">
      <c r="A43" s="134"/>
      <c r="B43" s="38" t="s">
        <v>3557</v>
      </c>
      <c r="C43" s="50"/>
      <c r="D43" s="115"/>
      <c r="E43" s="38"/>
      <c r="F43" s="133"/>
      <c r="G43" s="122"/>
    </row>
    <row r="44" spans="1:7">
      <c r="A44" s="150" t="s">
        <v>1742</v>
      </c>
      <c r="B44" s="30"/>
      <c r="C44" s="48"/>
      <c r="D44" s="65"/>
      <c r="E44" s="30"/>
      <c r="F44" s="49"/>
      <c r="G44" s="122"/>
    </row>
    <row r="45" spans="1:7">
      <c r="A45" s="150" t="s">
        <v>1743</v>
      </c>
      <c r="B45" s="30" t="s">
        <v>4773</v>
      </c>
      <c r="C45" s="48"/>
      <c r="D45" s="65"/>
      <c r="E45" s="30"/>
      <c r="F45" s="49"/>
      <c r="G45" s="122"/>
    </row>
    <row r="46" spans="1:7">
      <c r="A46" s="150" t="s">
        <v>1744</v>
      </c>
      <c r="B46" s="30" t="s">
        <v>4774</v>
      </c>
      <c r="C46" s="48"/>
      <c r="D46" s="65"/>
      <c r="E46" s="30"/>
      <c r="F46" s="49"/>
      <c r="G46" s="122"/>
    </row>
    <row r="47" spans="1:7">
      <c r="A47" s="150" t="s">
        <v>1745</v>
      </c>
      <c r="B47" s="30"/>
      <c r="C47" s="48"/>
      <c r="D47" s="65"/>
      <c r="E47" s="30"/>
      <c r="F47" s="49"/>
    </row>
    <row r="48" spans="1:7">
      <c r="A48" s="150" t="s">
        <v>1746</v>
      </c>
      <c r="B48" s="30"/>
      <c r="C48" s="61"/>
      <c r="D48" s="62"/>
      <c r="E48" s="35"/>
      <c r="F48" s="53"/>
    </row>
    <row r="49" spans="1:8">
      <c r="A49" s="150" t="s">
        <v>1747</v>
      </c>
      <c r="B49" s="2853" t="s">
        <v>4775</v>
      </c>
      <c r="C49" s="48"/>
      <c r="D49" s="65"/>
      <c r="E49" s="30"/>
      <c r="F49" s="49"/>
    </row>
    <row r="50" spans="1:8">
      <c r="A50" s="150" t="s">
        <v>1748</v>
      </c>
      <c r="B50" s="2854" t="s">
        <v>4776</v>
      </c>
      <c r="C50" s="48"/>
      <c r="D50" s="65"/>
      <c r="E50" s="30"/>
      <c r="F50" s="49"/>
    </row>
    <row r="51" spans="1:8">
      <c r="A51" s="150" t="s">
        <v>1749</v>
      </c>
      <c r="B51" s="2855" t="s">
        <v>4777</v>
      </c>
      <c r="C51" s="48"/>
      <c r="D51" s="65"/>
      <c r="E51" s="30"/>
      <c r="F51" s="49"/>
    </row>
    <row r="52" spans="1:8">
      <c r="A52" s="150" t="s">
        <v>1750</v>
      </c>
      <c r="B52" s="30"/>
      <c r="C52" s="48"/>
      <c r="D52" s="65"/>
      <c r="E52" s="30"/>
      <c r="F52" s="49"/>
      <c r="H52" s="9" t="s">
        <v>5839</v>
      </c>
    </row>
    <row r="53" spans="1:8">
      <c r="A53" s="150" t="s">
        <v>1751</v>
      </c>
      <c r="B53" s="135"/>
      <c r="C53" s="48"/>
      <c r="D53" s="65"/>
      <c r="E53" s="30"/>
      <c r="F53" s="49"/>
    </row>
    <row r="54" spans="1:8">
      <c r="A54" s="150" t="s">
        <v>1752</v>
      </c>
      <c r="B54" s="135"/>
      <c r="C54" s="48"/>
      <c r="D54" s="65"/>
      <c r="E54" s="30"/>
      <c r="F54" s="49"/>
    </row>
    <row r="55" spans="1:8" ht="15.75" thickBot="1">
      <c r="A55" s="648" t="s">
        <v>1753</v>
      </c>
      <c r="B55" s="136"/>
      <c r="C55" s="137"/>
      <c r="D55" s="138"/>
      <c r="E55" s="41"/>
      <c r="F55" s="139"/>
    </row>
    <row r="56" spans="1:8">
      <c r="A56" s="17"/>
      <c r="B56" s="135"/>
      <c r="C56" s="30"/>
      <c r="D56" s="30"/>
      <c r="E56" s="30"/>
      <c r="F56" s="30"/>
    </row>
    <row r="57" spans="1:8">
      <c r="A57" s="17" t="s">
        <v>1719</v>
      </c>
      <c r="B57" s="135"/>
      <c r="C57" s="30"/>
      <c r="D57" s="30"/>
      <c r="E57" s="30"/>
      <c r="F57" s="30"/>
    </row>
    <row r="58" spans="1:8" ht="15.75" thickBot="1">
      <c r="A58" s="35" t="s">
        <v>3558</v>
      </c>
      <c r="B58" s="35"/>
      <c r="C58" s="35"/>
      <c r="D58" s="35"/>
      <c r="E58" s="35"/>
      <c r="F58" s="35"/>
    </row>
    <row r="59" spans="1:8">
      <c r="A59" s="43"/>
      <c r="B59" s="44" t="s">
        <v>1799</v>
      </c>
      <c r="C59" s="59" t="s">
        <v>1344</v>
      </c>
      <c r="D59" s="44"/>
      <c r="E59" s="46" t="s">
        <v>1721</v>
      </c>
      <c r="F59" s="47" t="s">
        <v>1722</v>
      </c>
    </row>
    <row r="60" spans="1:8">
      <c r="A60" s="34"/>
      <c r="B60" s="81" t="str">
        <f>'Data Sheet'!$C$25</f>
        <v xml:space="preserve">New York State Electric &amp; Gas Corporation </v>
      </c>
      <c r="C60" s="57" t="s">
        <v>1723</v>
      </c>
      <c r="D60" s="65"/>
      <c r="E60" s="30" t="s">
        <v>1724</v>
      </c>
      <c r="F60" s="49"/>
    </row>
    <row r="61" spans="1:8">
      <c r="A61" s="37"/>
      <c r="B61" s="115"/>
      <c r="C61" s="116" t="s">
        <v>1725</v>
      </c>
      <c r="D61" s="115"/>
      <c r="E61" s="693" t="str">
        <f>'Data Sheet'!$C$40</f>
        <v xml:space="preserve"> </v>
      </c>
      <c r="F61" s="110" t="str">
        <f>'Data Sheet'!$C$38</f>
        <v>12/31/2017</v>
      </c>
    </row>
    <row r="62" spans="1:8">
      <c r="A62" s="31" t="s">
        <v>3559</v>
      </c>
      <c r="B62" s="32"/>
      <c r="C62" s="32"/>
      <c r="D62" s="32"/>
      <c r="E62" s="32"/>
      <c r="F62" s="56"/>
    </row>
    <row r="63" spans="1:8">
      <c r="A63" s="150" t="s">
        <v>1728</v>
      </c>
      <c r="B63" s="30" t="s">
        <v>3548</v>
      </c>
      <c r="C63" s="651" t="s">
        <v>2331</v>
      </c>
      <c r="D63" s="652" t="s">
        <v>3549</v>
      </c>
      <c r="E63" s="162" t="s">
        <v>3550</v>
      </c>
      <c r="F63" s="49"/>
    </row>
    <row r="64" spans="1:8">
      <c r="A64" s="150" t="s">
        <v>1731</v>
      </c>
      <c r="B64" s="162" t="s">
        <v>3551</v>
      </c>
      <c r="C64" s="651" t="s">
        <v>3552</v>
      </c>
      <c r="D64" s="652" t="s">
        <v>2328</v>
      </c>
      <c r="E64" s="162" t="s">
        <v>2328</v>
      </c>
      <c r="F64" s="174" t="s">
        <v>2330</v>
      </c>
    </row>
    <row r="65" spans="1:6">
      <c r="A65" s="54"/>
      <c r="B65" s="32" t="s">
        <v>3553</v>
      </c>
      <c r="C65" s="63" t="s">
        <v>3022</v>
      </c>
      <c r="D65" s="64" t="s">
        <v>3023</v>
      </c>
      <c r="E65" s="32" t="s">
        <v>3024</v>
      </c>
      <c r="F65" s="56" t="s">
        <v>2346</v>
      </c>
    </row>
    <row r="66" spans="1:6">
      <c r="A66" s="150" t="s">
        <v>1754</v>
      </c>
      <c r="B66" s="30"/>
      <c r="C66" s="48"/>
      <c r="D66" s="65"/>
      <c r="E66" s="30"/>
      <c r="F66" s="49"/>
    </row>
    <row r="67" spans="1:6">
      <c r="A67" s="150" t="s">
        <v>1755</v>
      </c>
      <c r="B67" s="30"/>
      <c r="C67" s="48"/>
      <c r="D67" s="65"/>
      <c r="E67" s="30"/>
      <c r="F67" s="49"/>
    </row>
    <row r="68" spans="1:6">
      <c r="A68" s="150" t="s">
        <v>589</v>
      </c>
      <c r="B68" s="30"/>
      <c r="C68" s="48"/>
      <c r="D68" s="65"/>
      <c r="E68" s="30"/>
      <c r="F68" s="49"/>
    </row>
    <row r="69" spans="1:6">
      <c r="A69" s="150" t="s">
        <v>590</v>
      </c>
      <c r="B69" s="30"/>
      <c r="C69" s="48"/>
      <c r="D69" s="65"/>
      <c r="E69" s="30"/>
      <c r="F69" s="49"/>
    </row>
    <row r="70" spans="1:6">
      <c r="A70" s="150" t="s">
        <v>591</v>
      </c>
      <c r="B70" s="30"/>
      <c r="C70" s="48"/>
      <c r="D70" s="65"/>
      <c r="E70" s="30"/>
      <c r="F70" s="49"/>
    </row>
    <row r="71" spans="1:6">
      <c r="A71" s="150" t="s">
        <v>592</v>
      </c>
      <c r="B71" s="30"/>
      <c r="C71" s="48"/>
      <c r="D71" s="65"/>
      <c r="E71" s="30"/>
      <c r="F71" s="49"/>
    </row>
    <row r="72" spans="1:6">
      <c r="A72" s="150" t="s">
        <v>593</v>
      </c>
      <c r="B72" s="30"/>
      <c r="C72" s="48"/>
      <c r="D72" s="65"/>
      <c r="E72" s="30"/>
      <c r="F72" s="49"/>
    </row>
    <row r="73" spans="1:6">
      <c r="A73" s="150" t="s">
        <v>594</v>
      </c>
      <c r="B73" s="30"/>
      <c r="C73" s="48"/>
      <c r="D73" s="65"/>
      <c r="E73" s="30"/>
      <c r="F73" s="49"/>
    </row>
    <row r="74" spans="1:6">
      <c r="A74" s="150" t="s">
        <v>595</v>
      </c>
      <c r="B74" s="30"/>
      <c r="C74" s="61"/>
      <c r="D74" s="62"/>
      <c r="E74" s="35"/>
      <c r="F74" s="53"/>
    </row>
    <row r="75" spans="1:6">
      <c r="A75" s="150" t="s">
        <v>2371</v>
      </c>
      <c r="B75" s="30"/>
      <c r="C75" s="48"/>
      <c r="D75" s="65"/>
      <c r="E75" s="30"/>
      <c r="F75" s="49"/>
    </row>
    <row r="76" spans="1:6">
      <c r="A76" s="150" t="s">
        <v>2372</v>
      </c>
      <c r="B76" s="30"/>
      <c r="C76" s="48"/>
      <c r="D76" s="65"/>
      <c r="E76" s="30"/>
      <c r="F76" s="49"/>
    </row>
    <row r="77" spans="1:6">
      <c r="A77" s="150" t="s">
        <v>2373</v>
      </c>
      <c r="B77" s="30"/>
      <c r="C77" s="48"/>
      <c r="D77" s="65"/>
      <c r="E77" s="30"/>
      <c r="F77" s="49"/>
    </row>
    <row r="78" spans="1:6">
      <c r="A78" s="150" t="s">
        <v>2374</v>
      </c>
      <c r="B78" s="30"/>
      <c r="C78" s="48"/>
      <c r="D78" s="65"/>
      <c r="E78" s="30"/>
      <c r="F78" s="49"/>
    </row>
    <row r="79" spans="1:6">
      <c r="A79" s="150" t="s">
        <v>2375</v>
      </c>
      <c r="B79" s="30"/>
      <c r="C79" s="48"/>
      <c r="D79" s="65"/>
      <c r="E79" s="30"/>
      <c r="F79" s="49"/>
    </row>
    <row r="80" spans="1:6">
      <c r="A80" s="150" t="s">
        <v>2376</v>
      </c>
      <c r="B80" s="30"/>
      <c r="C80" s="48"/>
      <c r="D80" s="65"/>
      <c r="E80" s="30"/>
      <c r="F80" s="49"/>
    </row>
    <row r="81" spans="1:6">
      <c r="A81" s="150" t="s">
        <v>2377</v>
      </c>
      <c r="B81" s="30"/>
      <c r="C81" s="48"/>
      <c r="D81" s="65"/>
      <c r="E81" s="30"/>
      <c r="F81" s="49"/>
    </row>
    <row r="82" spans="1:6">
      <c r="A82" s="150" t="s">
        <v>2378</v>
      </c>
      <c r="B82" s="30"/>
      <c r="C82" s="48"/>
      <c r="D82" s="65"/>
      <c r="E82" s="30"/>
      <c r="F82" s="49"/>
    </row>
    <row r="83" spans="1:6">
      <c r="A83" s="150" t="s">
        <v>2379</v>
      </c>
      <c r="B83" s="30"/>
      <c r="C83" s="48"/>
      <c r="D83" s="65"/>
      <c r="E83" s="30"/>
      <c r="F83" s="49"/>
    </row>
    <row r="84" spans="1:6">
      <c r="A84" s="150" t="s">
        <v>2380</v>
      </c>
      <c r="B84" s="30"/>
      <c r="C84" s="48"/>
      <c r="D84" s="65"/>
      <c r="E84" s="30"/>
      <c r="F84" s="49"/>
    </row>
    <row r="85" spans="1:6">
      <c r="A85" s="150" t="s">
        <v>2381</v>
      </c>
      <c r="B85" s="30"/>
      <c r="C85" s="48"/>
      <c r="D85" s="65"/>
      <c r="E85" s="30"/>
      <c r="F85" s="49"/>
    </row>
    <row r="86" spans="1:6">
      <c r="A86" s="150" t="s">
        <v>2382</v>
      </c>
      <c r="B86" s="30"/>
      <c r="C86" s="48"/>
      <c r="D86" s="65"/>
      <c r="E86" s="30"/>
      <c r="F86" s="49"/>
    </row>
    <row r="87" spans="1:6">
      <c r="A87" s="150" t="s">
        <v>2383</v>
      </c>
      <c r="B87" s="30"/>
      <c r="C87" s="48"/>
      <c r="D87" s="65"/>
      <c r="E87" s="30"/>
      <c r="F87" s="49"/>
    </row>
    <row r="88" spans="1:6">
      <c r="A88" s="150" t="s">
        <v>2384</v>
      </c>
      <c r="B88" s="30"/>
      <c r="C88" s="48"/>
      <c r="D88" s="65"/>
      <c r="E88" s="30"/>
      <c r="F88" s="49"/>
    </row>
    <row r="89" spans="1:6">
      <c r="A89" s="150" t="s">
        <v>2385</v>
      </c>
      <c r="B89" s="30"/>
      <c r="C89" s="48"/>
      <c r="D89" s="65"/>
      <c r="E89" s="30"/>
      <c r="F89" s="49"/>
    </row>
    <row r="90" spans="1:6">
      <c r="A90" s="150" t="s">
        <v>2386</v>
      </c>
      <c r="B90" s="30"/>
      <c r="C90" s="48"/>
      <c r="D90" s="65"/>
      <c r="E90" s="30"/>
      <c r="F90" s="49"/>
    </row>
    <row r="91" spans="1:6">
      <c r="A91" s="150" t="s">
        <v>2387</v>
      </c>
      <c r="B91" s="30"/>
      <c r="C91" s="48"/>
      <c r="D91" s="65"/>
      <c r="E91" s="30"/>
      <c r="F91" s="49"/>
    </row>
    <row r="92" spans="1:6">
      <c r="A92" s="150" t="s">
        <v>2388</v>
      </c>
      <c r="B92" s="30"/>
      <c r="C92" s="48"/>
      <c r="D92" s="65"/>
      <c r="E92" s="30"/>
      <c r="F92" s="49"/>
    </row>
    <row r="93" spans="1:6">
      <c r="A93" s="150" t="s">
        <v>2389</v>
      </c>
      <c r="B93" s="30"/>
      <c r="C93" s="48"/>
      <c r="D93" s="65"/>
      <c r="E93" s="30"/>
      <c r="F93" s="49"/>
    </row>
    <row r="94" spans="1:6">
      <c r="A94" s="150" t="s">
        <v>2390</v>
      </c>
      <c r="B94" s="30"/>
      <c r="C94" s="48"/>
      <c r="D94" s="65"/>
      <c r="E94" s="30"/>
      <c r="F94" s="49"/>
    </row>
    <row r="95" spans="1:6">
      <c r="A95" s="150" t="s">
        <v>2391</v>
      </c>
      <c r="B95" s="30"/>
      <c r="C95" s="48"/>
      <c r="D95" s="65"/>
      <c r="E95" s="30"/>
      <c r="F95" s="49"/>
    </row>
    <row r="96" spans="1:6">
      <c r="A96" s="150" t="s">
        <v>2392</v>
      </c>
      <c r="B96" s="30"/>
      <c r="C96" s="48"/>
      <c r="D96" s="65"/>
      <c r="E96" s="30"/>
      <c r="F96" s="49"/>
    </row>
    <row r="97" spans="1:6">
      <c r="A97" s="150" t="s">
        <v>2393</v>
      </c>
      <c r="B97" s="30"/>
      <c r="C97" s="48"/>
      <c r="D97" s="65"/>
      <c r="E97" s="30"/>
      <c r="F97" s="49"/>
    </row>
    <row r="98" spans="1:6">
      <c r="A98" s="150" t="s">
        <v>3560</v>
      </c>
      <c r="B98" s="30"/>
      <c r="C98" s="48"/>
      <c r="D98" s="65"/>
      <c r="E98" s="30"/>
      <c r="F98" s="49"/>
    </row>
    <row r="99" spans="1:6">
      <c r="A99" s="150" t="s">
        <v>3561</v>
      </c>
      <c r="B99" s="30"/>
      <c r="C99" s="48"/>
      <c r="D99" s="65"/>
      <c r="E99" s="30"/>
      <c r="F99" s="49"/>
    </row>
    <row r="100" spans="1:6">
      <c r="A100" s="151" t="s">
        <v>3562</v>
      </c>
      <c r="B100" s="38"/>
      <c r="C100" s="50"/>
      <c r="D100" s="115"/>
      <c r="E100" s="38"/>
      <c r="F100" s="133"/>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11"/>
      <c r="B112" s="112"/>
      <c r="C112" s="112"/>
      <c r="D112" s="112"/>
      <c r="E112" s="112"/>
      <c r="F112" s="113"/>
    </row>
    <row r="113" spans="1:6">
      <c r="A113" s="17"/>
      <c r="B113" s="17"/>
      <c r="C113" s="17"/>
      <c r="D113" s="17"/>
      <c r="E113" s="17"/>
      <c r="F113" s="17"/>
    </row>
    <row r="114" spans="1:6">
      <c r="A114" s="17" t="s">
        <v>3563</v>
      </c>
      <c r="B114" s="17"/>
      <c r="C114" s="17"/>
      <c r="D114" s="17"/>
      <c r="E114" s="17"/>
      <c r="F114" s="17"/>
    </row>
    <row r="115" spans="1:6">
      <c r="A115" s="69" t="s">
        <v>3564</v>
      </c>
      <c r="B115" s="69"/>
      <c r="C115" s="69"/>
      <c r="D115" s="69"/>
      <c r="E115" s="69"/>
      <c r="F115" s="69"/>
    </row>
    <row r="116" spans="1:6">
      <c r="A116" s="17"/>
      <c r="B116" s="17"/>
      <c r="C116" s="30"/>
      <c r="D116" s="30"/>
      <c r="E116" s="30"/>
      <c r="F116" s="30"/>
    </row>
    <row r="117" spans="1:6" ht="15.75">
      <c r="A117" s="1234" t="s">
        <v>2612</v>
      </c>
      <c r="B117" s="17"/>
      <c r="C117" s="30"/>
      <c r="D117" s="30"/>
      <c r="E117" s="30"/>
      <c r="F117" s="30"/>
    </row>
    <row r="118" spans="1:6">
      <c r="A118" s="17"/>
      <c r="B118" s="17"/>
      <c r="C118" s="30"/>
      <c r="D118" s="30"/>
      <c r="E118" s="30"/>
      <c r="F118" s="30"/>
    </row>
    <row r="119" spans="1:6">
      <c r="A119" s="30"/>
      <c r="B119" s="135"/>
      <c r="C119" s="30"/>
      <c r="D119" s="30"/>
      <c r="E119" s="30"/>
      <c r="F119" s="30"/>
    </row>
    <row r="120" spans="1:6" ht="15.75" thickBot="1">
      <c r="A120" s="30"/>
      <c r="B120" s="17" t="str">
        <f>'Data Sheet'!$C$25</f>
        <v xml:space="preserve">New York State Electric &amp; Gas Corporation </v>
      </c>
      <c r="C120" s="30"/>
      <c r="D120" s="30"/>
      <c r="E120" s="693" t="str">
        <f>'Data Sheet'!$C$40</f>
        <v xml:space="preserve"> </v>
      </c>
      <c r="F120" s="9" t="str">
        <f>'Data Sheet'!$C$38</f>
        <v>12/31/2017</v>
      </c>
    </row>
    <row r="121" spans="1:6">
      <c r="A121" s="43"/>
      <c r="B121" s="46"/>
      <c r="C121" s="46"/>
      <c r="D121" s="46"/>
      <c r="E121" s="46"/>
      <c r="F121" s="60"/>
    </row>
    <row r="122" spans="1:6" ht="15.75">
      <c r="A122" s="141" t="s">
        <v>3061</v>
      </c>
      <c r="B122" s="140"/>
      <c r="C122" s="140"/>
      <c r="D122" s="140"/>
      <c r="E122" s="140"/>
      <c r="F122" s="142"/>
    </row>
    <row r="123" spans="1:6" ht="15.75">
      <c r="A123" s="141" t="s">
        <v>1084</v>
      </c>
      <c r="B123" s="140"/>
      <c r="C123" s="140"/>
      <c r="D123" s="140"/>
      <c r="E123" s="140"/>
      <c r="F123" s="142"/>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11"/>
      <c r="B172" s="112"/>
      <c r="C172" s="112"/>
      <c r="D172" s="112"/>
      <c r="E172" s="112"/>
      <c r="F172" s="113"/>
    </row>
    <row r="173" spans="1:6">
      <c r="A173" s="17"/>
      <c r="B173" s="17"/>
      <c r="C173" s="17"/>
      <c r="D173" s="17"/>
      <c r="E173" s="17"/>
      <c r="F173" s="17"/>
    </row>
    <row r="174" spans="1:6">
      <c r="A174" s="17" t="s">
        <v>1716</v>
      </c>
      <c r="B174" s="17"/>
      <c r="C174" s="17"/>
      <c r="D174" s="17"/>
      <c r="E174" s="17"/>
      <c r="F174" s="17"/>
    </row>
    <row r="175" spans="1:6">
      <c r="A175" s="69" t="s">
        <v>1085</v>
      </c>
      <c r="B175" s="69"/>
      <c r="C175" s="69"/>
      <c r="D175" s="69"/>
      <c r="E175" s="69"/>
      <c r="F175" s="69"/>
    </row>
  </sheetData>
  <printOptions horizontalCentered="1" verticalCentered="1"/>
  <pageMargins left="0.5" right="0.5" top="0" bottom="0" header="0.25" footer="0.25"/>
  <pageSetup scale="74"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K556"/>
  <sheetViews>
    <sheetView defaultGridColor="0" view="pageBreakPreview" topLeftCell="A472" colorId="22" zoomScale="50" zoomScaleNormal="100" zoomScaleSheetLayoutView="50" workbookViewId="0">
      <selection activeCell="Y516" sqref="Y516"/>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1799</v>
      </c>
      <c r="C1" s="59" t="s">
        <v>1344</v>
      </c>
      <c r="D1" s="46"/>
      <c r="E1" s="46"/>
      <c r="F1" s="44"/>
      <c r="G1" s="897" t="s">
        <v>1721</v>
      </c>
      <c r="H1" s="60" t="s">
        <v>1802</v>
      </c>
    </row>
    <row r="2" spans="1:8">
      <c r="A2" s="34"/>
      <c r="B2" s="81" t="str">
        <f>'Data Sheet'!$C$25</f>
        <v xml:space="preserve">New York State Electric &amp; Gas Corporation </v>
      </c>
      <c r="C2" s="173" t="s">
        <v>1345</v>
      </c>
      <c r="D2" s="30" t="s">
        <v>1346</v>
      </c>
      <c r="E2" s="17"/>
      <c r="F2" s="65" t="s">
        <v>1347</v>
      </c>
      <c r="G2" s="899" t="s">
        <v>1724</v>
      </c>
      <c r="H2" s="39"/>
    </row>
    <row r="3" spans="1:8" ht="15" customHeight="1">
      <c r="A3" s="37"/>
      <c r="B3" s="38"/>
      <c r="C3" s="155" t="s">
        <v>1348</v>
      </c>
      <c r="D3" s="38" t="s">
        <v>1346</v>
      </c>
      <c r="E3" s="77"/>
      <c r="F3" s="115" t="s">
        <v>1349</v>
      </c>
      <c r="G3" s="703" t="str">
        <f>'Data Sheet'!$C$40</f>
        <v xml:space="preserve"> </v>
      </c>
      <c r="H3" s="1244" t="str">
        <f>'Data Sheet'!$C$38</f>
        <v>12/31/2017</v>
      </c>
    </row>
    <row r="4" spans="1:8" ht="15" customHeight="1">
      <c r="A4" s="31" t="s">
        <v>1086</v>
      </c>
      <c r="B4" s="32"/>
      <c r="C4" s="32"/>
      <c r="D4" s="32"/>
      <c r="E4" s="32"/>
      <c r="F4" s="32"/>
      <c r="G4" s="32"/>
      <c r="H4" s="33"/>
    </row>
    <row r="5" spans="1:8">
      <c r="A5" s="34"/>
      <c r="B5" s="3315" t="s">
        <v>2953</v>
      </c>
      <c r="C5" s="3316"/>
      <c r="D5" s="120" t="s">
        <v>1087</v>
      </c>
      <c r="E5" s="3317" t="s">
        <v>2954</v>
      </c>
      <c r="F5" s="3317"/>
      <c r="G5" s="3317"/>
      <c r="H5" s="3318"/>
    </row>
    <row r="6" spans="1:8">
      <c r="A6" s="34"/>
      <c r="B6" s="3312"/>
      <c r="C6" s="3312"/>
      <c r="D6" s="120"/>
      <c r="E6" s="3319"/>
      <c r="F6" s="3319"/>
      <c r="G6" s="3319"/>
      <c r="H6" s="3314"/>
    </row>
    <row r="7" spans="1:8">
      <c r="A7" s="34"/>
      <c r="B7" s="3312"/>
      <c r="C7" s="3312"/>
      <c r="D7" s="120"/>
      <c r="E7" s="3319"/>
      <c r="F7" s="3319"/>
      <c r="G7" s="3319"/>
      <c r="H7" s="3314"/>
    </row>
    <row r="8" spans="1:8">
      <c r="A8" s="34"/>
      <c r="B8" s="3312"/>
      <c r="C8" s="3312"/>
      <c r="D8" s="120"/>
      <c r="E8" s="3320" t="s">
        <v>2955</v>
      </c>
      <c r="F8" s="3320"/>
      <c r="G8" s="3320"/>
      <c r="H8" s="3321"/>
    </row>
    <row r="9" spans="1:8">
      <c r="A9" s="34"/>
      <c r="B9" s="3312"/>
      <c r="C9" s="3312"/>
      <c r="D9" s="120"/>
      <c r="E9" s="3320"/>
      <c r="F9" s="3320"/>
      <c r="G9" s="3320"/>
      <c r="H9" s="3321"/>
    </row>
    <row r="10" spans="1:8">
      <c r="A10" s="34"/>
      <c r="B10" s="3312"/>
      <c r="C10" s="3312"/>
      <c r="D10" s="120"/>
      <c r="E10" s="3320"/>
      <c r="F10" s="3320"/>
      <c r="G10" s="3320"/>
      <c r="H10" s="3321"/>
    </row>
    <row r="11" spans="1:8">
      <c r="A11" s="34"/>
      <c r="B11" s="1090"/>
      <c r="C11" s="1090"/>
      <c r="D11" s="120"/>
      <c r="E11" s="3320"/>
      <c r="F11" s="3320"/>
      <c r="G11" s="3320"/>
      <c r="H11" s="3321"/>
    </row>
    <row r="12" spans="1:8">
      <c r="A12" s="34"/>
      <c r="B12" s="3313" t="s">
        <v>2956</v>
      </c>
      <c r="C12" s="3298"/>
      <c r="D12" s="120"/>
      <c r="E12" s="3320"/>
      <c r="F12" s="3320"/>
      <c r="G12" s="3320"/>
      <c r="H12" s="3321"/>
    </row>
    <row r="13" spans="1:8">
      <c r="A13" s="34"/>
      <c r="B13" s="3298"/>
      <c r="C13" s="3298"/>
      <c r="D13" s="120"/>
      <c r="E13" s="1120"/>
      <c r="F13" s="1121"/>
      <c r="G13" s="1121"/>
      <c r="H13" s="1122"/>
    </row>
    <row r="14" spans="1:8" ht="21" customHeight="1">
      <c r="A14" s="34"/>
      <c r="B14" s="3298"/>
      <c r="C14" s="3298"/>
      <c r="D14" s="120"/>
      <c r="E14" s="3322" t="s">
        <v>2957</v>
      </c>
      <c r="F14" s="3323"/>
      <c r="G14" s="3323"/>
      <c r="H14" s="3324"/>
    </row>
    <row r="15" spans="1:8">
      <c r="A15" s="34"/>
      <c r="B15" s="1124"/>
      <c r="C15" s="1124"/>
      <c r="D15" s="120"/>
      <c r="E15" s="3323"/>
      <c r="F15" s="3323"/>
      <c r="G15" s="3323"/>
      <c r="H15" s="3324"/>
    </row>
    <row r="16" spans="1:8">
      <c r="A16" s="34"/>
      <c r="B16" s="3311" t="s">
        <v>3224</v>
      </c>
      <c r="C16" s="3312"/>
      <c r="D16" s="120"/>
      <c r="E16" s="1123"/>
      <c r="F16" s="1123"/>
      <c r="G16" s="1123"/>
      <c r="H16" s="1122"/>
    </row>
    <row r="17" spans="1:8">
      <c r="A17" s="34"/>
      <c r="B17" s="3312"/>
      <c r="C17" s="3312"/>
      <c r="D17" s="120"/>
      <c r="E17" s="1121"/>
      <c r="F17" s="1121"/>
      <c r="G17" s="1121"/>
      <c r="H17" s="1122"/>
    </row>
    <row r="18" spans="1:8">
      <c r="A18" s="34"/>
      <c r="B18" s="3312"/>
      <c r="C18" s="3312"/>
      <c r="D18" s="120"/>
      <c r="E18" s="3313" t="s">
        <v>2958</v>
      </c>
      <c r="F18" s="3313"/>
      <c r="G18" s="3313"/>
      <c r="H18" s="3314"/>
    </row>
    <row r="19" spans="1:8">
      <c r="A19" s="34"/>
      <c r="B19" s="3312"/>
      <c r="C19" s="3312"/>
      <c r="D19" s="120"/>
      <c r="E19" s="3313"/>
      <c r="F19" s="3313"/>
      <c r="G19" s="3313"/>
      <c r="H19" s="3314"/>
    </row>
    <row r="20" spans="1:8">
      <c r="A20" s="34"/>
      <c r="B20" s="120"/>
      <c r="C20" s="120"/>
      <c r="D20" s="120"/>
      <c r="E20" s="1121"/>
      <c r="F20" s="1121"/>
      <c r="G20" s="1121"/>
      <c r="H20" s="1122"/>
    </row>
    <row r="21" spans="1:8">
      <c r="A21" s="34"/>
      <c r="B21" s="3311" t="s">
        <v>2959</v>
      </c>
      <c r="C21" s="3312"/>
      <c r="D21" s="120"/>
      <c r="E21" s="3313" t="s">
        <v>2960</v>
      </c>
      <c r="F21" s="3313"/>
      <c r="G21" s="3313"/>
      <c r="H21" s="3314"/>
    </row>
    <row r="22" spans="1:8">
      <c r="A22" s="34"/>
      <c r="B22" s="3312"/>
      <c r="C22" s="3312"/>
      <c r="D22" s="120"/>
      <c r="E22" s="3313"/>
      <c r="F22" s="3313"/>
      <c r="G22" s="3313"/>
      <c r="H22" s="3314"/>
    </row>
    <row r="23" spans="1:8">
      <c r="A23" s="34"/>
      <c r="B23" s="3312"/>
      <c r="C23" s="3312"/>
      <c r="D23" s="120"/>
      <c r="E23" s="3313"/>
      <c r="F23" s="3313"/>
      <c r="G23" s="3313"/>
      <c r="H23" s="3314"/>
    </row>
    <row r="24" spans="1:8">
      <c r="A24" s="34"/>
      <c r="B24" s="3312"/>
      <c r="C24" s="3312"/>
      <c r="D24" s="120"/>
      <c r="H24" s="1122"/>
    </row>
    <row r="25" spans="1:8">
      <c r="A25" s="34"/>
      <c r="B25" s="1087"/>
      <c r="C25" s="1087"/>
      <c r="D25" s="120"/>
      <c r="E25" s="3311" t="s">
        <v>1808</v>
      </c>
      <c r="F25" s="3311"/>
      <c r="G25" s="3311"/>
      <c r="H25" s="3325"/>
    </row>
    <row r="26" spans="1:8">
      <c r="A26" s="34"/>
      <c r="B26" s="3311" t="s">
        <v>1809</v>
      </c>
      <c r="C26" s="3311"/>
      <c r="D26" s="120"/>
      <c r="E26" s="3311"/>
      <c r="F26" s="3311"/>
      <c r="G26" s="3311"/>
      <c r="H26" s="3325"/>
    </row>
    <row r="27" spans="1:8">
      <c r="A27" s="34"/>
      <c r="B27" s="3311"/>
      <c r="C27" s="3311"/>
      <c r="D27" s="120"/>
      <c r="E27" s="3311"/>
      <c r="F27" s="3311"/>
      <c r="G27" s="3311"/>
      <c r="H27" s="3325"/>
    </row>
    <row r="28" spans="1:8">
      <c r="A28" s="34"/>
      <c r="B28" s="3311"/>
      <c r="C28" s="3311"/>
      <c r="D28" s="120"/>
      <c r="E28" s="3311"/>
      <c r="F28" s="3311"/>
      <c r="G28" s="3311"/>
      <c r="H28" s="3325"/>
    </row>
    <row r="29" spans="1:8">
      <c r="A29" s="34"/>
      <c r="B29" s="3311"/>
      <c r="C29" s="3311"/>
      <c r="D29" s="120"/>
      <c r="E29" s="3311"/>
      <c r="F29" s="3311"/>
      <c r="G29" s="3311"/>
      <c r="H29" s="3325"/>
    </row>
    <row r="30" spans="1:8">
      <c r="A30" s="34"/>
      <c r="B30" s="1090"/>
      <c r="C30" s="1090"/>
      <c r="D30" s="120"/>
      <c r="F30" s="854"/>
      <c r="G30" s="854"/>
      <c r="H30" s="883"/>
    </row>
    <row r="31" spans="1:8">
      <c r="A31" s="34"/>
      <c r="B31" s="3311" t="s">
        <v>1810</v>
      </c>
      <c r="C31" s="3292"/>
      <c r="D31" s="120"/>
      <c r="E31" s="119" t="s">
        <v>1811</v>
      </c>
      <c r="F31" s="854"/>
      <c r="G31" s="854"/>
      <c r="H31" s="883"/>
    </row>
    <row r="32" spans="1:8">
      <c r="A32" s="34"/>
      <c r="B32" s="3292"/>
      <c r="C32" s="3292"/>
      <c r="D32" s="120"/>
      <c r="E32" s="1125"/>
      <c r="F32" s="1121"/>
      <c r="G32" s="1121"/>
      <c r="H32" s="1122"/>
    </row>
    <row r="33" spans="1:8">
      <c r="A33" s="34"/>
      <c r="B33" s="3292"/>
      <c r="C33" s="3292"/>
      <c r="D33" s="120"/>
      <c r="E33" s="3326" t="s">
        <v>1812</v>
      </c>
      <c r="F33" s="3327"/>
      <c r="G33" s="3327"/>
      <c r="H33" s="3328"/>
    </row>
    <row r="34" spans="1:8">
      <c r="A34" s="34"/>
      <c r="B34" s="3292"/>
      <c r="C34" s="3292"/>
      <c r="D34" s="120"/>
      <c r="E34" s="3327"/>
      <c r="F34" s="3327"/>
      <c r="G34" s="3327"/>
      <c r="H34" s="3328"/>
    </row>
    <row r="35" spans="1:8">
      <c r="A35" s="34"/>
      <c r="B35" s="3292"/>
      <c r="C35" s="3292"/>
      <c r="D35" s="120"/>
      <c r="E35" s="3327"/>
      <c r="F35" s="3327"/>
      <c r="G35" s="3327"/>
      <c r="H35" s="3328"/>
    </row>
    <row r="36" spans="1:8">
      <c r="A36" s="34"/>
      <c r="B36" s="3292"/>
      <c r="C36" s="3292"/>
      <c r="D36" s="120"/>
      <c r="E36" s="3327"/>
      <c r="F36" s="3327"/>
      <c r="G36" s="3327"/>
      <c r="H36" s="3328"/>
    </row>
    <row r="37" spans="1:8">
      <c r="A37" s="37"/>
      <c r="B37" s="3304"/>
      <c r="C37" s="3304"/>
      <c r="D37" s="125"/>
      <c r="E37" s="3329"/>
      <c r="F37" s="3329"/>
      <c r="G37" s="3329"/>
      <c r="H37" s="3330"/>
    </row>
    <row r="38" spans="1:8">
      <c r="A38" s="34"/>
      <c r="B38" s="35"/>
      <c r="C38" s="35"/>
      <c r="D38" s="35"/>
      <c r="E38" s="35"/>
      <c r="F38" s="30"/>
      <c r="G38" s="143"/>
      <c r="H38" s="144"/>
    </row>
    <row r="39" spans="1:8">
      <c r="A39" s="34"/>
      <c r="B39" s="35"/>
      <c r="C39" s="35"/>
      <c r="D39" s="35"/>
      <c r="E39" s="35"/>
      <c r="F39" s="30"/>
      <c r="G39" s="143"/>
      <c r="H39" s="144"/>
    </row>
    <row r="40" spans="1:8">
      <c r="A40" s="34"/>
      <c r="B40" s="35"/>
      <c r="C40" s="35"/>
      <c r="D40" s="35"/>
      <c r="E40" s="35"/>
      <c r="F40" s="30"/>
      <c r="G40" s="143"/>
      <c r="H40" s="144"/>
    </row>
    <row r="41" spans="1:8">
      <c r="A41" s="34"/>
      <c r="B41" s="35"/>
      <c r="C41" s="35"/>
      <c r="D41" s="35"/>
      <c r="E41" s="35"/>
      <c r="F41" s="30"/>
      <c r="G41" s="143"/>
      <c r="H41" s="144"/>
    </row>
    <row r="42" spans="1:8">
      <c r="A42" s="34"/>
      <c r="B42" s="35"/>
      <c r="C42" s="35"/>
      <c r="D42" s="35"/>
      <c r="E42" s="35"/>
      <c r="F42" s="30"/>
      <c r="G42" s="143"/>
      <c r="H42" s="144"/>
    </row>
    <row r="43" spans="1:8">
      <c r="A43" s="34"/>
      <c r="B43" s="35"/>
      <c r="C43" s="35"/>
      <c r="D43" s="35"/>
      <c r="E43" s="35"/>
      <c r="F43" s="30"/>
      <c r="G43" s="143"/>
      <c r="H43" s="144"/>
    </row>
    <row r="44" spans="1:8">
      <c r="A44" s="34"/>
      <c r="B44" s="30"/>
      <c r="C44" s="35"/>
      <c r="D44" s="35"/>
      <c r="E44" s="35"/>
      <c r="F44" s="30"/>
      <c r="G44" s="143"/>
      <c r="H44" s="144"/>
    </row>
    <row r="45" spans="1:8">
      <c r="A45" s="34"/>
      <c r="B45" s="30"/>
      <c r="C45" s="35"/>
      <c r="D45" s="35"/>
      <c r="E45" s="35"/>
      <c r="F45" s="30"/>
      <c r="G45" s="143"/>
      <c r="H45" s="144"/>
    </row>
    <row r="46" spans="1:8">
      <c r="A46" s="34"/>
      <c r="B46" s="30"/>
      <c r="C46" s="35"/>
      <c r="D46" s="35"/>
      <c r="E46" s="35"/>
      <c r="F46" s="30"/>
      <c r="G46" s="143"/>
      <c r="H46" s="144"/>
    </row>
    <row r="47" spans="1:8">
      <c r="A47" s="34"/>
      <c r="B47" s="30"/>
      <c r="C47" s="35"/>
      <c r="D47" s="35"/>
      <c r="E47" s="35"/>
      <c r="F47" s="30"/>
      <c r="G47" s="143"/>
      <c r="H47" s="144"/>
    </row>
    <row r="48" spans="1:8">
      <c r="A48" s="34"/>
      <c r="B48" s="30"/>
      <c r="C48" s="35"/>
      <c r="D48" s="35"/>
      <c r="E48" s="35"/>
      <c r="F48" s="30"/>
      <c r="G48" s="143"/>
      <c r="H48" s="144"/>
    </row>
    <row r="49" spans="1:8">
      <c r="A49" s="34"/>
      <c r="B49" s="30"/>
      <c r="C49" s="35"/>
      <c r="D49" s="35"/>
      <c r="E49" s="35"/>
      <c r="F49" s="30"/>
      <c r="G49" s="143"/>
      <c r="H49" s="144"/>
    </row>
    <row r="50" spans="1:8" ht="15.75" thickBot="1">
      <c r="A50" s="40"/>
      <c r="B50" s="41"/>
      <c r="C50" s="42"/>
      <c r="D50" s="42"/>
      <c r="E50" s="42"/>
      <c r="F50" s="41"/>
      <c r="G50" s="145"/>
      <c r="H50" s="146"/>
    </row>
    <row r="51" spans="1:8">
      <c r="A51" s="30" t="s">
        <v>1088</v>
      </c>
      <c r="B51" s="30"/>
      <c r="C51" s="35"/>
      <c r="D51" s="35"/>
      <c r="E51" s="35"/>
      <c r="F51" s="30"/>
      <c r="G51" s="143"/>
      <c r="H51" s="143"/>
    </row>
    <row r="52" spans="1:8" ht="15.75" thickBot="1">
      <c r="A52" s="35" t="s">
        <v>1089</v>
      </c>
      <c r="B52" s="35"/>
      <c r="C52" s="35"/>
      <c r="D52" s="69"/>
      <c r="E52" s="35"/>
      <c r="F52" s="147"/>
      <c r="G52" s="69"/>
      <c r="H52" s="147"/>
    </row>
    <row r="53" spans="1:8">
      <c r="A53" s="29"/>
      <c r="B53" s="44" t="s">
        <v>1799</v>
      </c>
      <c r="C53" s="59" t="s">
        <v>1344</v>
      </c>
      <c r="D53" s="46"/>
      <c r="E53" s="46"/>
      <c r="F53" s="44"/>
      <c r="G53" s="44" t="s">
        <v>1721</v>
      </c>
      <c r="H53" s="60" t="s">
        <v>1722</v>
      </c>
    </row>
    <row r="54" spans="1:8">
      <c r="A54" s="72"/>
      <c r="B54" s="81" t="str">
        <f>'Data Sheet'!$C$25</f>
        <v xml:space="preserve">New York State Electric &amp; Gas Corporation </v>
      </c>
      <c r="C54" s="173" t="s">
        <v>1345</v>
      </c>
      <c r="D54" s="30" t="s">
        <v>1346</v>
      </c>
      <c r="E54" s="17"/>
      <c r="F54" s="65" t="s">
        <v>1347</v>
      </c>
      <c r="G54" s="65" t="s">
        <v>1724</v>
      </c>
      <c r="H54" s="39"/>
    </row>
    <row r="55" spans="1:8">
      <c r="A55" s="74"/>
      <c r="B55" s="38"/>
      <c r="C55" s="155" t="s">
        <v>1348</v>
      </c>
      <c r="D55" s="38" t="s">
        <v>1346</v>
      </c>
      <c r="E55" s="32"/>
      <c r="F55" s="115" t="s">
        <v>1349</v>
      </c>
      <c r="G55" s="703" t="str">
        <f>'Data Sheet'!$C$40</f>
        <v xml:space="preserve"> </v>
      </c>
      <c r="H55" s="1244" t="str">
        <f>'Data Sheet'!$C$38</f>
        <v>12/31/2017</v>
      </c>
    </row>
    <row r="56" spans="1:8">
      <c r="A56" s="148" t="s">
        <v>1829</v>
      </c>
      <c r="B56" s="32"/>
      <c r="C56" s="32"/>
      <c r="D56" s="32"/>
      <c r="E56" s="32"/>
      <c r="F56" s="32"/>
      <c r="G56" s="32"/>
      <c r="H56" s="33"/>
    </row>
    <row r="57" spans="1:8">
      <c r="A57" s="72"/>
      <c r="B57" s="69"/>
      <c r="C57" s="69"/>
      <c r="D57" s="69"/>
      <c r="E57" s="69"/>
      <c r="F57" s="69"/>
      <c r="G57" s="69"/>
      <c r="H57" s="70"/>
    </row>
    <row r="58" spans="1:8">
      <c r="A58" s="72"/>
      <c r="B58" s="3226"/>
      <c r="C58" s="69"/>
      <c r="D58" s="69"/>
      <c r="E58" s="69"/>
      <c r="F58" s="69"/>
      <c r="G58" s="69"/>
      <c r="H58" s="70"/>
    </row>
    <row r="59" spans="1:8">
      <c r="A59" s="72"/>
      <c r="B59" s="3226"/>
      <c r="C59" s="69"/>
      <c r="D59" s="69"/>
      <c r="E59" s="69"/>
      <c r="F59" s="69"/>
      <c r="G59" s="69"/>
      <c r="H59" s="70"/>
    </row>
    <row r="60" spans="1:8">
      <c r="A60" s="72"/>
      <c r="B60" s="3226"/>
      <c r="C60" s="69"/>
      <c r="D60" s="69"/>
      <c r="E60" s="69"/>
      <c r="F60" s="69"/>
      <c r="G60" s="69"/>
      <c r="H60" s="70"/>
    </row>
    <row r="61" spans="1:8">
      <c r="A61" s="72"/>
      <c r="B61" s="3226"/>
      <c r="C61" s="69"/>
      <c r="D61" s="69"/>
      <c r="E61" s="69"/>
      <c r="F61" s="69"/>
      <c r="G61" s="69"/>
      <c r="H61" s="70"/>
    </row>
    <row r="62" spans="1:8">
      <c r="A62" s="72"/>
      <c r="B62" s="3226"/>
      <c r="C62" s="69"/>
      <c r="D62" s="69"/>
      <c r="E62" s="69"/>
      <c r="F62" s="69"/>
      <c r="G62" s="69"/>
      <c r="H62" s="70"/>
    </row>
    <row r="63" spans="1:8">
      <c r="A63" s="72"/>
      <c r="B63" s="3226"/>
      <c r="C63" s="69"/>
      <c r="D63" s="69"/>
      <c r="E63" s="69"/>
      <c r="F63" s="69"/>
      <c r="G63" s="69"/>
      <c r="H63" s="70"/>
    </row>
    <row r="64" spans="1:8">
      <c r="A64" s="72"/>
      <c r="B64" s="3226"/>
      <c r="C64" s="69"/>
      <c r="D64" s="69"/>
      <c r="E64" s="69"/>
      <c r="F64" s="69"/>
      <c r="G64" s="69"/>
      <c r="H64" s="70"/>
    </row>
    <row r="65" spans="1:8">
      <c r="A65" s="72"/>
      <c r="B65" s="3226"/>
      <c r="C65" s="69"/>
      <c r="D65" s="69"/>
      <c r="E65" s="69"/>
      <c r="F65" s="69"/>
      <c r="G65" s="69"/>
      <c r="H65" s="70"/>
    </row>
    <row r="66" spans="1:8">
      <c r="A66" s="72"/>
      <c r="B66" s="3226"/>
      <c r="C66" s="69"/>
      <c r="D66" s="69"/>
      <c r="E66" s="69"/>
      <c r="F66" s="69"/>
      <c r="G66" s="69"/>
      <c r="H66" s="70"/>
    </row>
    <row r="67" spans="1:8">
      <c r="A67" s="72"/>
      <c r="B67" s="3226"/>
      <c r="C67" s="69"/>
      <c r="D67" s="69"/>
      <c r="E67" s="69"/>
      <c r="F67" s="69"/>
      <c r="G67" s="69"/>
      <c r="H67" s="70"/>
    </row>
    <row r="68" spans="1:8">
      <c r="A68" s="72"/>
      <c r="B68" s="3226"/>
      <c r="C68" s="69"/>
      <c r="D68" s="69"/>
      <c r="E68" s="69"/>
      <c r="F68" s="69"/>
      <c r="G68" s="69"/>
      <c r="H68" s="70"/>
    </row>
    <row r="69" spans="1:8">
      <c r="A69" s="72"/>
      <c r="B69" s="3226"/>
      <c r="C69" s="69"/>
      <c r="D69" s="69"/>
      <c r="E69" s="69"/>
      <c r="F69" s="69"/>
      <c r="G69" s="69"/>
      <c r="H69" s="70"/>
    </row>
    <row r="70" spans="1:8">
      <c r="A70" s="72"/>
      <c r="B70" s="69"/>
      <c r="C70" s="69"/>
      <c r="D70" s="69"/>
      <c r="E70" s="69"/>
      <c r="F70" s="69"/>
      <c r="G70" s="69"/>
      <c r="H70" s="70"/>
    </row>
    <row r="71" spans="1:8">
      <c r="A71" s="72"/>
      <c r="B71" s="69"/>
      <c r="C71" s="69"/>
      <c r="D71" s="69"/>
      <c r="E71" s="69"/>
      <c r="F71" s="69"/>
      <c r="G71" s="69"/>
      <c r="H71" s="70"/>
    </row>
    <row r="72" spans="1:8">
      <c r="A72" s="72"/>
      <c r="B72" s="69"/>
      <c r="C72" s="69"/>
      <c r="D72" s="69"/>
      <c r="E72" s="69"/>
      <c r="F72" s="69"/>
      <c r="G72" s="69"/>
      <c r="H72" s="70"/>
    </row>
    <row r="73" spans="1:8">
      <c r="A73" s="72"/>
      <c r="B73" s="69"/>
      <c r="C73" s="69"/>
      <c r="D73" s="69"/>
      <c r="E73" s="69"/>
      <c r="F73" s="69"/>
      <c r="G73" s="69"/>
      <c r="H73" s="70"/>
    </row>
    <row r="74" spans="1:8">
      <c r="A74" s="72"/>
      <c r="B74" s="69"/>
      <c r="C74" s="69"/>
      <c r="D74" s="69"/>
      <c r="E74" s="69"/>
      <c r="F74" s="69"/>
      <c r="G74" s="69"/>
      <c r="H74" s="70"/>
    </row>
    <row r="75" spans="1:8">
      <c r="A75" s="72"/>
      <c r="B75" s="69"/>
      <c r="C75" s="69"/>
      <c r="D75" s="69"/>
      <c r="E75" s="69"/>
      <c r="F75" s="69"/>
      <c r="G75" s="69"/>
      <c r="H75" s="70"/>
    </row>
    <row r="76" spans="1:8">
      <c r="A76" s="72"/>
      <c r="B76" s="69"/>
      <c r="C76" s="69"/>
      <c r="D76" s="69"/>
      <c r="E76" s="69"/>
      <c r="F76" s="69"/>
      <c r="G76" s="69"/>
      <c r="H76" s="70"/>
    </row>
    <row r="77" spans="1:8">
      <c r="A77" s="72"/>
      <c r="B77" s="69"/>
      <c r="C77" s="69"/>
      <c r="D77" s="69"/>
      <c r="E77" s="69"/>
      <c r="F77" s="69"/>
      <c r="G77" s="69"/>
      <c r="H77" s="70"/>
    </row>
    <row r="78" spans="1:8">
      <c r="A78" s="72"/>
      <c r="B78" s="69"/>
      <c r="C78" s="69"/>
      <c r="D78" s="69"/>
      <c r="E78" s="69"/>
      <c r="F78" s="69"/>
      <c r="G78" s="69"/>
      <c r="H78" s="70"/>
    </row>
    <row r="79" spans="1:8">
      <c r="A79" s="72"/>
      <c r="B79" s="69"/>
      <c r="C79" s="69"/>
      <c r="D79" s="69"/>
      <c r="E79" s="69"/>
      <c r="F79" s="69"/>
      <c r="G79" s="69"/>
      <c r="H79" s="70"/>
    </row>
    <row r="80" spans="1:8">
      <c r="A80" s="72"/>
      <c r="B80" s="69"/>
      <c r="C80" s="69"/>
      <c r="D80" s="69"/>
      <c r="E80" s="69"/>
      <c r="F80" s="69"/>
      <c r="G80" s="69"/>
      <c r="H80" s="70"/>
    </row>
    <row r="81" spans="1:8">
      <c r="A81" s="72"/>
      <c r="B81" s="69"/>
      <c r="C81" s="69"/>
      <c r="D81" s="69"/>
      <c r="E81" s="69"/>
      <c r="F81" s="69"/>
      <c r="G81" s="69"/>
      <c r="H81" s="70"/>
    </row>
    <row r="82" spans="1:8">
      <c r="A82" s="72"/>
      <c r="B82" s="69"/>
      <c r="C82" s="69"/>
      <c r="D82" s="69"/>
      <c r="E82" s="69"/>
      <c r="F82" s="69"/>
      <c r="G82" s="69"/>
      <c r="H82" s="70"/>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11"/>
      <c r="B101" s="112"/>
      <c r="C101" s="538"/>
      <c r="D101" s="538"/>
      <c r="E101" s="538"/>
      <c r="F101" s="538"/>
      <c r="G101" s="538"/>
      <c r="H101" s="539"/>
    </row>
    <row r="102" spans="1:8" ht="15.75">
      <c r="A102" s="149" t="str">
        <f>A51</f>
        <v>FERC FORM NO.1 (ED. 12-96) NYPSC Modified-96</v>
      </c>
      <c r="B102" s="17"/>
      <c r="C102" s="69"/>
      <c r="D102" s="69"/>
      <c r="E102" s="69"/>
      <c r="F102" s="69"/>
      <c r="G102" s="69"/>
      <c r="H102" s="69"/>
    </row>
    <row r="103" spans="1:8">
      <c r="A103" s="69" t="s">
        <v>1830</v>
      </c>
      <c r="B103" s="69"/>
      <c r="C103" s="69"/>
      <c r="D103" s="69"/>
      <c r="E103" s="69"/>
      <c r="F103" s="69"/>
      <c r="G103" s="69"/>
      <c r="H103" s="69"/>
    </row>
    <row r="104" spans="1:8" ht="15.75">
      <c r="A104" s="140" t="s">
        <v>2370</v>
      </c>
      <c r="B104" s="35"/>
      <c r="C104" s="35"/>
      <c r="D104" s="35"/>
      <c r="E104" s="35"/>
      <c r="F104" s="35"/>
      <c r="G104" s="35"/>
      <c r="H104" s="35"/>
    </row>
    <row r="105" spans="1:8" ht="15.75" thickBot="1">
      <c r="A105" s="30"/>
      <c r="B105" s="30"/>
      <c r="C105" s="30"/>
      <c r="D105" s="30"/>
      <c r="E105" s="30"/>
      <c r="F105" s="30"/>
      <c r="G105" s="30"/>
      <c r="H105" s="30"/>
    </row>
    <row r="106" spans="1:8">
      <c r="A106" s="29"/>
      <c r="B106" s="44" t="s">
        <v>1799</v>
      </c>
      <c r="C106" s="59" t="s">
        <v>1344</v>
      </c>
      <c r="D106" s="46"/>
      <c r="E106" s="46"/>
      <c r="F106" s="44"/>
      <c r="G106" s="44" t="s">
        <v>1721</v>
      </c>
      <c r="H106" s="60" t="s">
        <v>1722</v>
      </c>
    </row>
    <row r="107" spans="1:8">
      <c r="A107" s="72"/>
      <c r="B107" s="81" t="str">
        <f>'Data Sheet'!$C$25</f>
        <v xml:space="preserve">New York State Electric &amp; Gas Corporation </v>
      </c>
      <c r="C107" s="57">
        <v>-1</v>
      </c>
      <c r="D107" s="30" t="s">
        <v>1346</v>
      </c>
      <c r="E107" s="17"/>
      <c r="F107" s="65" t="s">
        <v>1347</v>
      </c>
      <c r="G107" s="65" t="s">
        <v>1724</v>
      </c>
      <c r="H107" s="39"/>
    </row>
    <row r="108" spans="1:8">
      <c r="A108" s="74"/>
      <c r="B108" s="38"/>
      <c r="C108" s="116">
        <v>-2</v>
      </c>
      <c r="D108" s="38" t="s">
        <v>1346</v>
      </c>
      <c r="E108" s="32"/>
      <c r="F108" s="115" t="s">
        <v>1349</v>
      </c>
      <c r="G108" s="703" t="str">
        <f>'Data Sheet'!$C$40</f>
        <v xml:space="preserve"> </v>
      </c>
      <c r="H108" s="1316" t="str">
        <f>'Data Sheet'!$C$38</f>
        <v>12/31/2017</v>
      </c>
    </row>
    <row r="109" spans="1:8">
      <c r="A109" s="148" t="s">
        <v>1829</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11"/>
      <c r="B154" s="112"/>
      <c r="C154" s="538"/>
      <c r="D154" s="538"/>
      <c r="E154" s="538"/>
      <c r="F154" s="538"/>
      <c r="G154" s="538"/>
      <c r="H154" s="539"/>
    </row>
    <row r="155" spans="1:8" ht="15.75">
      <c r="A155" s="149" t="str">
        <f>A51</f>
        <v>FERC FORM NO.1 (ED. 12-96) NYPSC Modified-96</v>
      </c>
      <c r="B155" s="17"/>
      <c r="C155" s="69"/>
      <c r="D155" s="69"/>
      <c r="E155" s="69"/>
      <c r="F155" s="69"/>
      <c r="G155" s="69"/>
      <c r="H155" s="69"/>
    </row>
    <row r="156" spans="1:8" ht="15.75" thickBot="1">
      <c r="A156" s="69" t="s">
        <v>1831</v>
      </c>
      <c r="B156" s="69"/>
      <c r="C156" s="69"/>
      <c r="D156" s="69"/>
      <c r="E156" s="69"/>
      <c r="F156" s="69"/>
      <c r="G156" s="69"/>
      <c r="H156" s="69"/>
    </row>
    <row r="157" spans="1:8">
      <c r="A157" s="29"/>
      <c r="B157" s="44" t="s">
        <v>1799</v>
      </c>
      <c r="C157" s="59" t="s">
        <v>1344</v>
      </c>
      <c r="D157" s="46"/>
      <c r="E157" s="46"/>
      <c r="F157" s="44"/>
      <c r="G157" s="44" t="s">
        <v>1721</v>
      </c>
      <c r="H157" s="60" t="s">
        <v>1722</v>
      </c>
    </row>
    <row r="158" spans="1:8">
      <c r="A158" s="72"/>
      <c r="B158" s="81" t="str">
        <f>'Data Sheet'!$C$25</f>
        <v xml:space="preserve">New York State Electric &amp; Gas Corporation </v>
      </c>
      <c r="C158" s="57">
        <v>-1</v>
      </c>
      <c r="D158" s="30" t="s">
        <v>1346</v>
      </c>
      <c r="E158" s="17"/>
      <c r="F158" s="65" t="s">
        <v>1347</v>
      </c>
      <c r="G158" s="65" t="s">
        <v>1724</v>
      </c>
      <c r="H158" s="39"/>
    </row>
    <row r="159" spans="1:8">
      <c r="A159" s="74"/>
      <c r="B159" s="38"/>
      <c r="C159" s="116">
        <v>-2</v>
      </c>
      <c r="D159" s="38" t="s">
        <v>1346</v>
      </c>
      <c r="E159" s="32"/>
      <c r="F159" s="115" t="s">
        <v>1349</v>
      </c>
      <c r="G159" s="703" t="str">
        <f>'Data Sheet'!$C$40</f>
        <v xml:space="preserve"> </v>
      </c>
      <c r="H159" s="1315" t="str">
        <f>'Data Sheet'!$C$38</f>
        <v>12/31/2017</v>
      </c>
    </row>
    <row r="160" spans="1:8">
      <c r="A160" s="148" t="s">
        <v>1829</v>
      </c>
      <c r="B160" s="32"/>
      <c r="C160" s="32"/>
      <c r="D160" s="32"/>
      <c r="E160" s="32"/>
      <c r="F160" s="32"/>
      <c r="G160" s="32"/>
      <c r="H160" s="33"/>
    </row>
    <row r="161" spans="1:8">
      <c r="A161" s="72"/>
      <c r="B161" s="69"/>
      <c r="C161" s="69"/>
      <c r="D161" s="69"/>
      <c r="E161" s="69"/>
      <c r="F161" s="69"/>
      <c r="G161" s="69"/>
      <c r="H161" s="70"/>
    </row>
    <row r="162" spans="1:8">
      <c r="A162" s="72"/>
      <c r="B162" s="3226"/>
      <c r="C162" s="3226"/>
      <c r="D162" s="3226"/>
      <c r="E162" s="3226"/>
      <c r="F162" s="3226"/>
      <c r="G162" s="3226"/>
      <c r="H162" s="407"/>
    </row>
    <row r="163" spans="1:8">
      <c r="A163" s="72"/>
      <c r="B163" s="3226"/>
      <c r="C163" s="3226"/>
      <c r="D163" s="3226"/>
      <c r="E163" s="3226"/>
      <c r="F163" s="3226"/>
      <c r="G163" s="3226"/>
      <c r="H163" s="407"/>
    </row>
    <row r="164" spans="1:8">
      <c r="A164" s="72"/>
      <c r="B164" s="3226"/>
      <c r="C164" s="3226"/>
      <c r="D164" s="3226"/>
      <c r="E164" s="3226"/>
      <c r="F164" s="3226"/>
      <c r="G164" s="3226"/>
      <c r="H164" s="407"/>
    </row>
    <row r="165" spans="1:8">
      <c r="A165" s="72"/>
      <c r="B165" s="3226"/>
      <c r="C165" s="3226"/>
      <c r="D165" s="3226"/>
      <c r="E165" s="3226"/>
      <c r="F165" s="3226"/>
      <c r="G165" s="3226"/>
      <c r="H165" s="407"/>
    </row>
    <row r="166" spans="1:8">
      <c r="A166" s="72"/>
      <c r="B166" s="3226"/>
      <c r="C166" s="3226"/>
      <c r="D166" s="3226"/>
      <c r="E166" s="3226"/>
      <c r="F166" s="3226"/>
      <c r="G166" s="3226"/>
      <c r="H166" s="407"/>
    </row>
    <row r="167" spans="1:8" ht="15" customHeight="1">
      <c r="A167" s="72"/>
      <c r="B167" s="3226"/>
      <c r="C167" s="3226"/>
      <c r="D167" s="3226"/>
      <c r="E167" s="3226"/>
      <c r="F167" s="3226"/>
      <c r="G167" s="3226"/>
      <c r="H167" s="407"/>
    </row>
    <row r="168" spans="1:8" ht="15.75" customHeight="1">
      <c r="A168" s="72"/>
      <c r="B168" s="3226"/>
      <c r="C168" s="3226"/>
      <c r="D168" s="3226"/>
      <c r="E168" s="3226"/>
      <c r="F168" s="3226"/>
      <c r="G168" s="3226"/>
      <c r="H168" s="407"/>
    </row>
    <row r="169" spans="1:8">
      <c r="A169" s="72"/>
      <c r="B169" s="3226"/>
      <c r="C169" s="3226"/>
      <c r="D169" s="3226"/>
      <c r="E169" s="3226"/>
      <c r="F169" s="3226"/>
      <c r="G169" s="3226"/>
      <c r="H169" s="407"/>
    </row>
    <row r="170" spans="1:8">
      <c r="A170" s="72"/>
      <c r="B170" s="3226"/>
      <c r="C170" s="3226"/>
      <c r="D170" s="3226"/>
      <c r="E170" s="3226"/>
      <c r="F170" s="3226"/>
      <c r="G170" s="3226"/>
      <c r="H170" s="407"/>
    </row>
    <row r="171" spans="1:8">
      <c r="A171" s="72"/>
      <c r="B171" s="3226"/>
      <c r="C171" s="3226"/>
      <c r="D171" s="3226"/>
      <c r="E171" s="3226"/>
      <c r="F171" s="3226"/>
      <c r="G171" s="3226"/>
      <c r="H171" s="407"/>
    </row>
    <row r="172" spans="1:8">
      <c r="A172" s="72"/>
      <c r="B172" s="3226"/>
      <c r="C172" s="3226"/>
      <c r="D172" s="3226"/>
      <c r="E172" s="3226"/>
      <c r="F172" s="3226"/>
      <c r="G172" s="3226"/>
      <c r="H172" s="407"/>
    </row>
    <row r="173" spans="1:8">
      <c r="A173" s="72"/>
      <c r="B173" s="3226"/>
      <c r="C173" s="3226"/>
      <c r="D173" s="3226"/>
      <c r="E173" s="3226"/>
      <c r="F173" s="3226"/>
      <c r="G173" s="3226"/>
      <c r="H173" s="407"/>
    </row>
    <row r="174" spans="1:8">
      <c r="A174" s="72"/>
      <c r="B174" s="3226"/>
      <c r="C174" s="3226"/>
      <c r="D174" s="3226"/>
      <c r="E174" s="3226"/>
      <c r="F174" s="3226"/>
      <c r="G174" s="3226"/>
      <c r="H174" s="407"/>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11"/>
      <c r="B206" s="112"/>
      <c r="C206" s="538"/>
      <c r="D206" s="538"/>
      <c r="E206" s="538"/>
      <c r="F206" s="538"/>
      <c r="G206" s="538"/>
      <c r="H206" s="539"/>
    </row>
    <row r="207" spans="1:8" ht="15.75">
      <c r="A207" s="149" t="str">
        <f>A51</f>
        <v>FERC FORM NO.1 (ED. 12-96) NYPSC Modified-96</v>
      </c>
      <c r="B207" s="17"/>
      <c r="C207" s="69"/>
      <c r="D207" s="69"/>
      <c r="E207" s="69"/>
      <c r="F207" s="69"/>
      <c r="G207" s="69"/>
      <c r="H207" s="69"/>
    </row>
    <row r="208" spans="1:8">
      <c r="A208" s="69" t="s">
        <v>1832</v>
      </c>
      <c r="B208" s="69"/>
      <c r="C208" s="69"/>
      <c r="D208" s="69"/>
      <c r="E208" s="69"/>
      <c r="F208" s="69"/>
      <c r="G208" s="69"/>
      <c r="H208" s="69"/>
    </row>
    <row r="210" spans="1:9" ht="15.75" thickBot="1"/>
    <row r="211" spans="1:9">
      <c r="A211" s="2857"/>
      <c r="B211" s="2863" t="s">
        <v>1799</v>
      </c>
      <c r="C211" s="2866" t="s">
        <v>1344</v>
      </c>
      <c r="D211" s="2864"/>
      <c r="E211" s="2864"/>
      <c r="F211" s="2863"/>
      <c r="G211" s="2863" t="s">
        <v>1721</v>
      </c>
      <c r="H211" s="2867" t="s">
        <v>1722</v>
      </c>
    </row>
    <row r="212" spans="1:9">
      <c r="A212" s="2869"/>
      <c r="B212" s="2871" t="s">
        <v>4778</v>
      </c>
      <c r="C212" s="2865">
        <v>-1</v>
      </c>
      <c r="D212" s="2858" t="s">
        <v>1346</v>
      </c>
      <c r="E212" s="2856"/>
      <c r="F212" s="2868" t="s">
        <v>1347</v>
      </c>
      <c r="G212" s="2868" t="s">
        <v>1724</v>
      </c>
      <c r="H212" s="2862"/>
    </row>
    <row r="213" spans="1:9">
      <c r="A213" s="2870"/>
      <c r="B213" s="2861"/>
      <c r="C213" s="2873">
        <v>-2</v>
      </c>
      <c r="D213" s="2861" t="s">
        <v>1346</v>
      </c>
      <c r="E213" s="2859"/>
      <c r="F213" s="2872" t="s">
        <v>1349</v>
      </c>
      <c r="G213" s="2875" t="s">
        <v>1788</v>
      </c>
      <c r="H213" s="1315" t="str">
        <f>'Data Sheet'!$C$38</f>
        <v>12/31/2017</v>
      </c>
    </row>
    <row r="214" spans="1:9" ht="15.75" thickBot="1">
      <c r="A214" s="2874" t="s">
        <v>1829</v>
      </c>
      <c r="B214" s="2859"/>
      <c r="C214" s="2859"/>
      <c r="D214" s="2859"/>
      <c r="E214" s="2859"/>
      <c r="F214" s="2859"/>
      <c r="G214" s="2859"/>
      <c r="H214" s="2860"/>
    </row>
    <row r="215" spans="1:9">
      <c r="A215" s="2850"/>
      <c r="B215" s="2850"/>
      <c r="C215" s="2850"/>
      <c r="D215" s="2850"/>
      <c r="E215" s="2850"/>
      <c r="F215" s="2850"/>
      <c r="G215" s="2850"/>
      <c r="H215" s="60"/>
      <c r="I215" s="2844"/>
    </row>
    <row r="216" spans="1:9">
      <c r="A216" s="832"/>
      <c r="B216" s="832"/>
      <c r="C216" s="832"/>
      <c r="D216" s="832"/>
      <c r="E216" s="832"/>
      <c r="F216" s="832"/>
      <c r="G216" s="832"/>
      <c r="H216" s="39"/>
      <c r="I216" s="2844"/>
    </row>
    <row r="217" spans="1:9">
      <c r="A217" s="832"/>
      <c r="B217" s="832"/>
      <c r="C217" s="832"/>
      <c r="D217" s="832"/>
      <c r="E217" s="832"/>
      <c r="F217" s="832"/>
      <c r="G217" s="832"/>
      <c r="H217" s="70"/>
      <c r="I217" s="2852"/>
    </row>
    <row r="218" spans="1:9">
      <c r="A218" s="832"/>
      <c r="B218" s="832"/>
      <c r="C218" s="832"/>
      <c r="D218" s="832"/>
      <c r="E218" s="832"/>
      <c r="F218" s="832"/>
      <c r="G218" s="832"/>
      <c r="H218" s="70"/>
      <c r="I218" s="2852"/>
    </row>
    <row r="219" spans="1:9">
      <c r="A219" s="832"/>
      <c r="B219" s="832"/>
      <c r="C219" s="832"/>
      <c r="D219" s="832"/>
      <c r="E219" s="832"/>
      <c r="F219" s="832"/>
      <c r="G219" s="832"/>
      <c r="H219" s="70"/>
      <c r="I219" s="2852"/>
    </row>
    <row r="220" spans="1:9">
      <c r="A220" s="832"/>
      <c r="B220" s="832"/>
      <c r="C220" s="832"/>
      <c r="D220" s="832"/>
      <c r="E220" s="832"/>
      <c r="F220" s="832"/>
      <c r="G220" s="832"/>
      <c r="H220" s="70"/>
      <c r="I220" s="2852"/>
    </row>
    <row r="221" spans="1:9">
      <c r="A221" s="832"/>
      <c r="B221" s="832"/>
      <c r="C221" s="832"/>
      <c r="D221" s="832"/>
      <c r="E221" s="832"/>
      <c r="F221" s="832"/>
      <c r="G221" s="832"/>
      <c r="H221" s="70"/>
      <c r="I221" s="2844"/>
    </row>
    <row r="222" spans="1:9">
      <c r="A222" s="832"/>
      <c r="B222" s="832"/>
      <c r="C222" s="832"/>
      <c r="D222" s="832"/>
      <c r="E222" s="832"/>
      <c r="F222" s="832"/>
      <c r="G222" s="832"/>
      <c r="H222" s="70"/>
      <c r="I222" s="2844"/>
    </row>
    <row r="223" spans="1:9">
      <c r="A223" s="832"/>
      <c r="B223" s="832"/>
      <c r="C223" s="832"/>
      <c r="D223" s="832"/>
      <c r="E223" s="832"/>
      <c r="F223" s="832"/>
      <c r="G223" s="832"/>
      <c r="H223" s="70"/>
      <c r="I223" s="2844"/>
    </row>
    <row r="224" spans="1:9">
      <c r="A224" s="832"/>
      <c r="B224" s="832"/>
      <c r="C224" s="832"/>
      <c r="D224" s="832"/>
      <c r="E224" s="832"/>
      <c r="F224" s="832"/>
      <c r="G224" s="832"/>
      <c r="H224" s="70"/>
      <c r="I224" s="2844"/>
    </row>
    <row r="225" spans="1:9">
      <c r="A225" s="832"/>
      <c r="B225" s="832"/>
      <c r="C225" s="832"/>
      <c r="D225" s="832"/>
      <c r="E225" s="832"/>
      <c r="F225" s="832"/>
      <c r="G225" s="832"/>
      <c r="H225" s="70"/>
      <c r="I225" s="2844"/>
    </row>
    <row r="226" spans="1:9">
      <c r="A226" s="832"/>
      <c r="B226" s="832"/>
      <c r="C226" s="832"/>
      <c r="D226" s="832"/>
      <c r="E226" s="832"/>
      <c r="F226" s="832"/>
      <c r="G226" s="832"/>
      <c r="H226" s="70"/>
      <c r="I226" s="2844"/>
    </row>
    <row r="227" spans="1:9">
      <c r="A227" s="832"/>
      <c r="B227" s="832"/>
      <c r="C227" s="832"/>
      <c r="D227" s="832"/>
      <c r="E227" s="832"/>
      <c r="F227" s="832"/>
      <c r="G227" s="832"/>
      <c r="H227" s="70"/>
      <c r="I227" s="2844"/>
    </row>
    <row r="228" spans="1:9">
      <c r="A228" s="832"/>
      <c r="B228" s="832"/>
      <c r="C228" s="832"/>
      <c r="D228" s="832"/>
      <c r="E228" s="832"/>
      <c r="F228" s="832"/>
      <c r="G228" s="832"/>
      <c r="H228" s="70"/>
      <c r="I228" s="2844"/>
    </row>
    <row r="229" spans="1:9">
      <c r="A229" s="832"/>
      <c r="B229" s="832"/>
      <c r="C229" s="832"/>
      <c r="D229" s="832"/>
      <c r="E229" s="832"/>
      <c r="F229" s="832"/>
      <c r="G229" s="832"/>
      <c r="H229" s="70"/>
      <c r="I229" s="2844"/>
    </row>
    <row r="230" spans="1:9">
      <c r="A230" s="832"/>
      <c r="B230" s="832"/>
      <c r="C230" s="832"/>
      <c r="D230" s="832"/>
      <c r="E230" s="832"/>
      <c r="F230" s="832"/>
      <c r="G230" s="832"/>
      <c r="H230" s="70"/>
      <c r="I230" s="2844"/>
    </row>
    <row r="231" spans="1:9">
      <c r="A231" s="832"/>
      <c r="B231" s="832"/>
      <c r="C231" s="832"/>
      <c r="D231" s="832"/>
      <c r="E231" s="832"/>
      <c r="F231" s="832"/>
      <c r="G231" s="832"/>
      <c r="H231" s="70"/>
      <c r="I231" s="2844"/>
    </row>
    <row r="232" spans="1:9">
      <c r="A232" s="832"/>
      <c r="B232" s="832"/>
      <c r="C232" s="832"/>
      <c r="D232" s="832"/>
      <c r="E232" s="832"/>
      <c r="F232" s="832"/>
      <c r="G232" s="832"/>
      <c r="H232" s="70"/>
      <c r="I232" s="2844"/>
    </row>
    <row r="233" spans="1:9">
      <c r="A233" s="832"/>
      <c r="B233" s="832"/>
      <c r="C233" s="832"/>
      <c r="D233" s="832"/>
      <c r="E233" s="832"/>
      <c r="F233" s="832"/>
      <c r="G233" s="832"/>
      <c r="H233" s="70"/>
      <c r="I233" s="2844"/>
    </row>
    <row r="234" spans="1:9">
      <c r="A234" s="832"/>
      <c r="B234" s="832"/>
      <c r="C234" s="832"/>
      <c r="D234" s="832"/>
      <c r="E234" s="832"/>
      <c r="F234" s="832"/>
      <c r="G234" s="832"/>
      <c r="H234" s="70"/>
      <c r="I234" s="2844"/>
    </row>
    <row r="235" spans="1:9">
      <c r="A235" s="832"/>
      <c r="B235" s="832"/>
      <c r="C235" s="832"/>
      <c r="D235" s="832"/>
      <c r="E235" s="832"/>
      <c r="F235" s="832"/>
      <c r="G235" s="832"/>
      <c r="H235" s="70"/>
      <c r="I235" s="2844"/>
    </row>
    <row r="236" spans="1:9">
      <c r="A236" s="832"/>
      <c r="B236" s="832"/>
      <c r="C236" s="832"/>
      <c r="D236" s="832"/>
      <c r="E236" s="832"/>
      <c r="F236" s="832"/>
      <c r="G236" s="832"/>
      <c r="H236" s="70"/>
      <c r="I236" s="2844"/>
    </row>
    <row r="237" spans="1:9">
      <c r="A237" s="832"/>
      <c r="B237" s="832"/>
      <c r="C237" s="832"/>
      <c r="D237" s="832"/>
      <c r="E237" s="832"/>
      <c r="F237" s="832"/>
      <c r="G237" s="832"/>
      <c r="H237" s="70"/>
      <c r="I237" s="2844"/>
    </row>
    <row r="238" spans="1:9">
      <c r="A238" s="832"/>
      <c r="B238" s="832"/>
      <c r="C238" s="832"/>
      <c r="D238" s="832"/>
      <c r="E238" s="832"/>
      <c r="F238" s="832"/>
      <c r="G238" s="832"/>
      <c r="H238" s="70"/>
      <c r="I238" s="2844"/>
    </row>
    <row r="239" spans="1:9">
      <c r="A239" s="832"/>
      <c r="B239" s="832"/>
      <c r="C239" s="832"/>
      <c r="D239" s="832"/>
      <c r="E239" s="832"/>
      <c r="F239" s="832"/>
      <c r="G239" s="832"/>
      <c r="H239" s="70"/>
      <c r="I239" s="2844"/>
    </row>
    <row r="240" spans="1:9">
      <c r="A240" s="832"/>
      <c r="B240" s="832"/>
      <c r="C240" s="832"/>
      <c r="D240" s="832"/>
      <c r="E240" s="832"/>
      <c r="F240" s="832"/>
      <c r="G240" s="832"/>
      <c r="H240" s="70"/>
      <c r="I240" s="2844"/>
    </row>
    <row r="241" spans="1:9">
      <c r="A241" s="832"/>
      <c r="B241" s="832"/>
      <c r="C241" s="832"/>
      <c r="D241" s="832"/>
      <c r="E241" s="832"/>
      <c r="F241" s="832"/>
      <c r="G241" s="832"/>
      <c r="H241" s="70"/>
      <c r="I241" s="2844"/>
    </row>
    <row r="242" spans="1:9">
      <c r="A242" s="832"/>
      <c r="B242" s="832"/>
      <c r="C242" s="832"/>
      <c r="D242" s="832"/>
      <c r="E242" s="832"/>
      <c r="F242" s="832"/>
      <c r="G242" s="832"/>
      <c r="H242" s="70"/>
      <c r="I242" s="2844"/>
    </row>
    <row r="243" spans="1:9">
      <c r="A243" s="832"/>
      <c r="B243" s="832"/>
      <c r="C243" s="832"/>
      <c r="D243" s="832"/>
      <c r="E243" s="832"/>
      <c r="F243" s="832"/>
      <c r="G243" s="832"/>
      <c r="H243" s="70"/>
      <c r="I243" s="2844"/>
    </row>
    <row r="244" spans="1:9">
      <c r="A244" s="832"/>
      <c r="B244" s="832"/>
      <c r="C244" s="832"/>
      <c r="D244" s="832"/>
      <c r="E244" s="832"/>
      <c r="F244" s="832"/>
      <c r="G244" s="832"/>
      <c r="H244" s="70"/>
      <c r="I244" s="2844"/>
    </row>
    <row r="245" spans="1:9">
      <c r="A245" s="832"/>
      <c r="B245" s="832"/>
      <c r="C245" s="832"/>
      <c r="D245" s="832"/>
      <c r="E245" s="832"/>
      <c r="F245" s="832"/>
      <c r="G245" s="832"/>
      <c r="H245" s="70"/>
      <c r="I245" s="2844"/>
    </row>
    <row r="246" spans="1:9">
      <c r="A246" s="832"/>
      <c r="B246" s="832"/>
      <c r="C246" s="832"/>
      <c r="D246" s="832"/>
      <c r="E246" s="832"/>
      <c r="F246" s="832"/>
      <c r="G246" s="832"/>
      <c r="H246" s="70"/>
      <c r="I246" s="2844"/>
    </row>
    <row r="247" spans="1:9">
      <c r="A247" s="832"/>
      <c r="B247" s="832"/>
      <c r="C247" s="832"/>
      <c r="D247" s="832"/>
      <c r="E247" s="832"/>
      <c r="F247" s="832"/>
      <c r="G247" s="832"/>
      <c r="H247" s="70"/>
      <c r="I247" s="2844"/>
    </row>
    <row r="248" spans="1:9">
      <c r="A248" s="832"/>
      <c r="B248" s="832"/>
      <c r="C248" s="832"/>
      <c r="D248" s="832"/>
      <c r="E248" s="832"/>
      <c r="F248" s="832"/>
      <c r="G248" s="832"/>
      <c r="H248" s="70"/>
      <c r="I248" s="2844"/>
    </row>
    <row r="249" spans="1:9">
      <c r="A249" s="832"/>
      <c r="B249" s="832"/>
      <c r="C249" s="832"/>
      <c r="D249" s="832"/>
      <c r="E249" s="832"/>
      <c r="F249" s="832"/>
      <c r="G249" s="832"/>
      <c r="H249" s="70"/>
      <c r="I249" s="2844"/>
    </row>
    <row r="250" spans="1:9">
      <c r="A250" s="832"/>
      <c r="B250" s="832"/>
      <c r="C250" s="832"/>
      <c r="D250" s="832"/>
      <c r="E250" s="832"/>
      <c r="F250" s="832"/>
      <c r="G250" s="832"/>
      <c r="H250" s="70"/>
      <c r="I250" s="2844"/>
    </row>
    <row r="251" spans="1:9">
      <c r="A251" s="832"/>
      <c r="B251" s="832"/>
      <c r="C251" s="832"/>
      <c r="D251" s="832"/>
      <c r="E251" s="832"/>
      <c r="F251" s="832"/>
      <c r="G251" s="832"/>
      <c r="H251" s="70"/>
      <c r="I251" s="2844"/>
    </row>
    <row r="252" spans="1:9">
      <c r="A252" s="832"/>
      <c r="B252" s="832"/>
      <c r="C252" s="832"/>
      <c r="D252" s="832"/>
      <c r="E252" s="832"/>
      <c r="F252" s="832"/>
      <c r="G252" s="832"/>
      <c r="H252" s="70"/>
      <c r="I252" s="2844"/>
    </row>
    <row r="253" spans="1:9">
      <c r="A253" s="832"/>
      <c r="B253" s="832"/>
      <c r="C253" s="832"/>
      <c r="D253" s="832"/>
      <c r="E253" s="832"/>
      <c r="F253" s="832"/>
      <c r="G253" s="832"/>
      <c r="H253" s="70"/>
      <c r="I253" s="2844"/>
    </row>
    <row r="254" spans="1:9">
      <c r="A254" s="832"/>
      <c r="B254" s="832"/>
      <c r="C254" s="832"/>
      <c r="D254" s="832"/>
      <c r="E254" s="832"/>
      <c r="F254" s="832"/>
      <c r="G254" s="832"/>
      <c r="H254" s="70"/>
      <c r="I254" s="2844"/>
    </row>
    <row r="255" spans="1:9">
      <c r="A255" s="832"/>
      <c r="B255" s="832"/>
      <c r="C255" s="832"/>
      <c r="D255" s="832"/>
      <c r="E255" s="832"/>
      <c r="F255" s="832"/>
      <c r="G255" s="832"/>
      <c r="H255" s="70"/>
      <c r="I255" s="2844"/>
    </row>
    <row r="256" spans="1:9">
      <c r="A256" s="832"/>
      <c r="B256" s="832"/>
      <c r="C256" s="832"/>
      <c r="D256" s="832"/>
      <c r="E256" s="832"/>
      <c r="F256" s="832"/>
      <c r="G256" s="832"/>
      <c r="H256" s="70"/>
      <c r="I256" s="2844"/>
    </row>
    <row r="257" spans="1:9">
      <c r="A257" s="832"/>
      <c r="B257" s="832"/>
      <c r="C257" s="832"/>
      <c r="D257" s="832"/>
      <c r="E257" s="832"/>
      <c r="F257" s="832"/>
      <c r="G257" s="832"/>
      <c r="H257" s="70"/>
      <c r="I257" s="2844"/>
    </row>
    <row r="258" spans="1:9" ht="15.75" thickBot="1">
      <c r="A258" s="111"/>
      <c r="B258" s="112"/>
      <c r="C258" s="538"/>
      <c r="D258" s="538"/>
      <c r="E258" s="538"/>
      <c r="F258" s="538"/>
      <c r="G258" s="538"/>
      <c r="H258" s="539"/>
      <c r="I258" s="2844"/>
    </row>
    <row r="259" spans="1:9">
      <c r="A259" s="832"/>
      <c r="B259" s="832"/>
      <c r="C259" s="832"/>
      <c r="D259" s="832"/>
      <c r="E259" s="832"/>
      <c r="F259" s="832"/>
      <c r="G259" s="832"/>
      <c r="H259" s="2844"/>
      <c r="I259" s="2844"/>
    </row>
    <row r="260" spans="1:9" s="2844" customFormat="1">
      <c r="A260" s="69"/>
      <c r="B260" s="69" t="s">
        <v>4779</v>
      </c>
      <c r="C260" s="69"/>
      <c r="D260" s="69"/>
      <c r="E260" s="69"/>
      <c r="F260" s="69"/>
      <c r="G260" s="69"/>
      <c r="H260" s="69"/>
    </row>
    <row r="261" spans="1:9" ht="15.75" thickBot="1">
      <c r="A261" s="832"/>
      <c r="B261" s="832"/>
      <c r="C261" s="832"/>
      <c r="D261" s="832"/>
      <c r="E261" s="832"/>
      <c r="F261" s="832"/>
      <c r="G261" s="832"/>
      <c r="H261" s="2844"/>
      <c r="I261" s="2844"/>
    </row>
    <row r="262" spans="1:9">
      <c r="A262" s="2876"/>
      <c r="B262" s="2882" t="s">
        <v>1799</v>
      </c>
      <c r="C262" s="2883" t="s">
        <v>1344</v>
      </c>
      <c r="D262" s="2884"/>
      <c r="E262" s="2884"/>
      <c r="F262" s="2882"/>
      <c r="G262" s="2882" t="s">
        <v>1721</v>
      </c>
      <c r="H262" s="2885" t="s">
        <v>1722</v>
      </c>
      <c r="I262" s="2844"/>
    </row>
    <row r="263" spans="1:9">
      <c r="A263" s="2877"/>
      <c r="B263" s="2878" t="s">
        <v>4778</v>
      </c>
      <c r="C263" s="2889">
        <v>-1</v>
      </c>
      <c r="D263" s="2886" t="s">
        <v>1346</v>
      </c>
      <c r="E263" s="2880"/>
      <c r="F263" s="2887" t="s">
        <v>1347</v>
      </c>
      <c r="G263" s="2887" t="s">
        <v>1724</v>
      </c>
      <c r="H263" s="2888"/>
      <c r="I263" s="2844"/>
    </row>
    <row r="264" spans="1:9">
      <c r="A264" s="2879"/>
      <c r="B264" s="2890"/>
      <c r="C264" s="2892">
        <v>-2</v>
      </c>
      <c r="D264" s="2890" t="s">
        <v>1346</v>
      </c>
      <c r="E264" s="2893"/>
      <c r="F264" s="2891" t="s">
        <v>1349</v>
      </c>
      <c r="G264" s="2881" t="s">
        <v>1788</v>
      </c>
      <c r="H264" s="1315" t="str">
        <f>'Data Sheet'!$C$38</f>
        <v>12/31/2017</v>
      </c>
      <c r="I264" s="2844"/>
    </row>
    <row r="265" spans="1:9">
      <c r="A265" s="2895" t="s">
        <v>1829</v>
      </c>
      <c r="B265" s="2893"/>
      <c r="C265" s="2893"/>
      <c r="D265" s="2893"/>
      <c r="E265" s="2893"/>
      <c r="F265" s="2893"/>
      <c r="G265" s="2893"/>
      <c r="H265" s="2894"/>
      <c r="I265" s="2844"/>
    </row>
    <row r="266" spans="1:9">
      <c r="A266" s="832"/>
      <c r="B266" s="832"/>
      <c r="C266" s="832"/>
      <c r="D266" s="832"/>
      <c r="E266" s="832"/>
      <c r="F266" s="832"/>
      <c r="G266" s="832"/>
      <c r="H266" s="70"/>
      <c r="I266" s="2844"/>
    </row>
    <row r="267" spans="1:9">
      <c r="A267" s="832"/>
      <c r="B267" s="832"/>
      <c r="C267" s="832"/>
      <c r="D267" s="832"/>
      <c r="E267" s="832"/>
      <c r="F267" s="832"/>
      <c r="G267" s="832"/>
      <c r="H267" s="70"/>
      <c r="I267" s="2844"/>
    </row>
    <row r="268" spans="1:9">
      <c r="A268" s="832"/>
      <c r="B268" s="832"/>
      <c r="C268" s="832"/>
      <c r="D268" s="832"/>
      <c r="E268" s="832"/>
      <c r="F268" s="832"/>
      <c r="G268" s="832"/>
      <c r="H268" s="70"/>
      <c r="I268" s="2844"/>
    </row>
    <row r="269" spans="1:9">
      <c r="A269" s="832"/>
      <c r="B269" s="832"/>
      <c r="C269" s="832"/>
      <c r="D269" s="832"/>
      <c r="E269" s="832"/>
      <c r="F269" s="832"/>
      <c r="G269" s="832"/>
      <c r="H269" s="70"/>
      <c r="I269" s="2844"/>
    </row>
    <row r="270" spans="1:9">
      <c r="A270" s="832"/>
      <c r="B270" s="832"/>
      <c r="C270" s="832"/>
      <c r="D270" s="832"/>
      <c r="E270" s="832"/>
      <c r="F270" s="832"/>
      <c r="G270" s="832"/>
      <c r="H270" s="70"/>
      <c r="I270" s="2844"/>
    </row>
    <row r="271" spans="1:9">
      <c r="A271" s="832"/>
      <c r="B271" s="832"/>
      <c r="C271" s="832"/>
      <c r="D271" s="832"/>
      <c r="E271" s="832"/>
      <c r="F271" s="832"/>
      <c r="G271" s="832"/>
      <c r="H271" s="70"/>
      <c r="I271" s="2844"/>
    </row>
    <row r="272" spans="1:9">
      <c r="A272" s="832"/>
      <c r="B272" s="832"/>
      <c r="C272" s="832"/>
      <c r="D272" s="832"/>
      <c r="E272" s="832"/>
      <c r="F272" s="832"/>
      <c r="G272" s="832"/>
      <c r="H272" s="70"/>
      <c r="I272" s="2844"/>
    </row>
    <row r="273" spans="1:9">
      <c r="A273" s="832"/>
      <c r="B273" s="832"/>
      <c r="C273" s="832"/>
      <c r="D273" s="832"/>
      <c r="E273" s="832"/>
      <c r="F273" s="832"/>
      <c r="G273" s="832"/>
      <c r="H273" s="70"/>
      <c r="I273" s="2844"/>
    </row>
    <row r="274" spans="1:9">
      <c r="A274" s="832"/>
      <c r="B274" s="832"/>
      <c r="C274" s="832"/>
      <c r="D274" s="832"/>
      <c r="E274" s="832"/>
      <c r="F274" s="832"/>
      <c r="G274" s="832"/>
      <c r="H274" s="70"/>
      <c r="I274" s="2844"/>
    </row>
    <row r="275" spans="1:9">
      <c r="A275" s="832"/>
      <c r="B275" s="832"/>
      <c r="C275" s="832"/>
      <c r="D275" s="832"/>
      <c r="E275" s="832"/>
      <c r="F275" s="832"/>
      <c r="G275" s="832"/>
      <c r="H275" s="70"/>
      <c r="I275" s="2844"/>
    </row>
    <row r="276" spans="1:9">
      <c r="A276" s="832"/>
      <c r="B276" s="832"/>
      <c r="C276" s="832"/>
      <c r="D276" s="832"/>
      <c r="E276" s="832"/>
      <c r="F276" s="832"/>
      <c r="G276" s="832"/>
      <c r="H276" s="70"/>
      <c r="I276" s="2844"/>
    </row>
    <row r="277" spans="1:9">
      <c r="A277" s="832"/>
      <c r="B277" s="832"/>
      <c r="C277" s="832"/>
      <c r="D277" s="832"/>
      <c r="E277" s="832"/>
      <c r="F277" s="832"/>
      <c r="G277" s="832"/>
      <c r="H277" s="70"/>
      <c r="I277" s="2844"/>
    </row>
    <row r="278" spans="1:9">
      <c r="A278" s="832"/>
      <c r="B278" s="832"/>
      <c r="C278" s="832"/>
      <c r="D278" s="832"/>
      <c r="E278" s="832"/>
      <c r="F278" s="832"/>
      <c r="G278" s="832"/>
      <c r="H278" s="70"/>
      <c r="I278" s="2844"/>
    </row>
    <row r="279" spans="1:9" s="2999" customFormat="1">
      <c r="A279" s="832"/>
      <c r="B279" s="832"/>
      <c r="C279" s="832"/>
      <c r="D279" s="832"/>
      <c r="E279" s="832"/>
      <c r="F279" s="832"/>
      <c r="G279" s="832"/>
      <c r="H279" s="70"/>
    </row>
    <row r="280" spans="1:9" s="2999" customFormat="1">
      <c r="A280" s="832"/>
      <c r="B280" s="832"/>
      <c r="C280" s="832"/>
      <c r="D280" s="832"/>
      <c r="E280" s="832"/>
      <c r="F280" s="832"/>
      <c r="G280" s="832"/>
      <c r="H280" s="70"/>
    </row>
    <row r="281" spans="1:9" s="2999" customFormat="1">
      <c r="A281" s="832"/>
      <c r="B281" s="832"/>
      <c r="C281" s="832"/>
      <c r="D281" s="832"/>
      <c r="E281" s="832"/>
      <c r="F281" s="832"/>
      <c r="G281" s="832"/>
      <c r="H281" s="70"/>
    </row>
    <row r="282" spans="1:9" s="2999" customFormat="1">
      <c r="A282" s="832"/>
      <c r="B282" s="832"/>
      <c r="C282" s="832"/>
      <c r="D282" s="832"/>
      <c r="E282" s="832"/>
      <c r="F282" s="832"/>
      <c r="G282" s="832"/>
      <c r="H282" s="70"/>
    </row>
    <row r="283" spans="1:9" s="2999" customFormat="1">
      <c r="A283" s="832"/>
      <c r="B283" s="832"/>
      <c r="C283" s="832"/>
      <c r="D283" s="832"/>
      <c r="E283" s="832"/>
      <c r="F283" s="832"/>
      <c r="G283" s="832"/>
      <c r="H283" s="70"/>
    </row>
    <row r="284" spans="1:9" s="2999" customFormat="1">
      <c r="A284" s="832"/>
      <c r="B284" s="832"/>
      <c r="C284" s="832"/>
      <c r="D284" s="832"/>
      <c r="E284" s="832"/>
      <c r="F284" s="832"/>
      <c r="G284" s="832"/>
      <c r="H284" s="70"/>
    </row>
    <row r="285" spans="1:9" s="2999" customFormat="1">
      <c r="A285" s="832"/>
      <c r="B285" s="832"/>
      <c r="C285" s="832"/>
      <c r="D285" s="832"/>
      <c r="E285" s="832"/>
      <c r="F285" s="832"/>
      <c r="G285" s="832"/>
      <c r="H285" s="70"/>
    </row>
    <row r="286" spans="1:9" s="2999" customFormat="1">
      <c r="A286" s="832"/>
      <c r="B286" s="832"/>
      <c r="C286" s="832"/>
      <c r="D286" s="832"/>
      <c r="E286" s="832"/>
      <c r="F286" s="832"/>
      <c r="G286" s="832"/>
      <c r="H286" s="70"/>
    </row>
    <row r="287" spans="1:9" s="2999" customFormat="1">
      <c r="A287" s="832"/>
      <c r="B287" s="832"/>
      <c r="C287" s="832"/>
      <c r="D287" s="832"/>
      <c r="E287" s="832"/>
      <c r="F287" s="832"/>
      <c r="G287" s="832"/>
      <c r="H287" s="70"/>
    </row>
    <row r="288" spans="1:9" s="2999" customFormat="1">
      <c r="A288" s="832"/>
      <c r="B288" s="832"/>
      <c r="C288" s="832"/>
      <c r="D288" s="832"/>
      <c r="E288" s="832"/>
      <c r="F288" s="832"/>
      <c r="G288" s="832"/>
      <c r="H288" s="70"/>
    </row>
    <row r="289" spans="1:9" s="2999" customFormat="1">
      <c r="A289" s="832"/>
      <c r="B289" s="832"/>
      <c r="C289" s="832"/>
      <c r="D289" s="832"/>
      <c r="E289" s="832"/>
      <c r="F289" s="832"/>
      <c r="G289" s="832"/>
      <c r="H289" s="70"/>
    </row>
    <row r="290" spans="1:9" s="2999" customFormat="1">
      <c r="A290" s="832"/>
      <c r="B290" s="832"/>
      <c r="C290" s="832"/>
      <c r="D290" s="832"/>
      <c r="E290" s="832"/>
      <c r="F290" s="832"/>
      <c r="G290" s="832"/>
      <c r="H290" s="70"/>
    </row>
    <row r="291" spans="1:9" s="2999" customFormat="1">
      <c r="A291" s="832"/>
      <c r="B291" s="832"/>
      <c r="C291" s="832"/>
      <c r="D291" s="832"/>
      <c r="E291" s="832"/>
      <c r="F291" s="832"/>
      <c r="G291" s="832"/>
      <c r="H291" s="70"/>
    </row>
    <row r="292" spans="1:9" s="2999" customFormat="1">
      <c r="A292" s="832"/>
      <c r="B292" s="832"/>
      <c r="C292" s="832"/>
      <c r="D292" s="832"/>
      <c r="E292" s="832"/>
      <c r="F292" s="832"/>
      <c r="G292" s="832"/>
      <c r="H292" s="70"/>
    </row>
    <row r="293" spans="1:9" s="2999" customFormat="1">
      <c r="A293" s="832"/>
      <c r="B293" s="832"/>
      <c r="C293" s="832"/>
      <c r="D293" s="832"/>
      <c r="E293" s="832"/>
      <c r="F293" s="832"/>
      <c r="G293" s="832"/>
      <c r="H293" s="70"/>
    </row>
    <row r="294" spans="1:9" s="2999" customFormat="1">
      <c r="A294" s="832"/>
      <c r="B294" s="832"/>
      <c r="C294" s="832"/>
      <c r="D294" s="832"/>
      <c r="E294" s="832"/>
      <c r="F294" s="832"/>
      <c r="G294" s="832"/>
      <c r="H294" s="70"/>
    </row>
    <row r="295" spans="1:9" s="2999" customFormat="1">
      <c r="A295" s="832"/>
      <c r="B295" s="832"/>
      <c r="C295" s="832"/>
      <c r="D295" s="832"/>
      <c r="E295" s="832"/>
      <c r="F295" s="832"/>
      <c r="G295" s="832"/>
      <c r="H295" s="70"/>
    </row>
    <row r="296" spans="1:9" s="2999" customFormat="1">
      <c r="A296" s="832"/>
      <c r="B296" s="832"/>
      <c r="C296" s="832"/>
      <c r="D296" s="832"/>
      <c r="E296" s="832"/>
      <c r="F296" s="832"/>
      <c r="G296" s="832"/>
      <c r="H296" s="70"/>
    </row>
    <row r="297" spans="1:9" s="2999" customFormat="1">
      <c r="A297" s="832"/>
      <c r="B297" s="832"/>
      <c r="C297" s="832"/>
      <c r="D297" s="832"/>
      <c r="E297" s="832"/>
      <c r="F297" s="832"/>
      <c r="G297" s="832"/>
      <c r="H297" s="70"/>
    </row>
    <row r="298" spans="1:9">
      <c r="A298" s="832"/>
      <c r="B298" s="832"/>
      <c r="C298" s="832"/>
      <c r="D298" s="832"/>
      <c r="E298" s="832"/>
      <c r="F298" s="832"/>
      <c r="G298" s="832"/>
      <c r="H298" s="70"/>
      <c r="I298" s="2844"/>
    </row>
    <row r="299" spans="1:9">
      <c r="A299" s="832"/>
      <c r="B299" s="832"/>
      <c r="C299" s="832"/>
      <c r="D299" s="832"/>
      <c r="E299" s="832"/>
      <c r="F299" s="832"/>
      <c r="G299" s="832"/>
      <c r="H299" s="70"/>
      <c r="I299" s="2844"/>
    </row>
    <row r="300" spans="1:9">
      <c r="A300" s="832"/>
      <c r="B300" s="832"/>
      <c r="C300" s="832"/>
      <c r="D300" s="832"/>
      <c r="E300" s="832"/>
      <c r="F300" s="832"/>
      <c r="G300" s="832"/>
      <c r="H300" s="70"/>
      <c r="I300" s="2844"/>
    </row>
    <row r="301" spans="1:9">
      <c r="A301" s="832"/>
      <c r="B301" s="832"/>
      <c r="C301" s="832"/>
      <c r="D301" s="832"/>
      <c r="E301" s="832"/>
      <c r="F301" s="832"/>
      <c r="G301" s="832"/>
      <c r="H301" s="70"/>
      <c r="I301" s="2844"/>
    </row>
    <row r="302" spans="1:9">
      <c r="A302" s="832"/>
      <c r="B302" s="832"/>
      <c r="C302" s="832"/>
      <c r="D302" s="832"/>
      <c r="E302" s="832"/>
      <c r="F302" s="832"/>
      <c r="G302" s="832"/>
      <c r="H302" s="70"/>
      <c r="I302" s="2844"/>
    </row>
    <row r="303" spans="1:9">
      <c r="A303" s="832"/>
      <c r="B303" s="832"/>
      <c r="C303" s="832"/>
      <c r="D303" s="832"/>
      <c r="E303" s="832"/>
      <c r="F303" s="832"/>
      <c r="G303" s="832"/>
      <c r="H303" s="70"/>
      <c r="I303" s="2844"/>
    </row>
    <row r="304" spans="1:9">
      <c r="A304" s="832"/>
      <c r="B304" s="832"/>
      <c r="C304" s="832"/>
      <c r="D304" s="832"/>
      <c r="E304" s="832"/>
      <c r="F304" s="832"/>
      <c r="G304" s="832"/>
      <c r="H304" s="70"/>
      <c r="I304" s="2844"/>
    </row>
    <row r="305" spans="1:9">
      <c r="A305" s="832"/>
      <c r="B305" s="832"/>
      <c r="C305" s="832"/>
      <c r="D305" s="832"/>
      <c r="E305" s="832"/>
      <c r="F305" s="832"/>
      <c r="G305" s="832"/>
      <c r="H305" s="70"/>
      <c r="I305" s="2844"/>
    </row>
    <row r="306" spans="1:9">
      <c r="A306" s="832"/>
      <c r="B306" s="832"/>
      <c r="C306" s="832"/>
      <c r="D306" s="832"/>
      <c r="E306" s="832"/>
      <c r="F306" s="832"/>
      <c r="G306" s="832"/>
      <c r="H306" s="70"/>
      <c r="I306" s="2844"/>
    </row>
    <row r="307" spans="1:9" ht="15.75" thickBot="1">
      <c r="A307" s="111"/>
      <c r="B307" s="112"/>
      <c r="C307" s="538"/>
      <c r="D307" s="538"/>
      <c r="E307" s="538"/>
      <c r="F307" s="538"/>
      <c r="G307" s="538"/>
      <c r="H307" s="539"/>
      <c r="I307" s="2844"/>
    </row>
    <row r="308" spans="1:9">
      <c r="A308" s="832"/>
      <c r="B308" s="832"/>
      <c r="C308" s="832"/>
      <c r="D308" s="832"/>
      <c r="E308" s="832"/>
      <c r="F308" s="832"/>
      <c r="G308" s="832"/>
      <c r="H308" s="376"/>
      <c r="I308" s="832"/>
    </row>
    <row r="309" spans="1:9">
      <c r="A309" s="832"/>
      <c r="B309" s="832"/>
      <c r="C309" s="833" t="s">
        <v>4780</v>
      </c>
      <c r="D309" s="832"/>
      <c r="E309" s="832"/>
      <c r="F309" s="832"/>
      <c r="G309" s="832"/>
      <c r="H309" s="832"/>
      <c r="I309" s="832"/>
    </row>
    <row r="310" spans="1:9">
      <c r="A310" s="832"/>
      <c r="B310" s="832"/>
      <c r="C310" s="832"/>
      <c r="D310" s="832"/>
      <c r="E310" s="832"/>
      <c r="F310" s="832"/>
      <c r="G310" s="832"/>
      <c r="H310" s="832"/>
      <c r="I310" s="832"/>
    </row>
    <row r="311" spans="1:9" ht="15.75" thickBot="1">
      <c r="A311" s="832"/>
      <c r="B311" s="832"/>
      <c r="C311" s="832"/>
      <c r="D311" s="832"/>
      <c r="E311" s="832"/>
      <c r="F311" s="832"/>
      <c r="G311" s="832"/>
      <c r="H311" s="832"/>
      <c r="I311" s="832"/>
    </row>
    <row r="312" spans="1:9">
      <c r="A312" s="2876"/>
      <c r="B312" s="2882" t="s">
        <v>1799</v>
      </c>
      <c r="C312" s="2883" t="s">
        <v>1344</v>
      </c>
      <c r="D312" s="2884"/>
      <c r="E312" s="2884"/>
      <c r="F312" s="2882"/>
      <c r="G312" s="2882" t="s">
        <v>1721</v>
      </c>
      <c r="H312" s="2885" t="s">
        <v>1722</v>
      </c>
      <c r="I312" s="832"/>
    </row>
    <row r="313" spans="1:9">
      <c r="A313" s="2877"/>
      <c r="B313" s="2878" t="s">
        <v>4778</v>
      </c>
      <c r="C313" s="2889">
        <v>-1</v>
      </c>
      <c r="D313" s="2886" t="s">
        <v>1346</v>
      </c>
      <c r="E313" s="2920"/>
      <c r="F313" s="2887" t="s">
        <v>1347</v>
      </c>
      <c r="G313" s="2887" t="s">
        <v>1724</v>
      </c>
      <c r="H313" s="2888"/>
      <c r="I313" s="832"/>
    </row>
    <row r="314" spans="1:9">
      <c r="A314" s="2879"/>
      <c r="B314" s="2890"/>
      <c r="C314" s="2892">
        <v>-2</v>
      </c>
      <c r="D314" s="2890" t="s">
        <v>1346</v>
      </c>
      <c r="E314" s="2893"/>
      <c r="F314" s="2891" t="s">
        <v>1349</v>
      </c>
      <c r="G314" s="2881" t="s">
        <v>1788</v>
      </c>
      <c r="H314" s="1315" t="str">
        <f>'Data Sheet'!$C$38</f>
        <v>12/31/2017</v>
      </c>
      <c r="I314" s="832"/>
    </row>
    <row r="315" spans="1:9">
      <c r="A315" s="2895" t="s">
        <v>1829</v>
      </c>
      <c r="B315" s="2893"/>
      <c r="C315" s="2893"/>
      <c r="D315" s="2893"/>
      <c r="E315" s="2893"/>
      <c r="F315" s="2893"/>
      <c r="G315" s="2893"/>
      <c r="H315" s="2894"/>
      <c r="I315" s="832"/>
    </row>
    <row r="316" spans="1:9">
      <c r="A316" s="832"/>
      <c r="B316" s="832"/>
      <c r="C316" s="832"/>
      <c r="D316" s="832"/>
      <c r="E316" s="832"/>
      <c r="F316" s="832"/>
      <c r="G316" s="832"/>
      <c r="H316" s="70"/>
      <c r="I316" s="832"/>
    </row>
    <row r="317" spans="1:9">
      <c r="A317" s="832"/>
      <c r="B317" s="832"/>
      <c r="C317" s="832"/>
      <c r="D317" s="832"/>
      <c r="E317" s="832"/>
      <c r="F317" s="832"/>
      <c r="G317" s="832"/>
      <c r="H317" s="70"/>
      <c r="I317" s="832"/>
    </row>
    <row r="318" spans="1:9">
      <c r="A318" s="832"/>
      <c r="B318" s="832"/>
      <c r="C318" s="832"/>
      <c r="D318" s="832"/>
      <c r="E318" s="832"/>
      <c r="F318" s="832"/>
      <c r="G318" s="832"/>
      <c r="H318" s="70"/>
      <c r="I318" s="832"/>
    </row>
    <row r="319" spans="1:9">
      <c r="A319" s="832"/>
      <c r="B319" s="832"/>
      <c r="C319" s="832"/>
      <c r="D319" s="832"/>
      <c r="E319" s="832"/>
      <c r="F319" s="832"/>
      <c r="G319" s="832"/>
      <c r="H319" s="70"/>
      <c r="I319" s="832"/>
    </row>
    <row r="320" spans="1:9">
      <c r="A320" s="832"/>
      <c r="B320" s="832"/>
      <c r="C320" s="832"/>
      <c r="D320" s="832"/>
      <c r="E320" s="832"/>
      <c r="F320" s="832"/>
      <c r="G320" s="832"/>
      <c r="H320" s="70"/>
      <c r="I320" s="832"/>
    </row>
    <row r="321" spans="1:11">
      <c r="A321" s="832"/>
      <c r="B321" s="832"/>
      <c r="C321" s="832"/>
      <c r="D321" s="832"/>
      <c r="E321" s="832"/>
      <c r="F321" s="832"/>
      <c r="G321" s="832"/>
      <c r="H321" s="70"/>
      <c r="I321" s="832"/>
    </row>
    <row r="322" spans="1:11">
      <c r="A322" s="832"/>
      <c r="B322" s="832"/>
      <c r="C322" s="832"/>
      <c r="D322" s="832"/>
      <c r="E322" s="832"/>
      <c r="F322" s="832"/>
      <c r="G322" s="832"/>
      <c r="H322" s="70"/>
      <c r="I322" s="832"/>
    </row>
    <row r="323" spans="1:11">
      <c r="A323" s="832"/>
      <c r="B323" s="832"/>
      <c r="C323" s="832"/>
      <c r="D323" s="832"/>
      <c r="E323" s="832"/>
      <c r="F323" s="832"/>
      <c r="G323" s="832"/>
      <c r="H323" s="70"/>
      <c r="I323" s="832"/>
    </row>
    <row r="324" spans="1:11">
      <c r="A324" s="832"/>
      <c r="B324" s="832"/>
      <c r="C324" s="832"/>
      <c r="D324" s="832"/>
      <c r="E324" s="832"/>
      <c r="F324" s="832"/>
      <c r="G324" s="832"/>
      <c r="H324" s="70"/>
      <c r="I324" s="832"/>
    </row>
    <row r="325" spans="1:11">
      <c r="A325" s="832"/>
      <c r="B325" s="832"/>
      <c r="C325" s="832"/>
      <c r="D325" s="832"/>
      <c r="E325" s="832"/>
      <c r="F325" s="832"/>
      <c r="G325" s="832"/>
      <c r="H325" s="70"/>
      <c r="I325" s="832"/>
    </row>
    <row r="326" spans="1:11">
      <c r="A326" s="832"/>
      <c r="B326" s="832"/>
      <c r="C326" s="832"/>
      <c r="D326" s="832"/>
      <c r="E326" s="832"/>
      <c r="F326" s="832"/>
      <c r="G326" s="832"/>
      <c r="H326" s="70"/>
      <c r="I326" s="832"/>
    </row>
    <row r="327" spans="1:11">
      <c r="A327" s="832"/>
      <c r="B327" s="832"/>
      <c r="C327" s="832"/>
      <c r="D327" s="832"/>
      <c r="E327" s="832"/>
      <c r="F327" s="832"/>
      <c r="G327" s="832"/>
      <c r="H327" s="70"/>
      <c r="I327" s="832"/>
    </row>
    <row r="328" spans="1:11">
      <c r="A328" s="832"/>
      <c r="B328" s="832"/>
      <c r="C328" s="832"/>
      <c r="D328" s="832"/>
      <c r="E328" s="832"/>
      <c r="F328" s="832"/>
      <c r="G328" s="832"/>
      <c r="H328" s="70"/>
      <c r="I328" s="832"/>
    </row>
    <row r="329" spans="1:11">
      <c r="A329" s="832"/>
      <c r="B329" s="832"/>
      <c r="C329" s="832"/>
      <c r="D329" s="832"/>
      <c r="E329" s="832"/>
      <c r="F329" s="832"/>
      <c r="G329" s="832"/>
      <c r="H329" s="70"/>
      <c r="I329" s="2844"/>
    </row>
    <row r="330" spans="1:11">
      <c r="A330" s="832"/>
      <c r="B330" s="832"/>
      <c r="C330" s="832"/>
      <c r="D330" s="832"/>
      <c r="E330" s="832"/>
      <c r="F330" s="832"/>
      <c r="G330" s="832"/>
      <c r="H330" s="70"/>
      <c r="I330" s="832"/>
      <c r="J330" s="2844"/>
      <c r="K330" s="2844"/>
    </row>
    <row r="331" spans="1:11">
      <c r="A331" s="832"/>
      <c r="B331" s="832"/>
      <c r="C331" s="832"/>
      <c r="D331" s="832"/>
      <c r="E331" s="832"/>
      <c r="F331" s="832"/>
      <c r="G331" s="832"/>
      <c r="H331" s="70"/>
      <c r="I331" s="832"/>
      <c r="J331" s="2844"/>
      <c r="K331" s="2844"/>
    </row>
    <row r="332" spans="1:11">
      <c r="A332" s="832"/>
      <c r="B332" s="832"/>
      <c r="C332" s="832"/>
      <c r="D332" s="832"/>
      <c r="E332" s="832"/>
      <c r="F332" s="832"/>
      <c r="G332" s="832"/>
      <c r="H332" s="70"/>
      <c r="I332" s="832"/>
      <c r="J332" s="2844"/>
      <c r="K332" s="2844"/>
    </row>
    <row r="333" spans="1:11">
      <c r="A333" s="832"/>
      <c r="B333" s="832"/>
      <c r="C333" s="832"/>
      <c r="D333" s="832"/>
      <c r="E333" s="832"/>
      <c r="F333" s="832"/>
      <c r="G333" s="832"/>
      <c r="H333" s="70"/>
      <c r="I333" s="832"/>
      <c r="J333" s="2844"/>
      <c r="K333" s="2844"/>
    </row>
    <row r="334" spans="1:11">
      <c r="A334" s="832"/>
      <c r="B334" s="832"/>
      <c r="C334" s="832"/>
      <c r="D334" s="832"/>
      <c r="E334" s="832"/>
      <c r="F334" s="832"/>
      <c r="G334" s="832"/>
      <c r="H334" s="70"/>
      <c r="I334" s="832"/>
      <c r="J334" s="2844"/>
      <c r="K334" s="2844"/>
    </row>
    <row r="335" spans="1:11">
      <c r="A335" s="832"/>
      <c r="B335" s="832"/>
      <c r="C335" s="832"/>
      <c r="D335" s="832"/>
      <c r="E335" s="832"/>
      <c r="F335" s="832"/>
      <c r="G335" s="832"/>
      <c r="H335" s="70"/>
      <c r="I335" s="832"/>
      <c r="J335" s="2844"/>
      <c r="K335" s="2844"/>
    </row>
    <row r="336" spans="1:11">
      <c r="A336" s="832"/>
      <c r="B336" s="832"/>
      <c r="C336" s="832"/>
      <c r="D336" s="832"/>
      <c r="E336" s="832"/>
      <c r="F336" s="832"/>
      <c r="G336" s="832"/>
      <c r="H336" s="70"/>
      <c r="I336" s="832"/>
      <c r="J336" s="2844"/>
      <c r="K336" s="2844"/>
    </row>
    <row r="337" spans="1:11">
      <c r="A337" s="832"/>
      <c r="B337" s="832"/>
      <c r="C337" s="832"/>
      <c r="D337" s="832"/>
      <c r="E337" s="832"/>
      <c r="F337" s="832"/>
      <c r="G337" s="832"/>
      <c r="H337" s="70"/>
      <c r="I337" s="832"/>
      <c r="J337" s="2844"/>
      <c r="K337" s="2844"/>
    </row>
    <row r="338" spans="1:11">
      <c r="A338" s="832"/>
      <c r="B338" s="832"/>
      <c r="C338" s="832"/>
      <c r="D338" s="832"/>
      <c r="E338" s="832"/>
      <c r="F338" s="832"/>
      <c r="G338" s="832"/>
      <c r="H338" s="70"/>
      <c r="I338" s="832"/>
      <c r="J338" s="2844"/>
      <c r="K338" s="2844"/>
    </row>
    <row r="339" spans="1:11">
      <c r="A339" s="832"/>
      <c r="B339" s="832"/>
      <c r="C339" s="832"/>
      <c r="D339" s="832"/>
      <c r="E339" s="832"/>
      <c r="F339" s="832"/>
      <c r="G339" s="832"/>
      <c r="H339" s="70"/>
      <c r="I339" s="832"/>
      <c r="J339" s="2844"/>
      <c r="K339" s="2844"/>
    </row>
    <row r="340" spans="1:11">
      <c r="A340" s="832"/>
      <c r="B340" s="832"/>
      <c r="C340" s="832"/>
      <c r="D340" s="832"/>
      <c r="E340" s="832"/>
      <c r="F340" s="832"/>
      <c r="G340" s="832"/>
      <c r="H340" s="70"/>
      <c r="I340" s="832"/>
      <c r="J340" s="2844"/>
      <c r="K340" s="2844"/>
    </row>
    <row r="341" spans="1:11">
      <c r="A341" s="832"/>
      <c r="B341" s="832"/>
      <c r="C341" s="832"/>
      <c r="D341" s="832"/>
      <c r="E341" s="832"/>
      <c r="F341" s="832"/>
      <c r="G341" s="832"/>
      <c r="H341" s="70"/>
      <c r="I341" s="832"/>
      <c r="J341" s="2844"/>
      <c r="K341" s="2844"/>
    </row>
    <row r="342" spans="1:11">
      <c r="A342" s="832"/>
      <c r="B342" s="832"/>
      <c r="C342" s="832"/>
      <c r="D342" s="832"/>
      <c r="E342" s="832"/>
      <c r="F342" s="832"/>
      <c r="G342" s="832"/>
      <c r="H342" s="70"/>
      <c r="I342" s="832"/>
      <c r="J342" s="2844"/>
      <c r="K342" s="2844"/>
    </row>
    <row r="343" spans="1:11">
      <c r="A343" s="832"/>
      <c r="B343" s="832"/>
      <c r="C343" s="832"/>
      <c r="D343" s="832"/>
      <c r="E343" s="832"/>
      <c r="F343" s="832"/>
      <c r="G343" s="832"/>
      <c r="H343" s="70"/>
      <c r="I343" s="832"/>
      <c r="J343" s="2844"/>
      <c r="K343" s="2844"/>
    </row>
    <row r="344" spans="1:11">
      <c r="A344" s="832"/>
      <c r="B344" s="832"/>
      <c r="C344" s="832"/>
      <c r="D344" s="832"/>
      <c r="E344" s="832"/>
      <c r="F344" s="832"/>
      <c r="G344" s="832"/>
      <c r="H344" s="70"/>
      <c r="I344" s="832"/>
      <c r="J344" s="2844"/>
      <c r="K344" s="2844"/>
    </row>
    <row r="345" spans="1:11">
      <c r="A345" s="832"/>
      <c r="B345" s="832"/>
      <c r="C345" s="832"/>
      <c r="D345" s="832"/>
      <c r="E345" s="832"/>
      <c r="F345" s="832"/>
      <c r="G345" s="832"/>
      <c r="H345" s="70"/>
      <c r="I345" s="832"/>
      <c r="J345" s="2844"/>
      <c r="K345" s="2844"/>
    </row>
    <row r="346" spans="1:11">
      <c r="A346" s="832"/>
      <c r="B346" s="832"/>
      <c r="C346" s="832"/>
      <c r="D346" s="832"/>
      <c r="E346" s="832"/>
      <c r="F346" s="832"/>
      <c r="G346" s="832"/>
      <c r="H346" s="70"/>
      <c r="I346" s="832"/>
      <c r="J346" s="2844"/>
      <c r="K346" s="2844"/>
    </row>
    <row r="347" spans="1:11">
      <c r="A347" s="832"/>
      <c r="B347" s="832"/>
      <c r="C347" s="832"/>
      <c r="D347" s="832"/>
      <c r="E347" s="832"/>
      <c r="F347" s="832"/>
      <c r="G347" s="832"/>
      <c r="H347" s="70"/>
      <c r="I347" s="832"/>
      <c r="J347" s="2844"/>
      <c r="K347" s="2844"/>
    </row>
    <row r="348" spans="1:11">
      <c r="A348" s="832"/>
      <c r="B348" s="832"/>
      <c r="C348" s="832"/>
      <c r="D348" s="832"/>
      <c r="E348" s="832"/>
      <c r="F348" s="832"/>
      <c r="G348" s="832"/>
      <c r="H348" s="70"/>
      <c r="I348" s="832"/>
      <c r="J348" s="2844"/>
      <c r="K348" s="2844"/>
    </row>
    <row r="349" spans="1:11">
      <c r="A349" s="832"/>
      <c r="B349" s="832"/>
      <c r="C349" s="832"/>
      <c r="D349" s="832"/>
      <c r="E349" s="832"/>
      <c r="F349" s="832"/>
      <c r="G349" s="832"/>
      <c r="H349" s="70"/>
      <c r="I349" s="832"/>
      <c r="J349" s="2844"/>
      <c r="K349" s="2844"/>
    </row>
    <row r="350" spans="1:11">
      <c r="A350" s="832"/>
      <c r="B350" s="832"/>
      <c r="C350" s="832"/>
      <c r="D350" s="832"/>
      <c r="E350" s="832"/>
      <c r="F350" s="832"/>
      <c r="G350" s="832"/>
      <c r="H350" s="70"/>
      <c r="I350" s="832"/>
      <c r="J350" s="2844"/>
      <c r="K350" s="2844"/>
    </row>
    <row r="351" spans="1:11">
      <c r="A351" s="832"/>
      <c r="B351" s="832"/>
      <c r="C351" s="832"/>
      <c r="D351" s="832"/>
      <c r="E351" s="832"/>
      <c r="F351" s="832"/>
      <c r="G351" s="832"/>
      <c r="H351" s="70"/>
      <c r="I351" s="832"/>
      <c r="J351" s="2844"/>
      <c r="K351" s="2844"/>
    </row>
    <row r="352" spans="1:11">
      <c r="A352" s="832"/>
      <c r="B352" s="832"/>
      <c r="C352" s="832"/>
      <c r="D352" s="832"/>
      <c r="E352" s="832"/>
      <c r="F352" s="832"/>
      <c r="G352" s="832"/>
      <c r="H352" s="70"/>
      <c r="I352" s="832"/>
      <c r="J352" s="2844"/>
      <c r="K352" s="2844"/>
    </row>
    <row r="353" spans="1:11">
      <c r="A353" s="832"/>
      <c r="B353" s="832"/>
      <c r="C353" s="832"/>
      <c r="D353" s="832"/>
      <c r="E353" s="832"/>
      <c r="F353" s="832"/>
      <c r="G353" s="832"/>
      <c r="H353" s="70"/>
      <c r="I353" s="832"/>
      <c r="J353" s="2844"/>
      <c r="K353" s="2844"/>
    </row>
    <row r="354" spans="1:11">
      <c r="A354" s="832"/>
      <c r="B354" s="832"/>
      <c r="C354" s="832"/>
      <c r="D354" s="832"/>
      <c r="E354" s="832"/>
      <c r="F354" s="832"/>
      <c r="G354" s="832"/>
      <c r="H354" s="70"/>
    </row>
    <row r="355" spans="1:11">
      <c r="A355" s="832"/>
      <c r="B355" s="832"/>
      <c r="C355" s="832"/>
      <c r="D355" s="832"/>
      <c r="E355" s="832"/>
      <c r="F355" s="832"/>
      <c r="G355" s="832"/>
      <c r="H355" s="70"/>
    </row>
    <row r="356" spans="1:11">
      <c r="A356" s="832"/>
      <c r="B356" s="832"/>
      <c r="C356" s="832"/>
      <c r="D356" s="832"/>
      <c r="E356" s="832"/>
      <c r="F356" s="832"/>
      <c r="G356" s="832"/>
      <c r="H356" s="70"/>
    </row>
    <row r="357" spans="1:11" ht="15.75" thickBot="1">
      <c r="A357" s="111"/>
      <c r="B357" s="112"/>
      <c r="C357" s="538"/>
      <c r="D357" s="538"/>
      <c r="E357" s="538"/>
      <c r="F357" s="538"/>
      <c r="G357" s="538"/>
      <c r="H357" s="539"/>
    </row>
    <row r="358" spans="1:11">
      <c r="A358" s="832"/>
      <c r="B358" s="832"/>
      <c r="C358" s="832"/>
      <c r="D358" s="832"/>
      <c r="E358" s="832"/>
      <c r="F358" s="832"/>
      <c r="G358" s="832"/>
      <c r="H358" s="376"/>
    </row>
    <row r="359" spans="1:11">
      <c r="A359" s="832"/>
      <c r="B359" s="832"/>
      <c r="C359" s="833" t="s">
        <v>5857</v>
      </c>
      <c r="D359" s="832"/>
      <c r="E359" s="832"/>
      <c r="F359" s="832"/>
      <c r="G359" s="832"/>
      <c r="H359" s="832"/>
    </row>
    <row r="360" spans="1:11" ht="15.75" thickBot="1"/>
    <row r="361" spans="1:11">
      <c r="A361" s="2876"/>
      <c r="B361" s="2882" t="s">
        <v>1799</v>
      </c>
      <c r="C361" s="2883" t="s">
        <v>1344</v>
      </c>
      <c r="D361" s="2884"/>
      <c r="E361" s="2884"/>
      <c r="F361" s="2882"/>
      <c r="G361" s="2882" t="s">
        <v>1721</v>
      </c>
      <c r="H361" s="2885" t="s">
        <v>1722</v>
      </c>
    </row>
    <row r="362" spans="1:11">
      <c r="A362" s="2877"/>
      <c r="B362" s="2878" t="s">
        <v>4778</v>
      </c>
      <c r="C362" s="2889">
        <v>-1</v>
      </c>
      <c r="D362" s="2886" t="s">
        <v>1346</v>
      </c>
      <c r="E362" s="2920"/>
      <c r="F362" s="2887" t="s">
        <v>1347</v>
      </c>
      <c r="G362" s="2887" t="s">
        <v>1724</v>
      </c>
      <c r="H362" s="2888"/>
    </row>
    <row r="363" spans="1:11">
      <c r="A363" s="2879"/>
      <c r="B363" s="2890"/>
      <c r="C363" s="2892">
        <v>-2</v>
      </c>
      <c r="D363" s="2890" t="s">
        <v>1346</v>
      </c>
      <c r="E363" s="2893"/>
      <c r="F363" s="2891" t="s">
        <v>1349</v>
      </c>
      <c r="G363" s="2881" t="s">
        <v>1788</v>
      </c>
      <c r="H363" s="1315" t="str">
        <f>'Data Sheet'!$C$38</f>
        <v>12/31/2017</v>
      </c>
    </row>
    <row r="364" spans="1:11">
      <c r="A364" s="2895" t="s">
        <v>1829</v>
      </c>
      <c r="B364" s="2893"/>
      <c r="C364" s="2893"/>
      <c r="D364" s="2893"/>
      <c r="E364" s="2893"/>
      <c r="F364" s="2893"/>
      <c r="G364" s="2893"/>
      <c r="H364" s="2894"/>
    </row>
    <row r="365" spans="1:11">
      <c r="A365" s="832"/>
      <c r="B365" s="832"/>
      <c r="C365" s="832"/>
      <c r="D365" s="832"/>
      <c r="E365" s="832"/>
      <c r="F365" s="832"/>
      <c r="G365" s="832"/>
      <c r="H365" s="70"/>
    </row>
    <row r="366" spans="1:11">
      <c r="A366" s="832"/>
      <c r="B366" s="832"/>
      <c r="C366" s="832"/>
      <c r="D366" s="832"/>
      <c r="E366" s="832"/>
      <c r="F366" s="832"/>
      <c r="G366" s="832"/>
      <c r="H366" s="70"/>
    </row>
    <row r="367" spans="1:11">
      <c r="A367" s="832"/>
      <c r="B367" s="832"/>
      <c r="C367" s="832"/>
      <c r="D367" s="832"/>
      <c r="E367" s="832"/>
      <c r="F367" s="832"/>
      <c r="G367" s="832"/>
      <c r="H367" s="70"/>
    </row>
    <row r="368" spans="1:11">
      <c r="A368" s="832"/>
      <c r="B368" s="832"/>
      <c r="C368" s="832"/>
      <c r="D368" s="832"/>
      <c r="E368" s="832"/>
      <c r="F368" s="832"/>
      <c r="G368" s="832"/>
      <c r="H368" s="70"/>
    </row>
    <row r="369" spans="1:8">
      <c r="A369" s="832"/>
      <c r="B369" s="832"/>
      <c r="C369" s="832"/>
      <c r="D369" s="832"/>
      <c r="E369" s="832"/>
      <c r="F369" s="832"/>
      <c r="G369" s="832"/>
      <c r="H369" s="70"/>
    </row>
    <row r="370" spans="1:8">
      <c r="A370" s="832"/>
      <c r="B370" s="832"/>
      <c r="C370" s="832"/>
      <c r="D370" s="832"/>
      <c r="E370" s="832"/>
      <c r="F370" s="832"/>
      <c r="G370" s="832"/>
      <c r="H370" s="70"/>
    </row>
    <row r="371" spans="1:8">
      <c r="A371" s="832"/>
      <c r="B371" s="832"/>
      <c r="C371" s="832"/>
      <c r="D371" s="832"/>
      <c r="E371" s="832"/>
      <c r="F371" s="832"/>
      <c r="G371" s="832"/>
      <c r="H371" s="70"/>
    </row>
    <row r="372" spans="1:8">
      <c r="A372" s="832"/>
      <c r="B372" s="832"/>
      <c r="C372" s="832"/>
      <c r="D372" s="832"/>
      <c r="E372" s="832"/>
      <c r="F372" s="832"/>
      <c r="G372" s="832"/>
      <c r="H372" s="70"/>
    </row>
    <row r="373" spans="1:8">
      <c r="A373" s="832"/>
      <c r="B373" s="832"/>
      <c r="C373" s="832"/>
      <c r="D373" s="832"/>
      <c r="E373" s="832"/>
      <c r="F373" s="832"/>
      <c r="G373" s="832"/>
      <c r="H373" s="70"/>
    </row>
    <row r="374" spans="1:8">
      <c r="A374" s="832"/>
      <c r="B374" s="832"/>
      <c r="C374" s="832"/>
      <c r="D374" s="832"/>
      <c r="E374" s="832"/>
      <c r="F374" s="832"/>
      <c r="G374" s="832"/>
      <c r="H374" s="70"/>
    </row>
    <row r="375" spans="1:8">
      <c r="A375" s="832"/>
      <c r="B375" s="832"/>
      <c r="C375" s="832"/>
      <c r="D375" s="832"/>
      <c r="E375" s="832"/>
      <c r="F375" s="832"/>
      <c r="G375" s="832"/>
      <c r="H375" s="70"/>
    </row>
    <row r="376" spans="1:8">
      <c r="A376" s="832"/>
      <c r="B376" s="832"/>
      <c r="C376" s="832"/>
      <c r="D376" s="832"/>
      <c r="E376" s="832"/>
      <c r="F376" s="832"/>
      <c r="G376" s="832"/>
      <c r="H376" s="70"/>
    </row>
    <row r="377" spans="1:8">
      <c r="A377" s="832"/>
      <c r="B377" s="832"/>
      <c r="C377" s="832"/>
      <c r="D377" s="832"/>
      <c r="E377" s="832"/>
      <c r="F377" s="832"/>
      <c r="G377" s="832"/>
      <c r="H377" s="70"/>
    </row>
    <row r="378" spans="1:8">
      <c r="A378" s="832"/>
      <c r="B378" s="832"/>
      <c r="C378" s="832"/>
      <c r="D378" s="832"/>
      <c r="E378" s="832"/>
      <c r="F378" s="832"/>
      <c r="G378" s="832"/>
      <c r="H378" s="70"/>
    </row>
    <row r="379" spans="1:8">
      <c r="A379" s="832"/>
      <c r="B379" s="832"/>
      <c r="C379" s="832"/>
      <c r="D379" s="832"/>
      <c r="E379" s="832"/>
      <c r="F379" s="832"/>
      <c r="G379" s="832"/>
      <c r="H379" s="70"/>
    </row>
    <row r="380" spans="1:8">
      <c r="A380" s="832"/>
      <c r="B380" s="832"/>
      <c r="C380" s="832"/>
      <c r="D380" s="832"/>
      <c r="E380" s="832"/>
      <c r="F380" s="832"/>
      <c r="G380" s="832"/>
      <c r="H380" s="70"/>
    </row>
    <row r="381" spans="1:8">
      <c r="A381" s="832"/>
      <c r="B381" s="832"/>
      <c r="C381" s="832"/>
      <c r="D381" s="832"/>
      <c r="E381" s="832"/>
      <c r="F381" s="832"/>
      <c r="G381" s="832"/>
      <c r="H381" s="70"/>
    </row>
    <row r="382" spans="1:8">
      <c r="A382" s="832"/>
      <c r="B382" s="832"/>
      <c r="C382" s="832"/>
      <c r="D382" s="832"/>
      <c r="E382" s="832"/>
      <c r="F382" s="832"/>
      <c r="G382" s="832"/>
      <c r="H382" s="70"/>
    </row>
    <row r="383" spans="1:8">
      <c r="A383" s="832"/>
      <c r="B383" s="832"/>
      <c r="C383" s="832"/>
      <c r="D383" s="832"/>
      <c r="E383" s="832"/>
      <c r="F383" s="832"/>
      <c r="G383" s="832"/>
      <c r="H383" s="70"/>
    </row>
    <row r="384" spans="1:8">
      <c r="A384" s="832"/>
      <c r="B384" s="832"/>
      <c r="C384" s="832"/>
      <c r="D384" s="832"/>
      <c r="E384" s="832"/>
      <c r="F384" s="832"/>
      <c r="G384" s="832"/>
      <c r="H384" s="70"/>
    </row>
    <row r="385" spans="1:8">
      <c r="A385" s="832"/>
      <c r="B385" s="832"/>
      <c r="C385" s="832"/>
      <c r="D385" s="832"/>
      <c r="E385" s="832"/>
      <c r="F385" s="832"/>
      <c r="G385" s="832"/>
      <c r="H385" s="70"/>
    </row>
    <row r="386" spans="1:8">
      <c r="A386" s="832"/>
      <c r="B386" s="832"/>
      <c r="C386" s="832"/>
      <c r="D386" s="832"/>
      <c r="E386" s="832"/>
      <c r="F386" s="832"/>
      <c r="G386" s="832"/>
      <c r="H386" s="70"/>
    </row>
    <row r="387" spans="1:8">
      <c r="A387" s="832"/>
      <c r="B387" s="832"/>
      <c r="C387" s="832"/>
      <c r="D387" s="832"/>
      <c r="E387" s="832"/>
      <c r="F387" s="832"/>
      <c r="G387" s="832"/>
      <c r="H387" s="70"/>
    </row>
    <row r="388" spans="1:8">
      <c r="A388" s="832"/>
      <c r="B388" s="832"/>
      <c r="C388" s="832"/>
      <c r="D388" s="832"/>
      <c r="E388" s="832"/>
      <c r="F388" s="832"/>
      <c r="G388" s="832"/>
      <c r="H388" s="70"/>
    </row>
    <row r="389" spans="1:8">
      <c r="A389" s="832"/>
      <c r="B389" s="832"/>
      <c r="C389" s="832"/>
      <c r="D389" s="832"/>
      <c r="E389" s="832"/>
      <c r="F389" s="832"/>
      <c r="G389" s="832"/>
      <c r="H389" s="70"/>
    </row>
    <row r="390" spans="1:8">
      <c r="A390" s="832"/>
      <c r="B390" s="832"/>
      <c r="C390" s="832"/>
      <c r="D390" s="832"/>
      <c r="E390" s="832"/>
      <c r="F390" s="832"/>
      <c r="G390" s="832"/>
      <c r="H390" s="70"/>
    </row>
    <row r="391" spans="1:8">
      <c r="A391" s="832"/>
      <c r="B391" s="832"/>
      <c r="C391" s="832"/>
      <c r="D391" s="832"/>
      <c r="E391" s="832"/>
      <c r="F391" s="832"/>
      <c r="G391" s="832"/>
      <c r="H391" s="70"/>
    </row>
    <row r="392" spans="1:8">
      <c r="A392" s="832"/>
      <c r="B392" s="832"/>
      <c r="C392" s="832"/>
      <c r="D392" s="832"/>
      <c r="E392" s="832"/>
      <c r="F392" s="832"/>
      <c r="G392" s="832"/>
      <c r="H392" s="70"/>
    </row>
    <row r="393" spans="1:8">
      <c r="A393" s="832"/>
      <c r="B393" s="832"/>
      <c r="C393" s="832"/>
      <c r="D393" s="832"/>
      <c r="E393" s="832"/>
      <c r="F393" s="832"/>
      <c r="G393" s="832"/>
      <c r="H393" s="70"/>
    </row>
    <row r="394" spans="1:8">
      <c r="A394" s="832"/>
      <c r="B394" s="832"/>
      <c r="C394" s="832"/>
      <c r="D394" s="832"/>
      <c r="E394" s="832"/>
      <c r="F394" s="832"/>
      <c r="G394" s="832"/>
      <c r="H394" s="70"/>
    </row>
    <row r="395" spans="1:8">
      <c r="A395" s="832"/>
      <c r="B395" s="832"/>
      <c r="C395" s="832"/>
      <c r="D395" s="832"/>
      <c r="E395" s="832"/>
      <c r="F395" s="832"/>
      <c r="G395" s="832"/>
      <c r="H395" s="70"/>
    </row>
    <row r="396" spans="1:8">
      <c r="A396" s="832"/>
      <c r="B396" s="832"/>
      <c r="C396" s="832"/>
      <c r="D396" s="832"/>
      <c r="E396" s="832"/>
      <c r="F396" s="832"/>
      <c r="G396" s="832"/>
      <c r="H396" s="70"/>
    </row>
    <row r="397" spans="1:8">
      <c r="A397" s="832"/>
      <c r="B397" s="832"/>
      <c r="C397" s="832"/>
      <c r="D397" s="832"/>
      <c r="E397" s="832"/>
      <c r="F397" s="832"/>
      <c r="G397" s="832"/>
      <c r="H397" s="70"/>
    </row>
    <row r="398" spans="1:8">
      <c r="A398" s="832"/>
      <c r="B398" s="832"/>
      <c r="C398" s="832"/>
      <c r="D398" s="832"/>
      <c r="E398" s="832"/>
      <c r="F398" s="832"/>
      <c r="G398" s="832"/>
      <c r="H398" s="70"/>
    </row>
    <row r="399" spans="1:8">
      <c r="A399" s="832"/>
      <c r="B399" s="832"/>
      <c r="C399" s="832"/>
      <c r="D399" s="832"/>
      <c r="E399" s="832"/>
      <c r="F399" s="832"/>
      <c r="G399" s="832"/>
      <c r="H399" s="70"/>
    </row>
    <row r="400" spans="1:8">
      <c r="A400" s="832"/>
      <c r="B400" s="832"/>
      <c r="C400" s="832"/>
      <c r="D400" s="832"/>
      <c r="E400" s="832"/>
      <c r="F400" s="832"/>
      <c r="G400" s="832"/>
      <c r="H400" s="70"/>
    </row>
    <row r="401" spans="1:8">
      <c r="A401" s="832"/>
      <c r="B401" s="832"/>
      <c r="C401" s="832"/>
      <c r="D401" s="832"/>
      <c r="E401" s="832"/>
      <c r="F401" s="832"/>
      <c r="G401" s="832"/>
      <c r="H401" s="70"/>
    </row>
    <row r="402" spans="1:8">
      <c r="A402" s="832"/>
      <c r="B402" s="832"/>
      <c r="C402" s="832"/>
      <c r="D402" s="832"/>
      <c r="E402" s="832"/>
      <c r="F402" s="832"/>
      <c r="G402" s="832"/>
      <c r="H402" s="70"/>
    </row>
    <row r="403" spans="1:8">
      <c r="A403" s="832"/>
      <c r="B403" s="832"/>
      <c r="C403" s="832"/>
      <c r="D403" s="832"/>
      <c r="E403" s="832"/>
      <c r="F403" s="832"/>
      <c r="G403" s="832"/>
      <c r="H403" s="70"/>
    </row>
    <row r="404" spans="1:8">
      <c r="A404" s="832"/>
      <c r="B404" s="832"/>
      <c r="C404" s="832"/>
      <c r="D404" s="832"/>
      <c r="E404" s="832"/>
      <c r="F404" s="832"/>
      <c r="G404" s="832"/>
      <c r="H404" s="70"/>
    </row>
    <row r="405" spans="1:8">
      <c r="A405" s="832"/>
      <c r="B405" s="832"/>
      <c r="C405" s="832"/>
      <c r="D405" s="832"/>
      <c r="E405" s="832"/>
      <c r="F405" s="832"/>
      <c r="G405" s="832"/>
      <c r="H405" s="70"/>
    </row>
    <row r="406" spans="1:8" ht="15.75" thickBot="1">
      <c r="A406" s="111"/>
      <c r="B406" s="112"/>
      <c r="C406" s="538"/>
      <c r="D406" s="538"/>
      <c r="E406" s="538"/>
      <c r="F406" s="538"/>
      <c r="G406" s="538"/>
      <c r="H406" s="539"/>
    </row>
    <row r="407" spans="1:8">
      <c r="A407" s="832"/>
      <c r="B407" s="832"/>
      <c r="C407" s="832"/>
      <c r="D407" s="832"/>
      <c r="E407" s="832"/>
      <c r="F407" s="832"/>
      <c r="G407" s="832"/>
      <c r="H407" s="376"/>
    </row>
    <row r="408" spans="1:8">
      <c r="A408" s="832"/>
      <c r="B408" s="832"/>
      <c r="C408" s="833" t="s">
        <v>5858</v>
      </c>
      <c r="D408" s="832"/>
      <c r="E408" s="832"/>
      <c r="F408" s="832"/>
      <c r="G408" s="832"/>
      <c r="H408" s="832"/>
    </row>
    <row r="410" spans="1:8" ht="15.75" thickBot="1"/>
    <row r="411" spans="1:8">
      <c r="A411" s="2876"/>
      <c r="B411" s="2882" t="s">
        <v>1799</v>
      </c>
      <c r="C411" s="2883" t="s">
        <v>1344</v>
      </c>
      <c r="D411" s="2884"/>
      <c r="E411" s="2884"/>
      <c r="F411" s="2882"/>
      <c r="G411" s="2882" t="s">
        <v>1721</v>
      </c>
      <c r="H411" s="2885" t="s">
        <v>1722</v>
      </c>
    </row>
    <row r="412" spans="1:8">
      <c r="A412" s="2877"/>
      <c r="B412" s="2878" t="s">
        <v>4778</v>
      </c>
      <c r="C412" s="2889">
        <v>-1</v>
      </c>
      <c r="D412" s="2886" t="s">
        <v>1346</v>
      </c>
      <c r="E412" s="2920"/>
      <c r="F412" s="2887" t="s">
        <v>1347</v>
      </c>
      <c r="G412" s="2887" t="s">
        <v>1724</v>
      </c>
      <c r="H412" s="2888"/>
    </row>
    <row r="413" spans="1:8">
      <c r="A413" s="2879"/>
      <c r="B413" s="2890"/>
      <c r="C413" s="2892">
        <v>-2</v>
      </c>
      <c r="D413" s="2890" t="s">
        <v>1346</v>
      </c>
      <c r="E413" s="2893"/>
      <c r="F413" s="2891" t="s">
        <v>1349</v>
      </c>
      <c r="G413" s="2881" t="s">
        <v>1788</v>
      </c>
      <c r="H413" s="1315" t="str">
        <f>'Data Sheet'!$C$38</f>
        <v>12/31/2017</v>
      </c>
    </row>
    <row r="414" spans="1:8">
      <c r="A414" s="2895" t="s">
        <v>1829</v>
      </c>
      <c r="B414" s="2893"/>
      <c r="C414" s="2893"/>
      <c r="D414" s="2893"/>
      <c r="E414" s="2893"/>
      <c r="F414" s="2893"/>
      <c r="G414" s="2893"/>
      <c r="H414" s="2894"/>
    </row>
    <row r="415" spans="1:8">
      <c r="A415" s="832"/>
      <c r="B415" s="832"/>
      <c r="C415" s="832"/>
      <c r="D415" s="832"/>
      <c r="E415" s="832"/>
      <c r="F415" s="832"/>
      <c r="G415" s="832"/>
      <c r="H415" s="70"/>
    </row>
    <row r="416" spans="1:8">
      <c r="A416" s="832"/>
      <c r="B416" s="832"/>
      <c r="C416" s="832"/>
      <c r="D416" s="832"/>
      <c r="E416" s="832"/>
      <c r="F416" s="832"/>
      <c r="G416" s="832"/>
      <c r="H416" s="70"/>
    </row>
    <row r="417" spans="1:8">
      <c r="A417" s="832"/>
      <c r="B417" s="832"/>
      <c r="C417" s="832"/>
      <c r="D417" s="832"/>
      <c r="E417" s="832"/>
      <c r="F417" s="832"/>
      <c r="G417" s="832"/>
      <c r="H417" s="70"/>
    </row>
    <row r="418" spans="1:8">
      <c r="A418" s="832"/>
      <c r="B418" s="832"/>
      <c r="C418" s="832"/>
      <c r="D418" s="832"/>
      <c r="E418" s="832"/>
      <c r="F418" s="832"/>
      <c r="G418" s="832"/>
      <c r="H418" s="70"/>
    </row>
    <row r="419" spans="1:8">
      <c r="A419" s="832"/>
      <c r="B419" s="832"/>
      <c r="C419" s="832"/>
      <c r="D419" s="832"/>
      <c r="E419" s="832"/>
      <c r="F419" s="832"/>
      <c r="G419" s="832"/>
      <c r="H419" s="70"/>
    </row>
    <row r="420" spans="1:8">
      <c r="A420" s="832"/>
      <c r="B420" s="832"/>
      <c r="C420" s="832"/>
      <c r="D420" s="832"/>
      <c r="E420" s="832"/>
      <c r="F420" s="832"/>
      <c r="G420" s="832"/>
      <c r="H420" s="70"/>
    </row>
    <row r="421" spans="1:8">
      <c r="A421" s="832"/>
      <c r="B421" s="832"/>
      <c r="C421" s="832"/>
      <c r="D421" s="832"/>
      <c r="E421" s="832"/>
      <c r="F421" s="832"/>
      <c r="G421" s="832"/>
      <c r="H421" s="70"/>
    </row>
    <row r="422" spans="1:8">
      <c r="A422" s="832"/>
      <c r="B422" s="832"/>
      <c r="C422" s="832"/>
      <c r="D422" s="832"/>
      <c r="E422" s="832"/>
      <c r="F422" s="832"/>
      <c r="G422" s="832"/>
      <c r="H422" s="70"/>
    </row>
    <row r="423" spans="1:8">
      <c r="A423" s="832"/>
      <c r="B423" s="832"/>
      <c r="C423" s="832"/>
      <c r="D423" s="832"/>
      <c r="E423" s="832"/>
      <c r="F423" s="832"/>
      <c r="G423" s="832"/>
      <c r="H423" s="70"/>
    </row>
    <row r="424" spans="1:8">
      <c r="A424" s="832"/>
      <c r="B424" s="832"/>
      <c r="C424" s="832"/>
      <c r="D424" s="832"/>
      <c r="E424" s="832"/>
      <c r="F424" s="832"/>
      <c r="G424" s="832"/>
      <c r="H424" s="70"/>
    </row>
    <row r="425" spans="1:8">
      <c r="A425" s="832"/>
      <c r="B425" s="832"/>
      <c r="C425" s="832"/>
      <c r="D425" s="832"/>
      <c r="E425" s="832"/>
      <c r="F425" s="832"/>
      <c r="G425" s="832"/>
      <c r="H425" s="70"/>
    </row>
    <row r="426" spans="1:8">
      <c r="A426" s="832"/>
      <c r="B426" s="832"/>
      <c r="C426" s="832"/>
      <c r="D426" s="832"/>
      <c r="E426" s="832"/>
      <c r="F426" s="832"/>
      <c r="G426" s="832"/>
      <c r="H426" s="70"/>
    </row>
    <row r="427" spans="1:8">
      <c r="A427" s="832"/>
      <c r="B427" s="832"/>
      <c r="C427" s="832"/>
      <c r="D427" s="832"/>
      <c r="E427" s="832"/>
      <c r="F427" s="832"/>
      <c r="G427" s="832"/>
      <c r="H427" s="70"/>
    </row>
    <row r="428" spans="1:8">
      <c r="A428" s="832"/>
      <c r="B428" s="832"/>
      <c r="C428" s="832"/>
      <c r="D428" s="832"/>
      <c r="E428" s="832"/>
      <c r="F428" s="832"/>
      <c r="G428" s="832"/>
      <c r="H428" s="70"/>
    </row>
    <row r="429" spans="1:8">
      <c r="A429" s="832"/>
      <c r="B429" s="832"/>
      <c r="C429" s="832"/>
      <c r="D429" s="832"/>
      <c r="E429" s="832"/>
      <c r="F429" s="832"/>
      <c r="G429" s="832"/>
      <c r="H429" s="70"/>
    </row>
    <row r="430" spans="1:8">
      <c r="A430" s="832"/>
      <c r="B430" s="832"/>
      <c r="C430" s="832"/>
      <c r="D430" s="832"/>
      <c r="E430" s="832"/>
      <c r="F430" s="832"/>
      <c r="G430" s="832"/>
      <c r="H430" s="70"/>
    </row>
    <row r="431" spans="1:8">
      <c r="A431" s="832"/>
      <c r="B431" s="832"/>
      <c r="C431" s="832"/>
      <c r="D431" s="832"/>
      <c r="E431" s="832"/>
      <c r="F431" s="832"/>
      <c r="G431" s="832"/>
      <c r="H431" s="70"/>
    </row>
    <row r="432" spans="1:8">
      <c r="A432" s="832"/>
      <c r="B432" s="832"/>
      <c r="C432" s="832"/>
      <c r="D432" s="832"/>
      <c r="E432" s="832"/>
      <c r="F432" s="832"/>
      <c r="G432" s="832"/>
      <c r="H432" s="70"/>
    </row>
    <row r="433" spans="1:8">
      <c r="A433" s="832"/>
      <c r="B433" s="832"/>
      <c r="C433" s="832"/>
      <c r="D433" s="832"/>
      <c r="E433" s="832"/>
      <c r="F433" s="832"/>
      <c r="G433" s="832"/>
      <c r="H433" s="70"/>
    </row>
    <row r="434" spans="1:8">
      <c r="A434" s="832"/>
      <c r="B434" s="832"/>
      <c r="C434" s="832"/>
      <c r="D434" s="832"/>
      <c r="E434" s="832"/>
      <c r="F434" s="832"/>
      <c r="G434" s="832"/>
      <c r="H434" s="70"/>
    </row>
    <row r="435" spans="1:8">
      <c r="A435" s="832"/>
      <c r="B435" s="832"/>
      <c r="C435" s="832"/>
      <c r="D435" s="832"/>
      <c r="E435" s="832"/>
      <c r="F435" s="832"/>
      <c r="G435" s="832"/>
      <c r="H435" s="70"/>
    </row>
    <row r="436" spans="1:8">
      <c r="A436" s="832"/>
      <c r="B436" s="832"/>
      <c r="C436" s="832"/>
      <c r="D436" s="832"/>
      <c r="E436" s="832"/>
      <c r="F436" s="832"/>
      <c r="G436" s="832"/>
      <c r="H436" s="70"/>
    </row>
    <row r="437" spans="1:8">
      <c r="A437" s="832"/>
      <c r="B437" s="832"/>
      <c r="C437" s="832"/>
      <c r="D437" s="832"/>
      <c r="E437" s="832"/>
      <c r="F437" s="832"/>
      <c r="G437" s="832"/>
      <c r="H437" s="70"/>
    </row>
    <row r="438" spans="1:8">
      <c r="A438" s="832"/>
      <c r="B438" s="832"/>
      <c r="C438" s="832"/>
      <c r="D438" s="832"/>
      <c r="E438" s="832"/>
      <c r="F438" s="832"/>
      <c r="G438" s="832"/>
      <c r="H438" s="70"/>
    </row>
    <row r="439" spans="1:8">
      <c r="A439" s="832"/>
      <c r="B439" s="832"/>
      <c r="C439" s="832"/>
      <c r="D439" s="832"/>
      <c r="E439" s="832"/>
      <c r="F439" s="832"/>
      <c r="G439" s="832"/>
      <c r="H439" s="70"/>
    </row>
    <row r="440" spans="1:8">
      <c r="A440" s="832"/>
      <c r="B440" s="832"/>
      <c r="C440" s="832"/>
      <c r="D440" s="832"/>
      <c r="E440" s="832"/>
      <c r="F440" s="832"/>
      <c r="G440" s="832"/>
      <c r="H440" s="70"/>
    </row>
    <row r="441" spans="1:8">
      <c r="A441" s="832"/>
      <c r="B441" s="832"/>
      <c r="C441" s="832"/>
      <c r="D441" s="832"/>
      <c r="E441" s="832"/>
      <c r="F441" s="832"/>
      <c r="G441" s="832"/>
      <c r="H441" s="70"/>
    </row>
    <row r="442" spans="1:8">
      <c r="A442" s="832"/>
      <c r="B442" s="832"/>
      <c r="C442" s="832"/>
      <c r="D442" s="832"/>
      <c r="E442" s="832"/>
      <c r="F442" s="832"/>
      <c r="G442" s="832"/>
      <c r="H442" s="70"/>
    </row>
    <row r="443" spans="1:8">
      <c r="A443" s="832"/>
      <c r="B443" s="832"/>
      <c r="C443" s="832"/>
      <c r="D443" s="832"/>
      <c r="E443" s="832"/>
      <c r="F443" s="832"/>
      <c r="G443" s="832"/>
      <c r="H443" s="70"/>
    </row>
    <row r="444" spans="1:8">
      <c r="A444" s="832"/>
      <c r="B444" s="832"/>
      <c r="C444" s="832"/>
      <c r="D444" s="832"/>
      <c r="E444" s="832"/>
      <c r="F444" s="832"/>
      <c r="G444" s="832"/>
      <c r="H444" s="70"/>
    </row>
    <row r="445" spans="1:8">
      <c r="A445" s="832"/>
      <c r="B445" s="832"/>
      <c r="C445" s="832"/>
      <c r="D445" s="832"/>
      <c r="E445" s="832"/>
      <c r="F445" s="832"/>
      <c r="G445" s="832"/>
      <c r="H445" s="70"/>
    </row>
    <row r="446" spans="1:8">
      <c r="A446" s="832"/>
      <c r="B446" s="832"/>
      <c r="C446" s="832"/>
      <c r="D446" s="832"/>
      <c r="E446" s="832"/>
      <c r="F446" s="832"/>
      <c r="G446" s="832"/>
      <c r="H446" s="70"/>
    </row>
    <row r="447" spans="1:8">
      <c r="A447" s="832"/>
      <c r="B447" s="832"/>
      <c r="C447" s="832"/>
      <c r="D447" s="832"/>
      <c r="E447" s="832"/>
      <c r="F447" s="832"/>
      <c r="G447" s="832"/>
      <c r="H447" s="70"/>
    </row>
    <row r="448" spans="1:8">
      <c r="A448" s="832"/>
      <c r="B448" s="832"/>
      <c r="C448" s="832"/>
      <c r="D448" s="832"/>
      <c r="E448" s="832"/>
      <c r="F448" s="832"/>
      <c r="G448" s="832"/>
      <c r="H448" s="70"/>
    </row>
    <row r="449" spans="1:8">
      <c r="A449" s="832"/>
      <c r="B449" s="832"/>
      <c r="C449" s="832"/>
      <c r="D449" s="832"/>
      <c r="E449" s="832"/>
      <c r="F449" s="832"/>
      <c r="G449" s="832"/>
      <c r="H449" s="70"/>
    </row>
    <row r="450" spans="1:8">
      <c r="A450" s="832"/>
      <c r="B450" s="832"/>
      <c r="C450" s="832"/>
      <c r="D450" s="832"/>
      <c r="E450" s="832"/>
      <c r="F450" s="832"/>
      <c r="G450" s="832"/>
      <c r="H450" s="70"/>
    </row>
    <row r="451" spans="1:8">
      <c r="A451" s="832"/>
      <c r="B451" s="832"/>
      <c r="C451" s="832"/>
      <c r="D451" s="832"/>
      <c r="E451" s="832"/>
      <c r="F451" s="832"/>
      <c r="G451" s="832"/>
      <c r="H451" s="70"/>
    </row>
    <row r="452" spans="1:8">
      <c r="A452" s="832"/>
      <c r="B452" s="832"/>
      <c r="C452" s="832"/>
      <c r="D452" s="832"/>
      <c r="E452" s="832"/>
      <c r="F452" s="832"/>
      <c r="G452" s="832"/>
      <c r="H452" s="70"/>
    </row>
    <row r="453" spans="1:8">
      <c r="A453" s="832"/>
      <c r="B453" s="832"/>
      <c r="C453" s="832"/>
      <c r="D453" s="832"/>
      <c r="E453" s="832"/>
      <c r="F453" s="832"/>
      <c r="G453" s="832"/>
      <c r="H453" s="70"/>
    </row>
    <row r="454" spans="1:8">
      <c r="A454" s="832"/>
      <c r="B454" s="832"/>
      <c r="C454" s="832"/>
      <c r="D454" s="832"/>
      <c r="E454" s="832"/>
      <c r="F454" s="832"/>
      <c r="G454" s="832"/>
      <c r="H454" s="70"/>
    </row>
    <row r="455" spans="1:8">
      <c r="A455" s="832"/>
      <c r="B455" s="832"/>
      <c r="C455" s="832"/>
      <c r="D455" s="832"/>
      <c r="E455" s="832"/>
      <c r="F455" s="832"/>
      <c r="G455" s="832"/>
      <c r="H455" s="70"/>
    </row>
    <row r="456" spans="1:8" ht="15.75" thickBot="1">
      <c r="A456" s="111"/>
      <c r="B456" s="112"/>
      <c r="C456" s="538"/>
      <c r="D456" s="538"/>
      <c r="E456" s="538"/>
      <c r="F456" s="538"/>
      <c r="G456" s="538"/>
      <c r="H456" s="539"/>
    </row>
    <row r="457" spans="1:8">
      <c r="A457" s="832"/>
      <c r="B457" s="832"/>
      <c r="C457" s="832"/>
      <c r="D457" s="832"/>
      <c r="E457" s="832"/>
      <c r="F457" s="832"/>
      <c r="G457" s="832"/>
      <c r="H457" s="376"/>
    </row>
    <row r="458" spans="1:8">
      <c r="A458" s="832"/>
      <c r="B458" s="832"/>
      <c r="C458" s="833" t="s">
        <v>5859</v>
      </c>
      <c r="D458" s="832"/>
      <c r="E458" s="832"/>
      <c r="F458" s="832"/>
      <c r="G458" s="832"/>
      <c r="H458" s="832"/>
    </row>
    <row r="459" spans="1:8" ht="15.75" thickBot="1"/>
    <row r="460" spans="1:8">
      <c r="A460" s="2876"/>
      <c r="B460" s="2882" t="s">
        <v>1799</v>
      </c>
      <c r="C460" s="2883" t="s">
        <v>1344</v>
      </c>
      <c r="D460" s="2884"/>
      <c r="E460" s="2884"/>
      <c r="F460" s="2882"/>
      <c r="G460" s="2882" t="s">
        <v>1721</v>
      </c>
      <c r="H460" s="2885" t="s">
        <v>1722</v>
      </c>
    </row>
    <row r="461" spans="1:8">
      <c r="A461" s="2877"/>
      <c r="B461" s="2878" t="s">
        <v>4778</v>
      </c>
      <c r="C461" s="2889">
        <v>-1</v>
      </c>
      <c r="D461" s="2886" t="s">
        <v>1346</v>
      </c>
      <c r="E461" s="2920"/>
      <c r="F461" s="2887" t="s">
        <v>1347</v>
      </c>
      <c r="G461" s="2887" t="s">
        <v>1724</v>
      </c>
      <c r="H461" s="2888"/>
    </row>
    <row r="462" spans="1:8">
      <c r="A462" s="2879"/>
      <c r="B462" s="2890"/>
      <c r="C462" s="2892">
        <v>-2</v>
      </c>
      <c r="D462" s="2890" t="s">
        <v>1346</v>
      </c>
      <c r="E462" s="2893"/>
      <c r="F462" s="2891" t="s">
        <v>1349</v>
      </c>
      <c r="G462" s="2881" t="s">
        <v>1788</v>
      </c>
      <c r="H462" s="1315" t="str">
        <f>'Data Sheet'!$C$38</f>
        <v>12/31/2017</v>
      </c>
    </row>
    <row r="463" spans="1:8">
      <c r="A463" s="2895" t="s">
        <v>1829</v>
      </c>
      <c r="B463" s="2893"/>
      <c r="C463" s="2893"/>
      <c r="D463" s="2893"/>
      <c r="E463" s="2893"/>
      <c r="F463" s="2893"/>
      <c r="G463" s="2893"/>
      <c r="H463" s="2894"/>
    </row>
    <row r="464" spans="1:8">
      <c r="A464" s="832"/>
      <c r="B464" s="832"/>
      <c r="C464" s="832"/>
      <c r="D464" s="832"/>
      <c r="E464" s="832"/>
      <c r="F464" s="832"/>
      <c r="G464" s="832"/>
      <c r="H464" s="70"/>
    </row>
    <row r="465" spans="1:8">
      <c r="A465" s="832"/>
      <c r="B465" s="832"/>
      <c r="C465" s="832"/>
      <c r="D465" s="832"/>
      <c r="E465" s="832"/>
      <c r="F465" s="832"/>
      <c r="G465" s="832"/>
      <c r="H465" s="70"/>
    </row>
    <row r="466" spans="1:8">
      <c r="A466" s="832"/>
      <c r="B466" s="832"/>
      <c r="C466" s="832"/>
      <c r="D466" s="832"/>
      <c r="E466" s="832"/>
      <c r="F466" s="832"/>
      <c r="G466" s="832"/>
      <c r="H466" s="70"/>
    </row>
    <row r="467" spans="1:8">
      <c r="A467" s="832"/>
      <c r="B467" s="832"/>
      <c r="C467" s="832"/>
      <c r="D467" s="832"/>
      <c r="E467" s="832"/>
      <c r="F467" s="832"/>
      <c r="G467" s="832"/>
      <c r="H467" s="70"/>
    </row>
    <row r="468" spans="1:8">
      <c r="A468" s="832"/>
      <c r="B468" s="832"/>
      <c r="C468" s="832"/>
      <c r="D468" s="832"/>
      <c r="E468" s="832"/>
      <c r="F468" s="832"/>
      <c r="G468" s="832"/>
      <c r="H468" s="70"/>
    </row>
    <row r="469" spans="1:8">
      <c r="A469" s="832"/>
      <c r="B469" s="832"/>
      <c r="C469" s="832"/>
      <c r="D469" s="832"/>
      <c r="E469" s="832"/>
      <c r="F469" s="832"/>
      <c r="G469" s="832"/>
      <c r="H469" s="70"/>
    </row>
    <row r="470" spans="1:8">
      <c r="A470" s="832"/>
      <c r="B470" s="832"/>
      <c r="C470" s="832"/>
      <c r="D470" s="832"/>
      <c r="E470" s="832"/>
      <c r="F470" s="832"/>
      <c r="G470" s="832"/>
      <c r="H470" s="70"/>
    </row>
    <row r="471" spans="1:8">
      <c r="A471" s="832"/>
      <c r="B471" s="832"/>
      <c r="C471" s="832"/>
      <c r="D471" s="832"/>
      <c r="E471" s="832"/>
      <c r="F471" s="832"/>
      <c r="G471" s="832"/>
      <c r="H471" s="70"/>
    </row>
    <row r="472" spans="1:8">
      <c r="A472" s="832"/>
      <c r="B472" s="832"/>
      <c r="C472" s="832"/>
      <c r="D472" s="832"/>
      <c r="E472" s="832"/>
      <c r="F472" s="832"/>
      <c r="G472" s="832"/>
      <c r="H472" s="70"/>
    </row>
    <row r="473" spans="1:8">
      <c r="A473" s="832"/>
      <c r="B473" s="832"/>
      <c r="C473" s="832"/>
      <c r="D473" s="832"/>
      <c r="E473" s="832"/>
      <c r="F473" s="832"/>
      <c r="G473" s="832"/>
      <c r="H473" s="70"/>
    </row>
    <row r="474" spans="1:8">
      <c r="A474" s="832"/>
      <c r="B474" s="832"/>
      <c r="C474" s="832"/>
      <c r="D474" s="832"/>
      <c r="E474" s="832"/>
      <c r="F474" s="832"/>
      <c r="G474" s="832"/>
      <c r="H474" s="70"/>
    </row>
    <row r="475" spans="1:8">
      <c r="A475" s="832"/>
      <c r="B475" s="832"/>
      <c r="C475" s="832"/>
      <c r="D475" s="832"/>
      <c r="E475" s="832"/>
      <c r="F475" s="832"/>
      <c r="G475" s="832"/>
      <c r="H475" s="70"/>
    </row>
    <row r="476" spans="1:8">
      <c r="A476" s="832"/>
      <c r="B476" s="832"/>
      <c r="C476" s="832"/>
      <c r="D476" s="832"/>
      <c r="E476" s="832"/>
      <c r="F476" s="832"/>
      <c r="G476" s="832"/>
      <c r="H476" s="70"/>
    </row>
    <row r="477" spans="1:8">
      <c r="A477" s="832"/>
      <c r="B477" s="832"/>
      <c r="C477" s="832"/>
      <c r="D477" s="832"/>
      <c r="E477" s="832"/>
      <c r="F477" s="832"/>
      <c r="G477" s="832"/>
      <c r="H477" s="70"/>
    </row>
    <row r="478" spans="1:8">
      <c r="A478" s="832"/>
      <c r="B478" s="832"/>
      <c r="C478" s="832"/>
      <c r="D478" s="832"/>
      <c r="E478" s="832"/>
      <c r="F478" s="832"/>
      <c r="G478" s="832"/>
      <c r="H478" s="70"/>
    </row>
    <row r="479" spans="1:8">
      <c r="A479" s="832"/>
      <c r="B479" s="832"/>
      <c r="C479" s="832"/>
      <c r="D479" s="832"/>
      <c r="E479" s="832"/>
      <c r="F479" s="832"/>
      <c r="G479" s="832"/>
      <c r="H479" s="70"/>
    </row>
    <row r="480" spans="1:8">
      <c r="A480" s="832"/>
      <c r="B480" s="832"/>
      <c r="C480" s="832"/>
      <c r="D480" s="832"/>
      <c r="E480" s="832"/>
      <c r="F480" s="832"/>
      <c r="G480" s="832"/>
      <c r="H480" s="70"/>
    </row>
    <row r="481" spans="1:8">
      <c r="A481" s="832"/>
      <c r="B481" s="832"/>
      <c r="C481" s="832"/>
      <c r="D481" s="832"/>
      <c r="E481" s="832"/>
      <c r="F481" s="832"/>
      <c r="G481" s="832"/>
      <c r="H481" s="70"/>
    </row>
    <row r="482" spans="1:8">
      <c r="A482" s="832"/>
      <c r="B482" s="832"/>
      <c r="C482" s="832"/>
      <c r="D482" s="832"/>
      <c r="E482" s="832"/>
      <c r="F482" s="832"/>
      <c r="G482" s="832"/>
      <c r="H482" s="70"/>
    </row>
    <row r="483" spans="1:8">
      <c r="A483" s="832"/>
      <c r="B483" s="832"/>
      <c r="C483" s="832"/>
      <c r="D483" s="832"/>
      <c r="E483" s="832"/>
      <c r="F483" s="832"/>
      <c r="G483" s="832"/>
      <c r="H483" s="70"/>
    </row>
    <row r="484" spans="1:8">
      <c r="A484" s="832"/>
      <c r="B484" s="832"/>
      <c r="C484" s="832"/>
      <c r="D484" s="832"/>
      <c r="E484" s="832"/>
      <c r="F484" s="832"/>
      <c r="G484" s="832"/>
      <c r="H484" s="70"/>
    </row>
    <row r="485" spans="1:8">
      <c r="A485" s="832"/>
      <c r="B485" s="832"/>
      <c r="C485" s="832"/>
      <c r="D485" s="832"/>
      <c r="E485" s="832"/>
      <c r="F485" s="832"/>
      <c r="G485" s="832"/>
      <c r="H485" s="70"/>
    </row>
    <row r="486" spans="1:8">
      <c r="A486" s="832"/>
      <c r="B486" s="832"/>
      <c r="C486" s="832"/>
      <c r="D486" s="832"/>
      <c r="E486" s="832"/>
      <c r="F486" s="832"/>
      <c r="G486" s="832"/>
      <c r="H486" s="70"/>
    </row>
    <row r="487" spans="1:8">
      <c r="A487" s="832"/>
      <c r="B487" s="832"/>
      <c r="C487" s="832"/>
      <c r="D487" s="832"/>
      <c r="E487" s="832"/>
      <c r="F487" s="832"/>
      <c r="G487" s="832"/>
      <c r="H487" s="70"/>
    </row>
    <row r="488" spans="1:8">
      <c r="A488" s="832"/>
      <c r="B488" s="832"/>
      <c r="C488" s="832"/>
      <c r="D488" s="832"/>
      <c r="E488" s="832"/>
      <c r="F488" s="832"/>
      <c r="G488" s="832"/>
      <c r="H488" s="70"/>
    </row>
    <row r="489" spans="1:8">
      <c r="A489" s="832"/>
      <c r="B489" s="832"/>
      <c r="C489" s="832"/>
      <c r="D489" s="832"/>
      <c r="E489" s="832"/>
      <c r="F489" s="832"/>
      <c r="G489" s="832"/>
      <c r="H489" s="70"/>
    </row>
    <row r="490" spans="1:8">
      <c r="A490" s="832"/>
      <c r="B490" s="832"/>
      <c r="C490" s="832"/>
      <c r="D490" s="832"/>
      <c r="E490" s="832"/>
      <c r="F490" s="832"/>
      <c r="G490" s="832"/>
      <c r="H490" s="70"/>
    </row>
    <row r="491" spans="1:8">
      <c r="A491" s="832"/>
      <c r="B491" s="832"/>
      <c r="C491" s="832"/>
      <c r="D491" s="832"/>
      <c r="E491" s="832"/>
      <c r="F491" s="832"/>
      <c r="G491" s="832"/>
      <c r="H491" s="70"/>
    </row>
    <row r="492" spans="1:8">
      <c r="A492" s="832"/>
      <c r="B492" s="832"/>
      <c r="C492" s="832"/>
      <c r="D492" s="832"/>
      <c r="E492" s="832"/>
      <c r="F492" s="832"/>
      <c r="G492" s="832"/>
      <c r="H492" s="70"/>
    </row>
    <row r="493" spans="1:8">
      <c r="A493" s="832"/>
      <c r="B493" s="832"/>
      <c r="C493" s="832"/>
      <c r="D493" s="832"/>
      <c r="E493" s="832"/>
      <c r="F493" s="832"/>
      <c r="G493" s="832"/>
      <c r="H493" s="70"/>
    </row>
    <row r="494" spans="1:8">
      <c r="A494" s="832"/>
      <c r="B494" s="832"/>
      <c r="C494" s="832"/>
      <c r="D494" s="832"/>
      <c r="E494" s="832"/>
      <c r="F494" s="832"/>
      <c r="G494" s="832"/>
      <c r="H494" s="70"/>
    </row>
    <row r="495" spans="1:8">
      <c r="A495" s="832"/>
      <c r="B495" s="832"/>
      <c r="C495" s="832"/>
      <c r="D495" s="832"/>
      <c r="E495" s="832"/>
      <c r="F495" s="832"/>
      <c r="G495" s="832"/>
      <c r="H495" s="70"/>
    </row>
    <row r="496" spans="1:8">
      <c r="A496" s="832"/>
      <c r="B496" s="832"/>
      <c r="C496" s="832"/>
      <c r="D496" s="832"/>
      <c r="E496" s="832"/>
      <c r="F496" s="832"/>
      <c r="G496" s="832"/>
      <c r="H496" s="70"/>
    </row>
    <row r="497" spans="1:8">
      <c r="A497" s="832"/>
      <c r="B497" s="832"/>
      <c r="C497" s="832"/>
      <c r="D497" s="832"/>
      <c r="E497" s="832"/>
      <c r="F497" s="832"/>
      <c r="G497" s="832"/>
      <c r="H497" s="70"/>
    </row>
    <row r="498" spans="1:8">
      <c r="A498" s="832"/>
      <c r="B498" s="832"/>
      <c r="C498" s="832"/>
      <c r="D498" s="832"/>
      <c r="E498" s="832"/>
      <c r="F498" s="832"/>
      <c r="G498" s="832"/>
      <c r="H498" s="70"/>
    </row>
    <row r="499" spans="1:8">
      <c r="A499" s="832"/>
      <c r="B499" s="832"/>
      <c r="C499" s="832"/>
      <c r="D499" s="832"/>
      <c r="E499" s="832"/>
      <c r="F499" s="832"/>
      <c r="G499" s="832"/>
      <c r="H499" s="70"/>
    </row>
    <row r="500" spans="1:8">
      <c r="A500" s="832"/>
      <c r="B500" s="832"/>
      <c r="C500" s="832"/>
      <c r="D500" s="832"/>
      <c r="E500" s="832"/>
      <c r="F500" s="832"/>
      <c r="G500" s="832"/>
      <c r="H500" s="70"/>
    </row>
    <row r="501" spans="1:8">
      <c r="A501" s="832"/>
      <c r="B501" s="832"/>
      <c r="C501" s="832"/>
      <c r="D501" s="832"/>
      <c r="E501" s="832"/>
      <c r="F501" s="832"/>
      <c r="G501" s="832"/>
      <c r="H501" s="70"/>
    </row>
    <row r="502" spans="1:8">
      <c r="A502" s="832"/>
      <c r="B502" s="832"/>
      <c r="C502" s="832"/>
      <c r="D502" s="832"/>
      <c r="E502" s="832"/>
      <c r="F502" s="832"/>
      <c r="G502" s="832"/>
      <c r="H502" s="70"/>
    </row>
    <row r="503" spans="1:8">
      <c r="A503" s="832"/>
      <c r="B503" s="832"/>
      <c r="C503" s="832"/>
      <c r="D503" s="832"/>
      <c r="E503" s="832"/>
      <c r="F503" s="832"/>
      <c r="G503" s="832"/>
      <c r="H503" s="70"/>
    </row>
    <row r="504" spans="1:8">
      <c r="A504" s="832"/>
      <c r="B504" s="832"/>
      <c r="C504" s="832"/>
      <c r="D504" s="832"/>
      <c r="E504" s="832"/>
      <c r="F504" s="832"/>
      <c r="G504" s="832"/>
      <c r="H504" s="70"/>
    </row>
    <row r="505" spans="1:8" ht="15.75" thickBot="1">
      <c r="A505" s="111"/>
      <c r="B505" s="112"/>
      <c r="C505" s="538"/>
      <c r="D505" s="538"/>
      <c r="E505" s="538"/>
      <c r="F505" s="538"/>
      <c r="G505" s="538"/>
      <c r="H505" s="539"/>
    </row>
    <row r="506" spans="1:8">
      <c r="A506" s="832"/>
      <c r="B506" s="832"/>
      <c r="C506" s="832"/>
      <c r="D506" s="832"/>
      <c r="E506" s="832"/>
      <c r="F506" s="832"/>
      <c r="G506" s="832"/>
      <c r="H506" s="376"/>
    </row>
    <row r="507" spans="1:8">
      <c r="A507" s="832"/>
      <c r="B507" s="832"/>
      <c r="C507" s="833" t="s">
        <v>5860</v>
      </c>
      <c r="D507" s="832"/>
      <c r="E507" s="832"/>
      <c r="F507" s="832"/>
      <c r="G507" s="832"/>
      <c r="H507" s="832"/>
    </row>
    <row r="508" spans="1:8" ht="15.75" thickBot="1"/>
    <row r="509" spans="1:8">
      <c r="A509" s="2876"/>
      <c r="B509" s="2882" t="s">
        <v>1799</v>
      </c>
      <c r="C509" s="2883" t="s">
        <v>1344</v>
      </c>
      <c r="D509" s="2884"/>
      <c r="E509" s="2884"/>
      <c r="F509" s="2882"/>
      <c r="G509" s="2882" t="s">
        <v>1721</v>
      </c>
      <c r="H509" s="2885" t="s">
        <v>1722</v>
      </c>
    </row>
    <row r="510" spans="1:8">
      <c r="A510" s="2877"/>
      <c r="B510" s="2878" t="s">
        <v>4778</v>
      </c>
      <c r="C510" s="2889">
        <v>-1</v>
      </c>
      <c r="D510" s="2886" t="s">
        <v>1346</v>
      </c>
      <c r="E510" s="2920"/>
      <c r="F510" s="2887" t="s">
        <v>1347</v>
      </c>
      <c r="G510" s="2887" t="s">
        <v>1724</v>
      </c>
      <c r="H510" s="2888"/>
    </row>
    <row r="511" spans="1:8">
      <c r="A511" s="2879"/>
      <c r="B511" s="2890"/>
      <c r="C511" s="2892">
        <v>-2</v>
      </c>
      <c r="D511" s="2890" t="s">
        <v>1346</v>
      </c>
      <c r="E511" s="2893"/>
      <c r="F511" s="2891" t="s">
        <v>1349</v>
      </c>
      <c r="G511" s="2881" t="s">
        <v>1788</v>
      </c>
      <c r="H511" s="1315" t="str">
        <f>'Data Sheet'!$C$38</f>
        <v>12/31/2017</v>
      </c>
    </row>
    <row r="512" spans="1:8">
      <c r="A512" s="2895" t="s">
        <v>1829</v>
      </c>
      <c r="B512" s="2893"/>
      <c r="C512" s="2893"/>
      <c r="D512" s="2893"/>
      <c r="E512" s="2893"/>
      <c r="F512" s="2893"/>
      <c r="G512" s="2893"/>
      <c r="H512" s="2894"/>
    </row>
    <row r="513" spans="1:8">
      <c r="A513" s="832"/>
      <c r="B513" s="832"/>
      <c r="C513" s="832"/>
      <c r="D513" s="832"/>
      <c r="E513" s="832"/>
      <c r="F513" s="832"/>
      <c r="G513" s="832"/>
      <c r="H513" s="70"/>
    </row>
    <row r="514" spans="1:8">
      <c r="A514" s="832"/>
      <c r="B514" s="832"/>
      <c r="C514" s="832"/>
      <c r="D514" s="832"/>
      <c r="E514" s="832"/>
      <c r="F514" s="832"/>
      <c r="G514" s="832"/>
      <c r="H514" s="70"/>
    </row>
    <row r="515" spans="1:8">
      <c r="A515" s="832"/>
      <c r="B515" s="832"/>
      <c r="C515" s="832"/>
      <c r="D515" s="832"/>
      <c r="E515" s="832"/>
      <c r="F515" s="832"/>
      <c r="G515" s="832"/>
      <c r="H515" s="70"/>
    </row>
    <row r="516" spans="1:8">
      <c r="A516" s="832"/>
      <c r="B516" s="832"/>
      <c r="C516" s="832"/>
      <c r="D516" s="832"/>
      <c r="E516" s="832"/>
      <c r="F516" s="832"/>
      <c r="G516" s="832"/>
      <c r="H516" s="70"/>
    </row>
    <row r="517" spans="1:8">
      <c r="A517" s="832"/>
      <c r="B517" s="832"/>
      <c r="C517" s="832"/>
      <c r="D517" s="832"/>
      <c r="E517" s="832"/>
      <c r="F517" s="832"/>
      <c r="G517" s="832"/>
      <c r="H517" s="70"/>
    </row>
    <row r="518" spans="1:8">
      <c r="A518" s="832"/>
      <c r="B518" s="832"/>
      <c r="C518" s="832"/>
      <c r="D518" s="832"/>
      <c r="E518" s="832"/>
      <c r="F518" s="832"/>
      <c r="G518" s="832"/>
      <c r="H518" s="70"/>
    </row>
    <row r="519" spans="1:8">
      <c r="A519" s="832"/>
      <c r="B519" s="832"/>
      <c r="C519" s="832"/>
      <c r="D519" s="832"/>
      <c r="E519" s="832"/>
      <c r="F519" s="832"/>
      <c r="G519" s="832"/>
      <c r="H519" s="70"/>
    </row>
    <row r="520" spans="1:8">
      <c r="A520" s="832"/>
      <c r="B520" s="832"/>
      <c r="C520" s="832"/>
      <c r="D520" s="832"/>
      <c r="E520" s="832"/>
      <c r="F520" s="832"/>
      <c r="G520" s="832"/>
      <c r="H520" s="70"/>
    </row>
    <row r="521" spans="1:8">
      <c r="A521" s="832"/>
      <c r="B521" s="832"/>
      <c r="C521" s="832"/>
      <c r="D521" s="832"/>
      <c r="E521" s="832"/>
      <c r="F521" s="832"/>
      <c r="G521" s="832"/>
      <c r="H521" s="70"/>
    </row>
    <row r="522" spans="1:8">
      <c r="A522" s="832"/>
      <c r="B522" s="832"/>
      <c r="C522" s="832"/>
      <c r="D522" s="832"/>
      <c r="E522" s="832"/>
      <c r="F522" s="832"/>
      <c r="G522" s="832"/>
      <c r="H522" s="70"/>
    </row>
    <row r="523" spans="1:8">
      <c r="A523" s="832"/>
      <c r="B523" s="832"/>
      <c r="C523" s="832"/>
      <c r="D523" s="832"/>
      <c r="E523" s="832"/>
      <c r="F523" s="832"/>
      <c r="G523" s="832"/>
      <c r="H523" s="70"/>
    </row>
    <row r="524" spans="1:8">
      <c r="A524" s="832"/>
      <c r="B524" s="832"/>
      <c r="C524" s="832"/>
      <c r="D524" s="832"/>
      <c r="E524" s="832"/>
      <c r="F524" s="832"/>
      <c r="G524" s="832"/>
      <c r="H524" s="70"/>
    </row>
    <row r="525" spans="1:8">
      <c r="A525" s="832"/>
      <c r="B525" s="832"/>
      <c r="C525" s="832"/>
      <c r="D525" s="832"/>
      <c r="E525" s="832"/>
      <c r="F525" s="832"/>
      <c r="G525" s="832"/>
      <c r="H525" s="70"/>
    </row>
    <row r="526" spans="1:8">
      <c r="A526" s="832"/>
      <c r="B526" s="832"/>
      <c r="C526" s="832"/>
      <c r="D526" s="832"/>
      <c r="E526" s="832"/>
      <c r="F526" s="832"/>
      <c r="G526" s="832"/>
      <c r="H526" s="70"/>
    </row>
    <row r="527" spans="1:8">
      <c r="A527" s="832"/>
      <c r="B527" s="832"/>
      <c r="C527" s="832"/>
      <c r="D527" s="832"/>
      <c r="E527" s="832"/>
      <c r="F527" s="832"/>
      <c r="G527" s="832"/>
      <c r="H527" s="70"/>
    </row>
    <row r="528" spans="1:8">
      <c r="A528" s="832"/>
      <c r="B528" s="832"/>
      <c r="C528" s="832"/>
      <c r="D528" s="832"/>
      <c r="E528" s="832"/>
      <c r="F528" s="832"/>
      <c r="G528" s="832"/>
      <c r="H528" s="70"/>
    </row>
    <row r="529" spans="1:8">
      <c r="A529" s="832"/>
      <c r="B529" s="832"/>
      <c r="C529" s="832"/>
      <c r="D529" s="832"/>
      <c r="E529" s="832"/>
      <c r="F529" s="832"/>
      <c r="G529" s="832"/>
      <c r="H529" s="70"/>
    </row>
    <row r="530" spans="1:8">
      <c r="A530" s="832"/>
      <c r="B530" s="832"/>
      <c r="C530" s="832"/>
      <c r="D530" s="832"/>
      <c r="E530" s="832"/>
      <c r="F530" s="832"/>
      <c r="G530" s="832"/>
      <c r="H530" s="70"/>
    </row>
    <row r="531" spans="1:8">
      <c r="A531" s="832"/>
      <c r="B531" s="832"/>
      <c r="C531" s="832"/>
      <c r="D531" s="832"/>
      <c r="E531" s="832"/>
      <c r="F531" s="832"/>
      <c r="G531" s="832"/>
      <c r="H531" s="70"/>
    </row>
    <row r="532" spans="1:8">
      <c r="A532" s="832"/>
      <c r="B532" s="832"/>
      <c r="C532" s="832"/>
      <c r="D532" s="832"/>
      <c r="E532" s="832"/>
      <c r="F532" s="832"/>
      <c r="G532" s="832"/>
      <c r="H532" s="70"/>
    </row>
    <row r="533" spans="1:8">
      <c r="A533" s="832"/>
      <c r="B533" s="832"/>
      <c r="C533" s="832"/>
      <c r="D533" s="832"/>
      <c r="E533" s="832"/>
      <c r="F533" s="832"/>
      <c r="G533" s="832"/>
      <c r="H533" s="70"/>
    </row>
    <row r="534" spans="1:8">
      <c r="A534" s="832"/>
      <c r="B534" s="832"/>
      <c r="C534" s="832"/>
      <c r="D534" s="832"/>
      <c r="E534" s="832"/>
      <c r="F534" s="832"/>
      <c r="G534" s="832"/>
      <c r="H534" s="70"/>
    </row>
    <row r="535" spans="1:8">
      <c r="A535" s="832"/>
      <c r="B535" s="832"/>
      <c r="C535" s="832"/>
      <c r="D535" s="832"/>
      <c r="E535" s="832"/>
      <c r="F535" s="832"/>
      <c r="G535" s="832"/>
      <c r="H535" s="70"/>
    </row>
    <row r="536" spans="1:8">
      <c r="A536" s="832"/>
      <c r="B536" s="832"/>
      <c r="C536" s="832"/>
      <c r="D536" s="832"/>
      <c r="E536" s="832"/>
      <c r="F536" s="832"/>
      <c r="G536" s="832"/>
      <c r="H536" s="70"/>
    </row>
    <row r="537" spans="1:8">
      <c r="A537" s="832"/>
      <c r="B537" s="832"/>
      <c r="C537" s="832"/>
      <c r="D537" s="832"/>
      <c r="E537" s="832"/>
      <c r="F537" s="832"/>
      <c r="G537" s="832"/>
      <c r="H537" s="70"/>
    </row>
    <row r="538" spans="1:8">
      <c r="A538" s="832"/>
      <c r="B538" s="832"/>
      <c r="C538" s="832"/>
      <c r="D538" s="832"/>
      <c r="E538" s="832"/>
      <c r="F538" s="832"/>
      <c r="G538" s="832"/>
      <c r="H538" s="70"/>
    </row>
    <row r="539" spans="1:8">
      <c r="A539" s="832"/>
      <c r="B539" s="832"/>
      <c r="C539" s="832"/>
      <c r="D539" s="832"/>
      <c r="E539" s="832"/>
      <c r="F539" s="832"/>
      <c r="G539" s="832"/>
      <c r="H539" s="70"/>
    </row>
    <row r="540" spans="1:8">
      <c r="A540" s="832"/>
      <c r="B540" s="832"/>
      <c r="C540" s="832"/>
      <c r="D540" s="832"/>
      <c r="E540" s="832"/>
      <c r="F540" s="832"/>
      <c r="G540" s="832"/>
      <c r="H540" s="70"/>
    </row>
    <row r="541" spans="1:8">
      <c r="A541" s="832"/>
      <c r="B541" s="832"/>
      <c r="C541" s="832"/>
      <c r="D541" s="832"/>
      <c r="E541" s="832"/>
      <c r="F541" s="832"/>
      <c r="G541" s="832"/>
      <c r="H541" s="70"/>
    </row>
    <row r="542" spans="1:8">
      <c r="A542" s="832"/>
      <c r="B542" s="832"/>
      <c r="C542" s="832"/>
      <c r="D542" s="832"/>
      <c r="E542" s="832"/>
      <c r="F542" s="832"/>
      <c r="G542" s="832"/>
      <c r="H542" s="70"/>
    </row>
    <row r="543" spans="1:8">
      <c r="A543" s="832"/>
      <c r="B543" s="832"/>
      <c r="C543" s="832"/>
      <c r="D543" s="832"/>
      <c r="E543" s="832"/>
      <c r="F543" s="832"/>
      <c r="G543" s="832"/>
      <c r="H543" s="70"/>
    </row>
    <row r="544" spans="1:8">
      <c r="A544" s="832"/>
      <c r="B544" s="832"/>
      <c r="C544" s="832"/>
      <c r="D544" s="832"/>
      <c r="E544" s="832"/>
      <c r="F544" s="832"/>
      <c r="G544" s="832"/>
      <c r="H544" s="70"/>
    </row>
    <row r="545" spans="1:8">
      <c r="A545" s="832"/>
      <c r="B545" s="832"/>
      <c r="C545" s="832"/>
      <c r="D545" s="832"/>
      <c r="E545" s="832"/>
      <c r="F545" s="832"/>
      <c r="G545" s="832"/>
      <c r="H545" s="70"/>
    </row>
    <row r="546" spans="1:8">
      <c r="A546" s="832"/>
      <c r="B546" s="832"/>
      <c r="C546" s="832"/>
      <c r="D546" s="832"/>
      <c r="E546" s="832"/>
      <c r="F546" s="832"/>
      <c r="G546" s="832"/>
      <c r="H546" s="70"/>
    </row>
    <row r="547" spans="1:8">
      <c r="A547" s="832"/>
      <c r="B547" s="832"/>
      <c r="C547" s="832"/>
      <c r="D547" s="832"/>
      <c r="E547" s="832"/>
      <c r="F547" s="832"/>
      <c r="G547" s="832"/>
      <c r="H547" s="70"/>
    </row>
    <row r="548" spans="1:8">
      <c r="A548" s="832"/>
      <c r="B548" s="832"/>
      <c r="C548" s="832"/>
      <c r="D548" s="832"/>
      <c r="E548" s="832"/>
      <c r="F548" s="832"/>
      <c r="G548" s="832"/>
      <c r="H548" s="70"/>
    </row>
    <row r="549" spans="1:8">
      <c r="A549" s="832"/>
      <c r="B549" s="832"/>
      <c r="C549" s="832"/>
      <c r="D549" s="832"/>
      <c r="E549" s="832"/>
      <c r="F549" s="832"/>
      <c r="G549" s="832"/>
      <c r="H549" s="70"/>
    </row>
    <row r="550" spans="1:8">
      <c r="A550" s="832"/>
      <c r="B550" s="832"/>
      <c r="C550" s="832"/>
      <c r="D550" s="832"/>
      <c r="E550" s="832"/>
      <c r="F550" s="832"/>
      <c r="G550" s="832"/>
      <c r="H550" s="70"/>
    </row>
    <row r="551" spans="1:8">
      <c r="A551" s="832"/>
      <c r="B551" s="832"/>
      <c r="C551" s="832"/>
      <c r="D551" s="832"/>
      <c r="E551" s="832"/>
      <c r="F551" s="832"/>
      <c r="G551" s="832"/>
      <c r="H551" s="70"/>
    </row>
    <row r="552" spans="1:8">
      <c r="A552" s="832"/>
      <c r="B552" s="832"/>
      <c r="C552" s="832"/>
      <c r="D552" s="832"/>
      <c r="E552" s="832"/>
      <c r="F552" s="832"/>
      <c r="G552" s="832"/>
      <c r="H552" s="70"/>
    </row>
    <row r="553" spans="1:8">
      <c r="A553" s="832"/>
      <c r="B553" s="832"/>
      <c r="C553" s="832"/>
      <c r="D553" s="832"/>
      <c r="E553" s="832"/>
      <c r="F553" s="832"/>
      <c r="G553" s="832"/>
      <c r="H553" s="70"/>
    </row>
    <row r="554" spans="1:8" ht="15.75" thickBot="1">
      <c r="A554" s="111"/>
      <c r="B554" s="112"/>
      <c r="C554" s="538"/>
      <c r="D554" s="538"/>
      <c r="E554" s="538"/>
      <c r="F554" s="538"/>
      <c r="G554" s="538"/>
      <c r="H554" s="539"/>
    </row>
    <row r="555" spans="1:8">
      <c r="A555" s="832"/>
      <c r="B555" s="832"/>
      <c r="C555" s="832"/>
      <c r="D555" s="832"/>
      <c r="E555" s="832"/>
      <c r="F555" s="832"/>
      <c r="G555" s="832"/>
      <c r="H555" s="376"/>
    </row>
    <row r="556" spans="1:8">
      <c r="A556" s="832"/>
      <c r="B556" s="832"/>
      <c r="C556" s="833" t="s">
        <v>5861</v>
      </c>
      <c r="D556" s="832"/>
      <c r="E556" s="832"/>
      <c r="F556" s="832"/>
      <c r="G556" s="832"/>
      <c r="H556" s="832"/>
    </row>
  </sheetData>
  <mergeCells count="13">
    <mergeCell ref="B21:C24"/>
    <mergeCell ref="E21:H23"/>
    <mergeCell ref="E25:H29"/>
    <mergeCell ref="B26:C29"/>
    <mergeCell ref="B31:C37"/>
    <mergeCell ref="E33:H37"/>
    <mergeCell ref="B16:C19"/>
    <mergeCell ref="E18:H19"/>
    <mergeCell ref="B5:C10"/>
    <mergeCell ref="E5:H7"/>
    <mergeCell ref="E8:H12"/>
    <mergeCell ref="B12:C14"/>
    <mergeCell ref="E14:H15"/>
  </mergeCells>
  <printOptions horizontalCentered="1" verticalCentered="1"/>
  <pageMargins left="0.5" right="0.5" top="0" bottom="0" header="0.5" footer="0.5"/>
  <pageSetup scale="87" fitToHeight="4" orientation="portrait" horizontalDpi="300" verticalDpi="300" r:id="rId1"/>
  <headerFooter alignWithMargins="0"/>
  <rowBreaks count="10" manualBreakCount="10">
    <brk id="52" max="16383" man="1"/>
    <brk id="104" max="16383" man="1"/>
    <brk id="156" max="16383" man="1"/>
    <brk id="209" max="7" man="1"/>
    <brk id="260" max="7" man="1"/>
    <brk id="310" max="7" man="1"/>
    <brk id="359" max="7" man="1"/>
    <brk id="409" max="7" man="1"/>
    <brk id="458" max="7" man="1"/>
    <brk id="507" max="7" man="1"/>
  </rowBreaks>
  <drawing r:id="rId2"/>
  <legacyDrawing r:id="rId3"/>
  <oleObjects>
    <mc:AlternateContent xmlns:mc="http://schemas.openxmlformats.org/markup-compatibility/2006">
      <mc:Choice Requires="x14">
        <oleObject progId="Word.Document.12" shapeId="88072" r:id="rId4">
          <objectPr defaultSize="0" r:id="rId5">
            <anchor moveWithCells="1">
              <from>
                <xdr:col>1</xdr:col>
                <xdr:colOff>0</xdr:colOff>
                <xdr:row>57</xdr:row>
                <xdr:rowOff>0</xdr:rowOff>
              </from>
              <to>
                <xdr:col>7</xdr:col>
                <xdr:colOff>1190625</xdr:colOff>
                <xdr:row>99</xdr:row>
                <xdr:rowOff>28575</xdr:rowOff>
              </to>
            </anchor>
          </objectPr>
        </oleObject>
      </mc:Choice>
      <mc:Fallback>
        <oleObject progId="Word.Document.12" shapeId="88072" r:id="rId4"/>
      </mc:Fallback>
    </mc:AlternateContent>
    <mc:AlternateContent xmlns:mc="http://schemas.openxmlformats.org/markup-compatibility/2006">
      <mc:Choice Requires="x14">
        <oleObject progId="Word.Document.12" shapeId="88073" r:id="rId6">
          <objectPr defaultSize="0" r:id="rId7">
            <anchor moveWithCells="1">
              <from>
                <xdr:col>0</xdr:col>
                <xdr:colOff>152400</xdr:colOff>
                <xdr:row>110</xdr:row>
                <xdr:rowOff>38100</xdr:rowOff>
              </from>
              <to>
                <xdr:col>7</xdr:col>
                <xdr:colOff>1076325</xdr:colOff>
                <xdr:row>152</xdr:row>
                <xdr:rowOff>152400</xdr:rowOff>
              </to>
            </anchor>
          </objectPr>
        </oleObject>
      </mc:Choice>
      <mc:Fallback>
        <oleObject progId="Word.Document.12" shapeId="88073" r:id="rId6"/>
      </mc:Fallback>
    </mc:AlternateContent>
    <mc:AlternateContent xmlns:mc="http://schemas.openxmlformats.org/markup-compatibility/2006">
      <mc:Choice Requires="x14">
        <oleObject progId="Word.Document.12" shapeId="88074" r:id="rId8">
          <objectPr defaultSize="0" r:id="rId9">
            <anchor moveWithCells="1">
              <from>
                <xdr:col>1</xdr:col>
                <xdr:colOff>95250</xdr:colOff>
                <xdr:row>161</xdr:row>
                <xdr:rowOff>133350</xdr:rowOff>
              </from>
              <to>
                <xdr:col>7</xdr:col>
                <xdr:colOff>1295400</xdr:colOff>
                <xdr:row>205</xdr:row>
                <xdr:rowOff>95250</xdr:rowOff>
              </to>
            </anchor>
          </objectPr>
        </oleObject>
      </mc:Choice>
      <mc:Fallback>
        <oleObject progId="Word.Document.12" shapeId="88074" r:id="rId8"/>
      </mc:Fallback>
    </mc:AlternateContent>
    <mc:AlternateContent xmlns:mc="http://schemas.openxmlformats.org/markup-compatibility/2006">
      <mc:Choice Requires="x14">
        <oleObject progId="Word.Document.12" shapeId="88075" r:id="rId10">
          <objectPr defaultSize="0" r:id="rId11">
            <anchor moveWithCells="1">
              <from>
                <xdr:col>1</xdr:col>
                <xdr:colOff>0</xdr:colOff>
                <xdr:row>215</xdr:row>
                <xdr:rowOff>0</xdr:rowOff>
              </from>
              <to>
                <xdr:col>7</xdr:col>
                <xdr:colOff>1152525</xdr:colOff>
                <xdr:row>257</xdr:row>
                <xdr:rowOff>104775</xdr:rowOff>
              </to>
            </anchor>
          </objectPr>
        </oleObject>
      </mc:Choice>
      <mc:Fallback>
        <oleObject progId="Word.Document.12" shapeId="88075" r:id="rId10"/>
      </mc:Fallback>
    </mc:AlternateContent>
    <mc:AlternateContent xmlns:mc="http://schemas.openxmlformats.org/markup-compatibility/2006">
      <mc:Choice Requires="x14">
        <oleObject progId="Word.Document.12" shapeId="88076" r:id="rId12">
          <objectPr defaultSize="0" r:id="rId13">
            <anchor moveWithCells="1">
              <from>
                <xdr:col>1</xdr:col>
                <xdr:colOff>0</xdr:colOff>
                <xdr:row>266</xdr:row>
                <xdr:rowOff>0</xdr:rowOff>
              </from>
              <to>
                <xdr:col>7</xdr:col>
                <xdr:colOff>1171575</xdr:colOff>
                <xdr:row>305</xdr:row>
                <xdr:rowOff>161925</xdr:rowOff>
              </to>
            </anchor>
          </objectPr>
        </oleObject>
      </mc:Choice>
      <mc:Fallback>
        <oleObject progId="Word.Document.12" shapeId="88076" r:id="rId12"/>
      </mc:Fallback>
    </mc:AlternateContent>
    <mc:AlternateContent xmlns:mc="http://schemas.openxmlformats.org/markup-compatibility/2006">
      <mc:Choice Requires="x14">
        <oleObject progId="Word.Document.12" shapeId="88077" r:id="rId14">
          <objectPr defaultSize="0" r:id="rId15">
            <anchor moveWithCells="1">
              <from>
                <xdr:col>1</xdr:col>
                <xdr:colOff>0</xdr:colOff>
                <xdr:row>316</xdr:row>
                <xdr:rowOff>0</xdr:rowOff>
              </from>
              <to>
                <xdr:col>7</xdr:col>
                <xdr:colOff>1152525</xdr:colOff>
                <xdr:row>355</xdr:row>
                <xdr:rowOff>161925</xdr:rowOff>
              </to>
            </anchor>
          </objectPr>
        </oleObject>
      </mc:Choice>
      <mc:Fallback>
        <oleObject progId="Word.Document.12" shapeId="88077" r:id="rId14"/>
      </mc:Fallback>
    </mc:AlternateContent>
    <mc:AlternateContent xmlns:mc="http://schemas.openxmlformats.org/markup-compatibility/2006">
      <mc:Choice Requires="x14">
        <oleObject progId="Word.Document.12" shapeId="88078" r:id="rId16">
          <objectPr defaultSize="0" r:id="rId17">
            <anchor moveWithCells="1">
              <from>
                <xdr:col>1</xdr:col>
                <xdr:colOff>0</xdr:colOff>
                <xdr:row>365</xdr:row>
                <xdr:rowOff>0</xdr:rowOff>
              </from>
              <to>
                <xdr:col>7</xdr:col>
                <xdr:colOff>1171575</xdr:colOff>
                <xdr:row>405</xdr:row>
                <xdr:rowOff>38100</xdr:rowOff>
              </to>
            </anchor>
          </objectPr>
        </oleObject>
      </mc:Choice>
      <mc:Fallback>
        <oleObject progId="Word.Document.12" shapeId="88078" r:id="rId16"/>
      </mc:Fallback>
    </mc:AlternateContent>
    <mc:AlternateContent xmlns:mc="http://schemas.openxmlformats.org/markup-compatibility/2006">
      <mc:Choice Requires="x14">
        <oleObject progId="Word.Document.12" shapeId="88079" r:id="rId18">
          <objectPr defaultSize="0" r:id="rId19">
            <anchor moveWithCells="1">
              <from>
                <xdr:col>1</xdr:col>
                <xdr:colOff>0</xdr:colOff>
                <xdr:row>415</xdr:row>
                <xdr:rowOff>0</xdr:rowOff>
              </from>
              <to>
                <xdr:col>7</xdr:col>
                <xdr:colOff>1114425</xdr:colOff>
                <xdr:row>454</xdr:row>
                <xdr:rowOff>171450</xdr:rowOff>
              </to>
            </anchor>
          </objectPr>
        </oleObject>
      </mc:Choice>
      <mc:Fallback>
        <oleObject progId="Word.Document.12" shapeId="88079" r:id="rId18"/>
      </mc:Fallback>
    </mc:AlternateContent>
    <mc:AlternateContent xmlns:mc="http://schemas.openxmlformats.org/markup-compatibility/2006">
      <mc:Choice Requires="x14">
        <oleObject progId="Word.Document.12" shapeId="88084" r:id="rId20">
          <objectPr defaultSize="0" r:id="rId21">
            <anchor moveWithCells="1">
              <from>
                <xdr:col>1</xdr:col>
                <xdr:colOff>19050</xdr:colOff>
                <xdr:row>463</xdr:row>
                <xdr:rowOff>180975</xdr:rowOff>
              </from>
              <to>
                <xdr:col>7</xdr:col>
                <xdr:colOff>1190625</xdr:colOff>
                <xdr:row>504</xdr:row>
                <xdr:rowOff>95250</xdr:rowOff>
              </to>
            </anchor>
          </objectPr>
        </oleObject>
      </mc:Choice>
      <mc:Fallback>
        <oleObject progId="Word.Document.12" shapeId="88084" r:id="rId20"/>
      </mc:Fallback>
    </mc:AlternateContent>
    <mc:AlternateContent xmlns:mc="http://schemas.openxmlformats.org/markup-compatibility/2006">
      <mc:Choice Requires="x14">
        <oleObject progId="Word.Document.12" shapeId="88085" r:id="rId22">
          <objectPr defaultSize="0" r:id="rId23">
            <anchor moveWithCells="1">
              <from>
                <xdr:col>1</xdr:col>
                <xdr:colOff>0</xdr:colOff>
                <xdr:row>513</xdr:row>
                <xdr:rowOff>0</xdr:rowOff>
              </from>
              <to>
                <xdr:col>7</xdr:col>
                <xdr:colOff>1152525</xdr:colOff>
                <xdr:row>527</xdr:row>
                <xdr:rowOff>95250</xdr:rowOff>
              </to>
            </anchor>
          </objectPr>
        </oleObject>
      </mc:Choice>
      <mc:Fallback>
        <oleObject progId="Word.Document.12" shapeId="88085" r:id="rId2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K253"/>
  <sheetViews>
    <sheetView defaultGridColor="0" topLeftCell="A196" colorId="22" zoomScaleNormal="100" zoomScaleSheetLayoutView="40" workbookViewId="0">
      <selection activeCell="H224" sqref="H224"/>
    </sheetView>
  </sheetViews>
  <sheetFormatPr defaultColWidth="9.6640625" defaultRowHeight="15"/>
  <cols>
    <col min="1" max="1" width="4.6640625" style="1583" customWidth="1"/>
    <col min="2" max="2" width="54.88671875" style="1583" customWidth="1"/>
    <col min="3" max="3" width="4.5546875" style="1583" customWidth="1"/>
    <col min="4" max="4" width="2.6640625" style="1583" customWidth="1"/>
    <col min="5" max="5" width="1.6640625" style="1583" customWidth="1"/>
    <col min="6" max="6" width="14.5546875" style="1583" customWidth="1"/>
    <col min="7" max="8" width="14.6640625" style="1583" customWidth="1"/>
    <col min="9" max="9" width="9.6640625" style="1583"/>
    <col min="10" max="11" width="16.5546875" style="1583" bestFit="1" customWidth="1"/>
    <col min="12" max="16384" width="9.6640625" style="1583"/>
  </cols>
  <sheetData>
    <row r="1" spans="1:8">
      <c r="A1" s="1584"/>
      <c r="B1" s="1585" t="s">
        <v>1799</v>
      </c>
      <c r="C1" s="1586" t="s">
        <v>1344</v>
      </c>
      <c r="D1" s="1587"/>
      <c r="E1" s="1587"/>
      <c r="F1" s="1585"/>
      <c r="G1" s="1588" t="s">
        <v>1721</v>
      </c>
      <c r="H1" s="1589" t="s">
        <v>1722</v>
      </c>
    </row>
    <row r="2" spans="1:8">
      <c r="A2" s="1590"/>
      <c r="B2" s="1591" t="str">
        <f>'Data Sheet'!$C$25</f>
        <v xml:space="preserve">New York State Electric &amp; Gas Corporation </v>
      </c>
      <c r="C2" s="1592" t="s">
        <v>1345</v>
      </c>
      <c r="D2" s="1593" t="s">
        <v>1346</v>
      </c>
      <c r="E2" s="1593"/>
      <c r="F2" s="1538" t="s">
        <v>1347</v>
      </c>
      <c r="G2" s="1594" t="s">
        <v>1724</v>
      </c>
      <c r="H2" s="1595"/>
    </row>
    <row r="3" spans="1:8" ht="15" customHeight="1">
      <c r="A3" s="1596"/>
      <c r="B3" s="1597"/>
      <c r="C3" s="1598" t="s">
        <v>1348</v>
      </c>
      <c r="D3" s="1597" t="s">
        <v>1346</v>
      </c>
      <c r="E3" s="1597"/>
      <c r="F3" s="1599" t="s">
        <v>1349</v>
      </c>
      <c r="G3" s="1600" t="str">
        <f>'Data Sheet'!$C$40</f>
        <v xml:space="preserve"> </v>
      </c>
      <c r="H3" s="1601" t="str">
        <f>'Data Sheet'!$C$38</f>
        <v>12/31/2017</v>
      </c>
    </row>
    <row r="4" spans="1:8" ht="15" customHeight="1">
      <c r="A4" s="1602" t="s">
        <v>1833</v>
      </c>
      <c r="B4" s="1603"/>
      <c r="C4" s="1603"/>
      <c r="D4" s="1603"/>
      <c r="E4" s="1603"/>
      <c r="F4" s="1603"/>
      <c r="G4" s="1603"/>
      <c r="H4" s="1604"/>
    </row>
    <row r="5" spans="1:8">
      <c r="A5" s="1605"/>
      <c r="B5" s="1606"/>
      <c r="C5" s="1606"/>
      <c r="D5" s="1606"/>
      <c r="E5" s="1606"/>
      <c r="F5" s="1607" t="s">
        <v>1735</v>
      </c>
      <c r="G5" s="1607" t="s">
        <v>1834</v>
      </c>
      <c r="H5" s="1608" t="s">
        <v>1834</v>
      </c>
    </row>
    <row r="6" spans="1:8">
      <c r="A6" s="1605" t="s">
        <v>1728</v>
      </c>
      <c r="B6" s="1606" t="s">
        <v>272</v>
      </c>
      <c r="C6" s="1606"/>
      <c r="D6" s="1606"/>
      <c r="E6" s="1606"/>
      <c r="F6" s="1607" t="s">
        <v>3019</v>
      </c>
      <c r="G6" s="1607" t="s">
        <v>1835</v>
      </c>
      <c r="H6" s="1608" t="s">
        <v>2517</v>
      </c>
    </row>
    <row r="7" spans="1:8">
      <c r="A7" s="1609" t="s">
        <v>1731</v>
      </c>
      <c r="B7" s="1603" t="s">
        <v>3021</v>
      </c>
      <c r="C7" s="1603"/>
      <c r="D7" s="1603"/>
      <c r="E7" s="1603"/>
      <c r="F7" s="1610" t="s">
        <v>3022</v>
      </c>
      <c r="G7" s="1610" t="s">
        <v>3023</v>
      </c>
      <c r="H7" s="1611" t="s">
        <v>3024</v>
      </c>
    </row>
    <row r="8" spans="1:8" ht="15.75">
      <c r="A8" s="1612" t="s">
        <v>2518</v>
      </c>
      <c r="B8" s="1613" t="s">
        <v>2519</v>
      </c>
      <c r="C8" s="1603"/>
      <c r="D8" s="1603"/>
      <c r="E8" s="1603"/>
      <c r="F8" s="1610"/>
      <c r="G8" s="1614"/>
      <c r="H8" s="1615"/>
    </row>
    <row r="9" spans="1:8">
      <c r="A9" s="1612" t="s">
        <v>2520</v>
      </c>
      <c r="B9" s="1616" t="s">
        <v>2521</v>
      </c>
      <c r="C9" s="1603"/>
      <c r="D9" s="1603"/>
      <c r="E9" s="1603"/>
      <c r="F9" s="1617" t="s">
        <v>1287</v>
      </c>
      <c r="G9" s="1618">
        <v>5248374342</v>
      </c>
      <c r="H9" s="1619">
        <v>5582681601</v>
      </c>
    </row>
    <row r="10" spans="1:8">
      <c r="A10" s="1612" t="s">
        <v>2522</v>
      </c>
      <c r="B10" s="1616" t="s">
        <v>2523</v>
      </c>
      <c r="C10" s="1603"/>
      <c r="D10" s="1603"/>
      <c r="E10" s="1603"/>
      <c r="F10" s="1617" t="s">
        <v>1287</v>
      </c>
      <c r="G10" s="1620">
        <v>240809229</v>
      </c>
      <c r="H10" s="1621">
        <v>234557144</v>
      </c>
    </row>
    <row r="11" spans="1:8">
      <c r="A11" s="1612" t="s">
        <v>2524</v>
      </c>
      <c r="B11" s="1616" t="s">
        <v>1845</v>
      </c>
      <c r="C11" s="1603"/>
      <c r="D11" s="1603"/>
      <c r="E11" s="1603"/>
      <c r="F11" s="1617"/>
      <c r="G11" s="1620">
        <f>SUM(G9:G10)</f>
        <v>5489183571</v>
      </c>
      <c r="H11" s="1621">
        <f>SUM(H9:H10)</f>
        <v>5817238745</v>
      </c>
    </row>
    <row r="12" spans="1:8">
      <c r="A12" s="1612" t="s">
        <v>1846</v>
      </c>
      <c r="B12" s="1616" t="s">
        <v>1847</v>
      </c>
      <c r="C12" s="1603"/>
      <c r="D12" s="1603"/>
      <c r="E12" s="1603"/>
      <c r="F12" s="1617" t="s">
        <v>1287</v>
      </c>
      <c r="G12" s="1620">
        <v>2532886361</v>
      </c>
      <c r="H12" s="1621">
        <v>2611038953</v>
      </c>
    </row>
    <row r="13" spans="1:8">
      <c r="A13" s="1612" t="s">
        <v>1848</v>
      </c>
      <c r="B13" s="1616" t="s">
        <v>1849</v>
      </c>
      <c r="C13" s="1603"/>
      <c r="D13" s="1603"/>
      <c r="E13" s="1603"/>
      <c r="F13" s="1617" t="s">
        <v>1850</v>
      </c>
      <c r="G13" s="1620">
        <f>G11-G12</f>
        <v>2956297210</v>
      </c>
      <c r="H13" s="1621">
        <f>H11-H12</f>
        <v>3206199792</v>
      </c>
    </row>
    <row r="14" spans="1:8">
      <c r="A14" s="1612" t="s">
        <v>1851</v>
      </c>
      <c r="B14" s="1616" t="s">
        <v>1852</v>
      </c>
      <c r="C14" s="1603"/>
      <c r="D14" s="1603"/>
      <c r="E14" s="1603"/>
      <c r="F14" s="1617" t="s">
        <v>1290</v>
      </c>
      <c r="G14" s="1620">
        <v>0</v>
      </c>
      <c r="H14" s="1621">
        <v>0</v>
      </c>
    </row>
    <row r="15" spans="1:8">
      <c r="A15" s="1612" t="s">
        <v>1853</v>
      </c>
      <c r="B15" s="1616" t="s">
        <v>1854</v>
      </c>
      <c r="C15" s="1603"/>
      <c r="D15" s="1603"/>
      <c r="E15" s="1603"/>
      <c r="F15" s="1617" t="s">
        <v>1290</v>
      </c>
      <c r="G15" s="1620">
        <v>0</v>
      </c>
      <c r="H15" s="1621">
        <v>0</v>
      </c>
    </row>
    <row r="16" spans="1:8">
      <c r="A16" s="1612" t="s">
        <v>1855</v>
      </c>
      <c r="B16" s="1616" t="s">
        <v>1856</v>
      </c>
      <c r="C16" s="1603"/>
      <c r="D16" s="1603"/>
      <c r="E16" s="1603"/>
      <c r="F16" s="1617" t="s">
        <v>1850</v>
      </c>
      <c r="G16" s="1620">
        <f>G14-G15</f>
        <v>0</v>
      </c>
      <c r="H16" s="1621">
        <f>H14-H15</f>
        <v>0</v>
      </c>
    </row>
    <row r="17" spans="1:9">
      <c r="A17" s="1612" t="s">
        <v>1857</v>
      </c>
      <c r="B17" s="1616" t="s">
        <v>1858</v>
      </c>
      <c r="C17" s="1603"/>
      <c r="D17" s="1603"/>
      <c r="E17" s="1603"/>
      <c r="F17" s="1617" t="s">
        <v>1850</v>
      </c>
      <c r="G17" s="1620">
        <f>G13+G16</f>
        <v>2956297210</v>
      </c>
      <c r="H17" s="1621">
        <f>H13+H16</f>
        <v>3206199792</v>
      </c>
    </row>
    <row r="18" spans="1:9">
      <c r="A18" s="1612" t="s">
        <v>1859</v>
      </c>
      <c r="B18" s="1616" t="s">
        <v>1860</v>
      </c>
      <c r="C18" s="1603"/>
      <c r="D18" s="1603"/>
      <c r="E18" s="1603"/>
      <c r="F18" s="2544" t="s">
        <v>1000</v>
      </c>
      <c r="G18" s="1620">
        <v>0</v>
      </c>
      <c r="H18" s="1621">
        <v>0</v>
      </c>
    </row>
    <row r="19" spans="1:9">
      <c r="A19" s="1612" t="s">
        <v>1861</v>
      </c>
      <c r="B19" s="1616" t="s">
        <v>1862</v>
      </c>
      <c r="C19" s="1603"/>
      <c r="D19" s="1603"/>
      <c r="E19" s="1603"/>
      <c r="F19" s="1617" t="s">
        <v>1850</v>
      </c>
      <c r="G19" s="1620">
        <v>478333</v>
      </c>
      <c r="H19" s="1621">
        <v>478333</v>
      </c>
    </row>
    <row r="20" spans="1:9" ht="15.75">
      <c r="A20" s="1612" t="s">
        <v>1863</v>
      </c>
      <c r="B20" s="1613" t="s">
        <v>1864</v>
      </c>
      <c r="C20" s="1603"/>
      <c r="D20" s="1603"/>
      <c r="E20" s="1603"/>
      <c r="F20" s="1617"/>
      <c r="G20" s="1614"/>
      <c r="H20" s="1615"/>
    </row>
    <row r="21" spans="1:9">
      <c r="A21" s="1612" t="s">
        <v>1865</v>
      </c>
      <c r="B21" s="1616" t="s">
        <v>1866</v>
      </c>
      <c r="C21" s="1603"/>
      <c r="D21" s="1603"/>
      <c r="E21" s="1603"/>
      <c r="F21" s="1617">
        <v>221</v>
      </c>
      <c r="G21" s="1622">
        <v>7900678</v>
      </c>
      <c r="H21" s="1621">
        <v>7900678</v>
      </c>
    </row>
    <row r="22" spans="1:9">
      <c r="A22" s="1612" t="s">
        <v>1867</v>
      </c>
      <c r="B22" s="1616" t="s">
        <v>1868</v>
      </c>
      <c r="C22" s="1603"/>
      <c r="D22" s="1603"/>
      <c r="E22" s="1603"/>
      <c r="F22" s="1617" t="s">
        <v>1850</v>
      </c>
      <c r="G22" s="1622">
        <v>2225600</v>
      </c>
      <c r="H22" s="1621">
        <v>2250074</v>
      </c>
    </row>
    <row r="23" spans="1:9">
      <c r="A23" s="1612" t="s">
        <v>1869</v>
      </c>
      <c r="B23" s="1616" t="s">
        <v>1870</v>
      </c>
      <c r="C23" s="1603"/>
      <c r="D23" s="1603"/>
      <c r="E23" s="1603"/>
      <c r="F23" s="1617" t="s">
        <v>1850</v>
      </c>
      <c r="G23" s="1622">
        <v>0</v>
      </c>
      <c r="H23" s="1621">
        <v>0</v>
      </c>
    </row>
    <row r="24" spans="1:9">
      <c r="A24" s="1612" t="s">
        <v>1871</v>
      </c>
      <c r="B24" s="1616" t="s">
        <v>1872</v>
      </c>
      <c r="C24" s="1603"/>
      <c r="D24" s="1603"/>
      <c r="E24" s="1603"/>
      <c r="F24" s="1617" t="s">
        <v>1302</v>
      </c>
      <c r="G24" s="1622">
        <v>0</v>
      </c>
      <c r="H24" s="1621">
        <v>0</v>
      </c>
    </row>
    <row r="25" spans="1:9">
      <c r="A25" s="1612" t="s">
        <v>1873</v>
      </c>
      <c r="B25" s="1616" t="s">
        <v>1874</v>
      </c>
      <c r="C25" s="1603"/>
      <c r="D25" s="1603"/>
      <c r="E25" s="1603"/>
      <c r="F25" s="1617" t="s">
        <v>1850</v>
      </c>
      <c r="G25" s="1614"/>
      <c r="H25" s="1615"/>
    </row>
    <row r="26" spans="1:9">
      <c r="A26" s="1612" t="s">
        <v>1875</v>
      </c>
      <c r="B26" s="1616" t="s">
        <v>1876</v>
      </c>
      <c r="C26" s="1603"/>
      <c r="D26" s="1603"/>
      <c r="E26" s="1603"/>
      <c r="F26" s="1617" t="s">
        <v>1850</v>
      </c>
      <c r="G26" s="1622"/>
      <c r="H26" s="1621"/>
    </row>
    <row r="27" spans="1:9">
      <c r="A27" s="1612" t="s">
        <v>1877</v>
      </c>
      <c r="B27" s="1616" t="s">
        <v>1878</v>
      </c>
      <c r="C27" s="1603"/>
      <c r="D27" s="1603"/>
      <c r="E27" s="1603"/>
      <c r="F27" s="1617"/>
      <c r="G27" s="1622"/>
      <c r="H27" s="1621"/>
    </row>
    <row r="28" spans="1:9">
      <c r="A28" s="1612" t="s">
        <v>1879</v>
      </c>
      <c r="B28" s="1616" t="s">
        <v>1880</v>
      </c>
      <c r="C28" s="1603"/>
      <c r="D28" s="1603"/>
      <c r="E28" s="1603"/>
      <c r="F28" s="1617" t="s">
        <v>1850</v>
      </c>
      <c r="G28" s="1622">
        <v>10384741</v>
      </c>
      <c r="H28" s="1621">
        <v>10410418</v>
      </c>
    </row>
    <row r="29" spans="1:9">
      <c r="A29" s="1623" t="s">
        <v>1881</v>
      </c>
      <c r="B29" s="1624" t="s">
        <v>3871</v>
      </c>
      <c r="C29" s="1625"/>
      <c r="D29" s="1625"/>
      <c r="E29" s="1625"/>
      <c r="F29" s="2579"/>
      <c r="G29" s="1654"/>
      <c r="H29" s="1655"/>
      <c r="I29" s="1538"/>
    </row>
    <row r="30" spans="1:9">
      <c r="A30" s="1623" t="s">
        <v>1882</v>
      </c>
      <c r="B30" s="1624" t="s">
        <v>3872</v>
      </c>
      <c r="C30" s="1625"/>
      <c r="D30" s="1625"/>
      <c r="E30" s="1625"/>
      <c r="F30" s="2579"/>
      <c r="G30" s="1654">
        <v>101170</v>
      </c>
      <c r="H30" s="1655">
        <v>110208</v>
      </c>
      <c r="I30" s="1538"/>
    </row>
    <row r="31" spans="1:9">
      <c r="A31" s="1623" t="s">
        <v>1884</v>
      </c>
      <c r="B31" s="1624" t="s">
        <v>3870</v>
      </c>
      <c r="C31" s="1625"/>
      <c r="D31" s="1625"/>
      <c r="E31" s="1625"/>
      <c r="F31" s="1617"/>
      <c r="G31" s="1622">
        <f>G21-G22+G23+G24+SUM(G26:G30)</f>
        <v>16160989</v>
      </c>
      <c r="H31" s="1621">
        <f>H21-H22+H23+H24+SUM(H26:H30)</f>
        <v>16171230</v>
      </c>
    </row>
    <row r="32" spans="1:9" ht="15.75">
      <c r="A32" s="1623" t="s">
        <v>1886</v>
      </c>
      <c r="B32" s="1626" t="s">
        <v>1883</v>
      </c>
      <c r="C32" s="1625"/>
      <c r="D32" s="1625"/>
      <c r="E32" s="1625"/>
      <c r="F32" s="1617"/>
      <c r="G32" s="1614"/>
      <c r="H32" s="1615"/>
    </row>
    <row r="33" spans="1:8">
      <c r="A33" s="1623" t="s">
        <v>1888</v>
      </c>
      <c r="B33" s="1624" t="s">
        <v>1885</v>
      </c>
      <c r="C33" s="1625"/>
      <c r="D33" s="1625"/>
      <c r="E33" s="1625"/>
      <c r="F33" s="1617" t="s">
        <v>1850</v>
      </c>
      <c r="G33" s="1622">
        <v>3553965</v>
      </c>
      <c r="H33" s="1621">
        <v>3330604</v>
      </c>
    </row>
    <row r="34" spans="1:8">
      <c r="A34" s="1623" t="s">
        <v>1890</v>
      </c>
      <c r="B34" s="1624" t="s">
        <v>1887</v>
      </c>
      <c r="C34" s="1625"/>
      <c r="D34" s="1625"/>
      <c r="E34" s="1625"/>
      <c r="F34" s="1617" t="s">
        <v>1850</v>
      </c>
      <c r="G34" s="1622">
        <v>0</v>
      </c>
      <c r="H34" s="1621">
        <v>0</v>
      </c>
    </row>
    <row r="35" spans="1:8">
      <c r="A35" s="1623" t="s">
        <v>1892</v>
      </c>
      <c r="B35" s="1624" t="s">
        <v>1889</v>
      </c>
      <c r="C35" s="1625"/>
      <c r="D35" s="1625"/>
      <c r="E35" s="1625"/>
      <c r="F35" s="1617" t="s">
        <v>1850</v>
      </c>
      <c r="G35" s="1622">
        <v>747080</v>
      </c>
      <c r="H35" s="1621">
        <v>802437</v>
      </c>
    </row>
    <row r="36" spans="1:8">
      <c r="A36" s="1623" t="s">
        <v>1894</v>
      </c>
      <c r="B36" s="1624" t="s">
        <v>1891</v>
      </c>
      <c r="C36" s="1625"/>
      <c r="D36" s="1625"/>
      <c r="E36" s="1625"/>
      <c r="F36" s="1617" t="s">
        <v>1850</v>
      </c>
      <c r="G36" s="1622">
        <v>91689</v>
      </c>
      <c r="H36" s="1621">
        <v>64693</v>
      </c>
    </row>
    <row r="37" spans="1:8">
      <c r="A37" s="1623" t="s">
        <v>1896</v>
      </c>
      <c r="B37" s="1624" t="s">
        <v>1893</v>
      </c>
      <c r="C37" s="1625"/>
      <c r="D37" s="1625"/>
      <c r="E37" s="1625"/>
      <c r="F37" s="1617"/>
      <c r="G37" s="1622">
        <v>0</v>
      </c>
      <c r="H37" s="1621">
        <v>0</v>
      </c>
    </row>
    <row r="38" spans="1:8">
      <c r="A38" s="1623" t="s">
        <v>198</v>
      </c>
      <c r="B38" s="1624" t="s">
        <v>1895</v>
      </c>
      <c r="C38" s="1625"/>
      <c r="D38" s="1625"/>
      <c r="E38" s="1625"/>
      <c r="F38" s="1617" t="s">
        <v>1850</v>
      </c>
      <c r="G38" s="1622">
        <v>150376575</v>
      </c>
      <c r="H38" s="1621">
        <v>157989556</v>
      </c>
    </row>
    <row r="39" spans="1:8">
      <c r="A39" s="1623" t="s">
        <v>200</v>
      </c>
      <c r="B39" s="1624" t="s">
        <v>197</v>
      </c>
      <c r="C39" s="1625"/>
      <c r="D39" s="1625"/>
      <c r="E39" s="1625"/>
      <c r="F39" s="1617" t="s">
        <v>1850</v>
      </c>
      <c r="G39" s="1622">
        <v>78652217</v>
      </c>
      <c r="H39" s="1621">
        <v>76166577</v>
      </c>
    </row>
    <row r="40" spans="1:8">
      <c r="A40" s="1623" t="s">
        <v>202</v>
      </c>
      <c r="B40" s="1624" t="s">
        <v>199</v>
      </c>
      <c r="C40" s="1625"/>
      <c r="D40" s="1625"/>
      <c r="E40" s="1625"/>
      <c r="F40" s="1617" t="s">
        <v>1850</v>
      </c>
      <c r="G40" s="1622">
        <v>23100437</v>
      </c>
      <c r="H40" s="1621">
        <v>23007796</v>
      </c>
    </row>
    <row r="41" spans="1:8">
      <c r="A41" s="1623" t="s">
        <v>204</v>
      </c>
      <c r="B41" s="1624" t="s">
        <v>201</v>
      </c>
      <c r="C41" s="1625"/>
      <c r="D41" s="1625"/>
      <c r="E41" s="1625"/>
      <c r="F41" s="1617" t="s">
        <v>1850</v>
      </c>
      <c r="G41" s="1622">
        <v>62</v>
      </c>
      <c r="H41" s="1621">
        <v>0</v>
      </c>
    </row>
    <row r="42" spans="1:8">
      <c r="A42" s="1623" t="s">
        <v>206</v>
      </c>
      <c r="B42" s="1624" t="s">
        <v>203</v>
      </c>
      <c r="C42" s="1625"/>
      <c r="D42" s="1625"/>
      <c r="E42" s="1625"/>
      <c r="F42" s="1617" t="s">
        <v>1850</v>
      </c>
      <c r="G42" s="1622">
        <v>2371348</v>
      </c>
      <c r="H42" s="1621">
        <v>4407822</v>
      </c>
    </row>
    <row r="43" spans="1:8">
      <c r="A43" s="1623" t="s">
        <v>208</v>
      </c>
      <c r="B43" s="1624" t="s">
        <v>205</v>
      </c>
      <c r="C43" s="1625"/>
      <c r="D43" s="1625"/>
      <c r="E43" s="1625"/>
      <c r="F43" s="1617">
        <v>227</v>
      </c>
      <c r="G43" s="1622"/>
      <c r="H43" s="1621"/>
    </row>
    <row r="44" spans="1:8">
      <c r="A44" s="1623" t="s">
        <v>963</v>
      </c>
      <c r="B44" s="1624" t="s">
        <v>207</v>
      </c>
      <c r="C44" s="1625"/>
      <c r="D44" s="1625"/>
      <c r="E44" s="1625"/>
      <c r="F44" s="1617">
        <v>227</v>
      </c>
      <c r="G44" s="1622"/>
      <c r="H44" s="1621"/>
    </row>
    <row r="45" spans="1:8">
      <c r="A45" s="1623" t="s">
        <v>965</v>
      </c>
      <c r="B45" s="1624" t="s">
        <v>209</v>
      </c>
      <c r="C45" s="1625"/>
      <c r="D45" s="1625"/>
      <c r="E45" s="1625"/>
      <c r="F45" s="1617">
        <v>227</v>
      </c>
      <c r="G45" s="1622"/>
      <c r="H45" s="1621"/>
    </row>
    <row r="46" spans="1:8">
      <c r="A46" s="1623" t="s">
        <v>967</v>
      </c>
      <c r="B46" s="1624" t="s">
        <v>964</v>
      </c>
      <c r="C46" s="1625"/>
      <c r="D46" s="1625"/>
      <c r="E46" s="1625"/>
      <c r="F46" s="1617">
        <v>227</v>
      </c>
      <c r="G46" s="1622">
        <v>16490379</v>
      </c>
      <c r="H46" s="1621">
        <v>15812869</v>
      </c>
    </row>
    <row r="47" spans="1:8">
      <c r="A47" s="1623" t="s">
        <v>969</v>
      </c>
      <c r="B47" s="1624" t="s">
        <v>966</v>
      </c>
      <c r="C47" s="1625"/>
      <c r="D47" s="1625"/>
      <c r="E47" s="1625"/>
      <c r="F47" s="1617">
        <v>227</v>
      </c>
      <c r="G47" s="1622"/>
      <c r="H47" s="1621"/>
    </row>
    <row r="48" spans="1:8">
      <c r="A48" s="1623" t="s">
        <v>972</v>
      </c>
      <c r="B48" s="1624" t="s">
        <v>968</v>
      </c>
      <c r="C48" s="1625"/>
      <c r="D48" s="1625"/>
      <c r="E48" s="1625"/>
      <c r="F48" s="1617">
        <v>227</v>
      </c>
      <c r="G48" s="1622"/>
      <c r="H48" s="1621"/>
    </row>
    <row r="49" spans="1:9">
      <c r="A49" s="1623" t="s">
        <v>974</v>
      </c>
      <c r="B49" s="1624" t="s">
        <v>970</v>
      </c>
      <c r="C49" s="1625"/>
      <c r="D49" s="1625"/>
      <c r="E49" s="1625"/>
      <c r="F49" s="1617" t="s">
        <v>971</v>
      </c>
      <c r="G49" s="1622"/>
      <c r="H49" s="1621"/>
    </row>
    <row r="50" spans="1:9">
      <c r="A50" s="1623" t="s">
        <v>976</v>
      </c>
      <c r="B50" s="1624" t="s">
        <v>973</v>
      </c>
      <c r="C50" s="1625"/>
      <c r="D50" s="1625"/>
      <c r="E50" s="1625"/>
      <c r="F50" s="1617" t="s">
        <v>1305</v>
      </c>
      <c r="G50" s="1622"/>
      <c r="H50" s="1621"/>
    </row>
    <row r="51" spans="1:9">
      <c r="A51" s="1623" t="s">
        <v>978</v>
      </c>
      <c r="B51" s="1624" t="s">
        <v>975</v>
      </c>
      <c r="C51" s="1625"/>
      <c r="D51" s="1625"/>
      <c r="E51" s="1625"/>
      <c r="F51" s="1617" t="s">
        <v>1305</v>
      </c>
      <c r="G51" s="1622"/>
      <c r="H51" s="1621"/>
    </row>
    <row r="52" spans="1:9">
      <c r="A52" s="1623" t="s">
        <v>980</v>
      </c>
      <c r="B52" s="1624" t="s">
        <v>977</v>
      </c>
      <c r="C52" s="1625"/>
      <c r="D52" s="1625"/>
      <c r="E52" s="1625"/>
      <c r="F52" s="1617" t="s">
        <v>1850</v>
      </c>
      <c r="G52" s="1622"/>
      <c r="H52" s="1621"/>
    </row>
    <row r="53" spans="1:9">
      <c r="A53" s="1623" t="s">
        <v>981</v>
      </c>
      <c r="B53" s="1624" t="s">
        <v>979</v>
      </c>
      <c r="C53" s="1625"/>
      <c r="D53" s="1625"/>
      <c r="E53" s="1625"/>
      <c r="F53" s="1617" t="s">
        <v>1850</v>
      </c>
      <c r="G53" s="1622">
        <v>11272662</v>
      </c>
      <c r="H53" s="1621">
        <v>14752696</v>
      </c>
    </row>
    <row r="54" spans="1:9">
      <c r="A54" s="1623" t="s">
        <v>983</v>
      </c>
      <c r="B54" s="1624" t="s">
        <v>1813</v>
      </c>
      <c r="C54" s="1625"/>
      <c r="D54" s="1625"/>
      <c r="E54" s="1625"/>
      <c r="F54" s="1617" t="s">
        <v>1850</v>
      </c>
      <c r="G54" s="1622">
        <v>0</v>
      </c>
      <c r="H54" s="1621">
        <v>0</v>
      </c>
    </row>
    <row r="55" spans="1:9">
      <c r="A55" s="1623" t="s">
        <v>985</v>
      </c>
      <c r="B55" s="1624" t="s">
        <v>982</v>
      </c>
      <c r="C55" s="1625"/>
      <c r="D55" s="1625"/>
      <c r="E55" s="1625"/>
      <c r="F55" s="1617" t="s">
        <v>1850</v>
      </c>
      <c r="G55" s="1622">
        <v>42458874</v>
      </c>
      <c r="H55" s="1621">
        <v>41037673</v>
      </c>
    </row>
    <row r="56" spans="1:9">
      <c r="A56" s="1623" t="s">
        <v>987</v>
      </c>
      <c r="B56" s="1624" t="s">
        <v>984</v>
      </c>
      <c r="C56" s="1625"/>
      <c r="D56" s="1625"/>
      <c r="E56" s="1625"/>
      <c r="F56" s="1617" t="s">
        <v>1850</v>
      </c>
      <c r="G56" s="1622">
        <v>0</v>
      </c>
      <c r="H56" s="1621">
        <v>0</v>
      </c>
    </row>
    <row r="57" spans="1:9">
      <c r="A57" s="1623" t="s">
        <v>989</v>
      </c>
      <c r="B57" s="1624" t="s">
        <v>986</v>
      </c>
      <c r="C57" s="1625"/>
      <c r="D57" s="1625"/>
      <c r="E57" s="1625"/>
      <c r="F57" s="1617" t="s">
        <v>1850</v>
      </c>
      <c r="G57" s="1622">
        <v>29777</v>
      </c>
      <c r="H57" s="1621">
        <v>20</v>
      </c>
    </row>
    <row r="58" spans="1:9">
      <c r="A58" s="1623" t="s">
        <v>991</v>
      </c>
      <c r="B58" s="1624" t="s">
        <v>988</v>
      </c>
      <c r="C58" s="1625"/>
      <c r="D58" s="1625"/>
      <c r="E58" s="1625"/>
      <c r="F58" s="1617" t="s">
        <v>1850</v>
      </c>
      <c r="G58" s="1622">
        <v>0</v>
      </c>
      <c r="H58" s="1621">
        <v>0</v>
      </c>
    </row>
    <row r="59" spans="1:9">
      <c r="A59" s="1623" t="s">
        <v>993</v>
      </c>
      <c r="B59" s="1624" t="s">
        <v>990</v>
      </c>
      <c r="C59" s="1625"/>
      <c r="D59" s="1625"/>
      <c r="E59" s="1625"/>
      <c r="F59" s="1617" t="s">
        <v>1850</v>
      </c>
      <c r="G59" s="1622">
        <v>84627125</v>
      </c>
      <c r="H59" s="1621">
        <v>99614748</v>
      </c>
    </row>
    <row r="60" spans="1:9">
      <c r="A60" s="1623" t="s">
        <v>996</v>
      </c>
      <c r="B60" s="1624" t="s">
        <v>992</v>
      </c>
      <c r="C60" s="1625"/>
      <c r="D60" s="1625"/>
      <c r="E60" s="1625"/>
      <c r="F60" s="1617"/>
      <c r="G60" s="1622">
        <v>11967977</v>
      </c>
      <c r="H60" s="1655">
        <v>13334049</v>
      </c>
    </row>
    <row r="61" spans="1:9">
      <c r="A61" s="1623" t="s">
        <v>998</v>
      </c>
      <c r="B61" s="1624" t="s">
        <v>3873</v>
      </c>
      <c r="C61" s="1625"/>
      <c r="D61" s="1625"/>
      <c r="E61" s="1625"/>
      <c r="F61" s="2579"/>
      <c r="G61" s="1654">
        <v>0</v>
      </c>
      <c r="H61" s="1655"/>
      <c r="I61" s="1538"/>
    </row>
    <row r="62" spans="1:9">
      <c r="A62" s="1623" t="s">
        <v>1001</v>
      </c>
      <c r="B62" s="1624" t="s">
        <v>3874</v>
      </c>
      <c r="C62" s="1625"/>
      <c r="D62" s="1625"/>
      <c r="E62" s="1625"/>
      <c r="F62" s="2579"/>
      <c r="G62" s="1654"/>
      <c r="H62" s="1655"/>
      <c r="I62" s="1538"/>
    </row>
    <row r="63" spans="1:9">
      <c r="A63" s="1623" t="s">
        <v>1003</v>
      </c>
      <c r="B63" s="1624" t="s">
        <v>3875</v>
      </c>
      <c r="C63" s="1625"/>
      <c r="D63" s="1625"/>
      <c r="E63" s="1625"/>
      <c r="F63" s="2579"/>
      <c r="G63" s="1654">
        <v>1087590</v>
      </c>
      <c r="H63" s="1655">
        <v>0</v>
      </c>
      <c r="I63" s="1538"/>
    </row>
    <row r="64" spans="1:9">
      <c r="A64" s="1623" t="s">
        <v>1005</v>
      </c>
      <c r="B64" s="1624" t="s">
        <v>3876</v>
      </c>
      <c r="C64" s="1625"/>
      <c r="D64" s="1625"/>
      <c r="E64" s="1625"/>
      <c r="F64" s="2579"/>
      <c r="G64" s="1654"/>
      <c r="H64" s="1655"/>
      <c r="I64" s="1538"/>
    </row>
    <row r="65" spans="1:9" ht="15.75" thickBot="1">
      <c r="A65" s="1623" t="s">
        <v>1007</v>
      </c>
      <c r="B65" s="1627" t="s">
        <v>3887</v>
      </c>
      <c r="C65" s="1628"/>
      <c r="D65" s="1628"/>
      <c r="E65" s="1628"/>
      <c r="F65" s="1629"/>
      <c r="G65" s="1630">
        <f>SUM(G33:G39)-G40+SUM(G41:G50)-G51+SUM(G52:G61)-G62+G63-G64</f>
        <v>380626883</v>
      </c>
      <c r="H65" s="3253">
        <f>SUM(H33:H39)-H40+SUM(H41:H50)-H51+SUM(H52:H61)-H62+H63-H64</f>
        <v>404305948</v>
      </c>
      <c r="I65" s="2937"/>
    </row>
    <row r="66" spans="1:9">
      <c r="A66" s="1631"/>
      <c r="B66" s="1632"/>
      <c r="C66" s="1633"/>
      <c r="D66" s="1633"/>
      <c r="E66" s="1633"/>
      <c r="F66" s="1634"/>
      <c r="G66" s="1635"/>
      <c r="H66" s="1635"/>
    </row>
    <row r="67" spans="1:9">
      <c r="A67" s="1656" t="s">
        <v>4664</v>
      </c>
      <c r="B67" s="1673"/>
      <c r="C67" s="1606"/>
      <c r="D67" s="1606"/>
      <c r="E67" s="1606"/>
      <c r="F67" s="1606"/>
      <c r="G67" s="1637"/>
      <c r="H67" s="1637"/>
    </row>
    <row r="68" spans="1:9">
      <c r="A68" s="1606" t="s">
        <v>994</v>
      </c>
      <c r="B68" s="1606"/>
      <c r="C68" s="1606"/>
      <c r="D68" s="1638"/>
      <c r="E68" s="1606"/>
      <c r="F68" s="1606"/>
      <c r="G68" s="1637"/>
      <c r="H68" s="1637"/>
    </row>
    <row r="69" spans="1:9">
      <c r="A69" s="1606"/>
      <c r="B69" s="1606"/>
      <c r="C69" s="1606"/>
      <c r="D69" s="1638"/>
      <c r="E69" s="1606"/>
      <c r="F69" s="1606"/>
      <c r="G69" s="1637"/>
      <c r="H69" s="1637"/>
    </row>
    <row r="70" spans="1:9" ht="15.75" thickBot="1">
      <c r="A70" s="1593"/>
      <c r="B70" s="1593"/>
      <c r="C70" s="1593"/>
      <c r="D70" s="1593"/>
      <c r="E70" s="1593"/>
      <c r="F70" s="1593"/>
      <c r="G70" s="1639"/>
      <c r="H70" s="1639"/>
    </row>
    <row r="71" spans="1:9">
      <c r="A71" s="1640"/>
      <c r="B71" s="1585" t="s">
        <v>1799</v>
      </c>
      <c r="C71" s="1586" t="s">
        <v>1344</v>
      </c>
      <c r="D71" s="1587"/>
      <c r="E71" s="1587"/>
      <c r="F71" s="1585"/>
      <c r="G71" s="1585" t="s">
        <v>1721</v>
      </c>
      <c r="H71" s="1641" t="s">
        <v>1722</v>
      </c>
    </row>
    <row r="72" spans="1:9">
      <c r="A72" s="1590"/>
      <c r="B72" s="1591" t="str">
        <f>'Data Sheet'!$C$25</f>
        <v xml:space="preserve">New York State Electric &amp; Gas Corporation </v>
      </c>
      <c r="C72" s="1592" t="s">
        <v>1345</v>
      </c>
      <c r="D72" s="1593" t="s">
        <v>1346</v>
      </c>
      <c r="E72" s="1593"/>
      <c r="F72" s="1642" t="s">
        <v>1347</v>
      </c>
      <c r="G72" s="1642" t="s">
        <v>1724</v>
      </c>
      <c r="H72" s="1595"/>
    </row>
    <row r="73" spans="1:9">
      <c r="A73" s="1596"/>
      <c r="B73" s="1597"/>
      <c r="C73" s="1598" t="s">
        <v>1348</v>
      </c>
      <c r="D73" s="1597" t="s">
        <v>1346</v>
      </c>
      <c r="E73" s="1597"/>
      <c r="F73" s="1643" t="s">
        <v>1349</v>
      </c>
      <c r="G73" s="1644" t="str">
        <f>'Data Sheet'!$C$40</f>
        <v xml:space="preserve"> </v>
      </c>
      <c r="H73" s="1645" t="str">
        <f>'Data Sheet'!$C$38</f>
        <v>12/31/2017</v>
      </c>
    </row>
    <row r="74" spans="1:9" ht="15.75">
      <c r="A74" s="1602" t="s">
        <v>995</v>
      </c>
      <c r="B74" s="1646"/>
      <c r="C74" s="1603"/>
      <c r="D74" s="1603"/>
      <c r="E74" s="1603"/>
      <c r="F74" s="1603"/>
      <c r="G74" s="1603"/>
      <c r="H74" s="1604"/>
    </row>
    <row r="75" spans="1:9">
      <c r="A75" s="1647"/>
      <c r="B75" s="1606"/>
      <c r="C75" s="1606"/>
      <c r="D75" s="1606"/>
      <c r="E75" s="1606"/>
      <c r="F75" s="1607" t="s">
        <v>1735</v>
      </c>
      <c r="G75" s="1607" t="s">
        <v>1834</v>
      </c>
      <c r="H75" s="1608" t="s">
        <v>1834</v>
      </c>
    </row>
    <row r="76" spans="1:9">
      <c r="A76" s="1647" t="s">
        <v>1728</v>
      </c>
      <c r="B76" s="1606" t="s">
        <v>272</v>
      </c>
      <c r="C76" s="1606"/>
      <c r="D76" s="1606"/>
      <c r="E76" s="1606"/>
      <c r="F76" s="1607" t="s">
        <v>3019</v>
      </c>
      <c r="G76" s="1607" t="s">
        <v>1835</v>
      </c>
      <c r="H76" s="1608" t="s">
        <v>2517</v>
      </c>
    </row>
    <row r="77" spans="1:9">
      <c r="A77" s="1612" t="s">
        <v>1731</v>
      </c>
      <c r="B77" s="1603" t="s">
        <v>3021</v>
      </c>
      <c r="C77" s="1603"/>
      <c r="D77" s="1603"/>
      <c r="E77" s="1603"/>
      <c r="F77" s="1610" t="s">
        <v>3022</v>
      </c>
      <c r="G77" s="1610" t="s">
        <v>3023</v>
      </c>
      <c r="H77" s="1611" t="s">
        <v>3024</v>
      </c>
    </row>
    <row r="78" spans="1:9" ht="15.75">
      <c r="A78" s="1623" t="s">
        <v>1009</v>
      </c>
      <c r="B78" s="1626" t="s">
        <v>997</v>
      </c>
      <c r="C78" s="1625"/>
      <c r="D78" s="1625"/>
      <c r="E78" s="1625"/>
      <c r="F78" s="1648"/>
      <c r="G78" s="1649"/>
      <c r="H78" s="1650"/>
    </row>
    <row r="79" spans="1:9">
      <c r="A79" s="1623" t="s">
        <v>1011</v>
      </c>
      <c r="B79" s="1624" t="s">
        <v>999</v>
      </c>
      <c r="C79" s="1625"/>
      <c r="D79" s="1625"/>
      <c r="E79" s="1625"/>
      <c r="F79" s="1651" t="s">
        <v>1000</v>
      </c>
      <c r="G79" s="1652">
        <v>15980049</v>
      </c>
      <c r="H79" s="1653">
        <v>9814193</v>
      </c>
    </row>
    <row r="80" spans="1:9">
      <c r="A80" s="1623" t="s">
        <v>1013</v>
      </c>
      <c r="B80" s="1624" t="s">
        <v>1002</v>
      </c>
      <c r="C80" s="1625"/>
      <c r="D80" s="1625"/>
      <c r="E80" s="1625"/>
      <c r="F80" s="1651">
        <v>230</v>
      </c>
      <c r="G80" s="1654">
        <v>0</v>
      </c>
      <c r="H80" s="1655">
        <v>0</v>
      </c>
    </row>
    <row r="81" spans="1:11">
      <c r="A81" s="1623" t="s">
        <v>1015</v>
      </c>
      <c r="B81" s="1624" t="s">
        <v>1004</v>
      </c>
      <c r="C81" s="1625"/>
      <c r="D81" s="1625"/>
      <c r="E81" s="1625"/>
      <c r="F81" s="1651">
        <v>230</v>
      </c>
      <c r="G81" s="1654">
        <v>0</v>
      </c>
      <c r="H81" s="1655">
        <v>0</v>
      </c>
      <c r="K81" s="2846"/>
    </row>
    <row r="82" spans="1:11">
      <c r="A82" s="1623" t="s">
        <v>1017</v>
      </c>
      <c r="B82" s="1624" t="s">
        <v>1006</v>
      </c>
      <c r="C82" s="1625"/>
      <c r="D82" s="1625"/>
      <c r="E82" s="1625"/>
      <c r="F82" s="1651">
        <v>232</v>
      </c>
      <c r="G82" s="1654">
        <v>1166061575</v>
      </c>
      <c r="H82" s="1655">
        <v>1018179972</v>
      </c>
      <c r="K82" s="2846"/>
    </row>
    <row r="83" spans="1:11">
      <c r="A83" s="1623" t="s">
        <v>1019</v>
      </c>
      <c r="B83" s="1624" t="s">
        <v>1008</v>
      </c>
      <c r="C83" s="1625"/>
      <c r="D83" s="1625"/>
      <c r="E83" s="1625"/>
      <c r="F83" s="1651" t="s">
        <v>1000</v>
      </c>
      <c r="G83" s="1654">
        <v>113686</v>
      </c>
      <c r="H83" s="1655">
        <v>1524175</v>
      </c>
      <c r="J83" s="2846"/>
      <c r="K83" s="2847"/>
    </row>
    <row r="84" spans="1:11">
      <c r="A84" s="1623" t="s">
        <v>1021</v>
      </c>
      <c r="B84" s="1624" t="s">
        <v>1010</v>
      </c>
      <c r="C84" s="1625"/>
      <c r="D84" s="1625"/>
      <c r="E84" s="1625"/>
      <c r="F84" s="1651" t="s">
        <v>1000</v>
      </c>
      <c r="G84" s="1654">
        <v>0</v>
      </c>
      <c r="H84" s="1655">
        <v>0</v>
      </c>
      <c r="J84" s="2846"/>
    </row>
    <row r="85" spans="1:11">
      <c r="A85" s="1623" t="s">
        <v>1023</v>
      </c>
      <c r="B85" s="1624" t="s">
        <v>1012</v>
      </c>
      <c r="C85" s="1625"/>
      <c r="D85" s="1625"/>
      <c r="E85" s="1625"/>
      <c r="F85" s="1651" t="s">
        <v>1000</v>
      </c>
      <c r="G85" s="1654">
        <v>0</v>
      </c>
      <c r="H85" s="1655">
        <v>0</v>
      </c>
      <c r="J85" s="2847"/>
    </row>
    <row r="86" spans="1:11">
      <c r="A86" s="1623" t="s">
        <v>1025</v>
      </c>
      <c r="B86" s="1624" t="s">
        <v>1014</v>
      </c>
      <c r="C86" s="1625"/>
      <c r="D86" s="1625"/>
      <c r="E86" s="1625"/>
      <c r="F86" s="1651" t="s">
        <v>1000</v>
      </c>
      <c r="G86" s="1654">
        <v>0</v>
      </c>
      <c r="H86" s="1655">
        <v>0</v>
      </c>
    </row>
    <row r="87" spans="1:11">
      <c r="A87" s="1623" t="s">
        <v>1027</v>
      </c>
      <c r="B87" s="1624" t="s">
        <v>1016</v>
      </c>
      <c r="C87" s="1625"/>
      <c r="D87" s="1625"/>
      <c r="E87" s="1625"/>
      <c r="F87" s="1651">
        <v>233</v>
      </c>
      <c r="G87" s="1654">
        <v>1673134</v>
      </c>
      <c r="H87" s="1655">
        <v>217432</v>
      </c>
    </row>
    <row r="88" spans="1:11">
      <c r="A88" s="1623" t="s">
        <v>1028</v>
      </c>
      <c r="B88" s="1624" t="s">
        <v>1018</v>
      </c>
      <c r="C88" s="1625"/>
      <c r="D88" s="1625"/>
      <c r="E88" s="1625"/>
      <c r="F88" s="1651" t="s">
        <v>1000</v>
      </c>
      <c r="G88" s="1654">
        <v>0</v>
      </c>
      <c r="H88" s="1655">
        <v>0</v>
      </c>
    </row>
    <row r="89" spans="1:11">
      <c r="A89" s="1623" t="s">
        <v>2264</v>
      </c>
      <c r="B89" s="1624" t="s">
        <v>1020</v>
      </c>
      <c r="C89" s="1625"/>
      <c r="D89" s="1625"/>
      <c r="E89" s="1625"/>
      <c r="F89" s="1651" t="s">
        <v>2130</v>
      </c>
      <c r="G89" s="1654">
        <v>0</v>
      </c>
      <c r="H89" s="1655">
        <v>0</v>
      </c>
    </row>
    <row r="90" spans="1:11">
      <c r="A90" s="1623" t="s">
        <v>2266</v>
      </c>
      <c r="B90" s="1624" t="s">
        <v>1022</v>
      </c>
      <c r="C90" s="1625"/>
      <c r="D90" s="1625"/>
      <c r="E90" s="1625"/>
      <c r="F90" s="1651" t="s">
        <v>1000</v>
      </c>
      <c r="G90" s="1654">
        <v>16120587</v>
      </c>
      <c r="H90" s="1655">
        <v>18652552</v>
      </c>
    </row>
    <row r="91" spans="1:11">
      <c r="A91" s="1623" t="s">
        <v>2267</v>
      </c>
      <c r="B91" s="1624" t="s">
        <v>1024</v>
      </c>
      <c r="C91" s="1625"/>
      <c r="D91" s="1625"/>
      <c r="E91" s="1625"/>
      <c r="F91" s="1651">
        <v>234</v>
      </c>
      <c r="G91" s="1654">
        <v>68052121</v>
      </c>
      <c r="H91" s="1655">
        <v>222167231</v>
      </c>
    </row>
    <row r="92" spans="1:11">
      <c r="A92" s="1623" t="s">
        <v>3878</v>
      </c>
      <c r="B92" s="1624" t="s">
        <v>1026</v>
      </c>
      <c r="C92" s="1625"/>
      <c r="D92" s="1625"/>
      <c r="E92" s="1625"/>
      <c r="F92" s="1651" t="s">
        <v>1000</v>
      </c>
      <c r="G92" s="1654">
        <v>0</v>
      </c>
      <c r="H92" s="1655">
        <v>0</v>
      </c>
    </row>
    <row r="93" spans="1:11">
      <c r="A93" s="1623" t="s">
        <v>3879</v>
      </c>
      <c r="B93" s="1624" t="s">
        <v>4581</v>
      </c>
      <c r="C93" s="1625"/>
      <c r="D93" s="1625"/>
      <c r="E93" s="1625"/>
      <c r="F93" s="1648"/>
      <c r="G93" s="1654">
        <f>SUM(G79:G92)</f>
        <v>1268001152</v>
      </c>
      <c r="H93" s="1655">
        <f>SUM(H79:H92)</f>
        <v>1270555555</v>
      </c>
    </row>
    <row r="94" spans="1:11">
      <c r="A94" s="1623" t="s">
        <v>3880</v>
      </c>
      <c r="B94" s="1656" t="s">
        <v>3877</v>
      </c>
      <c r="C94" s="1657"/>
      <c r="D94" s="1657"/>
      <c r="E94" s="1657"/>
      <c r="F94" s="1658"/>
      <c r="G94" s="1659"/>
      <c r="H94" s="1660"/>
    </row>
    <row r="95" spans="1:11">
      <c r="A95" s="1623"/>
      <c r="B95" s="1624" t="s">
        <v>3881</v>
      </c>
      <c r="C95" s="1625"/>
      <c r="D95" s="1625"/>
      <c r="E95" s="1625"/>
      <c r="F95" s="1648"/>
      <c r="G95" s="1652">
        <f>G17+G18+G19+G31+G65+G93</f>
        <v>4621564567</v>
      </c>
      <c r="H95" s="1653">
        <f>H17+H18+H19+H31+H65+H93</f>
        <v>4897710858</v>
      </c>
    </row>
    <row r="96" spans="1:11">
      <c r="A96" s="1590"/>
      <c r="B96" s="1606"/>
      <c r="C96" s="1606"/>
      <c r="D96" s="1606"/>
      <c r="E96" s="1606"/>
      <c r="F96" s="1593"/>
      <c r="G96" s="1639"/>
      <c r="H96" s="1661"/>
    </row>
    <row r="97" spans="1:8">
      <c r="A97" s="1590"/>
      <c r="B97" s="1606"/>
      <c r="C97" s="1606"/>
      <c r="D97" s="1606"/>
      <c r="E97" s="1606"/>
      <c r="F97" s="1593"/>
      <c r="G97" s="1639"/>
      <c r="H97" s="1661"/>
    </row>
    <row r="98" spans="1:8">
      <c r="A98" s="1590"/>
      <c r="B98" s="1606"/>
      <c r="C98" s="1606"/>
      <c r="D98" s="1606"/>
      <c r="E98" s="1606"/>
      <c r="F98" s="1593"/>
      <c r="G98" s="1639"/>
      <c r="H98" s="1661"/>
    </row>
    <row r="99" spans="1:8">
      <c r="A99" s="1590"/>
      <c r="B99" s="1606"/>
      <c r="C99" s="1606"/>
      <c r="D99" s="1606"/>
      <c r="E99" s="1606"/>
      <c r="F99" s="1593"/>
      <c r="G99" s="1639"/>
      <c r="H99" s="1661"/>
    </row>
    <row r="100" spans="1:8">
      <c r="A100" s="1590"/>
      <c r="B100" s="1606"/>
      <c r="C100" s="1606"/>
      <c r="D100" s="1606"/>
      <c r="E100" s="1606"/>
      <c r="F100" s="1593"/>
      <c r="G100" s="1639"/>
      <c r="H100" s="1661"/>
    </row>
    <row r="101" spans="1:8">
      <c r="A101" s="1590"/>
      <c r="B101" s="1606"/>
      <c r="C101" s="1606"/>
      <c r="D101" s="1606"/>
      <c r="E101" s="1606"/>
      <c r="F101" s="1593"/>
      <c r="G101" s="1639"/>
      <c r="H101" s="1661"/>
    </row>
    <row r="102" spans="1:8">
      <c r="A102" s="1590"/>
      <c r="B102" s="1606"/>
      <c r="C102" s="1606"/>
      <c r="D102" s="1606"/>
      <c r="E102" s="1606"/>
      <c r="F102" s="1593"/>
      <c r="G102" s="1639"/>
      <c r="H102" s="1661"/>
    </row>
    <row r="103" spans="1:8">
      <c r="A103" s="1590"/>
      <c r="B103" s="1606"/>
      <c r="C103" s="1606"/>
      <c r="D103" s="1606"/>
      <c r="E103" s="1606"/>
      <c r="F103" s="1593"/>
      <c r="G103" s="1639"/>
      <c r="H103" s="1661"/>
    </row>
    <row r="104" spans="1:8">
      <c r="A104" s="1590"/>
      <c r="B104" s="1606"/>
      <c r="C104" s="1606"/>
      <c r="D104" s="1606"/>
      <c r="E104" s="1606"/>
      <c r="F104" s="1593"/>
      <c r="G104" s="1639"/>
      <c r="H104" s="1661"/>
    </row>
    <row r="105" spans="1:8">
      <c r="A105" s="1590"/>
      <c r="B105" s="1606"/>
      <c r="C105" s="1606"/>
      <c r="D105" s="1606"/>
      <c r="E105" s="1606"/>
      <c r="F105" s="1593"/>
      <c r="G105" s="1639"/>
      <c r="H105" s="1661"/>
    </row>
    <row r="106" spans="1:8">
      <c r="A106" s="1590"/>
      <c r="B106" s="1606"/>
      <c r="C106" s="1606"/>
      <c r="D106" s="1606"/>
      <c r="E106" s="1606"/>
      <c r="F106" s="1593"/>
      <c r="G106" s="1639"/>
      <c r="H106" s="1661"/>
    </row>
    <row r="107" spans="1:8">
      <c r="A107" s="1590"/>
      <c r="B107" s="1606"/>
      <c r="C107" s="1606"/>
      <c r="D107" s="1606"/>
      <c r="E107" s="1606"/>
      <c r="F107" s="1593"/>
      <c r="G107" s="1639"/>
      <c r="H107" s="1661"/>
    </row>
    <row r="108" spans="1:8">
      <c r="A108" s="1590"/>
      <c r="B108" s="1606"/>
      <c r="C108" s="1606"/>
      <c r="D108" s="1606"/>
      <c r="E108" s="1606"/>
      <c r="F108" s="1593"/>
      <c r="G108" s="1639"/>
      <c r="H108" s="1661"/>
    </row>
    <row r="109" spans="1:8">
      <c r="A109" s="1590"/>
      <c r="B109" s="1606"/>
      <c r="C109" s="1606"/>
      <c r="D109" s="1606"/>
      <c r="E109" s="1606"/>
      <c r="F109" s="1593"/>
      <c r="G109" s="1639"/>
      <c r="H109" s="1661"/>
    </row>
    <row r="110" spans="1:8">
      <c r="A110" s="1590"/>
      <c r="B110" s="1606"/>
      <c r="C110" s="1606"/>
      <c r="D110" s="1606"/>
      <c r="E110" s="1606"/>
      <c r="F110" s="1593"/>
      <c r="G110" s="1639"/>
      <c r="H110" s="1661"/>
    </row>
    <row r="111" spans="1:8">
      <c r="A111" s="1590"/>
      <c r="B111" s="1606"/>
      <c r="C111" s="1606"/>
      <c r="D111" s="1606"/>
      <c r="E111" s="1606"/>
      <c r="F111" s="1593"/>
      <c r="G111" s="1639"/>
      <c r="H111" s="1661"/>
    </row>
    <row r="112" spans="1:8">
      <c r="A112" s="1590"/>
      <c r="B112" s="1606"/>
      <c r="C112" s="1606"/>
      <c r="D112" s="1606"/>
      <c r="E112" s="1606"/>
      <c r="F112" s="1593"/>
      <c r="G112" s="1639"/>
      <c r="H112" s="1661"/>
    </row>
    <row r="113" spans="1:8">
      <c r="A113" s="1590"/>
      <c r="B113" s="1606"/>
      <c r="C113" s="1606"/>
      <c r="D113" s="1606"/>
      <c r="E113" s="1606"/>
      <c r="F113" s="1593"/>
      <c r="G113" s="1639"/>
      <c r="H113" s="1661"/>
    </row>
    <row r="114" spans="1:8">
      <c r="A114" s="1590"/>
      <c r="B114" s="1606"/>
      <c r="C114" s="1606"/>
      <c r="D114" s="1606"/>
      <c r="E114" s="1606"/>
      <c r="F114" s="1593"/>
      <c r="G114" s="1639"/>
      <c r="H114" s="1661"/>
    </row>
    <row r="115" spans="1:8">
      <c r="A115" s="1590"/>
      <c r="B115" s="1606"/>
      <c r="C115" s="1606"/>
      <c r="D115" s="1606"/>
      <c r="E115" s="1606"/>
      <c r="F115" s="1593"/>
      <c r="G115" s="1639"/>
      <c r="H115" s="1661"/>
    </row>
    <row r="116" spans="1:8">
      <c r="A116" s="1590"/>
      <c r="B116" s="1606"/>
      <c r="C116" s="1606"/>
      <c r="D116" s="1606"/>
      <c r="E116" s="1606"/>
      <c r="F116" s="1593"/>
      <c r="G116" s="1639"/>
      <c r="H116" s="1661"/>
    </row>
    <row r="117" spans="1:8">
      <c r="A117" s="1590"/>
      <c r="B117" s="1606"/>
      <c r="C117" s="1606"/>
      <c r="D117" s="1606"/>
      <c r="E117" s="1606"/>
      <c r="F117" s="1593"/>
      <c r="G117" s="1639"/>
      <c r="H117" s="1661"/>
    </row>
    <row r="118" spans="1:8">
      <c r="A118" s="1590"/>
      <c r="B118" s="1593"/>
      <c r="C118" s="1606"/>
      <c r="D118" s="1606"/>
      <c r="E118" s="1606"/>
      <c r="F118" s="1593"/>
      <c r="G118" s="1639"/>
      <c r="H118" s="1661"/>
    </row>
    <row r="119" spans="1:8">
      <c r="A119" s="1590"/>
      <c r="B119" s="1593"/>
      <c r="C119" s="1606"/>
      <c r="D119" s="1606"/>
      <c r="E119" s="1606"/>
      <c r="F119" s="1593"/>
      <c r="G119" s="1639"/>
      <c r="H119" s="1661"/>
    </row>
    <row r="120" spans="1:8">
      <c r="A120" s="1590"/>
      <c r="B120" s="1593"/>
      <c r="C120" s="1606"/>
      <c r="D120" s="1606"/>
      <c r="E120" s="1606"/>
      <c r="F120" s="1593"/>
      <c r="G120" s="1639"/>
      <c r="H120" s="1661"/>
    </row>
    <row r="121" spans="1:8">
      <c r="A121" s="1590"/>
      <c r="B121" s="1593"/>
      <c r="C121" s="1606"/>
      <c r="D121" s="1606"/>
      <c r="E121" s="1606"/>
      <c r="F121" s="1593"/>
      <c r="G121" s="1639"/>
      <c r="H121" s="1661"/>
    </row>
    <row r="122" spans="1:8">
      <c r="A122" s="1590"/>
      <c r="B122" s="1593"/>
      <c r="C122" s="1606"/>
      <c r="D122" s="1606"/>
      <c r="E122" s="1606"/>
      <c r="F122" s="1593"/>
      <c r="G122" s="1639"/>
      <c r="H122" s="1661"/>
    </row>
    <row r="123" spans="1:8">
      <c r="A123" s="1590"/>
      <c r="B123" s="1593"/>
      <c r="C123" s="1606"/>
      <c r="D123" s="1606"/>
      <c r="E123" s="1606"/>
      <c r="F123" s="1593"/>
      <c r="G123" s="1639"/>
      <c r="H123" s="1661"/>
    </row>
    <row r="124" spans="1:8">
      <c r="A124" s="1590"/>
      <c r="B124" s="1593"/>
      <c r="C124" s="1606"/>
      <c r="D124" s="1606"/>
      <c r="E124" s="1606"/>
      <c r="F124" s="1593"/>
      <c r="G124" s="1639"/>
      <c r="H124" s="1661"/>
    </row>
    <row r="125" spans="1:8">
      <c r="A125" s="1590"/>
      <c r="B125" s="1593"/>
      <c r="C125" s="1606"/>
      <c r="D125" s="1606"/>
      <c r="E125" s="1606"/>
      <c r="F125" s="1593"/>
      <c r="G125" s="1639"/>
      <c r="H125" s="1661"/>
    </row>
    <row r="126" spans="1:8" ht="15.75" thickBot="1">
      <c r="A126" s="1662"/>
      <c r="B126" s="1663"/>
      <c r="C126" s="1664"/>
      <c r="D126" s="1664"/>
      <c r="E126" s="1664"/>
      <c r="F126" s="1663"/>
      <c r="G126" s="1665"/>
      <c r="H126" s="1666"/>
    </row>
    <row r="127" spans="1:8">
      <c r="A127" s="1656" t="s">
        <v>4664</v>
      </c>
      <c r="B127" s="1673"/>
      <c r="C127" s="1606"/>
      <c r="D127" s="1606"/>
      <c r="E127" s="1606"/>
      <c r="F127" s="1593"/>
      <c r="G127" s="1639"/>
      <c r="H127" s="1639"/>
    </row>
    <row r="128" spans="1:8">
      <c r="A128" s="1606" t="s">
        <v>1029</v>
      </c>
      <c r="B128" s="1606"/>
      <c r="C128" s="1606"/>
      <c r="D128" s="1606"/>
      <c r="E128" s="1606"/>
      <c r="F128" s="1606"/>
      <c r="G128" s="1637"/>
      <c r="H128" s="1637"/>
    </row>
    <row r="129" spans="1:8">
      <c r="A129" s="1606"/>
      <c r="B129" s="1606"/>
      <c r="C129" s="1606"/>
      <c r="D129" s="1606"/>
      <c r="E129" s="1606"/>
      <c r="F129" s="1606"/>
      <c r="G129" s="1637"/>
      <c r="H129" s="1637"/>
    </row>
    <row r="130" spans="1:8" ht="15.75" thickBot="1">
      <c r="A130" s="1593"/>
      <c r="B130" s="1593"/>
      <c r="C130" s="1593"/>
      <c r="D130" s="1593"/>
      <c r="E130" s="1593"/>
      <c r="F130" s="1593"/>
      <c r="G130" s="1639"/>
      <c r="H130" s="1639"/>
    </row>
    <row r="131" spans="1:8">
      <c r="A131" s="1640"/>
      <c r="B131" s="1585" t="s">
        <v>1799</v>
      </c>
      <c r="C131" s="1586" t="s">
        <v>1344</v>
      </c>
      <c r="D131" s="1587"/>
      <c r="E131" s="1587"/>
      <c r="F131" s="1585"/>
      <c r="G131" s="1585" t="s">
        <v>1721</v>
      </c>
      <c r="H131" s="1641" t="s">
        <v>1722</v>
      </c>
    </row>
    <row r="132" spans="1:8">
      <c r="A132" s="1590"/>
      <c r="B132" s="1591" t="str">
        <f>'Data Sheet'!$C$25</f>
        <v xml:space="preserve">New York State Electric &amp; Gas Corporation </v>
      </c>
      <c r="C132" s="1592" t="s">
        <v>1345</v>
      </c>
      <c r="D132" s="1593" t="s">
        <v>1346</v>
      </c>
      <c r="E132" s="1593"/>
      <c r="F132" s="1642" t="s">
        <v>1347</v>
      </c>
      <c r="G132" s="1642" t="s">
        <v>1724</v>
      </c>
      <c r="H132" s="1595"/>
    </row>
    <row r="133" spans="1:8">
      <c r="A133" s="1596"/>
      <c r="B133" s="1597"/>
      <c r="C133" s="1598" t="s">
        <v>1348</v>
      </c>
      <c r="D133" s="1597" t="s">
        <v>1346</v>
      </c>
      <c r="E133" s="1597"/>
      <c r="F133" s="1643" t="s">
        <v>1349</v>
      </c>
      <c r="G133" s="1644" t="str">
        <f>'Data Sheet'!$C$40</f>
        <v xml:space="preserve"> </v>
      </c>
      <c r="H133" s="1645" t="str">
        <f>'Data Sheet'!$C$38</f>
        <v>12/31/2017</v>
      </c>
    </row>
    <row r="134" spans="1:8" ht="15.75">
      <c r="A134" s="1602" t="s">
        <v>1030</v>
      </c>
      <c r="B134" s="1603"/>
      <c r="C134" s="1603"/>
      <c r="D134" s="1603"/>
      <c r="E134" s="1603"/>
      <c r="F134" s="1603"/>
      <c r="G134" s="1603"/>
      <c r="H134" s="1604"/>
    </row>
    <row r="135" spans="1:8">
      <c r="A135" s="1647"/>
      <c r="B135" s="1606"/>
      <c r="C135" s="1606"/>
      <c r="D135" s="1606"/>
      <c r="E135" s="1606"/>
      <c r="F135" s="1607" t="s">
        <v>1735</v>
      </c>
      <c r="G135" s="1607" t="s">
        <v>1834</v>
      </c>
      <c r="H135" s="1608" t="s">
        <v>1834</v>
      </c>
    </row>
    <row r="136" spans="1:8">
      <c r="A136" s="1647" t="s">
        <v>1728</v>
      </c>
      <c r="B136" s="1606" t="s">
        <v>272</v>
      </c>
      <c r="C136" s="1606"/>
      <c r="D136" s="1606"/>
      <c r="E136" s="1606"/>
      <c r="F136" s="1607" t="s">
        <v>3019</v>
      </c>
      <c r="G136" s="1607" t="s">
        <v>1835</v>
      </c>
      <c r="H136" s="1608" t="s">
        <v>2517</v>
      </c>
    </row>
    <row r="137" spans="1:8">
      <c r="A137" s="1612" t="s">
        <v>1731</v>
      </c>
      <c r="B137" s="1603" t="s">
        <v>3021</v>
      </c>
      <c r="C137" s="1603"/>
      <c r="D137" s="1603"/>
      <c r="E137" s="1603"/>
      <c r="F137" s="1610" t="s">
        <v>3022</v>
      </c>
      <c r="G137" s="1610" t="s">
        <v>3023</v>
      </c>
      <c r="H137" s="1611" t="s">
        <v>3024</v>
      </c>
    </row>
    <row r="138" spans="1:8" ht="15.75">
      <c r="A138" s="1612" t="s">
        <v>2518</v>
      </c>
      <c r="B138" s="1613" t="s">
        <v>1031</v>
      </c>
      <c r="C138" s="1603"/>
      <c r="D138" s="1603"/>
      <c r="E138" s="1603"/>
      <c r="F138" s="1667"/>
      <c r="G138" s="1614"/>
      <c r="H138" s="1615"/>
    </row>
    <row r="139" spans="1:8">
      <c r="A139" s="1612" t="s">
        <v>2520</v>
      </c>
      <c r="B139" s="1616" t="s">
        <v>1032</v>
      </c>
      <c r="C139" s="1603"/>
      <c r="D139" s="1603"/>
      <c r="E139" s="1603"/>
      <c r="F139" s="1598" t="s">
        <v>1659</v>
      </c>
      <c r="G139" s="1668">
        <v>430056628</v>
      </c>
      <c r="H139" s="1619">
        <v>430056628</v>
      </c>
    </row>
    <row r="140" spans="1:8">
      <c r="A140" s="1612" t="s">
        <v>2522</v>
      </c>
      <c r="B140" s="1616" t="s">
        <v>1033</v>
      </c>
      <c r="C140" s="1603"/>
      <c r="D140" s="1603"/>
      <c r="E140" s="1603"/>
      <c r="F140" s="1598" t="s">
        <v>1659</v>
      </c>
      <c r="G140" s="1622">
        <v>0</v>
      </c>
      <c r="H140" s="1621">
        <v>0</v>
      </c>
    </row>
    <row r="141" spans="1:8">
      <c r="A141" s="1612" t="s">
        <v>2524</v>
      </c>
      <c r="B141" s="1616" t="s">
        <v>1034</v>
      </c>
      <c r="C141" s="1603"/>
      <c r="D141" s="1603"/>
      <c r="E141" s="1603"/>
      <c r="F141" s="1669">
        <v>252</v>
      </c>
      <c r="G141" s="1622">
        <v>0</v>
      </c>
      <c r="H141" s="1621">
        <v>0</v>
      </c>
    </row>
    <row r="142" spans="1:8">
      <c r="A142" s="1612" t="s">
        <v>1846</v>
      </c>
      <c r="B142" s="1616" t="s">
        <v>1035</v>
      </c>
      <c r="C142" s="1603"/>
      <c r="D142" s="1603"/>
      <c r="E142" s="1603"/>
      <c r="F142" s="1669">
        <v>252</v>
      </c>
      <c r="G142" s="1622"/>
      <c r="H142" s="1621"/>
    </row>
    <row r="143" spans="1:8">
      <c r="A143" s="1612" t="s">
        <v>1848</v>
      </c>
      <c r="B143" s="1616" t="s">
        <v>1036</v>
      </c>
      <c r="C143" s="1603"/>
      <c r="D143" s="1603"/>
      <c r="E143" s="1603"/>
      <c r="F143" s="1669">
        <v>252</v>
      </c>
      <c r="G143" s="1622">
        <v>148699535</v>
      </c>
      <c r="H143" s="1621">
        <v>148699535</v>
      </c>
    </row>
    <row r="144" spans="1:8">
      <c r="A144" s="1612" t="s">
        <v>1851</v>
      </c>
      <c r="B144" s="1616" t="s">
        <v>1756</v>
      </c>
      <c r="C144" s="1603"/>
      <c r="D144" s="1603"/>
      <c r="E144" s="1603"/>
      <c r="F144" s="1598">
        <v>253</v>
      </c>
      <c r="G144" s="1622">
        <v>126080424</v>
      </c>
      <c r="H144" s="1621">
        <v>126080424</v>
      </c>
    </row>
    <row r="145" spans="1:8">
      <c r="A145" s="1612" t="s">
        <v>1853</v>
      </c>
      <c r="B145" s="1616" t="s">
        <v>2399</v>
      </c>
      <c r="C145" s="1603"/>
      <c r="D145" s="1603"/>
      <c r="E145" s="1603"/>
      <c r="F145" s="1669">
        <v>252</v>
      </c>
      <c r="G145" s="1622">
        <v>0</v>
      </c>
      <c r="H145" s="1621">
        <v>0</v>
      </c>
    </row>
    <row r="146" spans="1:8">
      <c r="A146" s="1612" t="s">
        <v>1855</v>
      </c>
      <c r="B146" s="1616" t="s">
        <v>2400</v>
      </c>
      <c r="C146" s="1603"/>
      <c r="D146" s="1603"/>
      <c r="E146" s="1603"/>
      <c r="F146" s="1669">
        <v>254</v>
      </c>
      <c r="G146" s="1622">
        <v>0</v>
      </c>
      <c r="H146" s="1621">
        <v>0</v>
      </c>
    </row>
    <row r="147" spans="1:8">
      <c r="A147" s="1612" t="s">
        <v>1857</v>
      </c>
      <c r="B147" s="1616" t="s">
        <v>2401</v>
      </c>
      <c r="C147" s="1603"/>
      <c r="D147" s="1603"/>
      <c r="E147" s="1603"/>
      <c r="F147" s="1598">
        <v>254</v>
      </c>
      <c r="G147" s="1622">
        <v>4439125</v>
      </c>
      <c r="H147" s="1621">
        <v>4439125</v>
      </c>
    </row>
    <row r="148" spans="1:8">
      <c r="A148" s="1612" t="s">
        <v>1859</v>
      </c>
      <c r="B148" s="1616" t="s">
        <v>2402</v>
      </c>
      <c r="C148" s="1603"/>
      <c r="D148" s="1603"/>
      <c r="E148" s="1603"/>
      <c r="F148" s="1598" t="s">
        <v>496</v>
      </c>
      <c r="G148" s="1622">
        <v>492800851</v>
      </c>
      <c r="H148" s="1621">
        <v>497768050</v>
      </c>
    </row>
    <row r="149" spans="1:8">
      <c r="A149" s="1612" t="s">
        <v>1861</v>
      </c>
      <c r="B149" s="1616" t="s">
        <v>2403</v>
      </c>
      <c r="C149" s="1603"/>
      <c r="D149" s="1603"/>
      <c r="E149" s="1603"/>
      <c r="F149" s="1598" t="s">
        <v>496</v>
      </c>
      <c r="G149" s="1622">
        <v>0</v>
      </c>
      <c r="H149" s="1621">
        <v>0</v>
      </c>
    </row>
    <row r="150" spans="1:8">
      <c r="A150" s="1612" t="s">
        <v>1863</v>
      </c>
      <c r="B150" s="1616" t="s">
        <v>2404</v>
      </c>
      <c r="C150" s="1603"/>
      <c r="D150" s="1603"/>
      <c r="E150" s="1603"/>
      <c r="F150" s="1598" t="s">
        <v>1659</v>
      </c>
      <c r="G150" s="1622">
        <v>0</v>
      </c>
      <c r="H150" s="1621">
        <v>0</v>
      </c>
    </row>
    <row r="151" spans="1:8">
      <c r="A151" s="1623" t="s">
        <v>1865</v>
      </c>
      <c r="B151" s="1624" t="s">
        <v>3882</v>
      </c>
      <c r="C151" s="1625"/>
      <c r="D151" s="1625"/>
      <c r="E151" s="1625"/>
      <c r="F151" s="1651" t="s">
        <v>3883</v>
      </c>
      <c r="G151" s="1654">
        <v>-958060</v>
      </c>
      <c r="H151" s="1655">
        <v>-905162</v>
      </c>
    </row>
    <row r="152" spans="1:8">
      <c r="A152" s="1623" t="s">
        <v>1867</v>
      </c>
      <c r="B152" s="1624" t="s">
        <v>4580</v>
      </c>
      <c r="C152" s="1625"/>
      <c r="D152" s="1625"/>
      <c r="E152" s="1625"/>
      <c r="F152" s="1651" t="s">
        <v>1000</v>
      </c>
      <c r="G152" s="1654">
        <f>SUM(G139:G145)-G146-G147+SUM(G148:G149)-G150+G151</f>
        <v>1192240253</v>
      </c>
      <c r="H152" s="2584">
        <f>SUM(H139:H145)-H146-H147+SUM(H148:H149)-H150+H151</f>
        <v>1197260350</v>
      </c>
    </row>
    <row r="153" spans="1:8" ht="15.75">
      <c r="A153" s="1623" t="s">
        <v>1869</v>
      </c>
      <c r="B153" s="1613" t="s">
        <v>2405</v>
      </c>
      <c r="C153" s="1603"/>
      <c r="D153" s="1603"/>
      <c r="E153" s="1603"/>
      <c r="F153" s="1667"/>
      <c r="G153" s="1614"/>
      <c r="H153" s="1615"/>
    </row>
    <row r="154" spans="1:8">
      <c r="A154" s="1623" t="s">
        <v>1871</v>
      </c>
      <c r="B154" s="1616" t="s">
        <v>2406</v>
      </c>
      <c r="C154" s="1603"/>
      <c r="D154" s="1603"/>
      <c r="E154" s="1603"/>
      <c r="F154" s="1598" t="s">
        <v>1664</v>
      </c>
      <c r="G154" s="1622">
        <v>1250000000</v>
      </c>
      <c r="H154" s="3254">
        <v>1050000000</v>
      </c>
    </row>
    <row r="155" spans="1:8">
      <c r="A155" s="1623" t="s">
        <v>1873</v>
      </c>
      <c r="B155" s="1616" t="s">
        <v>2407</v>
      </c>
      <c r="C155" s="1603"/>
      <c r="D155" s="1603"/>
      <c r="E155" s="1603"/>
      <c r="F155" s="1598" t="s">
        <v>1664</v>
      </c>
      <c r="G155" s="1622"/>
      <c r="H155" s="1621"/>
    </row>
    <row r="156" spans="1:8">
      <c r="A156" s="1623" t="s">
        <v>1875</v>
      </c>
      <c r="B156" s="1616" t="s">
        <v>2408</v>
      </c>
      <c r="C156" s="1603"/>
      <c r="D156" s="1603"/>
      <c r="E156" s="1603"/>
      <c r="F156" s="1598" t="s">
        <v>1664</v>
      </c>
      <c r="G156" s="1622"/>
      <c r="H156" s="1621"/>
    </row>
    <row r="157" spans="1:8">
      <c r="A157" s="1623" t="s">
        <v>1877</v>
      </c>
      <c r="B157" s="1616" t="s">
        <v>2409</v>
      </c>
      <c r="C157" s="1603"/>
      <c r="D157" s="1603"/>
      <c r="E157" s="1603"/>
      <c r="F157" s="1598" t="s">
        <v>1664</v>
      </c>
      <c r="G157" s="1622"/>
      <c r="H157" s="1621"/>
    </row>
    <row r="158" spans="1:8">
      <c r="A158" s="1623" t="s">
        <v>1879</v>
      </c>
      <c r="B158" s="1616" t="s">
        <v>2410</v>
      </c>
      <c r="C158" s="1603"/>
      <c r="D158" s="1603"/>
      <c r="E158" s="1603"/>
      <c r="F158" s="1598" t="s">
        <v>1000</v>
      </c>
      <c r="G158" s="1622"/>
      <c r="H158" s="1621"/>
    </row>
    <row r="159" spans="1:8">
      <c r="A159" s="1623" t="s">
        <v>1881</v>
      </c>
      <c r="B159" s="1616" t="s">
        <v>2411</v>
      </c>
      <c r="C159" s="1603"/>
      <c r="D159" s="1603"/>
      <c r="E159" s="1603"/>
      <c r="F159" s="1598" t="s">
        <v>1000</v>
      </c>
      <c r="G159" s="1622">
        <v>1038543</v>
      </c>
      <c r="H159" s="1621">
        <v>957667</v>
      </c>
    </row>
    <row r="160" spans="1:8">
      <c r="A160" s="1623" t="s">
        <v>1882</v>
      </c>
      <c r="B160" s="1624" t="s">
        <v>4579</v>
      </c>
      <c r="C160" s="1625"/>
      <c r="D160" s="1625"/>
      <c r="E160" s="1625"/>
      <c r="F160" s="1598" t="s">
        <v>1000</v>
      </c>
      <c r="G160" s="1622">
        <f>G154-G155+SUM(G156:G158)-G159</f>
        <v>1248961457</v>
      </c>
      <c r="H160" s="1621">
        <f>H154-H155+SUM(H156:H158)-H159</f>
        <v>1049042333</v>
      </c>
    </row>
    <row r="161" spans="1:8" ht="15.75">
      <c r="A161" s="1623" t="s">
        <v>1884</v>
      </c>
      <c r="B161" s="1613" t="s">
        <v>2412</v>
      </c>
      <c r="C161" s="1603"/>
      <c r="D161" s="1603"/>
      <c r="E161" s="1603"/>
      <c r="F161" s="1667"/>
      <c r="G161" s="1614"/>
      <c r="H161" s="1615"/>
    </row>
    <row r="162" spans="1:8">
      <c r="A162" s="1623" t="s">
        <v>1886</v>
      </c>
      <c r="B162" s="1616" t="s">
        <v>2413</v>
      </c>
      <c r="C162" s="1603"/>
      <c r="D162" s="1603"/>
      <c r="E162" s="1603"/>
      <c r="F162" s="1598" t="s">
        <v>1000</v>
      </c>
      <c r="G162" s="1622">
        <v>7364395</v>
      </c>
      <c r="H162" s="1621">
        <v>5741769</v>
      </c>
    </row>
    <row r="163" spans="1:8">
      <c r="A163" s="1623" t="s">
        <v>1888</v>
      </c>
      <c r="B163" s="1616" t="s">
        <v>2414</v>
      </c>
      <c r="C163" s="1603"/>
      <c r="D163" s="1603"/>
      <c r="E163" s="1603"/>
      <c r="F163" s="1598" t="s">
        <v>1000</v>
      </c>
      <c r="G163" s="1622">
        <v>0</v>
      </c>
      <c r="H163" s="1621">
        <v>0</v>
      </c>
    </row>
    <row r="164" spans="1:8">
      <c r="A164" s="1623" t="s">
        <v>1890</v>
      </c>
      <c r="B164" s="1616" t="s">
        <v>2415</v>
      </c>
      <c r="C164" s="1603"/>
      <c r="D164" s="1603"/>
      <c r="E164" s="1603"/>
      <c r="F164" s="1598" t="s">
        <v>1000</v>
      </c>
      <c r="G164" s="1622">
        <v>15889550</v>
      </c>
      <c r="H164" s="1621">
        <v>13069255</v>
      </c>
    </row>
    <row r="165" spans="1:8">
      <c r="A165" s="1623" t="s">
        <v>1892</v>
      </c>
      <c r="B165" s="1616" t="s">
        <v>2416</v>
      </c>
      <c r="C165" s="1603"/>
      <c r="D165" s="1603"/>
      <c r="E165" s="1603"/>
      <c r="F165" s="1598" t="s">
        <v>1000</v>
      </c>
      <c r="G165" s="1622">
        <v>263171874</v>
      </c>
      <c r="H165" s="1621">
        <v>224735806</v>
      </c>
    </row>
    <row r="166" spans="1:8">
      <c r="A166" s="1623" t="s">
        <v>1894</v>
      </c>
      <c r="B166" s="1616" t="s">
        <v>2417</v>
      </c>
      <c r="C166" s="1603"/>
      <c r="D166" s="1603"/>
      <c r="E166" s="1603"/>
      <c r="F166" s="1598" t="s">
        <v>1000</v>
      </c>
      <c r="G166" s="1622">
        <v>162269000</v>
      </c>
      <c r="H166" s="1621">
        <v>157465000</v>
      </c>
    </row>
    <row r="167" spans="1:8">
      <c r="A167" s="1623" t="s">
        <v>1896</v>
      </c>
      <c r="B167" s="1616" t="s">
        <v>2418</v>
      </c>
      <c r="C167" s="1603"/>
      <c r="D167" s="1603"/>
      <c r="E167" s="1603"/>
      <c r="F167" s="1598" t="s">
        <v>1000</v>
      </c>
      <c r="G167" s="1622">
        <v>0</v>
      </c>
      <c r="H167" s="1621">
        <v>0</v>
      </c>
    </row>
    <row r="168" spans="1:8">
      <c r="A168" s="1623" t="s">
        <v>198</v>
      </c>
      <c r="B168" s="1624" t="s">
        <v>3884</v>
      </c>
      <c r="C168" s="1625"/>
      <c r="D168" s="1625"/>
      <c r="E168" s="1625"/>
      <c r="F168" s="1651"/>
      <c r="G168" s="1654">
        <v>0</v>
      </c>
      <c r="H168" s="1655">
        <v>0</v>
      </c>
    </row>
    <row r="169" spans="1:8">
      <c r="A169" s="1623" t="s">
        <v>200</v>
      </c>
      <c r="B169" s="1624" t="s">
        <v>3885</v>
      </c>
      <c r="C169" s="1625"/>
      <c r="D169" s="1625"/>
      <c r="E169" s="1625"/>
      <c r="F169" s="1651"/>
      <c r="G169" s="1654">
        <v>0</v>
      </c>
      <c r="H169" s="1655">
        <v>0</v>
      </c>
    </row>
    <row r="170" spans="1:8">
      <c r="A170" s="1623" t="s">
        <v>202</v>
      </c>
      <c r="B170" s="1624" t="s">
        <v>3886</v>
      </c>
      <c r="C170" s="1625"/>
      <c r="D170" s="1625"/>
      <c r="E170" s="1625"/>
      <c r="F170" s="1651"/>
      <c r="G170" s="1654">
        <v>14478334</v>
      </c>
      <c r="H170" s="1655">
        <v>14021322</v>
      </c>
    </row>
    <row r="171" spans="1:8">
      <c r="A171" s="1623" t="s">
        <v>204</v>
      </c>
      <c r="B171" s="1624" t="s">
        <v>4578</v>
      </c>
      <c r="C171" s="1625"/>
      <c r="D171" s="1625"/>
      <c r="E171" s="1625"/>
      <c r="F171" s="1648"/>
      <c r="G171" s="1654">
        <f>SUM(G162:G170)</f>
        <v>463173153</v>
      </c>
      <c r="H171" s="2584">
        <f>SUM(H162:H170)</f>
        <v>415033152</v>
      </c>
    </row>
    <row r="172" spans="1:8" ht="15.75">
      <c r="A172" s="1623" t="s">
        <v>206</v>
      </c>
      <c r="B172" s="1613" t="s">
        <v>2419</v>
      </c>
      <c r="C172" s="1603"/>
      <c r="D172" s="1603"/>
      <c r="E172" s="1603"/>
      <c r="F172" s="1667"/>
      <c r="G172" s="1614"/>
      <c r="H172" s="1670"/>
    </row>
    <row r="173" spans="1:8">
      <c r="A173" s="1623" t="s">
        <v>208</v>
      </c>
      <c r="B173" s="1616" t="s">
        <v>2420</v>
      </c>
      <c r="C173" s="1603"/>
      <c r="D173" s="1603"/>
      <c r="E173" s="1603"/>
      <c r="F173" s="1598" t="s">
        <v>1000</v>
      </c>
      <c r="G173" s="1622">
        <v>0</v>
      </c>
      <c r="H173" s="1621">
        <v>150050403</v>
      </c>
    </row>
    <row r="174" spans="1:8">
      <c r="A174" s="1623" t="s">
        <v>963</v>
      </c>
      <c r="B174" s="1616" t="s">
        <v>2421</v>
      </c>
      <c r="C174" s="1603"/>
      <c r="D174" s="1603"/>
      <c r="E174" s="1603"/>
      <c r="F174" s="1598" t="s">
        <v>1000</v>
      </c>
      <c r="G174" s="1622">
        <v>206080557</v>
      </c>
      <c r="H174" s="1621">
        <v>287428641</v>
      </c>
    </row>
    <row r="175" spans="1:8">
      <c r="A175" s="1623" t="s">
        <v>965</v>
      </c>
      <c r="B175" s="1616" t="s">
        <v>2422</v>
      </c>
      <c r="C175" s="1603"/>
      <c r="D175" s="1603"/>
      <c r="E175" s="1603"/>
      <c r="F175" s="1598" t="s">
        <v>1000</v>
      </c>
      <c r="G175" s="1622">
        <v>5900000</v>
      </c>
      <c r="H175" s="1621">
        <v>124643151</v>
      </c>
    </row>
    <row r="176" spans="1:8">
      <c r="A176" s="1623" t="s">
        <v>967</v>
      </c>
      <c r="B176" s="1616" t="s">
        <v>2423</v>
      </c>
      <c r="C176" s="1603"/>
      <c r="D176" s="1603"/>
      <c r="E176" s="1603"/>
      <c r="F176" s="1598" t="s">
        <v>1000</v>
      </c>
      <c r="G176" s="1622">
        <v>74307637</v>
      </c>
      <c r="H176" s="1621">
        <v>78530892</v>
      </c>
    </row>
    <row r="177" spans="1:8">
      <c r="A177" s="1623" t="s">
        <v>969</v>
      </c>
      <c r="B177" s="1616" t="s">
        <v>2424</v>
      </c>
      <c r="C177" s="1603"/>
      <c r="D177" s="1603"/>
      <c r="E177" s="1603"/>
      <c r="F177" s="1598" t="s">
        <v>1000</v>
      </c>
      <c r="G177" s="1622">
        <v>14016534</v>
      </c>
      <c r="H177" s="1621">
        <v>13542137</v>
      </c>
    </row>
    <row r="178" spans="1:8">
      <c r="A178" s="1623" t="s">
        <v>972</v>
      </c>
      <c r="B178" s="1616" t="s">
        <v>2425</v>
      </c>
      <c r="C178" s="1603"/>
      <c r="D178" s="1603"/>
      <c r="E178" s="1603"/>
      <c r="F178" s="1598" t="s">
        <v>1671</v>
      </c>
      <c r="G178" s="1622">
        <v>1578944</v>
      </c>
      <c r="H178" s="1621">
        <v>2210270</v>
      </c>
    </row>
    <row r="179" spans="1:8">
      <c r="A179" s="1623" t="s">
        <v>974</v>
      </c>
      <c r="B179" s="1616" t="s">
        <v>2426</v>
      </c>
      <c r="C179" s="1603"/>
      <c r="D179" s="1603"/>
      <c r="E179" s="1603"/>
      <c r="F179" s="1598" t="s">
        <v>1000</v>
      </c>
      <c r="G179" s="1622">
        <v>8807113</v>
      </c>
      <c r="H179" s="1621">
        <v>6312604</v>
      </c>
    </row>
    <row r="180" spans="1:8">
      <c r="A180" s="1623" t="s">
        <v>976</v>
      </c>
      <c r="B180" s="1616" t="s">
        <v>2427</v>
      </c>
      <c r="C180" s="1603"/>
      <c r="D180" s="1603"/>
      <c r="E180" s="1603"/>
      <c r="F180" s="1598" t="s">
        <v>1000</v>
      </c>
      <c r="G180" s="1622">
        <v>0</v>
      </c>
      <c r="H180" s="1621">
        <v>0</v>
      </c>
    </row>
    <row r="181" spans="1:8">
      <c r="A181" s="1623" t="s">
        <v>978</v>
      </c>
      <c r="B181" s="1616" t="s">
        <v>2428</v>
      </c>
      <c r="C181" s="1603"/>
      <c r="D181" s="1603"/>
      <c r="E181" s="1603"/>
      <c r="F181" s="1598" t="s">
        <v>1000</v>
      </c>
      <c r="G181" s="1622">
        <v>0</v>
      </c>
      <c r="H181" s="1621">
        <v>0</v>
      </c>
    </row>
    <row r="182" spans="1:8">
      <c r="A182" s="1623" t="s">
        <v>980</v>
      </c>
      <c r="B182" s="1616" t="s">
        <v>2429</v>
      </c>
      <c r="C182" s="1603"/>
      <c r="D182" s="1603"/>
      <c r="E182" s="1603"/>
      <c r="F182" s="1598" t="s">
        <v>1000</v>
      </c>
      <c r="G182" s="1622">
        <v>0</v>
      </c>
      <c r="H182" s="1621">
        <v>0</v>
      </c>
    </row>
    <row r="183" spans="1:8">
      <c r="A183" s="1623" t="s">
        <v>981</v>
      </c>
      <c r="B183" s="1616" t="s">
        <v>2430</v>
      </c>
      <c r="C183" s="1603"/>
      <c r="D183" s="1603"/>
      <c r="E183" s="1603"/>
      <c r="F183" s="1598" t="s">
        <v>1000</v>
      </c>
      <c r="G183" s="1622">
        <v>-369816</v>
      </c>
      <c r="H183" s="1621">
        <v>-545405</v>
      </c>
    </row>
    <row r="184" spans="1:8">
      <c r="A184" s="1623" t="s">
        <v>983</v>
      </c>
      <c r="B184" s="1616" t="s">
        <v>2431</v>
      </c>
      <c r="C184" s="1603"/>
      <c r="D184" s="1603"/>
      <c r="E184" s="1603"/>
      <c r="F184" s="1598" t="s">
        <v>1000</v>
      </c>
      <c r="G184" s="1622">
        <v>51735676</v>
      </c>
      <c r="H184" s="1621">
        <v>45425289</v>
      </c>
    </row>
    <row r="185" spans="1:8">
      <c r="A185" s="1623" t="s">
        <v>985</v>
      </c>
      <c r="B185" s="1616" t="s">
        <v>2432</v>
      </c>
      <c r="C185" s="1603"/>
      <c r="D185" s="1603"/>
      <c r="E185" s="1603"/>
      <c r="F185" s="1598" t="s">
        <v>1000</v>
      </c>
      <c r="G185" s="1622">
        <v>21010775</v>
      </c>
      <c r="H185" s="1621">
        <v>1606697</v>
      </c>
    </row>
    <row r="186" spans="1:8">
      <c r="A186" s="1623" t="s">
        <v>987</v>
      </c>
      <c r="B186" s="1624" t="s">
        <v>3888</v>
      </c>
      <c r="C186" s="1625"/>
      <c r="D186" s="1625"/>
      <c r="E186" s="1625"/>
      <c r="F186" s="1651"/>
      <c r="G186" s="1654">
        <v>0</v>
      </c>
      <c r="H186" s="1655">
        <v>0</v>
      </c>
    </row>
    <row r="187" spans="1:8">
      <c r="A187" s="1623" t="s">
        <v>989</v>
      </c>
      <c r="B187" s="1624" t="s">
        <v>3889</v>
      </c>
      <c r="C187" s="1625"/>
      <c r="D187" s="1625"/>
      <c r="E187" s="1625"/>
      <c r="F187" s="1651"/>
      <c r="G187" s="1654">
        <v>0</v>
      </c>
      <c r="H187" s="1655">
        <v>0</v>
      </c>
    </row>
    <row r="188" spans="1:8">
      <c r="A188" s="1623" t="s">
        <v>991</v>
      </c>
      <c r="B188" s="1624" t="s">
        <v>3890</v>
      </c>
      <c r="C188" s="1625"/>
      <c r="D188" s="1625"/>
      <c r="E188" s="1625"/>
      <c r="F188" s="1651"/>
      <c r="G188" s="1654">
        <v>145138</v>
      </c>
      <c r="H188" s="1655">
        <v>39589</v>
      </c>
    </row>
    <row r="189" spans="1:8">
      <c r="A189" s="1623" t="s">
        <v>993</v>
      </c>
      <c r="B189" s="1624" t="s">
        <v>3891</v>
      </c>
      <c r="C189" s="1625"/>
      <c r="D189" s="1625"/>
      <c r="E189" s="1625"/>
      <c r="F189" s="1651"/>
      <c r="G189" s="1654">
        <v>0</v>
      </c>
      <c r="H189" s="1655">
        <v>0</v>
      </c>
    </row>
    <row r="190" spans="1:8" ht="15.75" thickBot="1">
      <c r="A190" s="2583" t="s">
        <v>996</v>
      </c>
      <c r="B190" s="1627" t="s">
        <v>4577</v>
      </c>
      <c r="C190" s="1628"/>
      <c r="D190" s="1628"/>
      <c r="E190" s="1628"/>
      <c r="F190" s="2580"/>
      <c r="G190" s="2581">
        <f>SUM(G173:G189)</f>
        <v>383212558</v>
      </c>
      <c r="H190" s="2582">
        <f>SUM(H173:H189)</f>
        <v>709244268</v>
      </c>
    </row>
    <row r="191" spans="1:8">
      <c r="A191" s="1656" t="s">
        <v>4664</v>
      </c>
      <c r="B191" s="1673"/>
      <c r="C191" s="1606"/>
      <c r="D191" s="1606"/>
      <c r="E191" s="1606"/>
      <c r="F191" s="1593"/>
      <c r="G191" s="1639"/>
      <c r="H191" s="1639"/>
    </row>
    <row r="192" spans="1:8">
      <c r="A192" s="1657" t="s">
        <v>2434</v>
      </c>
      <c r="B192" s="1606"/>
      <c r="C192" s="1606"/>
      <c r="D192" s="1638"/>
      <c r="E192" s="1606"/>
      <c r="F192" s="1606"/>
      <c r="G192" s="1637"/>
      <c r="H192" s="1637"/>
    </row>
    <row r="193" spans="1:8" ht="15.75" thickBot="1">
      <c r="A193" s="1673"/>
      <c r="B193" s="1593"/>
      <c r="C193" s="1593"/>
      <c r="D193" s="1593"/>
      <c r="E193" s="1593"/>
      <c r="F193" s="1593"/>
      <c r="G193" s="1639"/>
      <c r="H193" s="1639"/>
    </row>
    <row r="194" spans="1:8">
      <c r="A194" s="1674"/>
      <c r="B194" s="1585" t="s">
        <v>1799</v>
      </c>
      <c r="C194" s="1586" t="s">
        <v>1344</v>
      </c>
      <c r="D194" s="1587"/>
      <c r="E194" s="1587"/>
      <c r="F194" s="1585"/>
      <c r="G194" s="1585" t="s">
        <v>1721</v>
      </c>
      <c r="H194" s="1641" t="s">
        <v>1722</v>
      </c>
    </row>
    <row r="195" spans="1:8">
      <c r="A195" s="1675"/>
      <c r="B195" s="1591" t="str">
        <f>'Data Sheet'!$C$22</f>
        <v>Please fill in the following:</v>
      </c>
      <c r="C195" s="1592" t="s">
        <v>1345</v>
      </c>
      <c r="D195" s="1593" t="s">
        <v>1346</v>
      </c>
      <c r="E195" s="1593"/>
      <c r="F195" s="1642" t="s">
        <v>1347</v>
      </c>
      <c r="G195" s="1642" t="s">
        <v>1724</v>
      </c>
      <c r="H195" s="1595"/>
    </row>
    <row r="196" spans="1:8">
      <c r="A196" s="1676"/>
      <c r="B196" s="1597"/>
      <c r="C196" s="1598" t="s">
        <v>1348</v>
      </c>
      <c r="D196" s="1597" t="s">
        <v>1346</v>
      </c>
      <c r="E196" s="1597"/>
      <c r="F196" s="1643" t="s">
        <v>1349</v>
      </c>
      <c r="G196" s="1600">
        <f>'Data Sheet'!$C$37</f>
        <v>0</v>
      </c>
      <c r="H196" s="1677">
        <f>'Data Sheet'!$C$35</f>
        <v>0</v>
      </c>
    </row>
    <row r="197" spans="1:8" ht="15.75">
      <c r="A197" s="1678" t="s">
        <v>2435</v>
      </c>
      <c r="B197" s="1603"/>
      <c r="C197" s="1603"/>
      <c r="D197" s="1603"/>
      <c r="E197" s="1603"/>
      <c r="F197" s="1603"/>
      <c r="G197" s="1603"/>
      <c r="H197" s="1604"/>
    </row>
    <row r="198" spans="1:8">
      <c r="A198" s="1679"/>
      <c r="B198" s="1606"/>
      <c r="C198" s="1606"/>
      <c r="D198" s="1606"/>
      <c r="E198" s="1606"/>
      <c r="F198" s="1607" t="s">
        <v>1735</v>
      </c>
      <c r="G198" s="1607" t="s">
        <v>1834</v>
      </c>
      <c r="H198" s="1608" t="s">
        <v>1834</v>
      </c>
    </row>
    <row r="199" spans="1:8">
      <c r="A199" s="1679" t="s">
        <v>1728</v>
      </c>
      <c r="B199" s="1606" t="s">
        <v>272</v>
      </c>
      <c r="C199" s="1606"/>
      <c r="D199" s="1606"/>
      <c r="E199" s="1606"/>
      <c r="F199" s="1607" t="s">
        <v>3019</v>
      </c>
      <c r="G199" s="1607" t="s">
        <v>1835</v>
      </c>
      <c r="H199" s="1608" t="s">
        <v>2517</v>
      </c>
    </row>
    <row r="200" spans="1:8">
      <c r="A200" s="1623" t="s">
        <v>1731</v>
      </c>
      <c r="B200" s="1603" t="s">
        <v>3021</v>
      </c>
      <c r="C200" s="1603"/>
      <c r="D200" s="1603"/>
      <c r="E200" s="1603"/>
      <c r="F200" s="1610" t="s">
        <v>3022</v>
      </c>
      <c r="G200" s="1610" t="s">
        <v>3023</v>
      </c>
      <c r="H200" s="1611" t="s">
        <v>3024</v>
      </c>
    </row>
    <row r="201" spans="1:8" ht="15.75">
      <c r="A201" s="1623" t="s">
        <v>998</v>
      </c>
      <c r="B201" s="1613" t="s">
        <v>2436</v>
      </c>
      <c r="C201" s="1603"/>
      <c r="D201" s="1603"/>
      <c r="E201" s="1603"/>
      <c r="F201" s="1610"/>
      <c r="G201" s="1614"/>
      <c r="H201" s="1615"/>
    </row>
    <row r="202" spans="1:8">
      <c r="A202" s="1623" t="s">
        <v>1001</v>
      </c>
      <c r="B202" s="1616" t="s">
        <v>2437</v>
      </c>
      <c r="C202" s="1603"/>
      <c r="D202" s="1603"/>
      <c r="E202" s="1603"/>
      <c r="F202" s="1667"/>
      <c r="G202" s="1668">
        <v>743311</v>
      </c>
      <c r="H202" s="1619">
        <v>6423134</v>
      </c>
    </row>
    <row r="203" spans="1:8">
      <c r="A203" s="1623" t="s">
        <v>1003</v>
      </c>
      <c r="B203" s="1616" t="s">
        <v>2438</v>
      </c>
      <c r="C203" s="1603"/>
      <c r="D203" s="1603"/>
      <c r="E203" s="1603"/>
      <c r="F203" s="1598" t="s">
        <v>1673</v>
      </c>
      <c r="G203" s="1622">
        <v>14658313</v>
      </c>
      <c r="H203" s="1621">
        <v>14148313</v>
      </c>
    </row>
    <row r="204" spans="1:8">
      <c r="A204" s="1623" t="s">
        <v>1005</v>
      </c>
      <c r="B204" s="1616" t="s">
        <v>2439</v>
      </c>
      <c r="C204" s="1603"/>
      <c r="D204" s="1603"/>
      <c r="E204" s="1603"/>
      <c r="F204" s="1667"/>
      <c r="G204" s="1622">
        <v>0</v>
      </c>
      <c r="H204" s="1621">
        <v>0</v>
      </c>
    </row>
    <row r="205" spans="1:8">
      <c r="A205" s="1623" t="s">
        <v>1007</v>
      </c>
      <c r="B205" s="1616" t="s">
        <v>2440</v>
      </c>
      <c r="C205" s="1603"/>
      <c r="D205" s="1603"/>
      <c r="E205" s="1603"/>
      <c r="F205" s="1598">
        <v>269</v>
      </c>
      <c r="G205" s="1622">
        <v>22784420</v>
      </c>
      <c r="H205" s="1621">
        <v>31641611</v>
      </c>
    </row>
    <row r="206" spans="1:8">
      <c r="A206" s="1623" t="s">
        <v>1009</v>
      </c>
      <c r="B206" s="1616" t="s">
        <v>2441</v>
      </c>
      <c r="C206" s="1603"/>
      <c r="D206" s="1603"/>
      <c r="E206" s="1603"/>
      <c r="F206" s="1598">
        <v>278</v>
      </c>
      <c r="G206" s="1622">
        <v>339894243</v>
      </c>
      <c r="H206" s="1621">
        <v>782313263</v>
      </c>
    </row>
    <row r="207" spans="1:8">
      <c r="A207" s="1623" t="s">
        <v>1011</v>
      </c>
      <c r="B207" s="1616" t="s">
        <v>2442</v>
      </c>
      <c r="C207" s="1603"/>
      <c r="D207" s="1603"/>
      <c r="E207" s="1603"/>
      <c r="F207" s="1598">
        <v>269</v>
      </c>
      <c r="G207" s="1622">
        <v>19393</v>
      </c>
      <c r="H207" s="1621">
        <v>18268</v>
      </c>
    </row>
    <row r="208" spans="1:8">
      <c r="A208" s="1623" t="s">
        <v>1013</v>
      </c>
      <c r="B208" s="1616" t="s">
        <v>2443</v>
      </c>
      <c r="C208" s="1603"/>
      <c r="D208" s="1603"/>
      <c r="E208" s="1603"/>
      <c r="F208" s="1598" t="s">
        <v>2444</v>
      </c>
      <c r="G208" s="1622">
        <f>770497276+185380190</f>
        <v>955877466</v>
      </c>
      <c r="H208" s="1621">
        <f>482940920+209645246</f>
        <v>692586166</v>
      </c>
    </row>
    <row r="209" spans="1:8">
      <c r="A209" s="1623" t="s">
        <v>1015</v>
      </c>
      <c r="B209" s="1624" t="s">
        <v>4576</v>
      </c>
      <c r="C209" s="1625"/>
      <c r="D209" s="1625"/>
      <c r="E209" s="1625"/>
      <c r="F209" s="1667"/>
      <c r="G209" s="1668">
        <f>SUM(G202:G208)</f>
        <v>1333977146</v>
      </c>
      <c r="H209" s="1619">
        <f>SUM(H202:H208)</f>
        <v>1527130755</v>
      </c>
    </row>
    <row r="210" spans="1:8">
      <c r="A210" s="1623" t="s">
        <v>1017</v>
      </c>
      <c r="B210" s="1616"/>
      <c r="C210" s="1603"/>
      <c r="D210" s="1603"/>
      <c r="E210" s="1603"/>
      <c r="F210" s="1667"/>
      <c r="G210" s="1622"/>
      <c r="H210" s="1621"/>
    </row>
    <row r="211" spans="1:8">
      <c r="A211" s="1623" t="s">
        <v>1019</v>
      </c>
      <c r="B211" s="1616"/>
      <c r="C211" s="1603"/>
      <c r="D211" s="1603"/>
      <c r="E211" s="1603"/>
      <c r="F211" s="1667"/>
      <c r="G211" s="1622"/>
      <c r="H211" s="1621"/>
    </row>
    <row r="212" spans="1:8">
      <c r="A212" s="1623" t="s">
        <v>1021</v>
      </c>
      <c r="B212" s="1616"/>
      <c r="C212" s="1603"/>
      <c r="D212" s="1603"/>
      <c r="E212" s="1603"/>
      <c r="F212" s="1667"/>
      <c r="G212" s="1622"/>
      <c r="H212" s="1621"/>
    </row>
    <row r="213" spans="1:8">
      <c r="A213" s="1623" t="s">
        <v>1023</v>
      </c>
      <c r="B213" s="1616"/>
      <c r="C213" s="1603"/>
      <c r="D213" s="1603"/>
      <c r="E213" s="1603"/>
      <c r="F213" s="1667"/>
      <c r="G213" s="1622"/>
      <c r="H213" s="1621"/>
    </row>
    <row r="214" spans="1:8">
      <c r="A214" s="1623" t="s">
        <v>1025</v>
      </c>
      <c r="B214" s="1616"/>
      <c r="C214" s="1603"/>
      <c r="D214" s="1603"/>
      <c r="E214" s="1603"/>
      <c r="F214" s="1667"/>
      <c r="G214" s="1622"/>
      <c r="H214" s="1621"/>
    </row>
    <row r="215" spans="1:8">
      <c r="A215" s="1623" t="s">
        <v>1027</v>
      </c>
      <c r="B215" s="1616"/>
      <c r="C215" s="1603"/>
      <c r="D215" s="1603"/>
      <c r="E215" s="1603"/>
      <c r="F215" s="1667"/>
      <c r="G215" s="1622"/>
      <c r="H215" s="1621"/>
    </row>
    <row r="216" spans="1:8">
      <c r="A216" s="1623" t="s">
        <v>1028</v>
      </c>
      <c r="B216" s="1616"/>
      <c r="C216" s="1603"/>
      <c r="D216" s="1603"/>
      <c r="E216" s="1603"/>
      <c r="F216" s="1667"/>
      <c r="G216" s="1622"/>
      <c r="H216" s="1621"/>
    </row>
    <row r="217" spans="1:8">
      <c r="A217" s="1623" t="s">
        <v>2264</v>
      </c>
      <c r="B217" s="1616"/>
      <c r="C217" s="1603"/>
      <c r="D217" s="1603"/>
      <c r="E217" s="1603"/>
      <c r="F217" s="1667"/>
      <c r="G217" s="1622"/>
      <c r="H217" s="1621"/>
    </row>
    <row r="218" spans="1:8">
      <c r="A218" s="1623" t="s">
        <v>2266</v>
      </c>
      <c r="B218" s="1616"/>
      <c r="C218" s="1603"/>
      <c r="D218" s="1603"/>
      <c r="E218" s="1603"/>
      <c r="F218" s="1667"/>
      <c r="G218" s="1622"/>
      <c r="H218" s="1621"/>
    </row>
    <row r="219" spans="1:8">
      <c r="A219" s="1623" t="s">
        <v>2267</v>
      </c>
      <c r="B219" s="1616"/>
      <c r="C219" s="1603"/>
      <c r="D219" s="1603"/>
      <c r="E219" s="1603"/>
      <c r="F219" s="1667"/>
      <c r="G219" s="1622"/>
      <c r="H219" s="1621"/>
    </row>
    <row r="220" spans="1:8">
      <c r="A220" s="1623" t="s">
        <v>3878</v>
      </c>
      <c r="B220" s="1616"/>
      <c r="C220" s="1603"/>
      <c r="D220" s="1603"/>
      <c r="E220" s="1603"/>
      <c r="F220" s="1667"/>
      <c r="G220" s="1622"/>
      <c r="H220" s="1621"/>
    </row>
    <row r="221" spans="1:8">
      <c r="A221" s="1623" t="s">
        <v>3879</v>
      </c>
      <c r="B221" s="1616"/>
      <c r="C221" s="1603"/>
      <c r="D221" s="1603"/>
      <c r="E221" s="1603"/>
      <c r="F221" s="1667"/>
      <c r="G221" s="1622"/>
      <c r="H221" s="1621"/>
    </row>
    <row r="222" spans="1:8">
      <c r="A222" s="1623" t="s">
        <v>3880</v>
      </c>
      <c r="B222" s="1616"/>
      <c r="C222" s="1603"/>
      <c r="D222" s="1603"/>
      <c r="E222" s="1603"/>
      <c r="F222" s="1667"/>
      <c r="G222" s="1622"/>
      <c r="H222" s="1621"/>
    </row>
    <row r="223" spans="1:8">
      <c r="A223" s="1623" t="s">
        <v>3892</v>
      </c>
      <c r="B223" s="1680" t="s">
        <v>3894</v>
      </c>
      <c r="C223" s="1657"/>
      <c r="D223" s="1657"/>
      <c r="E223" s="1657"/>
      <c r="F223" s="1607"/>
      <c r="G223" s="1681"/>
      <c r="H223" s="1682"/>
    </row>
    <row r="224" spans="1:8">
      <c r="A224" s="1623"/>
      <c r="B224" s="1683" t="s">
        <v>3893</v>
      </c>
      <c r="C224" s="1625"/>
      <c r="D224" s="1625"/>
      <c r="E224" s="1625"/>
      <c r="F224" s="1610"/>
      <c r="G224" s="1668">
        <f>G152+G160+G171+G190+G209</f>
        <v>4621564567</v>
      </c>
      <c r="H224" s="1619">
        <f>H152+H160+H171+H190+H209</f>
        <v>4897710858</v>
      </c>
    </row>
    <row r="225" spans="1:8">
      <c r="A225" s="1590"/>
      <c r="B225" s="1606"/>
      <c r="C225" s="1606"/>
      <c r="D225" s="1606"/>
      <c r="E225" s="1606"/>
      <c r="F225" s="1606"/>
      <c r="G225" s="1637"/>
      <c r="H225" s="1684"/>
    </row>
    <row r="226" spans="1:8" ht="15.75">
      <c r="A226" s="1590"/>
      <c r="B226" s="1685" t="s">
        <v>2445</v>
      </c>
      <c r="C226" s="1606"/>
      <c r="D226" s="1606"/>
      <c r="E226" s="1606"/>
      <c r="F226" s="1606"/>
      <c r="G226" s="1637"/>
      <c r="H226" s="1684"/>
    </row>
    <row r="227" spans="1:8">
      <c r="A227" s="1590"/>
      <c r="B227" s="1636" t="s">
        <v>164</v>
      </c>
      <c r="C227" s="1606"/>
      <c r="D227" s="1606"/>
      <c r="E227" s="1606"/>
      <c r="F227" s="1606"/>
      <c r="G227" s="1637"/>
      <c r="H227" s="1684"/>
    </row>
    <row r="228" spans="1:8">
      <c r="A228" s="1590"/>
      <c r="B228" s="1636" t="s">
        <v>165</v>
      </c>
      <c r="C228" s="1606"/>
      <c r="D228" s="1606"/>
      <c r="E228" s="1606"/>
      <c r="F228" s="1606"/>
      <c r="G228" s="1637"/>
      <c r="H228" s="1684"/>
    </row>
    <row r="229" spans="1:8">
      <c r="A229" s="1590"/>
      <c r="B229" s="1606"/>
      <c r="C229" s="1606"/>
      <c r="D229" s="1606"/>
      <c r="E229" s="1606"/>
      <c r="F229" s="1606"/>
      <c r="G229" s="1637"/>
      <c r="H229" s="1684"/>
    </row>
    <row r="230" spans="1:8">
      <c r="A230" s="1590"/>
      <c r="B230" s="1606"/>
      <c r="C230" s="1606"/>
      <c r="D230" s="1606"/>
      <c r="E230" s="1606"/>
      <c r="F230" s="1606"/>
      <c r="G230" s="1637"/>
      <c r="H230" s="1684"/>
    </row>
    <row r="231" spans="1:8">
      <c r="A231" s="1590"/>
      <c r="B231" s="1606"/>
      <c r="C231" s="1606"/>
      <c r="D231" s="1606"/>
      <c r="E231" s="1606"/>
      <c r="F231" s="1606"/>
      <c r="G231" s="1637"/>
      <c r="H231" s="1684"/>
    </row>
    <row r="232" spans="1:8">
      <c r="A232" s="1590"/>
      <c r="B232" s="1606"/>
      <c r="C232" s="1606"/>
      <c r="D232" s="1606"/>
      <c r="E232" s="1606"/>
      <c r="F232" s="1606"/>
      <c r="G232" s="1637"/>
      <c r="H232" s="1684"/>
    </row>
    <row r="233" spans="1:8">
      <c r="A233" s="1590"/>
      <c r="B233" s="1606"/>
      <c r="C233" s="1606"/>
      <c r="D233" s="1606"/>
      <c r="E233" s="1606"/>
      <c r="F233" s="1606"/>
      <c r="G233" s="1637"/>
      <c r="H233" s="1684"/>
    </row>
    <row r="234" spans="1:8">
      <c r="A234" s="1590"/>
      <c r="B234" s="1606"/>
      <c r="C234" s="1606"/>
      <c r="D234" s="1606"/>
      <c r="E234" s="1606"/>
      <c r="F234" s="1606"/>
      <c r="G234" s="1637"/>
      <c r="H234" s="1684"/>
    </row>
    <row r="235" spans="1:8">
      <c r="A235" s="1590"/>
      <c r="B235" s="1606"/>
      <c r="C235" s="1606"/>
      <c r="D235" s="1606"/>
      <c r="E235" s="1606"/>
      <c r="F235" s="1606"/>
      <c r="G235" s="1637"/>
      <c r="H235" s="1684"/>
    </row>
    <row r="236" spans="1:8">
      <c r="A236" s="1590"/>
      <c r="B236" s="1606"/>
      <c r="C236" s="1606"/>
      <c r="D236" s="1606"/>
      <c r="E236" s="1606"/>
      <c r="F236" s="1606"/>
      <c r="G236" s="1637"/>
      <c r="H236" s="1684"/>
    </row>
    <row r="237" spans="1:8">
      <c r="A237" s="1590"/>
      <c r="B237" s="1606"/>
      <c r="C237" s="1606"/>
      <c r="D237" s="1606"/>
      <c r="E237" s="1606"/>
      <c r="F237" s="1606"/>
      <c r="G237" s="1637"/>
      <c r="H237" s="1684"/>
    </row>
    <row r="238" spans="1:8">
      <c r="A238" s="1590"/>
      <c r="B238" s="1606"/>
      <c r="C238" s="1606"/>
      <c r="D238" s="1606"/>
      <c r="E238" s="1606"/>
      <c r="F238" s="1606"/>
      <c r="G238" s="1637"/>
      <c r="H238" s="1684"/>
    </row>
    <row r="239" spans="1:8">
      <c r="A239" s="1590"/>
      <c r="B239" s="1606"/>
      <c r="C239" s="1606"/>
      <c r="D239" s="1606"/>
      <c r="E239" s="1606"/>
      <c r="F239" s="1606"/>
      <c r="G239" s="1637"/>
      <c r="H239" s="1684"/>
    </row>
    <row r="240" spans="1:8">
      <c r="A240" s="1590"/>
      <c r="B240" s="1606"/>
      <c r="C240" s="1606"/>
      <c r="D240" s="1606"/>
      <c r="E240" s="1606"/>
      <c r="F240" s="1606"/>
      <c r="G240" s="1637"/>
      <c r="H240" s="1684"/>
    </row>
    <row r="241" spans="1:8">
      <c r="A241" s="1590"/>
      <c r="B241" s="1593"/>
      <c r="C241" s="1606"/>
      <c r="D241" s="1606"/>
      <c r="E241" s="1606"/>
      <c r="F241" s="1606"/>
      <c r="G241" s="1637"/>
      <c r="H241" s="1684"/>
    </row>
    <row r="242" spans="1:8">
      <c r="A242" s="1590"/>
      <c r="B242" s="1593"/>
      <c r="C242" s="1606"/>
      <c r="D242" s="1606"/>
      <c r="E242" s="1606"/>
      <c r="F242" s="1606"/>
      <c r="G242" s="1637"/>
      <c r="H242" s="1684"/>
    </row>
    <row r="243" spans="1:8">
      <c r="A243" s="1590"/>
      <c r="B243" s="1593"/>
      <c r="C243" s="1606"/>
      <c r="D243" s="1606"/>
      <c r="E243" s="1606"/>
      <c r="F243" s="1606"/>
      <c r="G243" s="1637"/>
      <c r="H243" s="1684"/>
    </row>
    <row r="244" spans="1:8">
      <c r="A244" s="1590"/>
      <c r="B244" s="1593"/>
      <c r="C244" s="1606"/>
      <c r="D244" s="1606"/>
      <c r="E244" s="1606"/>
      <c r="F244" s="1606"/>
      <c r="G244" s="1637"/>
      <c r="H244" s="1684"/>
    </row>
    <row r="245" spans="1:8">
      <c r="A245" s="1590"/>
      <c r="B245" s="1593"/>
      <c r="C245" s="1606"/>
      <c r="D245" s="1606"/>
      <c r="E245" s="1606"/>
      <c r="F245" s="1606"/>
      <c r="G245" s="1637"/>
      <c r="H245" s="1684"/>
    </row>
    <row r="246" spans="1:8">
      <c r="A246" s="1590"/>
      <c r="B246" s="1593"/>
      <c r="C246" s="1606"/>
      <c r="D246" s="1606"/>
      <c r="E246" s="1606"/>
      <c r="F246" s="1606"/>
      <c r="G246" s="1637"/>
      <c r="H246" s="1684"/>
    </row>
    <row r="247" spans="1:8">
      <c r="A247" s="1590"/>
      <c r="B247" s="1593"/>
      <c r="C247" s="1606"/>
      <c r="D247" s="1606"/>
      <c r="E247" s="1606"/>
      <c r="F247" s="1606"/>
      <c r="G247" s="1637"/>
      <c r="H247" s="1684"/>
    </row>
    <row r="248" spans="1:8">
      <c r="A248" s="1590"/>
      <c r="B248" s="1593"/>
      <c r="C248" s="1606"/>
      <c r="D248" s="1606"/>
      <c r="E248" s="1606"/>
      <c r="F248" s="1606"/>
      <c r="G248" s="1637"/>
      <c r="H248" s="1684"/>
    </row>
    <row r="249" spans="1:8">
      <c r="A249" s="1590"/>
      <c r="B249" s="1593"/>
      <c r="C249" s="1606"/>
      <c r="D249" s="1606"/>
      <c r="E249" s="1606"/>
      <c r="F249" s="1606"/>
      <c r="G249" s="1637"/>
      <c r="H249" s="1684"/>
    </row>
    <row r="250" spans="1:8">
      <c r="A250" s="1590"/>
      <c r="B250" s="1593"/>
      <c r="C250" s="1606"/>
      <c r="D250" s="1606"/>
      <c r="E250" s="1606"/>
      <c r="F250" s="1606"/>
      <c r="G250" s="1637"/>
      <c r="H250" s="1684"/>
    </row>
    <row r="251" spans="1:8" ht="15.75" thickBot="1">
      <c r="A251" s="1662"/>
      <c r="B251" s="1663"/>
      <c r="C251" s="1664"/>
      <c r="D251" s="1664"/>
      <c r="E251" s="1664"/>
      <c r="F251" s="1664"/>
      <c r="G251" s="1686"/>
      <c r="H251" s="1687"/>
    </row>
    <row r="252" spans="1:8">
      <c r="A252" s="1656" t="s">
        <v>4664</v>
      </c>
      <c r="B252" s="1673"/>
      <c r="C252" s="1606"/>
      <c r="D252" s="1606"/>
      <c r="E252" s="1606"/>
      <c r="F252" s="1606"/>
      <c r="G252" s="1637"/>
      <c r="H252" s="1637"/>
    </row>
    <row r="253" spans="1:8">
      <c r="A253" s="1606" t="s">
        <v>166</v>
      </c>
      <c r="B253" s="1606"/>
      <c r="C253" s="1606"/>
      <c r="D253" s="1638"/>
      <c r="E253" s="1606"/>
      <c r="F253" s="1606"/>
      <c r="G253" s="1637"/>
      <c r="H253" s="1637"/>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AH74"/>
  <sheetViews>
    <sheetView defaultGridColor="0" topLeftCell="U25" colorId="22" zoomScale="70" zoomScaleNormal="70" zoomScaleSheetLayoutView="50" workbookViewId="0">
      <selection activeCell="AD39" sqref="AD39"/>
    </sheetView>
  </sheetViews>
  <sheetFormatPr defaultColWidth="9.6640625" defaultRowHeight="15"/>
  <cols>
    <col min="1" max="1" width="4.6640625" style="1583" customWidth="1"/>
    <col min="2" max="2" width="53.33203125" style="1583" customWidth="1"/>
    <col min="3" max="3" width="3.6640625" style="1583" customWidth="1"/>
    <col min="4" max="5" width="2.6640625" style="1583" customWidth="1"/>
    <col min="6" max="6" width="15.44140625" style="1583" customWidth="1"/>
    <col min="7" max="7" width="18.5546875" style="1583" customWidth="1"/>
    <col min="8" max="8" width="16.6640625" style="1583" customWidth="1"/>
    <col min="9" max="9" width="18.6640625" style="1583" customWidth="1"/>
    <col min="10" max="10" width="21" style="1583" customWidth="1"/>
    <col min="11" max="11" width="23.44140625" style="1583" customWidth="1"/>
    <col min="12" max="14" width="16.6640625" style="1583" customWidth="1"/>
    <col min="15" max="16" width="4.6640625" style="1583" customWidth="1"/>
    <col min="17" max="22" width="14.6640625" style="1583" customWidth="1"/>
    <col min="23" max="23" width="5.6640625" style="1583" customWidth="1"/>
    <col min="24" max="24" width="49" style="1583" customWidth="1"/>
    <col min="25" max="25" width="3.77734375" style="1583" customWidth="1"/>
    <col min="26" max="26" width="3.109375" style="1583" customWidth="1"/>
    <col min="27" max="27" width="2.77734375" style="1583" customWidth="1"/>
    <col min="28" max="28" width="13.6640625" style="1583" customWidth="1"/>
    <col min="29" max="29" width="15.77734375" style="1583" customWidth="1"/>
    <col min="30" max="30" width="16.77734375" style="1583" customWidth="1"/>
    <col min="31" max="33" width="9.6640625" style="1583"/>
    <col min="34" max="34" width="14.109375" style="1583" bestFit="1" customWidth="1"/>
    <col min="35" max="16384" width="9.6640625" style="1583"/>
  </cols>
  <sheetData>
    <row r="1" spans="1:30">
      <c r="A1" s="1688"/>
      <c r="B1" s="1689" t="s">
        <v>1799</v>
      </c>
      <c r="C1" s="1690" t="s">
        <v>1344</v>
      </c>
      <c r="D1" s="1691"/>
      <c r="E1" s="1691"/>
      <c r="F1" s="1689"/>
      <c r="G1" s="1689" t="s">
        <v>1721</v>
      </c>
      <c r="H1" s="1692" t="s">
        <v>1722</v>
      </c>
      <c r="I1" s="1688" t="s">
        <v>1799</v>
      </c>
      <c r="J1" s="1693"/>
      <c r="K1" s="1690" t="s">
        <v>1344</v>
      </c>
      <c r="L1" s="1689"/>
      <c r="M1" s="1689" t="s">
        <v>1801</v>
      </c>
      <c r="N1" s="1691" t="s">
        <v>1722</v>
      </c>
      <c r="O1" s="1692"/>
      <c r="P1" s="1688" t="s">
        <v>1799</v>
      </c>
      <c r="Q1" s="1693"/>
      <c r="R1" s="1691"/>
      <c r="S1" s="1690" t="s">
        <v>1344</v>
      </c>
      <c r="T1" s="1689"/>
      <c r="U1" s="1689" t="s">
        <v>1801</v>
      </c>
      <c r="V1" s="1694" t="s">
        <v>1722</v>
      </c>
      <c r="W1" s="1688"/>
      <c r="X1" s="1689" t="s">
        <v>1799</v>
      </c>
      <c r="Y1" s="1690" t="s">
        <v>1344</v>
      </c>
      <c r="Z1" s="1691"/>
      <c r="AA1" s="1691"/>
      <c r="AB1" s="1689"/>
      <c r="AC1" s="1689" t="s">
        <v>1721</v>
      </c>
      <c r="AD1" s="1695" t="s">
        <v>1802</v>
      </c>
    </row>
    <row r="2" spans="1:30">
      <c r="A2" s="1696"/>
      <c r="B2" s="1540" t="str">
        <f>'Data Sheet'!$C$25</f>
        <v xml:space="preserve">New York State Electric &amp; Gas Corporation </v>
      </c>
      <c r="C2" s="1697" t="s">
        <v>1345</v>
      </c>
      <c r="D2" s="1698" t="s">
        <v>1346</v>
      </c>
      <c r="E2" s="1698"/>
      <c r="F2" s="1699" t="s">
        <v>1347</v>
      </c>
      <c r="G2" s="1699" t="s">
        <v>1724</v>
      </c>
      <c r="H2" s="1700"/>
      <c r="I2" s="1539" t="str">
        <f>'Data Sheet'!$C$25</f>
        <v xml:space="preserve">New York State Electric &amp; Gas Corporation </v>
      </c>
      <c r="J2" s="1561"/>
      <c r="K2" s="1701" t="s">
        <v>167</v>
      </c>
      <c r="L2" s="1540"/>
      <c r="M2" s="1699" t="s">
        <v>1724</v>
      </c>
      <c r="N2" s="1698"/>
      <c r="O2" s="1700"/>
      <c r="P2" s="1539" t="str">
        <f>'Data Sheet'!$C$25</f>
        <v xml:space="preserve">New York State Electric &amp; Gas Corporation </v>
      </c>
      <c r="Q2" s="1561"/>
      <c r="R2" s="1698"/>
      <c r="S2" s="1701" t="s">
        <v>167</v>
      </c>
      <c r="T2" s="1699"/>
      <c r="U2" s="1699" t="s">
        <v>1724</v>
      </c>
      <c r="V2" s="1702"/>
      <c r="W2" s="1696"/>
      <c r="X2" s="1540" t="str">
        <f>'Data Sheet'!$C$25</f>
        <v xml:space="preserve">New York State Electric &amp; Gas Corporation </v>
      </c>
      <c r="Y2" s="1697" t="s">
        <v>1345</v>
      </c>
      <c r="Z2" s="1698" t="s">
        <v>1346</v>
      </c>
      <c r="AA2" s="1698"/>
      <c r="AB2" s="1699" t="s">
        <v>1347</v>
      </c>
      <c r="AC2" s="1699" t="s">
        <v>1724</v>
      </c>
      <c r="AD2" s="1700"/>
    </row>
    <row r="3" spans="1:30" ht="15" customHeight="1">
      <c r="A3" s="1703"/>
      <c r="B3" s="1704"/>
      <c r="C3" s="1705" t="s">
        <v>1348</v>
      </c>
      <c r="D3" s="1704" t="s">
        <v>1346</v>
      </c>
      <c r="E3" s="1704"/>
      <c r="F3" s="1706" t="s">
        <v>1349</v>
      </c>
      <c r="G3" s="1644" t="str">
        <f>'Data Sheet'!$C$40</f>
        <v xml:space="preserve"> </v>
      </c>
      <c r="H3" s="1645" t="str">
        <f>'Data Sheet'!$C$38</f>
        <v>12/31/2017</v>
      </c>
      <c r="I3" s="1703"/>
      <c r="J3" s="1707"/>
      <c r="K3" s="1708" t="s">
        <v>168</v>
      </c>
      <c r="L3" s="1543"/>
      <c r="M3" s="1644" t="str">
        <f>'Data Sheet'!$C$40</f>
        <v xml:space="preserve"> </v>
      </c>
      <c r="N3" s="1709" t="str">
        <f>'Data Sheet'!$C$38</f>
        <v>12/31/2017</v>
      </c>
      <c r="O3" s="1710"/>
      <c r="P3" s="1703"/>
      <c r="Q3" s="1707"/>
      <c r="R3" s="1704"/>
      <c r="S3" s="1708" t="s">
        <v>168</v>
      </c>
      <c r="T3" s="1706"/>
      <c r="U3" s="1644" t="str">
        <f>'Data Sheet'!$C$40</f>
        <v xml:space="preserve"> </v>
      </c>
      <c r="V3" s="1645" t="str">
        <f>'Data Sheet'!$C$38</f>
        <v>12/31/2017</v>
      </c>
      <c r="W3" s="1703"/>
      <c r="X3" s="1704"/>
      <c r="Y3" s="1705" t="s">
        <v>1348</v>
      </c>
      <c r="Z3" s="1704" t="s">
        <v>1346</v>
      </c>
      <c r="AA3" s="1704"/>
      <c r="AB3" s="1706" t="s">
        <v>1349</v>
      </c>
      <c r="AC3" s="1644" t="str">
        <f>'Data Sheet'!$C$40</f>
        <v xml:space="preserve"> </v>
      </c>
      <c r="AD3" s="1645" t="str">
        <f>'Data Sheet'!$C$38</f>
        <v>12/31/2017</v>
      </c>
    </row>
    <row r="4" spans="1:30" ht="15" customHeight="1">
      <c r="A4" s="1711" t="s">
        <v>169</v>
      </c>
      <c r="B4" s="1712"/>
      <c r="C4" s="1712"/>
      <c r="D4" s="1712"/>
      <c r="E4" s="1712"/>
      <c r="F4" s="1712"/>
      <c r="G4" s="1712"/>
      <c r="H4" s="1713"/>
      <c r="I4" s="1711" t="s">
        <v>170</v>
      </c>
      <c r="J4" s="1712"/>
      <c r="K4" s="1712"/>
      <c r="L4" s="1712"/>
      <c r="M4" s="1712"/>
      <c r="N4" s="1712"/>
      <c r="O4" s="1713"/>
      <c r="P4" s="1711" t="s">
        <v>170</v>
      </c>
      <c r="Q4" s="1712"/>
      <c r="R4" s="1712"/>
      <c r="S4" s="1712"/>
      <c r="T4" s="1712"/>
      <c r="U4" s="1712"/>
      <c r="V4" s="1713"/>
      <c r="W4" s="1711" t="s">
        <v>170</v>
      </c>
      <c r="X4" s="1712"/>
      <c r="Y4" s="1712"/>
      <c r="Z4" s="1712"/>
      <c r="AA4" s="1712"/>
      <c r="AB4" s="1712"/>
      <c r="AC4" s="1712"/>
      <c r="AD4" s="1713"/>
    </row>
    <row r="5" spans="1:30" ht="15" customHeight="1">
      <c r="A5" s="1696"/>
      <c r="B5" s="3331" t="s">
        <v>629</v>
      </c>
      <c r="C5" s="1714"/>
      <c r="D5" s="3331" t="s">
        <v>630</v>
      </c>
      <c r="E5" s="3331"/>
      <c r="F5" s="3331"/>
      <c r="G5" s="3331"/>
      <c r="H5" s="3343"/>
      <c r="I5" s="3339" t="s">
        <v>4406</v>
      </c>
      <c r="J5" s="3331"/>
      <c r="K5" s="3331"/>
      <c r="L5" s="3331" t="s">
        <v>263</v>
      </c>
      <c r="M5" s="3332"/>
      <c r="N5" s="3332"/>
      <c r="O5" s="3333"/>
      <c r="P5" s="1715"/>
      <c r="Q5" s="1714"/>
      <c r="R5" s="1714"/>
      <c r="S5" s="1714"/>
      <c r="T5" s="1714"/>
      <c r="U5" s="1714"/>
      <c r="V5" s="1700"/>
      <c r="W5" s="1716"/>
      <c r="X5" s="1698"/>
      <c r="Y5" s="1698"/>
      <c r="Z5" s="1698"/>
      <c r="AA5" s="1698"/>
      <c r="AB5" s="1697" t="s">
        <v>1436</v>
      </c>
      <c r="AC5" s="1708" t="s">
        <v>1437</v>
      </c>
      <c r="AD5" s="1710"/>
    </row>
    <row r="6" spans="1:30">
      <c r="A6" s="1696"/>
      <c r="B6" s="3341"/>
      <c r="C6" s="1714"/>
      <c r="D6" s="3341"/>
      <c r="E6" s="3341"/>
      <c r="F6" s="3341"/>
      <c r="G6" s="3341"/>
      <c r="H6" s="3344"/>
      <c r="I6" s="3340"/>
      <c r="J6" s="3341"/>
      <c r="K6" s="3341"/>
      <c r="L6" s="3334"/>
      <c r="M6" s="3334"/>
      <c r="N6" s="3334"/>
      <c r="O6" s="3335"/>
      <c r="P6" s="1715"/>
      <c r="Q6" s="1714"/>
      <c r="R6" s="1714"/>
      <c r="S6" s="1714"/>
      <c r="T6" s="1714"/>
      <c r="U6" s="1714"/>
      <c r="V6" s="1700"/>
      <c r="W6" s="1716" t="s">
        <v>1728</v>
      </c>
      <c r="X6" s="1717" t="s">
        <v>1438</v>
      </c>
      <c r="Y6" s="1698"/>
      <c r="Z6" s="1698"/>
      <c r="AA6" s="1698"/>
      <c r="AB6" s="1697" t="s">
        <v>3019</v>
      </c>
      <c r="AC6" s="1697" t="s">
        <v>177</v>
      </c>
      <c r="AD6" s="1718" t="s">
        <v>180</v>
      </c>
    </row>
    <row r="7" spans="1:30">
      <c r="A7" s="1696"/>
      <c r="B7" s="3341"/>
      <c r="C7" s="1714"/>
      <c r="D7" s="3341"/>
      <c r="E7" s="3341"/>
      <c r="F7" s="3341"/>
      <c r="G7" s="3341"/>
      <c r="H7" s="3344"/>
      <c r="I7" s="3340"/>
      <c r="J7" s="3341"/>
      <c r="K7" s="3341"/>
      <c r="L7" s="3334" t="s">
        <v>264</v>
      </c>
      <c r="M7" s="3334"/>
      <c r="N7" s="3334"/>
      <c r="O7" s="3336"/>
      <c r="P7" s="1715"/>
      <c r="Q7" s="1714"/>
      <c r="R7" s="1714"/>
      <c r="S7" s="1714"/>
      <c r="T7" s="1714"/>
      <c r="U7" s="1714"/>
      <c r="V7" s="1700"/>
      <c r="W7" s="1719" t="s">
        <v>1731</v>
      </c>
      <c r="X7" s="1712" t="s">
        <v>3021</v>
      </c>
      <c r="Y7" s="1712"/>
      <c r="Z7" s="1712"/>
      <c r="AA7" s="1712"/>
      <c r="AB7" s="1720" t="s">
        <v>3022</v>
      </c>
      <c r="AC7" s="1720" t="s">
        <v>3023</v>
      </c>
      <c r="AD7" s="1721" t="s">
        <v>3024</v>
      </c>
    </row>
    <row r="8" spans="1:30">
      <c r="A8" s="1696"/>
      <c r="B8" s="3341"/>
      <c r="C8" s="1714"/>
      <c r="D8" s="3341"/>
      <c r="E8" s="3341"/>
      <c r="F8" s="3341"/>
      <c r="G8" s="3341"/>
      <c r="H8" s="3344"/>
      <c r="I8" s="3340" t="s">
        <v>265</v>
      </c>
      <c r="J8" s="3341"/>
      <c r="K8" s="3341"/>
      <c r="L8" s="3334"/>
      <c r="M8" s="3334"/>
      <c r="N8" s="3334"/>
      <c r="O8" s="3336"/>
      <c r="P8" s="1715"/>
      <c r="Q8" s="1714"/>
      <c r="R8" s="1714"/>
      <c r="S8" s="1714"/>
      <c r="T8" s="1714"/>
      <c r="U8" s="1722"/>
      <c r="V8" s="1700"/>
      <c r="W8" s="1723" t="s">
        <v>595</v>
      </c>
      <c r="X8" s="1724" t="s">
        <v>1439</v>
      </c>
      <c r="Y8" s="1712"/>
      <c r="Z8" s="1712"/>
      <c r="AA8" s="1712"/>
      <c r="AB8" s="1720" t="s">
        <v>1440</v>
      </c>
      <c r="AC8" s="1725">
        <f>G49</f>
        <v>158474293</v>
      </c>
      <c r="AD8" s="1726">
        <f>H49</f>
        <v>172341700</v>
      </c>
    </row>
    <row r="9" spans="1:30" ht="15.75" customHeight="1">
      <c r="A9" s="1696"/>
      <c r="B9" s="3341"/>
      <c r="C9" s="1714"/>
      <c r="D9" s="3341"/>
      <c r="E9" s="3341"/>
      <c r="F9" s="3341"/>
      <c r="G9" s="3341"/>
      <c r="H9" s="3344"/>
      <c r="I9" s="3340"/>
      <c r="J9" s="3341"/>
      <c r="K9" s="3341"/>
      <c r="L9" s="3334"/>
      <c r="M9" s="3334"/>
      <c r="N9" s="3334"/>
      <c r="O9" s="3336"/>
      <c r="P9" s="1715"/>
      <c r="Q9" s="1714"/>
      <c r="R9" s="1714"/>
      <c r="S9" s="1714"/>
      <c r="T9" s="1714"/>
      <c r="U9" s="1714"/>
      <c r="V9" s="1700"/>
      <c r="W9" s="1723" t="s">
        <v>2371</v>
      </c>
      <c r="X9" s="1727" t="s">
        <v>721</v>
      </c>
      <c r="Y9" s="1704"/>
      <c r="Z9" s="1704"/>
      <c r="AA9" s="1704"/>
      <c r="AB9" s="1708"/>
      <c r="AC9" s="1728"/>
      <c r="AD9" s="1729"/>
    </row>
    <row r="10" spans="1:30">
      <c r="A10" s="1696"/>
      <c r="B10" s="3337" t="s">
        <v>716</v>
      </c>
      <c r="C10" s="1714"/>
      <c r="D10" s="3341"/>
      <c r="E10" s="3341"/>
      <c r="F10" s="3341"/>
      <c r="G10" s="3341"/>
      <c r="H10" s="3344"/>
      <c r="I10" s="3340" t="s">
        <v>717</v>
      </c>
      <c r="J10" s="3341"/>
      <c r="K10" s="3341"/>
      <c r="L10" s="3334"/>
      <c r="M10" s="3334"/>
      <c r="N10" s="3334"/>
      <c r="O10" s="3336"/>
      <c r="P10" s="1715"/>
      <c r="Q10" s="1714"/>
      <c r="R10" s="1714"/>
      <c r="S10" s="1714"/>
      <c r="T10" s="1714"/>
      <c r="U10" s="1714"/>
      <c r="V10" s="1700"/>
      <c r="W10" s="1723" t="s">
        <v>2372</v>
      </c>
      <c r="X10" s="1724" t="s">
        <v>1441</v>
      </c>
      <c r="Y10" s="1712"/>
      <c r="Z10" s="1712"/>
      <c r="AA10" s="1712"/>
      <c r="AB10" s="1708"/>
      <c r="AC10" s="1730"/>
      <c r="AD10" s="1731"/>
    </row>
    <row r="11" spans="1:30">
      <c r="A11" s="1696"/>
      <c r="B11" s="3337"/>
      <c r="C11" s="1714"/>
      <c r="D11" s="3341"/>
      <c r="E11" s="3341"/>
      <c r="F11" s="3341"/>
      <c r="G11" s="3341"/>
      <c r="H11" s="3344"/>
      <c r="I11" s="3340"/>
      <c r="J11" s="3341"/>
      <c r="K11" s="3341"/>
      <c r="L11" s="1714"/>
      <c r="M11" s="1637"/>
      <c r="N11" s="1637"/>
      <c r="O11" s="1700"/>
      <c r="P11" s="1715"/>
      <c r="Q11" s="1714"/>
      <c r="R11" s="1714"/>
      <c r="S11" s="1714"/>
      <c r="T11" s="1637"/>
      <c r="U11" s="1637"/>
      <c r="V11" s="1700"/>
      <c r="W11" s="1723" t="s">
        <v>2373</v>
      </c>
      <c r="X11" s="1724" t="s">
        <v>1442</v>
      </c>
      <c r="Y11" s="1712"/>
      <c r="Z11" s="1712"/>
      <c r="AA11" s="1712"/>
      <c r="AB11" s="1708"/>
      <c r="AC11" s="1728"/>
      <c r="AD11" s="1729"/>
    </row>
    <row r="12" spans="1:30" ht="15" customHeight="1">
      <c r="A12" s="1696"/>
      <c r="B12" s="3337" t="s">
        <v>718</v>
      </c>
      <c r="C12" s="1714"/>
      <c r="D12" s="3341"/>
      <c r="E12" s="3341"/>
      <c r="F12" s="3341"/>
      <c r="G12" s="3341"/>
      <c r="H12" s="3344"/>
      <c r="I12" s="3340"/>
      <c r="J12" s="3341"/>
      <c r="K12" s="3341"/>
      <c r="L12" s="1732"/>
      <c r="M12" s="1637"/>
      <c r="N12" s="1637"/>
      <c r="O12" s="1700"/>
      <c r="P12" s="1696"/>
      <c r="Q12" s="1698"/>
      <c r="R12" s="1714"/>
      <c r="S12" s="1714"/>
      <c r="T12" s="1637"/>
      <c r="U12" s="1637"/>
      <c r="V12" s="1700"/>
      <c r="W12" s="1723" t="s">
        <v>2374</v>
      </c>
      <c r="X12" s="1724" t="s">
        <v>1443</v>
      </c>
      <c r="Y12" s="1712"/>
      <c r="Z12" s="1712"/>
      <c r="AA12" s="1712"/>
      <c r="AB12" s="1708"/>
      <c r="AC12" s="1622">
        <v>1785</v>
      </c>
      <c r="AD12" s="1621">
        <v>1786</v>
      </c>
    </row>
    <row r="13" spans="1:30" ht="15" customHeight="1">
      <c r="A13" s="1696"/>
      <c r="B13" s="3337"/>
      <c r="C13" s="1714"/>
      <c r="D13" s="3341"/>
      <c r="E13" s="3341"/>
      <c r="F13" s="3341"/>
      <c r="G13" s="3341"/>
      <c r="H13" s="3344"/>
      <c r="I13" s="3340"/>
      <c r="J13" s="3341"/>
      <c r="K13" s="3341"/>
      <c r="L13" s="1732"/>
      <c r="M13" s="1637"/>
      <c r="N13" s="1637"/>
      <c r="O13" s="1700"/>
      <c r="P13" s="1696"/>
      <c r="Q13" s="1698"/>
      <c r="R13" s="1714"/>
      <c r="S13" s="1714"/>
      <c r="T13" s="1637"/>
      <c r="U13" s="1637"/>
      <c r="V13" s="1700"/>
      <c r="W13" s="1723" t="s">
        <v>2375</v>
      </c>
      <c r="X13" s="1724" t="s">
        <v>1444</v>
      </c>
      <c r="Y13" s="1712"/>
      <c r="Z13" s="1712"/>
      <c r="AA13" s="1712"/>
      <c r="AB13" s="1708"/>
      <c r="AC13" s="1622">
        <v>0</v>
      </c>
      <c r="AD13" s="1621">
        <v>0</v>
      </c>
    </row>
    <row r="14" spans="1:30">
      <c r="A14" s="1696"/>
      <c r="B14" s="3341" t="s">
        <v>720</v>
      </c>
      <c r="C14" s="1714"/>
      <c r="D14" s="3337" t="s">
        <v>719</v>
      </c>
      <c r="E14" s="3337"/>
      <c r="F14" s="3337"/>
      <c r="G14" s="3337"/>
      <c r="H14" s="3344"/>
      <c r="I14" s="2545"/>
      <c r="J14" s="2548"/>
      <c r="K14" s="2548"/>
      <c r="L14" s="1732"/>
      <c r="M14" s="1637"/>
      <c r="N14" s="1637"/>
      <c r="O14" s="1700"/>
      <c r="P14" s="1715"/>
      <c r="Q14" s="1714"/>
      <c r="R14" s="1714"/>
      <c r="S14" s="1714"/>
      <c r="T14" s="1637"/>
      <c r="U14" s="1637"/>
      <c r="V14" s="1700"/>
      <c r="W14" s="1723" t="s">
        <v>2376</v>
      </c>
      <c r="X14" s="1724" t="s">
        <v>1445</v>
      </c>
      <c r="Y14" s="1712"/>
      <c r="Z14" s="1712"/>
      <c r="AA14" s="1712"/>
      <c r="AB14" s="1708"/>
      <c r="AC14" s="1622">
        <v>0</v>
      </c>
      <c r="AD14" s="1621">
        <v>0</v>
      </c>
    </row>
    <row r="15" spans="1:30" ht="15" customHeight="1">
      <c r="A15" s="1696"/>
      <c r="B15" s="3342"/>
      <c r="C15" s="1714"/>
      <c r="D15" s="3337"/>
      <c r="E15" s="3337"/>
      <c r="F15" s="3337"/>
      <c r="G15" s="3337"/>
      <c r="H15" s="3344"/>
      <c r="I15" s="2545"/>
      <c r="J15" s="2548"/>
      <c r="K15" s="2548"/>
      <c r="L15" s="1732"/>
      <c r="M15" s="1637"/>
      <c r="N15" s="1637"/>
      <c r="O15" s="1700"/>
      <c r="P15" s="1715"/>
      <c r="Q15" s="1714"/>
      <c r="R15" s="1714"/>
      <c r="S15" s="1714"/>
      <c r="T15" s="1637"/>
      <c r="U15" s="1637"/>
      <c r="V15" s="1700"/>
      <c r="W15" s="1723" t="s">
        <v>2377</v>
      </c>
      <c r="X15" s="1724" t="s">
        <v>1446</v>
      </c>
      <c r="Y15" s="1712"/>
      <c r="Z15" s="1712"/>
      <c r="AA15" s="1712"/>
      <c r="AB15" s="1708"/>
      <c r="AC15" s="1622">
        <v>0</v>
      </c>
      <c r="AD15" s="1621">
        <v>0</v>
      </c>
    </row>
    <row r="16" spans="1:30">
      <c r="A16" s="1696"/>
      <c r="B16" s="3337"/>
      <c r="C16" s="1714"/>
      <c r="D16" s="2489"/>
      <c r="E16" s="2489"/>
      <c r="F16" s="2489"/>
      <c r="G16" s="2489"/>
      <c r="H16" s="2523"/>
      <c r="I16" s="2546"/>
      <c r="J16" s="2489"/>
      <c r="K16" s="2489"/>
      <c r="L16" s="1732"/>
      <c r="M16" s="1714"/>
      <c r="N16" s="1714"/>
      <c r="O16" s="1700"/>
      <c r="P16" s="1715"/>
      <c r="Q16" s="1714"/>
      <c r="R16" s="1714"/>
      <c r="S16" s="1714"/>
      <c r="T16" s="1714"/>
      <c r="U16" s="1714"/>
      <c r="V16" s="1700"/>
      <c r="W16" s="1723" t="s">
        <v>2378</v>
      </c>
      <c r="X16" s="1724" t="s">
        <v>1447</v>
      </c>
      <c r="Y16" s="1712"/>
      <c r="Z16" s="1712"/>
      <c r="AA16" s="1712"/>
      <c r="AB16" s="1708"/>
      <c r="AC16" s="1622">
        <v>-31237</v>
      </c>
      <c r="AD16" s="1621">
        <v>-30860</v>
      </c>
    </row>
    <row r="17" spans="1:34">
      <c r="A17" s="1703"/>
      <c r="B17" s="3338"/>
      <c r="C17" s="1712"/>
      <c r="D17" s="1712"/>
      <c r="E17" s="1712"/>
      <c r="F17" s="1712"/>
      <c r="G17" s="1712"/>
      <c r="H17" s="1713"/>
      <c r="I17" s="2547"/>
      <c r="J17" s="1795"/>
      <c r="K17" s="1795"/>
      <c r="L17" s="1712"/>
      <c r="M17" s="1712"/>
      <c r="N17" s="1712"/>
      <c r="O17" s="1700"/>
      <c r="P17" s="1711"/>
      <c r="Q17" s="1712"/>
      <c r="R17" s="1712"/>
      <c r="S17" s="1712"/>
      <c r="T17" s="1712"/>
      <c r="U17" s="1712"/>
      <c r="V17" s="1700"/>
      <c r="W17" s="1723" t="s">
        <v>2379</v>
      </c>
      <c r="X17" s="1724" t="s">
        <v>1448</v>
      </c>
      <c r="Y17" s="1712"/>
      <c r="Z17" s="1712"/>
      <c r="AA17" s="1712"/>
      <c r="AB17" s="1705">
        <v>119</v>
      </c>
      <c r="AC17" s="1622">
        <v>0</v>
      </c>
      <c r="AD17" s="1621">
        <v>0</v>
      </c>
    </row>
    <row r="18" spans="1:34">
      <c r="A18" s="1716"/>
      <c r="B18" s="1714"/>
      <c r="C18" s="1714"/>
      <c r="D18" s="1714"/>
      <c r="E18" s="1714"/>
      <c r="F18" s="1697" t="s">
        <v>171</v>
      </c>
      <c r="G18" s="1733" t="s">
        <v>172</v>
      </c>
      <c r="H18" s="1734"/>
      <c r="I18" s="1711" t="s">
        <v>173</v>
      </c>
      <c r="J18" s="1712"/>
      <c r="K18" s="1712" t="s">
        <v>174</v>
      </c>
      <c r="L18" s="1712"/>
      <c r="M18" s="1733" t="s">
        <v>175</v>
      </c>
      <c r="N18" s="1735"/>
      <c r="O18" s="1736"/>
      <c r="P18" s="1737"/>
      <c r="Q18" s="1733" t="s">
        <v>175</v>
      </c>
      <c r="R18" s="1735"/>
      <c r="S18" s="1733" t="s">
        <v>175</v>
      </c>
      <c r="T18" s="1735"/>
      <c r="U18" s="1733" t="s">
        <v>175</v>
      </c>
      <c r="V18" s="1738"/>
      <c r="W18" s="1723" t="s">
        <v>2380</v>
      </c>
      <c r="X18" s="1724" t="s">
        <v>1449</v>
      </c>
      <c r="Y18" s="1712"/>
      <c r="Z18" s="1712"/>
      <c r="AA18" s="1712"/>
      <c r="AB18" s="1708"/>
      <c r="AC18" s="1622">
        <v>97701</v>
      </c>
      <c r="AD18" s="1621">
        <v>125302</v>
      </c>
    </row>
    <row r="19" spans="1:34">
      <c r="A19" s="1739" t="s">
        <v>1728</v>
      </c>
      <c r="B19" s="1717" t="s">
        <v>176</v>
      </c>
      <c r="C19" s="1714"/>
      <c r="D19" s="1714"/>
      <c r="E19" s="1714"/>
      <c r="F19" s="1697" t="s">
        <v>1785</v>
      </c>
      <c r="G19" s="1740" t="s">
        <v>177</v>
      </c>
      <c r="H19" s="1702" t="s">
        <v>178</v>
      </c>
      <c r="I19" s="1739" t="s">
        <v>177</v>
      </c>
      <c r="J19" s="1742" t="s">
        <v>180</v>
      </c>
      <c r="K19" s="1717" t="s">
        <v>179</v>
      </c>
      <c r="L19" s="1741" t="s">
        <v>180</v>
      </c>
      <c r="M19" s="1742" t="s">
        <v>177</v>
      </c>
      <c r="N19" s="1741" t="s">
        <v>180</v>
      </c>
      <c r="O19" s="1718" t="s">
        <v>1728</v>
      </c>
      <c r="P19" s="1739" t="s">
        <v>1728</v>
      </c>
      <c r="Q19" s="1742" t="s">
        <v>177</v>
      </c>
      <c r="R19" s="1741" t="s">
        <v>180</v>
      </c>
      <c r="S19" s="1742" t="s">
        <v>177</v>
      </c>
      <c r="T19" s="1741" t="s">
        <v>180</v>
      </c>
      <c r="U19" s="1742" t="s">
        <v>177</v>
      </c>
      <c r="V19" s="1718" t="s">
        <v>180</v>
      </c>
      <c r="W19" s="1723" t="s">
        <v>2381</v>
      </c>
      <c r="X19" s="1724" t="s">
        <v>1450</v>
      </c>
      <c r="Y19" s="1712"/>
      <c r="Z19" s="1712"/>
      <c r="AA19" s="1712"/>
      <c r="AB19" s="1708"/>
      <c r="AC19" s="1622">
        <v>7314729</v>
      </c>
      <c r="AD19" s="1621">
        <v>520751</v>
      </c>
    </row>
    <row r="20" spans="1:34">
      <c r="A20" s="1739" t="s">
        <v>1731</v>
      </c>
      <c r="B20" s="1714"/>
      <c r="C20" s="1714"/>
      <c r="D20" s="1714"/>
      <c r="E20" s="1714"/>
      <c r="F20" s="1697" t="s">
        <v>1731</v>
      </c>
      <c r="G20" s="1743"/>
      <c r="H20" s="1744"/>
      <c r="I20" s="1716"/>
      <c r="J20" s="1699"/>
      <c r="K20" s="1714"/>
      <c r="L20" s="1701"/>
      <c r="M20" s="1743"/>
      <c r="N20" s="1745"/>
      <c r="O20" s="1718" t="s">
        <v>1731</v>
      </c>
      <c r="P20" s="1739" t="s">
        <v>1731</v>
      </c>
      <c r="Q20" s="1743"/>
      <c r="R20" s="1745"/>
      <c r="S20" s="1743"/>
      <c r="T20" s="1745"/>
      <c r="U20" s="1743"/>
      <c r="V20" s="1744"/>
      <c r="W20" s="1723" t="s">
        <v>2382</v>
      </c>
      <c r="X20" s="1724" t="s">
        <v>1451</v>
      </c>
      <c r="Y20" s="1712"/>
      <c r="Z20" s="1712"/>
      <c r="AA20" s="1712"/>
      <c r="AB20" s="1708"/>
      <c r="AC20" s="1622">
        <v>4832035</v>
      </c>
      <c r="AD20" s="1621">
        <v>11045772</v>
      </c>
      <c r="AH20" s="2846"/>
    </row>
    <row r="21" spans="1:34">
      <c r="A21" s="1719"/>
      <c r="B21" s="1746" t="s">
        <v>3021</v>
      </c>
      <c r="C21" s="1712"/>
      <c r="D21" s="1712"/>
      <c r="E21" s="1712"/>
      <c r="F21" s="1705" t="s">
        <v>3022</v>
      </c>
      <c r="G21" s="1747" t="s">
        <v>3023</v>
      </c>
      <c r="H21" s="1748" t="s">
        <v>3024</v>
      </c>
      <c r="I21" s="1749" t="s">
        <v>2346</v>
      </c>
      <c r="J21" s="1750" t="s">
        <v>2347</v>
      </c>
      <c r="K21" s="1750" t="s">
        <v>2348</v>
      </c>
      <c r="L21" s="1750" t="s">
        <v>2349</v>
      </c>
      <c r="M21" s="1747" t="s">
        <v>2350</v>
      </c>
      <c r="N21" s="1751" t="s">
        <v>2351</v>
      </c>
      <c r="O21" s="1710"/>
      <c r="P21" s="1719"/>
      <c r="Q21" s="1747" t="s">
        <v>2352</v>
      </c>
      <c r="R21" s="1751" t="s">
        <v>2353</v>
      </c>
      <c r="S21" s="1747" t="s">
        <v>181</v>
      </c>
      <c r="T21" s="1751" t="s">
        <v>182</v>
      </c>
      <c r="U21" s="1747" t="s">
        <v>183</v>
      </c>
      <c r="V21" s="1748" t="s">
        <v>184</v>
      </c>
      <c r="W21" s="1723" t="s">
        <v>2383</v>
      </c>
      <c r="X21" s="1724" t="s">
        <v>1452</v>
      </c>
      <c r="Y21" s="1712"/>
      <c r="Z21" s="1712"/>
      <c r="AA21" s="1712"/>
      <c r="AB21" s="1708"/>
      <c r="AC21" s="1622">
        <v>16453</v>
      </c>
      <c r="AD21" s="1621">
        <v>6605</v>
      </c>
      <c r="AH21" s="2846"/>
    </row>
    <row r="22" spans="1:34" ht="15.75">
      <c r="A22" s="1719">
        <v>1</v>
      </c>
      <c r="B22" s="1727" t="s">
        <v>185</v>
      </c>
      <c r="C22" s="1712"/>
      <c r="D22" s="1712"/>
      <c r="E22" s="1712"/>
      <c r="F22" s="1708"/>
      <c r="G22" s="1730"/>
      <c r="H22" s="1731"/>
      <c r="I22" s="1752"/>
      <c r="J22" s="1753"/>
      <c r="K22" s="1754"/>
      <c r="L22" s="1728"/>
      <c r="M22" s="1730"/>
      <c r="N22" s="1755"/>
      <c r="O22" s="1756">
        <v>1</v>
      </c>
      <c r="P22" s="1719">
        <v>1</v>
      </c>
      <c r="Q22" s="1730"/>
      <c r="R22" s="1755"/>
      <c r="S22" s="1730"/>
      <c r="T22" s="1755"/>
      <c r="U22" s="1730"/>
      <c r="V22" s="1731"/>
      <c r="W22" s="1723" t="s">
        <v>2384</v>
      </c>
      <c r="X22" s="1785" t="s">
        <v>4584</v>
      </c>
      <c r="Y22" s="1786"/>
      <c r="Z22" s="1786"/>
      <c r="AA22" s="1786"/>
      <c r="AB22" s="1708"/>
      <c r="AC22" s="1622">
        <f>AC12-AC13+AC14-AC15+SUM(AC16:AC21)</f>
        <v>12231466</v>
      </c>
      <c r="AD22" s="1621">
        <f>AD12-AD13+AD14-AD15+SUM(AD16:AD21)</f>
        <v>11669356</v>
      </c>
      <c r="AH22" s="2847"/>
    </row>
    <row r="23" spans="1:34">
      <c r="A23" s="1719">
        <v>2</v>
      </c>
      <c r="B23" s="1724" t="s">
        <v>186</v>
      </c>
      <c r="C23" s="1712"/>
      <c r="D23" s="1712"/>
      <c r="E23" s="1712"/>
      <c r="F23" s="1705" t="s">
        <v>787</v>
      </c>
      <c r="G23" s="1668">
        <f>I23+K23+M23+Q23+S23+U23</f>
        <v>1560538528</v>
      </c>
      <c r="H23" s="1619">
        <f>J23+L23+N23+R23+T23+V23</f>
        <v>1552625561</v>
      </c>
      <c r="I23" s="1757">
        <v>1268199177</v>
      </c>
      <c r="J23" s="1758">
        <v>1240759071</v>
      </c>
      <c r="K23" s="1759">
        <v>292339351</v>
      </c>
      <c r="L23" s="1668">
        <v>311866490</v>
      </c>
      <c r="M23" s="1668"/>
      <c r="N23" s="1618"/>
      <c r="O23" s="1756">
        <v>2</v>
      </c>
      <c r="P23" s="1719">
        <v>2</v>
      </c>
      <c r="Q23" s="1668"/>
      <c r="R23" s="1618"/>
      <c r="S23" s="1668"/>
      <c r="T23" s="1618"/>
      <c r="U23" s="1668"/>
      <c r="V23" s="1619"/>
      <c r="W23" s="1723" t="s">
        <v>2385</v>
      </c>
      <c r="X23" s="1724" t="s">
        <v>2242</v>
      </c>
      <c r="Y23" s="1712"/>
      <c r="Z23" s="1712"/>
      <c r="AA23" s="1712"/>
      <c r="AB23" s="1708"/>
      <c r="AC23" s="1728"/>
      <c r="AD23" s="1729"/>
    </row>
    <row r="24" spans="1:34">
      <c r="A24" s="1719">
        <v>3</v>
      </c>
      <c r="B24" s="1724" t="s">
        <v>187</v>
      </c>
      <c r="C24" s="1712"/>
      <c r="D24" s="1712"/>
      <c r="E24" s="1712"/>
      <c r="F24" s="1708"/>
      <c r="G24" s="1730"/>
      <c r="H24" s="1731"/>
      <c r="I24" s="1752"/>
      <c r="J24" s="1753"/>
      <c r="K24" s="1754"/>
      <c r="L24" s="1728"/>
      <c r="M24" s="1730"/>
      <c r="N24" s="1755"/>
      <c r="O24" s="1756">
        <v>3</v>
      </c>
      <c r="P24" s="1719">
        <v>3</v>
      </c>
      <c r="Q24" s="1730"/>
      <c r="R24" s="1755"/>
      <c r="S24" s="1730"/>
      <c r="T24" s="1755"/>
      <c r="U24" s="1730"/>
      <c r="V24" s="1731"/>
      <c r="W24" s="1723" t="s">
        <v>2386</v>
      </c>
      <c r="X24" s="1724" t="s">
        <v>2243</v>
      </c>
      <c r="Y24" s="1712"/>
      <c r="Z24" s="1712"/>
      <c r="AA24" s="1712"/>
      <c r="AB24" s="1708"/>
      <c r="AC24" s="1622">
        <v>34200</v>
      </c>
      <c r="AD24" s="1621">
        <v>-90023</v>
      </c>
    </row>
    <row r="25" spans="1:34">
      <c r="A25" s="1719">
        <v>4</v>
      </c>
      <c r="B25" s="1724" t="s">
        <v>188</v>
      </c>
      <c r="C25" s="1712"/>
      <c r="D25" s="1712"/>
      <c r="E25" s="1712"/>
      <c r="F25" s="1705" t="s">
        <v>3331</v>
      </c>
      <c r="G25" s="1622">
        <f t="shared" ref="G25:H31" si="0">I25+K25+M25+Q25+S25+U25</f>
        <v>844152883</v>
      </c>
      <c r="H25" s="1621">
        <f t="shared" si="0"/>
        <v>874312176</v>
      </c>
      <c r="I25" s="1760">
        <v>668263698</v>
      </c>
      <c r="J25" s="1761">
        <v>709216459</v>
      </c>
      <c r="K25" s="1762">
        <v>175889185</v>
      </c>
      <c r="L25" s="1622">
        <v>165095717</v>
      </c>
      <c r="M25" s="1622"/>
      <c r="N25" s="1620"/>
      <c r="O25" s="1756">
        <v>4</v>
      </c>
      <c r="P25" s="1719">
        <v>4</v>
      </c>
      <c r="Q25" s="1622"/>
      <c r="R25" s="1620"/>
      <c r="S25" s="1622"/>
      <c r="T25" s="1620"/>
      <c r="U25" s="1622"/>
      <c r="V25" s="1621"/>
      <c r="W25" s="1723" t="s">
        <v>2387</v>
      </c>
      <c r="X25" s="1724" t="s">
        <v>2244</v>
      </c>
      <c r="Y25" s="1712"/>
      <c r="Z25" s="1712"/>
      <c r="AA25" s="1712"/>
      <c r="AB25" s="1705">
        <v>340</v>
      </c>
      <c r="AC25" s="1622">
        <v>0</v>
      </c>
      <c r="AD25" s="1621">
        <v>0</v>
      </c>
    </row>
    <row r="26" spans="1:34">
      <c r="A26" s="1719">
        <v>5</v>
      </c>
      <c r="B26" s="1724" t="s">
        <v>189</v>
      </c>
      <c r="C26" s="1712"/>
      <c r="D26" s="1712"/>
      <c r="E26" s="1712"/>
      <c r="F26" s="1705" t="s">
        <v>3331</v>
      </c>
      <c r="G26" s="1622">
        <f t="shared" si="0"/>
        <v>208098758</v>
      </c>
      <c r="H26" s="1621">
        <f t="shared" si="0"/>
        <v>158690974</v>
      </c>
      <c r="I26" s="1760">
        <v>199046315</v>
      </c>
      <c r="J26" s="1761">
        <v>148175542</v>
      </c>
      <c r="K26" s="1762">
        <v>9052443</v>
      </c>
      <c r="L26" s="1622">
        <v>10515432</v>
      </c>
      <c r="M26" s="1622"/>
      <c r="N26" s="1620"/>
      <c r="O26" s="1756">
        <v>5</v>
      </c>
      <c r="P26" s="1719">
        <v>5</v>
      </c>
      <c r="Q26" s="1622"/>
      <c r="R26" s="1620"/>
      <c r="S26" s="1622"/>
      <c r="T26" s="1620"/>
      <c r="U26" s="1622"/>
      <c r="V26" s="1621"/>
      <c r="W26" s="1723" t="s">
        <v>2388</v>
      </c>
      <c r="X26" s="1724" t="s">
        <v>2245</v>
      </c>
      <c r="Y26" s="1712"/>
      <c r="Z26" s="1712"/>
      <c r="AA26" s="1712"/>
      <c r="AB26" s="1705">
        <v>340</v>
      </c>
      <c r="AC26" s="1622">
        <f>1067664-89877+140197+8204</f>
        <v>1126188</v>
      </c>
      <c r="AD26" s="1621">
        <f>797338+226349+111111+9613</f>
        <v>1144411</v>
      </c>
    </row>
    <row r="27" spans="1:34">
      <c r="A27" s="1719">
        <v>6</v>
      </c>
      <c r="B27" s="1724" t="s">
        <v>190</v>
      </c>
      <c r="C27" s="1712"/>
      <c r="D27" s="1712"/>
      <c r="E27" s="1712"/>
      <c r="F27" s="1705" t="s">
        <v>2123</v>
      </c>
      <c r="G27" s="1622">
        <f t="shared" si="0"/>
        <v>128343561</v>
      </c>
      <c r="H27" s="1621">
        <f t="shared" si="0"/>
        <v>106090176</v>
      </c>
      <c r="I27" s="1760">
        <v>104878588</v>
      </c>
      <c r="J27" s="1761">
        <v>80041899</v>
      </c>
      <c r="K27" s="1762">
        <v>23464973</v>
      </c>
      <c r="L27" s="1622">
        <v>26048277</v>
      </c>
      <c r="M27" s="1622"/>
      <c r="N27" s="1620"/>
      <c r="O27" s="1756">
        <v>6</v>
      </c>
      <c r="P27" s="1719">
        <v>6</v>
      </c>
      <c r="Q27" s="1622"/>
      <c r="R27" s="1620"/>
      <c r="S27" s="1622"/>
      <c r="T27" s="1620"/>
      <c r="U27" s="1622"/>
      <c r="V27" s="1621"/>
      <c r="W27" s="1723" t="s">
        <v>2389</v>
      </c>
      <c r="X27" s="1785" t="s">
        <v>4585</v>
      </c>
      <c r="Y27" s="1786"/>
      <c r="Z27" s="1786"/>
      <c r="AA27" s="1786"/>
      <c r="AB27" s="1708"/>
      <c r="AC27" s="1620">
        <f>SUM(AC24:AC26)</f>
        <v>1160388</v>
      </c>
      <c r="AD27" s="1621">
        <f>SUM(AD24:AD26)</f>
        <v>1054388</v>
      </c>
    </row>
    <row r="28" spans="1:34" s="1947" customFormat="1">
      <c r="A28" s="2585">
        <v>7</v>
      </c>
      <c r="B28" s="1785" t="s">
        <v>4582</v>
      </c>
      <c r="C28" s="1786"/>
      <c r="D28" s="1786"/>
      <c r="E28" s="1786"/>
      <c r="F28" s="2586" t="s">
        <v>2123</v>
      </c>
      <c r="G28" s="1654">
        <f t="shared" si="0"/>
        <v>0</v>
      </c>
      <c r="H28" s="1655">
        <f t="shared" si="0"/>
        <v>0</v>
      </c>
      <c r="I28" s="2587">
        <v>0</v>
      </c>
      <c r="J28" s="2588">
        <v>0</v>
      </c>
      <c r="K28" s="2589">
        <v>0</v>
      </c>
      <c r="L28" s="1654">
        <v>0</v>
      </c>
      <c r="M28" s="1654"/>
      <c r="N28" s="2590"/>
      <c r="O28" s="2591">
        <v>7</v>
      </c>
      <c r="P28" s="2585">
        <v>7</v>
      </c>
      <c r="Q28" s="1654"/>
      <c r="R28" s="2590"/>
      <c r="S28" s="1654"/>
      <c r="T28" s="2590"/>
      <c r="U28" s="1654"/>
      <c r="V28" s="1655"/>
      <c r="W28" s="2592" t="s">
        <v>2390</v>
      </c>
      <c r="X28" s="1785" t="s">
        <v>2246</v>
      </c>
      <c r="Y28" s="1786"/>
      <c r="Z28" s="1786"/>
      <c r="AA28" s="1786"/>
      <c r="AB28" s="2593"/>
      <c r="AC28" s="2593"/>
      <c r="AD28" s="2591"/>
    </row>
    <row r="29" spans="1:34">
      <c r="A29" s="1719">
        <v>8</v>
      </c>
      <c r="B29" s="1724" t="s">
        <v>137</v>
      </c>
      <c r="C29" s="1712"/>
      <c r="D29" s="1712"/>
      <c r="E29" s="1712"/>
      <c r="F29" s="1705" t="s">
        <v>2123</v>
      </c>
      <c r="G29" s="1622">
        <f t="shared" si="0"/>
        <v>4699173</v>
      </c>
      <c r="H29" s="1621">
        <f t="shared" si="0"/>
        <v>6261169</v>
      </c>
      <c r="I29" s="1760">
        <v>3552282</v>
      </c>
      <c r="J29" s="1761">
        <v>4794164</v>
      </c>
      <c r="K29" s="1762">
        <v>1146891</v>
      </c>
      <c r="L29" s="1622">
        <v>1467005</v>
      </c>
      <c r="M29" s="1622"/>
      <c r="N29" s="1620"/>
      <c r="O29" s="1756">
        <v>8</v>
      </c>
      <c r="P29" s="1719">
        <v>8</v>
      </c>
      <c r="Q29" s="1622"/>
      <c r="R29" s="1620"/>
      <c r="S29" s="1622"/>
      <c r="T29" s="1620"/>
      <c r="U29" s="1622"/>
      <c r="V29" s="1621"/>
      <c r="W29" s="1723" t="s">
        <v>2391</v>
      </c>
      <c r="X29" s="1724" t="s">
        <v>2247</v>
      </c>
      <c r="Y29" s="1712"/>
      <c r="Z29" s="1712"/>
      <c r="AA29" s="1712"/>
      <c r="AB29" s="1705" t="s">
        <v>1671</v>
      </c>
      <c r="AC29" s="1622">
        <v>146858</v>
      </c>
      <c r="AD29" s="1621">
        <v>153422</v>
      </c>
    </row>
    <row r="30" spans="1:34">
      <c r="A30" s="1719">
        <v>9</v>
      </c>
      <c r="B30" s="1724" t="s">
        <v>138</v>
      </c>
      <c r="C30" s="1712"/>
      <c r="D30" s="1712"/>
      <c r="E30" s="1712"/>
      <c r="F30" s="1705" t="s">
        <v>2123</v>
      </c>
      <c r="G30" s="1622">
        <f t="shared" si="0"/>
        <v>0</v>
      </c>
      <c r="H30" s="1621">
        <f t="shared" si="0"/>
        <v>0</v>
      </c>
      <c r="I30" s="1760">
        <v>0</v>
      </c>
      <c r="J30" s="1761">
        <v>0</v>
      </c>
      <c r="K30" s="1762">
        <v>0</v>
      </c>
      <c r="L30" s="1622">
        <v>0</v>
      </c>
      <c r="M30" s="1622"/>
      <c r="N30" s="1620"/>
      <c r="O30" s="1756">
        <v>9</v>
      </c>
      <c r="P30" s="1719">
        <v>9</v>
      </c>
      <c r="Q30" s="1622"/>
      <c r="R30" s="1620"/>
      <c r="S30" s="1622"/>
      <c r="T30" s="1620"/>
      <c r="U30" s="1622"/>
      <c r="V30" s="1621"/>
      <c r="W30" s="1723" t="s">
        <v>2392</v>
      </c>
      <c r="X30" s="1724" t="s">
        <v>2248</v>
      </c>
      <c r="Y30" s="1712"/>
      <c r="Z30" s="1712"/>
      <c r="AA30" s="1712"/>
      <c r="AB30" s="1705" t="s">
        <v>1671</v>
      </c>
      <c r="AC30" s="1622">
        <v>949989</v>
      </c>
      <c r="AD30" s="1621">
        <v>3387264</v>
      </c>
    </row>
    <row r="31" spans="1:34">
      <c r="A31" s="1716">
        <v>10</v>
      </c>
      <c r="B31" s="1763" t="s">
        <v>139</v>
      </c>
      <c r="C31" s="1714"/>
      <c r="D31" s="1714"/>
      <c r="E31" s="1714"/>
      <c r="F31" s="1701"/>
      <c r="G31" s="1743">
        <f t="shared" si="0"/>
        <v>0</v>
      </c>
      <c r="H31" s="1744">
        <f t="shared" si="0"/>
        <v>0</v>
      </c>
      <c r="I31" s="1764">
        <v>0</v>
      </c>
      <c r="J31" s="1765">
        <v>0</v>
      </c>
      <c r="K31" s="1766">
        <v>0</v>
      </c>
      <c r="L31" s="1743">
        <v>0</v>
      </c>
      <c r="M31" s="1743"/>
      <c r="N31" s="1745"/>
      <c r="O31" s="1702">
        <v>10</v>
      </c>
      <c r="P31" s="1716">
        <v>10</v>
      </c>
      <c r="Q31" s="1743"/>
      <c r="R31" s="1745"/>
      <c r="S31" s="1743"/>
      <c r="T31" s="1745"/>
      <c r="U31" s="1743"/>
      <c r="V31" s="1744"/>
      <c r="W31" s="1723" t="s">
        <v>2393</v>
      </c>
      <c r="X31" s="1724" t="s">
        <v>2249</v>
      </c>
      <c r="Y31" s="1712"/>
      <c r="Z31" s="1712"/>
      <c r="AA31" s="1712"/>
      <c r="AB31" s="1705" t="s">
        <v>1671</v>
      </c>
      <c r="AC31" s="1622">
        <v>188692</v>
      </c>
      <c r="AD31" s="1621">
        <v>673533</v>
      </c>
    </row>
    <row r="32" spans="1:34">
      <c r="A32" s="1719"/>
      <c r="B32" s="1724" t="s">
        <v>140</v>
      </c>
      <c r="C32" s="1712"/>
      <c r="D32" s="1712"/>
      <c r="E32" s="1712"/>
      <c r="F32" s="1708"/>
      <c r="G32" s="1622">
        <f t="shared" ref="G32:H45" si="1">I32+K32+M32+Q32+S32+U32</f>
        <v>0</v>
      </c>
      <c r="H32" s="1621">
        <f t="shared" si="1"/>
        <v>0</v>
      </c>
      <c r="I32" s="1760">
        <v>0</v>
      </c>
      <c r="J32" s="1761">
        <v>0</v>
      </c>
      <c r="K32" s="1762">
        <v>0</v>
      </c>
      <c r="L32" s="1622">
        <v>0</v>
      </c>
      <c r="M32" s="1622"/>
      <c r="N32" s="1620"/>
      <c r="O32" s="1756"/>
      <c r="P32" s="1719"/>
      <c r="Q32" s="1622"/>
      <c r="R32" s="1620"/>
      <c r="S32" s="1622"/>
      <c r="T32" s="1620"/>
      <c r="U32" s="1622"/>
      <c r="V32" s="1621"/>
      <c r="W32" s="1723" t="s">
        <v>3560</v>
      </c>
      <c r="X32" s="1724" t="s">
        <v>2250</v>
      </c>
      <c r="Y32" s="1712"/>
      <c r="Z32" s="1712"/>
      <c r="AA32" s="1712"/>
      <c r="AB32" s="1705" t="s">
        <v>1424</v>
      </c>
      <c r="AC32" s="1622">
        <v>3194281</v>
      </c>
      <c r="AD32" s="1621">
        <v>922702</v>
      </c>
    </row>
    <row r="33" spans="1:30">
      <c r="A33" s="1719">
        <v>11</v>
      </c>
      <c r="B33" s="1724" t="s">
        <v>257</v>
      </c>
      <c r="C33" s="1712"/>
      <c r="D33" s="1712"/>
      <c r="E33" s="1712"/>
      <c r="F33" s="1708"/>
      <c r="G33" s="1622">
        <f t="shared" si="1"/>
        <v>0</v>
      </c>
      <c r="H33" s="1621">
        <f t="shared" si="1"/>
        <v>0</v>
      </c>
      <c r="I33" s="1760">
        <v>0</v>
      </c>
      <c r="J33" s="1761">
        <v>0</v>
      </c>
      <c r="K33" s="1762">
        <v>0</v>
      </c>
      <c r="L33" s="1622">
        <v>0</v>
      </c>
      <c r="M33" s="1622"/>
      <c r="N33" s="1620"/>
      <c r="O33" s="1756">
        <v>11</v>
      </c>
      <c r="P33" s="1719">
        <v>11</v>
      </c>
      <c r="Q33" s="1622"/>
      <c r="R33" s="1620"/>
      <c r="S33" s="1622"/>
      <c r="T33" s="1620"/>
      <c r="U33" s="1622"/>
      <c r="V33" s="1621"/>
      <c r="W33" s="1723" t="s">
        <v>3561</v>
      </c>
      <c r="X33" s="1724" t="s">
        <v>2251</v>
      </c>
      <c r="Y33" s="1712"/>
      <c r="Z33" s="1712"/>
      <c r="AA33" s="1712"/>
      <c r="AB33" s="1705" t="s">
        <v>1424</v>
      </c>
      <c r="AC33" s="1622">
        <v>325078</v>
      </c>
      <c r="AD33" s="1621">
        <v>718438</v>
      </c>
    </row>
    <row r="34" spans="1:30">
      <c r="A34" s="1719">
        <v>12</v>
      </c>
      <c r="B34" s="1724" t="s">
        <v>258</v>
      </c>
      <c r="C34" s="1712"/>
      <c r="D34" s="1712"/>
      <c r="E34" s="1712"/>
      <c r="F34" s="1708"/>
      <c r="G34" s="1622">
        <f t="shared" si="1"/>
        <v>0</v>
      </c>
      <c r="H34" s="1621">
        <f t="shared" si="1"/>
        <v>6474910</v>
      </c>
      <c r="I34" s="1760">
        <v>0</v>
      </c>
      <c r="J34" s="1761">
        <v>0</v>
      </c>
      <c r="K34" s="1762">
        <v>0</v>
      </c>
      <c r="L34" s="1622">
        <v>6474910</v>
      </c>
      <c r="M34" s="1622"/>
      <c r="N34" s="1620"/>
      <c r="O34" s="1756">
        <v>12</v>
      </c>
      <c r="P34" s="1719">
        <v>12</v>
      </c>
      <c r="Q34" s="1622"/>
      <c r="R34" s="1620"/>
      <c r="S34" s="1622"/>
      <c r="T34" s="1620"/>
      <c r="U34" s="1622"/>
      <c r="V34" s="1621"/>
      <c r="W34" s="1723" t="s">
        <v>3562</v>
      </c>
      <c r="X34" s="1724" t="s">
        <v>2252</v>
      </c>
      <c r="Y34" s="1712"/>
      <c r="Z34" s="1712"/>
      <c r="AA34" s="1712"/>
      <c r="AB34" s="1708"/>
      <c r="AC34" s="1622">
        <v>0</v>
      </c>
      <c r="AD34" s="1621">
        <v>0</v>
      </c>
    </row>
    <row r="35" spans="1:30">
      <c r="A35" s="1719">
        <v>13</v>
      </c>
      <c r="B35" s="1724" t="s">
        <v>259</v>
      </c>
      <c r="C35" s="1712"/>
      <c r="D35" s="1712"/>
      <c r="E35" s="1712"/>
      <c r="F35" s="1708"/>
      <c r="G35" s="1622">
        <f t="shared" si="1"/>
        <v>2684613</v>
      </c>
      <c r="H35" s="1621">
        <f t="shared" si="1"/>
        <v>1789742</v>
      </c>
      <c r="I35" s="1760">
        <v>2730911</v>
      </c>
      <c r="J35" s="1761">
        <v>1820607</v>
      </c>
      <c r="K35" s="1762">
        <v>-46298</v>
      </c>
      <c r="L35" s="1622">
        <v>-30865</v>
      </c>
      <c r="M35" s="1622"/>
      <c r="N35" s="1620"/>
      <c r="O35" s="1756">
        <v>13</v>
      </c>
      <c r="P35" s="1719">
        <v>13</v>
      </c>
      <c r="Q35" s="1622"/>
      <c r="R35" s="1620"/>
      <c r="S35" s="1622"/>
      <c r="T35" s="1620"/>
      <c r="U35" s="1622"/>
      <c r="V35" s="1621"/>
      <c r="W35" s="1723" t="s">
        <v>4315</v>
      </c>
      <c r="X35" s="1724" t="s">
        <v>2253</v>
      </c>
      <c r="Y35" s="1712"/>
      <c r="Z35" s="1712"/>
      <c r="AA35" s="1712"/>
      <c r="AB35" s="1708"/>
      <c r="AC35" s="1622">
        <v>510000</v>
      </c>
      <c r="AD35" s="1621">
        <v>510000</v>
      </c>
    </row>
    <row r="36" spans="1:30">
      <c r="A36" s="1719">
        <v>14</v>
      </c>
      <c r="B36" s="1724" t="s">
        <v>260</v>
      </c>
      <c r="C36" s="1712"/>
      <c r="D36" s="1712"/>
      <c r="E36" s="1712"/>
      <c r="F36" s="1705" t="s">
        <v>1671</v>
      </c>
      <c r="G36" s="1622">
        <f t="shared" si="1"/>
        <v>144134176</v>
      </c>
      <c r="H36" s="1621">
        <f t="shared" si="1"/>
        <v>141775504</v>
      </c>
      <c r="I36" s="1760">
        <v>121821167</v>
      </c>
      <c r="J36" s="1761">
        <v>110271288</v>
      </c>
      <c r="K36" s="1762">
        <v>22313009</v>
      </c>
      <c r="L36" s="1622">
        <v>31504216</v>
      </c>
      <c r="M36" s="1622"/>
      <c r="N36" s="1620"/>
      <c r="O36" s="1756">
        <v>14</v>
      </c>
      <c r="P36" s="1719">
        <v>14</v>
      </c>
      <c r="Q36" s="1622"/>
      <c r="R36" s="1620"/>
      <c r="S36" s="1622"/>
      <c r="T36" s="1620"/>
      <c r="U36" s="1622"/>
      <c r="V36" s="1621"/>
      <c r="W36" s="1723" t="s">
        <v>4316</v>
      </c>
      <c r="X36" s="1785" t="s">
        <v>4586</v>
      </c>
      <c r="Y36" s="1786"/>
      <c r="Z36" s="1786"/>
      <c r="AA36" s="1786"/>
      <c r="AB36" s="1708"/>
      <c r="AC36" s="1622">
        <f>SUM(AC29:AC32)-AC33+AC34-AC35</f>
        <v>3644742</v>
      </c>
      <c r="AD36" s="1621">
        <f>SUM(AD29:AD32)-AD33+AD34-AD35</f>
        <v>3908483</v>
      </c>
    </row>
    <row r="37" spans="1:30">
      <c r="A37" s="1719">
        <v>15</v>
      </c>
      <c r="B37" s="1724" t="s">
        <v>261</v>
      </c>
      <c r="C37" s="1712"/>
      <c r="D37" s="1712"/>
      <c r="E37" s="1712"/>
      <c r="F37" s="1705" t="s">
        <v>1671</v>
      </c>
      <c r="G37" s="1622">
        <f t="shared" si="1"/>
        <v>14505753</v>
      </c>
      <c r="H37" s="1621">
        <f t="shared" si="1"/>
        <v>19478837</v>
      </c>
      <c r="I37" s="1760">
        <v>-2331985</v>
      </c>
      <c r="J37" s="1761">
        <v>12864954</v>
      </c>
      <c r="K37" s="1762">
        <v>16837738</v>
      </c>
      <c r="L37" s="1622">
        <v>6613883</v>
      </c>
      <c r="M37" s="1622"/>
      <c r="N37" s="1620"/>
      <c r="O37" s="1756">
        <v>15</v>
      </c>
      <c r="P37" s="1719">
        <v>15</v>
      </c>
      <c r="Q37" s="1622"/>
      <c r="R37" s="1620"/>
      <c r="S37" s="1622"/>
      <c r="T37" s="1620"/>
      <c r="U37" s="1622"/>
      <c r="V37" s="1621"/>
      <c r="W37" s="1723" t="s">
        <v>4317</v>
      </c>
      <c r="X37" s="1785" t="s">
        <v>4587</v>
      </c>
      <c r="Y37" s="1786"/>
      <c r="Z37" s="1786"/>
      <c r="AA37" s="1786"/>
      <c r="AB37" s="1708"/>
      <c r="AC37" s="1622">
        <f>AC22-AC27-AC36</f>
        <v>7426336</v>
      </c>
      <c r="AD37" s="1621">
        <f>AD22-AD27-AD36</f>
        <v>6706485</v>
      </c>
    </row>
    <row r="38" spans="1:30" ht="15.75">
      <c r="A38" s="1719">
        <v>16</v>
      </c>
      <c r="B38" s="1724" t="s">
        <v>262</v>
      </c>
      <c r="C38" s="1712"/>
      <c r="D38" s="1712"/>
      <c r="E38" s="1712"/>
      <c r="F38" s="1705" t="s">
        <v>1671</v>
      </c>
      <c r="G38" s="1622">
        <f t="shared" si="1"/>
        <v>4494836</v>
      </c>
      <c r="H38" s="1621">
        <f t="shared" si="1"/>
        <v>8836318</v>
      </c>
      <c r="I38" s="1760">
        <v>3586274</v>
      </c>
      <c r="J38" s="1761">
        <v>7338161</v>
      </c>
      <c r="K38" s="1762">
        <v>908562</v>
      </c>
      <c r="L38" s="1622">
        <v>1498157</v>
      </c>
      <c r="M38" s="1622"/>
      <c r="N38" s="1620"/>
      <c r="O38" s="1756">
        <v>16</v>
      </c>
      <c r="P38" s="1719">
        <v>16</v>
      </c>
      <c r="Q38" s="1622"/>
      <c r="R38" s="1620"/>
      <c r="S38" s="1622"/>
      <c r="T38" s="1620"/>
      <c r="U38" s="1622"/>
      <c r="V38" s="1621"/>
      <c r="W38" s="1723" t="s">
        <v>4318</v>
      </c>
      <c r="X38" s="1727" t="s">
        <v>735</v>
      </c>
      <c r="Y38" s="1704"/>
      <c r="Z38" s="1704"/>
      <c r="AA38" s="1704"/>
      <c r="AB38" s="1708"/>
      <c r="AC38" s="1728"/>
      <c r="AD38" s="1729"/>
    </row>
    <row r="39" spans="1:30">
      <c r="A39" s="1719">
        <v>17</v>
      </c>
      <c r="B39" s="1724" t="s">
        <v>1423</v>
      </c>
      <c r="C39" s="1712"/>
      <c r="D39" s="1712"/>
      <c r="E39" s="1712"/>
      <c r="F39" s="1705" t="s">
        <v>1424</v>
      </c>
      <c r="G39" s="1622">
        <f t="shared" si="1"/>
        <v>966813133</v>
      </c>
      <c r="H39" s="1621">
        <f t="shared" si="1"/>
        <v>385252068</v>
      </c>
      <c r="I39" s="1760">
        <v>810547378</v>
      </c>
      <c r="J39" s="1761">
        <v>277709541</v>
      </c>
      <c r="K39" s="1762">
        <v>156265755</v>
      </c>
      <c r="L39" s="1622">
        <v>107542527</v>
      </c>
      <c r="M39" s="1622"/>
      <c r="N39" s="1620"/>
      <c r="O39" s="1756">
        <v>17</v>
      </c>
      <c r="P39" s="1719">
        <v>17</v>
      </c>
      <c r="Q39" s="1622"/>
      <c r="R39" s="1620"/>
      <c r="S39" s="1622"/>
      <c r="T39" s="1620"/>
      <c r="U39" s="1622"/>
      <c r="V39" s="1621"/>
      <c r="W39" s="1723" t="s">
        <v>4319</v>
      </c>
      <c r="X39" s="1724" t="s">
        <v>2254</v>
      </c>
      <c r="Y39" s="1712"/>
      <c r="Z39" s="1712"/>
      <c r="AA39" s="1712"/>
      <c r="AB39" s="1708"/>
      <c r="AC39" s="1622">
        <v>53845575</v>
      </c>
      <c r="AD39" s="1621">
        <v>40497001</v>
      </c>
    </row>
    <row r="40" spans="1:30">
      <c r="A40" s="1719">
        <v>18</v>
      </c>
      <c r="B40" s="1724" t="s">
        <v>1425</v>
      </c>
      <c r="C40" s="1712"/>
      <c r="D40" s="1712"/>
      <c r="E40" s="1712"/>
      <c r="F40" s="1705" t="s">
        <v>1424</v>
      </c>
      <c r="G40" s="1622">
        <f t="shared" si="1"/>
        <v>910493425</v>
      </c>
      <c r="H40" s="1621">
        <f t="shared" si="1"/>
        <v>325098529</v>
      </c>
      <c r="I40" s="1760">
        <v>755068568</v>
      </c>
      <c r="J40" s="1761">
        <v>242812024</v>
      </c>
      <c r="K40" s="1762">
        <v>155424857</v>
      </c>
      <c r="L40" s="1622">
        <v>82286505</v>
      </c>
      <c r="M40" s="1622"/>
      <c r="N40" s="1620"/>
      <c r="O40" s="1756">
        <v>18</v>
      </c>
      <c r="P40" s="1719">
        <v>18</v>
      </c>
      <c r="Q40" s="1622"/>
      <c r="R40" s="1620"/>
      <c r="S40" s="1622"/>
      <c r="T40" s="1620"/>
      <c r="U40" s="1622"/>
      <c r="V40" s="1621"/>
      <c r="W40" s="1723" t="s">
        <v>4320</v>
      </c>
      <c r="X40" s="1724" t="s">
        <v>2255</v>
      </c>
      <c r="Y40" s="1712"/>
      <c r="Z40" s="1712"/>
      <c r="AA40" s="1712"/>
      <c r="AB40" s="1708"/>
      <c r="AC40" s="1622">
        <v>1721954</v>
      </c>
      <c r="AD40" s="1621">
        <v>657175</v>
      </c>
    </row>
    <row r="41" spans="1:30">
      <c r="A41" s="1719">
        <v>19</v>
      </c>
      <c r="B41" s="1724" t="s">
        <v>1426</v>
      </c>
      <c r="C41" s="1712"/>
      <c r="D41" s="1712"/>
      <c r="E41" s="1712"/>
      <c r="F41" s="1705">
        <v>266</v>
      </c>
      <c r="G41" s="1622">
        <f t="shared" si="1"/>
        <v>0</v>
      </c>
      <c r="H41" s="1621">
        <f t="shared" si="1"/>
        <v>0</v>
      </c>
      <c r="I41" s="1760"/>
      <c r="J41" s="1761"/>
      <c r="K41" s="1762"/>
      <c r="L41" s="1622"/>
      <c r="M41" s="1622"/>
      <c r="N41" s="1620"/>
      <c r="O41" s="1756">
        <v>19</v>
      </c>
      <c r="P41" s="1719">
        <v>19</v>
      </c>
      <c r="Q41" s="1622"/>
      <c r="R41" s="1620"/>
      <c r="S41" s="1622"/>
      <c r="T41" s="1620"/>
      <c r="U41" s="1622"/>
      <c r="V41" s="1621"/>
      <c r="W41" s="1723" t="s">
        <v>4321</v>
      </c>
      <c r="X41" s="1724" t="s">
        <v>2256</v>
      </c>
      <c r="Y41" s="1712"/>
      <c r="Z41" s="1712"/>
      <c r="AA41" s="1712"/>
      <c r="AB41" s="1708"/>
      <c r="AC41" s="1622">
        <v>2036677</v>
      </c>
      <c r="AD41" s="1621">
        <v>2036677</v>
      </c>
    </row>
    <row r="42" spans="1:30">
      <c r="A42" s="1719">
        <v>20</v>
      </c>
      <c r="B42" s="1724" t="s">
        <v>1427</v>
      </c>
      <c r="C42" s="1712"/>
      <c r="D42" s="1712"/>
      <c r="E42" s="1712"/>
      <c r="F42" s="1708"/>
      <c r="G42" s="1622">
        <f t="shared" si="1"/>
        <v>0</v>
      </c>
      <c r="H42" s="1621">
        <f t="shared" si="1"/>
        <v>0</v>
      </c>
      <c r="I42" s="1760"/>
      <c r="J42" s="1761"/>
      <c r="K42" s="1762"/>
      <c r="L42" s="1622"/>
      <c r="M42" s="1622"/>
      <c r="N42" s="1620"/>
      <c r="O42" s="1756">
        <v>20</v>
      </c>
      <c r="P42" s="1719">
        <v>20</v>
      </c>
      <c r="Q42" s="1622"/>
      <c r="R42" s="1620"/>
      <c r="S42" s="1622"/>
      <c r="T42" s="1620"/>
      <c r="U42" s="1622"/>
      <c r="V42" s="1621"/>
      <c r="W42" s="1723" t="s">
        <v>4322</v>
      </c>
      <c r="X42" s="1724" t="s">
        <v>2257</v>
      </c>
      <c r="Y42" s="1712"/>
      <c r="Z42" s="1712"/>
      <c r="AA42" s="1712"/>
      <c r="AB42" s="1708"/>
      <c r="AC42" s="1622">
        <v>0</v>
      </c>
      <c r="AD42" s="1621">
        <v>0</v>
      </c>
    </row>
    <row r="43" spans="1:30">
      <c r="A43" s="1719">
        <v>21</v>
      </c>
      <c r="B43" s="1724" t="s">
        <v>1428</v>
      </c>
      <c r="C43" s="1712"/>
      <c r="D43" s="1712"/>
      <c r="E43" s="1712"/>
      <c r="F43" s="1708"/>
      <c r="G43" s="1622">
        <f t="shared" si="1"/>
        <v>0</v>
      </c>
      <c r="H43" s="1621">
        <f t="shared" si="1"/>
        <v>0</v>
      </c>
      <c r="I43" s="1760"/>
      <c r="J43" s="1761"/>
      <c r="K43" s="1762"/>
      <c r="L43" s="1622"/>
      <c r="M43" s="1622"/>
      <c r="N43" s="1620"/>
      <c r="O43" s="1756">
        <v>21</v>
      </c>
      <c r="P43" s="1719">
        <v>21</v>
      </c>
      <c r="Q43" s="1622"/>
      <c r="R43" s="1620"/>
      <c r="S43" s="1622"/>
      <c r="T43" s="1620"/>
      <c r="U43" s="1622"/>
      <c r="V43" s="1621"/>
      <c r="W43" s="1723" t="s">
        <v>4323</v>
      </c>
      <c r="X43" s="1724" t="s">
        <v>2258</v>
      </c>
      <c r="Y43" s="1712"/>
      <c r="Z43" s="1712"/>
      <c r="AA43" s="1712"/>
      <c r="AB43" s="1708"/>
      <c r="AC43" s="1622">
        <v>1124</v>
      </c>
      <c r="AD43" s="1621">
        <v>1124</v>
      </c>
    </row>
    <row r="44" spans="1:30">
      <c r="A44" s="1719">
        <v>22</v>
      </c>
      <c r="B44" s="1724" t="s">
        <v>1429</v>
      </c>
      <c r="C44" s="1712"/>
      <c r="D44" s="1712"/>
      <c r="E44" s="1712"/>
      <c r="F44" s="1708"/>
      <c r="G44" s="1622">
        <f t="shared" si="1"/>
        <v>0</v>
      </c>
      <c r="H44" s="1621">
        <f t="shared" si="1"/>
        <v>0</v>
      </c>
      <c r="I44" s="1760"/>
      <c r="J44" s="1761"/>
      <c r="K44" s="1762"/>
      <c r="L44" s="1622"/>
      <c r="M44" s="1622"/>
      <c r="N44" s="1620"/>
      <c r="O44" s="1756">
        <v>22</v>
      </c>
      <c r="P44" s="1719">
        <v>22</v>
      </c>
      <c r="Q44" s="1622"/>
      <c r="R44" s="1620"/>
      <c r="S44" s="1622"/>
      <c r="T44" s="1620"/>
      <c r="U44" s="1622"/>
      <c r="V44" s="1621"/>
      <c r="W44" s="1723" t="s">
        <v>4324</v>
      </c>
      <c r="X44" s="1724" t="s">
        <v>2259</v>
      </c>
      <c r="Y44" s="1712"/>
      <c r="Z44" s="1712"/>
      <c r="AA44" s="1712"/>
      <c r="AB44" s="1705">
        <v>340</v>
      </c>
      <c r="AC44" s="1622">
        <v>804893</v>
      </c>
      <c r="AD44" s="1621">
        <v>1818883</v>
      </c>
    </row>
    <row r="45" spans="1:30">
      <c r="A45" s="1719">
        <v>23</v>
      </c>
      <c r="B45" s="1724" t="s">
        <v>1430</v>
      </c>
      <c r="C45" s="1712"/>
      <c r="D45" s="1712"/>
      <c r="E45" s="1712"/>
      <c r="F45" s="1708"/>
      <c r="G45" s="1622">
        <f t="shared" si="1"/>
        <v>0</v>
      </c>
      <c r="H45" s="1621">
        <f t="shared" si="1"/>
        <v>0</v>
      </c>
      <c r="I45" s="1760"/>
      <c r="J45" s="1761"/>
      <c r="K45" s="1762"/>
      <c r="L45" s="1622"/>
      <c r="M45" s="1622"/>
      <c r="N45" s="1620"/>
      <c r="O45" s="1756">
        <v>23</v>
      </c>
      <c r="P45" s="1719">
        <v>23</v>
      </c>
      <c r="Q45" s="1622"/>
      <c r="R45" s="1620"/>
      <c r="S45" s="1622"/>
      <c r="T45" s="1620"/>
      <c r="U45" s="1622"/>
      <c r="V45" s="1621"/>
      <c r="W45" s="1723" t="s">
        <v>4325</v>
      </c>
      <c r="X45" s="1724" t="s">
        <v>2260</v>
      </c>
      <c r="Y45" s="1712"/>
      <c r="Z45" s="1712"/>
      <c r="AA45" s="1712"/>
      <c r="AB45" s="1705">
        <v>340</v>
      </c>
      <c r="AC45" s="1622">
        <v>6750749</v>
      </c>
      <c r="AD45" s="1621">
        <v>17137853</v>
      </c>
    </row>
    <row r="46" spans="1:30" s="1947" customFormat="1">
      <c r="A46" s="2585">
        <v>24</v>
      </c>
      <c r="B46" s="1785" t="s">
        <v>3896</v>
      </c>
      <c r="C46" s="1786"/>
      <c r="D46" s="1786"/>
      <c r="E46" s="1786"/>
      <c r="F46" s="2593"/>
      <c r="G46" s="1654"/>
      <c r="H46" s="1655"/>
      <c r="I46" s="2594"/>
      <c r="J46" s="2589"/>
      <c r="K46" s="2589"/>
      <c r="L46" s="1654"/>
      <c r="M46" s="1654"/>
      <c r="N46" s="1654"/>
      <c r="O46" s="2591">
        <v>24</v>
      </c>
      <c r="P46" s="2585">
        <v>24</v>
      </c>
      <c r="Q46" s="1654"/>
      <c r="R46" s="1654"/>
      <c r="S46" s="1654"/>
      <c r="T46" s="1654"/>
      <c r="U46" s="1654"/>
      <c r="V46" s="1655"/>
      <c r="W46" s="2592" t="s">
        <v>4326</v>
      </c>
      <c r="X46" s="2595" t="s">
        <v>2261</v>
      </c>
      <c r="Y46" s="1786"/>
      <c r="Z46" s="1786"/>
      <c r="AA46" s="1786"/>
      <c r="AB46" s="2593"/>
      <c r="AC46" s="1654">
        <v>4225294</v>
      </c>
      <c r="AD46" s="1655">
        <v>1985468</v>
      </c>
    </row>
    <row r="47" spans="1:30">
      <c r="A47" s="1719">
        <v>25</v>
      </c>
      <c r="B47" s="1724" t="s">
        <v>1431</v>
      </c>
      <c r="C47" s="1712"/>
      <c r="D47" s="1712"/>
      <c r="E47" s="1712"/>
      <c r="F47" s="1708"/>
      <c r="G47" s="1622">
        <f>SUM(G25:G34)-G35+SUM(G36:G39)-G40+G41-G42+G43-G44+G45+G46</f>
        <v>1402064235</v>
      </c>
      <c r="H47" s="1621">
        <f>SUM(H25:H34)-H35+SUM(H36:H39)-H40+H41-H42+H43-H44+H45+H46</f>
        <v>1380283861</v>
      </c>
      <c r="I47" s="1767">
        <f>SUM(I25:I34)-I35+SUM(I36:I39)-I40+I41-I42+I43-I44+I45+I46</f>
        <v>1151564238</v>
      </c>
      <c r="J47" s="1622">
        <f t="shared" ref="J47:N47" si="2">SUM(J25:J34)-J35+SUM(J36:J39)-J40+J41-J42+J43-J44+J45+J46</f>
        <v>1105779377</v>
      </c>
      <c r="K47" s="1622">
        <f t="shared" si="2"/>
        <v>250499997</v>
      </c>
      <c r="L47" s="1622">
        <f t="shared" si="2"/>
        <v>274504484</v>
      </c>
      <c r="M47" s="1622">
        <f t="shared" si="2"/>
        <v>0</v>
      </c>
      <c r="N47" s="1622">
        <f t="shared" si="2"/>
        <v>0</v>
      </c>
      <c r="O47" s="1756">
        <v>25</v>
      </c>
      <c r="P47" s="1719">
        <v>25</v>
      </c>
      <c r="Q47" s="1622">
        <f t="shared" ref="Q47:V47" si="3">SUM(Q25:Q34)-Q35+SUM(Q36:Q39)-Q40+Q41-Q42+Q43-Q44+Q45+Q46</f>
        <v>0</v>
      </c>
      <c r="R47" s="1622">
        <f t="shared" si="3"/>
        <v>0</v>
      </c>
      <c r="S47" s="1622">
        <f t="shared" si="3"/>
        <v>0</v>
      </c>
      <c r="T47" s="1622">
        <f t="shared" si="3"/>
        <v>0</v>
      </c>
      <c r="U47" s="1622">
        <f t="shared" si="3"/>
        <v>0</v>
      </c>
      <c r="V47" s="1621">
        <f t="shared" si="3"/>
        <v>0</v>
      </c>
      <c r="W47" s="1723" t="s">
        <v>4327</v>
      </c>
      <c r="X47" s="1785" t="s">
        <v>4588</v>
      </c>
      <c r="Y47" s="1786"/>
      <c r="Z47" s="1786"/>
      <c r="AA47" s="1786"/>
      <c r="AB47" s="1708"/>
      <c r="AC47" s="1622">
        <f>SUM(AC39:AC41)-AC42-AC43+AC44+AC45-AC46</f>
        <v>60933430</v>
      </c>
      <c r="AD47" s="1621">
        <f>SUM(AD39:AD41)-AD42-AD43+AD44+AD45-AD46</f>
        <v>60160997</v>
      </c>
    </row>
    <row r="48" spans="1:30">
      <c r="A48" s="1716">
        <v>26</v>
      </c>
      <c r="B48" s="2596" t="s">
        <v>1432</v>
      </c>
      <c r="C48" s="2597"/>
      <c r="D48" s="2597"/>
      <c r="E48" s="1714"/>
      <c r="F48" s="1701"/>
      <c r="G48" s="1743"/>
      <c r="H48" s="1744"/>
      <c r="I48" s="1768"/>
      <c r="J48" s="1769"/>
      <c r="K48" s="1714"/>
      <c r="L48" s="1701"/>
      <c r="M48" s="1743"/>
      <c r="N48" s="1745"/>
      <c r="O48" s="1702">
        <v>26</v>
      </c>
      <c r="P48" s="1716">
        <v>26</v>
      </c>
      <c r="Q48" s="1743"/>
      <c r="R48" s="1745"/>
      <c r="S48" s="1743"/>
      <c r="T48" s="1745"/>
      <c r="U48" s="1743"/>
      <c r="V48" s="1744"/>
      <c r="W48" s="1723" t="s">
        <v>4328</v>
      </c>
      <c r="X48" s="1785" t="s">
        <v>4589</v>
      </c>
      <c r="Y48" s="1786"/>
      <c r="Z48" s="1786"/>
      <c r="AA48" s="1786"/>
      <c r="AB48" s="1708"/>
      <c r="AC48" s="1622">
        <f>AC8+AC37-AC47</f>
        <v>104967199</v>
      </c>
      <c r="AD48" s="1621">
        <f>AD8+AD37-AD47</f>
        <v>118887188</v>
      </c>
    </row>
    <row r="49" spans="1:30" ht="15.75">
      <c r="A49" s="1719"/>
      <c r="B49" s="2598" t="s">
        <v>4583</v>
      </c>
      <c r="C49" s="2599"/>
      <c r="D49" s="2599"/>
      <c r="E49" s="1712"/>
      <c r="F49" s="1708"/>
      <c r="G49" s="1668">
        <f t="shared" ref="G49:N49" si="4">G23-G47</f>
        <v>158474293</v>
      </c>
      <c r="H49" s="1619">
        <f t="shared" si="4"/>
        <v>172341700</v>
      </c>
      <c r="I49" s="1770">
        <f t="shared" si="4"/>
        <v>116634939</v>
      </c>
      <c r="J49" s="1668">
        <f t="shared" si="4"/>
        <v>134979694</v>
      </c>
      <c r="K49" s="1668">
        <f t="shared" si="4"/>
        <v>41839354</v>
      </c>
      <c r="L49" s="1668">
        <f t="shared" si="4"/>
        <v>37362006</v>
      </c>
      <c r="M49" s="1668">
        <f t="shared" si="4"/>
        <v>0</v>
      </c>
      <c r="N49" s="1668">
        <f t="shared" si="4"/>
        <v>0</v>
      </c>
      <c r="O49" s="1619"/>
      <c r="P49" s="1771"/>
      <c r="Q49" s="1668">
        <f t="shared" ref="Q49:V49" si="5">Q23-Q47</f>
        <v>0</v>
      </c>
      <c r="R49" s="1668">
        <f>R23-R47</f>
        <v>0</v>
      </c>
      <c r="S49" s="1668">
        <f t="shared" si="5"/>
        <v>0</v>
      </c>
      <c r="T49" s="1668">
        <f t="shared" si="5"/>
        <v>0</v>
      </c>
      <c r="U49" s="1668">
        <f t="shared" si="5"/>
        <v>0</v>
      </c>
      <c r="V49" s="1619">
        <f t="shared" si="5"/>
        <v>0</v>
      </c>
      <c r="W49" s="1723" t="s">
        <v>4329</v>
      </c>
      <c r="X49" s="1727" t="s">
        <v>743</v>
      </c>
      <c r="Y49" s="1704"/>
      <c r="Z49" s="1704"/>
      <c r="AA49" s="1704"/>
      <c r="AB49" s="1708"/>
      <c r="AC49" s="1728"/>
      <c r="AD49" s="1729"/>
    </row>
    <row r="50" spans="1:30">
      <c r="A50" s="1696"/>
      <c r="B50" s="1698"/>
      <c r="C50" s="1714"/>
      <c r="D50" s="1714"/>
      <c r="E50" s="1714"/>
      <c r="F50" s="1698"/>
      <c r="G50" s="1639"/>
      <c r="H50" s="1661"/>
      <c r="I50" s="1696"/>
      <c r="J50" s="1698"/>
      <c r="K50" s="1714"/>
      <c r="L50" s="1698"/>
      <c r="M50" s="1639"/>
      <c r="N50" s="1639"/>
      <c r="O50" s="1700"/>
      <c r="P50" s="1539"/>
      <c r="Q50" s="1698"/>
      <c r="R50" s="1698"/>
      <c r="S50" s="1698"/>
      <c r="T50" s="1698"/>
      <c r="U50" s="1698"/>
      <c r="V50" s="1700"/>
      <c r="W50" s="1723" t="s">
        <v>4330</v>
      </c>
      <c r="X50" s="1724" t="s">
        <v>2262</v>
      </c>
      <c r="Y50" s="1712"/>
      <c r="Z50" s="1712"/>
      <c r="AA50" s="1712"/>
      <c r="AB50" s="1708"/>
      <c r="AC50" s="1622"/>
      <c r="AD50" s="1621"/>
    </row>
    <row r="51" spans="1:30">
      <c r="A51" s="1696"/>
      <c r="B51" s="1698"/>
      <c r="C51" s="1714"/>
      <c r="D51" s="1714"/>
      <c r="E51" s="1714"/>
      <c r="F51" s="1698"/>
      <c r="G51" s="1639"/>
      <c r="H51" s="1661"/>
      <c r="I51" s="1696"/>
      <c r="J51" s="1698"/>
      <c r="K51" s="1714"/>
      <c r="L51" s="1698"/>
      <c r="M51" s="1639"/>
      <c r="N51" s="1639"/>
      <c r="O51" s="1700"/>
      <c r="P51" s="1539"/>
      <c r="Q51" s="1698"/>
      <c r="R51" s="1698"/>
      <c r="S51" s="1698"/>
      <c r="T51" s="1698"/>
      <c r="U51" s="1698"/>
      <c r="V51" s="1700"/>
      <c r="W51" s="1723" t="s">
        <v>4331</v>
      </c>
      <c r="X51" s="1724" t="s">
        <v>2263</v>
      </c>
      <c r="Y51" s="1712"/>
      <c r="Z51" s="1712"/>
      <c r="AA51" s="1712"/>
      <c r="AB51" s="1708"/>
      <c r="AC51" s="1622"/>
      <c r="AD51" s="1621"/>
    </row>
    <row r="52" spans="1:30">
      <c r="A52" s="1696"/>
      <c r="B52" s="1698"/>
      <c r="C52" s="1714"/>
      <c r="D52" s="1714"/>
      <c r="E52" s="1714"/>
      <c r="F52" s="1698"/>
      <c r="G52" s="1639"/>
      <c r="H52" s="1661"/>
      <c r="I52" s="1696"/>
      <c r="J52" s="1698"/>
      <c r="K52" s="1714"/>
      <c r="L52" s="1698"/>
      <c r="M52" s="1639"/>
      <c r="N52" s="1639"/>
      <c r="O52" s="1700"/>
      <c r="P52" s="1539"/>
      <c r="Q52" s="1698"/>
      <c r="R52" s="1698"/>
      <c r="S52" s="1698"/>
      <c r="T52" s="1698"/>
      <c r="U52" s="1698"/>
      <c r="V52" s="1700"/>
      <c r="W52" s="1723" t="s">
        <v>4332</v>
      </c>
      <c r="X52" s="1785" t="s">
        <v>4590</v>
      </c>
      <c r="Y52" s="1786"/>
      <c r="Z52" s="1786"/>
      <c r="AA52" s="1786"/>
      <c r="AB52" s="1708"/>
      <c r="AC52" s="1622">
        <f>AC50-AC51</f>
        <v>0</v>
      </c>
      <c r="AD52" s="1621">
        <f>AD50-AD51</f>
        <v>0</v>
      </c>
    </row>
    <row r="53" spans="1:30">
      <c r="A53" s="1696"/>
      <c r="B53" s="1698"/>
      <c r="C53" s="1714"/>
      <c r="D53" s="1714"/>
      <c r="E53" s="1714"/>
      <c r="F53" s="1698"/>
      <c r="G53" s="1639"/>
      <c r="H53" s="1661"/>
      <c r="I53" s="1696"/>
      <c r="J53" s="1698"/>
      <c r="K53" s="1714"/>
      <c r="L53" s="1698"/>
      <c r="M53" s="1639"/>
      <c r="N53" s="1639"/>
      <c r="O53" s="1700"/>
      <c r="P53" s="1539"/>
      <c r="Q53" s="1698"/>
      <c r="R53" s="1698"/>
      <c r="S53" s="1698"/>
      <c r="T53" s="1698"/>
      <c r="U53" s="1698"/>
      <c r="V53" s="1700"/>
      <c r="W53" s="1723" t="s">
        <v>4333</v>
      </c>
      <c r="X53" s="1724" t="s">
        <v>2265</v>
      </c>
      <c r="Y53" s="1712"/>
      <c r="Z53" s="1712"/>
      <c r="AA53" s="1712"/>
      <c r="AB53" s="1705" t="s">
        <v>1671</v>
      </c>
      <c r="AC53" s="1622"/>
      <c r="AD53" s="1621"/>
    </row>
    <row r="54" spans="1:30">
      <c r="A54" s="1696"/>
      <c r="B54" s="1698"/>
      <c r="C54" s="1714"/>
      <c r="D54" s="1714"/>
      <c r="E54" s="1714"/>
      <c r="F54" s="1698"/>
      <c r="G54" s="1639"/>
      <c r="H54" s="1661"/>
      <c r="I54" s="1696"/>
      <c r="J54" s="1698"/>
      <c r="K54" s="1714"/>
      <c r="L54" s="1698"/>
      <c r="M54" s="1639"/>
      <c r="N54" s="1639"/>
      <c r="O54" s="1700"/>
      <c r="P54" s="1539"/>
      <c r="Q54" s="1698"/>
      <c r="R54" s="1698"/>
      <c r="S54" s="1698"/>
      <c r="T54" s="1698"/>
      <c r="U54" s="1698"/>
      <c r="V54" s="1700"/>
      <c r="W54" s="1723" t="s">
        <v>4334</v>
      </c>
      <c r="X54" s="1785" t="s">
        <v>4591</v>
      </c>
      <c r="Y54" s="1786"/>
      <c r="Z54" s="1786"/>
      <c r="AA54" s="1786"/>
      <c r="AB54" s="1708"/>
      <c r="AC54" s="1622">
        <f>AC52-AC53</f>
        <v>0</v>
      </c>
      <c r="AD54" s="1621">
        <f>AD52-AD53</f>
        <v>0</v>
      </c>
    </row>
    <row r="55" spans="1:30">
      <c r="A55" s="1696"/>
      <c r="B55" s="1698"/>
      <c r="C55" s="1714"/>
      <c r="D55" s="1714"/>
      <c r="E55" s="1714"/>
      <c r="F55" s="1698"/>
      <c r="G55" s="1639"/>
      <c r="H55" s="1661"/>
      <c r="I55" s="1696"/>
      <c r="J55" s="1698"/>
      <c r="K55" s="1714"/>
      <c r="L55" s="1698"/>
      <c r="M55" s="1639"/>
      <c r="N55" s="1639"/>
      <c r="O55" s="1700"/>
      <c r="P55" s="1539"/>
      <c r="Q55" s="1698"/>
      <c r="R55" s="1698"/>
      <c r="S55" s="1698"/>
      <c r="T55" s="1698"/>
      <c r="U55" s="1698"/>
      <c r="V55" s="1700"/>
      <c r="W55" s="1723" t="s">
        <v>4335</v>
      </c>
      <c r="X55" s="1785" t="s">
        <v>4592</v>
      </c>
      <c r="Y55" s="1786"/>
      <c r="Z55" s="1786"/>
      <c r="AA55" s="1786"/>
      <c r="AB55" s="1708"/>
      <c r="AC55" s="1668">
        <f>AC48-AC54</f>
        <v>104967199</v>
      </c>
      <c r="AD55" s="1619">
        <f>AD48-AD54</f>
        <v>118887188</v>
      </c>
    </row>
    <row r="56" spans="1:30">
      <c r="A56" s="1696"/>
      <c r="B56" s="1698"/>
      <c r="C56" s="1714"/>
      <c r="D56" s="1714"/>
      <c r="E56" s="1714"/>
      <c r="F56" s="1698"/>
      <c r="G56" s="1639"/>
      <c r="H56" s="1661"/>
      <c r="I56" s="1696"/>
      <c r="J56" s="1698"/>
      <c r="K56" s="1714"/>
      <c r="L56" s="1698"/>
      <c r="M56" s="1639"/>
      <c r="N56" s="1639"/>
      <c r="O56" s="1700"/>
      <c r="P56" s="1539"/>
      <c r="Q56" s="1698"/>
      <c r="R56" s="1698"/>
      <c r="S56" s="1698"/>
      <c r="T56" s="1698"/>
      <c r="U56" s="1698"/>
      <c r="V56" s="1700"/>
      <c r="W56" s="1696"/>
      <c r="X56" s="1698"/>
      <c r="Y56" s="1714"/>
      <c r="Z56" s="1714"/>
      <c r="AA56" s="1714"/>
      <c r="AB56" s="1698"/>
      <c r="AC56" s="1639"/>
      <c r="AD56" s="1661"/>
    </row>
    <row r="57" spans="1:30">
      <c r="A57" s="1696"/>
      <c r="B57" s="1698"/>
      <c r="C57" s="1714"/>
      <c r="D57" s="1714"/>
      <c r="E57" s="1714"/>
      <c r="F57" s="1698"/>
      <c r="G57" s="1639"/>
      <c r="H57" s="1661"/>
      <c r="I57" s="1696"/>
      <c r="J57" s="1698"/>
      <c r="K57" s="1714"/>
      <c r="L57" s="1698"/>
      <c r="M57" s="1639"/>
      <c r="N57" s="1639"/>
      <c r="O57" s="1700"/>
      <c r="P57" s="1539"/>
      <c r="Q57" s="1698"/>
      <c r="R57" s="1698"/>
      <c r="S57" s="1698"/>
      <c r="T57" s="1698"/>
      <c r="U57" s="1698"/>
      <c r="V57" s="1700"/>
      <c r="W57" s="1696"/>
      <c r="X57" s="1698"/>
      <c r="Y57" s="1714"/>
      <c r="Z57" s="1714"/>
      <c r="AA57" s="1714"/>
      <c r="AB57" s="1698"/>
      <c r="AC57" s="1772"/>
      <c r="AD57" s="1661"/>
    </row>
    <row r="58" spans="1:30">
      <c r="A58" s="1696"/>
      <c r="B58" s="1698"/>
      <c r="C58" s="1714"/>
      <c r="D58" s="1714"/>
      <c r="E58" s="1714"/>
      <c r="F58" s="1698"/>
      <c r="G58" s="1639"/>
      <c r="H58" s="1661"/>
      <c r="I58" s="1696"/>
      <c r="J58" s="1698"/>
      <c r="K58" s="1714"/>
      <c r="L58" s="1698"/>
      <c r="M58" s="1639"/>
      <c r="N58" s="1639"/>
      <c r="O58" s="1700"/>
      <c r="P58" s="1539"/>
      <c r="Q58" s="1698"/>
      <c r="R58" s="1698"/>
      <c r="S58" s="1698"/>
      <c r="T58" s="1698"/>
      <c r="U58" s="1698"/>
      <c r="V58" s="1700"/>
      <c r="W58" s="1696"/>
      <c r="X58" s="1698"/>
      <c r="Y58" s="1714"/>
      <c r="Z58" s="1714"/>
      <c r="AA58" s="1714"/>
      <c r="AB58" s="1698"/>
      <c r="AC58" s="1772"/>
      <c r="AD58" s="1661"/>
    </row>
    <row r="59" spans="1:30">
      <c r="A59" s="1696"/>
      <c r="B59" s="1698"/>
      <c r="C59" s="1714"/>
      <c r="D59" s="1714"/>
      <c r="E59" s="1714"/>
      <c r="F59" s="1698"/>
      <c r="G59" s="1639"/>
      <c r="H59" s="1661"/>
      <c r="I59" s="1696"/>
      <c r="J59" s="1698"/>
      <c r="K59" s="1714"/>
      <c r="L59" s="1698"/>
      <c r="M59" s="1639"/>
      <c r="N59" s="1639"/>
      <c r="O59" s="1700"/>
      <c r="P59" s="1539"/>
      <c r="Q59" s="1698"/>
      <c r="R59" s="1698"/>
      <c r="S59" s="1698"/>
      <c r="T59" s="1698"/>
      <c r="U59" s="1698"/>
      <c r="V59" s="1700"/>
      <c r="W59" s="1696"/>
      <c r="X59" s="1698"/>
      <c r="Y59" s="1714"/>
      <c r="Z59" s="1714"/>
      <c r="AA59" s="1714"/>
      <c r="AB59" s="1698"/>
      <c r="AC59" s="1772"/>
      <c r="AD59" s="1661"/>
    </row>
    <row r="60" spans="1:30" ht="15.75" thickBot="1">
      <c r="A60" s="1773"/>
      <c r="B60" s="1774"/>
      <c r="C60" s="1775"/>
      <c r="D60" s="1775"/>
      <c r="E60" s="1775"/>
      <c r="F60" s="1774"/>
      <c r="G60" s="1665"/>
      <c r="H60" s="1666"/>
      <c r="I60" s="1773"/>
      <c r="J60" s="1774"/>
      <c r="K60" s="1775"/>
      <c r="L60" s="1774"/>
      <c r="M60" s="1665"/>
      <c r="N60" s="1665"/>
      <c r="O60" s="1776"/>
      <c r="P60" s="1777"/>
      <c r="Q60" s="1774"/>
      <c r="R60" s="1774"/>
      <c r="S60" s="1774"/>
      <c r="T60" s="1774"/>
      <c r="U60" s="1774"/>
      <c r="V60" s="1776"/>
      <c r="W60" s="1773"/>
      <c r="X60" s="1774"/>
      <c r="Y60" s="1775"/>
      <c r="Z60" s="1775"/>
      <c r="AA60" s="1775"/>
      <c r="AB60" s="1774"/>
      <c r="AC60" s="1665"/>
      <c r="AD60" s="1666"/>
    </row>
    <row r="61" spans="1:30">
      <c r="A61" s="1698"/>
      <c r="B61" s="1698"/>
      <c r="C61" s="1714"/>
      <c r="D61" s="1714"/>
      <c r="E61" s="1714"/>
      <c r="F61" s="1698"/>
      <c r="G61" s="1639"/>
      <c r="H61" s="1639"/>
      <c r="I61" s="1698"/>
      <c r="J61" s="1698"/>
      <c r="K61" s="1714"/>
      <c r="L61" s="1698"/>
      <c r="M61" s="1639"/>
      <c r="N61" s="1639"/>
      <c r="O61" s="1698"/>
      <c r="P61" s="1561"/>
      <c r="Q61" s="1698"/>
      <c r="R61" s="1698"/>
      <c r="S61" s="1698"/>
      <c r="T61" s="1698"/>
      <c r="U61" s="1698"/>
      <c r="V61" s="1698"/>
      <c r="W61" s="1698"/>
      <c r="X61" s="1698"/>
      <c r="Y61" s="1714"/>
      <c r="Z61" s="1714"/>
      <c r="AA61" s="1714"/>
      <c r="AB61" s="1698"/>
      <c r="AC61" s="1639"/>
      <c r="AD61" s="1639"/>
    </row>
    <row r="62" spans="1:30">
      <c r="A62" s="2503" t="s">
        <v>4665</v>
      </c>
      <c r="B62" s="2600"/>
      <c r="C62" s="1714"/>
      <c r="D62" s="1714"/>
      <c r="E62" s="1714"/>
      <c r="F62" s="1698"/>
      <c r="G62" s="1639"/>
      <c r="H62" s="1561"/>
      <c r="I62" s="2503" t="s">
        <v>4665</v>
      </c>
      <c r="J62" s="2600"/>
      <c r="K62" s="1714"/>
      <c r="L62" s="1698"/>
      <c r="M62" s="1639"/>
      <c r="N62" s="1639"/>
      <c r="O62" s="1698"/>
      <c r="P62" s="2503" t="s">
        <v>4665</v>
      </c>
      <c r="Q62" s="2600"/>
      <c r="R62" s="2600"/>
      <c r="S62" s="1698"/>
      <c r="T62" s="1698"/>
      <c r="U62" s="1698"/>
      <c r="V62" s="1698"/>
      <c r="W62" s="2503" t="s">
        <v>4665</v>
      </c>
      <c r="X62" s="2600"/>
      <c r="Y62" s="2600"/>
      <c r="Z62" s="1714"/>
      <c r="AA62" s="1714"/>
      <c r="AB62" s="1698"/>
      <c r="AC62" s="1639"/>
      <c r="AD62" s="1639"/>
    </row>
    <row r="63" spans="1:30">
      <c r="A63" s="1714" t="s">
        <v>1433</v>
      </c>
      <c r="B63" s="1714"/>
      <c r="C63" s="1576"/>
      <c r="D63" s="1576"/>
      <c r="E63" s="1714"/>
      <c r="F63" s="1714"/>
      <c r="G63" s="1637"/>
      <c r="H63" s="1576"/>
      <c r="I63" s="1637" t="s">
        <v>1434</v>
      </c>
      <c r="J63" s="1714"/>
      <c r="K63" s="1714"/>
      <c r="L63" s="1714"/>
      <c r="M63" s="1637"/>
      <c r="N63" s="1637"/>
      <c r="O63" s="1714"/>
      <c r="P63" s="1714" t="s">
        <v>1435</v>
      </c>
      <c r="Q63" s="1714"/>
      <c r="R63" s="1714"/>
      <c r="S63" s="1714"/>
      <c r="T63" s="1714"/>
      <c r="U63" s="1714"/>
      <c r="V63" s="1714"/>
      <c r="W63" s="1714" t="s">
        <v>2268</v>
      </c>
      <c r="X63" s="1714"/>
      <c r="Y63" s="1714"/>
      <c r="Z63" s="1576"/>
      <c r="AA63" s="1714"/>
      <c r="AB63" s="1714"/>
      <c r="AC63" s="1637"/>
      <c r="AD63" s="1637"/>
    </row>
    <row r="64" spans="1:30">
      <c r="I64" s="1698"/>
      <c r="J64" s="1698"/>
      <c r="K64" s="1714"/>
      <c r="L64" s="1698"/>
      <c r="M64" s="1639"/>
      <c r="N64" s="1639"/>
      <c r="O64" s="1698"/>
      <c r="P64" s="1561"/>
      <c r="Q64" s="1698"/>
      <c r="R64" s="1698"/>
      <c r="S64" s="1698"/>
      <c r="T64" s="1698"/>
      <c r="U64" s="1698"/>
      <c r="V64" s="1698"/>
    </row>
    <row r="66" spans="9:11">
      <c r="I66" s="2846"/>
    </row>
    <row r="67" spans="9:11">
      <c r="I67" s="2846"/>
    </row>
    <row r="68" spans="9:11">
      <c r="I68" s="2846"/>
    </row>
    <row r="69" spans="9:11">
      <c r="I69" s="2846"/>
    </row>
    <row r="70" spans="9:11">
      <c r="I70" s="2846"/>
      <c r="K70" s="2846">
        <v>250317739</v>
      </c>
    </row>
    <row r="71" spans="9:11">
      <c r="I71" s="2847"/>
      <c r="K71" s="2846"/>
    </row>
    <row r="72" spans="9:11">
      <c r="I72" s="2847"/>
      <c r="K72" s="2847"/>
    </row>
    <row r="73" spans="9:11">
      <c r="I73" s="2847"/>
    </row>
    <row r="74" spans="9:11">
      <c r="K74" s="2846"/>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I141"/>
  <sheetViews>
    <sheetView defaultGridColor="0" topLeftCell="A70" colorId="22" zoomScaleNormal="100" zoomScaleSheetLayoutView="50" workbookViewId="0">
      <selection activeCell="G41" sqref="G41"/>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8" width="9.6640625" style="9"/>
    <col min="9" max="9" width="15.109375" style="9" bestFit="1" customWidth="1"/>
    <col min="10" max="16384" width="9.6640625" style="9"/>
  </cols>
  <sheetData>
    <row r="1" spans="1:7">
      <c r="A1" s="43"/>
      <c r="B1" s="44" t="s">
        <v>1799</v>
      </c>
      <c r="C1" s="59" t="s">
        <v>1344</v>
      </c>
      <c r="D1" s="46"/>
      <c r="E1" s="46"/>
      <c r="F1" s="657" t="s">
        <v>1801</v>
      </c>
      <c r="G1" s="164" t="s">
        <v>1802</v>
      </c>
    </row>
    <row r="2" spans="1:7">
      <c r="A2" s="34"/>
      <c r="B2" s="81" t="str">
        <f>'Data Sheet'!$C$25</f>
        <v xml:space="preserve">New York State Electric &amp; Gas Corporation </v>
      </c>
      <c r="C2" s="57" t="s">
        <v>1345</v>
      </c>
      <c r="D2" s="30" t="s">
        <v>1346</v>
      </c>
      <c r="E2" s="65" t="s">
        <v>1347</v>
      </c>
      <c r="F2" s="292" t="s">
        <v>1804</v>
      </c>
      <c r="G2" s="39"/>
    </row>
    <row r="3" spans="1:7" ht="15" customHeight="1">
      <c r="A3" s="37"/>
      <c r="B3" s="38"/>
      <c r="C3" s="116" t="s">
        <v>1348</v>
      </c>
      <c r="D3" s="38" t="s">
        <v>1346</v>
      </c>
      <c r="E3" s="115" t="s">
        <v>1349</v>
      </c>
      <c r="F3" s="703" t="str">
        <f>'Data Sheet'!$C$40</f>
        <v xml:space="preserve"> </v>
      </c>
      <c r="G3" s="1244" t="str">
        <f>'Data Sheet'!$C$38</f>
        <v>12/31/2017</v>
      </c>
    </row>
    <row r="4" spans="1:7" ht="15" customHeight="1">
      <c r="A4" s="31"/>
      <c r="B4" s="32" t="s">
        <v>2269</v>
      </c>
      <c r="C4" s="32"/>
      <c r="D4" s="32"/>
      <c r="E4" s="32"/>
      <c r="F4" s="32"/>
      <c r="G4" s="33"/>
    </row>
    <row r="5" spans="1:7">
      <c r="A5" s="34"/>
      <c r="B5" s="3301" t="s">
        <v>2304</v>
      </c>
      <c r="C5" s="3294"/>
      <c r="D5" s="35"/>
      <c r="E5" s="135" t="s">
        <v>2305</v>
      </c>
      <c r="F5" s="17"/>
      <c r="G5" s="36"/>
    </row>
    <row r="6" spans="1:7">
      <c r="A6" s="34"/>
      <c r="B6" s="3292"/>
      <c r="C6" s="3295"/>
      <c r="D6" s="35"/>
      <c r="E6" s="3305" t="s">
        <v>2306</v>
      </c>
      <c r="F6" s="3292"/>
      <c r="G6" s="3293"/>
    </row>
    <row r="7" spans="1:7">
      <c r="A7" s="34"/>
      <c r="B7" s="3292"/>
      <c r="C7" s="3295"/>
      <c r="D7" s="35"/>
      <c r="E7" s="3292"/>
      <c r="F7" s="3292"/>
      <c r="G7" s="3293"/>
    </row>
    <row r="8" spans="1:7">
      <c r="A8" s="34"/>
      <c r="B8" s="3305" t="s">
        <v>2307</v>
      </c>
      <c r="C8" s="3292"/>
      <c r="D8" s="35"/>
      <c r="E8" s="3292"/>
      <c r="F8" s="3292"/>
      <c r="G8" s="3293"/>
    </row>
    <row r="9" spans="1:7">
      <c r="A9" s="34"/>
      <c r="B9" s="3292"/>
      <c r="C9" s="3292"/>
      <c r="D9" s="35"/>
      <c r="E9" s="3305" t="s">
        <v>2308</v>
      </c>
      <c r="F9" s="3292"/>
      <c r="G9" s="3293"/>
    </row>
    <row r="10" spans="1:7">
      <c r="A10" s="34"/>
      <c r="B10" s="3292"/>
      <c r="C10" s="3292"/>
      <c r="D10" s="35"/>
      <c r="E10" s="3292"/>
      <c r="F10" s="3292"/>
      <c r="G10" s="3293"/>
    </row>
    <row r="11" spans="1:7">
      <c r="A11" s="34"/>
      <c r="B11" s="3292"/>
      <c r="C11" s="3292"/>
      <c r="D11" s="35"/>
      <c r="E11" s="3292"/>
      <c r="F11" s="3292"/>
      <c r="G11" s="3293"/>
    </row>
    <row r="12" spans="1:7">
      <c r="A12" s="34"/>
      <c r="B12" s="3305" t="s">
        <v>2309</v>
      </c>
      <c r="C12" s="3292"/>
      <c r="D12" s="35"/>
      <c r="E12" s="3292"/>
      <c r="F12" s="3292"/>
      <c r="G12" s="3293"/>
    </row>
    <row r="13" spans="1:7">
      <c r="A13" s="34"/>
      <c r="B13" s="3292"/>
      <c r="C13" s="3292"/>
      <c r="D13" s="35"/>
      <c r="E13" s="3292"/>
      <c r="F13" s="3292"/>
      <c r="G13" s="3293"/>
    </row>
    <row r="14" spans="1:7">
      <c r="A14" s="34"/>
      <c r="B14" s="3305" t="s">
        <v>2310</v>
      </c>
      <c r="C14" s="3292"/>
      <c r="D14" s="35"/>
      <c r="E14" s="3305" t="s">
        <v>2311</v>
      </c>
      <c r="F14" s="3292"/>
      <c r="G14" s="3293"/>
    </row>
    <row r="15" spans="1:7">
      <c r="A15" s="34"/>
      <c r="B15" s="3292"/>
      <c r="C15" s="3292"/>
      <c r="D15" s="35"/>
      <c r="E15" s="3292"/>
      <c r="F15" s="3292"/>
      <c r="G15" s="3293"/>
    </row>
    <row r="16" spans="1:7">
      <c r="A16" s="37"/>
      <c r="B16" s="3304"/>
      <c r="C16" s="3304"/>
      <c r="D16" s="32"/>
      <c r="E16" s="1088"/>
      <c r="F16" s="1088"/>
      <c r="G16" s="1128"/>
    </row>
    <row r="17" spans="1:7">
      <c r="A17" s="34"/>
      <c r="B17" s="52"/>
      <c r="C17" s="35"/>
      <c r="D17" s="35"/>
      <c r="E17" s="35"/>
      <c r="F17" s="173" t="s">
        <v>1836</v>
      </c>
      <c r="G17" s="49"/>
    </row>
    <row r="18" spans="1:7">
      <c r="A18" s="51"/>
      <c r="B18" s="52"/>
      <c r="C18" s="35"/>
      <c r="D18" s="35"/>
      <c r="E18" s="35"/>
      <c r="F18" s="653" t="s">
        <v>1837</v>
      </c>
      <c r="G18" s="156"/>
    </row>
    <row r="19" spans="1:7">
      <c r="A19" s="150" t="s">
        <v>1728</v>
      </c>
      <c r="B19" s="173" t="s">
        <v>1782</v>
      </c>
      <c r="C19" s="35"/>
      <c r="D19" s="35"/>
      <c r="E19" s="35"/>
      <c r="F19" s="653" t="s">
        <v>176</v>
      </c>
      <c r="G19" s="658" t="s">
        <v>1838</v>
      </c>
    </row>
    <row r="20" spans="1:7">
      <c r="A20" s="150" t="s">
        <v>1731</v>
      </c>
      <c r="B20" s="52"/>
      <c r="C20" s="35"/>
      <c r="D20" s="35"/>
      <c r="E20" s="35"/>
      <c r="F20" s="653" t="s">
        <v>1839</v>
      </c>
      <c r="G20" s="156"/>
    </row>
    <row r="21" spans="1:7">
      <c r="A21" s="54"/>
      <c r="B21" s="155" t="s">
        <v>3021</v>
      </c>
      <c r="C21" s="32"/>
      <c r="D21" s="32"/>
      <c r="E21" s="32"/>
      <c r="F21" s="654" t="s">
        <v>3022</v>
      </c>
      <c r="G21" s="655" t="s">
        <v>3023</v>
      </c>
    </row>
    <row r="22" spans="1:7" ht="15.75">
      <c r="A22" s="54"/>
      <c r="B22" s="1129" t="s">
        <v>1840</v>
      </c>
      <c r="C22" s="32"/>
      <c r="D22" s="32"/>
      <c r="E22" s="32"/>
      <c r="F22" s="165"/>
      <c r="G22" s="166"/>
    </row>
    <row r="23" spans="1:7">
      <c r="A23" s="54">
        <v>1</v>
      </c>
      <c r="B23" s="807" t="s">
        <v>1841</v>
      </c>
      <c r="C23" s="32"/>
      <c r="D23" s="32"/>
      <c r="E23" s="32"/>
      <c r="F23" s="165"/>
      <c r="G23" s="167">
        <v>492359796</v>
      </c>
    </row>
    <row r="24" spans="1:7">
      <c r="A24" s="54">
        <v>2</v>
      </c>
      <c r="B24" s="807" t="s">
        <v>1842</v>
      </c>
      <c r="C24" s="32"/>
      <c r="D24" s="32"/>
      <c r="E24" s="32"/>
      <c r="F24" s="165"/>
      <c r="G24" s="166"/>
    </row>
    <row r="25" spans="1:7">
      <c r="A25" s="54">
        <v>3</v>
      </c>
      <c r="B25" s="807" t="s">
        <v>1897</v>
      </c>
      <c r="C25" s="32"/>
      <c r="D25" s="32"/>
      <c r="E25" s="32"/>
      <c r="F25" s="104"/>
      <c r="G25" s="284">
        <v>0</v>
      </c>
    </row>
    <row r="26" spans="1:7">
      <c r="A26" s="54">
        <v>4</v>
      </c>
      <c r="B26" s="807" t="s">
        <v>1898</v>
      </c>
      <c r="C26" s="32"/>
      <c r="D26" s="32"/>
      <c r="E26" s="32"/>
      <c r="F26" s="116"/>
      <c r="G26" s="153">
        <v>0</v>
      </c>
    </row>
    <row r="27" spans="1:7">
      <c r="A27" s="54">
        <v>5</v>
      </c>
      <c r="B27" s="807" t="s">
        <v>1898</v>
      </c>
      <c r="C27" s="32"/>
      <c r="D27" s="32"/>
      <c r="E27" s="32"/>
      <c r="F27" s="116"/>
      <c r="G27" s="153">
        <v>0</v>
      </c>
    </row>
    <row r="28" spans="1:7">
      <c r="A28" s="54">
        <v>6</v>
      </c>
      <c r="B28" s="807" t="s">
        <v>1898</v>
      </c>
      <c r="C28" s="32"/>
      <c r="D28" s="32"/>
      <c r="E28" s="32"/>
      <c r="F28" s="116"/>
      <c r="G28" s="153">
        <v>0</v>
      </c>
    </row>
    <row r="29" spans="1:7">
      <c r="A29" s="54">
        <v>7</v>
      </c>
      <c r="B29" s="807" t="s">
        <v>1898</v>
      </c>
      <c r="C29" s="32"/>
      <c r="D29" s="32"/>
      <c r="E29" s="32"/>
      <c r="F29" s="116"/>
      <c r="G29" s="153">
        <v>0</v>
      </c>
    </row>
    <row r="30" spans="1:7">
      <c r="A30" s="54">
        <v>8</v>
      </c>
      <c r="B30" s="807" t="s">
        <v>1898</v>
      </c>
      <c r="C30" s="32"/>
      <c r="D30" s="32"/>
      <c r="E30" s="32"/>
      <c r="F30" s="116"/>
      <c r="G30" s="153">
        <v>0</v>
      </c>
    </row>
    <row r="31" spans="1:7">
      <c r="A31" s="54">
        <v>9</v>
      </c>
      <c r="B31" s="807" t="s">
        <v>1899</v>
      </c>
      <c r="C31" s="32"/>
      <c r="D31" s="32"/>
      <c r="E31" s="32"/>
      <c r="F31" s="116"/>
      <c r="G31" s="153">
        <f>SUM(G26:G30)</f>
        <v>0</v>
      </c>
    </row>
    <row r="32" spans="1:7">
      <c r="A32" s="54">
        <v>10</v>
      </c>
      <c r="B32" s="807" t="s">
        <v>1900</v>
      </c>
      <c r="C32" s="32"/>
      <c r="D32" s="32"/>
      <c r="E32" s="32"/>
      <c r="F32" s="116"/>
      <c r="G32" s="153">
        <v>0</v>
      </c>
    </row>
    <row r="33" spans="1:7">
      <c r="A33" s="54">
        <v>11</v>
      </c>
      <c r="B33" s="807" t="s">
        <v>1900</v>
      </c>
      <c r="C33" s="32"/>
      <c r="D33" s="32"/>
      <c r="E33" s="32"/>
      <c r="F33" s="116"/>
      <c r="G33" s="153">
        <v>0</v>
      </c>
    </row>
    <row r="34" spans="1:7">
      <c r="A34" s="54">
        <v>12</v>
      </c>
      <c r="B34" s="807" t="s">
        <v>1900</v>
      </c>
      <c r="C34" s="32"/>
      <c r="D34" s="32"/>
      <c r="E34" s="32"/>
      <c r="F34" s="116"/>
      <c r="G34" s="153">
        <v>0</v>
      </c>
    </row>
    <row r="35" spans="1:7">
      <c r="A35" s="54">
        <v>13</v>
      </c>
      <c r="B35" s="807" t="s">
        <v>1900</v>
      </c>
      <c r="C35" s="32"/>
      <c r="D35" s="32"/>
      <c r="E35" s="32"/>
      <c r="F35" s="116"/>
      <c r="G35" s="153">
        <v>0</v>
      </c>
    </row>
    <row r="36" spans="1:7">
      <c r="A36" s="54">
        <v>14</v>
      </c>
      <c r="B36" s="807" t="s">
        <v>1900</v>
      </c>
      <c r="C36" s="32"/>
      <c r="D36" s="32"/>
      <c r="E36" s="32"/>
      <c r="F36" s="116"/>
      <c r="G36" s="153">
        <v>0</v>
      </c>
    </row>
    <row r="37" spans="1:7">
      <c r="A37" s="54">
        <v>15</v>
      </c>
      <c r="B37" s="807" t="s">
        <v>1901</v>
      </c>
      <c r="C37" s="32"/>
      <c r="D37" s="32"/>
      <c r="E37" s="32"/>
      <c r="F37" s="116"/>
      <c r="G37" s="153">
        <v>0</v>
      </c>
    </row>
    <row r="38" spans="1:7">
      <c r="A38" s="54">
        <v>16</v>
      </c>
      <c r="B38" s="807" t="s">
        <v>1902</v>
      </c>
      <c r="C38" s="32"/>
      <c r="D38" s="32"/>
      <c r="E38" s="32"/>
      <c r="F38" s="116"/>
      <c r="G38" s="153">
        <v>104967199</v>
      </c>
    </row>
    <row r="39" spans="1:7">
      <c r="A39" s="54">
        <v>17</v>
      </c>
      <c r="B39" s="807" t="s">
        <v>1903</v>
      </c>
      <c r="C39" s="32"/>
      <c r="D39" s="32"/>
      <c r="E39" s="32"/>
      <c r="F39" s="165"/>
      <c r="G39" s="166"/>
    </row>
    <row r="40" spans="1:7">
      <c r="A40" s="54">
        <v>18</v>
      </c>
      <c r="B40" s="807"/>
      <c r="C40" s="32"/>
      <c r="D40" s="32"/>
      <c r="E40" s="32"/>
      <c r="F40" s="116"/>
      <c r="G40" s="153"/>
    </row>
    <row r="41" spans="1:7">
      <c r="A41" s="54">
        <v>19</v>
      </c>
      <c r="B41" s="807"/>
      <c r="C41" s="32"/>
      <c r="D41" s="32"/>
      <c r="E41" s="32"/>
      <c r="F41" s="116"/>
      <c r="G41" s="153"/>
    </row>
    <row r="42" spans="1:7">
      <c r="A42" s="54">
        <v>20</v>
      </c>
      <c r="B42" s="807"/>
      <c r="C42" s="32"/>
      <c r="D42" s="32"/>
      <c r="E42" s="32"/>
      <c r="F42" s="116"/>
      <c r="G42" s="153"/>
    </row>
    <row r="43" spans="1:7">
      <c r="A43" s="54">
        <v>21</v>
      </c>
      <c r="B43" s="807"/>
      <c r="C43" s="32"/>
      <c r="D43" s="32"/>
      <c r="E43" s="32"/>
      <c r="F43" s="116"/>
      <c r="G43" s="153"/>
    </row>
    <row r="44" spans="1:7">
      <c r="A44" s="54">
        <v>22</v>
      </c>
      <c r="B44" s="807" t="s">
        <v>1904</v>
      </c>
      <c r="C44" s="32"/>
      <c r="D44" s="32"/>
      <c r="E44" s="32"/>
      <c r="F44" s="116"/>
      <c r="G44" s="153">
        <f>SUM(G40:G43)</f>
        <v>0</v>
      </c>
    </row>
    <row r="45" spans="1:7">
      <c r="A45" s="54">
        <v>23</v>
      </c>
      <c r="B45" s="807" t="s">
        <v>1905</v>
      </c>
      <c r="C45" s="32"/>
      <c r="D45" s="32"/>
      <c r="E45" s="32"/>
      <c r="F45" s="168"/>
      <c r="G45" s="169"/>
    </row>
    <row r="46" spans="1:7">
      <c r="A46" s="54">
        <v>24</v>
      </c>
      <c r="B46" s="807"/>
      <c r="C46" s="32"/>
      <c r="D46" s="32"/>
      <c r="E46" s="32"/>
      <c r="F46" s="116"/>
      <c r="G46" s="153"/>
    </row>
    <row r="47" spans="1:7">
      <c r="A47" s="54">
        <v>25</v>
      </c>
      <c r="B47" s="807"/>
      <c r="C47" s="32"/>
      <c r="D47" s="32"/>
      <c r="E47" s="32"/>
      <c r="F47" s="116"/>
      <c r="G47" s="153"/>
    </row>
    <row r="48" spans="1:7">
      <c r="A48" s="54">
        <v>26</v>
      </c>
      <c r="B48" s="807"/>
      <c r="C48" s="32"/>
      <c r="D48" s="32"/>
      <c r="E48" s="32"/>
      <c r="F48" s="116"/>
      <c r="G48" s="153"/>
    </row>
    <row r="49" spans="1:9">
      <c r="A49" s="54">
        <v>27</v>
      </c>
      <c r="B49" s="807"/>
      <c r="C49" s="32"/>
      <c r="D49" s="32"/>
      <c r="E49" s="32"/>
      <c r="F49" s="116"/>
      <c r="G49" s="153"/>
    </row>
    <row r="50" spans="1:9">
      <c r="A50" s="54">
        <v>28</v>
      </c>
      <c r="B50" s="807"/>
      <c r="C50" s="32"/>
      <c r="D50" s="32"/>
      <c r="E50" s="32"/>
      <c r="F50" s="116"/>
      <c r="G50" s="153"/>
    </row>
    <row r="51" spans="1:9">
      <c r="A51" s="54">
        <v>29</v>
      </c>
      <c r="B51" s="807" t="s">
        <v>1906</v>
      </c>
      <c r="C51" s="32"/>
      <c r="D51" s="32"/>
      <c r="E51" s="32"/>
      <c r="F51" s="116"/>
      <c r="G51" s="153">
        <f>SUM(G46:G50)</f>
        <v>0</v>
      </c>
    </row>
    <row r="52" spans="1:9">
      <c r="A52" s="54">
        <v>30</v>
      </c>
      <c r="B52" s="807" t="s">
        <v>1907</v>
      </c>
      <c r="C52" s="32"/>
      <c r="D52" s="32"/>
      <c r="E52" s="32"/>
      <c r="F52" s="165"/>
      <c r="G52" s="166"/>
    </row>
    <row r="53" spans="1:9">
      <c r="A53" s="54">
        <v>31</v>
      </c>
      <c r="B53" s="807"/>
      <c r="C53" s="32"/>
      <c r="D53" s="32"/>
      <c r="E53" s="32"/>
      <c r="F53" s="116"/>
      <c r="G53" s="153">
        <v>-100000000</v>
      </c>
    </row>
    <row r="54" spans="1:9">
      <c r="A54" s="54">
        <v>32</v>
      </c>
      <c r="B54" s="807"/>
      <c r="C54" s="32"/>
      <c r="D54" s="32"/>
      <c r="E54" s="32"/>
      <c r="F54" s="116"/>
      <c r="G54" s="153"/>
    </row>
    <row r="55" spans="1:9">
      <c r="A55" s="54">
        <v>33</v>
      </c>
      <c r="B55" s="807"/>
      <c r="C55" s="32"/>
      <c r="D55" s="32"/>
      <c r="E55" s="32"/>
      <c r="F55" s="116"/>
      <c r="G55" s="153"/>
    </row>
    <row r="56" spans="1:9">
      <c r="A56" s="54">
        <v>34</v>
      </c>
      <c r="B56" s="807"/>
      <c r="C56" s="32"/>
      <c r="D56" s="32"/>
      <c r="E56" s="32"/>
      <c r="F56" s="116"/>
      <c r="G56" s="153"/>
      <c r="I56" s="2846"/>
    </row>
    <row r="57" spans="1:9">
      <c r="A57" s="54">
        <v>35</v>
      </c>
      <c r="B57" s="807"/>
      <c r="C57" s="32"/>
      <c r="D57" s="32"/>
      <c r="E57" s="32"/>
      <c r="F57" s="116"/>
      <c r="G57" s="153"/>
      <c r="I57" s="2846"/>
    </row>
    <row r="58" spans="1:9">
      <c r="A58" s="54">
        <v>36</v>
      </c>
      <c r="B58" s="807" t="s">
        <v>1908</v>
      </c>
      <c r="C58" s="32"/>
      <c r="D58" s="32"/>
      <c r="E58" s="32"/>
      <c r="F58" s="116"/>
      <c r="G58" s="153">
        <f>SUM(G53:G57)</f>
        <v>-100000000</v>
      </c>
      <c r="I58" s="2846"/>
    </row>
    <row r="59" spans="1:9">
      <c r="A59" s="54">
        <v>37</v>
      </c>
      <c r="B59" s="807" t="s">
        <v>598</v>
      </c>
      <c r="C59" s="32"/>
      <c r="D59" s="32"/>
      <c r="E59" s="32"/>
      <c r="F59" s="116"/>
      <c r="G59" s="153"/>
    </row>
    <row r="60" spans="1:9" ht="15.75" thickBot="1">
      <c r="A60" s="58">
        <v>38</v>
      </c>
      <c r="B60" s="136" t="s">
        <v>599</v>
      </c>
      <c r="C60" s="42"/>
      <c r="D60" s="42"/>
      <c r="E60" s="42"/>
      <c r="F60" s="157"/>
      <c r="G60" s="170">
        <f>G23+G31+G37+G38+G44+G51+G58</f>
        <v>497326995</v>
      </c>
    </row>
    <row r="61" spans="1:9">
      <c r="A61" s="1130"/>
      <c r="B61" s="1131"/>
      <c r="C61" s="825"/>
      <c r="D61" s="825"/>
      <c r="E61" s="825"/>
      <c r="F61" s="1130"/>
      <c r="G61" s="1132"/>
      <c r="I61" s="2896"/>
    </row>
    <row r="62" spans="1:9">
      <c r="A62" s="17" t="s">
        <v>1719</v>
      </c>
      <c r="B62" s="35"/>
      <c r="C62" s="17"/>
      <c r="D62" s="17"/>
      <c r="E62" s="35"/>
      <c r="F62" s="30"/>
      <c r="G62" s="143"/>
    </row>
    <row r="63" spans="1:9">
      <c r="A63" s="3351" t="s">
        <v>600</v>
      </c>
      <c r="B63" s="3352"/>
      <c r="C63" s="3352"/>
      <c r="D63" s="3352"/>
      <c r="E63" s="3352"/>
      <c r="F63" s="3352"/>
      <c r="G63" s="3352"/>
    </row>
    <row r="64" spans="1:9" ht="15.75" thickBot="1">
      <c r="A64" s="35"/>
      <c r="B64" s="69"/>
      <c r="C64" s="69"/>
      <c r="D64" s="69"/>
      <c r="E64" s="35"/>
      <c r="F64" s="35"/>
      <c r="G64" s="147"/>
    </row>
    <row r="65" spans="1:7">
      <c r="A65" s="43"/>
      <c r="B65" s="44" t="s">
        <v>1799</v>
      </c>
      <c r="C65" s="59" t="s">
        <v>1344</v>
      </c>
      <c r="D65" s="46"/>
      <c r="E65" s="46"/>
      <c r="F65" s="657" t="s">
        <v>1801</v>
      </c>
      <c r="G65" s="164" t="s">
        <v>1802</v>
      </c>
    </row>
    <row r="66" spans="1:7">
      <c r="A66" s="34"/>
      <c r="B66" s="844" t="str">
        <f>'Data Sheet'!$C$25</f>
        <v xml:space="preserve">New York State Electric &amp; Gas Corporation </v>
      </c>
      <c r="C66" s="57" t="s">
        <v>1345</v>
      </c>
      <c r="D66" s="30" t="s">
        <v>1346</v>
      </c>
      <c r="E66" s="65" t="s">
        <v>1347</v>
      </c>
      <c r="F66" s="292" t="s">
        <v>1804</v>
      </c>
      <c r="G66" s="39"/>
    </row>
    <row r="67" spans="1:7">
      <c r="A67" s="37"/>
      <c r="B67" s="38"/>
      <c r="C67" s="116" t="s">
        <v>1348</v>
      </c>
      <c r="D67" s="38" t="s">
        <v>1346</v>
      </c>
      <c r="E67" s="115" t="s">
        <v>1349</v>
      </c>
      <c r="F67" s="703" t="str">
        <f>'Data Sheet'!$C$40</f>
        <v xml:space="preserve"> </v>
      </c>
      <c r="G67" s="1244" t="str">
        <f>'Data Sheet'!$C$38</f>
        <v>12/31/2017</v>
      </c>
    </row>
    <row r="68" spans="1:7">
      <c r="A68" s="31" t="s">
        <v>601</v>
      </c>
      <c r="B68" s="32"/>
      <c r="C68" s="32"/>
      <c r="D68" s="32"/>
      <c r="E68" s="32"/>
      <c r="F68" s="32"/>
      <c r="G68" s="33"/>
    </row>
    <row r="69" spans="1:7">
      <c r="A69" s="51" t="s">
        <v>1728</v>
      </c>
      <c r="B69" s="171" t="s">
        <v>1782</v>
      </c>
      <c r="C69" s="30"/>
      <c r="D69" s="30"/>
      <c r="E69" s="30"/>
      <c r="F69" s="30"/>
      <c r="G69" s="53" t="s">
        <v>1838</v>
      </c>
    </row>
    <row r="70" spans="1:7">
      <c r="A70" s="54" t="s">
        <v>1731</v>
      </c>
      <c r="B70" s="172" t="s">
        <v>602</v>
      </c>
      <c r="C70" s="38"/>
      <c r="D70" s="32"/>
      <c r="E70" s="32"/>
      <c r="F70" s="32"/>
      <c r="G70" s="56" t="s">
        <v>3022</v>
      </c>
    </row>
    <row r="71" spans="1:7">
      <c r="A71" s="51"/>
      <c r="B71" s="30"/>
      <c r="C71" s="30"/>
      <c r="D71" s="35"/>
      <c r="E71" s="35"/>
      <c r="F71" s="35"/>
      <c r="G71" s="166"/>
    </row>
    <row r="72" spans="1:7" ht="15.75">
      <c r="A72" s="51"/>
      <c r="B72" s="140" t="s">
        <v>283</v>
      </c>
      <c r="C72" s="1095"/>
      <c r="D72" s="71"/>
      <c r="E72" s="140"/>
      <c r="F72" s="35"/>
      <c r="G72" s="166"/>
    </row>
    <row r="73" spans="1:7">
      <c r="A73" s="51"/>
      <c r="B73" s="3348" t="s">
        <v>2312</v>
      </c>
      <c r="C73" s="3292"/>
      <c r="D73" s="3292"/>
      <c r="E73" s="3292"/>
      <c r="F73" s="3353"/>
      <c r="G73" s="166"/>
    </row>
    <row r="74" spans="1:7">
      <c r="A74" s="51"/>
      <c r="B74" s="3349"/>
      <c r="C74" s="3292"/>
      <c r="D74" s="3292"/>
      <c r="E74" s="3292"/>
      <c r="F74" s="3353"/>
      <c r="G74" s="166"/>
    </row>
    <row r="75" spans="1:7">
      <c r="A75" s="54"/>
      <c r="B75" s="32"/>
      <c r="C75" s="32"/>
      <c r="D75" s="32"/>
      <c r="E75" s="32"/>
      <c r="F75" s="38"/>
      <c r="G75" s="166"/>
    </row>
    <row r="76" spans="1:7">
      <c r="A76" s="51" t="s">
        <v>967</v>
      </c>
      <c r="B76" s="35"/>
      <c r="C76" s="35"/>
      <c r="D76" s="35"/>
      <c r="E76" s="35"/>
      <c r="F76" s="30"/>
      <c r="G76" s="156"/>
    </row>
    <row r="77" spans="1:7">
      <c r="A77" s="51" t="s">
        <v>969</v>
      </c>
      <c r="B77" s="35"/>
      <c r="C77" s="35"/>
      <c r="D77" s="35"/>
      <c r="E77" s="35"/>
      <c r="F77" s="30"/>
      <c r="G77" s="156"/>
    </row>
    <row r="78" spans="1:7">
      <c r="A78" s="51" t="s">
        <v>972</v>
      </c>
      <c r="B78" s="35"/>
      <c r="C78" s="35"/>
      <c r="D78" s="35"/>
      <c r="E78" s="35"/>
      <c r="F78" s="30"/>
      <c r="G78" s="156"/>
    </row>
    <row r="79" spans="1:7">
      <c r="A79" s="51" t="s">
        <v>974</v>
      </c>
      <c r="B79" s="35"/>
      <c r="C79" s="35"/>
      <c r="D79" s="35"/>
      <c r="E79" s="35"/>
      <c r="F79" s="30"/>
      <c r="G79" s="156"/>
    </row>
    <row r="80" spans="1:7">
      <c r="A80" s="51" t="s">
        <v>976</v>
      </c>
      <c r="B80" s="35"/>
      <c r="C80" s="35"/>
      <c r="D80" s="35"/>
      <c r="E80" s="35"/>
      <c r="F80" s="30"/>
      <c r="G80" s="156"/>
    </row>
    <row r="81" spans="1:7">
      <c r="A81" s="54" t="s">
        <v>978</v>
      </c>
      <c r="B81" s="32"/>
      <c r="C81" s="32"/>
      <c r="D81" s="32"/>
      <c r="E81" s="32"/>
      <c r="F81" s="38"/>
      <c r="G81" s="153"/>
    </row>
    <row r="82" spans="1:7">
      <c r="A82" s="54" t="s">
        <v>980</v>
      </c>
      <c r="B82" s="32" t="s">
        <v>284</v>
      </c>
      <c r="C82" s="32"/>
      <c r="D82" s="32"/>
      <c r="E82" s="32"/>
      <c r="F82" s="38"/>
      <c r="G82" s="153">
        <f>SUM(G76:G81)</f>
        <v>0</v>
      </c>
    </row>
    <row r="83" spans="1:7">
      <c r="A83" s="51"/>
      <c r="B83" s="35"/>
      <c r="C83" s="35"/>
      <c r="D83" s="35"/>
      <c r="E83" s="35"/>
      <c r="F83" s="30"/>
      <c r="G83" s="166"/>
    </row>
    <row r="84" spans="1:7" ht="15.75">
      <c r="A84" s="51"/>
      <c r="B84" s="3354" t="s">
        <v>285</v>
      </c>
      <c r="C84" s="3355"/>
      <c r="D84" s="3355"/>
      <c r="E84" s="3355"/>
      <c r="F84" s="3356"/>
      <c r="G84" s="166"/>
    </row>
    <row r="85" spans="1:7">
      <c r="A85" s="51"/>
      <c r="B85" s="3345" t="s">
        <v>286</v>
      </c>
      <c r="C85" s="3346"/>
      <c r="D85" s="3346"/>
      <c r="E85" s="3346"/>
      <c r="F85" s="3347"/>
      <c r="G85" s="166"/>
    </row>
    <row r="86" spans="1:7">
      <c r="A86" s="51"/>
      <c r="B86" s="35"/>
      <c r="C86" s="35"/>
      <c r="D86" s="35"/>
      <c r="E86" s="35"/>
      <c r="F86" s="30"/>
      <c r="G86" s="166"/>
    </row>
    <row r="87" spans="1:7">
      <c r="A87" s="51"/>
      <c r="B87" s="3348" t="s">
        <v>2313</v>
      </c>
      <c r="C87" s="3292"/>
      <c r="D87" s="3292"/>
      <c r="E87" s="3292"/>
      <c r="F87" s="30"/>
      <c r="G87" s="166"/>
    </row>
    <row r="88" spans="1:7">
      <c r="A88" s="51"/>
      <c r="B88" s="3349"/>
      <c r="C88" s="3292"/>
      <c r="D88" s="3292"/>
      <c r="E88" s="3292"/>
      <c r="F88" s="30"/>
      <c r="G88" s="166"/>
    </row>
    <row r="89" spans="1:7">
      <c r="A89" s="51"/>
      <c r="B89" s="3349"/>
      <c r="C89" s="3292"/>
      <c r="D89" s="3292"/>
      <c r="E89" s="3292"/>
      <c r="F89" s="30"/>
      <c r="G89" s="166"/>
    </row>
    <row r="90" spans="1:7">
      <c r="A90" s="54"/>
      <c r="B90" s="3350"/>
      <c r="C90" s="3304"/>
      <c r="D90" s="3304"/>
      <c r="E90" s="3304"/>
      <c r="F90" s="38"/>
      <c r="G90" s="166"/>
    </row>
    <row r="91" spans="1:7">
      <c r="A91" s="54" t="s">
        <v>981</v>
      </c>
      <c r="B91" s="1133" t="s">
        <v>287</v>
      </c>
      <c r="C91" s="32"/>
      <c r="D91" s="32"/>
      <c r="E91" s="32"/>
      <c r="F91" s="38"/>
      <c r="G91" s="153">
        <v>441055</v>
      </c>
    </row>
    <row r="92" spans="1:7">
      <c r="A92" s="54" t="s">
        <v>983</v>
      </c>
      <c r="B92" s="1133" t="s">
        <v>288</v>
      </c>
      <c r="C92" s="32"/>
      <c r="D92" s="32"/>
      <c r="E92" s="32"/>
      <c r="F92" s="38"/>
      <c r="G92" s="153">
        <f>G82+G91</f>
        <v>441055</v>
      </c>
    </row>
    <row r="93" spans="1:7">
      <c r="A93" s="54" t="s">
        <v>985</v>
      </c>
      <c r="B93" s="1133" t="s">
        <v>289</v>
      </c>
      <c r="C93" s="32"/>
      <c r="D93" s="32"/>
      <c r="E93" s="32"/>
      <c r="F93" s="38"/>
      <c r="G93" s="153">
        <f>G60+G92</f>
        <v>497768050</v>
      </c>
    </row>
    <row r="94" spans="1:7">
      <c r="A94" s="51"/>
      <c r="B94" s="35"/>
      <c r="C94" s="35"/>
      <c r="D94" s="35"/>
      <c r="E94" s="35"/>
      <c r="F94" s="30"/>
      <c r="G94" s="166"/>
    </row>
    <row r="95" spans="1:7" ht="15.75">
      <c r="A95" s="51"/>
      <c r="B95" s="140" t="s">
        <v>290</v>
      </c>
      <c r="C95" s="35"/>
      <c r="D95" s="35"/>
      <c r="E95" s="35"/>
      <c r="F95" s="30"/>
      <c r="G95" s="166"/>
    </row>
    <row r="96" spans="1:7">
      <c r="A96" s="54"/>
      <c r="B96" s="32"/>
      <c r="C96" s="32"/>
      <c r="D96" s="32"/>
      <c r="E96" s="32"/>
      <c r="F96" s="38"/>
      <c r="G96" s="166"/>
    </row>
    <row r="97" spans="1:7">
      <c r="A97" s="54" t="s">
        <v>987</v>
      </c>
      <c r="B97" s="807" t="s">
        <v>291</v>
      </c>
      <c r="C97" s="32"/>
      <c r="D97" s="32"/>
      <c r="E97" s="32"/>
      <c r="F97" s="38"/>
      <c r="G97" s="153"/>
    </row>
    <row r="98" spans="1:7">
      <c r="A98" s="54" t="s">
        <v>989</v>
      </c>
      <c r="B98" s="807" t="s">
        <v>292</v>
      </c>
      <c r="C98" s="32"/>
      <c r="D98" s="32"/>
      <c r="E98" s="32"/>
      <c r="F98" s="38"/>
      <c r="G98" s="153"/>
    </row>
    <row r="99" spans="1:7">
      <c r="A99" s="54" t="s">
        <v>991</v>
      </c>
      <c r="B99" s="807" t="s">
        <v>293</v>
      </c>
      <c r="C99" s="32"/>
      <c r="D99" s="32"/>
      <c r="E99" s="32"/>
      <c r="F99" s="38"/>
      <c r="G99" s="153"/>
    </row>
    <row r="100" spans="1:7">
      <c r="A100" s="54" t="s">
        <v>993</v>
      </c>
      <c r="B100" s="807" t="s">
        <v>294</v>
      </c>
      <c r="C100" s="38"/>
      <c r="D100" s="38"/>
      <c r="E100" s="38"/>
      <c r="F100" s="38"/>
      <c r="G100" s="153"/>
    </row>
    <row r="101" spans="1:7">
      <c r="A101" s="54" t="s">
        <v>996</v>
      </c>
      <c r="B101" s="807" t="s">
        <v>295</v>
      </c>
      <c r="C101" s="32"/>
      <c r="D101" s="32"/>
      <c r="E101" s="32"/>
      <c r="F101" s="38"/>
      <c r="G101" s="153">
        <f>G97+G98-G99+G100</f>
        <v>0</v>
      </c>
    </row>
    <row r="102" spans="1:7">
      <c r="A102" s="34"/>
      <c r="B102" s="35"/>
      <c r="C102" s="35"/>
      <c r="D102" s="35"/>
      <c r="E102" s="35"/>
      <c r="F102" s="30"/>
      <c r="G102" s="144"/>
    </row>
    <row r="103" spans="1:7">
      <c r="A103" s="34"/>
      <c r="B103" s="35"/>
      <c r="C103" s="35"/>
      <c r="D103" s="35"/>
      <c r="E103" s="35"/>
      <c r="F103" s="30"/>
      <c r="G103" s="144"/>
    </row>
    <row r="104" spans="1:7">
      <c r="A104" s="34"/>
      <c r="B104" s="35"/>
      <c r="C104" s="35"/>
      <c r="D104" s="35"/>
      <c r="E104" s="35"/>
      <c r="F104" s="30"/>
      <c r="G104" s="144"/>
    </row>
    <row r="105" spans="1:7">
      <c r="A105" s="34"/>
      <c r="B105" s="35"/>
      <c r="C105" s="35"/>
      <c r="D105" s="35"/>
      <c r="E105" s="35"/>
      <c r="F105" s="30"/>
      <c r="G105" s="144"/>
    </row>
    <row r="106" spans="1:7">
      <c r="A106" s="34"/>
      <c r="B106" s="35"/>
      <c r="C106" s="35"/>
      <c r="D106" s="35"/>
      <c r="E106" s="35"/>
      <c r="F106" s="30"/>
      <c r="G106" s="144"/>
    </row>
    <row r="107" spans="1:7">
      <c r="A107" s="34"/>
      <c r="B107" s="35"/>
      <c r="C107" s="35"/>
      <c r="D107" s="35"/>
      <c r="E107" s="35"/>
      <c r="F107" s="30"/>
      <c r="G107" s="144"/>
    </row>
    <row r="108" spans="1:7">
      <c r="A108" s="34"/>
      <c r="B108" s="35"/>
      <c r="C108" s="35"/>
      <c r="D108" s="35"/>
      <c r="E108" s="35"/>
      <c r="F108" s="30"/>
      <c r="G108" s="144"/>
    </row>
    <row r="109" spans="1:7">
      <c r="A109" s="34"/>
      <c r="B109" s="35"/>
      <c r="C109" s="35"/>
      <c r="D109" s="35"/>
      <c r="E109" s="35"/>
      <c r="F109" s="30"/>
      <c r="G109" s="144"/>
    </row>
    <row r="110" spans="1:7">
      <c r="A110" s="34"/>
      <c r="B110" s="35"/>
      <c r="C110" s="35"/>
      <c r="D110" s="35"/>
      <c r="E110" s="35"/>
      <c r="F110" s="30"/>
      <c r="G110" s="144"/>
    </row>
    <row r="111" spans="1:7">
      <c r="A111" s="34"/>
      <c r="B111" s="35"/>
      <c r="C111" s="35"/>
      <c r="D111" s="35"/>
      <c r="E111" s="35"/>
      <c r="F111" s="30"/>
      <c r="G111" s="144"/>
    </row>
    <row r="112" spans="1:7">
      <c r="A112" s="34"/>
      <c r="B112" s="30"/>
      <c r="C112" s="35"/>
      <c r="D112" s="35"/>
      <c r="E112" s="35"/>
      <c r="F112" s="30"/>
      <c r="G112" s="144"/>
    </row>
    <row r="113" spans="1:7">
      <c r="A113" s="34"/>
      <c r="B113" s="30"/>
      <c r="C113" s="35"/>
      <c r="D113" s="35"/>
      <c r="E113" s="35"/>
      <c r="F113" s="30"/>
      <c r="G113" s="144"/>
    </row>
    <row r="114" spans="1:7">
      <c r="A114" s="34"/>
      <c r="B114" s="35"/>
      <c r="C114" s="35"/>
      <c r="D114" s="35"/>
      <c r="E114" s="35"/>
      <c r="F114" s="30"/>
      <c r="G114" s="144"/>
    </row>
    <row r="115" spans="1:7">
      <c r="A115" s="34"/>
      <c r="B115" s="30"/>
      <c r="C115" s="35"/>
      <c r="D115" s="35"/>
      <c r="E115" s="35"/>
      <c r="F115" s="30"/>
      <c r="G115" s="144"/>
    </row>
    <row r="116" spans="1:7">
      <c r="A116" s="34"/>
      <c r="B116" s="30"/>
      <c r="C116" s="30"/>
      <c r="D116" s="30"/>
      <c r="E116" s="30"/>
      <c r="F116" s="30"/>
      <c r="G116" s="144"/>
    </row>
    <row r="117" spans="1:7">
      <c r="A117" s="34"/>
      <c r="B117" s="30"/>
      <c r="C117" s="35"/>
      <c r="D117" s="35"/>
      <c r="E117" s="35"/>
      <c r="F117" s="30"/>
      <c r="G117" s="144"/>
    </row>
    <row r="118" spans="1:7">
      <c r="A118" s="34"/>
      <c r="B118" s="30"/>
      <c r="C118" s="35"/>
      <c r="D118" s="35"/>
      <c r="E118" s="35"/>
      <c r="F118" s="30"/>
      <c r="G118" s="144"/>
    </row>
    <row r="119" spans="1:7">
      <c r="A119" s="34"/>
      <c r="B119" s="30"/>
      <c r="C119" s="35"/>
      <c r="D119" s="35"/>
      <c r="E119" s="35"/>
      <c r="F119" s="30"/>
      <c r="G119" s="144"/>
    </row>
    <row r="120" spans="1:7">
      <c r="A120" s="34"/>
      <c r="B120" s="35"/>
      <c r="C120" s="35"/>
      <c r="D120" s="35"/>
      <c r="E120" s="35"/>
      <c r="F120" s="30"/>
      <c r="G120" s="144"/>
    </row>
    <row r="121" spans="1:7">
      <c r="A121" s="34"/>
      <c r="B121" s="30"/>
      <c r="C121" s="35"/>
      <c r="D121" s="35"/>
      <c r="E121" s="35"/>
      <c r="F121" s="30"/>
      <c r="G121" s="144"/>
    </row>
    <row r="122" spans="1:7">
      <c r="A122" s="34"/>
      <c r="B122" s="30"/>
      <c r="C122" s="35"/>
      <c r="D122" s="35"/>
      <c r="E122" s="35"/>
      <c r="F122" s="30"/>
      <c r="G122" s="144"/>
    </row>
    <row r="123" spans="1:7" ht="15.75" thickBot="1">
      <c r="A123" s="40"/>
      <c r="B123" s="41"/>
      <c r="C123" s="42"/>
      <c r="D123" s="42"/>
      <c r="E123" s="42"/>
      <c r="F123" s="41"/>
      <c r="G123" s="146"/>
    </row>
    <row r="124" spans="1:7">
      <c r="A124" s="1274" t="s">
        <v>1719</v>
      </c>
      <c r="B124" s="1274"/>
      <c r="C124" s="35"/>
      <c r="D124" s="17"/>
      <c r="E124" s="35"/>
      <c r="F124" s="30"/>
      <c r="G124" s="143"/>
    </row>
    <row r="125" spans="1:7">
      <c r="A125" s="35" t="s">
        <v>296</v>
      </c>
      <c r="B125" s="35"/>
      <c r="C125" s="35"/>
      <c r="D125" s="35"/>
      <c r="E125" s="35"/>
      <c r="F125" s="35"/>
      <c r="G125" s="147"/>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3"/>
    </row>
    <row r="130" spans="1:7">
      <c r="A130" s="30"/>
      <c r="B130" s="30"/>
      <c r="C130" s="30"/>
      <c r="D130" s="30"/>
      <c r="E130" s="30"/>
      <c r="F130" s="30"/>
      <c r="G130" s="143"/>
    </row>
    <row r="131" spans="1:7">
      <c r="A131" s="30"/>
      <c r="B131" s="30"/>
      <c r="C131" s="30"/>
      <c r="D131" s="30"/>
      <c r="E131" s="30"/>
      <c r="F131" s="30"/>
      <c r="G131" s="143"/>
    </row>
    <row r="132" spans="1:7">
      <c r="A132" s="30"/>
      <c r="B132" s="30"/>
      <c r="C132" s="30"/>
      <c r="D132" s="30"/>
      <c r="E132" s="30"/>
      <c r="F132" s="30"/>
      <c r="G132" s="143"/>
    </row>
    <row r="133" spans="1:7">
      <c r="A133" s="30"/>
      <c r="B133" s="30"/>
      <c r="C133" s="30"/>
      <c r="D133" s="30"/>
      <c r="E133" s="30"/>
      <c r="F133" s="30"/>
      <c r="G133" s="143"/>
    </row>
    <row r="134" spans="1:7">
      <c r="A134" s="30"/>
      <c r="B134" s="30"/>
      <c r="C134" s="30"/>
      <c r="D134" s="30"/>
      <c r="E134" s="30"/>
      <c r="F134" s="30"/>
      <c r="G134" s="143"/>
    </row>
    <row r="135" spans="1:7">
      <c r="A135" s="30"/>
      <c r="B135" s="30"/>
      <c r="C135" s="30"/>
      <c r="D135" s="30"/>
      <c r="E135" s="30"/>
      <c r="F135" s="30"/>
      <c r="G135" s="143"/>
    </row>
    <row r="136" spans="1:7">
      <c r="A136" s="30"/>
      <c r="B136" s="30"/>
      <c r="C136" s="30"/>
      <c r="D136" s="30"/>
      <c r="E136" s="30"/>
      <c r="F136" s="30"/>
      <c r="G136" s="143"/>
    </row>
    <row r="137" spans="1:7">
      <c r="A137" s="30"/>
      <c r="B137" s="30"/>
      <c r="C137" s="30"/>
      <c r="D137" s="30"/>
      <c r="E137" s="30"/>
      <c r="F137" s="30"/>
      <c r="G137" s="143"/>
    </row>
    <row r="138" spans="1:7">
      <c r="A138" s="30"/>
      <c r="B138" s="30"/>
      <c r="C138" s="30"/>
      <c r="D138" s="30"/>
      <c r="E138" s="30"/>
      <c r="F138" s="30"/>
      <c r="G138" s="143"/>
    </row>
    <row r="139" spans="1:7">
      <c r="A139" s="30"/>
      <c r="B139" s="30"/>
      <c r="C139" s="30"/>
      <c r="D139" s="30"/>
      <c r="E139" s="30"/>
      <c r="F139" s="30"/>
      <c r="G139" s="143"/>
    </row>
    <row r="140" spans="1:7">
      <c r="A140" s="30"/>
      <c r="B140" s="30"/>
      <c r="C140" s="30"/>
      <c r="D140" s="30"/>
      <c r="E140" s="30"/>
      <c r="F140" s="30"/>
      <c r="G140" s="30"/>
    </row>
    <row r="141" spans="1:7">
      <c r="A141" s="30"/>
      <c r="B141" s="30"/>
      <c r="C141" s="30"/>
      <c r="D141" s="30"/>
      <c r="E141" s="30"/>
      <c r="F141" s="30"/>
      <c r="G141" s="30"/>
    </row>
  </sheetData>
  <mergeCells count="12">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E142"/>
  <sheetViews>
    <sheetView defaultGridColor="0" topLeftCell="A106" colorId="22" zoomScaleNormal="100" zoomScaleSheetLayoutView="40" workbookViewId="0">
      <selection activeCell="E123" sqref="E123"/>
    </sheetView>
  </sheetViews>
  <sheetFormatPr defaultColWidth="9.6640625" defaultRowHeight="15"/>
  <cols>
    <col min="1" max="1" width="4.6640625" style="1538" customWidth="1"/>
    <col min="2" max="2" width="47" style="1538" customWidth="1"/>
    <col min="3" max="3" width="21.6640625" style="1538" customWidth="1"/>
    <col min="4" max="4" width="15.109375" style="1538" customWidth="1"/>
    <col min="5" max="5" width="25.109375" style="1538" customWidth="1"/>
    <col min="6" max="16384" width="9.6640625" style="1538"/>
  </cols>
  <sheetData>
    <row r="1" spans="1:5">
      <c r="A1" s="1688"/>
      <c r="B1" s="1689" t="s">
        <v>1799</v>
      </c>
      <c r="C1" s="1690" t="s">
        <v>1344</v>
      </c>
      <c r="D1" s="1778" t="s">
        <v>1801</v>
      </c>
      <c r="E1" s="1692" t="s">
        <v>1802</v>
      </c>
    </row>
    <row r="2" spans="1:5">
      <c r="A2" s="1696"/>
      <c r="B2" s="1540" t="str">
        <f>'Data Sheet'!$C$25</f>
        <v xml:space="preserve">New York State Electric &amp; Gas Corporation </v>
      </c>
      <c r="C2" s="1701" t="s">
        <v>2314</v>
      </c>
      <c r="D2" s="1540" t="s">
        <v>1804</v>
      </c>
      <c r="E2" s="1700"/>
    </row>
    <row r="3" spans="1:5" ht="15" customHeight="1">
      <c r="A3" s="1703"/>
      <c r="B3" s="1704"/>
      <c r="C3" s="1708" t="s">
        <v>1725</v>
      </c>
      <c r="D3" s="1644" t="str">
        <f>'Data Sheet'!$C$40</f>
        <v xml:space="preserve"> </v>
      </c>
      <c r="E3" s="1645" t="str">
        <f>'Data Sheet'!$C$38</f>
        <v>12/31/2017</v>
      </c>
    </row>
    <row r="4" spans="1:5" ht="15" customHeight="1">
      <c r="A4" s="1711"/>
      <c r="B4" s="1712" t="s">
        <v>297</v>
      </c>
      <c r="C4" s="1712"/>
      <c r="D4" s="1712"/>
      <c r="E4" s="1713"/>
    </row>
    <row r="5" spans="1:5" ht="15" customHeight="1">
      <c r="A5" s="1696"/>
      <c r="B5" s="3357" t="s">
        <v>3446</v>
      </c>
      <c r="C5" s="3360" t="s">
        <v>3447</v>
      </c>
      <c r="D5" s="3360"/>
      <c r="E5" s="3361"/>
    </row>
    <row r="6" spans="1:5">
      <c r="A6" s="1696"/>
      <c r="B6" s="3358"/>
      <c r="C6" s="3362"/>
      <c r="D6" s="3362"/>
      <c r="E6" s="3363"/>
    </row>
    <row r="7" spans="1:5">
      <c r="A7" s="1696"/>
      <c r="B7" s="3358"/>
      <c r="C7" s="3362"/>
      <c r="D7" s="3362"/>
      <c r="E7" s="3363"/>
    </row>
    <row r="8" spans="1:5">
      <c r="A8" s="1696"/>
      <c r="B8" s="3358"/>
      <c r="C8" s="3362"/>
      <c r="D8" s="3362"/>
      <c r="E8" s="3363"/>
    </row>
    <row r="9" spans="1:5">
      <c r="A9" s="1696"/>
      <c r="B9" s="3358"/>
      <c r="C9" s="2539"/>
      <c r="D9" s="2539"/>
      <c r="E9" s="2540"/>
    </row>
    <row r="10" spans="1:5">
      <c r="A10" s="1696"/>
      <c r="B10" s="3358"/>
      <c r="C10" s="2492"/>
      <c r="D10" s="2492"/>
      <c r="E10" s="2493"/>
    </row>
    <row r="11" spans="1:5">
      <c r="A11" s="1696"/>
      <c r="B11" s="3358"/>
      <c r="C11" s="1732"/>
      <c r="D11" s="1732"/>
      <c r="E11" s="1779"/>
    </row>
    <row r="12" spans="1:5">
      <c r="A12" s="1696"/>
      <c r="B12" s="3358"/>
      <c r="C12" s="1780"/>
      <c r="D12" s="1780"/>
      <c r="E12" s="1684"/>
    </row>
    <row r="13" spans="1:5">
      <c r="A13" s="1696"/>
      <c r="B13" s="3359" t="s">
        <v>3448</v>
      </c>
      <c r="C13" s="1714"/>
      <c r="D13" s="1561"/>
      <c r="E13" s="1684"/>
    </row>
    <row r="14" spans="1:5">
      <c r="A14" s="1696"/>
      <c r="B14" s="3358"/>
      <c r="C14" s="1714"/>
      <c r="D14" s="1561"/>
      <c r="E14" s="1684"/>
    </row>
    <row r="15" spans="1:5">
      <c r="A15" s="1703"/>
      <c r="B15" s="1712"/>
      <c r="C15" s="1712"/>
      <c r="D15" s="1707"/>
      <c r="E15" s="1734"/>
    </row>
    <row r="16" spans="1:5">
      <c r="A16" s="1739" t="s">
        <v>1728</v>
      </c>
      <c r="B16" s="1714" t="s">
        <v>298</v>
      </c>
      <c r="C16" s="1714"/>
      <c r="D16" s="1576"/>
      <c r="E16" s="1781" t="s">
        <v>299</v>
      </c>
    </row>
    <row r="17" spans="1:5">
      <c r="A17" s="1749" t="s">
        <v>1731</v>
      </c>
      <c r="B17" s="1712" t="s">
        <v>3021</v>
      </c>
      <c r="C17" s="1712"/>
      <c r="D17" s="1712"/>
      <c r="E17" s="1782" t="s">
        <v>3022</v>
      </c>
    </row>
    <row r="18" spans="1:5">
      <c r="A18" s="1719">
        <v>1</v>
      </c>
      <c r="B18" s="1724" t="s">
        <v>300</v>
      </c>
      <c r="C18" s="1712"/>
      <c r="D18" s="1783"/>
      <c r="E18" s="1784"/>
    </row>
    <row r="19" spans="1:5">
      <c r="A19" s="1719">
        <v>2</v>
      </c>
      <c r="B19" s="1785" t="s">
        <v>4593</v>
      </c>
      <c r="C19" s="1786"/>
      <c r="D19" s="2601"/>
      <c r="E19" s="1619">
        <v>104967199</v>
      </c>
    </row>
    <row r="20" spans="1:5">
      <c r="A20" s="1719">
        <v>3</v>
      </c>
      <c r="B20" s="1724" t="s">
        <v>386</v>
      </c>
      <c r="C20" s="1712"/>
      <c r="D20" s="1783"/>
      <c r="E20" s="1784"/>
    </row>
    <row r="21" spans="1:5">
      <c r="A21" s="1719">
        <v>4</v>
      </c>
      <c r="B21" s="1724" t="s">
        <v>387</v>
      </c>
      <c r="C21" s="1712"/>
      <c r="D21" s="1783"/>
      <c r="E21" s="1621">
        <v>108742860</v>
      </c>
    </row>
    <row r="22" spans="1:5">
      <c r="A22" s="1719">
        <v>5</v>
      </c>
      <c r="B22" s="3218" t="s">
        <v>5840</v>
      </c>
      <c r="C22" s="1712"/>
      <c r="D22" s="1704"/>
      <c r="E22" s="1621">
        <v>19682289</v>
      </c>
    </row>
    <row r="23" spans="1:5">
      <c r="A23" s="1719">
        <v>6</v>
      </c>
      <c r="B23" s="3218" t="s">
        <v>5841</v>
      </c>
      <c r="C23" s="1712"/>
      <c r="D23" s="1704"/>
      <c r="E23" s="1621">
        <v>5647030</v>
      </c>
    </row>
    <row r="24" spans="1:5">
      <c r="A24" s="1719">
        <v>7</v>
      </c>
      <c r="B24" s="3218" t="s">
        <v>5842</v>
      </c>
      <c r="C24" s="1712"/>
      <c r="D24" s="1704"/>
      <c r="E24" s="1621">
        <v>3862245</v>
      </c>
    </row>
    <row r="25" spans="1:5">
      <c r="A25" s="1719">
        <v>8</v>
      </c>
      <c r="B25" s="1724" t="s">
        <v>388</v>
      </c>
      <c r="C25" s="1712"/>
      <c r="D25" s="1704"/>
      <c r="E25" s="1621">
        <v>59188911</v>
      </c>
    </row>
    <row r="26" spans="1:5">
      <c r="A26" s="1719">
        <v>9</v>
      </c>
      <c r="B26" s="1724" t="s">
        <v>389</v>
      </c>
      <c r="C26" s="1712"/>
      <c r="D26" s="1704"/>
      <c r="E26" s="1621">
        <v>-510000</v>
      </c>
    </row>
    <row r="27" spans="1:5">
      <c r="A27" s="1719">
        <v>10</v>
      </c>
      <c r="B27" s="1724" t="s">
        <v>390</v>
      </c>
      <c r="C27" s="1712"/>
      <c r="D27" s="1704"/>
      <c r="E27" s="1621">
        <v>-15511440</v>
      </c>
    </row>
    <row r="28" spans="1:5">
      <c r="A28" s="1719">
        <v>11</v>
      </c>
      <c r="B28" s="1724" t="s">
        <v>391</v>
      </c>
      <c r="C28" s="1712"/>
      <c r="D28" s="1704"/>
      <c r="E28" s="1621">
        <v>-2802524</v>
      </c>
    </row>
    <row r="29" spans="1:5">
      <c r="A29" s="1719">
        <v>12</v>
      </c>
      <c r="B29" s="1724" t="s">
        <v>392</v>
      </c>
      <c r="C29" s="1712"/>
      <c r="D29" s="1704"/>
      <c r="E29" s="1621"/>
    </row>
    <row r="30" spans="1:5">
      <c r="A30" s="1719">
        <v>13</v>
      </c>
      <c r="B30" s="1724" t="s">
        <v>393</v>
      </c>
      <c r="C30" s="1712"/>
      <c r="D30" s="1704"/>
      <c r="E30" s="1621">
        <v>67174849</v>
      </c>
    </row>
    <row r="31" spans="1:5">
      <c r="A31" s="1719">
        <v>14</v>
      </c>
      <c r="B31" s="1724" t="s">
        <v>394</v>
      </c>
      <c r="C31" s="1712"/>
      <c r="D31" s="1704"/>
      <c r="E31" s="1621">
        <v>-49734724</v>
      </c>
    </row>
    <row r="32" spans="1:5">
      <c r="A32" s="1719">
        <v>15</v>
      </c>
      <c r="B32" s="1724" t="s">
        <v>395</v>
      </c>
      <c r="C32" s="1712"/>
      <c r="D32" s="1704"/>
      <c r="E32" s="1621">
        <v>40242090</v>
      </c>
    </row>
    <row r="33" spans="1:5">
      <c r="A33" s="1719">
        <v>16</v>
      </c>
      <c r="B33" s="1724" t="s">
        <v>396</v>
      </c>
      <c r="C33" s="1712"/>
      <c r="D33" s="1704"/>
      <c r="E33" s="1621">
        <v>7314729</v>
      </c>
    </row>
    <row r="34" spans="1:5">
      <c r="A34" s="1719">
        <v>17</v>
      </c>
      <c r="B34" s="1724" t="s">
        <v>397</v>
      </c>
      <c r="C34" s="1712"/>
      <c r="D34" s="1704"/>
      <c r="E34" s="1621"/>
    </row>
    <row r="35" spans="1:5">
      <c r="A35" s="1719">
        <v>18</v>
      </c>
      <c r="B35" s="1724" t="s">
        <v>398</v>
      </c>
      <c r="C35" s="1712"/>
      <c r="D35" s="1704"/>
      <c r="E35" s="1621">
        <v>13711639</v>
      </c>
    </row>
    <row r="36" spans="1:5">
      <c r="A36" s="1719">
        <v>19</v>
      </c>
      <c r="B36" s="3219" t="s">
        <v>5843</v>
      </c>
      <c r="C36" s="1712"/>
      <c r="D36" s="1704"/>
      <c r="E36" s="1621">
        <v>60824924</v>
      </c>
    </row>
    <row r="37" spans="1:5">
      <c r="A37" s="1719">
        <v>20</v>
      </c>
      <c r="B37" s="1724"/>
      <c r="C37" s="1712"/>
      <c r="D37" s="1704"/>
      <c r="E37" s="1621"/>
    </row>
    <row r="38" spans="1:5">
      <c r="A38" s="1719">
        <v>21</v>
      </c>
      <c r="B38" s="1724"/>
      <c r="C38" s="1712"/>
      <c r="D38" s="1704"/>
      <c r="E38" s="1621"/>
    </row>
    <row r="39" spans="1:5">
      <c r="A39" s="1719">
        <v>22</v>
      </c>
      <c r="B39" s="1785" t="s">
        <v>399</v>
      </c>
      <c r="C39" s="1786"/>
      <c r="D39" s="1787"/>
      <c r="E39" s="1621">
        <f>E19+SUM(E21:E32)-E33-E34+SUM(E35:E38)</f>
        <v>408170619</v>
      </c>
    </row>
    <row r="40" spans="1:5">
      <c r="A40" s="1719">
        <v>23</v>
      </c>
      <c r="B40" s="1724"/>
      <c r="C40" s="1712"/>
      <c r="D40" s="1704"/>
      <c r="E40" s="1621"/>
    </row>
    <row r="41" spans="1:5">
      <c r="A41" s="1719">
        <v>24</v>
      </c>
      <c r="B41" s="1724" t="s">
        <v>400</v>
      </c>
      <c r="C41" s="1712"/>
      <c r="D41" s="1704"/>
      <c r="E41" s="1621"/>
    </row>
    <row r="42" spans="1:5">
      <c r="A42" s="1719">
        <v>25</v>
      </c>
      <c r="B42" s="1724" t="s">
        <v>401</v>
      </c>
      <c r="C42" s="1712"/>
      <c r="D42" s="1704"/>
      <c r="E42" s="1621"/>
    </row>
    <row r="43" spans="1:5">
      <c r="A43" s="1719">
        <v>26</v>
      </c>
      <c r="B43" s="1724" t="s">
        <v>402</v>
      </c>
      <c r="C43" s="1712"/>
      <c r="D43" s="1704"/>
      <c r="E43" s="1621">
        <v>-363421521</v>
      </c>
    </row>
    <row r="44" spans="1:5">
      <c r="A44" s="1719">
        <v>27</v>
      </c>
      <c r="B44" s="1724" t="s">
        <v>403</v>
      </c>
      <c r="C44" s="1712"/>
      <c r="D44" s="1704"/>
      <c r="E44" s="1621"/>
    </row>
    <row r="45" spans="1:5">
      <c r="A45" s="1719">
        <v>28</v>
      </c>
      <c r="B45" s="1724" t="s">
        <v>404</v>
      </c>
      <c r="C45" s="1712"/>
      <c r="D45" s="1704"/>
      <c r="E45" s="1621"/>
    </row>
    <row r="46" spans="1:5">
      <c r="A46" s="1719">
        <v>29</v>
      </c>
      <c r="B46" s="1724" t="s">
        <v>405</v>
      </c>
      <c r="C46" s="1712"/>
      <c r="D46" s="1704"/>
      <c r="E46" s="1621"/>
    </row>
    <row r="47" spans="1:5">
      <c r="A47" s="1719">
        <v>30</v>
      </c>
      <c r="B47" s="1724" t="s">
        <v>396</v>
      </c>
      <c r="C47" s="1712"/>
      <c r="D47" s="1704"/>
      <c r="E47" s="1621">
        <v>7314729</v>
      </c>
    </row>
    <row r="48" spans="1:5">
      <c r="A48" s="1719">
        <v>31</v>
      </c>
      <c r="B48" s="1724" t="s">
        <v>398</v>
      </c>
      <c r="C48" s="1712"/>
      <c r="D48" s="1704"/>
      <c r="E48" s="1621"/>
    </row>
    <row r="49" spans="1:5">
      <c r="A49" s="1719">
        <v>32</v>
      </c>
      <c r="B49" s="1724"/>
      <c r="C49" s="1712"/>
      <c r="D49" s="1704"/>
      <c r="E49" s="1621"/>
    </row>
    <row r="50" spans="1:5">
      <c r="A50" s="1719">
        <v>33</v>
      </c>
      <c r="B50" s="1724"/>
      <c r="C50" s="1712"/>
      <c r="D50" s="1704"/>
      <c r="E50" s="1621"/>
    </row>
    <row r="51" spans="1:5">
      <c r="A51" s="1719">
        <v>34</v>
      </c>
      <c r="B51" s="1785" t="s">
        <v>1635</v>
      </c>
      <c r="C51" s="1786"/>
      <c r="D51" s="1787"/>
      <c r="E51" s="1621">
        <f>SUM(E42:E50)</f>
        <v>-356106792</v>
      </c>
    </row>
    <row r="52" spans="1:5">
      <c r="A52" s="1719">
        <v>35</v>
      </c>
      <c r="B52" s="1724"/>
      <c r="C52" s="1712"/>
      <c r="D52" s="1704"/>
      <c r="E52" s="1784"/>
    </row>
    <row r="53" spans="1:5">
      <c r="A53" s="1719">
        <v>36</v>
      </c>
      <c r="B53" s="1724" t="s">
        <v>1636</v>
      </c>
      <c r="C53" s="1712"/>
      <c r="D53" s="1704"/>
      <c r="E53" s="1621"/>
    </row>
    <row r="54" spans="1:5">
      <c r="A54" s="1719">
        <v>37</v>
      </c>
      <c r="B54" s="1724" t="s">
        <v>1500</v>
      </c>
      <c r="C54" s="1712"/>
      <c r="D54" s="1704"/>
      <c r="E54" s="1621"/>
    </row>
    <row r="55" spans="1:5">
      <c r="A55" s="1719">
        <v>38</v>
      </c>
      <c r="B55" s="1724"/>
      <c r="C55" s="1712"/>
      <c r="D55" s="1704"/>
      <c r="E55" s="1621"/>
    </row>
    <row r="56" spans="1:5">
      <c r="A56" s="1719">
        <v>39</v>
      </c>
      <c r="B56" s="1724" t="s">
        <v>1501</v>
      </c>
      <c r="C56" s="1712"/>
      <c r="D56" s="1704"/>
      <c r="E56" s="1621"/>
    </row>
    <row r="57" spans="1:5">
      <c r="A57" s="1719">
        <v>40</v>
      </c>
      <c r="B57" s="1724" t="s">
        <v>1502</v>
      </c>
      <c r="C57" s="1712"/>
      <c r="D57" s="1704"/>
      <c r="E57" s="1621"/>
    </row>
    <row r="58" spans="1:5">
      <c r="A58" s="1719">
        <v>41</v>
      </c>
      <c r="B58" s="1724" t="s">
        <v>1503</v>
      </c>
      <c r="C58" s="1712"/>
      <c r="D58" s="1704"/>
      <c r="E58" s="1784"/>
    </row>
    <row r="59" spans="1:5">
      <c r="A59" s="1719">
        <v>42</v>
      </c>
      <c r="B59" s="1724" t="s">
        <v>1504</v>
      </c>
      <c r="C59" s="1712"/>
      <c r="D59" s="1704"/>
      <c r="E59" s="1621"/>
    </row>
    <row r="60" spans="1:5">
      <c r="A60" s="1719">
        <v>43</v>
      </c>
      <c r="B60" s="1724"/>
      <c r="C60" s="1712"/>
      <c r="D60" s="1704"/>
      <c r="E60" s="1621"/>
    </row>
    <row r="61" spans="1:5">
      <c r="A61" s="1719">
        <v>44</v>
      </c>
      <c r="B61" s="1724" t="s">
        <v>1505</v>
      </c>
      <c r="C61" s="1712"/>
      <c r="D61" s="1704"/>
      <c r="E61" s="1621"/>
    </row>
    <row r="62" spans="1:5" ht="15.75" thickBot="1">
      <c r="A62" s="1788">
        <v>45</v>
      </c>
      <c r="B62" s="1789" t="s">
        <v>1506</v>
      </c>
      <c r="C62" s="1775"/>
      <c r="D62" s="1774"/>
      <c r="E62" s="1671"/>
    </row>
    <row r="63" spans="1:5">
      <c r="A63" s="2503" t="s">
        <v>4664</v>
      </c>
      <c r="B63" s="2538"/>
      <c r="C63" s="1714"/>
      <c r="D63" s="1698"/>
      <c r="E63" s="1639"/>
    </row>
    <row r="64" spans="1:5">
      <c r="A64" s="1714" t="s">
        <v>1507</v>
      </c>
      <c r="B64" s="1576"/>
      <c r="C64" s="1714"/>
      <c r="D64" s="1714"/>
      <c r="E64" s="1637"/>
    </row>
    <row r="65" spans="1:5" ht="15.75" thickBot="1">
      <c r="A65" s="1714"/>
      <c r="B65" s="1576"/>
      <c r="C65" s="1714"/>
      <c r="D65" s="1714"/>
      <c r="E65" s="1637"/>
    </row>
    <row r="66" spans="1:5">
      <c r="A66" s="1688"/>
      <c r="B66" s="1689" t="s">
        <v>1799</v>
      </c>
      <c r="C66" s="1690" t="s">
        <v>1344</v>
      </c>
      <c r="D66" s="1778" t="s">
        <v>1801</v>
      </c>
      <c r="E66" s="1692" t="s">
        <v>1802</v>
      </c>
    </row>
    <row r="67" spans="1:5">
      <c r="A67" s="1696"/>
      <c r="B67" s="1540" t="str">
        <f>'Data Sheet'!$C$25</f>
        <v xml:space="preserve">New York State Electric &amp; Gas Corporation </v>
      </c>
      <c r="C67" s="1701" t="s">
        <v>2314</v>
      </c>
      <c r="D67" s="1540" t="s">
        <v>1804</v>
      </c>
      <c r="E67" s="1700"/>
    </row>
    <row r="68" spans="1:5">
      <c r="A68" s="1703"/>
      <c r="B68" s="1704"/>
      <c r="C68" s="1708" t="s">
        <v>1725</v>
      </c>
      <c r="D68" s="1644" t="str">
        <f>'Data Sheet'!$C$40</f>
        <v xml:space="preserve"> </v>
      </c>
      <c r="E68" s="1645" t="str">
        <f>'Data Sheet'!$C$38</f>
        <v>12/31/2017</v>
      </c>
    </row>
    <row r="69" spans="1:5">
      <c r="A69" s="1711"/>
      <c r="B69" s="1712" t="s">
        <v>1508</v>
      </c>
      <c r="C69" s="1712"/>
      <c r="D69" s="1712"/>
      <c r="E69" s="1713"/>
    </row>
    <row r="70" spans="1:5">
      <c r="A70" s="1790" t="s">
        <v>3449</v>
      </c>
      <c r="B70" s="1763" t="s">
        <v>3450</v>
      </c>
      <c r="C70" s="1548" t="s">
        <v>1509</v>
      </c>
      <c r="D70" s="1561"/>
      <c r="E70" s="2000"/>
    </row>
    <row r="71" spans="1:5">
      <c r="A71" s="1791"/>
      <c r="B71" s="3337" t="s">
        <v>3451</v>
      </c>
      <c r="C71" s="1548" t="s">
        <v>1510</v>
      </c>
      <c r="D71" s="1561"/>
      <c r="E71" s="2000"/>
    </row>
    <row r="72" spans="1:5">
      <c r="A72" s="1696"/>
      <c r="B72" s="3334"/>
      <c r="C72" s="1548" t="s">
        <v>1511</v>
      </c>
      <c r="D72" s="1561"/>
      <c r="E72" s="2000"/>
    </row>
    <row r="73" spans="1:5">
      <c r="A73" s="1696"/>
      <c r="B73" s="3334"/>
      <c r="C73" s="1548" t="s">
        <v>1512</v>
      </c>
      <c r="D73" s="1561"/>
      <c r="E73" s="2537"/>
    </row>
    <row r="74" spans="1:5">
      <c r="A74" s="1696"/>
      <c r="B74" s="3337" t="s">
        <v>3452</v>
      </c>
      <c r="C74" s="1548" t="s">
        <v>1513</v>
      </c>
      <c r="D74" s="1561"/>
      <c r="E74" s="2000"/>
    </row>
    <row r="75" spans="1:5">
      <c r="A75" s="1696"/>
      <c r="B75" s="3337"/>
      <c r="C75" s="1548" t="s">
        <v>359</v>
      </c>
      <c r="D75" s="1561"/>
      <c r="E75" s="2000"/>
    </row>
    <row r="76" spans="1:5" ht="15" customHeight="1">
      <c r="A76" s="1696"/>
      <c r="B76" s="3337"/>
      <c r="C76" s="2541" t="s">
        <v>360</v>
      </c>
      <c r="D76" s="2541"/>
      <c r="E76" s="2542"/>
    </row>
    <row r="77" spans="1:5">
      <c r="A77" s="1696"/>
      <c r="B77" s="3337"/>
      <c r="C77" s="2541"/>
      <c r="D77" s="2541"/>
      <c r="E77" s="2542"/>
    </row>
    <row r="78" spans="1:5">
      <c r="A78" s="1703"/>
      <c r="B78" s="1712"/>
      <c r="C78" s="1712"/>
      <c r="D78" s="1707"/>
      <c r="E78" s="1734"/>
    </row>
    <row r="79" spans="1:5">
      <c r="A79" s="1739" t="s">
        <v>1728</v>
      </c>
      <c r="B79" s="1714" t="s">
        <v>361</v>
      </c>
      <c r="C79" s="1714"/>
      <c r="D79" s="1576"/>
      <c r="E79" s="1781" t="s">
        <v>299</v>
      </c>
    </row>
    <row r="80" spans="1:5">
      <c r="A80" s="1749" t="s">
        <v>1731</v>
      </c>
      <c r="B80" s="1712" t="s">
        <v>3021</v>
      </c>
      <c r="C80" s="1712"/>
      <c r="D80" s="1712"/>
      <c r="E80" s="1782" t="s">
        <v>3022</v>
      </c>
    </row>
    <row r="81" spans="1:5">
      <c r="A81" s="1719">
        <v>46</v>
      </c>
      <c r="B81" s="1724" t="s">
        <v>362</v>
      </c>
      <c r="C81" s="1712"/>
      <c r="D81" s="1783"/>
      <c r="E81" s="1619"/>
    </row>
    <row r="82" spans="1:5">
      <c r="A82" s="1719">
        <v>47</v>
      </c>
      <c r="B82" s="1724" t="s">
        <v>363</v>
      </c>
      <c r="C82" s="1712"/>
      <c r="D82" s="1783"/>
      <c r="E82" s="1621"/>
    </row>
    <row r="83" spans="1:5">
      <c r="A83" s="1719">
        <v>48</v>
      </c>
      <c r="B83" s="1724"/>
      <c r="C83" s="1712"/>
      <c r="D83" s="1783"/>
      <c r="E83" s="1621"/>
    </row>
    <row r="84" spans="1:5">
      <c r="A84" s="1719">
        <v>49</v>
      </c>
      <c r="B84" s="1724" t="s">
        <v>364</v>
      </c>
      <c r="C84" s="1712"/>
      <c r="D84" s="1783"/>
      <c r="E84" s="1621"/>
    </row>
    <row r="85" spans="1:5">
      <c r="A85" s="1719">
        <v>50</v>
      </c>
      <c r="B85" s="1724" t="s">
        <v>365</v>
      </c>
      <c r="C85" s="1712"/>
      <c r="D85" s="1704"/>
      <c r="E85" s="1621"/>
    </row>
    <row r="86" spans="1:5">
      <c r="A86" s="1719">
        <v>51</v>
      </c>
      <c r="B86" s="1724" t="s">
        <v>366</v>
      </c>
      <c r="C86" s="1712"/>
      <c r="D86" s="1704"/>
      <c r="E86" s="1621"/>
    </row>
    <row r="87" spans="1:5">
      <c r="A87" s="1719">
        <v>52</v>
      </c>
      <c r="B87" s="1724" t="s">
        <v>367</v>
      </c>
      <c r="C87" s="1712"/>
      <c r="D87" s="1704"/>
      <c r="E87" s="1621"/>
    </row>
    <row r="88" spans="1:5">
      <c r="A88" s="1719">
        <v>53</v>
      </c>
      <c r="B88" s="1785" t="s">
        <v>4594</v>
      </c>
      <c r="C88" s="1786"/>
      <c r="D88" s="1787"/>
      <c r="E88" s="1655">
        <v>-25677</v>
      </c>
    </row>
    <row r="89" spans="1:5">
      <c r="A89" s="1719">
        <v>54</v>
      </c>
      <c r="B89" s="1724"/>
      <c r="C89" s="1712"/>
      <c r="D89" s="1704"/>
      <c r="E89" s="1621"/>
    </row>
    <row r="90" spans="1:5">
      <c r="A90" s="1719">
        <v>55</v>
      </c>
      <c r="B90" s="1724"/>
      <c r="C90" s="1712"/>
      <c r="D90" s="1704"/>
      <c r="E90" s="1621"/>
    </row>
    <row r="91" spans="1:5">
      <c r="A91" s="1719">
        <v>56</v>
      </c>
      <c r="B91" s="1724" t="s">
        <v>368</v>
      </c>
      <c r="C91" s="1712"/>
      <c r="D91" s="1704"/>
      <c r="E91" s="1784"/>
    </row>
    <row r="92" spans="1:5">
      <c r="A92" s="1719">
        <v>57</v>
      </c>
      <c r="B92" s="1785" t="s">
        <v>4595</v>
      </c>
      <c r="C92" s="1786"/>
      <c r="D92" s="1787"/>
      <c r="E92" s="1621">
        <f>E51+SUM(E53:E62)+SUM(E81:E90)</f>
        <v>-356132469</v>
      </c>
    </row>
    <row r="93" spans="1:5">
      <c r="A93" s="1719">
        <v>58</v>
      </c>
      <c r="B93" s="1724"/>
      <c r="C93" s="1712"/>
      <c r="D93" s="1704"/>
      <c r="E93" s="1784"/>
    </row>
    <row r="94" spans="1:5">
      <c r="A94" s="1719">
        <v>59</v>
      </c>
      <c r="B94" s="1724" t="s">
        <v>369</v>
      </c>
      <c r="C94" s="1712"/>
      <c r="D94" s="1704"/>
      <c r="E94" s="1784"/>
    </row>
    <row r="95" spans="1:5">
      <c r="A95" s="1719">
        <v>60</v>
      </c>
      <c r="B95" s="1724" t="s">
        <v>370</v>
      </c>
      <c r="C95" s="1712"/>
      <c r="D95" s="1704"/>
      <c r="E95" s="1784"/>
    </row>
    <row r="96" spans="1:5">
      <c r="A96" s="1719">
        <v>61</v>
      </c>
      <c r="B96" s="1724" t="s">
        <v>371</v>
      </c>
      <c r="C96" s="1712"/>
      <c r="D96" s="1704"/>
      <c r="E96" s="1621">
        <v>-200000000</v>
      </c>
    </row>
    <row r="97" spans="1:5">
      <c r="A97" s="1719">
        <v>62</v>
      </c>
      <c r="B97" s="1724" t="s">
        <v>372</v>
      </c>
      <c r="C97" s="1712"/>
      <c r="D97" s="1704"/>
      <c r="E97" s="1621"/>
    </row>
    <row r="98" spans="1:5">
      <c r="A98" s="1719">
        <v>63</v>
      </c>
      <c r="B98" s="1724" t="s">
        <v>373</v>
      </c>
      <c r="C98" s="1712"/>
      <c r="D98" s="1704"/>
      <c r="E98" s="1621"/>
    </row>
    <row r="99" spans="1:5">
      <c r="A99" s="2585">
        <v>64</v>
      </c>
      <c r="B99" s="1785" t="s">
        <v>4596</v>
      </c>
      <c r="C99" s="1786"/>
      <c r="D99" s="1787"/>
      <c r="E99" s="1655"/>
    </row>
    <row r="100" spans="1:5">
      <c r="A100" s="1719">
        <v>65</v>
      </c>
      <c r="B100" s="1724"/>
      <c r="C100" s="1712"/>
      <c r="D100" s="1704"/>
      <c r="E100" s="1621"/>
    </row>
    <row r="101" spans="1:5">
      <c r="A101" s="1719">
        <v>66</v>
      </c>
      <c r="B101" s="1724" t="s">
        <v>374</v>
      </c>
      <c r="C101" s="1712"/>
      <c r="D101" s="1704"/>
      <c r="E101" s="1621">
        <v>268793554</v>
      </c>
    </row>
    <row r="102" spans="1:5">
      <c r="A102" s="1719">
        <v>67</v>
      </c>
      <c r="B102" s="1785" t="s">
        <v>4596</v>
      </c>
      <c r="C102" s="1786"/>
      <c r="D102" s="1787"/>
      <c r="E102" s="1655"/>
    </row>
    <row r="103" spans="1:5">
      <c r="A103" s="1719">
        <v>68</v>
      </c>
      <c r="B103" s="1724"/>
      <c r="C103" s="1712"/>
      <c r="D103" s="1704"/>
      <c r="E103" s="1621"/>
    </row>
    <row r="104" spans="1:5">
      <c r="A104" s="1719">
        <v>69</v>
      </c>
      <c r="B104" s="1724"/>
      <c r="C104" s="1712"/>
      <c r="D104" s="1704"/>
      <c r="E104" s="1621"/>
    </row>
    <row r="105" spans="1:5">
      <c r="A105" s="1719">
        <v>70</v>
      </c>
      <c r="B105" s="1785" t="s">
        <v>4597</v>
      </c>
      <c r="C105" s="1786"/>
      <c r="D105" s="1787"/>
      <c r="E105" s="1621">
        <f>SUM(E96:E104)</f>
        <v>68793554</v>
      </c>
    </row>
    <row r="106" spans="1:5">
      <c r="A106" s="1719">
        <v>71</v>
      </c>
      <c r="B106" s="1724"/>
      <c r="C106" s="1712"/>
      <c r="D106" s="1704"/>
      <c r="E106" s="1621"/>
    </row>
    <row r="107" spans="1:5">
      <c r="A107" s="1719">
        <v>72</v>
      </c>
      <c r="B107" s="1724" t="s">
        <v>375</v>
      </c>
      <c r="C107" s="1712"/>
      <c r="D107" s="1704"/>
      <c r="E107" s="1784"/>
    </row>
    <row r="108" spans="1:5">
      <c r="A108" s="1719">
        <v>73</v>
      </c>
      <c r="B108" s="1724" t="s">
        <v>376</v>
      </c>
      <c r="C108" s="1712"/>
      <c r="D108" s="1704"/>
      <c r="E108" s="1621"/>
    </row>
    <row r="109" spans="1:5">
      <c r="A109" s="1719">
        <v>74</v>
      </c>
      <c r="B109" s="1724" t="s">
        <v>372</v>
      </c>
      <c r="C109" s="1712"/>
      <c r="D109" s="1704"/>
      <c r="E109" s="1621"/>
    </row>
    <row r="110" spans="1:5">
      <c r="A110" s="1719">
        <v>75</v>
      </c>
      <c r="B110" s="1724" t="s">
        <v>373</v>
      </c>
      <c r="C110" s="1712"/>
      <c r="D110" s="1704"/>
      <c r="E110" s="1621"/>
    </row>
    <row r="111" spans="1:5">
      <c r="A111" s="1719">
        <v>76</v>
      </c>
      <c r="B111" s="1785" t="s">
        <v>4596</v>
      </c>
      <c r="C111" s="1786"/>
      <c r="D111" s="1787"/>
      <c r="E111" s="1655">
        <v>-21026704</v>
      </c>
    </row>
    <row r="112" spans="1:5">
      <c r="A112" s="1719">
        <v>77</v>
      </c>
      <c r="B112" s="1724"/>
      <c r="C112" s="1712"/>
      <c r="D112" s="1704"/>
      <c r="E112" s="1621"/>
    </row>
    <row r="113" spans="1:5">
      <c r="A113" s="1719">
        <v>78</v>
      </c>
      <c r="B113" s="1724" t="s">
        <v>377</v>
      </c>
      <c r="C113" s="1712"/>
      <c r="D113" s="1704"/>
      <c r="E113" s="1621"/>
    </row>
    <row r="114" spans="1:5">
      <c r="A114" s="1719">
        <v>79</v>
      </c>
      <c r="B114" s="1724"/>
      <c r="C114" s="1712"/>
      <c r="D114" s="1704"/>
      <c r="E114" s="1621"/>
    </row>
    <row r="115" spans="1:5">
      <c r="A115" s="1719">
        <v>80</v>
      </c>
      <c r="B115" s="1724" t="s">
        <v>378</v>
      </c>
      <c r="C115" s="1712"/>
      <c r="D115" s="1704"/>
      <c r="E115" s="1621"/>
    </row>
    <row r="116" spans="1:5">
      <c r="A116" s="1719">
        <v>81</v>
      </c>
      <c r="B116" s="1724" t="s">
        <v>379</v>
      </c>
      <c r="C116" s="1712"/>
      <c r="D116" s="1704"/>
      <c r="E116" s="1621">
        <v>-100000000</v>
      </c>
    </row>
    <row r="117" spans="1:5">
      <c r="A117" s="1719">
        <v>82</v>
      </c>
      <c r="B117" s="1724" t="s">
        <v>380</v>
      </c>
      <c r="C117" s="1712"/>
      <c r="D117" s="1704"/>
      <c r="E117" s="1784"/>
    </row>
    <row r="118" spans="1:5">
      <c r="A118" s="1719">
        <v>83</v>
      </c>
      <c r="B118" s="1785" t="s">
        <v>4598</v>
      </c>
      <c r="C118" s="1786"/>
      <c r="D118" s="1787"/>
      <c r="E118" s="1621">
        <f>SUM(E105:E116)</f>
        <v>-52233150</v>
      </c>
    </row>
    <row r="119" spans="1:5">
      <c r="A119" s="1719">
        <v>84</v>
      </c>
      <c r="B119" s="1724"/>
      <c r="C119" s="1712"/>
      <c r="D119" s="1704"/>
      <c r="E119" s="1621"/>
    </row>
    <row r="120" spans="1:5">
      <c r="A120" s="1719">
        <v>85</v>
      </c>
      <c r="B120" s="1724" t="s">
        <v>381</v>
      </c>
      <c r="C120" s="1712"/>
      <c r="D120" s="1704"/>
      <c r="E120" s="1784"/>
    </row>
    <row r="121" spans="1:5">
      <c r="A121" s="1719">
        <v>86</v>
      </c>
      <c r="B121" s="1785" t="s">
        <v>4599</v>
      </c>
      <c r="C121" s="1786"/>
      <c r="D121" s="1787"/>
      <c r="E121" s="1621">
        <f>E39+E92+E118</f>
        <v>-195000</v>
      </c>
    </row>
    <row r="122" spans="1:5">
      <c r="A122" s="1719">
        <v>87</v>
      </c>
      <c r="B122" s="1724"/>
      <c r="C122" s="1712"/>
      <c r="D122" s="1704"/>
      <c r="E122" s="1784"/>
    </row>
    <row r="123" spans="1:5">
      <c r="A123" s="1719">
        <v>88</v>
      </c>
      <c r="B123" s="1724" t="s">
        <v>382</v>
      </c>
      <c r="C123" s="1712"/>
      <c r="D123" s="1704"/>
      <c r="E123" s="1621">
        <v>4392734</v>
      </c>
    </row>
    <row r="124" spans="1:5">
      <c r="A124" s="1719">
        <v>89</v>
      </c>
      <c r="B124" s="1724"/>
      <c r="C124" s="1712"/>
      <c r="D124" s="1704"/>
      <c r="E124" s="1784"/>
    </row>
    <row r="125" spans="1:5" ht="15.75" thickBot="1">
      <c r="A125" s="1788">
        <v>90</v>
      </c>
      <c r="B125" s="1789" t="s">
        <v>383</v>
      </c>
      <c r="C125" s="1775"/>
      <c r="D125" s="1774"/>
      <c r="E125" s="1671">
        <f>E121+E123</f>
        <v>4197734</v>
      </c>
    </row>
    <row r="126" spans="1:5">
      <c r="A126" s="2503" t="s">
        <v>4664</v>
      </c>
      <c r="B126" s="2538"/>
      <c r="C126" s="1698"/>
      <c r="D126" s="1698"/>
      <c r="E126" s="1639"/>
    </row>
    <row r="127" spans="1:5">
      <c r="A127" s="1714" t="s">
        <v>384</v>
      </c>
      <c r="B127" s="1714"/>
      <c r="C127" s="1714"/>
      <c r="D127" s="1714"/>
      <c r="E127" s="1637"/>
    </row>
    <row r="128" spans="1:5">
      <c r="A128" s="1561"/>
      <c r="B128" s="1561"/>
      <c r="C128" s="1561"/>
      <c r="D128" s="1561"/>
      <c r="E128" s="1561"/>
    </row>
    <row r="129" spans="1:5">
      <c r="A129" s="1583"/>
      <c r="B129" s="1583"/>
      <c r="C129" s="1583"/>
      <c r="D129" s="1583"/>
      <c r="E129" s="1583"/>
    </row>
    <row r="130" spans="1:5">
      <c r="A130" s="1561"/>
      <c r="B130" s="1714"/>
      <c r="C130" s="1698"/>
      <c r="D130" s="1698"/>
      <c r="E130" s="1639"/>
    </row>
    <row r="131" spans="1:5">
      <c r="A131" s="1561"/>
      <c r="B131" s="1714"/>
      <c r="C131" s="1698"/>
      <c r="D131" s="1698"/>
      <c r="E131" s="1639"/>
    </row>
    <row r="132" spans="1:5">
      <c r="A132" s="1561"/>
      <c r="B132" s="1714"/>
      <c r="C132" s="1698"/>
      <c r="D132" s="1698"/>
      <c r="E132" s="1639"/>
    </row>
    <row r="133" spans="1:5">
      <c r="A133" s="1561"/>
      <c r="B133" s="1714"/>
      <c r="C133" s="1698"/>
      <c r="D133" s="1698"/>
      <c r="E133" s="1639"/>
    </row>
    <row r="134" spans="1:5">
      <c r="A134" s="1561"/>
      <c r="B134" s="1714"/>
      <c r="C134" s="1698"/>
      <c r="D134" s="1698"/>
      <c r="E134" s="1639"/>
    </row>
    <row r="135" spans="1:5">
      <c r="A135" s="1698"/>
      <c r="B135" s="1698"/>
      <c r="C135" s="1698"/>
      <c r="D135" s="1698"/>
      <c r="E135" s="1639"/>
    </row>
    <row r="136" spans="1:5">
      <c r="A136" s="1698"/>
      <c r="B136" s="1698"/>
      <c r="C136" s="1698"/>
      <c r="D136" s="1698"/>
      <c r="E136" s="1639"/>
    </row>
    <row r="137" spans="1:5">
      <c r="A137" s="1698"/>
      <c r="B137" s="1698"/>
      <c r="C137" s="1698"/>
      <c r="D137" s="1698"/>
      <c r="E137" s="1639"/>
    </row>
    <row r="138" spans="1:5">
      <c r="A138" s="1698"/>
      <c r="B138" s="1698"/>
      <c r="C138" s="1698"/>
      <c r="D138" s="1698"/>
      <c r="E138" s="1639"/>
    </row>
    <row r="139" spans="1:5">
      <c r="A139" s="1698"/>
      <c r="B139" s="1698"/>
      <c r="C139" s="1698"/>
      <c r="D139" s="1698"/>
      <c r="E139" s="1639"/>
    </row>
    <row r="140" spans="1:5">
      <c r="A140" s="1698"/>
      <c r="B140" s="1698"/>
      <c r="C140" s="1698"/>
      <c r="D140" s="1698"/>
      <c r="E140" s="1639"/>
    </row>
    <row r="141" spans="1:5">
      <c r="A141" s="1698"/>
      <c r="B141" s="1698"/>
      <c r="C141" s="1698"/>
      <c r="D141" s="1698"/>
      <c r="E141" s="1639"/>
    </row>
    <row r="142" spans="1:5">
      <c r="A142" s="1698"/>
      <c r="B142" s="1698"/>
      <c r="C142" s="1698"/>
      <c r="D142" s="1698"/>
      <c r="E142" s="1639"/>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H266"/>
  <sheetViews>
    <sheetView tabSelected="1" defaultGridColor="0" view="pageBreakPreview" colorId="22" zoomScale="70" zoomScaleNormal="90" zoomScaleSheetLayoutView="70" workbookViewId="0">
      <selection activeCell="K95" sqref="K95"/>
    </sheetView>
  </sheetViews>
  <sheetFormatPr defaultColWidth="9.6640625" defaultRowHeight="15"/>
  <cols>
    <col min="1" max="1" width="4.6640625" style="1538" customWidth="1"/>
    <col min="2" max="2" width="43.6640625" style="1538" customWidth="1"/>
    <col min="3" max="3" width="4.6640625" style="1538" customWidth="1"/>
    <col min="4" max="4" width="3.6640625" style="1538" customWidth="1"/>
    <col min="5" max="5" width="1.6640625" style="1538" customWidth="1"/>
    <col min="6" max="6" width="18.88671875" style="1538" bestFit="1" customWidth="1"/>
    <col min="7" max="7" width="15.6640625" style="1538" customWidth="1"/>
    <col min="8" max="8" width="18.5546875" style="1538" bestFit="1" customWidth="1"/>
    <col min="9" max="16384" width="9.6640625" style="1538"/>
  </cols>
  <sheetData>
    <row r="1" spans="1:8">
      <c r="A1" s="1688"/>
      <c r="B1" s="1689" t="s">
        <v>1799</v>
      </c>
      <c r="C1" s="1690" t="s">
        <v>1344</v>
      </c>
      <c r="D1" s="1691"/>
      <c r="E1" s="1691"/>
      <c r="F1" s="1689"/>
      <c r="G1" s="1689" t="s">
        <v>1801</v>
      </c>
      <c r="H1" s="1692" t="s">
        <v>1722</v>
      </c>
    </row>
    <row r="2" spans="1:8">
      <c r="A2" s="1696"/>
      <c r="B2" s="1540" t="str">
        <f>'Data Sheet'!$C$25</f>
        <v xml:space="preserve">New York State Electric &amp; Gas Corporation </v>
      </c>
      <c r="C2" s="1697" t="s">
        <v>1345</v>
      </c>
      <c r="D2" s="1698" t="s">
        <v>1346</v>
      </c>
      <c r="E2" s="1698" t="s">
        <v>1347</v>
      </c>
      <c r="F2" s="1540"/>
      <c r="G2" s="1699" t="s">
        <v>1804</v>
      </c>
      <c r="H2" s="1700"/>
    </row>
    <row r="3" spans="1:8" ht="15" customHeight="1">
      <c r="A3" s="1703"/>
      <c r="B3" s="1704"/>
      <c r="C3" s="1705" t="s">
        <v>1348</v>
      </c>
      <c r="D3" s="1704" t="s">
        <v>1346</v>
      </c>
      <c r="E3" s="1704" t="s">
        <v>1349</v>
      </c>
      <c r="F3" s="1706"/>
      <c r="G3" s="1644" t="str">
        <f>'Data Sheet'!$C$40</f>
        <v xml:space="preserve"> </v>
      </c>
      <c r="H3" s="1645" t="str">
        <f>'Data Sheet'!$C$38</f>
        <v>12/31/2017</v>
      </c>
    </row>
    <row r="4" spans="1:8" ht="15" customHeight="1">
      <c r="A4" s="1711" t="s">
        <v>385</v>
      </c>
      <c r="B4" s="1712"/>
      <c r="C4" s="1712"/>
      <c r="D4" s="1712"/>
      <c r="E4" s="1712"/>
      <c r="F4" s="1712"/>
      <c r="G4" s="1712"/>
      <c r="H4" s="1713"/>
    </row>
    <row r="5" spans="1:8" ht="15" customHeight="1">
      <c r="A5" s="1696"/>
      <c r="B5" s="3331" t="s">
        <v>3453</v>
      </c>
      <c r="C5" s="3332"/>
      <c r="D5" s="1714"/>
      <c r="E5" s="3331" t="s">
        <v>3528</v>
      </c>
      <c r="F5" s="3331"/>
      <c r="G5" s="3331"/>
      <c r="H5" s="3343"/>
    </row>
    <row r="6" spans="1:8">
      <c r="A6" s="1696"/>
      <c r="B6" s="3334"/>
      <c r="C6" s="3334"/>
      <c r="D6" s="1714"/>
      <c r="E6" s="3341"/>
      <c r="F6" s="3341"/>
      <c r="G6" s="3341"/>
      <c r="H6" s="3344"/>
    </row>
    <row r="7" spans="1:8">
      <c r="A7" s="1696"/>
      <c r="B7" s="3334"/>
      <c r="C7" s="3334"/>
      <c r="D7" s="1714"/>
      <c r="E7" s="3341"/>
      <c r="F7" s="3341"/>
      <c r="G7" s="3341"/>
      <c r="H7" s="3344"/>
    </row>
    <row r="8" spans="1:8">
      <c r="A8" s="1696"/>
      <c r="B8" s="3334"/>
      <c r="C8" s="3334"/>
      <c r="D8" s="1714"/>
      <c r="E8" s="3341"/>
      <c r="F8" s="3341"/>
      <c r="G8" s="3341"/>
      <c r="H8" s="3344"/>
    </row>
    <row r="9" spans="1:8">
      <c r="A9" s="1696"/>
      <c r="B9" s="3334"/>
      <c r="C9" s="3334"/>
      <c r="D9" s="1714"/>
      <c r="E9" s="3337" t="s">
        <v>3530</v>
      </c>
      <c r="F9" s="3337"/>
      <c r="G9" s="3337"/>
      <c r="H9" s="3344"/>
    </row>
    <row r="10" spans="1:8" ht="15" customHeight="1">
      <c r="A10" s="1696"/>
      <c r="B10" s="3334"/>
      <c r="C10" s="3334"/>
      <c r="D10" s="1714"/>
      <c r="E10" s="3337"/>
      <c r="F10" s="3337"/>
      <c r="G10" s="3337"/>
      <c r="H10" s="3344"/>
    </row>
    <row r="11" spans="1:8">
      <c r="A11" s="1696"/>
      <c r="B11" s="3334"/>
      <c r="C11" s="3334"/>
      <c r="D11" s="1714"/>
      <c r="E11" s="3367" t="s">
        <v>3531</v>
      </c>
      <c r="F11" s="3367"/>
      <c r="G11" s="3367"/>
      <c r="H11" s="3368"/>
    </row>
    <row r="12" spans="1:8" ht="15" customHeight="1">
      <c r="A12" s="1696"/>
      <c r="B12" s="3337" t="s">
        <v>3529</v>
      </c>
      <c r="C12" s="3334"/>
      <c r="D12" s="1714"/>
      <c r="E12" s="3367"/>
      <c r="F12" s="3367"/>
      <c r="G12" s="3367"/>
      <c r="H12" s="3368"/>
    </row>
    <row r="13" spans="1:8" ht="15" customHeight="1">
      <c r="A13" s="1696"/>
      <c r="B13" s="3334"/>
      <c r="C13" s="3334"/>
      <c r="D13" s="1714"/>
      <c r="E13" s="3367"/>
      <c r="F13" s="3367"/>
      <c r="G13" s="3367"/>
      <c r="H13" s="3368"/>
    </row>
    <row r="14" spans="1:8">
      <c r="A14" s="1696"/>
      <c r="B14" s="3334"/>
      <c r="C14" s="3334"/>
      <c r="D14" s="1714"/>
      <c r="E14" s="3367"/>
      <c r="F14" s="3367"/>
      <c r="G14" s="3367"/>
      <c r="H14" s="3368"/>
    </row>
    <row r="15" spans="1:8">
      <c r="A15" s="1696"/>
      <c r="B15" s="3334"/>
      <c r="C15" s="3334"/>
      <c r="D15" s="1714"/>
      <c r="E15" s="2489"/>
      <c r="F15" s="2489"/>
      <c r="G15" s="2489"/>
      <c r="H15" s="2488"/>
    </row>
    <row r="16" spans="1:8">
      <c r="A16" s="1696"/>
      <c r="B16" s="3334"/>
      <c r="C16" s="3334"/>
      <c r="D16" s="1714"/>
      <c r="E16" s="3365"/>
      <c r="F16" s="3365"/>
      <c r="G16" s="3365"/>
      <c r="H16" s="3366"/>
    </row>
    <row r="17" spans="1:8">
      <c r="A17" s="1696"/>
      <c r="B17" s="3334"/>
      <c r="C17" s="3334"/>
      <c r="D17" s="1714"/>
      <c r="E17" s="3365"/>
      <c r="F17" s="3365"/>
      <c r="G17" s="3365"/>
      <c r="H17" s="3366"/>
    </row>
    <row r="18" spans="1:8">
      <c r="A18" s="1696"/>
      <c r="B18" s="3334"/>
      <c r="C18" s="3334"/>
      <c r="D18" s="1714"/>
      <c r="E18" s="3365"/>
      <c r="F18" s="3365"/>
      <c r="G18" s="3365"/>
      <c r="H18" s="3366"/>
    </row>
    <row r="19" spans="1:8">
      <c r="A19" s="1696"/>
      <c r="B19" s="3334"/>
      <c r="C19" s="3334"/>
      <c r="D19" s="1714"/>
      <c r="E19" s="3365"/>
      <c r="F19" s="3365"/>
      <c r="G19" s="3365"/>
      <c r="H19" s="3366"/>
    </row>
    <row r="20" spans="1:8">
      <c r="A20" s="1696"/>
      <c r="B20" s="3337" t="s">
        <v>3897</v>
      </c>
      <c r="C20" s="3337"/>
      <c r="D20" s="1714"/>
      <c r="E20" s="2535"/>
      <c r="F20" s="2535"/>
      <c r="G20" s="2535"/>
      <c r="H20" s="2536"/>
    </row>
    <row r="21" spans="1:8">
      <c r="A21" s="1696"/>
      <c r="B21" s="3337"/>
      <c r="C21" s="3337"/>
      <c r="D21" s="1714"/>
      <c r="E21" s="1792"/>
      <c r="F21" s="1792"/>
      <c r="G21" s="1792"/>
      <c r="H21" s="1793"/>
    </row>
    <row r="22" spans="1:8">
      <c r="A22" s="1696"/>
      <c r="B22" s="3337"/>
      <c r="C22" s="3337"/>
      <c r="D22" s="1714"/>
      <c r="E22" s="1780"/>
      <c r="F22" s="1780"/>
      <c r="G22" s="1780"/>
      <c r="H22" s="1794"/>
    </row>
    <row r="23" spans="1:8">
      <c r="A23" s="1696"/>
      <c r="B23" s="3337"/>
      <c r="C23" s="3337"/>
      <c r="D23" s="1714"/>
      <c r="E23" s="1780"/>
      <c r="F23" s="1780"/>
      <c r="G23" s="1780"/>
      <c r="H23" s="1794"/>
    </row>
    <row r="24" spans="1:8">
      <c r="A24" s="1696"/>
      <c r="B24" s="3337"/>
      <c r="C24" s="3337"/>
      <c r="D24" s="1714"/>
      <c r="E24" s="1780"/>
      <c r="F24" s="1780"/>
      <c r="G24" s="1780"/>
      <c r="H24" s="1794"/>
    </row>
    <row r="25" spans="1:8">
      <c r="A25" s="1703"/>
      <c r="B25" s="3364"/>
      <c r="C25" s="3364"/>
      <c r="D25" s="1712"/>
      <c r="E25" s="1795"/>
      <c r="F25" s="1795"/>
      <c r="G25" s="1795"/>
      <c r="H25" s="1796"/>
    </row>
    <row r="26" spans="1:8">
      <c r="A26" s="1696"/>
      <c r="B26" s="1714"/>
      <c r="C26" s="1714"/>
      <c r="D26" s="1714"/>
      <c r="E26" s="1714"/>
      <c r="F26" s="1698"/>
      <c r="G26" s="1639"/>
      <c r="H26" s="1661"/>
    </row>
    <row r="27" spans="1:8">
      <c r="A27" s="1696"/>
      <c r="B27" s="1698"/>
      <c r="C27" s="1714"/>
      <c r="D27" s="1714"/>
      <c r="E27" s="1714"/>
      <c r="F27" s="1698"/>
      <c r="G27" s="1639"/>
      <c r="H27" s="1661"/>
    </row>
    <row r="28" spans="1:8">
      <c r="A28" s="1696"/>
      <c r="B28" s="1714"/>
      <c r="C28" s="1714"/>
      <c r="D28" s="1714"/>
      <c r="E28" s="1714"/>
      <c r="F28" s="1698"/>
      <c r="G28" s="1639"/>
      <c r="H28" s="1661"/>
    </row>
    <row r="29" spans="1:8">
      <c r="A29" s="1696"/>
      <c r="B29" s="1698"/>
      <c r="C29" s="1714"/>
      <c r="D29" s="1714"/>
      <c r="E29" s="1714"/>
      <c r="F29" s="1698"/>
      <c r="G29" s="1639"/>
      <c r="H29" s="1661"/>
    </row>
    <row r="30" spans="1:8">
      <c r="A30" s="1696"/>
      <c r="B30" s="1714"/>
      <c r="C30" s="1714"/>
      <c r="D30" s="1714"/>
      <c r="E30" s="1714"/>
      <c r="F30" s="1698"/>
      <c r="G30" s="1639"/>
      <c r="H30" s="1661"/>
    </row>
    <row r="31" spans="1:8">
      <c r="A31" s="1696"/>
      <c r="B31" s="1714"/>
      <c r="C31" s="1714"/>
      <c r="D31" s="1714"/>
      <c r="E31" s="1714"/>
      <c r="F31" s="1698"/>
      <c r="G31" s="1639"/>
      <c r="H31" s="1661"/>
    </row>
    <row r="32" spans="1:8">
      <c r="A32" s="1696"/>
      <c r="B32" s="1714"/>
      <c r="C32" s="1714"/>
      <c r="D32" s="1714"/>
      <c r="E32" s="1714"/>
      <c r="F32" s="1698"/>
      <c r="G32" s="1639"/>
      <c r="H32" s="1661"/>
    </row>
    <row r="33" spans="1:8">
      <c r="A33" s="1696"/>
      <c r="B33" s="1714"/>
      <c r="C33" s="1714"/>
      <c r="D33" s="1714"/>
      <c r="E33" s="1714"/>
      <c r="F33" s="1698"/>
      <c r="G33" s="1639"/>
      <c r="H33" s="1661"/>
    </row>
    <row r="34" spans="1:8">
      <c r="A34" s="1696"/>
      <c r="B34" s="1714"/>
      <c r="C34" s="1714"/>
      <c r="D34" s="1714"/>
      <c r="E34" s="1714"/>
      <c r="F34" s="1698"/>
      <c r="G34" s="1639"/>
      <c r="H34" s="1661"/>
    </row>
    <row r="35" spans="1:8">
      <c r="A35" s="1696"/>
      <c r="B35" s="1714"/>
      <c r="C35" s="1714"/>
      <c r="D35" s="1714"/>
      <c r="E35" s="1714"/>
      <c r="F35" s="1698"/>
      <c r="G35" s="1639"/>
      <c r="H35" s="1661"/>
    </row>
    <row r="36" spans="1:8">
      <c r="A36" s="1696"/>
      <c r="B36" s="1714"/>
      <c r="C36" s="1714"/>
      <c r="D36" s="1714"/>
      <c r="E36" s="1714"/>
      <c r="F36" s="1698"/>
      <c r="G36" s="1639"/>
      <c r="H36" s="1661"/>
    </row>
    <row r="37" spans="1:8">
      <c r="A37" s="1696"/>
      <c r="B37" s="1714"/>
      <c r="C37" s="1714"/>
      <c r="D37" s="1714"/>
      <c r="E37" s="1714"/>
      <c r="F37" s="1698"/>
      <c r="G37" s="1639"/>
      <c r="H37" s="1661"/>
    </row>
    <row r="38" spans="1:8">
      <c r="A38" s="1696"/>
      <c r="B38" s="1714"/>
      <c r="C38" s="1714"/>
      <c r="D38" s="1714"/>
      <c r="E38" s="1714"/>
      <c r="F38" s="1698"/>
      <c r="G38" s="1639"/>
      <c r="H38" s="1661"/>
    </row>
    <row r="39" spans="1:8">
      <c r="A39" s="1696"/>
      <c r="B39" s="1714"/>
      <c r="C39" s="1714"/>
      <c r="D39" s="1714"/>
      <c r="E39" s="1714"/>
      <c r="F39" s="1698"/>
      <c r="G39" s="1639"/>
      <c r="H39" s="1661"/>
    </row>
    <row r="40" spans="1:8">
      <c r="A40" s="1696"/>
      <c r="B40" s="1714"/>
      <c r="C40" s="1714"/>
      <c r="D40" s="1714"/>
      <c r="E40" s="1714"/>
      <c r="F40" s="1698"/>
      <c r="G40" s="1639"/>
      <c r="H40" s="1661"/>
    </row>
    <row r="41" spans="1:8">
      <c r="A41" s="1696"/>
      <c r="B41" s="1714"/>
      <c r="C41" s="1714"/>
      <c r="D41" s="1714"/>
      <c r="E41" s="1714"/>
      <c r="F41" s="1698"/>
      <c r="G41" s="1639"/>
      <c r="H41" s="1661"/>
    </row>
    <row r="42" spans="1:8">
      <c r="A42" s="1696"/>
      <c r="B42" s="1714"/>
      <c r="C42" s="1714"/>
      <c r="D42" s="1714"/>
      <c r="E42" s="1714"/>
      <c r="F42" s="1698"/>
      <c r="G42" s="1639"/>
      <c r="H42" s="1661"/>
    </row>
    <row r="43" spans="1:8">
      <c r="A43" s="1696"/>
      <c r="B43" s="1714"/>
      <c r="C43" s="1714"/>
      <c r="D43" s="1714"/>
      <c r="E43" s="1714"/>
      <c r="F43" s="1698"/>
      <c r="G43" s="1639"/>
      <c r="H43" s="1661"/>
    </row>
    <row r="44" spans="1:8">
      <c r="A44" s="1696"/>
      <c r="B44" s="1714"/>
      <c r="C44" s="1714"/>
      <c r="D44" s="1714"/>
      <c r="E44" s="1714"/>
      <c r="F44" s="1698"/>
      <c r="G44" s="1639"/>
      <c r="H44" s="1661"/>
    </row>
    <row r="45" spans="1:8">
      <c r="A45" s="1696"/>
      <c r="B45" s="1714"/>
      <c r="C45" s="1714"/>
      <c r="D45" s="1714"/>
      <c r="E45" s="1714"/>
      <c r="F45" s="1698"/>
      <c r="G45" s="1639"/>
      <c r="H45" s="1661"/>
    </row>
    <row r="46" spans="1:8">
      <c r="A46" s="1696"/>
      <c r="B46" s="1714"/>
      <c r="C46" s="1714"/>
      <c r="D46" s="1714"/>
      <c r="E46" s="1714"/>
      <c r="F46" s="1698"/>
      <c r="G46" s="1639"/>
      <c r="H46" s="1661"/>
    </row>
    <row r="47" spans="1:8">
      <c r="A47" s="1696"/>
      <c r="B47" s="1714"/>
      <c r="C47" s="1714"/>
      <c r="D47" s="1714"/>
      <c r="E47" s="1714"/>
      <c r="F47" s="1698"/>
      <c r="G47" s="1639"/>
      <c r="H47" s="1661"/>
    </row>
    <row r="48" spans="1:8">
      <c r="A48" s="1696"/>
      <c r="B48" s="1714"/>
      <c r="C48" s="1714"/>
      <c r="D48" s="1714"/>
      <c r="E48" s="1714"/>
      <c r="F48" s="1698"/>
      <c r="G48" s="1639"/>
      <c r="H48" s="1661"/>
    </row>
    <row r="49" spans="1:8">
      <c r="A49" s="1696"/>
      <c r="B49" s="1714"/>
      <c r="C49" s="1714"/>
      <c r="D49" s="1714"/>
      <c r="E49" s="1714"/>
      <c r="F49" s="1698"/>
      <c r="G49" s="1639"/>
      <c r="H49" s="1661"/>
    </row>
    <row r="50" spans="1:8">
      <c r="A50" s="1696"/>
      <c r="B50" s="1714"/>
      <c r="C50" s="1714"/>
      <c r="D50" s="1714"/>
      <c r="E50" s="1714"/>
      <c r="F50" s="1698"/>
      <c r="G50" s="1639"/>
      <c r="H50" s="1661"/>
    </row>
    <row r="51" spans="1:8">
      <c r="A51" s="1696"/>
      <c r="B51" s="1714"/>
      <c r="C51" s="1714"/>
      <c r="D51" s="1714"/>
      <c r="E51" s="1714"/>
      <c r="F51" s="1698"/>
      <c r="G51" s="1639"/>
      <c r="H51" s="1661"/>
    </row>
    <row r="52" spans="1:8">
      <c r="A52" s="1696"/>
      <c r="B52" s="1714"/>
      <c r="C52" s="1714"/>
      <c r="D52" s="1714"/>
      <c r="E52" s="1714"/>
      <c r="F52" s="1698"/>
      <c r="G52" s="1639"/>
      <c r="H52" s="1661"/>
    </row>
    <row r="53" spans="1:8">
      <c r="A53" s="1696"/>
      <c r="B53" s="1714"/>
      <c r="C53" s="1714"/>
      <c r="D53" s="1714"/>
      <c r="E53" s="1714"/>
      <c r="F53" s="1698"/>
      <c r="G53" s="1639"/>
      <c r="H53" s="1661"/>
    </row>
    <row r="54" spans="1:8">
      <c r="A54" s="1696"/>
      <c r="B54" s="1714"/>
      <c r="C54" s="1714"/>
      <c r="D54" s="1714"/>
      <c r="E54" s="1714"/>
      <c r="F54" s="1698"/>
      <c r="G54" s="1639"/>
      <c r="H54" s="1661"/>
    </row>
    <row r="55" spans="1:8">
      <c r="A55" s="1696"/>
      <c r="B55" s="1714"/>
      <c r="C55" s="1714"/>
      <c r="D55" s="1714"/>
      <c r="E55" s="1714"/>
      <c r="F55" s="1698"/>
      <c r="G55" s="1639"/>
      <c r="H55" s="1661"/>
    </row>
    <row r="56" spans="1:8">
      <c r="A56" s="1696"/>
      <c r="B56" s="1698"/>
      <c r="C56" s="1714"/>
      <c r="D56" s="1714"/>
      <c r="E56" s="1714"/>
      <c r="F56" s="1698"/>
      <c r="G56" s="1639"/>
      <c r="H56" s="1661"/>
    </row>
    <row r="57" spans="1:8">
      <c r="A57" s="1696"/>
      <c r="B57" s="1714"/>
      <c r="C57" s="1714"/>
      <c r="D57" s="1714"/>
      <c r="E57" s="1714"/>
      <c r="F57" s="1698"/>
      <c r="G57" s="1639"/>
      <c r="H57" s="1661"/>
    </row>
    <row r="58" spans="1:8">
      <c r="A58" s="1696"/>
      <c r="B58" s="1698"/>
      <c r="C58" s="1714"/>
      <c r="D58" s="1714"/>
      <c r="E58" s="1714"/>
      <c r="F58" s="1698"/>
      <c r="G58" s="1639"/>
      <c r="H58" s="1661"/>
    </row>
    <row r="59" spans="1:8">
      <c r="A59" s="1696"/>
      <c r="B59" s="1698"/>
      <c r="C59" s="1714"/>
      <c r="D59" s="1714"/>
      <c r="E59" s="1714"/>
      <c r="F59" s="1698"/>
      <c r="G59" s="1639"/>
      <c r="H59" s="1661"/>
    </row>
    <row r="60" spans="1:8">
      <c r="A60" s="1696"/>
      <c r="B60" s="1698"/>
      <c r="C60" s="1714"/>
      <c r="D60" s="1714"/>
      <c r="E60" s="1714"/>
      <c r="F60" s="1698"/>
      <c r="G60" s="1639"/>
      <c r="H60" s="1661"/>
    </row>
    <row r="61" spans="1:8">
      <c r="A61" s="1696"/>
      <c r="B61" s="1698"/>
      <c r="C61" s="1714"/>
      <c r="D61" s="1714"/>
      <c r="E61" s="1714"/>
      <c r="F61" s="1698"/>
      <c r="G61" s="1639"/>
      <c r="H61" s="1661"/>
    </row>
    <row r="62" spans="1:8">
      <c r="A62" s="1696"/>
      <c r="B62" s="1698"/>
      <c r="C62" s="1714"/>
      <c r="D62" s="1714"/>
      <c r="E62" s="1714"/>
      <c r="F62" s="1698"/>
      <c r="G62" s="1639"/>
      <c r="H62" s="1661"/>
    </row>
    <row r="63" spans="1:8" ht="15.75" thickBot="1">
      <c r="A63" s="1773"/>
      <c r="B63" s="1774"/>
      <c r="C63" s="1775"/>
      <c r="D63" s="1775"/>
      <c r="E63" s="1775"/>
      <c r="F63" s="1774"/>
      <c r="G63" s="1665"/>
      <c r="H63" s="1666"/>
    </row>
    <row r="64" spans="1:8">
      <c r="A64" s="2503" t="s">
        <v>4404</v>
      </c>
      <c r="B64" s="2538"/>
      <c r="C64" s="1561"/>
      <c r="D64" s="1561"/>
      <c r="E64" s="1698"/>
      <c r="F64" s="1698"/>
      <c r="G64" s="1639"/>
      <c r="H64" s="1639"/>
    </row>
    <row r="65" spans="1:8">
      <c r="A65" s="1714" t="s">
        <v>1814</v>
      </c>
      <c r="B65" s="1714"/>
      <c r="C65" s="1576"/>
      <c r="D65" s="1576"/>
      <c r="E65" s="1714"/>
      <c r="F65" s="1714"/>
      <c r="G65" s="1637"/>
      <c r="H65" s="1637"/>
    </row>
    <row r="66" spans="1:8" ht="15.75" thickBot="1"/>
    <row r="67" spans="1:8" s="2937" customFormat="1">
      <c r="A67" s="1688"/>
      <c r="B67" s="2882" t="s">
        <v>1799</v>
      </c>
      <c r="C67" s="2883" t="s">
        <v>1344</v>
      </c>
      <c r="D67" s="2884"/>
      <c r="E67" s="2884"/>
      <c r="F67" s="2882"/>
      <c r="G67" s="2882" t="s">
        <v>1721</v>
      </c>
      <c r="H67" s="2885" t="s">
        <v>1722</v>
      </c>
    </row>
    <row r="68" spans="1:8" s="2937" customFormat="1">
      <c r="A68" s="1696"/>
      <c r="B68" s="2878" t="str">
        <f>'Data Sheet'!$C$25</f>
        <v xml:space="preserve">New York State Electric &amp; Gas Corporation </v>
      </c>
      <c r="C68" s="1697" t="s">
        <v>1345</v>
      </c>
      <c r="D68" s="2886" t="s">
        <v>1346</v>
      </c>
      <c r="E68" s="2886"/>
      <c r="F68" s="2887" t="s">
        <v>1347</v>
      </c>
      <c r="G68" s="2887" t="s">
        <v>1724</v>
      </c>
      <c r="H68" s="2888"/>
    </row>
    <row r="69" spans="1:8" s="2937" customFormat="1">
      <c r="A69" s="1703"/>
      <c r="B69" s="2890"/>
      <c r="C69" s="1705" t="s">
        <v>1348</v>
      </c>
      <c r="D69" s="2890" t="s">
        <v>1346</v>
      </c>
      <c r="E69" s="2890"/>
      <c r="F69" s="2891" t="s">
        <v>1349</v>
      </c>
      <c r="G69" s="2881" t="str">
        <f>'Data Sheet'!$C$40</f>
        <v xml:space="preserve"> </v>
      </c>
      <c r="H69" s="1645" t="str">
        <f>'Data Sheet'!$C$38</f>
        <v>12/31/2017</v>
      </c>
    </row>
    <row r="70" spans="1:8" s="2937" customFormat="1">
      <c r="A70" s="1711" t="s">
        <v>1815</v>
      </c>
      <c r="B70" s="2893"/>
      <c r="C70" s="2893"/>
      <c r="D70" s="2893"/>
      <c r="E70" s="2893"/>
      <c r="F70" s="2893"/>
      <c r="G70" s="2893"/>
      <c r="H70" s="2894"/>
    </row>
    <row r="71" spans="1:8" s="2937" customFormat="1">
      <c r="A71" s="1696"/>
      <c r="B71" s="1714"/>
      <c r="C71" s="1714"/>
      <c r="D71" s="1714"/>
      <c r="E71" s="1714"/>
      <c r="F71" s="2920"/>
      <c r="G71" s="1714"/>
      <c r="H71" s="1797"/>
    </row>
    <row r="72" spans="1:8" s="2937" customFormat="1">
      <c r="A72" s="1696"/>
      <c r="B72" s="1717"/>
      <c r="C72" s="1714"/>
      <c r="D72" s="1714"/>
      <c r="E72" s="1714"/>
      <c r="F72" s="2920"/>
      <c r="G72" s="1714"/>
      <c r="H72" s="1797"/>
    </row>
    <row r="73" spans="1:8" s="2937" customFormat="1">
      <c r="A73" s="1696"/>
      <c r="B73" s="1717"/>
      <c r="C73" s="1714"/>
      <c r="D73" s="1714"/>
      <c r="E73" s="1714"/>
      <c r="F73" s="2920"/>
      <c r="G73" s="1714"/>
      <c r="H73" s="1797"/>
    </row>
    <row r="74" spans="1:8" s="2937" customFormat="1">
      <c r="A74" s="1696"/>
      <c r="B74" s="1717"/>
      <c r="C74" s="1714"/>
      <c r="D74" s="1714"/>
      <c r="E74" s="1714"/>
      <c r="F74" s="2920"/>
      <c r="G74" s="1714"/>
      <c r="H74" s="1798"/>
    </row>
    <row r="75" spans="1:8" s="2937" customFormat="1">
      <c r="A75" s="1696"/>
      <c r="B75" s="1717"/>
      <c r="C75" s="1714"/>
      <c r="D75" s="1714"/>
      <c r="E75" s="1714"/>
      <c r="F75" s="2920"/>
      <c r="G75" s="1714"/>
      <c r="H75" s="1797"/>
    </row>
    <row r="76" spans="1:8" s="2937" customFormat="1">
      <c r="A76" s="1696"/>
      <c r="B76" s="1717"/>
      <c r="C76" s="1714"/>
      <c r="D76" s="1714"/>
      <c r="E76" s="1714"/>
      <c r="F76" s="2920"/>
      <c r="G76" s="1714"/>
      <c r="H76" s="1797"/>
    </row>
    <row r="77" spans="1:8" s="2937" customFormat="1">
      <c r="A77" s="1696"/>
      <c r="B77" s="1717"/>
      <c r="C77" s="1714"/>
      <c r="D77" s="1714"/>
      <c r="E77" s="1714"/>
      <c r="F77" s="2920"/>
      <c r="G77" s="1637"/>
      <c r="H77" s="1684"/>
    </row>
    <row r="78" spans="1:8" s="2937" customFormat="1">
      <c r="A78" s="1696"/>
      <c r="B78" s="1717"/>
      <c r="C78" s="1714"/>
      <c r="D78" s="1714"/>
      <c r="E78" s="1714"/>
      <c r="F78" s="2920"/>
      <c r="G78" s="1637"/>
      <c r="H78" s="1684"/>
    </row>
    <row r="79" spans="1:8" s="2937" customFormat="1">
      <c r="A79" s="1696"/>
      <c r="B79" s="2886"/>
      <c r="C79" s="1714"/>
      <c r="D79" s="1714"/>
      <c r="E79" s="1714"/>
      <c r="F79" s="2920"/>
      <c r="G79" s="1637"/>
      <c r="H79" s="1684"/>
    </row>
    <row r="80" spans="1:8" s="2937" customFormat="1">
      <c r="A80" s="1696"/>
      <c r="B80" s="1717"/>
      <c r="C80" s="1714"/>
      <c r="D80" s="1714"/>
      <c r="E80" s="1714"/>
      <c r="F80" s="2920"/>
      <c r="G80" s="1637"/>
      <c r="H80" s="1684"/>
    </row>
    <row r="81" spans="1:8" s="2937" customFormat="1">
      <c r="A81" s="1696"/>
      <c r="B81" s="1717"/>
      <c r="C81" s="1714"/>
      <c r="D81" s="1714"/>
      <c r="E81" s="1714"/>
      <c r="F81" s="2920"/>
      <c r="G81" s="1637"/>
      <c r="H81" s="1684"/>
    </row>
    <row r="82" spans="1:8" s="2937" customFormat="1">
      <c r="A82" s="1696"/>
      <c r="B82" s="1717"/>
      <c r="C82" s="1714"/>
      <c r="D82" s="1714"/>
      <c r="E82" s="1714"/>
      <c r="F82" s="2920"/>
      <c r="G82" s="1714"/>
      <c r="H82" s="1797"/>
    </row>
    <row r="83" spans="1:8" s="2937" customFormat="1">
      <c r="A83" s="1696"/>
      <c r="B83" s="1717"/>
      <c r="C83" s="1714"/>
      <c r="D83" s="1714"/>
      <c r="E83" s="1714"/>
      <c r="F83" s="2920"/>
      <c r="G83" s="1714"/>
      <c r="H83" s="1797"/>
    </row>
    <row r="84" spans="1:8" s="2937" customFormat="1">
      <c r="A84" s="1696"/>
      <c r="B84" s="1717"/>
      <c r="C84" s="1714"/>
      <c r="D84" s="1714"/>
      <c r="E84" s="1714"/>
      <c r="F84" s="2920"/>
      <c r="G84" s="1714"/>
      <c r="H84" s="1797"/>
    </row>
    <row r="85" spans="1:8" s="2937" customFormat="1">
      <c r="A85" s="1696"/>
      <c r="B85" s="1717"/>
      <c r="C85" s="1714"/>
      <c r="D85" s="1714"/>
      <c r="E85" s="1714"/>
      <c r="F85" s="2920"/>
      <c r="G85" s="1714"/>
      <c r="H85" s="1797"/>
    </row>
    <row r="86" spans="1:8" s="2937" customFormat="1">
      <c r="A86" s="1696"/>
      <c r="B86" s="1717"/>
      <c r="C86" s="1714"/>
      <c r="D86" s="1714"/>
      <c r="E86" s="1714"/>
      <c r="F86" s="2920"/>
      <c r="G86" s="1714"/>
      <c r="H86" s="1797"/>
    </row>
    <row r="87" spans="1:8" s="2937" customFormat="1">
      <c r="A87" s="1696"/>
      <c r="B87" s="1717"/>
      <c r="C87" s="1714"/>
      <c r="D87" s="1714"/>
      <c r="E87" s="1714"/>
      <c r="F87" s="1714"/>
      <c r="G87" s="1714"/>
      <c r="H87" s="1797"/>
    </row>
    <row r="88" spans="1:8" s="2937" customFormat="1">
      <c r="A88" s="1696"/>
      <c r="B88" s="1717"/>
      <c r="C88" s="1714"/>
      <c r="D88" s="1714"/>
      <c r="E88" s="1714"/>
      <c r="F88" s="2886"/>
      <c r="G88" s="1639"/>
      <c r="H88" s="1661"/>
    </row>
    <row r="89" spans="1:8" s="2937" customFormat="1">
      <c r="A89" s="1696"/>
      <c r="B89" s="2886"/>
      <c r="C89" s="1714"/>
      <c r="D89" s="1714"/>
      <c r="E89" s="1714"/>
      <c r="F89" s="2886"/>
      <c r="G89" s="1639"/>
      <c r="H89" s="1661"/>
    </row>
    <row r="90" spans="1:8" s="2937" customFormat="1">
      <c r="A90" s="1696"/>
      <c r="B90" s="1717"/>
      <c r="C90" s="1714"/>
      <c r="D90" s="1714"/>
      <c r="E90" s="1714"/>
      <c r="F90" s="2886"/>
      <c r="G90" s="1639"/>
      <c r="H90" s="1661"/>
    </row>
    <row r="91" spans="1:8" s="2937" customFormat="1">
      <c r="A91" s="1696"/>
      <c r="B91" s="2886"/>
      <c r="C91" s="1714"/>
      <c r="D91" s="1714"/>
      <c r="E91" s="1714"/>
      <c r="F91" s="2886"/>
      <c r="G91" s="1639"/>
      <c r="H91" s="1661"/>
    </row>
    <row r="92" spans="1:8" s="2937" customFormat="1">
      <c r="A92" s="1696"/>
      <c r="B92" s="1717"/>
      <c r="C92" s="1714"/>
      <c r="D92" s="1714"/>
      <c r="E92" s="1714"/>
      <c r="F92" s="2886"/>
      <c r="G92" s="1639"/>
      <c r="H92" s="1661"/>
    </row>
    <row r="93" spans="1:8" s="2937" customFormat="1">
      <c r="A93" s="1696"/>
      <c r="B93" s="1717"/>
      <c r="C93" s="1714"/>
      <c r="D93" s="1714"/>
      <c r="E93" s="1714"/>
      <c r="F93" s="2886"/>
      <c r="G93" s="1639"/>
      <c r="H93" s="1661"/>
    </row>
    <row r="94" spans="1:8" s="2937" customFormat="1">
      <c r="A94" s="1696"/>
      <c r="B94" s="1717"/>
      <c r="C94" s="1714"/>
      <c r="D94" s="1714"/>
      <c r="E94" s="1714"/>
      <c r="F94" s="2886"/>
      <c r="G94" s="1639"/>
      <c r="H94" s="1661"/>
    </row>
    <row r="95" spans="1:8" s="2937" customFormat="1">
      <c r="A95" s="1696"/>
      <c r="B95" s="1717"/>
      <c r="C95" s="1714"/>
      <c r="D95" s="1714"/>
      <c r="E95" s="1714"/>
      <c r="F95" s="2886"/>
      <c r="G95" s="1639"/>
      <c r="H95" s="1661"/>
    </row>
    <row r="96" spans="1:8" s="2937" customFormat="1">
      <c r="A96" s="1696"/>
      <c r="B96" s="1714"/>
      <c r="C96" s="1714"/>
      <c r="D96" s="1714"/>
      <c r="E96" s="1714"/>
      <c r="F96" s="2886"/>
      <c r="G96" s="1639"/>
      <c r="H96" s="1661"/>
    </row>
    <row r="97" spans="1:8" s="2937" customFormat="1">
      <c r="A97" s="1696"/>
      <c r="B97" s="1714"/>
      <c r="C97" s="1714"/>
      <c r="D97" s="1714"/>
      <c r="E97" s="1714"/>
      <c r="F97" s="2886"/>
      <c r="G97" s="1639"/>
      <c r="H97" s="1661"/>
    </row>
    <row r="98" spans="1:8" s="2937" customFormat="1">
      <c r="A98" s="1696"/>
      <c r="B98" s="1714"/>
      <c r="C98" s="1714"/>
      <c r="D98" s="1714"/>
      <c r="E98" s="1714"/>
      <c r="F98" s="2886"/>
      <c r="G98" s="1639"/>
      <c r="H98" s="1661"/>
    </row>
    <row r="99" spans="1:8" s="2937" customFormat="1">
      <c r="A99" s="1696"/>
      <c r="B99" s="1714"/>
      <c r="C99" s="1714"/>
      <c r="D99" s="1714"/>
      <c r="E99" s="1714"/>
      <c r="F99" s="2886"/>
      <c r="G99" s="1639"/>
      <c r="H99" s="1661"/>
    </row>
    <row r="100" spans="1:8" s="2937" customFormat="1">
      <c r="A100" s="1696"/>
      <c r="B100" s="1714"/>
      <c r="C100" s="1714"/>
      <c r="D100" s="1714"/>
      <c r="E100" s="1714"/>
      <c r="F100" s="2886"/>
      <c r="G100" s="1639"/>
      <c r="H100" s="1661"/>
    </row>
    <row r="101" spans="1:8" s="2937" customFormat="1">
      <c r="A101" s="1696"/>
      <c r="B101" s="1714"/>
      <c r="C101" s="1714"/>
      <c r="D101" s="1714"/>
      <c r="E101" s="1714"/>
      <c r="F101" s="2886"/>
      <c r="G101" s="1639"/>
      <c r="H101" s="1661"/>
    </row>
    <row r="102" spans="1:8" s="2937" customFormat="1">
      <c r="A102" s="1696"/>
      <c r="B102" s="1714"/>
      <c r="C102" s="1714"/>
      <c r="D102" s="1714"/>
      <c r="E102" s="1714"/>
      <c r="F102" s="2886"/>
      <c r="G102" s="1639"/>
      <c r="H102" s="1661"/>
    </row>
    <row r="103" spans="1:8" s="2937" customFormat="1">
      <c r="A103" s="1696"/>
      <c r="B103" s="1714"/>
      <c r="C103" s="1714"/>
      <c r="D103" s="1714"/>
      <c r="E103" s="1714"/>
      <c r="F103" s="2886"/>
      <c r="G103" s="1639"/>
      <c r="H103" s="1661"/>
    </row>
    <row r="104" spans="1:8" s="2937" customFormat="1">
      <c r="A104" s="1696"/>
      <c r="B104" s="1714"/>
      <c r="C104" s="1714"/>
      <c r="D104" s="1714"/>
      <c r="E104" s="1714"/>
      <c r="F104" s="2886"/>
      <c r="G104" s="1639"/>
      <c r="H104" s="1661"/>
    </row>
    <row r="105" spans="1:8" s="2937" customFormat="1">
      <c r="A105" s="1696"/>
      <c r="B105" s="1714"/>
      <c r="C105" s="1714"/>
      <c r="D105" s="1714"/>
      <c r="E105" s="1714"/>
      <c r="F105" s="2886"/>
      <c r="G105" s="1639"/>
      <c r="H105" s="1661"/>
    </row>
    <row r="106" spans="1:8" s="2937" customFormat="1">
      <c r="A106" s="1696"/>
      <c r="B106" s="1714"/>
      <c r="C106" s="1714"/>
      <c r="D106" s="1714"/>
      <c r="E106" s="1714"/>
      <c r="F106" s="2886"/>
      <c r="G106" s="1639"/>
      <c r="H106" s="1661"/>
    </row>
    <row r="107" spans="1:8" s="2937" customFormat="1">
      <c r="A107" s="1696"/>
      <c r="B107" s="1714"/>
      <c r="C107" s="1714"/>
      <c r="D107" s="1714"/>
      <c r="E107" s="1714"/>
      <c r="F107" s="2886"/>
      <c r="G107" s="1639"/>
      <c r="H107" s="1661"/>
    </row>
    <row r="108" spans="1:8" s="2937" customFormat="1">
      <c r="A108" s="1696"/>
      <c r="B108" s="1714"/>
      <c r="C108" s="1714"/>
      <c r="D108" s="1714"/>
      <c r="E108" s="1714"/>
      <c r="F108" s="2886"/>
      <c r="G108" s="1639"/>
      <c r="H108" s="1661"/>
    </row>
    <row r="109" spans="1:8" s="2937" customFormat="1">
      <c r="A109" s="1696"/>
      <c r="B109" s="1714"/>
      <c r="C109" s="1714"/>
      <c r="D109" s="1714"/>
      <c r="E109" s="1714"/>
      <c r="F109" s="2886"/>
      <c r="G109" s="1639"/>
      <c r="H109" s="1661"/>
    </row>
    <row r="110" spans="1:8" s="2937" customFormat="1">
      <c r="A110" s="1696"/>
      <c r="B110" s="1714"/>
      <c r="C110" s="1714"/>
      <c r="D110" s="1714"/>
      <c r="E110" s="1714"/>
      <c r="F110" s="2886"/>
      <c r="G110" s="1639"/>
      <c r="H110" s="1661"/>
    </row>
    <row r="111" spans="1:8" s="2937" customFormat="1">
      <c r="A111" s="1696"/>
      <c r="B111" s="1714"/>
      <c r="C111" s="1714"/>
      <c r="D111" s="1714"/>
      <c r="E111" s="1714"/>
      <c r="F111" s="2886"/>
      <c r="G111" s="1639"/>
      <c r="H111" s="1661"/>
    </row>
    <row r="112" spans="1:8" s="2937" customFormat="1">
      <c r="A112" s="1696"/>
      <c r="B112" s="1714"/>
      <c r="C112" s="1714"/>
      <c r="D112" s="1714"/>
      <c r="E112" s="1714"/>
      <c r="F112" s="2886"/>
      <c r="G112" s="1639"/>
      <c r="H112" s="1661"/>
    </row>
    <row r="113" spans="1:8" s="2937" customFormat="1">
      <c r="A113" s="1696"/>
      <c r="B113" s="1714"/>
      <c r="C113" s="1714"/>
      <c r="D113" s="1714"/>
      <c r="E113" s="1714"/>
      <c r="F113" s="2886"/>
      <c r="G113" s="1639"/>
      <c r="H113" s="1661"/>
    </row>
    <row r="114" spans="1:8" s="2937" customFormat="1">
      <c r="A114" s="1696"/>
      <c r="B114" s="1714"/>
      <c r="C114" s="1714"/>
      <c r="D114" s="1714"/>
      <c r="E114" s="1714"/>
      <c r="F114" s="2886"/>
      <c r="G114" s="1639"/>
      <c r="H114" s="1661"/>
    </row>
    <row r="115" spans="1:8" s="2937" customFormat="1">
      <c r="A115" s="1696"/>
      <c r="B115" s="1714"/>
      <c r="C115" s="1714"/>
      <c r="D115" s="1714"/>
      <c r="E115" s="1714"/>
      <c r="F115" s="2886"/>
      <c r="G115" s="1639"/>
      <c r="H115" s="1661"/>
    </row>
    <row r="116" spans="1:8" s="2937" customFormat="1">
      <c r="A116" s="1696"/>
      <c r="B116" s="1714"/>
      <c r="C116" s="1714"/>
      <c r="D116" s="1714"/>
      <c r="E116" s="1714"/>
      <c r="F116" s="2886"/>
      <c r="G116" s="1639"/>
      <c r="H116" s="1661"/>
    </row>
    <row r="117" spans="1:8" s="2937" customFormat="1">
      <c r="A117" s="1696"/>
      <c r="B117" s="2886"/>
      <c r="C117" s="1714"/>
      <c r="D117" s="1714"/>
      <c r="E117" s="1714"/>
      <c r="F117" s="2886"/>
      <c r="G117" s="1639"/>
      <c r="H117" s="1661"/>
    </row>
    <row r="118" spans="1:8" s="2937" customFormat="1">
      <c r="A118" s="1696"/>
      <c r="B118" s="1714"/>
      <c r="C118" s="1714"/>
      <c r="D118" s="1714"/>
      <c r="E118" s="1714"/>
      <c r="F118" s="2886"/>
      <c r="G118" s="1639"/>
      <c r="H118" s="1661"/>
    </row>
    <row r="119" spans="1:8" s="2937" customFormat="1">
      <c r="A119" s="1696"/>
      <c r="B119" s="2886"/>
      <c r="C119" s="1714"/>
      <c r="D119" s="1714"/>
      <c r="E119" s="1714"/>
      <c r="F119" s="2886"/>
      <c r="G119" s="1639"/>
      <c r="H119" s="1661"/>
    </row>
    <row r="120" spans="1:8" s="2937" customFormat="1">
      <c r="A120" s="1696"/>
      <c r="B120" s="2886"/>
      <c r="C120" s="1714"/>
      <c r="D120" s="1714"/>
      <c r="E120" s="1714"/>
      <c r="F120" s="2886"/>
      <c r="G120" s="1639"/>
      <c r="H120" s="1661"/>
    </row>
    <row r="121" spans="1:8" s="2937" customFormat="1">
      <c r="A121" s="1696"/>
      <c r="B121" s="2886"/>
      <c r="C121" s="1714"/>
      <c r="D121" s="1714"/>
      <c r="E121" s="1714"/>
      <c r="F121" s="2886"/>
      <c r="G121" s="1639"/>
      <c r="H121" s="1661"/>
    </row>
    <row r="122" spans="1:8" s="2937" customFormat="1">
      <c r="A122" s="1696"/>
      <c r="B122" s="2886"/>
      <c r="C122" s="1714"/>
      <c r="D122" s="1714"/>
      <c r="E122" s="1714"/>
      <c r="F122" s="2886"/>
      <c r="G122" s="1639"/>
      <c r="H122" s="1661"/>
    </row>
    <row r="123" spans="1:8" s="2937" customFormat="1">
      <c r="A123" s="1696"/>
      <c r="B123" s="2886"/>
      <c r="C123" s="1714"/>
      <c r="D123" s="1714"/>
      <c r="E123" s="1714"/>
      <c r="F123" s="2886"/>
      <c r="G123" s="1639"/>
      <c r="H123" s="1661"/>
    </row>
    <row r="124" spans="1:8" s="2937" customFormat="1">
      <c r="A124" s="1696"/>
      <c r="B124" s="2886"/>
      <c r="C124" s="1714"/>
      <c r="D124" s="1714"/>
      <c r="E124" s="1714"/>
      <c r="F124" s="2886"/>
      <c r="G124" s="1639"/>
      <c r="H124" s="1661"/>
    </row>
    <row r="125" spans="1:8" s="2937" customFormat="1">
      <c r="A125" s="1696"/>
      <c r="B125" s="2886"/>
      <c r="C125" s="1714"/>
      <c r="D125" s="1714"/>
      <c r="E125" s="1714"/>
      <c r="F125" s="2886"/>
      <c r="G125" s="1639"/>
      <c r="H125" s="1661"/>
    </row>
    <row r="126" spans="1:8" s="2937" customFormat="1">
      <c r="A126" s="1696"/>
      <c r="B126" s="2886"/>
      <c r="C126" s="1714"/>
      <c r="D126" s="1714"/>
      <c r="E126" s="1714"/>
      <c r="F126" s="2886"/>
      <c r="G126" s="1639"/>
      <c r="H126" s="1661"/>
    </row>
    <row r="127" spans="1:8" s="2937" customFormat="1">
      <c r="A127" s="1696"/>
      <c r="B127" s="2886"/>
      <c r="C127" s="1714"/>
      <c r="D127" s="1714"/>
      <c r="E127" s="1714"/>
      <c r="F127" s="2886"/>
      <c r="G127" s="1639"/>
      <c r="H127" s="1661"/>
    </row>
    <row r="128" spans="1:8" s="2937" customFormat="1">
      <c r="A128" s="1696"/>
      <c r="B128" s="2886"/>
      <c r="C128" s="1714"/>
      <c r="D128" s="1714"/>
      <c r="E128" s="1714"/>
      <c r="F128" s="2886"/>
      <c r="G128" s="1639"/>
      <c r="H128" s="1661"/>
    </row>
    <row r="129" spans="1:8" s="2937" customFormat="1" ht="15.75" thickBot="1">
      <c r="A129" s="1773"/>
      <c r="B129" s="1774"/>
      <c r="C129" s="1775"/>
      <c r="D129" s="1775"/>
      <c r="E129" s="1775"/>
      <c r="F129" s="1774"/>
      <c r="G129" s="1665"/>
      <c r="H129" s="1666"/>
    </row>
    <row r="130" spans="1:8" s="2937" customFormat="1">
      <c r="A130" s="2503" t="s">
        <v>4404</v>
      </c>
      <c r="B130" s="2538"/>
      <c r="C130" s="2920"/>
      <c r="D130" s="2920"/>
      <c r="E130" s="2886"/>
      <c r="F130" s="2886"/>
      <c r="G130" s="1639"/>
      <c r="H130" s="1799"/>
    </row>
    <row r="131" spans="1:8" s="2937" customFormat="1">
      <c r="A131" s="1714" t="s">
        <v>1816</v>
      </c>
      <c r="B131" s="1714"/>
      <c r="C131" s="1714"/>
      <c r="D131" s="1714"/>
      <c r="E131" s="1714"/>
      <c r="F131" s="1714"/>
      <c r="G131" s="1637"/>
      <c r="H131" s="1637"/>
    </row>
    <row r="132" spans="1:8">
      <c r="A132" s="1714" t="s">
        <v>5862</v>
      </c>
      <c r="B132" s="1714"/>
      <c r="C132" s="1714"/>
      <c r="D132" s="1714"/>
      <c r="E132" s="1714"/>
      <c r="F132" s="1714"/>
      <c r="G132" s="1637"/>
      <c r="H132" s="1637"/>
    </row>
    <row r="134" spans="1:8" ht="15.75" thickBot="1"/>
    <row r="135" spans="1:8">
      <c r="A135" s="1688"/>
      <c r="B135" s="2882" t="s">
        <v>1799</v>
      </c>
      <c r="C135" s="2883" t="s">
        <v>1344</v>
      </c>
      <c r="D135" s="2884"/>
      <c r="E135" s="2884"/>
      <c r="F135" s="2882"/>
      <c r="G135" s="2882" t="s">
        <v>1721</v>
      </c>
      <c r="H135" s="2885" t="s">
        <v>1722</v>
      </c>
    </row>
    <row r="136" spans="1:8">
      <c r="A136" s="1696"/>
      <c r="B136" s="2878" t="str">
        <f>'Data Sheet'!$C$25</f>
        <v xml:space="preserve">New York State Electric &amp; Gas Corporation </v>
      </c>
      <c r="C136" s="1697" t="s">
        <v>1345</v>
      </c>
      <c r="D136" s="2886" t="s">
        <v>1346</v>
      </c>
      <c r="E136" s="2886"/>
      <c r="F136" s="2887" t="s">
        <v>1347</v>
      </c>
      <c r="G136" s="2887" t="s">
        <v>1724</v>
      </c>
      <c r="H136" s="2888"/>
    </row>
    <row r="137" spans="1:8">
      <c r="A137" s="1703"/>
      <c r="B137" s="2890"/>
      <c r="C137" s="1705" t="s">
        <v>1348</v>
      </c>
      <c r="D137" s="2890" t="s">
        <v>1346</v>
      </c>
      <c r="E137" s="2890"/>
      <c r="F137" s="2891" t="s">
        <v>1349</v>
      </c>
      <c r="G137" s="2881" t="str">
        <f>'Data Sheet'!$C$40</f>
        <v xml:space="preserve"> </v>
      </c>
      <c r="H137" s="1645" t="str">
        <f>'Data Sheet'!$C$38</f>
        <v>12/31/2017</v>
      </c>
    </row>
    <row r="138" spans="1:8">
      <c r="A138" s="1711" t="s">
        <v>1815</v>
      </c>
      <c r="B138" s="2893"/>
      <c r="C138" s="2893"/>
      <c r="D138" s="2893"/>
      <c r="E138" s="2893"/>
      <c r="F138" s="2893"/>
      <c r="G138" s="2893"/>
      <c r="H138" s="2894"/>
    </row>
    <row r="139" spans="1:8">
      <c r="A139" s="1696"/>
      <c r="B139" s="1714"/>
      <c r="C139" s="1714"/>
      <c r="D139" s="1714"/>
      <c r="E139" s="1714"/>
      <c r="F139" s="2920"/>
      <c r="G139" s="1714"/>
      <c r="H139" s="1797"/>
    </row>
    <row r="140" spans="1:8">
      <c r="A140" s="1696"/>
      <c r="B140" s="1714"/>
      <c r="C140" s="1714"/>
      <c r="D140" s="1714"/>
      <c r="E140" s="1714"/>
      <c r="F140" s="2920"/>
      <c r="G140" s="1714"/>
      <c r="H140" s="1797"/>
    </row>
    <row r="141" spans="1:8">
      <c r="A141" s="1696"/>
      <c r="B141" s="1714"/>
      <c r="C141" s="1714"/>
      <c r="D141" s="1714"/>
      <c r="E141" s="1714"/>
      <c r="F141" s="2920"/>
      <c r="G141" s="1714"/>
      <c r="H141" s="1797"/>
    </row>
    <row r="142" spans="1:8">
      <c r="A142" s="1696"/>
      <c r="B142" s="1714"/>
      <c r="C142" s="1714"/>
      <c r="D142" s="1714"/>
      <c r="E142" s="1714"/>
      <c r="F142" s="2920"/>
      <c r="G142" s="1714"/>
      <c r="H142" s="1798"/>
    </row>
    <row r="143" spans="1:8">
      <c r="A143" s="1696"/>
      <c r="B143" s="1714"/>
      <c r="C143" s="1714"/>
      <c r="D143" s="1714"/>
      <c r="E143" s="1714"/>
      <c r="F143" s="2920"/>
      <c r="G143" s="1714"/>
      <c r="H143" s="1797"/>
    </row>
    <row r="144" spans="1:8">
      <c r="A144" s="1696"/>
      <c r="B144" s="1714"/>
      <c r="C144" s="1714"/>
      <c r="D144" s="1714"/>
      <c r="E144" s="1714"/>
      <c r="F144" s="2920"/>
      <c r="G144" s="1714"/>
      <c r="H144" s="1797"/>
    </row>
    <row r="145" spans="1:8">
      <c r="A145" s="1696"/>
      <c r="B145" s="1714"/>
      <c r="C145" s="1714"/>
      <c r="D145" s="1714"/>
      <c r="E145" s="1714"/>
      <c r="F145" s="2920"/>
      <c r="G145" s="1637"/>
      <c r="H145" s="1684"/>
    </row>
    <row r="146" spans="1:8">
      <c r="A146" s="1696"/>
      <c r="B146" s="1714"/>
      <c r="C146" s="1714"/>
      <c r="D146" s="1714"/>
      <c r="E146" s="1714"/>
      <c r="F146" s="2920"/>
      <c r="G146" s="1637"/>
      <c r="H146" s="1684"/>
    </row>
    <row r="147" spans="1:8">
      <c r="A147" s="1696"/>
      <c r="B147" s="2886"/>
      <c r="C147" s="1714"/>
      <c r="D147" s="1714"/>
      <c r="E147" s="1714"/>
      <c r="F147" s="2920"/>
      <c r="G147" s="1637"/>
      <c r="H147" s="1684"/>
    </row>
    <row r="148" spans="1:8">
      <c r="A148" s="1696"/>
      <c r="B148" s="1714"/>
      <c r="C148" s="1714"/>
      <c r="D148" s="1714"/>
      <c r="E148" s="1714"/>
      <c r="F148" s="2920"/>
      <c r="G148" s="1637"/>
      <c r="H148" s="1684"/>
    </row>
    <row r="149" spans="1:8">
      <c r="A149" s="1696"/>
      <c r="B149" s="1714"/>
      <c r="C149" s="1714"/>
      <c r="D149" s="1714"/>
      <c r="E149" s="1714"/>
      <c r="F149" s="2920"/>
      <c r="G149" s="1637"/>
      <c r="H149" s="1684"/>
    </row>
    <row r="150" spans="1:8">
      <c r="A150" s="1696"/>
      <c r="B150" s="1714"/>
      <c r="C150" s="1714"/>
      <c r="D150" s="1714"/>
      <c r="E150" s="1714"/>
      <c r="F150" s="2920"/>
      <c r="G150" s="1714"/>
      <c r="H150" s="1797"/>
    </row>
    <row r="151" spans="1:8">
      <c r="A151" s="1696"/>
      <c r="B151" s="1714"/>
      <c r="C151" s="1714"/>
      <c r="D151" s="1714"/>
      <c r="E151" s="1714"/>
      <c r="F151" s="2920"/>
      <c r="G151" s="1714"/>
      <c r="H151" s="1797"/>
    </row>
    <row r="152" spans="1:8">
      <c r="A152" s="1696"/>
      <c r="B152" s="1714"/>
      <c r="C152" s="1714"/>
      <c r="D152" s="1714"/>
      <c r="E152" s="1714"/>
      <c r="F152" s="2920"/>
      <c r="G152" s="1714"/>
      <c r="H152" s="1797"/>
    </row>
    <row r="153" spans="1:8">
      <c r="A153" s="1696"/>
      <c r="B153" s="1714"/>
      <c r="C153" s="1714"/>
      <c r="D153" s="1714"/>
      <c r="E153" s="1714"/>
      <c r="F153" s="2920"/>
      <c r="G153" s="1714"/>
      <c r="H153" s="1797"/>
    </row>
    <row r="154" spans="1:8">
      <c r="A154" s="1696"/>
      <c r="B154" s="1714"/>
      <c r="C154" s="1714"/>
      <c r="D154" s="1714"/>
      <c r="E154" s="1714"/>
      <c r="F154" s="2920"/>
      <c r="G154" s="1714"/>
      <c r="H154" s="1797"/>
    </row>
    <row r="155" spans="1:8">
      <c r="A155" s="1696"/>
      <c r="B155" s="1714"/>
      <c r="C155" s="1714"/>
      <c r="D155" s="1714"/>
      <c r="E155" s="1714"/>
      <c r="F155" s="1714"/>
      <c r="G155" s="1714"/>
      <c r="H155" s="1797"/>
    </row>
    <row r="156" spans="1:8">
      <c r="A156" s="1696"/>
      <c r="B156" s="1714"/>
      <c r="C156" s="1714"/>
      <c r="D156" s="1714"/>
      <c r="E156" s="1714"/>
      <c r="F156" s="2886"/>
      <c r="G156" s="1639"/>
      <c r="H156" s="1661"/>
    </row>
    <row r="157" spans="1:8">
      <c r="A157" s="1696"/>
      <c r="B157" s="2886"/>
      <c r="C157" s="1714"/>
      <c r="D157" s="1714"/>
      <c r="E157" s="1714"/>
      <c r="F157" s="2886"/>
      <c r="G157" s="1639"/>
      <c r="H157" s="1661"/>
    </row>
    <row r="158" spans="1:8">
      <c r="A158" s="1696"/>
      <c r="B158" s="1714"/>
      <c r="C158" s="1714"/>
      <c r="D158" s="1714"/>
      <c r="E158" s="1714"/>
      <c r="F158" s="2886"/>
      <c r="G158" s="1639"/>
      <c r="H158" s="1661"/>
    </row>
    <row r="159" spans="1:8">
      <c r="A159" s="1696"/>
      <c r="B159" s="2886"/>
      <c r="C159" s="1714"/>
      <c r="D159" s="1714"/>
      <c r="E159" s="1714"/>
      <c r="F159" s="2886"/>
      <c r="G159" s="1639"/>
      <c r="H159" s="1661"/>
    </row>
    <row r="160" spans="1:8">
      <c r="A160" s="1696"/>
      <c r="B160" s="1714"/>
      <c r="C160" s="1714"/>
      <c r="D160" s="1714"/>
      <c r="E160" s="1714"/>
      <c r="F160" s="2886"/>
      <c r="G160" s="1639"/>
      <c r="H160" s="1661"/>
    </row>
    <row r="161" spans="1:8">
      <c r="A161" s="1696"/>
      <c r="B161" s="1714"/>
      <c r="C161" s="1714"/>
      <c r="D161" s="1714"/>
      <c r="E161" s="1714"/>
      <c r="F161" s="2886"/>
      <c r="G161" s="1639"/>
      <c r="H161" s="1661"/>
    </row>
    <row r="162" spans="1:8">
      <c r="A162" s="1696"/>
      <c r="B162" s="1714"/>
      <c r="C162" s="1714"/>
      <c r="D162" s="1714"/>
      <c r="E162" s="1714"/>
      <c r="F162" s="2886"/>
      <c r="G162" s="1639"/>
      <c r="H162" s="1661"/>
    </row>
    <row r="163" spans="1:8">
      <c r="A163" s="1696"/>
      <c r="B163" s="1714"/>
      <c r="C163" s="1714"/>
      <c r="D163" s="1714"/>
      <c r="E163" s="1714"/>
      <c r="F163" s="2886"/>
      <c r="G163" s="1639"/>
      <c r="H163" s="1661"/>
    </row>
    <row r="164" spans="1:8">
      <c r="A164" s="1696"/>
      <c r="B164" s="1714"/>
      <c r="C164" s="1714"/>
      <c r="D164" s="1714"/>
      <c r="E164" s="1714"/>
      <c r="F164" s="2886"/>
      <c r="G164" s="1639"/>
      <c r="H164" s="1661"/>
    </row>
    <row r="165" spans="1:8">
      <c r="A165" s="1696"/>
      <c r="B165" s="1714"/>
      <c r="C165" s="1714"/>
      <c r="D165" s="1714"/>
      <c r="E165" s="1714"/>
      <c r="F165" s="2886"/>
      <c r="G165" s="1639"/>
      <c r="H165" s="1661"/>
    </row>
    <row r="166" spans="1:8">
      <c r="A166" s="1696"/>
      <c r="B166" s="1714"/>
      <c r="C166" s="1714"/>
      <c r="D166" s="1714"/>
      <c r="E166" s="1714"/>
      <c r="F166" s="2886"/>
      <c r="G166" s="1639"/>
      <c r="H166" s="1661"/>
    </row>
    <row r="167" spans="1:8">
      <c r="A167" s="1696"/>
      <c r="B167" s="1714"/>
      <c r="C167" s="1714"/>
      <c r="D167" s="1714"/>
      <c r="E167" s="1714"/>
      <c r="F167" s="2886"/>
      <c r="G167" s="1639"/>
      <c r="H167" s="1661"/>
    </row>
    <row r="168" spans="1:8">
      <c r="A168" s="1696"/>
      <c r="B168" s="1714"/>
      <c r="C168" s="1714"/>
      <c r="D168" s="1714"/>
      <c r="E168" s="1714"/>
      <c r="F168" s="2886"/>
      <c r="G168" s="1639"/>
      <c r="H168" s="1661"/>
    </row>
    <row r="169" spans="1:8">
      <c r="A169" s="1696"/>
      <c r="B169" s="1714"/>
      <c r="C169" s="1714"/>
      <c r="D169" s="1714"/>
      <c r="E169" s="1714"/>
      <c r="F169" s="2886"/>
      <c r="G169" s="1639"/>
      <c r="H169" s="1661"/>
    </row>
    <row r="170" spans="1:8">
      <c r="A170" s="1696"/>
      <c r="B170" s="1714"/>
      <c r="C170" s="1714"/>
      <c r="D170" s="1714"/>
      <c r="E170" s="1714"/>
      <c r="F170" s="2886"/>
      <c r="G170" s="1639"/>
      <c r="H170" s="1661"/>
    </row>
    <row r="171" spans="1:8">
      <c r="A171" s="1696"/>
      <c r="B171" s="1714"/>
      <c r="C171" s="1714"/>
      <c r="D171" s="1714"/>
      <c r="E171" s="1714"/>
      <c r="F171" s="2886"/>
      <c r="G171" s="1639"/>
      <c r="H171" s="1661"/>
    </row>
    <row r="172" spans="1:8">
      <c r="A172" s="1696"/>
      <c r="B172" s="1714"/>
      <c r="C172" s="1714"/>
      <c r="D172" s="1714"/>
      <c r="E172" s="1714"/>
      <c r="F172" s="2886"/>
      <c r="G172" s="1639"/>
      <c r="H172" s="1661"/>
    </row>
    <row r="173" spans="1:8">
      <c r="A173" s="1696"/>
      <c r="B173" s="1714"/>
      <c r="C173" s="1714"/>
      <c r="D173" s="1714"/>
      <c r="E173" s="1714"/>
      <c r="F173" s="2886"/>
      <c r="G173" s="1639"/>
      <c r="H173" s="1661"/>
    </row>
    <row r="174" spans="1:8">
      <c r="A174" s="1696"/>
      <c r="B174" s="1714"/>
      <c r="C174" s="1714"/>
      <c r="D174" s="1714"/>
      <c r="E174" s="1714"/>
      <c r="F174" s="2886"/>
      <c r="G174" s="1639"/>
      <c r="H174" s="1661"/>
    </row>
    <row r="175" spans="1:8">
      <c r="A175" s="1696"/>
      <c r="B175" s="1714"/>
      <c r="C175" s="1714"/>
      <c r="D175" s="1714"/>
      <c r="E175" s="1714"/>
      <c r="F175" s="2886"/>
      <c r="G175" s="1639"/>
      <c r="H175" s="1661"/>
    </row>
    <row r="176" spans="1:8">
      <c r="A176" s="1696"/>
      <c r="B176" s="1714"/>
      <c r="C176" s="1714"/>
      <c r="D176" s="1714"/>
      <c r="E176" s="1714"/>
      <c r="F176" s="2886"/>
      <c r="G176" s="1639"/>
      <c r="H176" s="1661"/>
    </row>
    <row r="177" spans="1:8">
      <c r="A177" s="1696"/>
      <c r="B177" s="1714"/>
      <c r="C177" s="1714"/>
      <c r="D177" s="1714"/>
      <c r="E177" s="1714"/>
      <c r="F177" s="2886"/>
      <c r="G177" s="1639"/>
      <c r="H177" s="1661"/>
    </row>
    <row r="178" spans="1:8">
      <c r="A178" s="1696"/>
      <c r="B178" s="1714"/>
      <c r="C178" s="1714"/>
      <c r="D178" s="1714"/>
      <c r="E178" s="1714"/>
      <c r="F178" s="2886"/>
      <c r="G178" s="1639"/>
      <c r="H178" s="1661"/>
    </row>
    <row r="179" spans="1:8">
      <c r="A179" s="1696"/>
      <c r="B179" s="1714"/>
      <c r="C179" s="1714"/>
      <c r="D179" s="1714"/>
      <c r="E179" s="1714"/>
      <c r="F179" s="2886"/>
      <c r="G179" s="1639"/>
      <c r="H179" s="1661"/>
    </row>
    <row r="180" spans="1:8">
      <c r="A180" s="1696"/>
      <c r="B180" s="1714"/>
      <c r="C180" s="1714"/>
      <c r="D180" s="1714"/>
      <c r="E180" s="1714"/>
      <c r="F180" s="2886"/>
      <c r="G180" s="1639"/>
      <c r="H180" s="1661"/>
    </row>
    <row r="181" spans="1:8">
      <c r="A181" s="1696"/>
      <c r="B181" s="1714"/>
      <c r="C181" s="1714"/>
      <c r="D181" s="1714"/>
      <c r="E181" s="1714"/>
      <c r="F181" s="2886"/>
      <c r="G181" s="1639"/>
      <c r="H181" s="1661"/>
    </row>
    <row r="182" spans="1:8">
      <c r="A182" s="1696"/>
      <c r="B182" s="1714"/>
      <c r="C182" s="1714"/>
      <c r="D182" s="1714"/>
      <c r="E182" s="1714"/>
      <c r="F182" s="2886"/>
      <c r="G182" s="1639"/>
      <c r="H182" s="1661"/>
    </row>
    <row r="183" spans="1:8">
      <c r="A183" s="1696"/>
      <c r="B183" s="1714"/>
      <c r="C183" s="1714"/>
      <c r="D183" s="1714"/>
      <c r="E183" s="1714"/>
      <c r="F183" s="2886"/>
      <c r="G183" s="1639"/>
      <c r="H183" s="1661"/>
    </row>
    <row r="184" spans="1:8">
      <c r="A184" s="1696"/>
      <c r="B184" s="1714"/>
      <c r="C184" s="1714"/>
      <c r="D184" s="1714"/>
      <c r="E184" s="1714"/>
      <c r="F184" s="2886"/>
      <c r="G184" s="1639"/>
      <c r="H184" s="1661"/>
    </row>
    <row r="185" spans="1:8">
      <c r="A185" s="1696"/>
      <c r="B185" s="2886"/>
      <c r="C185" s="1714"/>
      <c r="D185" s="1714"/>
      <c r="E185" s="1714"/>
      <c r="F185" s="2886"/>
      <c r="G185" s="1639"/>
      <c r="H185" s="1661"/>
    </row>
    <row r="186" spans="1:8">
      <c r="A186" s="1696"/>
      <c r="B186" s="1714"/>
      <c r="C186" s="1714"/>
      <c r="D186" s="1714"/>
      <c r="E186" s="1714"/>
      <c r="F186" s="2886"/>
      <c r="G186" s="1639"/>
      <c r="H186" s="1661"/>
    </row>
    <row r="187" spans="1:8">
      <c r="A187" s="1696"/>
      <c r="B187" s="2886"/>
      <c r="C187" s="1714"/>
      <c r="D187" s="1714"/>
      <c r="E187" s="1714"/>
      <c r="F187" s="2886"/>
      <c r="G187" s="1639"/>
      <c r="H187" s="1661"/>
    </row>
    <row r="188" spans="1:8">
      <c r="A188" s="1696"/>
      <c r="B188" s="2886"/>
      <c r="C188" s="1714"/>
      <c r="D188" s="1714"/>
      <c r="E188" s="1714"/>
      <c r="F188" s="2886"/>
      <c r="G188" s="1639"/>
      <c r="H188" s="1661"/>
    </row>
    <row r="189" spans="1:8">
      <c r="A189" s="1696"/>
      <c r="B189" s="2886"/>
      <c r="C189" s="1714"/>
      <c r="D189" s="1714"/>
      <c r="E189" s="1714"/>
      <c r="F189" s="2886"/>
      <c r="G189" s="1639"/>
      <c r="H189" s="1661"/>
    </row>
    <row r="190" spans="1:8">
      <c r="A190" s="1696"/>
      <c r="B190" s="2886"/>
      <c r="C190" s="1714"/>
      <c r="D190" s="1714"/>
      <c r="E190" s="1714"/>
      <c r="F190" s="2886"/>
      <c r="G190" s="1639"/>
      <c r="H190" s="1661"/>
    </row>
    <row r="191" spans="1:8">
      <c r="A191" s="1696"/>
      <c r="B191" s="2886"/>
      <c r="C191" s="1714"/>
      <c r="D191" s="1714"/>
      <c r="E191" s="1714"/>
      <c r="F191" s="2886"/>
      <c r="G191" s="1639"/>
      <c r="H191" s="1661"/>
    </row>
    <row r="192" spans="1:8">
      <c r="A192" s="1696"/>
      <c r="B192" s="2886"/>
      <c r="C192" s="1714"/>
      <c r="D192" s="1714"/>
      <c r="E192" s="1714"/>
      <c r="F192" s="2886"/>
      <c r="G192" s="1639"/>
      <c r="H192" s="1661"/>
    </row>
    <row r="193" spans="1:8">
      <c r="A193" s="1696"/>
      <c r="B193" s="2886"/>
      <c r="C193" s="1714"/>
      <c r="D193" s="1714"/>
      <c r="E193" s="1714"/>
      <c r="F193" s="2886"/>
      <c r="G193" s="1639"/>
      <c r="H193" s="1661"/>
    </row>
    <row r="194" spans="1:8">
      <c r="A194" s="1696"/>
      <c r="B194" s="2886"/>
      <c r="C194" s="1714"/>
      <c r="D194" s="1714"/>
      <c r="E194" s="1714"/>
      <c r="F194" s="2886"/>
      <c r="G194" s="1639"/>
      <c r="H194" s="1661"/>
    </row>
    <row r="195" spans="1:8">
      <c r="A195" s="1696"/>
      <c r="B195" s="2886"/>
      <c r="C195" s="1714"/>
      <c r="D195" s="1714"/>
      <c r="E195" s="1714"/>
      <c r="F195" s="2886"/>
      <c r="G195" s="1639"/>
      <c r="H195" s="1661"/>
    </row>
    <row r="196" spans="1:8">
      <c r="A196" s="1696"/>
      <c r="B196" s="2886"/>
      <c r="C196" s="1714"/>
      <c r="D196" s="1714"/>
      <c r="E196" s="1714"/>
      <c r="F196" s="2886"/>
      <c r="G196" s="1639"/>
      <c r="H196" s="1661"/>
    </row>
    <row r="197" spans="1:8" ht="15.75" thickBot="1">
      <c r="A197" s="1773"/>
      <c r="B197" s="1774"/>
      <c r="C197" s="1775"/>
      <c r="D197" s="1775"/>
      <c r="E197" s="1775"/>
      <c r="F197" s="1774"/>
      <c r="G197" s="1665"/>
      <c r="H197" s="1666"/>
    </row>
    <row r="198" spans="1:8">
      <c r="A198" s="2503" t="s">
        <v>4404</v>
      </c>
      <c r="B198" s="2538"/>
      <c r="C198" s="2920"/>
      <c r="D198" s="2920"/>
      <c r="E198" s="2886"/>
      <c r="F198" s="2886"/>
      <c r="G198" s="1639"/>
      <c r="H198" s="1799"/>
    </row>
    <row r="199" spans="1:8">
      <c r="A199" s="1714" t="s">
        <v>1816</v>
      </c>
      <c r="B199" s="1714"/>
      <c r="C199" s="1714"/>
      <c r="D199" s="1714"/>
      <c r="E199" s="1714"/>
      <c r="F199" s="1714"/>
      <c r="G199" s="1637"/>
      <c r="H199" s="1637"/>
    </row>
    <row r="201" spans="1:8" ht="15.75" thickBot="1"/>
    <row r="202" spans="1:8">
      <c r="A202" s="1688"/>
      <c r="B202" s="2882" t="s">
        <v>1799</v>
      </c>
      <c r="C202" s="2883" t="s">
        <v>1344</v>
      </c>
      <c r="D202" s="2884"/>
      <c r="E202" s="2884"/>
      <c r="F202" s="2882"/>
      <c r="G202" s="2882" t="s">
        <v>1721</v>
      </c>
      <c r="H202" s="2885" t="s">
        <v>1722</v>
      </c>
    </row>
    <row r="203" spans="1:8">
      <c r="A203" s="1696"/>
      <c r="B203" s="2878" t="str">
        <f>'Data Sheet'!$C$25</f>
        <v xml:space="preserve">New York State Electric &amp; Gas Corporation </v>
      </c>
      <c r="C203" s="1697" t="s">
        <v>1345</v>
      </c>
      <c r="D203" s="2886" t="s">
        <v>1346</v>
      </c>
      <c r="E203" s="2886"/>
      <c r="F203" s="2887" t="s">
        <v>1347</v>
      </c>
      <c r="G203" s="2887" t="s">
        <v>1724</v>
      </c>
      <c r="H203" s="2888"/>
    </row>
    <row r="204" spans="1:8">
      <c r="A204" s="1703"/>
      <c r="B204" s="2890"/>
      <c r="C204" s="1705" t="s">
        <v>1348</v>
      </c>
      <c r="D204" s="2890" t="s">
        <v>1346</v>
      </c>
      <c r="E204" s="2890"/>
      <c r="F204" s="2891" t="s">
        <v>1349</v>
      </c>
      <c r="G204" s="2881" t="str">
        <f>'Data Sheet'!$C$40</f>
        <v xml:space="preserve"> </v>
      </c>
      <c r="H204" s="1645" t="str">
        <f>'Data Sheet'!$C$38</f>
        <v>12/31/2017</v>
      </c>
    </row>
    <row r="205" spans="1:8">
      <c r="A205" s="1711" t="s">
        <v>1815</v>
      </c>
      <c r="B205" s="2893"/>
      <c r="C205" s="2893"/>
      <c r="D205" s="2893"/>
      <c r="E205" s="2893"/>
      <c r="F205" s="2893"/>
      <c r="G205" s="2893"/>
      <c r="H205" s="2894"/>
    </row>
    <row r="206" spans="1:8">
      <c r="A206" s="1696"/>
      <c r="B206" s="1714"/>
      <c r="C206" s="1714"/>
      <c r="D206" s="1714"/>
      <c r="E206" s="1714"/>
      <c r="F206" s="2920"/>
      <c r="G206" s="1714"/>
      <c r="H206" s="1797"/>
    </row>
    <row r="207" spans="1:8">
      <c r="A207" s="1696"/>
      <c r="B207" s="1714"/>
      <c r="C207" s="1714"/>
      <c r="D207" s="1714"/>
      <c r="E207" s="1714"/>
      <c r="F207" s="2920"/>
      <c r="G207" s="1714"/>
      <c r="H207" s="1797"/>
    </row>
    <row r="208" spans="1:8">
      <c r="A208" s="1696"/>
      <c r="B208" s="1714"/>
      <c r="C208" s="1714"/>
      <c r="D208" s="1714"/>
      <c r="E208" s="1714"/>
      <c r="F208" s="2920"/>
      <c r="G208" s="1714"/>
      <c r="H208" s="1797"/>
    </row>
    <row r="209" spans="1:8">
      <c r="A209" s="1696"/>
      <c r="B209" s="1714"/>
      <c r="C209" s="1714"/>
      <c r="D209" s="1714"/>
      <c r="E209" s="1714"/>
      <c r="F209" s="2920"/>
      <c r="G209" s="1714"/>
      <c r="H209" s="1798"/>
    </row>
    <row r="210" spans="1:8">
      <c r="A210" s="1696"/>
      <c r="B210" s="1714"/>
      <c r="C210" s="1714"/>
      <c r="D210" s="1714"/>
      <c r="E210" s="1714"/>
      <c r="F210" s="2920"/>
      <c r="G210" s="1714"/>
      <c r="H210" s="1797"/>
    </row>
    <row r="211" spans="1:8">
      <c r="A211" s="1696"/>
      <c r="B211" s="1714"/>
      <c r="C211" s="1714"/>
      <c r="D211" s="1714"/>
      <c r="E211" s="1714"/>
      <c r="F211" s="2920"/>
      <c r="G211" s="1714"/>
      <c r="H211" s="1797"/>
    </row>
    <row r="212" spans="1:8">
      <c r="A212" s="1696"/>
      <c r="B212" s="1714"/>
      <c r="C212" s="1714"/>
      <c r="D212" s="1714"/>
      <c r="E212" s="1714"/>
      <c r="F212" s="2920"/>
      <c r="G212" s="1637"/>
      <c r="H212" s="1684"/>
    </row>
    <row r="213" spans="1:8">
      <c r="A213" s="1696"/>
      <c r="B213" s="1714"/>
      <c r="C213" s="1714"/>
      <c r="D213" s="1714"/>
      <c r="E213" s="1714"/>
      <c r="F213" s="2920"/>
      <c r="G213" s="1637"/>
      <c r="H213" s="1684"/>
    </row>
    <row r="214" spans="1:8">
      <c r="A214" s="1696"/>
      <c r="B214" s="2886"/>
      <c r="C214" s="1714"/>
      <c r="D214" s="1714"/>
      <c r="E214" s="1714"/>
      <c r="F214" s="2920"/>
      <c r="G214" s="1637"/>
      <c r="H214" s="1684"/>
    </row>
    <row r="215" spans="1:8">
      <c r="A215" s="1696"/>
      <c r="B215" s="1714"/>
      <c r="C215" s="1714"/>
      <c r="D215" s="1714"/>
      <c r="E215" s="1714"/>
      <c r="F215" s="2920"/>
      <c r="G215" s="1637"/>
      <c r="H215" s="1684"/>
    </row>
    <row r="216" spans="1:8">
      <c r="A216" s="1696"/>
      <c r="B216" s="1714"/>
      <c r="C216" s="1714"/>
      <c r="D216" s="1714"/>
      <c r="E216" s="1714"/>
      <c r="F216" s="2920"/>
      <c r="G216" s="1637"/>
      <c r="H216" s="1684"/>
    </row>
    <row r="217" spans="1:8">
      <c r="A217" s="1696"/>
      <c r="B217" s="1714"/>
      <c r="C217" s="1714"/>
      <c r="D217" s="1714"/>
      <c r="E217" s="1714"/>
      <c r="F217" s="2920"/>
      <c r="G217" s="1714"/>
      <c r="H217" s="1797"/>
    </row>
    <row r="218" spans="1:8">
      <c r="A218" s="1696"/>
      <c r="B218" s="1714"/>
      <c r="C218" s="1714"/>
      <c r="D218" s="1714"/>
      <c r="E218" s="1714"/>
      <c r="F218" s="2920"/>
      <c r="G218" s="1714"/>
      <c r="H218" s="1797"/>
    </row>
    <row r="219" spans="1:8">
      <c r="A219" s="1696"/>
      <c r="B219" s="1714"/>
      <c r="C219" s="1714"/>
      <c r="D219" s="1714"/>
      <c r="E219" s="1714"/>
      <c r="F219" s="2920"/>
      <c r="G219" s="1714"/>
      <c r="H219" s="1797"/>
    </row>
    <row r="220" spans="1:8">
      <c r="A220" s="1696"/>
      <c r="B220" s="1714"/>
      <c r="C220" s="1714"/>
      <c r="D220" s="1714"/>
      <c r="E220" s="1714"/>
      <c r="F220" s="2920"/>
      <c r="G220" s="1714"/>
      <c r="H220" s="1797"/>
    </row>
    <row r="221" spans="1:8">
      <c r="A221" s="1696"/>
      <c r="B221" s="1714"/>
      <c r="C221" s="1714"/>
      <c r="D221" s="1714"/>
      <c r="E221" s="1714"/>
      <c r="F221" s="2920"/>
      <c r="G221" s="1714"/>
      <c r="H221" s="1797"/>
    </row>
    <row r="222" spans="1:8">
      <c r="A222" s="1696"/>
      <c r="B222" s="1714"/>
      <c r="C222" s="1714"/>
      <c r="D222" s="1714"/>
      <c r="E222" s="1714"/>
      <c r="F222" s="1714"/>
      <c r="G222" s="1714"/>
      <c r="H222" s="1797"/>
    </row>
    <row r="223" spans="1:8">
      <c r="A223" s="1696"/>
      <c r="B223" s="1714"/>
      <c r="C223" s="1714"/>
      <c r="D223" s="1714"/>
      <c r="E223" s="1714"/>
      <c r="F223" s="2886"/>
      <c r="G223" s="1639"/>
      <c r="H223" s="1661"/>
    </row>
    <row r="224" spans="1:8">
      <c r="A224" s="1696"/>
      <c r="B224" s="2886"/>
      <c r="C224" s="1714"/>
      <c r="D224" s="1714"/>
      <c r="E224" s="1714"/>
      <c r="F224" s="2886"/>
      <c r="G224" s="1639"/>
      <c r="H224" s="1661"/>
    </row>
    <row r="225" spans="1:8">
      <c r="A225" s="1696"/>
      <c r="B225" s="1714"/>
      <c r="C225" s="1714"/>
      <c r="D225" s="1714"/>
      <c r="E225" s="1714"/>
      <c r="F225" s="2886"/>
      <c r="G225" s="1639"/>
      <c r="H225" s="1661"/>
    </row>
    <row r="226" spans="1:8">
      <c r="A226" s="1696"/>
      <c r="B226" s="2886"/>
      <c r="C226" s="1714"/>
      <c r="D226" s="1714"/>
      <c r="E226" s="1714"/>
      <c r="F226" s="2886"/>
      <c r="G226" s="1639"/>
      <c r="H226" s="1661"/>
    </row>
    <row r="227" spans="1:8">
      <c r="A227" s="1696"/>
      <c r="B227" s="1714"/>
      <c r="C227" s="1714"/>
      <c r="D227" s="1714"/>
      <c r="E227" s="1714"/>
      <c r="F227" s="2886"/>
      <c r="G227" s="1639"/>
      <c r="H227" s="1661"/>
    </row>
    <row r="228" spans="1:8">
      <c r="A228" s="1696"/>
      <c r="B228" s="1714"/>
      <c r="C228" s="1714"/>
      <c r="D228" s="1714"/>
      <c r="E228" s="1714"/>
      <c r="F228" s="2886"/>
      <c r="G228" s="1639"/>
      <c r="H228" s="1661"/>
    </row>
    <row r="229" spans="1:8">
      <c r="A229" s="1696"/>
      <c r="B229" s="1714"/>
      <c r="C229" s="1714"/>
      <c r="D229" s="1714"/>
      <c r="E229" s="1714"/>
      <c r="F229" s="2886"/>
      <c r="G229" s="1639"/>
      <c r="H229" s="1661"/>
    </row>
    <row r="230" spans="1:8">
      <c r="A230" s="1696"/>
      <c r="B230" s="1714"/>
      <c r="C230" s="1714"/>
      <c r="D230" s="1714"/>
      <c r="E230" s="1714"/>
      <c r="F230" s="2886"/>
      <c r="G230" s="1639"/>
      <c r="H230" s="1661"/>
    </row>
    <row r="231" spans="1:8">
      <c r="A231" s="1696"/>
      <c r="B231" s="1714"/>
      <c r="C231" s="1714"/>
      <c r="D231" s="1714"/>
      <c r="E231" s="1714"/>
      <c r="F231" s="2886"/>
      <c r="G231" s="1639"/>
      <c r="H231" s="1661"/>
    </row>
    <row r="232" spans="1:8">
      <c r="A232" s="1696"/>
      <c r="B232" s="1714"/>
      <c r="C232" s="1714"/>
      <c r="D232" s="1714"/>
      <c r="E232" s="1714"/>
      <c r="F232" s="2886"/>
      <c r="G232" s="1639"/>
      <c r="H232" s="1661"/>
    </row>
    <row r="233" spans="1:8">
      <c r="A233" s="1696"/>
      <c r="B233" s="1714"/>
      <c r="C233" s="1714"/>
      <c r="D233" s="1714"/>
      <c r="E233" s="1714"/>
      <c r="F233" s="2886"/>
      <c r="G233" s="1639"/>
      <c r="H233" s="1661"/>
    </row>
    <row r="234" spans="1:8">
      <c r="A234" s="1696"/>
      <c r="B234" s="1714"/>
      <c r="C234" s="1714"/>
      <c r="D234" s="1714"/>
      <c r="E234" s="1714"/>
      <c r="F234" s="2886"/>
      <c r="G234" s="1639"/>
      <c r="H234" s="1661"/>
    </row>
    <row r="235" spans="1:8">
      <c r="A235" s="1696"/>
      <c r="B235" s="1714"/>
      <c r="C235" s="1714"/>
      <c r="D235" s="1714"/>
      <c r="E235" s="1714"/>
      <c r="F235" s="2886"/>
      <c r="G235" s="1639"/>
      <c r="H235" s="1661"/>
    </row>
    <row r="236" spans="1:8">
      <c r="A236" s="1696"/>
      <c r="B236" s="1714"/>
      <c r="C236" s="1714"/>
      <c r="D236" s="1714"/>
      <c r="E236" s="1714"/>
      <c r="F236" s="2886"/>
      <c r="G236" s="1639"/>
      <c r="H236" s="1661"/>
    </row>
    <row r="237" spans="1:8">
      <c r="A237" s="1696"/>
      <c r="B237" s="1714"/>
      <c r="C237" s="1714"/>
      <c r="D237" s="1714"/>
      <c r="E237" s="1714"/>
      <c r="F237" s="2886"/>
      <c r="G237" s="1639"/>
      <c r="H237" s="1661"/>
    </row>
    <row r="238" spans="1:8">
      <c r="A238" s="1696"/>
      <c r="B238" s="1714"/>
      <c r="C238" s="1714"/>
      <c r="D238" s="1714"/>
      <c r="E238" s="1714"/>
      <c r="F238" s="2886"/>
      <c r="G238" s="1639"/>
      <c r="H238" s="1661"/>
    </row>
    <row r="239" spans="1:8">
      <c r="A239" s="1696"/>
      <c r="B239" s="1714"/>
      <c r="C239" s="1714"/>
      <c r="D239" s="1714"/>
      <c r="E239" s="1714"/>
      <c r="F239" s="2886"/>
      <c r="G239" s="1639"/>
      <c r="H239" s="1661"/>
    </row>
    <row r="240" spans="1:8">
      <c r="A240" s="1696"/>
      <c r="B240" s="1714"/>
      <c r="C240" s="1714"/>
      <c r="D240" s="1714"/>
      <c r="E240" s="1714"/>
      <c r="F240" s="2886"/>
      <c r="G240" s="1639"/>
      <c r="H240" s="1661"/>
    </row>
    <row r="241" spans="1:8">
      <c r="A241" s="1696"/>
      <c r="B241" s="1714"/>
      <c r="C241" s="1714"/>
      <c r="D241" s="1714"/>
      <c r="E241" s="1714"/>
      <c r="F241" s="2886"/>
      <c r="G241" s="1639"/>
      <c r="H241" s="1661"/>
    </row>
    <row r="242" spans="1:8">
      <c r="A242" s="1696"/>
      <c r="B242" s="1714"/>
      <c r="C242" s="1714"/>
      <c r="D242" s="1714"/>
      <c r="E242" s="1714"/>
      <c r="F242" s="2886"/>
      <c r="G242" s="1639"/>
      <c r="H242" s="1661"/>
    </row>
    <row r="243" spans="1:8">
      <c r="A243" s="1696"/>
      <c r="B243" s="1714"/>
      <c r="C243" s="1714"/>
      <c r="D243" s="1714"/>
      <c r="E243" s="1714"/>
      <c r="F243" s="2886"/>
      <c r="G243" s="1639"/>
      <c r="H243" s="1661"/>
    </row>
    <row r="244" spans="1:8">
      <c r="A244" s="1696"/>
      <c r="B244" s="1714"/>
      <c r="C244" s="1714"/>
      <c r="D244" s="1714"/>
      <c r="E244" s="1714"/>
      <c r="F244" s="2886"/>
      <c r="G244" s="1639"/>
      <c r="H244" s="1661"/>
    </row>
    <row r="245" spans="1:8">
      <c r="A245" s="1696"/>
      <c r="B245" s="1714"/>
      <c r="C245" s="1714"/>
      <c r="D245" s="1714"/>
      <c r="E245" s="1714"/>
      <c r="F245" s="2886"/>
      <c r="G245" s="1639"/>
      <c r="H245" s="1661"/>
    </row>
    <row r="246" spans="1:8">
      <c r="A246" s="1696"/>
      <c r="B246" s="1714"/>
      <c r="C246" s="1714"/>
      <c r="D246" s="1714"/>
      <c r="E246" s="1714"/>
      <c r="F246" s="2886"/>
      <c r="G246" s="1639"/>
      <c r="H246" s="1661"/>
    </row>
    <row r="247" spans="1:8">
      <c r="A247" s="1696"/>
      <c r="B247" s="1714"/>
      <c r="C247" s="1714"/>
      <c r="D247" s="1714"/>
      <c r="E247" s="1714"/>
      <c r="F247" s="2886"/>
      <c r="G247" s="1639"/>
      <c r="H247" s="1661"/>
    </row>
    <row r="248" spans="1:8">
      <c r="A248" s="1696"/>
      <c r="B248" s="1714"/>
      <c r="C248" s="1714"/>
      <c r="D248" s="1714"/>
      <c r="E248" s="1714"/>
      <c r="F248" s="2886"/>
      <c r="G248" s="1639"/>
      <c r="H248" s="1661"/>
    </row>
    <row r="249" spans="1:8">
      <c r="A249" s="1696"/>
      <c r="B249" s="1714"/>
      <c r="C249" s="1714"/>
      <c r="D249" s="1714"/>
      <c r="E249" s="1714"/>
      <c r="F249" s="2886"/>
      <c r="G249" s="1639"/>
      <c r="H249" s="1661"/>
    </row>
    <row r="250" spans="1:8">
      <c r="A250" s="1696"/>
      <c r="B250" s="1714"/>
      <c r="C250" s="1714"/>
      <c r="D250" s="1714"/>
      <c r="E250" s="1714"/>
      <c r="F250" s="2886"/>
      <c r="G250" s="1639"/>
      <c r="H250" s="1661"/>
    </row>
    <row r="251" spans="1:8">
      <c r="A251" s="1696"/>
      <c r="B251" s="1714"/>
      <c r="C251" s="1714"/>
      <c r="D251" s="1714"/>
      <c r="E251" s="1714"/>
      <c r="F251" s="2886"/>
      <c r="G251" s="1639"/>
      <c r="H251" s="1661"/>
    </row>
    <row r="252" spans="1:8">
      <c r="A252" s="1696"/>
      <c r="B252" s="2886"/>
      <c r="C252" s="1714"/>
      <c r="D252" s="1714"/>
      <c r="E252" s="1714"/>
      <c r="F252" s="2886"/>
      <c r="G252" s="1639"/>
      <c r="H252" s="1661"/>
    </row>
    <row r="253" spans="1:8">
      <c r="A253" s="1696"/>
      <c r="B253" s="1714"/>
      <c r="C253" s="1714"/>
      <c r="D253" s="1714"/>
      <c r="E253" s="1714"/>
      <c r="F253" s="2886"/>
      <c r="G253" s="1639"/>
      <c r="H253" s="1661"/>
    </row>
    <row r="254" spans="1:8">
      <c r="A254" s="1696"/>
      <c r="B254" s="2886"/>
      <c r="C254" s="1714"/>
      <c r="D254" s="1714"/>
      <c r="E254" s="1714"/>
      <c r="F254" s="2886"/>
      <c r="G254" s="1639"/>
      <c r="H254" s="1661"/>
    </row>
    <row r="255" spans="1:8">
      <c r="A255" s="1696"/>
      <c r="B255" s="2886"/>
      <c r="C255" s="1714"/>
      <c r="D255" s="1714"/>
      <c r="E255" s="1714"/>
      <c r="F255" s="2886"/>
      <c r="G255" s="1639"/>
      <c r="H255" s="1661"/>
    </row>
    <row r="256" spans="1:8">
      <c r="A256" s="1696"/>
      <c r="B256" s="2886"/>
      <c r="C256" s="1714"/>
      <c r="D256" s="1714"/>
      <c r="E256" s="1714"/>
      <c r="F256" s="2886"/>
      <c r="G256" s="1639"/>
      <c r="H256" s="1661"/>
    </row>
    <row r="257" spans="1:8">
      <c r="A257" s="1696"/>
      <c r="B257" s="2886"/>
      <c r="C257" s="1714"/>
      <c r="D257" s="1714"/>
      <c r="E257" s="1714"/>
      <c r="F257" s="2886"/>
      <c r="G257" s="1639"/>
      <c r="H257" s="1661"/>
    </row>
    <row r="258" spans="1:8">
      <c r="A258" s="1696"/>
      <c r="B258" s="2886"/>
      <c r="C258" s="1714"/>
      <c r="D258" s="1714"/>
      <c r="E258" s="1714"/>
      <c r="F258" s="2886"/>
      <c r="G258" s="1639"/>
      <c r="H258" s="1661"/>
    </row>
    <row r="259" spans="1:8">
      <c r="A259" s="1696"/>
      <c r="B259" s="2886"/>
      <c r="C259" s="1714"/>
      <c r="D259" s="1714"/>
      <c r="E259" s="1714"/>
      <c r="F259" s="2886"/>
      <c r="G259" s="1639"/>
      <c r="H259" s="1661"/>
    </row>
    <row r="260" spans="1:8">
      <c r="A260" s="1696"/>
      <c r="B260" s="2886"/>
      <c r="C260" s="1714"/>
      <c r="D260" s="1714"/>
      <c r="E260" s="1714"/>
      <c r="F260" s="2886"/>
      <c r="G260" s="1639"/>
      <c r="H260" s="1661"/>
    </row>
    <row r="261" spans="1:8">
      <c r="A261" s="1696"/>
      <c r="B261" s="2886"/>
      <c r="C261" s="1714"/>
      <c r="D261" s="1714"/>
      <c r="E261" s="1714"/>
      <c r="F261" s="2886"/>
      <c r="G261" s="1639"/>
      <c r="H261" s="1661"/>
    </row>
    <row r="262" spans="1:8">
      <c r="A262" s="1696"/>
      <c r="B262" s="2886"/>
      <c r="C262" s="1714"/>
      <c r="D262" s="1714"/>
      <c r="E262" s="1714"/>
      <c r="F262" s="2886"/>
      <c r="G262" s="1639"/>
      <c r="H262" s="1661"/>
    </row>
    <row r="263" spans="1:8">
      <c r="A263" s="1696"/>
      <c r="B263" s="2886"/>
      <c r="C263" s="1714"/>
      <c r="D263" s="1714"/>
      <c r="E263" s="1714"/>
      <c r="F263" s="2886"/>
      <c r="G263" s="1639"/>
      <c r="H263" s="1661"/>
    </row>
    <row r="264" spans="1:8" ht="15.75" thickBot="1">
      <c r="A264" s="1773"/>
      <c r="B264" s="1774"/>
      <c r="C264" s="1775"/>
      <c r="D264" s="1775"/>
      <c r="E264" s="1775"/>
      <c r="F264" s="1774"/>
      <c r="G264" s="1665"/>
      <c r="H264" s="1666"/>
    </row>
    <row r="265" spans="1:8">
      <c r="A265" s="2503" t="s">
        <v>4404</v>
      </c>
      <c r="B265" s="2538"/>
      <c r="C265" s="2920"/>
      <c r="D265" s="2920"/>
      <c r="E265" s="2886"/>
      <c r="F265" s="2886"/>
      <c r="G265" s="1639"/>
      <c r="H265" s="1799"/>
    </row>
    <row r="266" spans="1:8">
      <c r="A266" s="1714" t="s">
        <v>1816</v>
      </c>
      <c r="B266" s="1714"/>
      <c r="C266" s="1714"/>
      <c r="D266" s="1714"/>
      <c r="E266" s="1714"/>
      <c r="F266" s="1714"/>
      <c r="G266" s="1637"/>
      <c r="H266" s="1637"/>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7" man="1"/>
  </rowBreaks>
  <drawing r:id="rId2"/>
  <legacyDrawing r:id="rId3"/>
  <oleObjects>
    <mc:AlternateContent xmlns:mc="http://schemas.openxmlformats.org/markup-compatibility/2006">
      <mc:Choice Requires="x14">
        <oleObject progId="Word.Document.8" shapeId="110640" r:id="rId4">
          <objectPr defaultSize="0" r:id="rId5">
            <anchor moveWithCells="1">
              <from>
                <xdr:col>1</xdr:col>
                <xdr:colOff>9525</xdr:colOff>
                <xdr:row>26</xdr:row>
                <xdr:rowOff>0</xdr:rowOff>
              </from>
              <to>
                <xdr:col>7</xdr:col>
                <xdr:colOff>1381125</xdr:colOff>
                <xdr:row>55</xdr:row>
                <xdr:rowOff>95250</xdr:rowOff>
              </to>
            </anchor>
          </objectPr>
        </oleObject>
      </mc:Choice>
      <mc:Fallback>
        <oleObject progId="Word.Document.8" shapeId="110640"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L144"/>
  <sheetViews>
    <sheetView topLeftCell="D12" zoomScaleNormal="100" workbookViewId="0">
      <selection activeCell="J26" sqref="J26"/>
    </sheetView>
  </sheetViews>
  <sheetFormatPr defaultRowHeight="15"/>
  <cols>
    <col min="1" max="1" width="4.6640625" style="1583" customWidth="1"/>
    <col min="2" max="2" width="48.33203125" style="1583" customWidth="1"/>
    <col min="3" max="3" width="21" style="1583" customWidth="1"/>
    <col min="4" max="4" width="17.5546875" style="1583" customWidth="1"/>
    <col min="5" max="5" width="17.21875" style="1583" customWidth="1"/>
    <col min="6" max="6" width="15.44140625" style="1583" customWidth="1"/>
    <col min="7" max="7" width="30.21875" style="1583" customWidth="1"/>
    <col min="8" max="8" width="19.21875" style="1583" bestFit="1" customWidth="1"/>
    <col min="9" max="9" width="14.21875" style="1583" customWidth="1"/>
    <col min="10" max="10" width="23.109375" style="1583" customWidth="1"/>
    <col min="11" max="11" width="27.77734375" style="1583" customWidth="1"/>
    <col min="12" max="12" width="4.6640625" style="1538" customWidth="1"/>
    <col min="13" max="16384" width="8.88671875" style="1583"/>
  </cols>
  <sheetData>
    <row r="1" spans="1:12" ht="15.75" thickBot="1">
      <c r="A1" s="1800"/>
      <c r="B1" s="1800"/>
      <c r="C1" s="1800"/>
      <c r="D1" s="1800"/>
      <c r="E1" s="1800"/>
      <c r="F1" s="1800"/>
      <c r="G1" s="1800"/>
      <c r="H1" s="1800"/>
      <c r="I1" s="1800"/>
      <c r="J1" s="1800"/>
      <c r="K1" s="1800"/>
      <c r="L1" s="1801"/>
    </row>
    <row r="2" spans="1:12" ht="15.75" thickTop="1">
      <c r="A2" s="1802" t="s">
        <v>3289</v>
      </c>
      <c r="B2" s="1803"/>
      <c r="C2" s="1804" t="s">
        <v>3290</v>
      </c>
      <c r="D2" s="1805" t="s">
        <v>1801</v>
      </c>
      <c r="E2" s="1806" t="s">
        <v>1802</v>
      </c>
      <c r="F2" s="1807"/>
      <c r="G2" s="1802" t="s">
        <v>3289</v>
      </c>
      <c r="H2" s="1808" t="s">
        <v>3290</v>
      </c>
      <c r="I2" s="1808" t="s">
        <v>1801</v>
      </c>
      <c r="J2" s="1808" t="s">
        <v>1802</v>
      </c>
      <c r="K2" s="1804"/>
      <c r="L2" s="1807"/>
    </row>
    <row r="3" spans="1:12">
      <c r="A3" s="1809" t="s">
        <v>1788</v>
      </c>
      <c r="B3" s="1540"/>
      <c r="C3" s="1810" t="s">
        <v>3291</v>
      </c>
      <c r="D3" s="1569" t="s">
        <v>3309</v>
      </c>
      <c r="E3" s="1811"/>
      <c r="F3" s="1812"/>
      <c r="G3" s="1809" t="s">
        <v>1788</v>
      </c>
      <c r="H3" s="1813" t="s">
        <v>3291</v>
      </c>
      <c r="I3" s="1813" t="s">
        <v>3309</v>
      </c>
      <c r="J3" s="1813"/>
      <c r="K3" s="1810"/>
      <c r="L3" s="1812"/>
    </row>
    <row r="4" spans="1:12">
      <c r="A4" s="2878" t="str">
        <f>'Data Sheet'!$C$25</f>
        <v xml:space="preserve">New York State Electric &amp; Gas Corporation </v>
      </c>
      <c r="B4" s="1540"/>
      <c r="C4" s="1810" t="s">
        <v>3293</v>
      </c>
      <c r="D4" s="1600" t="s">
        <v>1788</v>
      </c>
      <c r="E4" s="2990">
        <v>43100</v>
      </c>
      <c r="F4" s="1816"/>
      <c r="G4" s="1814" t="s">
        <v>3292</v>
      </c>
      <c r="H4" s="1815" t="s">
        <v>3293</v>
      </c>
      <c r="I4" s="1644" t="s">
        <v>1788</v>
      </c>
      <c r="J4" s="2990">
        <v>43100</v>
      </c>
      <c r="K4" s="1707"/>
      <c r="L4" s="1816"/>
    </row>
    <row r="5" spans="1:12">
      <c r="A5" s="1817" t="s">
        <v>3898</v>
      </c>
      <c r="B5" s="1818"/>
      <c r="C5" s="1818"/>
      <c r="D5" s="1818"/>
      <c r="E5" s="1819"/>
      <c r="F5" s="2480"/>
      <c r="G5" s="1817" t="s">
        <v>3898</v>
      </c>
      <c r="H5" s="1818"/>
      <c r="I5" s="1818"/>
      <c r="J5" s="1818"/>
      <c r="K5" s="1818"/>
      <c r="L5" s="1820"/>
    </row>
    <row r="6" spans="1:12">
      <c r="A6" s="1809" t="s">
        <v>3899</v>
      </c>
      <c r="B6" s="1810"/>
      <c r="C6" s="1810"/>
      <c r="D6" s="1810"/>
      <c r="E6" s="1577"/>
      <c r="F6" s="1812"/>
      <c r="G6" s="1809" t="s">
        <v>3899</v>
      </c>
      <c r="H6" s="1810"/>
      <c r="I6" s="1810"/>
      <c r="J6" s="1810"/>
      <c r="K6" s="1810"/>
      <c r="L6" s="1812"/>
    </row>
    <row r="7" spans="1:12">
      <c r="A7" s="1821" t="s">
        <v>3900</v>
      </c>
      <c r="B7" s="1822"/>
      <c r="C7" s="1822"/>
      <c r="D7" s="1822"/>
      <c r="E7" s="1822"/>
      <c r="F7" s="1823"/>
      <c r="G7" s="1821" t="s">
        <v>3900</v>
      </c>
      <c r="H7" s="1822"/>
      <c r="I7" s="1822"/>
      <c r="J7" s="1822"/>
      <c r="K7" s="1822"/>
      <c r="L7" s="1812"/>
    </row>
    <row r="8" spans="1:12">
      <c r="A8" s="1821" t="s">
        <v>3901</v>
      </c>
      <c r="B8" s="1822"/>
      <c r="C8" s="1822"/>
      <c r="D8" s="1822"/>
      <c r="E8" s="1822"/>
      <c r="F8" s="1823"/>
      <c r="G8" s="1821" t="s">
        <v>3901</v>
      </c>
      <c r="H8" s="1822"/>
      <c r="I8" s="1822"/>
      <c r="J8" s="1822"/>
      <c r="K8" s="1822"/>
      <c r="L8" s="1812"/>
    </row>
    <row r="9" spans="1:12">
      <c r="A9" s="1821" t="s">
        <v>3902</v>
      </c>
      <c r="B9" s="1822"/>
      <c r="C9" s="1822"/>
      <c r="D9" s="1822"/>
      <c r="E9" s="1822"/>
      <c r="F9" s="1823"/>
      <c r="G9" s="1821" t="s">
        <v>3902</v>
      </c>
      <c r="H9" s="1822"/>
      <c r="I9" s="1822"/>
      <c r="J9" s="1822"/>
      <c r="K9" s="1822"/>
      <c r="L9" s="1812"/>
    </row>
    <row r="10" spans="1:12">
      <c r="A10" s="1821"/>
      <c r="B10" s="1822"/>
      <c r="C10" s="1822"/>
      <c r="D10" s="1822"/>
      <c r="E10" s="1822"/>
      <c r="F10" s="1823"/>
      <c r="G10" s="1821"/>
      <c r="H10" s="1822"/>
      <c r="I10" s="1822"/>
      <c r="J10" s="1822"/>
      <c r="K10" s="1822"/>
      <c r="L10" s="1812"/>
    </row>
    <row r="11" spans="1:12">
      <c r="A11" s="1821"/>
      <c r="B11" s="1822"/>
      <c r="C11" s="1822"/>
      <c r="D11" s="1822"/>
      <c r="E11" s="1822"/>
      <c r="F11" s="1823"/>
      <c r="G11" s="1821"/>
      <c r="H11" s="1822"/>
      <c r="I11" s="1822"/>
      <c r="J11" s="1822"/>
      <c r="K11" s="1822"/>
      <c r="L11" s="1812"/>
    </row>
    <row r="12" spans="1:12">
      <c r="A12" s="1809"/>
      <c r="B12" s="1810"/>
      <c r="C12" s="1824"/>
      <c r="D12" s="1824"/>
      <c r="E12" s="1824"/>
      <c r="F12" s="1825"/>
      <c r="G12" s="1809"/>
      <c r="H12" s="1707"/>
      <c r="I12" s="1707"/>
      <c r="J12" s="1810"/>
      <c r="K12" s="1707"/>
      <c r="L12" s="1825"/>
    </row>
    <row r="13" spans="1:12">
      <c r="A13" s="1826"/>
      <c r="B13" s="1827"/>
      <c r="C13" s="1828"/>
      <c r="D13" s="1828"/>
      <c r="E13" s="1828"/>
      <c r="F13" s="1829"/>
      <c r="G13" s="2549" t="s">
        <v>3903</v>
      </c>
      <c r="H13" s="1831" t="s">
        <v>3903</v>
      </c>
      <c r="I13" s="1832" t="s">
        <v>3904</v>
      </c>
      <c r="J13" s="1833" t="s">
        <v>4575</v>
      </c>
      <c r="K13" s="1831" t="s">
        <v>2331</v>
      </c>
      <c r="L13" s="1834"/>
    </row>
    <row r="14" spans="1:12">
      <c r="A14" s="1835" t="s">
        <v>1728</v>
      </c>
      <c r="B14" s="1836" t="s">
        <v>1782</v>
      </c>
      <c r="C14" s="1837" t="s">
        <v>3905</v>
      </c>
      <c r="D14" s="1837" t="s">
        <v>3906</v>
      </c>
      <c r="E14" s="1837" t="s">
        <v>3907</v>
      </c>
      <c r="F14" s="1838" t="s">
        <v>2330</v>
      </c>
      <c r="G14" s="1830" t="s">
        <v>3908</v>
      </c>
      <c r="H14" s="1831" t="s">
        <v>3908</v>
      </c>
      <c r="I14" s="1832" t="s">
        <v>3909</v>
      </c>
      <c r="J14" s="1839" t="s">
        <v>3910</v>
      </c>
      <c r="K14" s="1831" t="s">
        <v>3911</v>
      </c>
      <c r="L14" s="1838" t="s">
        <v>1728</v>
      </c>
    </row>
    <row r="15" spans="1:12">
      <c r="A15" s="1830" t="s">
        <v>1731</v>
      </c>
      <c r="B15" s="1836"/>
      <c r="C15" s="1837" t="s">
        <v>3912</v>
      </c>
      <c r="D15" s="1837" t="s">
        <v>3913</v>
      </c>
      <c r="E15" s="1837" t="s">
        <v>3908</v>
      </c>
      <c r="F15" s="1838" t="s">
        <v>308</v>
      </c>
      <c r="G15" s="1830" t="s">
        <v>3914</v>
      </c>
      <c r="H15" s="1831" t="s">
        <v>3915</v>
      </c>
      <c r="I15" s="1832" t="s">
        <v>3916</v>
      </c>
      <c r="J15" s="1839" t="s">
        <v>4574</v>
      </c>
      <c r="K15" s="1831" t="s">
        <v>3917</v>
      </c>
      <c r="L15" s="1838" t="s">
        <v>1731</v>
      </c>
    </row>
    <row r="16" spans="1:12">
      <c r="A16" s="1835"/>
      <c r="B16" s="1836"/>
      <c r="C16" s="1837" t="s">
        <v>3918</v>
      </c>
      <c r="D16" s="1837" t="s">
        <v>3919</v>
      </c>
      <c r="E16" s="1837"/>
      <c r="F16" s="1838"/>
      <c r="G16" s="1840"/>
      <c r="H16" s="1831"/>
      <c r="I16" s="1832" t="s">
        <v>3920</v>
      </c>
      <c r="J16" s="1839"/>
      <c r="K16" s="1831"/>
      <c r="L16" s="1841"/>
    </row>
    <row r="17" spans="1:12">
      <c r="A17" s="1842"/>
      <c r="B17" s="1843" t="s">
        <v>3021</v>
      </c>
      <c r="C17" s="1844" t="s">
        <v>3022</v>
      </c>
      <c r="D17" s="1844" t="s">
        <v>3023</v>
      </c>
      <c r="E17" s="1844" t="s">
        <v>3024</v>
      </c>
      <c r="F17" s="1845" t="s">
        <v>2346</v>
      </c>
      <c r="G17" s="1835" t="s">
        <v>2347</v>
      </c>
      <c r="H17" s="1832" t="s">
        <v>2348</v>
      </c>
      <c r="I17" s="1846" t="s">
        <v>2349</v>
      </c>
      <c r="J17" s="1847" t="s">
        <v>2350</v>
      </c>
      <c r="K17" s="1558" t="s">
        <v>2351</v>
      </c>
      <c r="L17" s="1848"/>
    </row>
    <row r="18" spans="1:12">
      <c r="A18" s="1849">
        <v>1</v>
      </c>
      <c r="B18" s="2898" t="s">
        <v>5844</v>
      </c>
      <c r="C18" s="1851"/>
      <c r="D18" s="1880">
        <v>-509828</v>
      </c>
      <c r="E18" s="1880"/>
      <c r="F18" s="2987"/>
      <c r="G18" s="2988">
        <v>-469072</v>
      </c>
      <c r="H18" s="1871">
        <v>-814202</v>
      </c>
      <c r="I18" s="1872">
        <v>-1793102</v>
      </c>
      <c r="J18" s="2578"/>
      <c r="K18" s="1853"/>
      <c r="L18" s="1854">
        <v>1</v>
      </c>
    </row>
    <row r="19" spans="1:12">
      <c r="A19" s="1849">
        <v>2</v>
      </c>
      <c r="B19" s="2898" t="s">
        <v>4781</v>
      </c>
      <c r="C19" s="1851"/>
      <c r="D19" s="2899"/>
      <c r="E19" s="2899"/>
      <c r="F19" s="1862"/>
      <c r="G19" s="2989">
        <v>63246</v>
      </c>
      <c r="H19" s="1878">
        <v>627226</v>
      </c>
      <c r="I19" s="1878">
        <v>690472</v>
      </c>
      <c r="J19" s="1858"/>
      <c r="K19" s="1859"/>
      <c r="L19" s="1860">
        <v>2</v>
      </c>
    </row>
    <row r="20" spans="1:12">
      <c r="A20" s="1849">
        <v>3</v>
      </c>
      <c r="B20" s="2898" t="s">
        <v>4782</v>
      </c>
      <c r="C20" s="1851"/>
      <c r="D20" s="2899">
        <v>40128</v>
      </c>
      <c r="E20" s="2899"/>
      <c r="F20" s="1862"/>
      <c r="G20" s="1863"/>
      <c r="H20" s="1864">
        <v>104442</v>
      </c>
      <c r="I20" s="1864">
        <v>144570</v>
      </c>
      <c r="J20" s="1865"/>
      <c r="K20" s="1859"/>
      <c r="L20" s="1860">
        <v>3</v>
      </c>
    </row>
    <row r="21" spans="1:12">
      <c r="A21" s="1849">
        <v>4</v>
      </c>
      <c r="B21" s="2898" t="s">
        <v>4783</v>
      </c>
      <c r="C21" s="1851"/>
      <c r="D21" s="2899">
        <f>D19+D20</f>
        <v>40128</v>
      </c>
      <c r="E21" s="2899"/>
      <c r="F21" s="1862"/>
      <c r="G21" s="2899">
        <f>G19+G20</f>
        <v>63246</v>
      </c>
      <c r="H21" s="2899">
        <f>H19+H20</f>
        <v>731668</v>
      </c>
      <c r="I21" s="2899">
        <f>I19+I20</f>
        <v>835042</v>
      </c>
      <c r="J21" s="1865">
        <v>118887188</v>
      </c>
      <c r="K21" s="2897">
        <v>119722230</v>
      </c>
      <c r="L21" s="1860">
        <v>4</v>
      </c>
    </row>
    <row r="22" spans="1:12">
      <c r="A22" s="1849">
        <v>5</v>
      </c>
      <c r="B22" s="2898" t="s">
        <v>4784</v>
      </c>
      <c r="C22" s="1851"/>
      <c r="D22" s="2899">
        <v>-469700</v>
      </c>
      <c r="E22" s="2899"/>
      <c r="F22" s="1862"/>
      <c r="G22" s="1863">
        <v>-405826</v>
      </c>
      <c r="H22" s="1866">
        <v>-82534</v>
      </c>
      <c r="I22" s="1866">
        <v>-958060</v>
      </c>
      <c r="J22" s="1867"/>
      <c r="K22" s="1859"/>
      <c r="L22" s="1860">
        <v>5</v>
      </c>
    </row>
    <row r="23" spans="1:12">
      <c r="A23" s="1849">
        <v>6</v>
      </c>
      <c r="B23" s="2898" t="s">
        <v>4785</v>
      </c>
      <c r="C23" s="1851"/>
      <c r="D23" s="1868">
        <v>-469700</v>
      </c>
      <c r="E23" s="1868"/>
      <c r="F23" s="1869"/>
      <c r="G23" s="1870">
        <v>-405826</v>
      </c>
      <c r="H23" s="1871">
        <v>-82534</v>
      </c>
      <c r="I23" s="1871">
        <v>-958060</v>
      </c>
      <c r="J23" s="1872"/>
      <c r="K23" s="1859"/>
      <c r="L23" s="1860">
        <v>6</v>
      </c>
    </row>
    <row r="24" spans="1:12">
      <c r="A24" s="1849">
        <v>7</v>
      </c>
      <c r="B24" s="2898" t="s">
        <v>4786</v>
      </c>
      <c r="C24" s="1851"/>
      <c r="D24" s="1873"/>
      <c r="E24" s="1873"/>
      <c r="F24" s="1874"/>
      <c r="G24" s="1875">
        <v>63449</v>
      </c>
      <c r="H24" s="1876">
        <v>228468</v>
      </c>
      <c r="I24" s="1871">
        <v>291917</v>
      </c>
      <c r="J24" s="1877"/>
      <c r="K24" s="1859"/>
      <c r="L24" s="1860">
        <v>7</v>
      </c>
    </row>
    <row r="25" spans="1:12">
      <c r="A25" s="1849">
        <v>8</v>
      </c>
      <c r="B25" s="2898" t="s">
        <v>4787</v>
      </c>
      <c r="C25" s="1851"/>
      <c r="D25" s="2899">
        <v>-74492</v>
      </c>
      <c r="E25" s="2899"/>
      <c r="F25" s="1862"/>
      <c r="G25" s="1863"/>
      <c r="H25" s="1878">
        <v>-164527</v>
      </c>
      <c r="I25" s="1878">
        <v>-239019</v>
      </c>
      <c r="J25" s="1879"/>
      <c r="K25" s="2897"/>
      <c r="L25" s="1860">
        <v>8</v>
      </c>
    </row>
    <row r="26" spans="1:12">
      <c r="A26" s="1849">
        <v>9</v>
      </c>
      <c r="B26" s="2898" t="s">
        <v>4788</v>
      </c>
      <c r="C26" s="1851"/>
      <c r="D26" s="2899">
        <f>D24+D25</f>
        <v>-74492</v>
      </c>
      <c r="E26" s="2899"/>
      <c r="F26" s="1862"/>
      <c r="G26" s="1863">
        <f>G25+G24</f>
        <v>63449</v>
      </c>
      <c r="H26" s="1863">
        <f>H24+H25</f>
        <v>63941</v>
      </c>
      <c r="I26" s="1863">
        <f>I24+I25</f>
        <v>52898</v>
      </c>
      <c r="J26" s="3221">
        <v>104967199</v>
      </c>
      <c r="K26" s="3220">
        <v>105020097</v>
      </c>
      <c r="L26" s="1860">
        <v>9</v>
      </c>
    </row>
    <row r="27" spans="1:12">
      <c r="A27" s="1849">
        <v>10</v>
      </c>
      <c r="B27" s="2898" t="s">
        <v>4789</v>
      </c>
      <c r="C27" s="1851"/>
      <c r="D27" s="2899">
        <f>D26+D23</f>
        <v>-544192</v>
      </c>
      <c r="E27" s="2899"/>
      <c r="F27" s="1862"/>
      <c r="G27" s="1863">
        <v>-342377</v>
      </c>
      <c r="H27" s="1864">
        <v>-18593</v>
      </c>
      <c r="I27" s="1864">
        <v>-905162</v>
      </c>
      <c r="J27" s="1865"/>
      <c r="K27" s="1859"/>
      <c r="L27" s="1860">
        <v>10</v>
      </c>
    </row>
    <row r="28" spans="1:12">
      <c r="A28" s="1849">
        <v>11</v>
      </c>
      <c r="B28" s="1850"/>
      <c r="C28" s="1851"/>
      <c r="D28" s="1861"/>
      <c r="E28" s="1861"/>
      <c r="F28" s="1862"/>
      <c r="G28" s="1863"/>
      <c r="H28" s="1864"/>
      <c r="I28" s="1864"/>
      <c r="J28" s="1865"/>
      <c r="K28" s="1859">
        <f t="shared" ref="K28:K56" si="0">SUM(C28:J28)</f>
        <v>0</v>
      </c>
      <c r="L28" s="1860">
        <v>11</v>
      </c>
    </row>
    <row r="29" spans="1:12">
      <c r="A29" s="1849">
        <v>12</v>
      </c>
      <c r="B29" s="1850"/>
      <c r="C29" s="1851"/>
      <c r="D29" s="1861"/>
      <c r="E29" s="1861"/>
      <c r="F29" s="1862"/>
      <c r="G29" s="1863"/>
      <c r="H29" s="1864"/>
      <c r="I29" s="1864"/>
      <c r="J29" s="1865"/>
      <c r="K29" s="1859">
        <f t="shared" si="0"/>
        <v>0</v>
      </c>
      <c r="L29" s="1860">
        <v>12</v>
      </c>
    </row>
    <row r="30" spans="1:12">
      <c r="A30" s="1849">
        <v>13</v>
      </c>
      <c r="B30" s="1850"/>
      <c r="C30" s="1851"/>
      <c r="D30" s="1861"/>
      <c r="E30" s="1861"/>
      <c r="F30" s="1862"/>
      <c r="G30" s="1863"/>
      <c r="H30" s="1864"/>
      <c r="I30" s="1864"/>
      <c r="J30" s="1865"/>
      <c r="K30" s="1859">
        <f t="shared" si="0"/>
        <v>0</v>
      </c>
      <c r="L30" s="1860">
        <v>13</v>
      </c>
    </row>
    <row r="31" spans="1:12">
      <c r="A31" s="1849">
        <v>14</v>
      </c>
      <c r="B31" s="1850"/>
      <c r="C31" s="1851"/>
      <c r="D31" s="1861"/>
      <c r="E31" s="1861"/>
      <c r="F31" s="1862"/>
      <c r="G31" s="1863"/>
      <c r="H31" s="1864"/>
      <c r="I31" s="1864"/>
      <c r="J31" s="1865"/>
      <c r="K31" s="1859">
        <f t="shared" si="0"/>
        <v>0</v>
      </c>
      <c r="L31" s="1860">
        <v>14</v>
      </c>
    </row>
    <row r="32" spans="1:12">
      <c r="A32" s="1849">
        <v>15</v>
      </c>
      <c r="B32" s="1850"/>
      <c r="C32" s="1851"/>
      <c r="D32" s="1861"/>
      <c r="E32" s="1861"/>
      <c r="F32" s="1862"/>
      <c r="G32" s="1863"/>
      <c r="H32" s="1866"/>
      <c r="I32" s="1866"/>
      <c r="J32" s="1865"/>
      <c r="K32" s="1859"/>
      <c r="L32" s="1860">
        <v>15</v>
      </c>
    </row>
    <row r="33" spans="1:12">
      <c r="A33" s="1849">
        <v>16</v>
      </c>
      <c r="B33" s="1850"/>
      <c r="C33" s="1851"/>
      <c r="D33" s="1880"/>
      <c r="E33" s="1880"/>
      <c r="F33" s="1881"/>
      <c r="G33" s="1882"/>
      <c r="H33" s="1871"/>
      <c r="I33" s="1872"/>
      <c r="J33" s="1883"/>
      <c r="K33" s="1859">
        <f t="shared" si="0"/>
        <v>0</v>
      </c>
      <c r="L33" s="1860">
        <v>16</v>
      </c>
    </row>
    <row r="34" spans="1:12">
      <c r="A34" s="1849">
        <v>17</v>
      </c>
      <c r="B34" s="1850"/>
      <c r="C34" s="1851"/>
      <c r="D34" s="1880"/>
      <c r="E34" s="1880"/>
      <c r="F34" s="1881"/>
      <c r="G34" s="1884"/>
      <c r="H34" s="1885"/>
      <c r="I34" s="1885"/>
      <c r="J34" s="1883"/>
      <c r="K34" s="1859">
        <f t="shared" si="0"/>
        <v>0</v>
      </c>
      <c r="L34" s="1860">
        <v>17</v>
      </c>
    </row>
    <row r="35" spans="1:12">
      <c r="A35" s="1849">
        <v>18</v>
      </c>
      <c r="B35" s="1850"/>
      <c r="C35" s="1851"/>
      <c r="D35" s="1861"/>
      <c r="E35" s="1861"/>
      <c r="F35" s="1862"/>
      <c r="G35" s="1863"/>
      <c r="H35" s="1864"/>
      <c r="I35" s="1864"/>
      <c r="J35" s="1865"/>
      <c r="K35" s="1859">
        <f t="shared" si="0"/>
        <v>0</v>
      </c>
      <c r="L35" s="1860">
        <v>18</v>
      </c>
    </row>
    <row r="36" spans="1:12">
      <c r="A36" s="1849">
        <v>19</v>
      </c>
      <c r="B36" s="1850"/>
      <c r="C36" s="1851"/>
      <c r="D36" s="1861"/>
      <c r="E36" s="1861"/>
      <c r="F36" s="1862"/>
      <c r="G36" s="1863"/>
      <c r="H36" s="1864"/>
      <c r="I36" s="1864"/>
      <c r="J36" s="1865"/>
      <c r="K36" s="1859">
        <f t="shared" si="0"/>
        <v>0</v>
      </c>
      <c r="L36" s="1860">
        <v>19</v>
      </c>
    </row>
    <row r="37" spans="1:12">
      <c r="A37" s="1849">
        <v>20</v>
      </c>
      <c r="B37" s="1850"/>
      <c r="C37" s="1851"/>
      <c r="D37" s="1861"/>
      <c r="E37" s="1861"/>
      <c r="F37" s="1862"/>
      <c r="G37" s="1863"/>
      <c r="H37" s="1864"/>
      <c r="I37" s="1864"/>
      <c r="J37" s="1865"/>
      <c r="K37" s="1859">
        <f t="shared" si="0"/>
        <v>0</v>
      </c>
      <c r="L37" s="1860">
        <v>20</v>
      </c>
    </row>
    <row r="38" spans="1:12">
      <c r="A38" s="1849">
        <v>21</v>
      </c>
      <c r="B38" s="1850"/>
      <c r="C38" s="1851"/>
      <c r="D38" s="1861"/>
      <c r="E38" s="1861"/>
      <c r="F38" s="1862"/>
      <c r="G38" s="1863"/>
      <c r="H38" s="1864"/>
      <c r="I38" s="1864"/>
      <c r="J38" s="1865"/>
      <c r="K38" s="1859">
        <f t="shared" si="0"/>
        <v>0</v>
      </c>
      <c r="L38" s="1860">
        <v>21</v>
      </c>
    </row>
    <row r="39" spans="1:12">
      <c r="A39" s="1849">
        <v>22</v>
      </c>
      <c r="B39" s="1850"/>
      <c r="C39" s="1851"/>
      <c r="D39" s="1861"/>
      <c r="E39" s="1861"/>
      <c r="F39" s="1862"/>
      <c r="G39" s="1863"/>
      <c r="H39" s="1864"/>
      <c r="I39" s="1864"/>
      <c r="J39" s="1865"/>
      <c r="K39" s="1859">
        <f t="shared" si="0"/>
        <v>0</v>
      </c>
      <c r="L39" s="1860">
        <v>22</v>
      </c>
    </row>
    <row r="40" spans="1:12">
      <c r="A40" s="1849">
        <v>23</v>
      </c>
      <c r="B40" s="1850"/>
      <c r="C40" s="1851"/>
      <c r="D40" s="1861"/>
      <c r="E40" s="1861"/>
      <c r="F40" s="1862"/>
      <c r="G40" s="1863"/>
      <c r="H40" s="1864"/>
      <c r="I40" s="1864"/>
      <c r="J40" s="1865"/>
      <c r="K40" s="1859">
        <f t="shared" si="0"/>
        <v>0</v>
      </c>
      <c r="L40" s="1860">
        <v>23</v>
      </c>
    </row>
    <row r="41" spans="1:12">
      <c r="A41" s="1849">
        <v>24</v>
      </c>
      <c r="B41" s="1850"/>
      <c r="C41" s="1851"/>
      <c r="D41" s="1880"/>
      <c r="E41" s="1880"/>
      <c r="F41" s="1881"/>
      <c r="G41" s="1886"/>
      <c r="H41" s="1868"/>
      <c r="I41" s="1883"/>
      <c r="J41" s="1883"/>
      <c r="K41" s="1859">
        <f t="shared" si="0"/>
        <v>0</v>
      </c>
      <c r="L41" s="1860">
        <v>24</v>
      </c>
    </row>
    <row r="42" spans="1:12">
      <c r="A42" s="1849">
        <v>25</v>
      </c>
      <c r="B42" s="1850"/>
      <c r="C42" s="1851"/>
      <c r="D42" s="1861"/>
      <c r="E42" s="1861"/>
      <c r="F42" s="1862"/>
      <c r="G42" s="1863"/>
      <c r="H42" s="1878"/>
      <c r="I42" s="1864"/>
      <c r="J42" s="1865"/>
      <c r="K42" s="1859">
        <f t="shared" si="0"/>
        <v>0</v>
      </c>
      <c r="L42" s="1860">
        <v>25</v>
      </c>
    </row>
    <row r="43" spans="1:12">
      <c r="A43" s="1849">
        <v>26</v>
      </c>
      <c r="B43" s="1850"/>
      <c r="C43" s="1851"/>
      <c r="D43" s="1861"/>
      <c r="E43" s="1861"/>
      <c r="F43" s="1862"/>
      <c r="G43" s="1863"/>
      <c r="H43" s="1864"/>
      <c r="I43" s="1864"/>
      <c r="J43" s="1865"/>
      <c r="K43" s="1859">
        <f t="shared" si="0"/>
        <v>0</v>
      </c>
      <c r="L43" s="1860">
        <v>26</v>
      </c>
    </row>
    <row r="44" spans="1:12">
      <c r="A44" s="1849">
        <v>27</v>
      </c>
      <c r="B44" s="1850"/>
      <c r="C44" s="1851"/>
      <c r="D44" s="1861"/>
      <c r="E44" s="1861"/>
      <c r="F44" s="1862"/>
      <c r="G44" s="1863"/>
      <c r="H44" s="1864"/>
      <c r="I44" s="1864"/>
      <c r="J44" s="1865"/>
      <c r="K44" s="1859">
        <f t="shared" si="0"/>
        <v>0</v>
      </c>
      <c r="L44" s="1860">
        <v>27</v>
      </c>
    </row>
    <row r="45" spans="1:12">
      <c r="A45" s="1849">
        <v>28</v>
      </c>
      <c r="B45" s="1850"/>
      <c r="C45" s="1851"/>
      <c r="D45" s="1861"/>
      <c r="E45" s="1861"/>
      <c r="F45" s="1862"/>
      <c r="G45" s="1863"/>
      <c r="H45" s="1864"/>
      <c r="I45" s="1864"/>
      <c r="J45" s="1865"/>
      <c r="K45" s="1859">
        <f t="shared" si="0"/>
        <v>0</v>
      </c>
      <c r="L45" s="1860">
        <v>28</v>
      </c>
    </row>
    <row r="46" spans="1:12">
      <c r="A46" s="1849">
        <v>29</v>
      </c>
      <c r="B46" s="1850"/>
      <c r="C46" s="1851"/>
      <c r="D46" s="1861"/>
      <c r="E46" s="1861"/>
      <c r="F46" s="1862"/>
      <c r="G46" s="1863"/>
      <c r="H46" s="1864"/>
      <c r="I46" s="1864"/>
      <c r="J46" s="1865"/>
      <c r="K46" s="1859">
        <f t="shared" si="0"/>
        <v>0</v>
      </c>
      <c r="L46" s="1860">
        <v>29</v>
      </c>
    </row>
    <row r="47" spans="1:12">
      <c r="A47" s="1849">
        <v>30</v>
      </c>
      <c r="B47" s="1850"/>
      <c r="C47" s="1851"/>
      <c r="D47" s="1861"/>
      <c r="E47" s="1861"/>
      <c r="F47" s="1862"/>
      <c r="G47" s="1863"/>
      <c r="H47" s="1864"/>
      <c r="I47" s="1864"/>
      <c r="J47" s="1865"/>
      <c r="K47" s="1859">
        <f t="shared" si="0"/>
        <v>0</v>
      </c>
      <c r="L47" s="1860">
        <v>30</v>
      </c>
    </row>
    <row r="48" spans="1:12">
      <c r="A48" s="1849">
        <v>31</v>
      </c>
      <c r="B48" s="1850"/>
      <c r="C48" s="1851"/>
      <c r="D48" s="1861"/>
      <c r="E48" s="1861"/>
      <c r="F48" s="1862"/>
      <c r="G48" s="1863"/>
      <c r="H48" s="1864"/>
      <c r="I48" s="1864"/>
      <c r="J48" s="1865"/>
      <c r="K48" s="1859">
        <f t="shared" si="0"/>
        <v>0</v>
      </c>
      <c r="L48" s="1860">
        <v>31</v>
      </c>
    </row>
    <row r="49" spans="1:12">
      <c r="A49" s="1849">
        <v>32</v>
      </c>
      <c r="B49" s="1850"/>
      <c r="C49" s="1851"/>
      <c r="D49" s="1861"/>
      <c r="E49" s="1861"/>
      <c r="F49" s="1862"/>
      <c r="G49" s="1863"/>
      <c r="H49" s="1864"/>
      <c r="I49" s="1864"/>
      <c r="J49" s="1865"/>
      <c r="K49" s="1859">
        <f t="shared" si="0"/>
        <v>0</v>
      </c>
      <c r="L49" s="1860">
        <v>32</v>
      </c>
    </row>
    <row r="50" spans="1:12">
      <c r="A50" s="1849">
        <v>33</v>
      </c>
      <c r="B50" s="1850"/>
      <c r="C50" s="1851"/>
      <c r="D50" s="1880"/>
      <c r="E50" s="1880"/>
      <c r="F50" s="1881"/>
      <c r="G50" s="1886"/>
      <c r="H50" s="1880"/>
      <c r="I50" s="1883"/>
      <c r="J50" s="1883"/>
      <c r="K50" s="1859">
        <f t="shared" si="0"/>
        <v>0</v>
      </c>
      <c r="L50" s="1860">
        <v>33</v>
      </c>
    </row>
    <row r="51" spans="1:12">
      <c r="A51" s="1849">
        <v>34</v>
      </c>
      <c r="B51" s="1850"/>
      <c r="C51" s="1851"/>
      <c r="D51" s="1861"/>
      <c r="E51" s="1861"/>
      <c r="F51" s="1862"/>
      <c r="G51" s="1863"/>
      <c r="H51" s="1864"/>
      <c r="I51" s="1864"/>
      <c r="J51" s="1865"/>
      <c r="K51" s="1859">
        <f t="shared" si="0"/>
        <v>0</v>
      </c>
      <c r="L51" s="1860">
        <v>34</v>
      </c>
    </row>
    <row r="52" spans="1:12">
      <c r="A52" s="1849">
        <v>35</v>
      </c>
      <c r="B52" s="1850"/>
      <c r="C52" s="1851"/>
      <c r="D52" s="1861"/>
      <c r="E52" s="1861"/>
      <c r="F52" s="1862"/>
      <c r="G52" s="1863"/>
      <c r="H52" s="1864"/>
      <c r="I52" s="1864"/>
      <c r="J52" s="1865"/>
      <c r="K52" s="1859">
        <f t="shared" si="0"/>
        <v>0</v>
      </c>
      <c r="L52" s="1860">
        <v>35</v>
      </c>
    </row>
    <row r="53" spans="1:12">
      <c r="A53" s="1849">
        <v>36</v>
      </c>
      <c r="B53" s="1850"/>
      <c r="C53" s="1851"/>
      <c r="D53" s="1861"/>
      <c r="E53" s="1861"/>
      <c r="F53" s="1862"/>
      <c r="G53" s="1863"/>
      <c r="H53" s="1864"/>
      <c r="I53" s="1864"/>
      <c r="J53" s="1865"/>
      <c r="K53" s="1859">
        <f t="shared" si="0"/>
        <v>0</v>
      </c>
      <c r="L53" s="1860">
        <v>36</v>
      </c>
    </row>
    <row r="54" spans="1:12">
      <c r="A54" s="1849">
        <v>37</v>
      </c>
      <c r="B54" s="1850"/>
      <c r="C54" s="1851"/>
      <c r="D54" s="1861"/>
      <c r="E54" s="1861"/>
      <c r="F54" s="1862"/>
      <c r="G54" s="1863"/>
      <c r="H54" s="1864"/>
      <c r="I54" s="1864"/>
      <c r="J54" s="1865"/>
      <c r="K54" s="1859">
        <f t="shared" si="0"/>
        <v>0</v>
      </c>
      <c r="L54" s="1860">
        <v>37</v>
      </c>
    </row>
    <row r="55" spans="1:12">
      <c r="A55" s="1849">
        <v>38</v>
      </c>
      <c r="B55" s="1850"/>
      <c r="C55" s="1851"/>
      <c r="D55" s="1861"/>
      <c r="E55" s="1861"/>
      <c r="F55" s="1862"/>
      <c r="G55" s="1863"/>
      <c r="H55" s="1864"/>
      <c r="I55" s="1864"/>
      <c r="J55" s="1865"/>
      <c r="K55" s="1859">
        <f t="shared" si="0"/>
        <v>0</v>
      </c>
      <c r="L55" s="1860">
        <v>38</v>
      </c>
    </row>
    <row r="56" spans="1:12" ht="15.75" thickBot="1">
      <c r="A56" s="1887">
        <v>39</v>
      </c>
      <c r="B56" s="1888"/>
      <c r="C56" s="1889"/>
      <c r="D56" s="1890"/>
      <c r="E56" s="1890"/>
      <c r="F56" s="1891"/>
      <c r="G56" s="1892"/>
      <c r="H56" s="1893"/>
      <c r="I56" s="1893"/>
      <c r="J56" s="1894"/>
      <c r="K56" s="1889">
        <f t="shared" si="0"/>
        <v>0</v>
      </c>
      <c r="L56" s="1895">
        <v>39</v>
      </c>
    </row>
    <row r="57" spans="1:12" ht="15.75" thickTop="1">
      <c r="A57" s="1810"/>
      <c r="B57" s="1810"/>
      <c r="C57" s="1810"/>
      <c r="D57" s="1896"/>
      <c r="E57" s="1896"/>
      <c r="F57" s="1896"/>
      <c r="G57" s="1896"/>
      <c r="H57" s="1896"/>
      <c r="I57" s="1896"/>
      <c r="J57" s="1896"/>
      <c r="K57" s="1561"/>
      <c r="L57" s="1561"/>
    </row>
    <row r="58" spans="1:12">
      <c r="A58" s="1561" t="s">
        <v>4666</v>
      </c>
      <c r="B58" s="1561"/>
      <c r="C58" s="1561"/>
      <c r="D58" s="1561"/>
      <c r="E58" s="1561"/>
      <c r="F58" s="1561"/>
      <c r="G58" s="1561" t="s">
        <v>4666</v>
      </c>
      <c r="H58" s="1561"/>
      <c r="I58" s="1561"/>
      <c r="J58" s="1561"/>
      <c r="K58" s="1561"/>
      <c r="L58" s="1561"/>
    </row>
    <row r="59" spans="1:12">
      <c r="A59" s="1576" t="s">
        <v>3921</v>
      </c>
      <c r="B59" s="1576"/>
      <c r="C59" s="1576"/>
      <c r="D59" s="1576"/>
      <c r="E59" s="1576"/>
      <c r="F59" s="1576"/>
      <c r="G59" s="1576" t="s">
        <v>3922</v>
      </c>
      <c r="H59" s="1576"/>
      <c r="I59" s="1576"/>
      <c r="J59" s="1576"/>
      <c r="K59" s="1576"/>
      <c r="L59" s="1576"/>
    </row>
    <row r="60" spans="1:12">
      <c r="L60" s="1561"/>
    </row>
    <row r="61" spans="1:12">
      <c r="L61" s="1810"/>
    </row>
    <row r="62" spans="1:12">
      <c r="L62" s="1810"/>
    </row>
    <row r="63" spans="1:12">
      <c r="L63" s="1810"/>
    </row>
    <row r="64" spans="1:12">
      <c r="L64" s="1810"/>
    </row>
    <row r="65" spans="11:12">
      <c r="L65" s="1831"/>
    </row>
    <row r="66" spans="11:12">
      <c r="L66" s="1831"/>
    </row>
    <row r="67" spans="11:12">
      <c r="L67" s="1831"/>
    </row>
    <row r="68" spans="11:12">
      <c r="L68" s="1831"/>
    </row>
    <row r="69" spans="11:12">
      <c r="L69" s="1831"/>
    </row>
    <row r="70" spans="11:12">
      <c r="L70" s="1831"/>
    </row>
    <row r="71" spans="11:12">
      <c r="K71" s="1897"/>
      <c r="L71" s="1831"/>
    </row>
    <row r="72" spans="11:12">
      <c r="L72" s="1831"/>
    </row>
    <row r="73" spans="11:12">
      <c r="L73" s="1831"/>
    </row>
    <row r="74" spans="11:12">
      <c r="L74" s="1831"/>
    </row>
    <row r="75" spans="11:12">
      <c r="L75" s="1831"/>
    </row>
    <row r="76" spans="11:12">
      <c r="L76" s="1831"/>
    </row>
    <row r="77" spans="11:12">
      <c r="L77" s="1831"/>
    </row>
    <row r="78" spans="11:12">
      <c r="L78" s="1831"/>
    </row>
    <row r="79" spans="11:12">
      <c r="L79" s="1831"/>
    </row>
    <row r="80" spans="11:12">
      <c r="L80" s="1831"/>
    </row>
    <row r="81" spans="12:12">
      <c r="L81" s="1831"/>
    </row>
    <row r="82" spans="12:12">
      <c r="L82" s="1831"/>
    </row>
    <row r="83" spans="12:12">
      <c r="L83" s="1831"/>
    </row>
    <row r="84" spans="12:12">
      <c r="L84" s="1831"/>
    </row>
    <row r="85" spans="12:12">
      <c r="L85" s="1831"/>
    </row>
    <row r="86" spans="12:12">
      <c r="L86" s="1831"/>
    </row>
    <row r="87" spans="12:12">
      <c r="L87" s="1831"/>
    </row>
    <row r="88" spans="12:12">
      <c r="L88" s="1831"/>
    </row>
    <row r="89" spans="12:12">
      <c r="L89" s="1831"/>
    </row>
    <row r="90" spans="12:12">
      <c r="L90" s="1831"/>
    </row>
    <row r="91" spans="12:12">
      <c r="L91" s="1831"/>
    </row>
    <row r="92" spans="12:12">
      <c r="L92" s="1831"/>
    </row>
    <row r="93" spans="12:12">
      <c r="L93" s="1831"/>
    </row>
    <row r="94" spans="12:12">
      <c r="L94" s="1831"/>
    </row>
    <row r="95" spans="12:12">
      <c r="L95" s="1831"/>
    </row>
    <row r="96" spans="12:12">
      <c r="L96" s="1831"/>
    </row>
    <row r="97" spans="12:12">
      <c r="L97" s="1831"/>
    </row>
    <row r="98" spans="12:12">
      <c r="L98" s="1831"/>
    </row>
    <row r="99" spans="12:12">
      <c r="L99" s="1831"/>
    </row>
    <row r="100" spans="12:12">
      <c r="L100" s="1831"/>
    </row>
    <row r="101" spans="12:12">
      <c r="L101" s="1831"/>
    </row>
    <row r="102" spans="12:12">
      <c r="L102" s="1831"/>
    </row>
    <row r="103" spans="12:12">
      <c r="L103" s="1831"/>
    </row>
    <row r="104" spans="12:12">
      <c r="L104" s="1831"/>
    </row>
    <row r="105" spans="12:12">
      <c r="L105" s="1831"/>
    </row>
    <row r="106" spans="12:12">
      <c r="L106" s="1831"/>
    </row>
    <row r="107" spans="12:12">
      <c r="L107" s="1831"/>
    </row>
    <row r="108" spans="12:12">
      <c r="L108" s="1831"/>
    </row>
    <row r="109" spans="12:12">
      <c r="L109" s="1831"/>
    </row>
    <row r="110" spans="12:12">
      <c r="L110" s="1831"/>
    </row>
    <row r="111" spans="12:12">
      <c r="L111" s="1831"/>
    </row>
    <row r="112" spans="12:12">
      <c r="L112" s="1831"/>
    </row>
    <row r="113" spans="12:12">
      <c r="L113" s="1831"/>
    </row>
    <row r="114" spans="12:12">
      <c r="L114" s="1831"/>
    </row>
    <row r="115" spans="12:12">
      <c r="L115" s="1831"/>
    </row>
    <row r="116" spans="12:12">
      <c r="L116" s="1831"/>
    </row>
    <row r="117" spans="12:12">
      <c r="L117" s="1810"/>
    </row>
    <row r="118" spans="12:12">
      <c r="L118" s="1898"/>
    </row>
    <row r="119" spans="12:12">
      <c r="L119" s="1899"/>
    </row>
    <row r="120" spans="12:12">
      <c r="L120" s="1810"/>
    </row>
    <row r="121" spans="12:12">
      <c r="L121" s="1810"/>
    </row>
    <row r="122" spans="12:12">
      <c r="L122" s="1810"/>
    </row>
    <row r="123" spans="12:12">
      <c r="L123" s="1810"/>
    </row>
    <row r="124" spans="12:12">
      <c r="L124" s="1810"/>
    </row>
    <row r="125" spans="12:12">
      <c r="L125" s="1810"/>
    </row>
    <row r="126" spans="12:12">
      <c r="L126" s="1810"/>
    </row>
    <row r="127" spans="12:12">
      <c r="L127" s="1810"/>
    </row>
    <row r="128" spans="12:12">
      <c r="L128" s="1810"/>
    </row>
    <row r="129" spans="12:12">
      <c r="L129" s="1810"/>
    </row>
    <row r="130" spans="12:12">
      <c r="L130" s="1810"/>
    </row>
    <row r="131" spans="12:12">
      <c r="L131" s="1810"/>
    </row>
    <row r="132" spans="12:12">
      <c r="L132" s="1810"/>
    </row>
    <row r="133" spans="12:12">
      <c r="L133" s="1810"/>
    </row>
    <row r="134" spans="12:12">
      <c r="L134" s="1900"/>
    </row>
    <row r="135" spans="12:12">
      <c r="L135" s="1900"/>
    </row>
    <row r="136" spans="12:12">
      <c r="L136" s="1900"/>
    </row>
    <row r="137" spans="12:12">
      <c r="L137" s="1900"/>
    </row>
    <row r="138" spans="12:12">
      <c r="L138" s="1900"/>
    </row>
    <row r="139" spans="12:12">
      <c r="L139" s="1900"/>
    </row>
    <row r="140" spans="12:12">
      <c r="L140" s="1900"/>
    </row>
    <row r="141" spans="12:12">
      <c r="L141" s="1900"/>
    </row>
    <row r="142" spans="12:12">
      <c r="L142" s="1900"/>
    </row>
    <row r="143" spans="12:12">
      <c r="L143" s="1900"/>
    </row>
    <row r="144" spans="12:12">
      <c r="L144" s="1900"/>
    </row>
  </sheetData>
  <pageMargins left="0.7" right="0.7" top="0.75" bottom="0.75" header="0.3" footer="0.3"/>
  <pageSetup scale="61"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K151"/>
  <sheetViews>
    <sheetView defaultGridColor="0" colorId="22" zoomScale="80" zoomScaleNormal="80" workbookViewId="0">
      <selection activeCell="J24" sqref="J24"/>
    </sheetView>
  </sheetViews>
  <sheetFormatPr defaultColWidth="9.6640625" defaultRowHeight="15"/>
  <cols>
    <col min="1" max="1" width="4.6640625" style="9" customWidth="1"/>
    <col min="2" max="2" width="45.77734375" style="9" customWidth="1"/>
    <col min="3" max="3" width="20.218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1799</v>
      </c>
      <c r="C1" s="45" t="s">
        <v>1344</v>
      </c>
      <c r="D1" s="44" t="s">
        <v>1721</v>
      </c>
      <c r="E1" s="60" t="s">
        <v>1722</v>
      </c>
      <c r="F1" s="43" t="s">
        <v>1799</v>
      </c>
      <c r="G1" s="46"/>
      <c r="H1" s="45" t="s">
        <v>1344</v>
      </c>
      <c r="I1" s="44" t="s">
        <v>1801</v>
      </c>
      <c r="J1" s="46" t="s">
        <v>1802</v>
      </c>
      <c r="K1" s="60"/>
    </row>
    <row r="2" spans="1:11" ht="17.649999999999999" customHeight="1">
      <c r="A2" s="34"/>
      <c r="B2" s="81" t="str">
        <f>'Data Sheet'!$C$25</f>
        <v xml:space="preserve">New York State Electric &amp; Gas Corporation </v>
      </c>
      <c r="C2" s="48" t="s">
        <v>1817</v>
      </c>
      <c r="D2" s="65" t="s">
        <v>1818</v>
      </c>
      <c r="E2" s="39"/>
      <c r="F2" s="72" t="str">
        <f>'Data Sheet'!$C$25</f>
        <v xml:space="preserve">New York State Electric &amp; Gas Corporation </v>
      </c>
      <c r="G2" s="30"/>
      <c r="H2" s="48" t="s">
        <v>1817</v>
      </c>
      <c r="I2" s="652" t="s">
        <v>1819</v>
      </c>
      <c r="J2" s="30"/>
      <c r="K2" s="39"/>
    </row>
    <row r="3" spans="1:11" ht="17.649999999999999" customHeight="1">
      <c r="A3" s="37"/>
      <c r="B3" s="38"/>
      <c r="C3" s="50" t="s">
        <v>2993</v>
      </c>
      <c r="D3" s="703" t="str">
        <f>'Data Sheet'!$C$40</f>
        <v xml:space="preserve"> </v>
      </c>
      <c r="E3" s="110" t="str">
        <f>'Data Sheet'!$C$38</f>
        <v>12/31/2017</v>
      </c>
      <c r="F3" s="37"/>
      <c r="G3" s="38"/>
      <c r="H3" s="50" t="s">
        <v>2993</v>
      </c>
      <c r="I3" s="703" t="str">
        <f>'Data Sheet'!$C$40</f>
        <v xml:space="preserve"> </v>
      </c>
      <c r="J3" s="104" t="str">
        <f>'Data Sheet'!$C$38</f>
        <v>12/31/2017</v>
      </c>
      <c r="K3" s="132"/>
    </row>
    <row r="4" spans="1:11" ht="17.649999999999999" customHeight="1">
      <c r="A4" s="118"/>
      <c r="B4" s="35" t="s">
        <v>2994</v>
      </c>
      <c r="C4" s="35"/>
      <c r="D4" s="35"/>
      <c r="E4" s="36"/>
      <c r="F4" s="118" t="s">
        <v>2995</v>
      </c>
      <c r="G4" s="35"/>
      <c r="H4" s="35"/>
      <c r="I4" s="35"/>
      <c r="J4" s="35"/>
      <c r="K4" s="36"/>
    </row>
    <row r="5" spans="1:11" ht="17.649999999999999" customHeight="1">
      <c r="A5" s="31"/>
      <c r="B5" s="32" t="s">
        <v>2996</v>
      </c>
      <c r="C5" s="32"/>
      <c r="D5" s="32"/>
      <c r="E5" s="33"/>
      <c r="F5" s="31" t="s">
        <v>2996</v>
      </c>
      <c r="G5" s="32"/>
      <c r="H5" s="32"/>
      <c r="I5" s="32"/>
      <c r="J5" s="32"/>
      <c r="K5" s="33"/>
    </row>
    <row r="6" spans="1:11" ht="17.649999999999999" customHeight="1">
      <c r="A6" s="150"/>
      <c r="B6" s="30"/>
      <c r="C6" s="30"/>
      <c r="D6" s="57"/>
      <c r="E6" s="49"/>
      <c r="F6" s="51"/>
      <c r="G6" s="652" t="s">
        <v>2997</v>
      </c>
      <c r="H6" s="652" t="s">
        <v>2997</v>
      </c>
      <c r="I6" s="652" t="s">
        <v>2997</v>
      </c>
      <c r="J6" s="65"/>
      <c r="K6" s="174"/>
    </row>
    <row r="7" spans="1:11" ht="17.649999999999999" customHeight="1">
      <c r="A7" s="150" t="s">
        <v>1728</v>
      </c>
      <c r="B7" s="35" t="s">
        <v>1782</v>
      </c>
      <c r="C7" s="35"/>
      <c r="D7" s="173" t="s">
        <v>2331</v>
      </c>
      <c r="E7" s="174" t="s">
        <v>2998</v>
      </c>
      <c r="F7" s="150" t="s">
        <v>2999</v>
      </c>
      <c r="G7" s="652" t="s">
        <v>3000</v>
      </c>
      <c r="H7" s="652" t="s">
        <v>3000</v>
      </c>
      <c r="I7" s="652" t="s">
        <v>3000</v>
      </c>
      <c r="J7" s="652" t="s">
        <v>3549</v>
      </c>
      <c r="K7" s="174" t="s">
        <v>1728</v>
      </c>
    </row>
    <row r="8" spans="1:11" ht="17.649999999999999" customHeight="1">
      <c r="A8" s="151" t="s">
        <v>1731</v>
      </c>
      <c r="B8" s="32" t="s">
        <v>3021</v>
      </c>
      <c r="C8" s="32"/>
      <c r="D8" s="155" t="s">
        <v>3022</v>
      </c>
      <c r="E8" s="175" t="s">
        <v>3023</v>
      </c>
      <c r="F8" s="151" t="s">
        <v>3024</v>
      </c>
      <c r="G8" s="656" t="s">
        <v>2346</v>
      </c>
      <c r="H8" s="656" t="s">
        <v>2347</v>
      </c>
      <c r="I8" s="656" t="s">
        <v>2348</v>
      </c>
      <c r="J8" s="656" t="s">
        <v>2349</v>
      </c>
      <c r="K8" s="175" t="s">
        <v>1731</v>
      </c>
    </row>
    <row r="9" spans="1:11" ht="17.649999999999999" customHeight="1">
      <c r="A9" s="151" t="s">
        <v>2518</v>
      </c>
      <c r="B9" s="32" t="s">
        <v>2519</v>
      </c>
      <c r="C9" s="32"/>
      <c r="D9" s="176"/>
      <c r="E9" s="177"/>
      <c r="F9" s="178"/>
      <c r="G9" s="179"/>
      <c r="H9" s="179"/>
      <c r="I9" s="179"/>
      <c r="J9" s="180"/>
      <c r="K9" s="175" t="s">
        <v>2518</v>
      </c>
    </row>
    <row r="10" spans="1:11" ht="17.649999999999999" customHeight="1">
      <c r="A10" s="151" t="s">
        <v>2520</v>
      </c>
      <c r="B10" s="807" t="s">
        <v>3001</v>
      </c>
      <c r="C10" s="32"/>
      <c r="D10" s="181"/>
      <c r="E10" s="182"/>
      <c r="F10" s="183"/>
      <c r="G10" s="184"/>
      <c r="H10" s="184"/>
      <c r="I10" s="184"/>
      <c r="J10" s="185"/>
      <c r="K10" s="175" t="s">
        <v>2520</v>
      </c>
    </row>
    <row r="11" spans="1:11" ht="17.649999999999999" customHeight="1">
      <c r="A11" s="151" t="s">
        <v>2522</v>
      </c>
      <c r="B11" s="807" t="s">
        <v>3002</v>
      </c>
      <c r="C11" s="32"/>
      <c r="D11" s="809">
        <f>SUM(E11:J11)</f>
        <v>5147969765</v>
      </c>
      <c r="E11" s="813">
        <v>3732209364</v>
      </c>
      <c r="F11" s="814">
        <v>953445855</v>
      </c>
      <c r="G11" s="815"/>
      <c r="H11" s="815"/>
      <c r="I11" s="815"/>
      <c r="J11" s="815">
        <v>462314546</v>
      </c>
      <c r="K11" s="175" t="s">
        <v>2522</v>
      </c>
    </row>
    <row r="12" spans="1:11" ht="17.649999999999999" customHeight="1">
      <c r="A12" s="151" t="s">
        <v>2524</v>
      </c>
      <c r="B12" s="807" t="s">
        <v>3003</v>
      </c>
      <c r="C12" s="32"/>
      <c r="D12" s="810">
        <f>SUM(E12:J12)</f>
        <v>27668180</v>
      </c>
      <c r="E12" s="816">
        <v>0</v>
      </c>
      <c r="F12" s="817">
        <v>0</v>
      </c>
      <c r="G12" s="818" t="s">
        <v>1788</v>
      </c>
      <c r="H12" s="818"/>
      <c r="I12" s="818"/>
      <c r="J12" s="818">
        <v>27668180</v>
      </c>
      <c r="K12" s="175" t="s">
        <v>2524</v>
      </c>
    </row>
    <row r="13" spans="1:11" ht="17.649999999999999" customHeight="1">
      <c r="A13" s="151" t="s">
        <v>1846</v>
      </c>
      <c r="B13" s="807" t="s">
        <v>3004</v>
      </c>
      <c r="C13" s="32"/>
      <c r="D13" s="810">
        <f>SUM(E13:J13)</f>
        <v>0</v>
      </c>
      <c r="E13" s="816">
        <v>0</v>
      </c>
      <c r="F13" s="817">
        <v>0</v>
      </c>
      <c r="G13" s="818"/>
      <c r="H13" s="818"/>
      <c r="I13" s="818"/>
      <c r="J13" s="818">
        <v>0</v>
      </c>
      <c r="K13" s="175" t="s">
        <v>1846</v>
      </c>
    </row>
    <row r="14" spans="1:11" ht="17.649999999999999" customHeight="1">
      <c r="A14" s="151" t="s">
        <v>1848</v>
      </c>
      <c r="B14" s="807" t="s">
        <v>3005</v>
      </c>
      <c r="C14" s="32"/>
      <c r="D14" s="810">
        <f>SUM(E14:J14)</f>
        <v>405716028</v>
      </c>
      <c r="E14" s="816">
        <v>335382107</v>
      </c>
      <c r="F14" s="817">
        <v>51206741</v>
      </c>
      <c r="G14" s="818"/>
      <c r="H14" s="818"/>
      <c r="I14" s="818"/>
      <c r="J14" s="818">
        <v>19127180</v>
      </c>
      <c r="K14" s="175" t="s">
        <v>1848</v>
      </c>
    </row>
    <row r="15" spans="1:11" ht="17.649999999999999" customHeight="1">
      <c r="A15" s="151" t="s">
        <v>1851</v>
      </c>
      <c r="B15" s="807" t="s">
        <v>3006</v>
      </c>
      <c r="C15" s="32"/>
      <c r="D15" s="810">
        <f>SUM(E15:J15)</f>
        <v>0</v>
      </c>
      <c r="E15" s="816"/>
      <c r="F15" s="817"/>
      <c r="G15" s="818"/>
      <c r="H15" s="818"/>
      <c r="I15" s="818"/>
      <c r="J15" s="818">
        <v>0</v>
      </c>
      <c r="K15" s="175" t="s">
        <v>1851</v>
      </c>
    </row>
    <row r="16" spans="1:11" ht="17.649999999999999" customHeight="1">
      <c r="A16" s="151" t="s">
        <v>1853</v>
      </c>
      <c r="B16" s="807" t="s">
        <v>3007</v>
      </c>
      <c r="C16" s="32"/>
      <c r="D16" s="810">
        <f t="shared" ref="D16:J16" si="0">SUM(D11:D15)</f>
        <v>5581353973</v>
      </c>
      <c r="E16" s="819">
        <f t="shared" si="0"/>
        <v>4067591471</v>
      </c>
      <c r="F16" s="820">
        <f t="shared" si="0"/>
        <v>1004652596</v>
      </c>
      <c r="G16" s="821">
        <f t="shared" si="0"/>
        <v>0</v>
      </c>
      <c r="H16" s="821">
        <f t="shared" si="0"/>
        <v>0</v>
      </c>
      <c r="I16" s="821">
        <f t="shared" si="0"/>
        <v>0</v>
      </c>
      <c r="J16" s="821">
        <f t="shared" si="0"/>
        <v>509109906</v>
      </c>
      <c r="K16" s="175" t="s">
        <v>1853</v>
      </c>
    </row>
    <row r="17" spans="1:11" ht="17.649999999999999" customHeight="1">
      <c r="A17" s="151" t="s">
        <v>1855</v>
      </c>
      <c r="B17" s="807" t="s">
        <v>3008</v>
      </c>
      <c r="C17" s="32"/>
      <c r="D17" s="810">
        <f>SUM(E17:J17)</f>
        <v>0</v>
      </c>
      <c r="E17" s="816">
        <v>0</v>
      </c>
      <c r="F17" s="817">
        <v>0</v>
      </c>
      <c r="G17" s="818"/>
      <c r="H17" s="818"/>
      <c r="I17" s="818"/>
      <c r="J17" s="818"/>
      <c r="K17" s="175" t="s">
        <v>1855</v>
      </c>
    </row>
    <row r="18" spans="1:11" ht="17.649999999999999" customHeight="1">
      <c r="A18" s="151" t="s">
        <v>1857</v>
      </c>
      <c r="B18" s="807" t="s">
        <v>3009</v>
      </c>
      <c r="C18" s="32"/>
      <c r="D18" s="810">
        <f>SUM(E18:J18)</f>
        <v>1327628</v>
      </c>
      <c r="E18" s="816">
        <v>1327628</v>
      </c>
      <c r="F18" s="817">
        <v>0</v>
      </c>
      <c r="G18" s="818"/>
      <c r="H18" s="818"/>
      <c r="I18" s="818"/>
      <c r="J18" s="818"/>
      <c r="K18" s="175" t="s">
        <v>1857</v>
      </c>
    </row>
    <row r="19" spans="1:11" ht="17.649999999999999" customHeight="1">
      <c r="A19" s="151" t="s">
        <v>1859</v>
      </c>
      <c r="B19" s="807" t="s">
        <v>1295</v>
      </c>
      <c r="C19" s="32"/>
      <c r="D19" s="810">
        <f>SUM(E19:J19)</f>
        <v>234557144</v>
      </c>
      <c r="E19" s="816">
        <v>199951388</v>
      </c>
      <c r="F19" s="817">
        <v>25825575</v>
      </c>
      <c r="G19" s="818"/>
      <c r="H19" s="818"/>
      <c r="I19" s="818"/>
      <c r="J19" s="818">
        <v>8780181</v>
      </c>
      <c r="K19" s="175" t="s">
        <v>1859</v>
      </c>
    </row>
    <row r="20" spans="1:11" ht="17.649999999999999" customHeight="1">
      <c r="A20" s="151" t="s">
        <v>1861</v>
      </c>
      <c r="B20" s="807" t="s">
        <v>3010</v>
      </c>
      <c r="C20" s="32"/>
      <c r="D20" s="810">
        <f>SUM(E20:J20)</f>
        <v>0</v>
      </c>
      <c r="E20" s="816"/>
      <c r="F20" s="817"/>
      <c r="G20" s="818"/>
      <c r="H20" s="818"/>
      <c r="I20" s="818"/>
      <c r="J20" s="818"/>
      <c r="K20" s="175" t="s">
        <v>1861</v>
      </c>
    </row>
    <row r="21" spans="1:11" ht="17.649999999999999" customHeight="1">
      <c r="A21" s="151" t="s">
        <v>1863</v>
      </c>
      <c r="B21" s="807" t="s">
        <v>3157</v>
      </c>
      <c r="C21" s="32"/>
      <c r="D21" s="811">
        <f t="shared" ref="D21:J21" si="1">SUM(D16:D20)</f>
        <v>5817238745</v>
      </c>
      <c r="E21" s="819">
        <f>SUM(E16:E20)</f>
        <v>4268870487</v>
      </c>
      <c r="F21" s="820">
        <f t="shared" si="1"/>
        <v>1030478171</v>
      </c>
      <c r="G21" s="821">
        <f t="shared" si="1"/>
        <v>0</v>
      </c>
      <c r="H21" s="821">
        <f t="shared" si="1"/>
        <v>0</v>
      </c>
      <c r="I21" s="821">
        <f t="shared" si="1"/>
        <v>0</v>
      </c>
      <c r="J21" s="821">
        <f t="shared" si="1"/>
        <v>517890087</v>
      </c>
      <c r="K21" s="175" t="s">
        <v>1863</v>
      </c>
    </row>
    <row r="22" spans="1:11" ht="17.649999999999999" customHeight="1">
      <c r="A22" s="151" t="s">
        <v>1865</v>
      </c>
      <c r="B22" s="807" t="s">
        <v>3158</v>
      </c>
      <c r="C22" s="32"/>
      <c r="D22" s="810">
        <f t="shared" ref="D22:I22" si="2">D42</f>
        <v>2611038953</v>
      </c>
      <c r="E22" s="819">
        <v>2039451857</v>
      </c>
      <c r="F22" s="820">
        <v>358306751</v>
      </c>
      <c r="G22" s="821">
        <f t="shared" si="2"/>
        <v>0</v>
      </c>
      <c r="H22" s="821">
        <f t="shared" si="2"/>
        <v>0</v>
      </c>
      <c r="I22" s="821">
        <f t="shared" si="2"/>
        <v>0</v>
      </c>
      <c r="J22" s="821">
        <v>213280345</v>
      </c>
      <c r="K22" s="175" t="s">
        <v>1865</v>
      </c>
    </row>
    <row r="23" spans="1:11" ht="17.649999999999999" customHeight="1">
      <c r="A23" s="151" t="s">
        <v>1867</v>
      </c>
      <c r="B23" s="807" t="s">
        <v>3159</v>
      </c>
      <c r="C23" s="32"/>
      <c r="D23" s="812">
        <f t="shared" ref="D23:J23" si="3">D21-D22</f>
        <v>3206199792</v>
      </c>
      <c r="E23" s="822">
        <f t="shared" si="3"/>
        <v>2229418630</v>
      </c>
      <c r="F23" s="823">
        <f t="shared" si="3"/>
        <v>672171420</v>
      </c>
      <c r="G23" s="824">
        <f t="shared" si="3"/>
        <v>0</v>
      </c>
      <c r="H23" s="824">
        <f t="shared" si="3"/>
        <v>0</v>
      </c>
      <c r="I23" s="824">
        <f t="shared" si="3"/>
        <v>0</v>
      </c>
      <c r="J23" s="824">
        <f t="shared" si="3"/>
        <v>304609742</v>
      </c>
      <c r="K23" s="175" t="s">
        <v>1867</v>
      </c>
    </row>
    <row r="24" spans="1:11" ht="17.649999999999999" customHeight="1">
      <c r="A24" s="150" t="s">
        <v>1869</v>
      </c>
      <c r="B24" s="135" t="s">
        <v>3160</v>
      </c>
      <c r="C24" s="30"/>
      <c r="D24" s="187"/>
      <c r="E24" s="188"/>
      <c r="F24" s="189"/>
      <c r="G24" s="190"/>
      <c r="H24" s="190"/>
      <c r="I24" s="190"/>
      <c r="J24" s="191"/>
      <c r="K24" s="174" t="s">
        <v>1869</v>
      </c>
    </row>
    <row r="25" spans="1:11" ht="17.649999999999999" customHeight="1">
      <c r="A25" s="239"/>
      <c r="B25" s="808" t="s">
        <v>3161</v>
      </c>
      <c r="C25" s="38"/>
      <c r="D25" s="187"/>
      <c r="E25" s="188"/>
      <c r="F25" s="189"/>
      <c r="G25" s="190"/>
      <c r="H25" s="190"/>
      <c r="I25" s="190"/>
      <c r="J25" s="191"/>
      <c r="K25" s="175"/>
    </row>
    <row r="26" spans="1:11" ht="17.649999999999999" customHeight="1">
      <c r="A26" s="151" t="s">
        <v>1871</v>
      </c>
      <c r="B26" s="807" t="s">
        <v>3162</v>
      </c>
      <c r="C26" s="32"/>
      <c r="D26" s="192"/>
      <c r="E26" s="193"/>
      <c r="F26" s="194"/>
      <c r="G26" s="195"/>
      <c r="H26" s="195"/>
      <c r="I26" s="195"/>
      <c r="J26" s="196"/>
      <c r="K26" s="175" t="s">
        <v>1871</v>
      </c>
    </row>
    <row r="27" spans="1:11" ht="17.649999999999999" customHeight="1">
      <c r="A27" s="151" t="s">
        <v>1873</v>
      </c>
      <c r="B27" s="807" t="s">
        <v>3163</v>
      </c>
      <c r="C27" s="32"/>
      <c r="D27" s="809">
        <f>SUM(E27:J27)</f>
        <v>2461653961</v>
      </c>
      <c r="E27" s="813">
        <v>2018659480</v>
      </c>
      <c r="F27" s="1258">
        <v>345917522</v>
      </c>
      <c r="G27" s="1259">
        <v>0</v>
      </c>
      <c r="H27" s="1259">
        <v>0</v>
      </c>
      <c r="I27" s="1259">
        <v>0</v>
      </c>
      <c r="J27" s="1259">
        <v>97076959</v>
      </c>
      <c r="K27" s="175" t="s">
        <v>1873</v>
      </c>
    </row>
    <row r="28" spans="1:11" ht="17.649999999999999" customHeight="1">
      <c r="A28" s="151" t="s">
        <v>1875</v>
      </c>
      <c r="B28" s="807" t="s">
        <v>3164</v>
      </c>
      <c r="C28" s="495"/>
      <c r="D28" s="810">
        <f>SUM(E28:J28)</f>
        <v>0</v>
      </c>
      <c r="E28" s="1260"/>
      <c r="F28" s="1261">
        <v>0</v>
      </c>
      <c r="G28" s="1262"/>
      <c r="H28" s="1262"/>
      <c r="I28" s="1262"/>
      <c r="J28" s="1263"/>
      <c r="K28" s="175" t="s">
        <v>1875</v>
      </c>
    </row>
    <row r="29" spans="1:11" ht="17.649999999999999" customHeight="1">
      <c r="A29" s="151" t="s">
        <v>1877</v>
      </c>
      <c r="B29" s="807" t="s">
        <v>3165</v>
      </c>
      <c r="C29" s="1271"/>
      <c r="D29" s="826">
        <f>SUM(E29:J29)</f>
        <v>0</v>
      </c>
      <c r="E29" s="1264"/>
      <c r="F29" s="1261">
        <v>0</v>
      </c>
      <c r="G29" s="1265"/>
      <c r="H29" s="1265"/>
      <c r="I29" s="1265"/>
      <c r="J29" s="1266"/>
      <c r="K29" s="175" t="s">
        <v>1877</v>
      </c>
    </row>
    <row r="30" spans="1:11" ht="17.649999999999999" customHeight="1">
      <c r="A30" s="151" t="s">
        <v>1879</v>
      </c>
      <c r="B30" s="807" t="s">
        <v>3166</v>
      </c>
      <c r="C30" s="1271"/>
      <c r="D30" s="827">
        <f>SUM(E30:J30)</f>
        <v>149354449</v>
      </c>
      <c r="E30" s="1267">
        <v>20761834</v>
      </c>
      <c r="F30" s="1261">
        <v>12389229</v>
      </c>
      <c r="G30" s="1268">
        <v>0</v>
      </c>
      <c r="H30" s="1269">
        <v>0</v>
      </c>
      <c r="I30" s="1269">
        <v>0</v>
      </c>
      <c r="J30" s="1269">
        <v>116203386</v>
      </c>
      <c r="K30" s="175" t="s">
        <v>1879</v>
      </c>
    </row>
    <row r="31" spans="1:11" ht="17.649999999999999" customHeight="1">
      <c r="A31" s="151" t="s">
        <v>1881</v>
      </c>
      <c r="B31" s="807" t="s">
        <v>3167</v>
      </c>
      <c r="C31" s="1271"/>
      <c r="D31" s="828">
        <f>SUM(D27:D30)</f>
        <v>2611008410</v>
      </c>
      <c r="E31" s="819">
        <f t="shared" ref="E31:J31" si="4">SUM(E27:E30)</f>
        <v>2039421314</v>
      </c>
      <c r="F31" s="820">
        <f t="shared" si="4"/>
        <v>358306751</v>
      </c>
      <c r="G31" s="811">
        <f t="shared" si="4"/>
        <v>0</v>
      </c>
      <c r="H31" s="821">
        <f t="shared" si="4"/>
        <v>0</v>
      </c>
      <c r="I31" s="821">
        <f t="shared" si="4"/>
        <v>0</v>
      </c>
      <c r="J31" s="821">
        <f t="shared" si="4"/>
        <v>213280345</v>
      </c>
      <c r="K31" s="175" t="s">
        <v>1881</v>
      </c>
    </row>
    <row r="32" spans="1:11" ht="17.649999999999999" customHeight="1">
      <c r="A32" s="151" t="s">
        <v>1882</v>
      </c>
      <c r="B32" s="807" t="s">
        <v>3008</v>
      </c>
      <c r="C32" s="1271"/>
      <c r="D32" s="195"/>
      <c r="E32" s="193"/>
      <c r="F32" s="194"/>
      <c r="G32" s="195"/>
      <c r="H32" s="195"/>
      <c r="I32" s="195"/>
      <c r="J32" s="196"/>
      <c r="K32" s="175" t="s">
        <v>1882</v>
      </c>
    </row>
    <row r="33" spans="1:11" ht="17.649999999999999" customHeight="1">
      <c r="A33" s="151" t="s">
        <v>1884</v>
      </c>
      <c r="B33" s="807" t="s">
        <v>3163</v>
      </c>
      <c r="C33" s="495"/>
      <c r="D33" s="810">
        <f>SUM(E33:J33)</f>
        <v>0</v>
      </c>
      <c r="E33" s="1267"/>
      <c r="F33" s="1261"/>
      <c r="G33" s="1269"/>
      <c r="H33" s="1269"/>
      <c r="I33" s="1269"/>
      <c r="J33" s="1269"/>
      <c r="K33" s="175" t="s">
        <v>1884</v>
      </c>
    </row>
    <row r="34" spans="1:11" ht="17.649999999999999" customHeight="1">
      <c r="A34" s="151" t="s">
        <v>1886</v>
      </c>
      <c r="B34" s="807" t="s">
        <v>3168</v>
      </c>
      <c r="C34" s="32"/>
      <c r="D34" s="810">
        <f>SUM(E34:J34)</f>
        <v>0</v>
      </c>
      <c r="E34" s="1267"/>
      <c r="F34" s="1261"/>
      <c r="G34" s="1269"/>
      <c r="H34" s="1269"/>
      <c r="I34" s="1269"/>
      <c r="J34" s="1269"/>
      <c r="K34" s="175" t="s">
        <v>1886</v>
      </c>
    </row>
    <row r="35" spans="1:11" ht="17.649999999999999" customHeight="1">
      <c r="A35" s="151" t="s">
        <v>1888</v>
      </c>
      <c r="B35" s="807" t="s">
        <v>3169</v>
      </c>
      <c r="C35" s="32"/>
      <c r="D35" s="811">
        <f>SUM(D33:D34)</f>
        <v>0</v>
      </c>
      <c r="E35" s="819">
        <f t="shared" ref="E35:J35" si="5">SUM(E33:E34)</f>
        <v>0</v>
      </c>
      <c r="F35" s="820">
        <f t="shared" si="5"/>
        <v>0</v>
      </c>
      <c r="G35" s="821">
        <f t="shared" si="5"/>
        <v>0</v>
      </c>
      <c r="H35" s="821">
        <f t="shared" si="5"/>
        <v>0</v>
      </c>
      <c r="I35" s="821">
        <f t="shared" si="5"/>
        <v>0</v>
      </c>
      <c r="J35" s="821">
        <f t="shared" si="5"/>
        <v>0</v>
      </c>
      <c r="K35" s="175" t="s">
        <v>1888</v>
      </c>
    </row>
    <row r="36" spans="1:11" ht="17.649999999999999" customHeight="1">
      <c r="A36" s="151" t="s">
        <v>1890</v>
      </c>
      <c r="B36" s="807" t="s">
        <v>3009</v>
      </c>
      <c r="C36" s="32"/>
      <c r="D36" s="192"/>
      <c r="E36" s="193"/>
      <c r="F36" s="194"/>
      <c r="G36" s="195"/>
      <c r="H36" s="195"/>
      <c r="I36" s="195"/>
      <c r="J36" s="196"/>
      <c r="K36" s="175" t="s">
        <v>1890</v>
      </c>
    </row>
    <row r="37" spans="1:11" ht="17.649999999999999" customHeight="1">
      <c r="A37" s="151" t="s">
        <v>1892</v>
      </c>
      <c r="B37" s="807" t="s">
        <v>3163</v>
      </c>
      <c r="C37" s="32"/>
      <c r="D37" s="810">
        <f>SUM(E37:J37)</f>
        <v>30543</v>
      </c>
      <c r="E37" s="1267">
        <v>30543</v>
      </c>
      <c r="F37" s="1261"/>
      <c r="G37" s="1269"/>
      <c r="H37" s="1269"/>
      <c r="I37" s="1269"/>
      <c r="J37" s="1269"/>
      <c r="K37" s="175" t="s">
        <v>1892</v>
      </c>
    </row>
    <row r="38" spans="1:11" ht="17.649999999999999" customHeight="1">
      <c r="A38" s="151" t="s">
        <v>1894</v>
      </c>
      <c r="B38" s="807" t="s">
        <v>3170</v>
      </c>
      <c r="C38" s="32"/>
      <c r="D38" s="810">
        <f>SUM(E38:J38)</f>
        <v>0</v>
      </c>
      <c r="E38" s="1267"/>
      <c r="F38" s="1261"/>
      <c r="G38" s="1269"/>
      <c r="H38" s="1269"/>
      <c r="I38" s="1269"/>
      <c r="J38" s="1269"/>
      <c r="K38" s="175" t="s">
        <v>1894</v>
      </c>
    </row>
    <row r="39" spans="1:11" ht="17.649999999999999" customHeight="1">
      <c r="A39" s="151" t="s">
        <v>1896</v>
      </c>
      <c r="B39" s="807" t="s">
        <v>3171</v>
      </c>
      <c r="C39" s="1270"/>
      <c r="D39" s="811">
        <f t="shared" ref="D39:J39" si="6">SUM(D37:D38)</f>
        <v>30543</v>
      </c>
      <c r="E39" s="819">
        <f t="shared" si="6"/>
        <v>30543</v>
      </c>
      <c r="F39" s="820">
        <f t="shared" si="6"/>
        <v>0</v>
      </c>
      <c r="G39" s="821">
        <f t="shared" si="6"/>
        <v>0</v>
      </c>
      <c r="H39" s="821">
        <f t="shared" si="6"/>
        <v>0</v>
      </c>
      <c r="I39" s="821">
        <f t="shared" si="6"/>
        <v>0</v>
      </c>
      <c r="J39" s="821">
        <f t="shared" si="6"/>
        <v>0</v>
      </c>
      <c r="K39" s="175" t="s">
        <v>1896</v>
      </c>
    </row>
    <row r="40" spans="1:11" ht="17.649999999999999" customHeight="1">
      <c r="A40" s="151" t="s">
        <v>198</v>
      </c>
      <c r="B40" s="807" t="s">
        <v>3172</v>
      </c>
      <c r="C40" s="32"/>
      <c r="D40" s="810">
        <f>SUM(E40:J40)</f>
        <v>0</v>
      </c>
      <c r="E40" s="1264"/>
      <c r="F40" s="1261" t="s">
        <v>1788</v>
      </c>
      <c r="G40" s="1265"/>
      <c r="H40" s="1265"/>
      <c r="I40" s="1265"/>
      <c r="J40" s="1266"/>
      <c r="K40" s="175" t="s">
        <v>198</v>
      </c>
    </row>
    <row r="41" spans="1:11" ht="17.649999999999999" customHeight="1">
      <c r="A41" s="151" t="s">
        <v>200</v>
      </c>
      <c r="B41" s="807" t="s">
        <v>3173</v>
      </c>
      <c r="C41" s="32"/>
      <c r="D41" s="810">
        <f>SUM(E41:J41)</f>
        <v>0</v>
      </c>
      <c r="E41" s="1267"/>
      <c r="F41" s="1261"/>
      <c r="G41" s="1269"/>
      <c r="H41" s="1269"/>
      <c r="I41" s="1269"/>
      <c r="J41" s="1269"/>
      <c r="K41" s="175" t="s">
        <v>200</v>
      </c>
    </row>
    <row r="42" spans="1:11" ht="17.649999999999999" customHeight="1">
      <c r="A42" s="150" t="s">
        <v>202</v>
      </c>
      <c r="B42" s="135" t="s">
        <v>3174</v>
      </c>
      <c r="C42" s="35"/>
      <c r="D42" s="809">
        <f t="shared" ref="D42:J42" si="7">D31+D35+D39+D40+D41</f>
        <v>2611038953</v>
      </c>
      <c r="E42" s="822">
        <f t="shared" si="7"/>
        <v>2039451857</v>
      </c>
      <c r="F42" s="823">
        <f t="shared" si="7"/>
        <v>358306751</v>
      </c>
      <c r="G42" s="824">
        <f t="shared" si="7"/>
        <v>0</v>
      </c>
      <c r="H42" s="824">
        <f t="shared" si="7"/>
        <v>0</v>
      </c>
      <c r="I42" s="824">
        <f t="shared" si="7"/>
        <v>0</v>
      </c>
      <c r="J42" s="824">
        <f t="shared" si="7"/>
        <v>213280345</v>
      </c>
      <c r="K42" s="174" t="s">
        <v>202</v>
      </c>
    </row>
    <row r="43" spans="1:11" ht="17.649999999999999" customHeight="1">
      <c r="A43" s="151"/>
      <c r="B43" s="807" t="s">
        <v>694</v>
      </c>
      <c r="C43" s="197"/>
      <c r="D43" s="192"/>
      <c r="E43" s="193"/>
      <c r="F43" s="194"/>
      <c r="G43" s="195"/>
      <c r="H43" s="195"/>
      <c r="I43" s="195"/>
      <c r="J43" s="196"/>
      <c r="K43" s="133"/>
    </row>
    <row r="44" spans="1:11">
      <c r="A44" s="34"/>
      <c r="B44" s="35"/>
      <c r="C44" s="35"/>
      <c r="D44" s="147"/>
      <c r="E44" s="158"/>
      <c r="F44" s="34"/>
      <c r="G44" s="35"/>
      <c r="H44" s="35"/>
      <c r="I44" s="35"/>
      <c r="J44" s="147"/>
      <c r="K44" s="158"/>
    </row>
    <row r="45" spans="1:11">
      <c r="A45" s="34"/>
      <c r="B45" s="35"/>
      <c r="C45" s="35"/>
      <c r="D45" s="147"/>
      <c r="E45" s="158"/>
      <c r="F45" s="34"/>
      <c r="G45" s="35"/>
      <c r="H45" s="35"/>
      <c r="I45" s="35"/>
      <c r="J45" s="147"/>
      <c r="K45" s="158"/>
    </row>
    <row r="46" spans="1:11">
      <c r="A46" s="34"/>
      <c r="B46" s="35"/>
      <c r="C46" s="35"/>
      <c r="D46" s="147"/>
      <c r="E46" s="158"/>
      <c r="F46" s="34"/>
      <c r="G46" s="30"/>
      <c r="H46" s="35"/>
      <c r="I46" s="35"/>
      <c r="J46" s="147"/>
      <c r="K46" s="158"/>
    </row>
    <row r="47" spans="1:11">
      <c r="A47" s="34"/>
      <c r="B47" s="30"/>
      <c r="C47" s="35"/>
      <c r="D47" s="147"/>
      <c r="E47" s="158"/>
      <c r="F47" s="34"/>
      <c r="G47" s="30"/>
      <c r="H47" s="35"/>
      <c r="I47" s="35"/>
      <c r="J47" s="147"/>
      <c r="K47" s="158"/>
    </row>
    <row r="48" spans="1:11">
      <c r="A48" s="34"/>
      <c r="B48" s="30"/>
      <c r="C48" s="35"/>
      <c r="D48" s="147"/>
      <c r="E48" s="158"/>
      <c r="F48" s="34"/>
      <c r="G48" s="30"/>
      <c r="H48" s="35"/>
      <c r="I48" s="35"/>
      <c r="J48" s="147"/>
      <c r="K48" s="158"/>
    </row>
    <row r="49" spans="1:11">
      <c r="A49" s="34"/>
      <c r="B49" s="30"/>
      <c r="C49" s="35"/>
      <c r="D49" s="147"/>
      <c r="E49" s="158"/>
      <c r="F49" s="34"/>
      <c r="G49" s="30"/>
      <c r="H49" s="35"/>
      <c r="I49" s="35"/>
      <c r="J49" s="147"/>
      <c r="K49" s="158"/>
    </row>
    <row r="50" spans="1:11">
      <c r="A50" s="34"/>
      <c r="B50" s="30"/>
      <c r="C50" s="35"/>
      <c r="D50" s="147"/>
      <c r="E50" s="158"/>
      <c r="F50" s="34"/>
      <c r="G50" s="30"/>
      <c r="H50" s="35"/>
      <c r="I50" s="35"/>
      <c r="J50" s="147"/>
      <c r="K50" s="158"/>
    </row>
    <row r="51" spans="1:11">
      <c r="A51" s="34"/>
      <c r="B51" s="30"/>
      <c r="C51" s="35"/>
      <c r="D51" s="147"/>
      <c r="E51" s="158"/>
      <c r="F51" s="34"/>
      <c r="G51" s="30"/>
      <c r="H51" s="35"/>
      <c r="I51" s="35"/>
      <c r="J51" s="147"/>
      <c r="K51" s="158"/>
    </row>
    <row r="52" spans="1:11">
      <c r="A52" s="34"/>
      <c r="B52" s="30"/>
      <c r="C52" s="35"/>
      <c r="D52" s="147"/>
      <c r="E52" s="158"/>
      <c r="F52" s="34"/>
      <c r="G52" s="30"/>
      <c r="H52" s="35"/>
      <c r="I52" s="35"/>
      <c r="J52" s="147"/>
      <c r="K52" s="158"/>
    </row>
    <row r="53" spans="1:11">
      <c r="A53" s="34"/>
      <c r="B53" s="30"/>
      <c r="C53" s="35"/>
      <c r="D53" s="147"/>
      <c r="E53" s="158"/>
      <c r="F53" s="34"/>
      <c r="G53" s="30"/>
      <c r="H53" s="35"/>
      <c r="I53" s="35"/>
      <c r="J53" s="147"/>
      <c r="K53" s="158"/>
    </row>
    <row r="54" spans="1:11">
      <c r="A54" s="34"/>
      <c r="B54" s="30"/>
      <c r="C54" s="35"/>
      <c r="D54" s="147"/>
      <c r="E54" s="158"/>
      <c r="F54" s="34"/>
      <c r="G54" s="30"/>
      <c r="H54" s="35"/>
      <c r="I54" s="35"/>
      <c r="J54" s="147"/>
      <c r="K54" s="158"/>
    </row>
    <row r="55" spans="1:11">
      <c r="A55" s="34"/>
      <c r="B55" s="30"/>
      <c r="C55" s="35"/>
      <c r="D55" s="147"/>
      <c r="E55" s="158"/>
      <c r="F55" s="34"/>
      <c r="G55" s="30"/>
      <c r="H55" s="35"/>
      <c r="I55" s="35"/>
      <c r="J55" s="147"/>
      <c r="K55" s="158"/>
    </row>
    <row r="56" spans="1:11" ht="15.75" thickBot="1">
      <c r="A56" s="40"/>
      <c r="B56" s="41"/>
      <c r="C56" s="42"/>
      <c r="D56" s="159"/>
      <c r="E56" s="160"/>
      <c r="F56" s="40"/>
      <c r="G56" s="41"/>
      <c r="H56" s="42"/>
      <c r="I56" s="42"/>
      <c r="J56" s="159"/>
      <c r="K56" s="160"/>
    </row>
    <row r="57" spans="1:11">
      <c r="A57" s="3369" t="s">
        <v>2433</v>
      </c>
      <c r="B57" s="3369"/>
      <c r="C57" s="35"/>
      <c r="D57" s="147"/>
      <c r="E57" s="147"/>
      <c r="F57" s="3369" t="s">
        <v>2433</v>
      </c>
      <c r="G57" s="3369"/>
      <c r="H57" s="35"/>
      <c r="I57" s="35"/>
      <c r="J57" s="147"/>
      <c r="K57" s="147"/>
    </row>
    <row r="58" spans="1:11">
      <c r="A58" s="35" t="s">
        <v>3175</v>
      </c>
      <c r="B58" s="35"/>
      <c r="C58" s="69"/>
      <c r="D58" s="147"/>
      <c r="E58" s="147"/>
      <c r="F58" s="35" t="s">
        <v>3176</v>
      </c>
      <c r="G58" s="35"/>
      <c r="H58" s="69"/>
      <c r="I58" s="35"/>
      <c r="J58" s="147"/>
      <c r="K58" s="147"/>
    </row>
    <row r="59" spans="1:11">
      <c r="A59" s="30"/>
      <c r="B59" s="30"/>
      <c r="C59" s="30"/>
      <c r="D59" s="143"/>
      <c r="E59" s="143"/>
      <c r="F59" s="30"/>
      <c r="G59" s="30"/>
      <c r="H59" s="30"/>
      <c r="I59" s="30"/>
      <c r="J59" s="143"/>
      <c r="K59" s="143"/>
    </row>
    <row r="60" spans="1:11">
      <c r="A60" s="30"/>
      <c r="B60" s="30"/>
      <c r="C60" s="30"/>
      <c r="D60" s="143"/>
      <c r="E60" s="143"/>
      <c r="F60" s="30"/>
      <c r="G60" s="30"/>
      <c r="H60" s="30"/>
      <c r="I60" s="30"/>
      <c r="J60" s="143"/>
      <c r="K60" s="143"/>
    </row>
    <row r="61" spans="1:11">
      <c r="A61" s="30"/>
      <c r="B61" s="30"/>
      <c r="C61" s="30"/>
      <c r="D61" s="143"/>
      <c r="E61" s="143"/>
      <c r="F61" s="30"/>
      <c r="G61" s="30"/>
      <c r="H61" s="30"/>
      <c r="I61" s="30"/>
      <c r="J61" s="143"/>
      <c r="K61" s="143"/>
    </row>
    <row r="62" spans="1:11">
      <c r="A62" s="30"/>
      <c r="B62" s="30"/>
      <c r="C62" s="30"/>
      <c r="D62" s="143"/>
      <c r="E62" s="143"/>
      <c r="F62" s="30"/>
      <c r="G62" s="30"/>
      <c r="H62" s="30"/>
      <c r="I62" s="30"/>
      <c r="J62" s="143"/>
      <c r="K62" s="143"/>
    </row>
    <row r="63" spans="1:11">
      <c r="A63" s="30"/>
      <c r="B63" s="30"/>
      <c r="C63" s="30"/>
      <c r="D63" s="143"/>
      <c r="E63" s="143"/>
      <c r="F63" s="30"/>
      <c r="G63" s="30"/>
      <c r="H63" s="30"/>
      <c r="I63" s="30"/>
      <c r="J63" s="143"/>
      <c r="K63" s="143"/>
    </row>
    <row r="64" spans="1:11">
      <c r="A64" s="30"/>
      <c r="B64" s="30"/>
      <c r="C64" s="30"/>
      <c r="D64" s="143"/>
      <c r="E64" s="143"/>
      <c r="F64" s="30"/>
      <c r="G64" s="30"/>
      <c r="H64" s="30"/>
      <c r="I64" s="30"/>
      <c r="J64" s="143"/>
      <c r="K64" s="143"/>
    </row>
    <row r="65" spans="1:11">
      <c r="A65" s="30"/>
      <c r="B65" s="30"/>
      <c r="C65" s="30"/>
      <c r="D65" s="143"/>
      <c r="E65" s="143"/>
      <c r="F65" s="30"/>
      <c r="G65" s="30"/>
      <c r="H65" s="30"/>
      <c r="I65" s="30"/>
      <c r="J65" s="143"/>
      <c r="K65" s="143"/>
    </row>
    <row r="66" spans="1:11">
      <c r="A66" s="30"/>
      <c r="B66"/>
      <c r="C66" s="30"/>
      <c r="D66" s="143"/>
      <c r="E66" s="143"/>
      <c r="F66" s="30"/>
      <c r="G66" s="30"/>
      <c r="H66" s="30"/>
      <c r="I66" s="30"/>
      <c r="J66" s="143"/>
      <c r="K66" s="143"/>
    </row>
    <row r="67" spans="1:11">
      <c r="A67" s="30"/>
      <c r="B67"/>
      <c r="C67" s="30"/>
      <c r="D67" s="143"/>
      <c r="E67" s="143"/>
      <c r="F67" s="30"/>
      <c r="G67" s="30"/>
      <c r="H67" s="30"/>
      <c r="I67" s="30"/>
      <c r="J67" s="143"/>
      <c r="K67" s="143"/>
    </row>
    <row r="68" spans="1:11">
      <c r="A68" s="30"/>
      <c r="B68"/>
      <c r="C68" s="30"/>
      <c r="D68" s="143"/>
      <c r="E68" s="143"/>
      <c r="F68" s="30"/>
      <c r="G68" s="30"/>
      <c r="H68" s="30"/>
      <c r="I68" s="30"/>
      <c r="J68" s="143"/>
      <c r="K68" s="143"/>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8"/>
    </row>
  </sheetData>
  <mergeCells count="2">
    <mergeCell ref="A57:B57"/>
    <mergeCell ref="F57:G57"/>
  </mergeCells>
  <printOptions horizontalCentered="1" verticalCentered="1"/>
  <pageMargins left="0.5" right="0.5" top="0.5" bottom="0.5" header="0.5" footer="0.5"/>
  <pageSetup scale="74"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colorId="8" zoomScaleNormal="50" zoomScaleSheetLayoutView="100" workbookViewId="0">
      <selection activeCell="C39" sqref="C39"/>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63" t="s">
        <v>1649</v>
      </c>
      <c r="B1" s="763"/>
      <c r="C1" s="763"/>
      <c r="D1" s="672"/>
      <c r="F1" s="5"/>
      <c r="G1" s="672"/>
      <c r="H1" s="5"/>
      <c r="I1" s="5"/>
    </row>
    <row r="2" spans="1:9" ht="43.15" customHeight="1">
      <c r="A2" s="763" t="s">
        <v>1650</v>
      </c>
      <c r="B2" s="763"/>
      <c r="C2" s="763"/>
      <c r="D2" s="672"/>
      <c r="F2" s="5"/>
      <c r="G2" s="672"/>
      <c r="H2" s="5"/>
      <c r="I2" s="5"/>
    </row>
    <row r="3" spans="1:9" ht="19.899999999999999" customHeight="1">
      <c r="A3" s="1"/>
      <c r="B3" s="1"/>
      <c r="C3" s="672"/>
      <c r="D3" s="672"/>
      <c r="F3" s="5"/>
      <c r="G3" s="5"/>
      <c r="H3" s="5"/>
      <c r="I3" s="5"/>
    </row>
    <row r="4" spans="1:9" ht="19.899999999999999" customHeight="1">
      <c r="A4" s="673" t="s">
        <v>1651</v>
      </c>
      <c r="B4" s="673"/>
      <c r="C4" s="672"/>
      <c r="D4" s="672"/>
      <c r="F4" s="5"/>
      <c r="G4" s="5"/>
      <c r="H4" s="5"/>
      <c r="I4" s="5"/>
    </row>
    <row r="5" spans="1:9" ht="28.9" customHeight="1">
      <c r="A5" s="673" t="s">
        <v>1652</v>
      </c>
      <c r="B5" s="673"/>
      <c r="C5" s="672"/>
      <c r="D5" s="672"/>
      <c r="F5" s="5"/>
      <c r="G5" s="5"/>
      <c r="H5" s="5"/>
      <c r="I5" s="5"/>
    </row>
    <row r="6" spans="1:9" ht="29.45" customHeight="1">
      <c r="A6" s="674" t="str">
        <f>A46</f>
        <v>Year ended 12/31/2017</v>
      </c>
      <c r="B6" s="674"/>
      <c r="C6" s="672"/>
      <c r="D6" s="672"/>
      <c r="F6" s="5"/>
      <c r="G6" s="5"/>
      <c r="H6" s="5"/>
      <c r="I6" s="5"/>
    </row>
    <row r="7" spans="1:9" ht="14.45" customHeight="1">
      <c r="A7" s="5"/>
      <c r="B7" s="5"/>
      <c r="C7" s="5"/>
      <c r="D7" s="5"/>
      <c r="F7" s="5"/>
      <c r="G7" s="5"/>
      <c r="H7" s="5"/>
      <c r="I7" s="5"/>
    </row>
    <row r="8" spans="1:9" ht="22.9" customHeight="1">
      <c r="A8" s="761" t="s">
        <v>1653</v>
      </c>
      <c r="B8" s="764"/>
      <c r="C8" s="5"/>
      <c r="F8" s="5"/>
      <c r="G8" s="2"/>
      <c r="H8" s="5"/>
      <c r="I8" s="5"/>
    </row>
    <row r="9" spans="1:9" ht="18" customHeight="1">
      <c r="B9" s="780">
        <v>1</v>
      </c>
      <c r="C9" s="781" t="s">
        <v>1654</v>
      </c>
      <c r="D9" s="759"/>
      <c r="F9" s="5"/>
      <c r="G9" s="5"/>
      <c r="H9" s="5"/>
      <c r="I9" s="5"/>
    </row>
    <row r="10" spans="1:9" ht="18" customHeight="1">
      <c r="B10" s="780"/>
      <c r="C10" s="782" t="s">
        <v>1655</v>
      </c>
      <c r="D10" s="759"/>
      <c r="F10" s="672"/>
      <c r="G10" s="5"/>
      <c r="H10" s="5"/>
      <c r="I10" s="5"/>
    </row>
    <row r="11" spans="1:9" ht="18" customHeight="1">
      <c r="B11" s="780"/>
      <c r="C11" s="4"/>
      <c r="D11" s="5"/>
      <c r="F11" s="5"/>
      <c r="G11" s="5"/>
      <c r="H11" s="5"/>
      <c r="I11" s="5"/>
    </row>
    <row r="12" spans="1:9" ht="21.6" customHeight="1">
      <c r="B12" s="780">
        <v>2</v>
      </c>
      <c r="C12" s="1236" t="s">
        <v>1060</v>
      </c>
      <c r="D12" s="672"/>
      <c r="F12" s="672"/>
      <c r="G12" s="672"/>
      <c r="H12" s="673"/>
      <c r="I12" s="5"/>
    </row>
    <row r="13" spans="1:9" ht="18" customHeight="1">
      <c r="B13" s="677"/>
      <c r="C13" s="781" t="s">
        <v>2915</v>
      </c>
      <c r="D13" s="5"/>
      <c r="F13" s="5"/>
      <c r="G13" s="5"/>
      <c r="H13" s="673"/>
      <c r="I13" s="5"/>
    </row>
    <row r="14" spans="1:9" ht="18" customHeight="1">
      <c r="B14" s="677"/>
      <c r="C14" s="781" t="s">
        <v>2916</v>
      </c>
      <c r="D14" s="5"/>
      <c r="F14" s="5"/>
      <c r="G14" s="672"/>
      <c r="H14" s="674"/>
      <c r="I14" s="5"/>
    </row>
    <row r="15" spans="1:9" ht="13.15" customHeight="1">
      <c r="A15" s="5"/>
      <c r="B15" s="5"/>
      <c r="C15" s="758"/>
      <c r="D15" s="5"/>
      <c r="F15" s="5"/>
      <c r="G15" s="5"/>
      <c r="H15" s="5"/>
      <c r="I15" s="5"/>
    </row>
    <row r="16" spans="1:9" ht="23.45" customHeight="1">
      <c r="A16" s="5"/>
      <c r="B16" s="5"/>
      <c r="C16" s="762" t="s">
        <v>2917</v>
      </c>
      <c r="D16" s="675"/>
      <c r="F16" s="5"/>
      <c r="G16" s="5"/>
      <c r="H16" s="5"/>
      <c r="I16" s="5"/>
    </row>
    <row r="17" spans="1:249" ht="13.15" customHeight="1">
      <c r="A17" s="3"/>
      <c r="B17" s="3"/>
      <c r="C17" s="760"/>
      <c r="F17" s="5"/>
      <c r="G17" s="5"/>
      <c r="H17" s="5"/>
    </row>
    <row r="18" spans="1:249" ht="13.5" customHeight="1">
      <c r="A18" s="5"/>
      <c r="B18" s="5"/>
      <c r="C18" s="758"/>
      <c r="D18" s="5"/>
      <c r="F18" s="5"/>
      <c r="G18" s="5"/>
      <c r="H18" s="5"/>
      <c r="I18" s="5"/>
    </row>
    <row r="19" spans="1:249" ht="13.5" customHeight="1">
      <c r="A19" s="5"/>
      <c r="B19" s="5"/>
      <c r="C19" s="758"/>
      <c r="D19" s="5"/>
      <c r="F19" s="5"/>
      <c r="G19" s="5"/>
      <c r="H19" s="5"/>
      <c r="I19" s="5"/>
    </row>
    <row r="20" spans="1:249" ht="13.5" customHeight="1">
      <c r="A20" s="5"/>
      <c r="B20" s="5"/>
      <c r="C20" s="758"/>
      <c r="D20" s="5"/>
      <c r="F20" s="5"/>
      <c r="G20" s="5"/>
      <c r="H20" s="5"/>
      <c r="I20" s="5"/>
    </row>
    <row r="21" spans="1:249" ht="13.15" customHeight="1">
      <c r="A21" s="5"/>
      <c r="B21" s="5"/>
      <c r="C21" s="758"/>
      <c r="D21" s="5"/>
      <c r="F21" s="5"/>
      <c r="G21" s="5"/>
      <c r="H21" s="5"/>
      <c r="I21" s="5"/>
    </row>
    <row r="22" spans="1:249" ht="15" customHeight="1">
      <c r="A22" s="779"/>
      <c r="B22" s="779"/>
      <c r="C22" s="676" t="s">
        <v>2918</v>
      </c>
      <c r="D22" s="769"/>
      <c r="F22" s="4"/>
      <c r="G22" s="5"/>
      <c r="H22" s="5"/>
      <c r="I22" s="5"/>
    </row>
    <row r="23" spans="1:249" ht="15" customHeight="1">
      <c r="A23" s="766"/>
      <c r="B23" s="766"/>
      <c r="C23" s="766"/>
      <c r="D23" s="766"/>
      <c r="E23" s="4"/>
      <c r="F23" s="4"/>
      <c r="G23" s="5"/>
      <c r="H23" s="5"/>
      <c r="I23" s="5"/>
    </row>
    <row r="24" spans="1:249" ht="15" customHeight="1">
      <c r="A24" s="766"/>
      <c r="B24" s="766"/>
      <c r="C24" s="766"/>
      <c r="D24" s="766"/>
      <c r="E24" s="4"/>
      <c r="F24" s="4"/>
      <c r="G24" s="4"/>
      <c r="H24" s="4"/>
      <c r="I24" s="4"/>
      <c r="J24" s="677"/>
      <c r="K24" s="677"/>
      <c r="L24" s="677"/>
      <c r="M24" s="677"/>
      <c r="N24" s="677"/>
      <c r="O24" s="677"/>
      <c r="P24" s="677"/>
      <c r="Q24" s="677"/>
      <c r="R24" s="677"/>
      <c r="S24" s="677"/>
      <c r="T24" s="677"/>
      <c r="U24" s="677"/>
      <c r="V24" s="677"/>
      <c r="W24" s="677"/>
      <c r="X24" s="677"/>
      <c r="Y24" s="677"/>
      <c r="Z24" s="677"/>
      <c r="AA24" s="677"/>
      <c r="AB24" s="677"/>
      <c r="AC24" s="677"/>
      <c r="AD24" s="677"/>
      <c r="AE24" s="677"/>
      <c r="AF24" s="677"/>
      <c r="AG24" s="677"/>
      <c r="AH24" s="677"/>
      <c r="AI24" s="677"/>
      <c r="AJ24" s="677"/>
      <c r="AK24" s="677"/>
      <c r="AL24" s="677"/>
      <c r="AM24" s="677"/>
      <c r="AN24" s="677"/>
      <c r="AO24" s="677"/>
      <c r="AP24" s="677"/>
      <c r="AQ24" s="677"/>
      <c r="AR24" s="677"/>
      <c r="AS24" s="677"/>
      <c r="AT24" s="677"/>
      <c r="AU24" s="677"/>
      <c r="AV24" s="677"/>
      <c r="AW24" s="677"/>
      <c r="AX24" s="677"/>
      <c r="AY24" s="677"/>
      <c r="AZ24" s="677"/>
      <c r="BA24" s="677"/>
      <c r="BB24" s="677"/>
      <c r="BC24" s="677"/>
      <c r="BD24" s="677"/>
      <c r="BE24" s="677"/>
      <c r="BF24" s="677"/>
      <c r="BG24" s="677"/>
      <c r="BH24" s="677"/>
      <c r="BI24" s="677"/>
      <c r="BJ24" s="677"/>
      <c r="BK24" s="677"/>
      <c r="BL24" s="677"/>
      <c r="BM24" s="677"/>
      <c r="BN24" s="677"/>
      <c r="BO24" s="677"/>
      <c r="BP24" s="677"/>
      <c r="BQ24" s="677"/>
      <c r="BR24" s="677"/>
      <c r="BS24" s="677"/>
      <c r="BT24" s="677"/>
      <c r="BU24" s="677"/>
      <c r="BV24" s="677"/>
      <c r="BW24" s="677"/>
      <c r="BX24" s="677"/>
      <c r="BY24" s="677"/>
      <c r="BZ24" s="677"/>
      <c r="CA24" s="677"/>
      <c r="CB24" s="677"/>
      <c r="CC24" s="677"/>
      <c r="CD24" s="677"/>
      <c r="CE24" s="677"/>
      <c r="CF24" s="677"/>
      <c r="CG24" s="677"/>
      <c r="CH24" s="677"/>
      <c r="CI24" s="677"/>
      <c r="CJ24" s="677"/>
      <c r="CK24" s="677"/>
      <c r="CL24" s="677"/>
      <c r="CM24" s="677"/>
      <c r="CN24" s="677"/>
      <c r="CO24" s="677"/>
      <c r="CP24" s="677"/>
      <c r="CQ24" s="677"/>
      <c r="CR24" s="677"/>
      <c r="CS24" s="677"/>
      <c r="CT24" s="677"/>
      <c r="CU24" s="677"/>
      <c r="CV24" s="677"/>
      <c r="CW24" s="677"/>
      <c r="CX24" s="677"/>
      <c r="CY24" s="677"/>
      <c r="CZ24" s="677"/>
      <c r="DA24" s="677"/>
      <c r="DB24" s="677"/>
      <c r="DC24" s="677"/>
      <c r="DD24" s="677"/>
      <c r="DE24" s="677"/>
      <c r="DF24" s="677"/>
      <c r="DG24" s="677"/>
      <c r="DH24" s="677"/>
      <c r="DI24" s="677"/>
      <c r="DJ24" s="677"/>
      <c r="DK24" s="677"/>
      <c r="DL24" s="677"/>
      <c r="DM24" s="677"/>
      <c r="DN24" s="677"/>
      <c r="DO24" s="677"/>
      <c r="DP24" s="677"/>
      <c r="DQ24" s="677"/>
      <c r="DR24" s="677"/>
      <c r="DS24" s="677"/>
      <c r="DT24" s="677"/>
      <c r="DU24" s="677"/>
      <c r="DV24" s="677"/>
      <c r="DW24" s="677"/>
      <c r="DX24" s="677"/>
      <c r="DY24" s="677"/>
      <c r="DZ24" s="677"/>
      <c r="EA24" s="677"/>
      <c r="EB24" s="677"/>
      <c r="EC24" s="677"/>
      <c r="ED24" s="677"/>
      <c r="EE24" s="677"/>
      <c r="EF24" s="677"/>
      <c r="EG24" s="677"/>
      <c r="EH24" s="677"/>
      <c r="EI24" s="677"/>
      <c r="EJ24" s="677"/>
      <c r="EK24" s="677"/>
      <c r="EL24" s="677"/>
      <c r="EM24" s="677"/>
      <c r="EN24" s="677"/>
      <c r="EO24" s="677"/>
      <c r="EP24" s="677"/>
      <c r="EQ24" s="677"/>
      <c r="ER24" s="677"/>
      <c r="ES24" s="677"/>
      <c r="ET24" s="677"/>
      <c r="EU24" s="677"/>
      <c r="EV24" s="677"/>
      <c r="EW24" s="677"/>
      <c r="EX24" s="677"/>
      <c r="EY24" s="677"/>
      <c r="EZ24" s="677"/>
      <c r="FA24" s="677"/>
      <c r="FB24" s="677"/>
      <c r="FC24" s="677"/>
      <c r="FD24" s="677"/>
      <c r="FE24" s="677"/>
      <c r="FF24" s="677"/>
      <c r="FG24" s="677"/>
      <c r="FH24" s="677"/>
      <c r="FI24" s="677"/>
      <c r="FJ24" s="677"/>
      <c r="FK24" s="677"/>
      <c r="FL24" s="677"/>
      <c r="FM24" s="677"/>
      <c r="FN24" s="677"/>
      <c r="FO24" s="677"/>
      <c r="FP24" s="677"/>
      <c r="FQ24" s="677"/>
      <c r="FR24" s="677"/>
      <c r="FS24" s="677"/>
      <c r="FT24" s="677"/>
      <c r="FU24" s="677"/>
      <c r="FV24" s="677"/>
      <c r="FW24" s="677"/>
      <c r="FX24" s="677"/>
      <c r="FY24" s="677"/>
      <c r="FZ24" s="677"/>
      <c r="GA24" s="677"/>
      <c r="GB24" s="677"/>
      <c r="GC24" s="677"/>
      <c r="GD24" s="677"/>
      <c r="GE24" s="677"/>
      <c r="GF24" s="677"/>
      <c r="GG24" s="677"/>
      <c r="GH24" s="677"/>
      <c r="GI24" s="677"/>
      <c r="GJ24" s="677"/>
      <c r="GK24" s="677"/>
      <c r="GL24" s="677"/>
      <c r="GM24" s="677"/>
      <c r="GN24" s="677"/>
      <c r="GO24" s="677"/>
      <c r="GP24" s="677"/>
      <c r="GQ24" s="677"/>
      <c r="GR24" s="677"/>
      <c r="GS24" s="677"/>
      <c r="GT24" s="677"/>
      <c r="GU24" s="677"/>
      <c r="GV24" s="677"/>
      <c r="GW24" s="677"/>
      <c r="GX24" s="677"/>
      <c r="GY24" s="677"/>
      <c r="GZ24" s="677"/>
      <c r="HA24" s="677"/>
      <c r="HB24" s="677"/>
      <c r="HC24" s="677"/>
      <c r="HD24" s="677"/>
      <c r="HE24" s="677"/>
      <c r="HF24" s="677"/>
      <c r="HG24" s="677"/>
      <c r="HH24" s="677"/>
      <c r="HI24" s="677"/>
      <c r="HJ24" s="677"/>
      <c r="HK24" s="677"/>
      <c r="HL24" s="677"/>
      <c r="HM24" s="677"/>
      <c r="HN24" s="677"/>
      <c r="HO24" s="677"/>
      <c r="HP24" s="677"/>
      <c r="HQ24" s="677"/>
      <c r="HR24" s="677"/>
      <c r="HS24" s="677"/>
      <c r="HT24" s="677"/>
      <c r="HU24" s="677"/>
      <c r="HV24" s="677"/>
      <c r="HW24" s="677"/>
      <c r="HX24" s="677"/>
      <c r="HY24" s="677"/>
      <c r="HZ24" s="677"/>
      <c r="IA24" s="677"/>
      <c r="IB24" s="677"/>
      <c r="IC24" s="677"/>
      <c r="ID24" s="677"/>
      <c r="IE24" s="677"/>
      <c r="IF24" s="677"/>
      <c r="IG24" s="677"/>
      <c r="IH24" s="677"/>
      <c r="II24" s="677"/>
      <c r="IJ24" s="677"/>
      <c r="IK24" s="677"/>
      <c r="IL24" s="677"/>
      <c r="IM24" s="677"/>
      <c r="IN24" s="677"/>
      <c r="IO24" s="677"/>
    </row>
    <row r="25" spans="1:249" ht="18" customHeight="1">
      <c r="A25" s="767" t="s">
        <v>2919</v>
      </c>
      <c r="B25" s="768"/>
      <c r="C25" s="769" t="s">
        <v>4718</v>
      </c>
      <c r="D25" s="770"/>
      <c r="E25" s="4"/>
      <c r="F25" s="4"/>
      <c r="G25" s="4"/>
      <c r="H25" s="4"/>
      <c r="I25" s="4"/>
      <c r="J25" s="677"/>
      <c r="K25" s="677"/>
      <c r="L25" s="677"/>
      <c r="M25" s="677"/>
      <c r="N25" s="677"/>
      <c r="O25" s="677"/>
      <c r="P25" s="677"/>
      <c r="Q25" s="677"/>
      <c r="R25" s="677"/>
      <c r="S25" s="677"/>
      <c r="T25" s="677"/>
      <c r="U25" s="677"/>
      <c r="V25" s="677"/>
      <c r="W25" s="677"/>
      <c r="X25" s="677"/>
      <c r="Y25" s="677"/>
      <c r="Z25" s="677"/>
      <c r="AA25" s="677"/>
      <c r="AB25" s="677"/>
      <c r="AC25" s="677"/>
      <c r="AD25" s="677"/>
      <c r="AE25" s="677"/>
      <c r="AF25" s="677"/>
      <c r="AG25" s="677"/>
      <c r="AH25" s="677"/>
      <c r="AI25" s="677"/>
      <c r="AJ25" s="677"/>
      <c r="AK25" s="677"/>
      <c r="AL25" s="677"/>
      <c r="AM25" s="677"/>
      <c r="AN25" s="677"/>
      <c r="AO25" s="677"/>
      <c r="AP25" s="677"/>
      <c r="AQ25" s="677"/>
      <c r="AR25" s="677"/>
      <c r="AS25" s="677"/>
      <c r="AT25" s="677"/>
      <c r="AU25" s="677"/>
      <c r="AV25" s="677"/>
      <c r="AW25" s="677"/>
      <c r="AX25" s="677"/>
      <c r="AY25" s="677"/>
      <c r="AZ25" s="677"/>
      <c r="BA25" s="677"/>
      <c r="BB25" s="677"/>
      <c r="BC25" s="677"/>
      <c r="BD25" s="677"/>
      <c r="BE25" s="677"/>
      <c r="BF25" s="677"/>
      <c r="BG25" s="677"/>
      <c r="BH25" s="677"/>
      <c r="BI25" s="677"/>
      <c r="BJ25" s="677"/>
      <c r="BK25" s="677"/>
      <c r="BL25" s="677"/>
      <c r="BM25" s="677"/>
      <c r="BN25" s="677"/>
      <c r="BO25" s="677"/>
      <c r="BP25" s="677"/>
      <c r="BQ25" s="677"/>
      <c r="BR25" s="677"/>
      <c r="BS25" s="677"/>
      <c r="BT25" s="677"/>
      <c r="BU25" s="677"/>
      <c r="BV25" s="677"/>
      <c r="BW25" s="677"/>
      <c r="BX25" s="677"/>
      <c r="BY25" s="677"/>
      <c r="BZ25" s="677"/>
      <c r="CA25" s="677"/>
      <c r="CB25" s="677"/>
      <c r="CC25" s="677"/>
      <c r="CD25" s="677"/>
      <c r="CE25" s="677"/>
      <c r="CF25" s="677"/>
      <c r="CG25" s="677"/>
      <c r="CH25" s="677"/>
      <c r="CI25" s="677"/>
      <c r="CJ25" s="677"/>
      <c r="CK25" s="677"/>
      <c r="CL25" s="677"/>
      <c r="CM25" s="677"/>
      <c r="CN25" s="677"/>
      <c r="CO25" s="677"/>
      <c r="CP25" s="677"/>
      <c r="CQ25" s="677"/>
      <c r="CR25" s="677"/>
      <c r="CS25" s="677"/>
      <c r="CT25" s="677"/>
      <c r="CU25" s="677"/>
      <c r="CV25" s="677"/>
      <c r="CW25" s="677"/>
      <c r="CX25" s="677"/>
      <c r="CY25" s="677"/>
      <c r="CZ25" s="677"/>
      <c r="DA25" s="677"/>
      <c r="DB25" s="677"/>
      <c r="DC25" s="677"/>
      <c r="DD25" s="677"/>
      <c r="DE25" s="677"/>
      <c r="DF25" s="677"/>
      <c r="DG25" s="677"/>
      <c r="DH25" s="677"/>
      <c r="DI25" s="677"/>
      <c r="DJ25" s="677"/>
      <c r="DK25" s="677"/>
      <c r="DL25" s="677"/>
      <c r="DM25" s="677"/>
      <c r="DN25" s="677"/>
      <c r="DO25" s="677"/>
      <c r="DP25" s="677"/>
      <c r="DQ25" s="677"/>
      <c r="DR25" s="677"/>
      <c r="DS25" s="677"/>
      <c r="DT25" s="677"/>
      <c r="DU25" s="677"/>
      <c r="DV25" s="677"/>
      <c r="DW25" s="677"/>
      <c r="DX25" s="677"/>
      <c r="DY25" s="677"/>
      <c r="DZ25" s="677"/>
      <c r="EA25" s="677"/>
      <c r="EB25" s="677"/>
      <c r="EC25" s="677"/>
      <c r="ED25" s="677"/>
      <c r="EE25" s="677"/>
      <c r="EF25" s="677"/>
      <c r="EG25" s="677"/>
      <c r="EH25" s="677"/>
      <c r="EI25" s="677"/>
      <c r="EJ25" s="677"/>
      <c r="EK25" s="677"/>
      <c r="EL25" s="677"/>
      <c r="EM25" s="677"/>
      <c r="EN25" s="677"/>
      <c r="EO25" s="677"/>
      <c r="EP25" s="677"/>
      <c r="EQ25" s="677"/>
      <c r="ER25" s="677"/>
      <c r="ES25" s="677"/>
      <c r="ET25" s="677"/>
      <c r="EU25" s="677"/>
      <c r="EV25" s="677"/>
      <c r="EW25" s="677"/>
      <c r="EX25" s="677"/>
      <c r="EY25" s="677"/>
      <c r="EZ25" s="677"/>
      <c r="FA25" s="677"/>
      <c r="FB25" s="677"/>
      <c r="FC25" s="677"/>
      <c r="FD25" s="677"/>
      <c r="FE25" s="677"/>
      <c r="FF25" s="677"/>
      <c r="FG25" s="677"/>
      <c r="FH25" s="677"/>
      <c r="FI25" s="677"/>
      <c r="FJ25" s="677"/>
      <c r="FK25" s="677"/>
      <c r="FL25" s="677"/>
      <c r="FM25" s="677"/>
      <c r="FN25" s="677"/>
      <c r="FO25" s="677"/>
      <c r="FP25" s="677"/>
      <c r="FQ25" s="677"/>
      <c r="FR25" s="677"/>
      <c r="FS25" s="677"/>
      <c r="FT25" s="677"/>
      <c r="FU25" s="677"/>
      <c r="FV25" s="677"/>
      <c r="FW25" s="677"/>
      <c r="FX25" s="677"/>
      <c r="FY25" s="677"/>
      <c r="FZ25" s="677"/>
      <c r="GA25" s="677"/>
      <c r="GB25" s="677"/>
      <c r="GC25" s="677"/>
      <c r="GD25" s="677"/>
      <c r="GE25" s="677"/>
      <c r="GF25" s="677"/>
      <c r="GG25" s="677"/>
      <c r="GH25" s="677"/>
      <c r="GI25" s="677"/>
      <c r="GJ25" s="677"/>
      <c r="GK25" s="677"/>
      <c r="GL25" s="677"/>
      <c r="GM25" s="677"/>
      <c r="GN25" s="677"/>
      <c r="GO25" s="677"/>
      <c r="GP25" s="677"/>
      <c r="GQ25" s="677"/>
      <c r="GR25" s="677"/>
      <c r="GS25" s="677"/>
      <c r="GT25" s="677"/>
      <c r="GU25" s="677"/>
      <c r="GV25" s="677"/>
      <c r="GW25" s="677"/>
      <c r="GX25" s="677"/>
      <c r="GY25" s="677"/>
      <c r="GZ25" s="677"/>
      <c r="HA25" s="677"/>
      <c r="HB25" s="677"/>
      <c r="HC25" s="677"/>
      <c r="HD25" s="677"/>
      <c r="HE25" s="677"/>
      <c r="HF25" s="677"/>
      <c r="HG25" s="677"/>
      <c r="HH25" s="677"/>
      <c r="HI25" s="677"/>
      <c r="HJ25" s="677"/>
      <c r="HK25" s="677"/>
      <c r="HL25" s="677"/>
      <c r="HM25" s="677"/>
      <c r="HN25" s="677"/>
      <c r="HO25" s="677"/>
      <c r="HP25" s="677"/>
      <c r="HQ25" s="677"/>
      <c r="HR25" s="677"/>
      <c r="HS25" s="677"/>
      <c r="HT25" s="677"/>
      <c r="HU25" s="677"/>
      <c r="HV25" s="677"/>
      <c r="HW25" s="677"/>
      <c r="HX25" s="677"/>
      <c r="HY25" s="677"/>
      <c r="HZ25" s="677"/>
      <c r="IA25" s="677"/>
      <c r="IB25" s="677"/>
      <c r="IC25" s="677"/>
      <c r="ID25" s="677"/>
      <c r="IE25" s="677"/>
      <c r="IF25" s="677"/>
      <c r="IG25" s="677"/>
      <c r="IH25" s="677"/>
      <c r="II25" s="677"/>
      <c r="IJ25" s="677"/>
      <c r="IK25" s="677"/>
      <c r="IL25" s="677"/>
      <c r="IM25" s="677"/>
      <c r="IN25" s="677"/>
      <c r="IO25" s="677"/>
    </row>
    <row r="26" spans="1:249" ht="18" customHeight="1">
      <c r="A26" s="767"/>
      <c r="B26" s="768"/>
      <c r="C26" s="768"/>
      <c r="D26" s="770"/>
      <c r="E26" s="4"/>
      <c r="F26" s="4"/>
      <c r="G26" s="4"/>
      <c r="H26" s="4"/>
      <c r="I26" s="4"/>
      <c r="J26" s="677"/>
      <c r="K26" s="677"/>
      <c r="L26" s="677"/>
      <c r="M26" s="677"/>
      <c r="N26" s="677"/>
      <c r="O26" s="677"/>
      <c r="P26" s="677"/>
      <c r="Q26" s="677"/>
      <c r="R26" s="677"/>
      <c r="S26" s="677"/>
      <c r="T26" s="677"/>
      <c r="U26" s="677"/>
      <c r="V26" s="677"/>
      <c r="W26" s="677"/>
      <c r="X26" s="677"/>
      <c r="Y26" s="677"/>
      <c r="Z26" s="677"/>
      <c r="AA26" s="677"/>
      <c r="AB26" s="677"/>
      <c r="AC26" s="677"/>
      <c r="AD26" s="677"/>
      <c r="AE26" s="677"/>
      <c r="AF26" s="677"/>
      <c r="AG26" s="677"/>
      <c r="AH26" s="677"/>
      <c r="AI26" s="677"/>
      <c r="AJ26" s="677"/>
      <c r="AK26" s="677"/>
      <c r="AL26" s="677"/>
      <c r="AM26" s="677"/>
      <c r="AN26" s="677"/>
      <c r="AO26" s="677"/>
      <c r="AP26" s="677"/>
      <c r="AQ26" s="677"/>
      <c r="AR26" s="677"/>
      <c r="AS26" s="677"/>
      <c r="AT26" s="677"/>
      <c r="AU26" s="677"/>
      <c r="AV26" s="677"/>
      <c r="AW26" s="677"/>
      <c r="AX26" s="677"/>
      <c r="AY26" s="677"/>
      <c r="AZ26" s="677"/>
      <c r="BA26" s="677"/>
      <c r="BB26" s="677"/>
      <c r="BC26" s="677"/>
      <c r="BD26" s="677"/>
      <c r="BE26" s="677"/>
      <c r="BF26" s="677"/>
      <c r="BG26" s="677"/>
      <c r="BH26" s="677"/>
      <c r="BI26" s="677"/>
      <c r="BJ26" s="677"/>
      <c r="BK26" s="677"/>
      <c r="BL26" s="677"/>
      <c r="BM26" s="677"/>
      <c r="BN26" s="677"/>
      <c r="BO26" s="677"/>
      <c r="BP26" s="677"/>
      <c r="BQ26" s="677"/>
      <c r="BR26" s="677"/>
      <c r="BS26" s="677"/>
      <c r="BT26" s="677"/>
      <c r="BU26" s="677"/>
      <c r="BV26" s="677"/>
      <c r="BW26" s="677"/>
      <c r="BX26" s="677"/>
      <c r="BY26" s="677"/>
      <c r="BZ26" s="677"/>
      <c r="CA26" s="677"/>
      <c r="CB26" s="677"/>
      <c r="CC26" s="677"/>
      <c r="CD26" s="677"/>
      <c r="CE26" s="677"/>
      <c r="CF26" s="677"/>
      <c r="CG26" s="677"/>
      <c r="CH26" s="677"/>
      <c r="CI26" s="677"/>
      <c r="CJ26" s="677"/>
      <c r="CK26" s="677"/>
      <c r="CL26" s="677"/>
      <c r="CM26" s="677"/>
      <c r="CN26" s="677"/>
      <c r="CO26" s="677"/>
      <c r="CP26" s="677"/>
      <c r="CQ26" s="677"/>
      <c r="CR26" s="677"/>
      <c r="CS26" s="677"/>
      <c r="CT26" s="677"/>
      <c r="CU26" s="677"/>
      <c r="CV26" s="677"/>
      <c r="CW26" s="677"/>
      <c r="CX26" s="677"/>
      <c r="CY26" s="677"/>
      <c r="CZ26" s="677"/>
      <c r="DA26" s="677"/>
      <c r="DB26" s="677"/>
      <c r="DC26" s="677"/>
      <c r="DD26" s="677"/>
      <c r="DE26" s="677"/>
      <c r="DF26" s="677"/>
      <c r="DG26" s="677"/>
      <c r="DH26" s="677"/>
      <c r="DI26" s="677"/>
      <c r="DJ26" s="677"/>
      <c r="DK26" s="677"/>
      <c r="DL26" s="677"/>
      <c r="DM26" s="677"/>
      <c r="DN26" s="677"/>
      <c r="DO26" s="677"/>
      <c r="DP26" s="677"/>
      <c r="DQ26" s="677"/>
      <c r="DR26" s="677"/>
      <c r="DS26" s="677"/>
      <c r="DT26" s="677"/>
      <c r="DU26" s="677"/>
      <c r="DV26" s="677"/>
      <c r="DW26" s="677"/>
      <c r="DX26" s="677"/>
      <c r="DY26" s="677"/>
      <c r="DZ26" s="677"/>
      <c r="EA26" s="677"/>
      <c r="EB26" s="677"/>
      <c r="EC26" s="677"/>
      <c r="ED26" s="677"/>
      <c r="EE26" s="677"/>
      <c r="EF26" s="677"/>
      <c r="EG26" s="677"/>
      <c r="EH26" s="677"/>
      <c r="EI26" s="677"/>
      <c r="EJ26" s="677"/>
      <c r="EK26" s="677"/>
      <c r="EL26" s="677"/>
      <c r="EM26" s="677"/>
      <c r="EN26" s="677"/>
      <c r="EO26" s="677"/>
      <c r="EP26" s="677"/>
      <c r="EQ26" s="677"/>
      <c r="ER26" s="677"/>
      <c r="ES26" s="677"/>
      <c r="ET26" s="677"/>
      <c r="EU26" s="677"/>
      <c r="EV26" s="677"/>
      <c r="EW26" s="677"/>
      <c r="EX26" s="677"/>
      <c r="EY26" s="677"/>
      <c r="EZ26" s="677"/>
      <c r="FA26" s="677"/>
      <c r="FB26" s="677"/>
      <c r="FC26" s="677"/>
      <c r="FD26" s="677"/>
      <c r="FE26" s="677"/>
      <c r="FF26" s="677"/>
      <c r="FG26" s="677"/>
      <c r="FH26" s="677"/>
      <c r="FI26" s="677"/>
      <c r="FJ26" s="677"/>
      <c r="FK26" s="677"/>
      <c r="FL26" s="677"/>
      <c r="FM26" s="677"/>
      <c r="FN26" s="677"/>
      <c r="FO26" s="677"/>
      <c r="FP26" s="677"/>
      <c r="FQ26" s="677"/>
      <c r="FR26" s="677"/>
      <c r="FS26" s="677"/>
      <c r="FT26" s="677"/>
      <c r="FU26" s="677"/>
      <c r="FV26" s="677"/>
      <c r="FW26" s="677"/>
      <c r="FX26" s="677"/>
      <c r="FY26" s="677"/>
      <c r="FZ26" s="677"/>
      <c r="GA26" s="677"/>
      <c r="GB26" s="677"/>
      <c r="GC26" s="677"/>
      <c r="GD26" s="677"/>
      <c r="GE26" s="677"/>
      <c r="GF26" s="677"/>
      <c r="GG26" s="677"/>
      <c r="GH26" s="677"/>
      <c r="GI26" s="677"/>
      <c r="GJ26" s="677"/>
      <c r="GK26" s="677"/>
      <c r="GL26" s="677"/>
      <c r="GM26" s="677"/>
      <c r="GN26" s="677"/>
      <c r="GO26" s="677"/>
      <c r="GP26" s="677"/>
      <c r="GQ26" s="677"/>
      <c r="GR26" s="677"/>
      <c r="GS26" s="677"/>
      <c r="GT26" s="677"/>
      <c r="GU26" s="677"/>
      <c r="GV26" s="677"/>
      <c r="GW26" s="677"/>
      <c r="GX26" s="677"/>
      <c r="GY26" s="677"/>
      <c r="GZ26" s="677"/>
      <c r="HA26" s="677"/>
      <c r="HB26" s="677"/>
      <c r="HC26" s="677"/>
      <c r="HD26" s="677"/>
      <c r="HE26" s="677"/>
      <c r="HF26" s="677"/>
      <c r="HG26" s="677"/>
      <c r="HH26" s="677"/>
      <c r="HI26" s="677"/>
      <c r="HJ26" s="677"/>
      <c r="HK26" s="677"/>
      <c r="HL26" s="677"/>
      <c r="HM26" s="677"/>
      <c r="HN26" s="677"/>
      <c r="HO26" s="677"/>
      <c r="HP26" s="677"/>
      <c r="HQ26" s="677"/>
      <c r="HR26" s="677"/>
      <c r="HS26" s="677"/>
      <c r="HT26" s="677"/>
      <c r="HU26" s="677"/>
      <c r="HV26" s="677"/>
      <c r="HW26" s="677"/>
      <c r="HX26" s="677"/>
      <c r="HY26" s="677"/>
      <c r="HZ26" s="677"/>
      <c r="IA26" s="677"/>
      <c r="IB26" s="677"/>
      <c r="IC26" s="677"/>
      <c r="ID26" s="677"/>
      <c r="IE26" s="677"/>
      <c r="IF26" s="677"/>
      <c r="IG26" s="677"/>
      <c r="IH26" s="677"/>
      <c r="II26" s="677"/>
      <c r="IJ26" s="677"/>
      <c r="IK26" s="677"/>
      <c r="IL26" s="677"/>
      <c r="IM26" s="677"/>
      <c r="IN26" s="677"/>
      <c r="IO26" s="677"/>
    </row>
    <row r="27" spans="1:249" ht="18" customHeight="1">
      <c r="A27" s="767" t="s">
        <v>2921</v>
      </c>
      <c r="B27" s="768"/>
      <c r="C27" s="769" t="s">
        <v>4719</v>
      </c>
      <c r="D27" s="770"/>
      <c r="E27" s="4"/>
      <c r="F27" s="4"/>
      <c r="G27" s="4"/>
      <c r="H27" s="4"/>
      <c r="I27" s="4"/>
      <c r="J27" s="677"/>
      <c r="K27" s="677"/>
      <c r="L27" s="677"/>
      <c r="M27" s="677"/>
      <c r="N27" s="677"/>
      <c r="O27" s="677"/>
      <c r="P27" s="677"/>
      <c r="Q27" s="677"/>
      <c r="R27" s="677"/>
      <c r="S27" s="677"/>
      <c r="T27" s="677"/>
      <c r="U27" s="677"/>
      <c r="V27" s="677"/>
      <c r="W27" s="677"/>
      <c r="X27" s="677"/>
      <c r="Y27" s="677"/>
      <c r="Z27" s="677"/>
      <c r="AA27" s="677"/>
      <c r="AB27" s="677"/>
      <c r="AC27" s="677"/>
      <c r="AD27" s="677"/>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7"/>
      <c r="FX27" s="677"/>
      <c r="FY27" s="677"/>
      <c r="FZ27" s="677"/>
      <c r="GA27" s="677"/>
      <c r="GB27" s="677"/>
      <c r="GC27" s="677"/>
      <c r="GD27" s="677"/>
      <c r="GE27" s="677"/>
      <c r="GF27" s="677"/>
      <c r="GG27" s="677"/>
      <c r="GH27" s="677"/>
      <c r="GI27" s="677"/>
      <c r="GJ27" s="677"/>
      <c r="GK27" s="677"/>
      <c r="GL27" s="677"/>
      <c r="GM27" s="677"/>
      <c r="GN27" s="677"/>
      <c r="GO27" s="677"/>
      <c r="GP27" s="677"/>
      <c r="GQ27" s="677"/>
      <c r="GR27" s="677"/>
      <c r="GS27" s="677"/>
      <c r="GT27" s="677"/>
      <c r="GU27" s="677"/>
      <c r="GV27" s="677"/>
      <c r="GW27" s="677"/>
      <c r="GX27" s="677"/>
      <c r="GY27" s="677"/>
      <c r="GZ27" s="677"/>
      <c r="HA27" s="677"/>
      <c r="HB27" s="677"/>
      <c r="HC27" s="677"/>
      <c r="HD27" s="677"/>
      <c r="HE27" s="677"/>
      <c r="HF27" s="677"/>
      <c r="HG27" s="677"/>
      <c r="HH27" s="677"/>
      <c r="HI27" s="677"/>
      <c r="HJ27" s="677"/>
      <c r="HK27" s="677"/>
      <c r="HL27" s="677"/>
      <c r="HM27" s="677"/>
      <c r="HN27" s="677"/>
      <c r="HO27" s="677"/>
      <c r="HP27" s="677"/>
      <c r="HQ27" s="677"/>
      <c r="HR27" s="677"/>
      <c r="HS27" s="677"/>
      <c r="HT27" s="677"/>
      <c r="HU27" s="677"/>
      <c r="HV27" s="677"/>
      <c r="HW27" s="677"/>
      <c r="HX27" s="677"/>
      <c r="HY27" s="677"/>
      <c r="HZ27" s="677"/>
      <c r="IA27" s="677"/>
      <c r="IB27" s="677"/>
      <c r="IC27" s="677"/>
      <c r="ID27" s="677"/>
      <c r="IE27" s="677"/>
      <c r="IF27" s="677"/>
      <c r="IG27" s="677"/>
      <c r="IH27" s="677"/>
      <c r="II27" s="677"/>
      <c r="IJ27" s="677"/>
      <c r="IK27" s="677"/>
      <c r="IL27" s="677"/>
      <c r="IM27" s="677"/>
      <c r="IN27" s="677"/>
      <c r="IO27" s="677"/>
    </row>
    <row r="28" spans="1:249" ht="18" customHeight="1">
      <c r="A28" s="767"/>
      <c r="B28" s="768"/>
      <c r="C28" s="768"/>
      <c r="D28" s="770"/>
      <c r="E28" s="4"/>
      <c r="F28" s="4"/>
      <c r="G28" s="4"/>
      <c r="H28" s="4"/>
      <c r="I28" s="4"/>
      <c r="J28" s="677"/>
      <c r="K28" s="677"/>
      <c r="L28" s="677"/>
      <c r="M28" s="677"/>
      <c r="N28" s="677"/>
      <c r="O28" s="677"/>
      <c r="P28" s="677"/>
      <c r="Q28" s="677"/>
      <c r="R28" s="677"/>
      <c r="S28" s="677"/>
      <c r="T28" s="677"/>
      <c r="U28" s="677"/>
      <c r="V28" s="677"/>
      <c r="W28" s="677"/>
      <c r="X28" s="677"/>
      <c r="Y28" s="677"/>
      <c r="Z28" s="677"/>
      <c r="AA28" s="677"/>
      <c r="AB28" s="677"/>
      <c r="AC28" s="677"/>
      <c r="AD28" s="677"/>
      <c r="AE28" s="677"/>
      <c r="AF28" s="677"/>
      <c r="AG28" s="677"/>
      <c r="AH28" s="677"/>
      <c r="AI28" s="677"/>
      <c r="AJ28" s="677"/>
      <c r="AK28" s="677"/>
      <c r="AL28" s="677"/>
      <c r="AM28" s="677"/>
      <c r="AN28" s="677"/>
      <c r="AO28" s="677"/>
      <c r="AP28" s="677"/>
      <c r="AQ28" s="677"/>
      <c r="AR28" s="677"/>
      <c r="AS28" s="677"/>
      <c r="AT28" s="677"/>
      <c r="AU28" s="677"/>
      <c r="AV28" s="677"/>
      <c r="AW28" s="677"/>
      <c r="AX28" s="677"/>
      <c r="AY28" s="677"/>
      <c r="AZ28" s="677"/>
      <c r="BA28" s="677"/>
      <c r="BB28" s="677"/>
      <c r="BC28" s="677"/>
      <c r="BD28" s="677"/>
      <c r="BE28" s="677"/>
      <c r="BF28" s="677"/>
      <c r="BG28" s="677"/>
      <c r="BH28" s="677"/>
      <c r="BI28" s="677"/>
      <c r="BJ28" s="677"/>
      <c r="BK28" s="677"/>
      <c r="BL28" s="677"/>
      <c r="BM28" s="677"/>
      <c r="BN28" s="677"/>
      <c r="BO28" s="677"/>
      <c r="BP28" s="677"/>
      <c r="BQ28" s="677"/>
      <c r="BR28" s="677"/>
      <c r="BS28" s="677"/>
      <c r="BT28" s="677"/>
      <c r="BU28" s="677"/>
      <c r="BV28" s="677"/>
      <c r="BW28" s="677"/>
      <c r="BX28" s="677"/>
      <c r="BY28" s="677"/>
      <c r="BZ28" s="677"/>
      <c r="CA28" s="677"/>
      <c r="CB28" s="677"/>
      <c r="CC28" s="677"/>
      <c r="CD28" s="677"/>
      <c r="CE28" s="677"/>
      <c r="CF28" s="677"/>
      <c r="CG28" s="677"/>
      <c r="CH28" s="677"/>
      <c r="CI28" s="677"/>
      <c r="CJ28" s="677"/>
      <c r="CK28" s="677"/>
      <c r="CL28" s="677"/>
      <c r="CM28" s="677"/>
      <c r="CN28" s="677"/>
      <c r="CO28" s="677"/>
      <c r="CP28" s="677"/>
      <c r="CQ28" s="677"/>
      <c r="CR28" s="677"/>
      <c r="CS28" s="677"/>
      <c r="CT28" s="677"/>
      <c r="CU28" s="677"/>
      <c r="CV28" s="677"/>
      <c r="CW28" s="677"/>
      <c r="CX28" s="677"/>
      <c r="CY28" s="677"/>
      <c r="CZ28" s="677"/>
      <c r="DA28" s="677"/>
      <c r="DB28" s="677"/>
      <c r="DC28" s="677"/>
      <c r="DD28" s="677"/>
      <c r="DE28" s="677"/>
      <c r="DF28" s="677"/>
      <c r="DG28" s="677"/>
      <c r="DH28" s="677"/>
      <c r="DI28" s="677"/>
      <c r="DJ28" s="677"/>
      <c r="DK28" s="677"/>
      <c r="DL28" s="677"/>
      <c r="DM28" s="677"/>
      <c r="DN28" s="677"/>
      <c r="DO28" s="677"/>
      <c r="DP28" s="677"/>
      <c r="DQ28" s="677"/>
      <c r="DR28" s="677"/>
      <c r="DS28" s="677"/>
      <c r="DT28" s="677"/>
      <c r="DU28" s="677"/>
      <c r="DV28" s="677"/>
      <c r="DW28" s="677"/>
      <c r="DX28" s="677"/>
      <c r="DY28" s="677"/>
      <c r="DZ28" s="677"/>
      <c r="EA28" s="677"/>
      <c r="EB28" s="677"/>
      <c r="EC28" s="677"/>
      <c r="ED28" s="677"/>
      <c r="EE28" s="677"/>
      <c r="EF28" s="677"/>
      <c r="EG28" s="677"/>
      <c r="EH28" s="677"/>
      <c r="EI28" s="677"/>
      <c r="EJ28" s="677"/>
      <c r="EK28" s="677"/>
      <c r="EL28" s="677"/>
      <c r="EM28" s="677"/>
      <c r="EN28" s="677"/>
      <c r="EO28" s="677"/>
      <c r="EP28" s="677"/>
      <c r="EQ28" s="677"/>
      <c r="ER28" s="677"/>
      <c r="ES28" s="677"/>
      <c r="ET28" s="677"/>
      <c r="EU28" s="677"/>
      <c r="EV28" s="677"/>
      <c r="EW28" s="677"/>
      <c r="EX28" s="677"/>
      <c r="EY28" s="677"/>
      <c r="EZ28" s="677"/>
      <c r="FA28" s="677"/>
      <c r="FB28" s="677"/>
      <c r="FC28" s="677"/>
      <c r="FD28" s="677"/>
      <c r="FE28" s="677"/>
      <c r="FF28" s="677"/>
      <c r="FG28" s="677"/>
      <c r="FH28" s="677"/>
      <c r="FI28" s="677"/>
      <c r="FJ28" s="677"/>
      <c r="FK28" s="677"/>
      <c r="FL28" s="677"/>
      <c r="FM28" s="677"/>
      <c r="FN28" s="677"/>
      <c r="FO28" s="677"/>
      <c r="FP28" s="677"/>
      <c r="FQ28" s="677"/>
      <c r="FR28" s="677"/>
      <c r="FS28" s="677"/>
      <c r="FT28" s="677"/>
      <c r="FU28" s="677"/>
      <c r="FV28" s="677"/>
      <c r="FW28" s="677"/>
      <c r="FX28" s="677"/>
      <c r="FY28" s="677"/>
      <c r="FZ28" s="677"/>
      <c r="GA28" s="677"/>
      <c r="GB28" s="677"/>
      <c r="GC28" s="677"/>
      <c r="GD28" s="677"/>
      <c r="GE28" s="677"/>
      <c r="GF28" s="677"/>
      <c r="GG28" s="677"/>
      <c r="GH28" s="677"/>
      <c r="GI28" s="677"/>
      <c r="GJ28" s="677"/>
      <c r="GK28" s="677"/>
      <c r="GL28" s="677"/>
      <c r="GM28" s="677"/>
      <c r="GN28" s="677"/>
      <c r="GO28" s="677"/>
      <c r="GP28" s="677"/>
      <c r="GQ28" s="677"/>
      <c r="GR28" s="677"/>
      <c r="GS28" s="677"/>
      <c r="GT28" s="677"/>
      <c r="GU28" s="677"/>
      <c r="GV28" s="677"/>
      <c r="GW28" s="677"/>
      <c r="GX28" s="677"/>
      <c r="GY28" s="677"/>
      <c r="GZ28" s="677"/>
      <c r="HA28" s="677"/>
      <c r="HB28" s="677"/>
      <c r="HC28" s="677"/>
      <c r="HD28" s="677"/>
      <c r="HE28" s="677"/>
      <c r="HF28" s="677"/>
      <c r="HG28" s="677"/>
      <c r="HH28" s="677"/>
      <c r="HI28" s="677"/>
      <c r="HJ28" s="677"/>
      <c r="HK28" s="677"/>
      <c r="HL28" s="677"/>
      <c r="HM28" s="677"/>
      <c r="HN28" s="677"/>
      <c r="HO28" s="677"/>
      <c r="HP28" s="677"/>
      <c r="HQ28" s="677"/>
      <c r="HR28" s="677"/>
      <c r="HS28" s="677"/>
      <c r="HT28" s="677"/>
      <c r="HU28" s="677"/>
      <c r="HV28" s="677"/>
      <c r="HW28" s="677"/>
      <c r="HX28" s="677"/>
      <c r="HY28" s="677"/>
      <c r="HZ28" s="677"/>
      <c r="IA28" s="677"/>
      <c r="IB28" s="677"/>
      <c r="IC28" s="677"/>
      <c r="ID28" s="677"/>
      <c r="IE28" s="677"/>
      <c r="IF28" s="677"/>
      <c r="IG28" s="677"/>
      <c r="IH28" s="677"/>
      <c r="II28" s="677"/>
      <c r="IJ28" s="677"/>
      <c r="IK28" s="677"/>
      <c r="IL28" s="677"/>
      <c r="IM28" s="677"/>
      <c r="IN28" s="677"/>
      <c r="IO28" s="677"/>
    </row>
    <row r="29" spans="1:249" ht="18" customHeight="1">
      <c r="A29" s="767" t="s">
        <v>2922</v>
      </c>
      <c r="B29" s="768"/>
      <c r="C29" s="769" t="s">
        <v>4720</v>
      </c>
      <c r="D29" s="770"/>
      <c r="E29" s="4"/>
      <c r="F29" s="4"/>
      <c r="G29" s="4"/>
      <c r="H29" s="4"/>
      <c r="I29" s="4"/>
      <c r="J29" s="677"/>
      <c r="K29" s="677"/>
      <c r="L29" s="677"/>
      <c r="M29" s="677"/>
      <c r="N29" s="677"/>
      <c r="O29" s="677"/>
      <c r="P29" s="677"/>
      <c r="Q29" s="677"/>
      <c r="R29" s="677"/>
      <c r="S29" s="677"/>
      <c r="T29" s="677"/>
      <c r="U29" s="677"/>
      <c r="V29" s="677"/>
      <c r="W29" s="677"/>
      <c r="X29" s="677"/>
      <c r="Y29" s="677"/>
      <c r="Z29" s="677"/>
      <c r="AA29" s="677"/>
      <c r="AB29" s="677"/>
      <c r="AC29" s="677"/>
      <c r="AD29" s="677"/>
      <c r="AE29" s="677"/>
      <c r="AF29" s="677"/>
      <c r="AG29" s="677"/>
      <c r="AH29" s="677"/>
      <c r="AI29" s="677"/>
      <c r="AJ29" s="677"/>
      <c r="AK29" s="677"/>
      <c r="AL29" s="677"/>
      <c r="AM29" s="677"/>
      <c r="AN29" s="677"/>
      <c r="AO29" s="677"/>
      <c r="AP29" s="677"/>
      <c r="AQ29" s="677"/>
      <c r="AR29" s="677"/>
      <c r="AS29" s="677"/>
      <c r="AT29" s="677"/>
      <c r="AU29" s="677"/>
      <c r="AV29" s="677"/>
      <c r="AW29" s="677"/>
      <c r="AX29" s="677"/>
      <c r="AY29" s="677"/>
      <c r="AZ29" s="677"/>
      <c r="BA29" s="677"/>
      <c r="BB29" s="677"/>
      <c r="BC29" s="677"/>
      <c r="BD29" s="677"/>
      <c r="BE29" s="677"/>
      <c r="BF29" s="677"/>
      <c r="BG29" s="677"/>
      <c r="BH29" s="677"/>
      <c r="BI29" s="677"/>
      <c r="BJ29" s="677"/>
      <c r="BK29" s="677"/>
      <c r="BL29" s="677"/>
      <c r="BM29" s="677"/>
      <c r="BN29" s="677"/>
      <c r="BO29" s="677"/>
      <c r="BP29" s="677"/>
      <c r="BQ29" s="677"/>
      <c r="BR29" s="677"/>
      <c r="BS29" s="677"/>
      <c r="BT29" s="677"/>
      <c r="BU29" s="677"/>
      <c r="BV29" s="677"/>
      <c r="BW29" s="677"/>
      <c r="BX29" s="677"/>
      <c r="BY29" s="677"/>
      <c r="BZ29" s="677"/>
      <c r="CA29" s="677"/>
      <c r="CB29" s="677"/>
      <c r="CC29" s="677"/>
      <c r="CD29" s="677"/>
      <c r="CE29" s="677"/>
      <c r="CF29" s="677"/>
      <c r="CG29" s="677"/>
      <c r="CH29" s="677"/>
      <c r="CI29" s="677"/>
      <c r="CJ29" s="677"/>
      <c r="CK29" s="677"/>
      <c r="CL29" s="677"/>
      <c r="CM29" s="677"/>
      <c r="CN29" s="677"/>
      <c r="CO29" s="677"/>
      <c r="CP29" s="677"/>
      <c r="CQ29" s="677"/>
      <c r="CR29" s="677"/>
      <c r="CS29" s="677"/>
      <c r="CT29" s="677"/>
      <c r="CU29" s="677"/>
      <c r="CV29" s="677"/>
      <c r="CW29" s="677"/>
      <c r="CX29" s="677"/>
      <c r="CY29" s="677"/>
      <c r="CZ29" s="677"/>
      <c r="DA29" s="677"/>
      <c r="DB29" s="677"/>
      <c r="DC29" s="677"/>
      <c r="DD29" s="677"/>
      <c r="DE29" s="677"/>
      <c r="DF29" s="677"/>
      <c r="DG29" s="677"/>
      <c r="DH29" s="677"/>
      <c r="DI29" s="677"/>
      <c r="DJ29" s="677"/>
      <c r="DK29" s="677"/>
      <c r="DL29" s="677"/>
      <c r="DM29" s="677"/>
      <c r="DN29" s="677"/>
      <c r="DO29" s="677"/>
      <c r="DP29" s="677"/>
      <c r="DQ29" s="677"/>
      <c r="DR29" s="677"/>
      <c r="DS29" s="677"/>
      <c r="DT29" s="677"/>
      <c r="DU29" s="677"/>
      <c r="DV29" s="677"/>
      <c r="DW29" s="677"/>
      <c r="DX29" s="677"/>
      <c r="DY29" s="677"/>
      <c r="DZ29" s="677"/>
      <c r="EA29" s="677"/>
      <c r="EB29" s="677"/>
      <c r="EC29" s="677"/>
      <c r="ED29" s="677"/>
      <c r="EE29" s="677"/>
      <c r="EF29" s="677"/>
      <c r="EG29" s="677"/>
      <c r="EH29" s="677"/>
      <c r="EI29" s="677"/>
      <c r="EJ29" s="677"/>
      <c r="EK29" s="677"/>
      <c r="EL29" s="677"/>
      <c r="EM29" s="677"/>
      <c r="EN29" s="677"/>
      <c r="EO29" s="677"/>
      <c r="EP29" s="677"/>
      <c r="EQ29" s="677"/>
      <c r="ER29" s="677"/>
      <c r="ES29" s="677"/>
      <c r="ET29" s="677"/>
      <c r="EU29" s="677"/>
      <c r="EV29" s="677"/>
      <c r="EW29" s="677"/>
      <c r="EX29" s="677"/>
      <c r="EY29" s="677"/>
      <c r="EZ29" s="677"/>
      <c r="FA29" s="677"/>
      <c r="FB29" s="677"/>
      <c r="FC29" s="677"/>
      <c r="FD29" s="677"/>
      <c r="FE29" s="677"/>
      <c r="FF29" s="677"/>
      <c r="FG29" s="677"/>
      <c r="FH29" s="677"/>
      <c r="FI29" s="677"/>
      <c r="FJ29" s="677"/>
      <c r="FK29" s="677"/>
      <c r="FL29" s="677"/>
      <c r="FM29" s="677"/>
      <c r="FN29" s="677"/>
      <c r="FO29" s="677"/>
      <c r="FP29" s="677"/>
      <c r="FQ29" s="677"/>
      <c r="FR29" s="677"/>
      <c r="FS29" s="677"/>
      <c r="FT29" s="677"/>
      <c r="FU29" s="677"/>
      <c r="FV29" s="677"/>
      <c r="FW29" s="677"/>
      <c r="FX29" s="677"/>
      <c r="FY29" s="677"/>
      <c r="FZ29" s="677"/>
      <c r="GA29" s="677"/>
      <c r="GB29" s="677"/>
      <c r="GC29" s="677"/>
      <c r="GD29" s="677"/>
      <c r="GE29" s="677"/>
      <c r="GF29" s="677"/>
      <c r="GG29" s="677"/>
      <c r="GH29" s="677"/>
      <c r="GI29" s="677"/>
      <c r="GJ29" s="677"/>
      <c r="GK29" s="677"/>
      <c r="GL29" s="677"/>
      <c r="GM29" s="677"/>
      <c r="GN29" s="677"/>
      <c r="GO29" s="677"/>
      <c r="GP29" s="677"/>
      <c r="GQ29" s="677"/>
      <c r="GR29" s="677"/>
      <c r="GS29" s="677"/>
      <c r="GT29" s="677"/>
      <c r="GU29" s="677"/>
      <c r="GV29" s="677"/>
      <c r="GW29" s="677"/>
      <c r="GX29" s="677"/>
      <c r="GY29" s="677"/>
      <c r="GZ29" s="677"/>
      <c r="HA29" s="677"/>
      <c r="HB29" s="677"/>
      <c r="HC29" s="677"/>
      <c r="HD29" s="677"/>
      <c r="HE29" s="677"/>
      <c r="HF29" s="677"/>
      <c r="HG29" s="677"/>
      <c r="HH29" s="677"/>
      <c r="HI29" s="677"/>
      <c r="HJ29" s="677"/>
      <c r="HK29" s="677"/>
      <c r="HL29" s="677"/>
      <c r="HM29" s="677"/>
      <c r="HN29" s="677"/>
      <c r="HO29" s="677"/>
      <c r="HP29" s="677"/>
      <c r="HQ29" s="677"/>
      <c r="HR29" s="677"/>
      <c r="HS29" s="677"/>
      <c r="HT29" s="677"/>
      <c r="HU29" s="677"/>
      <c r="HV29" s="677"/>
      <c r="HW29" s="677"/>
      <c r="HX29" s="677"/>
      <c r="HY29" s="677"/>
      <c r="HZ29" s="677"/>
      <c r="IA29" s="677"/>
      <c r="IB29" s="677"/>
      <c r="IC29" s="677"/>
      <c r="ID29" s="677"/>
      <c r="IE29" s="677"/>
      <c r="IF29" s="677"/>
      <c r="IG29" s="677"/>
      <c r="IH29" s="677"/>
      <c r="II29" s="677"/>
      <c r="IJ29" s="677"/>
      <c r="IK29" s="677"/>
      <c r="IL29" s="677"/>
      <c r="IM29" s="677"/>
      <c r="IN29" s="677"/>
      <c r="IO29" s="677"/>
    </row>
    <row r="30" spans="1:249" ht="18" customHeight="1">
      <c r="A30" s="771"/>
      <c r="B30" s="766"/>
      <c r="C30" s="766"/>
      <c r="D30" s="766"/>
      <c r="E30" s="4"/>
      <c r="F30" s="4"/>
      <c r="G30" s="4"/>
      <c r="H30" s="4"/>
      <c r="I30" s="4"/>
      <c r="J30" s="677"/>
      <c r="K30" s="677"/>
      <c r="L30" s="677"/>
      <c r="M30" s="677"/>
      <c r="N30" s="677"/>
      <c r="O30" s="677"/>
      <c r="P30" s="677"/>
      <c r="Q30" s="677"/>
      <c r="R30" s="677"/>
      <c r="S30" s="677"/>
      <c r="T30" s="677"/>
      <c r="U30" s="677"/>
      <c r="V30" s="677"/>
      <c r="W30" s="677"/>
      <c r="X30" s="677"/>
      <c r="Y30" s="677"/>
      <c r="Z30" s="677"/>
      <c r="AA30" s="677"/>
      <c r="AB30" s="677"/>
      <c r="AC30" s="677"/>
      <c r="AD30" s="677"/>
      <c r="AE30" s="677"/>
      <c r="AF30" s="677"/>
      <c r="AG30" s="677"/>
      <c r="AH30" s="677"/>
      <c r="AI30" s="677"/>
      <c r="AJ30" s="677"/>
      <c r="AK30" s="677"/>
      <c r="AL30" s="677"/>
      <c r="AM30" s="677"/>
      <c r="AN30" s="677"/>
      <c r="AO30" s="677"/>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7"/>
      <c r="BQ30" s="677"/>
      <c r="BR30" s="677"/>
      <c r="BS30" s="677"/>
      <c r="BT30" s="677"/>
      <c r="BU30" s="677"/>
      <c r="BV30" s="677"/>
      <c r="BW30" s="677"/>
      <c r="BX30" s="677"/>
      <c r="BY30" s="677"/>
      <c r="BZ30" s="677"/>
      <c r="CA30" s="677"/>
      <c r="CB30" s="677"/>
      <c r="CC30" s="677"/>
      <c r="CD30" s="677"/>
      <c r="CE30" s="677"/>
      <c r="CF30" s="677"/>
      <c r="CG30" s="677"/>
      <c r="CH30" s="677"/>
      <c r="CI30" s="677"/>
      <c r="CJ30" s="677"/>
      <c r="CK30" s="677"/>
      <c r="CL30" s="677"/>
      <c r="CM30" s="677"/>
      <c r="CN30" s="677"/>
      <c r="CO30" s="677"/>
      <c r="CP30" s="677"/>
      <c r="CQ30" s="677"/>
      <c r="CR30" s="677"/>
      <c r="CS30" s="677"/>
      <c r="CT30" s="677"/>
      <c r="CU30" s="677"/>
      <c r="CV30" s="677"/>
      <c r="CW30" s="677"/>
      <c r="CX30" s="677"/>
      <c r="CY30" s="677"/>
      <c r="CZ30" s="677"/>
      <c r="DA30" s="677"/>
      <c r="DB30" s="677"/>
      <c r="DC30" s="677"/>
      <c r="DD30" s="677"/>
      <c r="DE30" s="677"/>
      <c r="DF30" s="677"/>
      <c r="DG30" s="677"/>
      <c r="DH30" s="677"/>
      <c r="DI30" s="677"/>
      <c r="DJ30" s="677"/>
      <c r="DK30" s="677"/>
      <c r="DL30" s="677"/>
      <c r="DM30" s="677"/>
      <c r="DN30" s="677"/>
      <c r="DO30" s="677"/>
      <c r="DP30" s="677"/>
      <c r="DQ30" s="677"/>
      <c r="DR30" s="677"/>
      <c r="DS30" s="677"/>
      <c r="DT30" s="677"/>
      <c r="DU30" s="677"/>
      <c r="DV30" s="677"/>
      <c r="DW30" s="677"/>
      <c r="DX30" s="677"/>
      <c r="DY30" s="677"/>
      <c r="DZ30" s="677"/>
      <c r="EA30" s="677"/>
      <c r="EB30" s="677"/>
      <c r="EC30" s="677"/>
      <c r="ED30" s="677"/>
      <c r="EE30" s="677"/>
      <c r="EF30" s="677"/>
      <c r="EG30" s="677"/>
      <c r="EH30" s="677"/>
      <c r="EI30" s="677"/>
      <c r="EJ30" s="677"/>
      <c r="EK30" s="677"/>
      <c r="EL30" s="677"/>
      <c r="EM30" s="677"/>
      <c r="EN30" s="677"/>
      <c r="EO30" s="677"/>
      <c r="EP30" s="677"/>
      <c r="EQ30" s="677"/>
      <c r="ER30" s="677"/>
      <c r="ES30" s="677"/>
      <c r="ET30" s="677"/>
      <c r="EU30" s="677"/>
      <c r="EV30" s="677"/>
      <c r="EW30" s="677"/>
      <c r="EX30" s="677"/>
      <c r="EY30" s="677"/>
      <c r="EZ30" s="677"/>
      <c r="FA30" s="677"/>
      <c r="FB30" s="677"/>
      <c r="FC30" s="677"/>
      <c r="FD30" s="677"/>
      <c r="FE30" s="677"/>
      <c r="FF30" s="677"/>
      <c r="FG30" s="677"/>
      <c r="FH30" s="677"/>
      <c r="FI30" s="677"/>
      <c r="FJ30" s="677"/>
      <c r="FK30" s="677"/>
      <c r="FL30" s="677"/>
      <c r="FM30" s="677"/>
      <c r="FN30" s="677"/>
      <c r="FO30" s="677"/>
      <c r="FP30" s="677"/>
      <c r="FQ30" s="677"/>
      <c r="FR30" s="677"/>
      <c r="FS30" s="677"/>
      <c r="FT30" s="677"/>
      <c r="FU30" s="677"/>
      <c r="FV30" s="677"/>
      <c r="FW30" s="677"/>
      <c r="FX30" s="677"/>
      <c r="FY30" s="677"/>
      <c r="FZ30" s="677"/>
      <c r="GA30" s="677"/>
      <c r="GB30" s="677"/>
      <c r="GC30" s="677"/>
      <c r="GD30" s="677"/>
      <c r="GE30" s="677"/>
      <c r="GF30" s="677"/>
      <c r="GG30" s="677"/>
      <c r="GH30" s="677"/>
      <c r="GI30" s="677"/>
      <c r="GJ30" s="677"/>
      <c r="GK30" s="677"/>
      <c r="GL30" s="677"/>
      <c r="GM30" s="677"/>
      <c r="GN30" s="677"/>
      <c r="GO30" s="677"/>
      <c r="GP30" s="677"/>
      <c r="GQ30" s="677"/>
      <c r="GR30" s="677"/>
      <c r="GS30" s="677"/>
      <c r="GT30" s="677"/>
      <c r="GU30" s="677"/>
      <c r="GV30" s="677"/>
      <c r="GW30" s="677"/>
      <c r="GX30" s="677"/>
      <c r="GY30" s="677"/>
      <c r="GZ30" s="677"/>
      <c r="HA30" s="677"/>
      <c r="HB30" s="677"/>
      <c r="HC30" s="677"/>
      <c r="HD30" s="677"/>
      <c r="HE30" s="677"/>
      <c r="HF30" s="677"/>
      <c r="HG30" s="677"/>
      <c r="HH30" s="677"/>
      <c r="HI30" s="677"/>
      <c r="HJ30" s="677"/>
      <c r="HK30" s="677"/>
      <c r="HL30" s="677"/>
      <c r="HM30" s="677"/>
      <c r="HN30" s="677"/>
      <c r="HO30" s="677"/>
      <c r="HP30" s="677"/>
      <c r="HQ30" s="677"/>
      <c r="HR30" s="677"/>
      <c r="HS30" s="677"/>
      <c r="HT30" s="677"/>
      <c r="HU30" s="677"/>
      <c r="HV30" s="677"/>
      <c r="HW30" s="677"/>
      <c r="HX30" s="677"/>
      <c r="HY30" s="677"/>
      <c r="HZ30" s="677"/>
      <c r="IA30" s="677"/>
      <c r="IB30" s="677"/>
      <c r="IC30" s="677"/>
      <c r="ID30" s="677"/>
      <c r="IE30" s="677"/>
      <c r="IF30" s="677"/>
      <c r="IG30" s="677"/>
      <c r="IH30" s="677"/>
      <c r="II30" s="677"/>
      <c r="IJ30" s="677"/>
      <c r="IK30" s="677"/>
      <c r="IL30" s="677"/>
      <c r="IM30" s="677"/>
      <c r="IN30" s="677"/>
      <c r="IO30" s="677"/>
    </row>
    <row r="31" spans="1:249" ht="18" customHeight="1">
      <c r="A31" s="772"/>
      <c r="B31" s="773"/>
      <c r="C31" s="773"/>
      <c r="D31" s="774"/>
      <c r="E31" s="678"/>
      <c r="F31" s="678"/>
      <c r="G31" s="4"/>
      <c r="H31" s="4"/>
      <c r="I31" s="4"/>
      <c r="J31" s="677"/>
      <c r="K31" s="677"/>
      <c r="L31" s="677"/>
      <c r="M31" s="677"/>
      <c r="N31" s="677"/>
      <c r="O31" s="677"/>
      <c r="P31" s="677"/>
      <c r="Q31" s="677"/>
      <c r="R31" s="677"/>
      <c r="S31" s="677"/>
      <c r="T31" s="677"/>
      <c r="U31" s="677"/>
      <c r="V31" s="677"/>
      <c r="W31" s="677"/>
      <c r="X31" s="677"/>
      <c r="Y31" s="677"/>
      <c r="Z31" s="677"/>
      <c r="AA31" s="677"/>
      <c r="AB31" s="677"/>
      <c r="AC31" s="677"/>
      <c r="AD31" s="677"/>
      <c r="AE31" s="677"/>
      <c r="AF31" s="677"/>
      <c r="AG31" s="677"/>
      <c r="AH31" s="677"/>
      <c r="AI31" s="677"/>
      <c r="AJ31" s="677"/>
      <c r="AK31" s="677"/>
      <c r="AL31" s="677"/>
      <c r="AM31" s="677"/>
      <c r="AN31" s="677"/>
      <c r="AO31" s="677"/>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7"/>
      <c r="BQ31" s="677"/>
      <c r="BR31" s="677"/>
      <c r="BS31" s="677"/>
      <c r="BT31" s="677"/>
      <c r="BU31" s="677"/>
      <c r="BV31" s="677"/>
      <c r="BW31" s="677"/>
      <c r="BX31" s="677"/>
      <c r="BY31" s="677"/>
      <c r="BZ31" s="677"/>
      <c r="CA31" s="677"/>
      <c r="CB31" s="677"/>
      <c r="CC31" s="677"/>
      <c r="CD31" s="677"/>
      <c r="CE31" s="677"/>
      <c r="CF31" s="677"/>
      <c r="CG31" s="677"/>
      <c r="CH31" s="677"/>
      <c r="CI31" s="677"/>
      <c r="CJ31" s="677"/>
      <c r="CK31" s="677"/>
      <c r="CL31" s="677"/>
      <c r="CM31" s="677"/>
      <c r="CN31" s="677"/>
      <c r="CO31" s="677"/>
      <c r="CP31" s="677"/>
      <c r="CQ31" s="677"/>
      <c r="CR31" s="677"/>
      <c r="CS31" s="677"/>
      <c r="CT31" s="677"/>
      <c r="CU31" s="677"/>
      <c r="CV31" s="677"/>
      <c r="CW31" s="677"/>
      <c r="CX31" s="677"/>
      <c r="CY31" s="677"/>
      <c r="CZ31" s="677"/>
      <c r="DA31" s="677"/>
      <c r="DB31" s="677"/>
      <c r="DC31" s="677"/>
      <c r="DD31" s="677"/>
      <c r="DE31" s="677"/>
      <c r="DF31" s="677"/>
      <c r="DG31" s="677"/>
      <c r="DH31" s="677"/>
      <c r="DI31" s="677"/>
      <c r="DJ31" s="677"/>
      <c r="DK31" s="677"/>
      <c r="DL31" s="677"/>
      <c r="DM31" s="677"/>
      <c r="DN31" s="677"/>
      <c r="DO31" s="677"/>
      <c r="DP31" s="677"/>
      <c r="DQ31" s="677"/>
      <c r="DR31" s="677"/>
      <c r="DS31" s="677"/>
      <c r="DT31" s="677"/>
      <c r="DU31" s="677"/>
      <c r="DV31" s="677"/>
      <c r="DW31" s="677"/>
      <c r="DX31" s="677"/>
      <c r="DY31" s="677"/>
      <c r="DZ31" s="677"/>
      <c r="EA31" s="677"/>
      <c r="EB31" s="677"/>
      <c r="EC31" s="677"/>
      <c r="ED31" s="677"/>
      <c r="EE31" s="677"/>
      <c r="EF31" s="677"/>
      <c r="EG31" s="677"/>
      <c r="EH31" s="677"/>
      <c r="EI31" s="677"/>
      <c r="EJ31" s="677"/>
      <c r="EK31" s="677"/>
      <c r="EL31" s="677"/>
      <c r="EM31" s="677"/>
      <c r="EN31" s="677"/>
      <c r="EO31" s="677"/>
      <c r="EP31" s="677"/>
      <c r="EQ31" s="677"/>
      <c r="ER31" s="677"/>
      <c r="ES31" s="677"/>
      <c r="ET31" s="677"/>
      <c r="EU31" s="677"/>
      <c r="EV31" s="677"/>
      <c r="EW31" s="677"/>
      <c r="EX31" s="677"/>
      <c r="EY31" s="677"/>
      <c r="EZ31" s="677"/>
      <c r="FA31" s="677"/>
      <c r="FB31" s="677"/>
      <c r="FC31" s="677"/>
      <c r="FD31" s="677"/>
      <c r="FE31" s="677"/>
      <c r="FF31" s="677"/>
      <c r="FG31" s="677"/>
      <c r="FH31" s="677"/>
      <c r="FI31" s="677"/>
      <c r="FJ31" s="677"/>
      <c r="FK31" s="677"/>
      <c r="FL31" s="677"/>
      <c r="FM31" s="677"/>
      <c r="FN31" s="677"/>
      <c r="FO31" s="677"/>
      <c r="FP31" s="677"/>
      <c r="FQ31" s="677"/>
      <c r="FR31" s="677"/>
      <c r="FS31" s="677"/>
      <c r="FT31" s="677"/>
      <c r="FU31" s="677"/>
      <c r="FV31" s="677"/>
      <c r="FW31" s="677"/>
      <c r="FX31" s="677"/>
      <c r="FY31" s="677"/>
      <c r="FZ31" s="677"/>
      <c r="GA31" s="677"/>
      <c r="GB31" s="677"/>
      <c r="GC31" s="677"/>
      <c r="GD31" s="677"/>
      <c r="GE31" s="677"/>
      <c r="GF31" s="677"/>
      <c r="GG31" s="677"/>
      <c r="GH31" s="677"/>
      <c r="GI31" s="677"/>
      <c r="GJ31" s="677"/>
      <c r="GK31" s="677"/>
      <c r="GL31" s="677"/>
      <c r="GM31" s="677"/>
      <c r="GN31" s="677"/>
      <c r="GO31" s="677"/>
      <c r="GP31" s="677"/>
      <c r="GQ31" s="677"/>
      <c r="GR31" s="677"/>
      <c r="GS31" s="677"/>
      <c r="GT31" s="677"/>
      <c r="GU31" s="677"/>
      <c r="GV31" s="677"/>
      <c r="GW31" s="677"/>
      <c r="GX31" s="677"/>
      <c r="GY31" s="677"/>
      <c r="GZ31" s="677"/>
      <c r="HA31" s="677"/>
      <c r="HB31" s="677"/>
      <c r="HC31" s="677"/>
      <c r="HD31" s="677"/>
      <c r="HE31" s="677"/>
      <c r="HF31" s="677"/>
      <c r="HG31" s="677"/>
      <c r="HH31" s="677"/>
      <c r="HI31" s="677"/>
      <c r="HJ31" s="677"/>
      <c r="HK31" s="677"/>
      <c r="HL31" s="677"/>
      <c r="HM31" s="677"/>
      <c r="HN31" s="677"/>
      <c r="HO31" s="677"/>
      <c r="HP31" s="677"/>
      <c r="HQ31" s="677"/>
      <c r="HR31" s="677"/>
      <c r="HS31" s="677"/>
      <c r="HT31" s="677"/>
      <c r="HU31" s="677"/>
      <c r="HV31" s="677"/>
      <c r="HW31" s="677"/>
      <c r="HX31" s="677"/>
      <c r="HY31" s="677"/>
      <c r="HZ31" s="677"/>
      <c r="IA31" s="677"/>
      <c r="IB31" s="677"/>
      <c r="IC31" s="677"/>
      <c r="ID31" s="677"/>
      <c r="IE31" s="677"/>
      <c r="IF31" s="677"/>
      <c r="IG31" s="677"/>
      <c r="IH31" s="677"/>
      <c r="II31" s="677"/>
      <c r="IJ31" s="677"/>
      <c r="IK31" s="677"/>
      <c r="IL31" s="677"/>
      <c r="IM31" s="677"/>
      <c r="IN31" s="677"/>
      <c r="IO31" s="677"/>
    </row>
    <row r="32" spans="1:249" ht="18" customHeight="1">
      <c r="A32" s="772"/>
      <c r="B32" s="773"/>
      <c r="C32" s="773"/>
      <c r="D32" s="774"/>
      <c r="E32" s="678"/>
      <c r="F32" s="678"/>
      <c r="G32" s="4"/>
      <c r="H32" s="4"/>
      <c r="I32" s="4"/>
      <c r="J32" s="677"/>
      <c r="K32" s="677"/>
      <c r="L32" s="677"/>
      <c r="M32" s="677"/>
      <c r="N32" s="677"/>
      <c r="O32" s="677"/>
      <c r="P32" s="677"/>
      <c r="Q32" s="677"/>
      <c r="R32" s="677"/>
      <c r="S32" s="677"/>
      <c r="T32" s="677"/>
      <c r="U32" s="677"/>
      <c r="V32" s="677"/>
      <c r="W32" s="677"/>
      <c r="X32" s="677"/>
      <c r="Y32" s="677"/>
      <c r="Z32" s="677"/>
      <c r="AA32" s="677"/>
      <c r="AB32" s="677"/>
      <c r="AC32" s="677"/>
      <c r="AD32" s="677"/>
      <c r="AE32" s="677"/>
      <c r="AF32" s="677"/>
      <c r="AG32" s="677"/>
      <c r="AH32" s="677"/>
      <c r="AI32" s="677"/>
      <c r="AJ32" s="677"/>
      <c r="AK32" s="677"/>
      <c r="AL32" s="677"/>
      <c r="AM32" s="677"/>
      <c r="AN32" s="677"/>
      <c r="AO32" s="677"/>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7"/>
      <c r="BQ32" s="677"/>
      <c r="BR32" s="677"/>
      <c r="BS32" s="677"/>
      <c r="BT32" s="677"/>
      <c r="BU32" s="677"/>
      <c r="BV32" s="677"/>
      <c r="BW32" s="677"/>
      <c r="BX32" s="677"/>
      <c r="BY32" s="677"/>
      <c r="BZ32" s="677"/>
      <c r="CA32" s="677"/>
      <c r="CB32" s="677"/>
      <c r="CC32" s="677"/>
      <c r="CD32" s="677"/>
      <c r="CE32" s="677"/>
      <c r="CF32" s="677"/>
      <c r="CG32" s="677"/>
      <c r="CH32" s="677"/>
      <c r="CI32" s="677"/>
      <c r="CJ32" s="677"/>
      <c r="CK32" s="677"/>
      <c r="CL32" s="677"/>
      <c r="CM32" s="677"/>
      <c r="CN32" s="677"/>
      <c r="CO32" s="677"/>
      <c r="CP32" s="677"/>
      <c r="CQ32" s="677"/>
      <c r="CR32" s="677"/>
      <c r="CS32" s="677"/>
      <c r="CT32" s="677"/>
      <c r="CU32" s="677"/>
      <c r="CV32" s="677"/>
      <c r="CW32" s="677"/>
      <c r="CX32" s="677"/>
      <c r="CY32" s="677"/>
      <c r="CZ32" s="677"/>
      <c r="DA32" s="677"/>
      <c r="DB32" s="677"/>
      <c r="DC32" s="677"/>
      <c r="DD32" s="677"/>
      <c r="DE32" s="677"/>
      <c r="DF32" s="677"/>
      <c r="DG32" s="677"/>
      <c r="DH32" s="677"/>
      <c r="DI32" s="677"/>
      <c r="DJ32" s="677"/>
      <c r="DK32" s="677"/>
      <c r="DL32" s="677"/>
      <c r="DM32" s="677"/>
      <c r="DN32" s="677"/>
      <c r="DO32" s="677"/>
      <c r="DP32" s="677"/>
      <c r="DQ32" s="677"/>
      <c r="DR32" s="677"/>
      <c r="DS32" s="677"/>
      <c r="DT32" s="677"/>
      <c r="DU32" s="677"/>
      <c r="DV32" s="677"/>
      <c r="DW32" s="677"/>
      <c r="DX32" s="677"/>
      <c r="DY32" s="677"/>
      <c r="DZ32" s="677"/>
      <c r="EA32" s="677"/>
      <c r="EB32" s="677"/>
      <c r="EC32" s="677"/>
      <c r="ED32" s="677"/>
      <c r="EE32" s="677"/>
      <c r="EF32" s="677"/>
      <c r="EG32" s="677"/>
      <c r="EH32" s="677"/>
      <c r="EI32" s="677"/>
      <c r="EJ32" s="677"/>
      <c r="EK32" s="677"/>
      <c r="EL32" s="677"/>
      <c r="EM32" s="677"/>
      <c r="EN32" s="677"/>
      <c r="EO32" s="677"/>
      <c r="EP32" s="677"/>
      <c r="EQ32" s="677"/>
      <c r="ER32" s="677"/>
      <c r="ES32" s="677"/>
      <c r="ET32" s="677"/>
      <c r="EU32" s="677"/>
      <c r="EV32" s="677"/>
      <c r="EW32" s="677"/>
      <c r="EX32" s="677"/>
      <c r="EY32" s="677"/>
      <c r="EZ32" s="677"/>
      <c r="FA32" s="677"/>
      <c r="FB32" s="677"/>
      <c r="FC32" s="677"/>
      <c r="FD32" s="677"/>
      <c r="FE32" s="677"/>
      <c r="FF32" s="677"/>
      <c r="FG32" s="677"/>
      <c r="FH32" s="677"/>
      <c r="FI32" s="677"/>
      <c r="FJ32" s="677"/>
      <c r="FK32" s="677"/>
      <c r="FL32" s="677"/>
      <c r="FM32" s="677"/>
      <c r="FN32" s="677"/>
      <c r="FO32" s="677"/>
      <c r="FP32" s="677"/>
      <c r="FQ32" s="677"/>
      <c r="FR32" s="677"/>
      <c r="FS32" s="677"/>
      <c r="FT32" s="677"/>
      <c r="FU32" s="677"/>
      <c r="FV32" s="677"/>
      <c r="FW32" s="677"/>
      <c r="FX32" s="677"/>
      <c r="FY32" s="677"/>
      <c r="FZ32" s="677"/>
      <c r="GA32" s="677"/>
      <c r="GB32" s="677"/>
      <c r="GC32" s="677"/>
      <c r="GD32" s="677"/>
      <c r="GE32" s="677"/>
      <c r="GF32" s="677"/>
      <c r="GG32" s="677"/>
      <c r="GH32" s="677"/>
      <c r="GI32" s="677"/>
      <c r="GJ32" s="677"/>
      <c r="GK32" s="677"/>
      <c r="GL32" s="677"/>
      <c r="GM32" s="677"/>
      <c r="GN32" s="677"/>
      <c r="GO32" s="677"/>
      <c r="GP32" s="677"/>
      <c r="GQ32" s="677"/>
      <c r="GR32" s="677"/>
      <c r="GS32" s="677"/>
      <c r="GT32" s="677"/>
      <c r="GU32" s="677"/>
      <c r="GV32" s="677"/>
      <c r="GW32" s="677"/>
      <c r="GX32" s="677"/>
      <c r="GY32" s="677"/>
      <c r="GZ32" s="677"/>
      <c r="HA32" s="677"/>
      <c r="HB32" s="677"/>
      <c r="HC32" s="677"/>
      <c r="HD32" s="677"/>
      <c r="HE32" s="677"/>
      <c r="HF32" s="677"/>
      <c r="HG32" s="677"/>
      <c r="HH32" s="677"/>
      <c r="HI32" s="677"/>
      <c r="HJ32" s="677"/>
      <c r="HK32" s="677"/>
      <c r="HL32" s="677"/>
      <c r="HM32" s="677"/>
      <c r="HN32" s="677"/>
      <c r="HO32" s="677"/>
      <c r="HP32" s="677"/>
      <c r="HQ32" s="677"/>
      <c r="HR32" s="677"/>
      <c r="HS32" s="677"/>
      <c r="HT32" s="677"/>
      <c r="HU32" s="677"/>
      <c r="HV32" s="677"/>
      <c r="HW32" s="677"/>
      <c r="HX32" s="677"/>
      <c r="HY32" s="677"/>
      <c r="HZ32" s="677"/>
      <c r="IA32" s="677"/>
      <c r="IB32" s="677"/>
      <c r="IC32" s="677"/>
      <c r="ID32" s="677"/>
      <c r="IE32" s="677"/>
      <c r="IF32" s="677"/>
      <c r="IG32" s="677"/>
      <c r="IH32" s="677"/>
      <c r="II32" s="677"/>
      <c r="IJ32" s="677"/>
      <c r="IK32" s="677"/>
      <c r="IL32" s="677"/>
      <c r="IM32" s="677"/>
      <c r="IN32" s="677"/>
      <c r="IO32" s="677"/>
    </row>
    <row r="33" spans="1:249" ht="18" customHeight="1">
      <c r="A33" s="772"/>
      <c r="B33" s="773"/>
      <c r="C33" s="773"/>
      <c r="D33" s="775"/>
      <c r="E33" s="5"/>
      <c r="F33" s="5"/>
      <c r="G33" s="678"/>
      <c r="H33" s="678"/>
      <c r="I33" s="678"/>
      <c r="J33" s="679"/>
      <c r="K33" s="679"/>
      <c r="L33" s="679"/>
      <c r="M33" s="679"/>
      <c r="N33" s="679"/>
      <c r="O33" s="679"/>
      <c r="P33" s="679"/>
      <c r="Q33" s="679"/>
      <c r="R33" s="679"/>
      <c r="S33" s="679"/>
      <c r="T33" s="679"/>
      <c r="U33" s="679"/>
      <c r="V33" s="679"/>
      <c r="W33" s="679"/>
      <c r="X33" s="679"/>
      <c r="Y33" s="679"/>
      <c r="Z33" s="679"/>
      <c r="AA33" s="679"/>
      <c r="AB33" s="679"/>
      <c r="AC33" s="679"/>
      <c r="AD33" s="679"/>
      <c r="AE33" s="679"/>
      <c r="AF33" s="679"/>
      <c r="AG33" s="679"/>
      <c r="AH33" s="679"/>
      <c r="AI33" s="679"/>
      <c r="AJ33" s="679"/>
      <c r="AK33" s="679"/>
      <c r="AL33" s="679"/>
      <c r="AM33" s="679"/>
      <c r="AN33" s="679"/>
      <c r="AO33" s="679"/>
      <c r="AP33" s="679"/>
      <c r="AQ33" s="679"/>
      <c r="AR33" s="679"/>
      <c r="AS33" s="679"/>
      <c r="AT33" s="679"/>
      <c r="AU33" s="679"/>
      <c r="AV33" s="679"/>
      <c r="AW33" s="679"/>
      <c r="AX33" s="679"/>
      <c r="AY33" s="679"/>
      <c r="AZ33" s="679"/>
      <c r="BA33" s="679"/>
      <c r="BB33" s="679"/>
      <c r="BC33" s="679"/>
      <c r="BD33" s="679"/>
      <c r="BE33" s="679"/>
      <c r="BF33" s="679"/>
      <c r="BG33" s="679"/>
      <c r="BH33" s="679"/>
      <c r="BI33" s="679"/>
      <c r="BJ33" s="679"/>
      <c r="BK33" s="679"/>
      <c r="BL33" s="679"/>
      <c r="BM33" s="679"/>
      <c r="BN33" s="679"/>
      <c r="BO33" s="679"/>
      <c r="BP33" s="679"/>
      <c r="BQ33" s="679"/>
      <c r="BR33" s="679"/>
      <c r="BS33" s="679"/>
      <c r="BT33" s="679"/>
      <c r="BU33" s="679"/>
      <c r="BV33" s="679"/>
      <c r="BW33" s="679"/>
      <c r="BX33" s="679"/>
      <c r="BY33" s="679"/>
      <c r="BZ33" s="679"/>
      <c r="CA33" s="679"/>
      <c r="CB33" s="679"/>
      <c r="CC33" s="679"/>
      <c r="CD33" s="679"/>
      <c r="CE33" s="679"/>
      <c r="CF33" s="679"/>
      <c r="CG33" s="679"/>
      <c r="CH33" s="679"/>
      <c r="CI33" s="679"/>
      <c r="CJ33" s="679"/>
      <c r="CK33" s="679"/>
      <c r="CL33" s="679"/>
      <c r="CM33" s="679"/>
      <c r="CN33" s="679"/>
      <c r="CO33" s="679"/>
      <c r="CP33" s="679"/>
      <c r="CQ33" s="679"/>
      <c r="CR33" s="679"/>
      <c r="CS33" s="679"/>
      <c r="CT33" s="679"/>
      <c r="CU33" s="679"/>
      <c r="CV33" s="679"/>
      <c r="CW33" s="679"/>
      <c r="CX33" s="679"/>
      <c r="CY33" s="679"/>
      <c r="CZ33" s="679"/>
      <c r="DA33" s="679"/>
      <c r="DB33" s="679"/>
      <c r="DC33" s="679"/>
      <c r="DD33" s="679"/>
      <c r="DE33" s="679"/>
      <c r="DF33" s="679"/>
      <c r="DG33" s="679"/>
      <c r="DH33" s="679"/>
      <c r="DI33" s="679"/>
      <c r="DJ33" s="679"/>
      <c r="DK33" s="679"/>
      <c r="DL33" s="679"/>
      <c r="DM33" s="679"/>
      <c r="DN33" s="679"/>
      <c r="DO33" s="679"/>
      <c r="DP33" s="679"/>
      <c r="DQ33" s="679"/>
      <c r="DR33" s="679"/>
      <c r="DS33" s="679"/>
      <c r="DT33" s="679"/>
      <c r="DU33" s="679"/>
      <c r="DV33" s="679"/>
      <c r="DW33" s="679"/>
      <c r="DX33" s="679"/>
      <c r="DY33" s="679"/>
      <c r="DZ33" s="679"/>
      <c r="EA33" s="679"/>
      <c r="EB33" s="679"/>
      <c r="EC33" s="679"/>
      <c r="ED33" s="679"/>
      <c r="EE33" s="679"/>
      <c r="EF33" s="679"/>
      <c r="EG33" s="679"/>
      <c r="EH33" s="679"/>
      <c r="EI33" s="679"/>
      <c r="EJ33" s="679"/>
      <c r="EK33" s="679"/>
      <c r="EL33" s="679"/>
      <c r="EM33" s="679"/>
      <c r="EN33" s="679"/>
      <c r="EO33" s="679"/>
      <c r="EP33" s="679"/>
      <c r="EQ33" s="679"/>
      <c r="ER33" s="679"/>
      <c r="ES33" s="679"/>
      <c r="ET33" s="679"/>
      <c r="EU33" s="679"/>
      <c r="EV33" s="679"/>
      <c r="EW33" s="679"/>
      <c r="EX33" s="679"/>
      <c r="EY33" s="679"/>
      <c r="EZ33" s="679"/>
      <c r="FA33" s="679"/>
      <c r="FB33" s="679"/>
      <c r="FC33" s="679"/>
      <c r="FD33" s="679"/>
      <c r="FE33" s="679"/>
      <c r="FF33" s="679"/>
      <c r="FG33" s="679"/>
      <c r="FH33" s="679"/>
      <c r="FI33" s="679"/>
      <c r="FJ33" s="679"/>
      <c r="FK33" s="679"/>
      <c r="FL33" s="679"/>
      <c r="FM33" s="679"/>
      <c r="FN33" s="679"/>
      <c r="FO33" s="679"/>
      <c r="FP33" s="679"/>
      <c r="FQ33" s="679"/>
      <c r="FR33" s="679"/>
      <c r="FS33" s="679"/>
      <c r="FT33" s="679"/>
      <c r="FU33" s="679"/>
      <c r="FV33" s="679"/>
      <c r="FW33" s="679"/>
      <c r="FX33" s="679"/>
      <c r="FY33" s="679"/>
      <c r="FZ33" s="679"/>
      <c r="GA33" s="679"/>
      <c r="GB33" s="679"/>
      <c r="GC33" s="679"/>
      <c r="GD33" s="679"/>
      <c r="GE33" s="679"/>
      <c r="GF33" s="679"/>
      <c r="GG33" s="679"/>
      <c r="GH33" s="679"/>
      <c r="GI33" s="679"/>
      <c r="GJ33" s="679"/>
      <c r="GK33" s="679"/>
      <c r="GL33" s="679"/>
      <c r="GM33" s="679"/>
      <c r="GN33" s="679"/>
      <c r="GO33" s="679"/>
      <c r="GP33" s="679"/>
      <c r="GQ33" s="679"/>
      <c r="GR33" s="679"/>
      <c r="GS33" s="679"/>
      <c r="GT33" s="679"/>
      <c r="GU33" s="679"/>
      <c r="GV33" s="679"/>
      <c r="GW33" s="679"/>
      <c r="GX33" s="679"/>
      <c r="GY33" s="679"/>
      <c r="GZ33" s="679"/>
      <c r="HA33" s="679"/>
      <c r="HB33" s="679"/>
      <c r="HC33" s="679"/>
      <c r="HD33" s="679"/>
      <c r="HE33" s="679"/>
      <c r="HF33" s="679"/>
      <c r="HG33" s="679"/>
      <c r="HH33" s="679"/>
      <c r="HI33" s="679"/>
      <c r="HJ33" s="679"/>
      <c r="HK33" s="679"/>
      <c r="HL33" s="679"/>
      <c r="HM33" s="679"/>
      <c r="HN33" s="679"/>
      <c r="HO33" s="679"/>
      <c r="HP33" s="679"/>
      <c r="HQ33" s="679"/>
      <c r="HR33" s="679"/>
      <c r="HS33" s="679"/>
      <c r="HT33" s="679"/>
      <c r="HU33" s="679"/>
      <c r="HV33" s="679"/>
      <c r="HW33" s="679"/>
      <c r="HX33" s="679"/>
      <c r="HY33" s="679"/>
      <c r="HZ33" s="679"/>
      <c r="IA33" s="679"/>
      <c r="IB33" s="679"/>
      <c r="IC33" s="679"/>
      <c r="ID33" s="679"/>
      <c r="IE33" s="679"/>
      <c r="IF33" s="679"/>
      <c r="IG33" s="679"/>
      <c r="IH33" s="679"/>
      <c r="II33" s="679"/>
      <c r="IJ33" s="679"/>
      <c r="IK33" s="679"/>
      <c r="IL33" s="679"/>
      <c r="IM33" s="679"/>
      <c r="IN33" s="679"/>
      <c r="IO33" s="679"/>
    </row>
    <row r="34" spans="1:249" ht="18" customHeight="1">
      <c r="A34" s="772"/>
      <c r="B34" s="773"/>
      <c r="C34" s="773"/>
      <c r="D34" s="775"/>
      <c r="E34" s="5"/>
      <c r="F34" s="5"/>
      <c r="G34" s="678"/>
      <c r="H34" s="678"/>
      <c r="I34" s="678"/>
      <c r="J34" s="679"/>
      <c r="K34" s="679"/>
      <c r="L34" s="679"/>
      <c r="M34" s="679"/>
      <c r="N34" s="679"/>
      <c r="O34" s="679"/>
      <c r="P34" s="679"/>
      <c r="Q34" s="679"/>
      <c r="R34" s="679"/>
      <c r="S34" s="679"/>
      <c r="T34" s="679"/>
      <c r="U34" s="679"/>
      <c r="V34" s="679"/>
      <c r="W34" s="679"/>
      <c r="X34" s="679"/>
      <c r="Y34" s="679"/>
      <c r="Z34" s="679"/>
      <c r="AA34" s="679"/>
      <c r="AB34" s="679"/>
      <c r="AC34" s="679"/>
      <c r="AD34" s="679"/>
      <c r="AE34" s="679"/>
      <c r="AF34" s="679"/>
      <c r="AG34" s="679"/>
      <c r="AH34" s="679"/>
      <c r="AI34" s="679"/>
      <c r="AJ34" s="679"/>
      <c r="AK34" s="679"/>
      <c r="AL34" s="679"/>
      <c r="AM34" s="679"/>
      <c r="AN34" s="679"/>
      <c r="AO34" s="679"/>
      <c r="AP34" s="679"/>
      <c r="AQ34" s="679"/>
      <c r="AR34" s="679"/>
      <c r="AS34" s="679"/>
      <c r="AT34" s="679"/>
      <c r="AU34" s="679"/>
      <c r="AV34" s="679"/>
      <c r="AW34" s="679"/>
      <c r="AX34" s="679"/>
      <c r="AY34" s="679"/>
      <c r="AZ34" s="679"/>
      <c r="BA34" s="679"/>
      <c r="BB34" s="679"/>
      <c r="BC34" s="679"/>
      <c r="BD34" s="679"/>
      <c r="BE34" s="679"/>
      <c r="BF34" s="679"/>
      <c r="BG34" s="679"/>
      <c r="BH34" s="679"/>
      <c r="BI34" s="679"/>
      <c r="BJ34" s="679"/>
      <c r="BK34" s="679"/>
      <c r="BL34" s="679"/>
      <c r="BM34" s="679"/>
      <c r="BN34" s="679"/>
      <c r="BO34" s="679"/>
      <c r="BP34" s="679"/>
      <c r="BQ34" s="679"/>
      <c r="BR34" s="679"/>
      <c r="BS34" s="679"/>
      <c r="BT34" s="679"/>
      <c r="BU34" s="679"/>
      <c r="BV34" s="679"/>
      <c r="BW34" s="679"/>
      <c r="BX34" s="679"/>
      <c r="BY34" s="679"/>
      <c r="BZ34" s="679"/>
      <c r="CA34" s="679"/>
      <c r="CB34" s="679"/>
      <c r="CC34" s="679"/>
      <c r="CD34" s="679"/>
      <c r="CE34" s="679"/>
      <c r="CF34" s="679"/>
      <c r="CG34" s="679"/>
      <c r="CH34" s="679"/>
      <c r="CI34" s="679"/>
      <c r="CJ34" s="679"/>
      <c r="CK34" s="679"/>
      <c r="CL34" s="679"/>
      <c r="CM34" s="679"/>
      <c r="CN34" s="679"/>
      <c r="CO34" s="679"/>
      <c r="CP34" s="679"/>
      <c r="CQ34" s="679"/>
      <c r="CR34" s="679"/>
      <c r="CS34" s="679"/>
      <c r="CT34" s="679"/>
      <c r="CU34" s="679"/>
      <c r="CV34" s="679"/>
      <c r="CW34" s="679"/>
      <c r="CX34" s="679"/>
      <c r="CY34" s="679"/>
      <c r="CZ34" s="679"/>
      <c r="DA34" s="679"/>
      <c r="DB34" s="679"/>
      <c r="DC34" s="679"/>
      <c r="DD34" s="679"/>
      <c r="DE34" s="679"/>
      <c r="DF34" s="679"/>
      <c r="DG34" s="679"/>
      <c r="DH34" s="679"/>
      <c r="DI34" s="679"/>
      <c r="DJ34" s="679"/>
      <c r="DK34" s="679"/>
      <c r="DL34" s="679"/>
      <c r="DM34" s="679"/>
      <c r="DN34" s="679"/>
      <c r="DO34" s="679"/>
      <c r="DP34" s="679"/>
      <c r="DQ34" s="679"/>
      <c r="DR34" s="679"/>
      <c r="DS34" s="679"/>
      <c r="DT34" s="679"/>
      <c r="DU34" s="679"/>
      <c r="DV34" s="679"/>
      <c r="DW34" s="679"/>
      <c r="DX34" s="679"/>
      <c r="DY34" s="679"/>
      <c r="DZ34" s="679"/>
      <c r="EA34" s="679"/>
      <c r="EB34" s="679"/>
      <c r="EC34" s="679"/>
      <c r="ED34" s="679"/>
      <c r="EE34" s="679"/>
      <c r="EF34" s="679"/>
      <c r="EG34" s="679"/>
      <c r="EH34" s="679"/>
      <c r="EI34" s="679"/>
      <c r="EJ34" s="679"/>
      <c r="EK34" s="679"/>
      <c r="EL34" s="679"/>
      <c r="EM34" s="679"/>
      <c r="EN34" s="679"/>
      <c r="EO34" s="679"/>
      <c r="EP34" s="679"/>
      <c r="EQ34" s="679"/>
      <c r="ER34" s="679"/>
      <c r="ES34" s="679"/>
      <c r="ET34" s="679"/>
      <c r="EU34" s="679"/>
      <c r="EV34" s="679"/>
      <c r="EW34" s="679"/>
      <c r="EX34" s="679"/>
      <c r="EY34" s="679"/>
      <c r="EZ34" s="679"/>
      <c r="FA34" s="679"/>
      <c r="FB34" s="679"/>
      <c r="FC34" s="679"/>
      <c r="FD34" s="679"/>
      <c r="FE34" s="679"/>
      <c r="FF34" s="679"/>
      <c r="FG34" s="679"/>
      <c r="FH34" s="679"/>
      <c r="FI34" s="679"/>
      <c r="FJ34" s="679"/>
      <c r="FK34" s="679"/>
      <c r="FL34" s="679"/>
      <c r="FM34" s="679"/>
      <c r="FN34" s="679"/>
      <c r="FO34" s="679"/>
      <c r="FP34" s="679"/>
      <c r="FQ34" s="679"/>
      <c r="FR34" s="679"/>
      <c r="FS34" s="679"/>
      <c r="FT34" s="679"/>
      <c r="FU34" s="679"/>
      <c r="FV34" s="679"/>
      <c r="FW34" s="679"/>
      <c r="FX34" s="679"/>
      <c r="FY34" s="679"/>
      <c r="FZ34" s="679"/>
      <c r="GA34" s="679"/>
      <c r="GB34" s="679"/>
      <c r="GC34" s="679"/>
      <c r="GD34" s="679"/>
      <c r="GE34" s="679"/>
      <c r="GF34" s="679"/>
      <c r="GG34" s="679"/>
      <c r="GH34" s="679"/>
      <c r="GI34" s="679"/>
      <c r="GJ34" s="679"/>
      <c r="GK34" s="679"/>
      <c r="GL34" s="679"/>
      <c r="GM34" s="679"/>
      <c r="GN34" s="679"/>
      <c r="GO34" s="679"/>
      <c r="GP34" s="679"/>
      <c r="GQ34" s="679"/>
      <c r="GR34" s="679"/>
      <c r="GS34" s="679"/>
      <c r="GT34" s="679"/>
      <c r="GU34" s="679"/>
      <c r="GV34" s="679"/>
      <c r="GW34" s="679"/>
      <c r="GX34" s="679"/>
      <c r="GY34" s="679"/>
      <c r="GZ34" s="679"/>
      <c r="HA34" s="679"/>
      <c r="HB34" s="679"/>
      <c r="HC34" s="679"/>
      <c r="HD34" s="679"/>
      <c r="HE34" s="679"/>
      <c r="HF34" s="679"/>
      <c r="HG34" s="679"/>
      <c r="HH34" s="679"/>
      <c r="HI34" s="679"/>
      <c r="HJ34" s="679"/>
      <c r="HK34" s="679"/>
      <c r="HL34" s="679"/>
      <c r="HM34" s="679"/>
      <c r="HN34" s="679"/>
      <c r="HO34" s="679"/>
      <c r="HP34" s="679"/>
      <c r="HQ34" s="679"/>
      <c r="HR34" s="679"/>
      <c r="HS34" s="679"/>
      <c r="HT34" s="679"/>
      <c r="HU34" s="679"/>
      <c r="HV34" s="679"/>
      <c r="HW34" s="679"/>
      <c r="HX34" s="679"/>
      <c r="HY34" s="679"/>
      <c r="HZ34" s="679"/>
      <c r="IA34" s="679"/>
      <c r="IB34" s="679"/>
      <c r="IC34" s="679"/>
      <c r="ID34" s="679"/>
      <c r="IE34" s="679"/>
      <c r="IF34" s="679"/>
      <c r="IG34" s="679"/>
      <c r="IH34" s="679"/>
      <c r="II34" s="679"/>
      <c r="IJ34" s="679"/>
      <c r="IK34" s="679"/>
      <c r="IL34" s="679"/>
      <c r="IM34" s="679"/>
      <c r="IN34" s="679"/>
      <c r="IO34" s="679"/>
    </row>
    <row r="35" spans="1:249" ht="18" customHeight="1">
      <c r="A35" s="776"/>
      <c r="B35" s="775"/>
      <c r="C35" s="775"/>
      <c r="D35" s="775"/>
      <c r="E35" s="4" t="s">
        <v>2738</v>
      </c>
      <c r="F35" s="5"/>
      <c r="G35" s="5"/>
      <c r="H35" s="5"/>
      <c r="I35" s="5"/>
    </row>
    <row r="36" spans="1:249" ht="18" customHeight="1">
      <c r="A36" s="767" t="s">
        <v>2923</v>
      </c>
      <c r="B36" s="768"/>
      <c r="C36" s="1238" t="s">
        <v>4721</v>
      </c>
      <c r="D36" s="770"/>
      <c r="E36" s="2833" t="s">
        <v>4699</v>
      </c>
      <c r="F36" s="5"/>
      <c r="G36" s="5"/>
      <c r="H36" s="5"/>
      <c r="I36" s="5"/>
    </row>
    <row r="37" spans="1:249" ht="18" customHeight="1">
      <c r="A37" s="777"/>
      <c r="B37" s="778"/>
      <c r="C37" s="778"/>
      <c r="D37" s="770"/>
      <c r="E37" s="2833"/>
      <c r="F37" s="5"/>
      <c r="G37" s="5"/>
      <c r="H37" s="5"/>
      <c r="I37" s="5"/>
    </row>
    <row r="38" spans="1:249" ht="18" customHeight="1">
      <c r="A38" s="767" t="s">
        <v>2924</v>
      </c>
      <c r="B38" s="768"/>
      <c r="C38" s="1238" t="s">
        <v>4722</v>
      </c>
      <c r="D38" s="770"/>
      <c r="E38" s="2833" t="s">
        <v>4700</v>
      </c>
      <c r="F38" s="5"/>
      <c r="G38" s="5"/>
      <c r="H38" s="5"/>
      <c r="I38" s="5"/>
    </row>
    <row r="39" spans="1:249" ht="18" customHeight="1">
      <c r="A39" s="777"/>
      <c r="B39" s="778"/>
      <c r="C39" s="778" t="s">
        <v>1788</v>
      </c>
      <c r="D39" s="770"/>
      <c r="E39" s="2833"/>
      <c r="F39" s="5"/>
      <c r="G39" s="5"/>
      <c r="H39" s="5"/>
      <c r="I39" s="5"/>
    </row>
    <row r="40" spans="1:249" ht="18" customHeight="1">
      <c r="A40" s="767" t="s">
        <v>2925</v>
      </c>
      <c r="B40" s="768"/>
      <c r="C40" s="1238" t="s">
        <v>1788</v>
      </c>
      <c r="D40" s="770"/>
      <c r="E40" s="2833" t="s">
        <v>4701</v>
      </c>
      <c r="F40" s="5"/>
      <c r="G40" s="5"/>
      <c r="H40" s="5"/>
      <c r="I40" s="5"/>
    </row>
    <row r="41" spans="1:249" ht="18" customHeight="1">
      <c r="A41" s="771"/>
      <c r="B41" s="766"/>
      <c r="C41" s="775"/>
      <c r="D41" s="775"/>
      <c r="E41" s="5"/>
      <c r="F41" s="5"/>
      <c r="G41" s="5"/>
      <c r="H41" s="5"/>
      <c r="I41" s="5"/>
    </row>
    <row r="42" spans="1:249" ht="18" customHeight="1">
      <c r="A42" s="771"/>
      <c r="B42" s="766"/>
      <c r="C42" s="775"/>
      <c r="D42" s="775"/>
      <c r="E42" s="5"/>
      <c r="F42" s="5"/>
      <c r="G42" s="5"/>
      <c r="H42" s="5"/>
      <c r="I42" s="5"/>
    </row>
    <row r="43" spans="1:249" ht="18" customHeight="1">
      <c r="A43" s="771"/>
      <c r="B43" s="766"/>
      <c r="C43" s="775"/>
      <c r="D43" s="775"/>
      <c r="E43" s="5"/>
      <c r="F43" s="5"/>
      <c r="G43" s="5"/>
      <c r="H43" s="5"/>
      <c r="I43" s="5"/>
    </row>
    <row r="44" spans="1:249" ht="18" customHeight="1">
      <c r="A44" s="771"/>
      <c r="B44" s="766"/>
      <c r="C44" s="775"/>
      <c r="D44" s="775"/>
      <c r="E44" s="5"/>
      <c r="F44" s="5"/>
      <c r="G44" s="5"/>
      <c r="H44" s="5"/>
      <c r="I44" s="5"/>
    </row>
    <row r="45" spans="1:249" ht="18" customHeight="1">
      <c r="A45" s="771"/>
      <c r="B45" s="766"/>
      <c r="C45" s="775"/>
      <c r="D45" s="775"/>
      <c r="E45" s="5"/>
      <c r="F45" s="5"/>
      <c r="G45" s="5"/>
      <c r="H45" s="5"/>
      <c r="I45" s="5"/>
    </row>
    <row r="46" spans="1:249" ht="18" customHeight="1">
      <c r="A46" s="771" t="str">
        <f>"Year ended "&amp;C38</f>
        <v>Year ended 12/31/2017</v>
      </c>
      <c r="B46" s="766"/>
      <c r="C46" s="775"/>
      <c r="D46" s="775"/>
      <c r="E46" s="5"/>
      <c r="F46" s="5"/>
      <c r="G46" s="5"/>
      <c r="H46" s="5"/>
      <c r="I46" s="5"/>
    </row>
    <row r="47" spans="1:249" ht="18" customHeight="1">
      <c r="A47" s="771"/>
      <c r="B47" s="766"/>
      <c r="C47" s="775"/>
      <c r="D47" s="775"/>
      <c r="E47" s="5"/>
      <c r="F47" s="5"/>
      <c r="G47" s="5"/>
      <c r="H47" s="5"/>
      <c r="I47" s="5"/>
    </row>
    <row r="48" spans="1:249" ht="18" customHeight="1">
      <c r="A48" s="771"/>
      <c r="B48" s="766"/>
      <c r="C48" s="775"/>
      <c r="D48" s="775"/>
      <c r="E48" s="5"/>
      <c r="F48" s="5"/>
      <c r="G48" s="5"/>
      <c r="H48" s="5"/>
      <c r="I48" s="5"/>
    </row>
    <row r="49" spans="1:9" ht="13.5" customHeight="1">
      <c r="A49" s="765"/>
      <c r="B49" s="4"/>
      <c r="C49" s="5"/>
      <c r="D49" s="5"/>
      <c r="E49" s="5"/>
      <c r="F49" s="5"/>
      <c r="G49" s="5"/>
      <c r="H49" s="5"/>
      <c r="I49" s="5"/>
    </row>
    <row r="50" spans="1:9" ht="15" customHeight="1">
      <c r="A50" s="765" t="str">
        <f>"Annual Report of "&amp;C25</f>
        <v xml:space="preserve">Annual Report of New York State Electric &amp; Gas Corporation </v>
      </c>
      <c r="B50" s="4"/>
      <c r="C50" s="5"/>
      <c r="D50" s="5"/>
      <c r="E50" s="5"/>
      <c r="F50" s="5"/>
      <c r="G50" s="5"/>
      <c r="H50" s="5"/>
      <c r="I50" s="5"/>
    </row>
    <row r="51" spans="1:9" ht="13.5" customHeight="1">
      <c r="A51" s="765"/>
      <c r="B51" s="4"/>
      <c r="C51" s="5"/>
      <c r="D51" s="5"/>
      <c r="E51" s="5"/>
      <c r="F51" s="5"/>
      <c r="G51" s="5"/>
      <c r="H51" s="5"/>
      <c r="I51" s="5"/>
    </row>
    <row r="52" spans="1:9" ht="15.6" customHeight="1">
      <c r="A52" s="765" t="str">
        <f>"Annual Report of "&amp;C25&amp;"                                                       "&amp;A6</f>
        <v>Annual Report of New York State Electric &amp; Gas Corporation                                                        Year ended 12/31/2017</v>
      </c>
      <c r="B52" s="4"/>
      <c r="C52" s="5"/>
      <c r="D52" s="5"/>
      <c r="E52" s="5"/>
      <c r="F52" s="5"/>
      <c r="G52" s="5"/>
      <c r="H52" s="5"/>
      <c r="I52" s="5"/>
    </row>
    <row r="53" spans="1:9" ht="13.5" customHeight="1">
      <c r="A53" s="765"/>
      <c r="B53" s="4"/>
      <c r="C53" s="5"/>
      <c r="D53" s="5"/>
      <c r="E53" s="5"/>
      <c r="F53" s="5"/>
      <c r="G53" s="5"/>
      <c r="H53" s="5"/>
      <c r="I53" s="5"/>
    </row>
    <row r="54" spans="1:9" ht="15" customHeight="1">
      <c r="A54" s="765" t="str">
        <f>"Annual Report of "&amp;C25&amp;"                                                                           "&amp;A6</f>
        <v>Annual Report of New York State Electric &amp; Gas Corporation                                                                            Year ended 12/31/2017</v>
      </c>
      <c r="B54" s="4"/>
      <c r="C54" s="5"/>
      <c r="D54" s="5"/>
      <c r="E54" s="5"/>
      <c r="F54" s="5"/>
      <c r="G54" s="5"/>
      <c r="H54" s="5"/>
      <c r="I54" s="5"/>
    </row>
    <row r="55" spans="1:9" ht="13.5" customHeight="1">
      <c r="A55" s="765"/>
      <c r="B55" s="4"/>
      <c r="C55" s="5"/>
      <c r="D55" s="5"/>
      <c r="E55" s="5"/>
      <c r="F55" s="5"/>
      <c r="G55" s="5"/>
      <c r="H55" s="5"/>
      <c r="I55" s="5"/>
    </row>
    <row r="56" spans="1:9" ht="15" customHeight="1">
      <c r="A56" s="765" t="str">
        <f>"Annual Report of "&amp;C25&amp;"                                                                                     "&amp;A6</f>
        <v>Annual Report of New York State Electric &amp; Gas Corporation                                                                                      Year ended 12/31/2017</v>
      </c>
      <c r="B56" s="4"/>
      <c r="C56" s="5"/>
      <c r="D56" s="5"/>
      <c r="E56" s="5"/>
      <c r="F56" s="5"/>
      <c r="G56" s="5"/>
      <c r="H56" s="5"/>
      <c r="I56" s="5"/>
    </row>
    <row r="57" spans="1:9" ht="13.5" customHeight="1">
      <c r="A57" s="765"/>
      <c r="B57" s="4"/>
      <c r="C57" s="5"/>
      <c r="D57" s="5"/>
      <c r="E57" s="5"/>
      <c r="F57" s="5"/>
      <c r="G57" s="5"/>
      <c r="H57" s="5"/>
      <c r="I57" s="5"/>
    </row>
    <row r="58" spans="1:9" ht="15" customHeight="1">
      <c r="A58" s="765" t="str">
        <f>"Annual Report of "&amp;C25&amp;"                                                                                                 "&amp;A6</f>
        <v>Annual Report of New York State Electric &amp; Gas Corporation                                                                                                  Year ended 12/31/2017</v>
      </c>
      <c r="B58" s="4"/>
      <c r="C58" s="5"/>
      <c r="D58" s="5"/>
      <c r="E58" s="5"/>
      <c r="F58" s="5"/>
      <c r="G58" s="5"/>
      <c r="H58" s="5"/>
      <c r="I58" s="5"/>
    </row>
    <row r="59" spans="1:9" ht="13.5" customHeight="1">
      <c r="A59" s="765"/>
      <c r="B59" s="4"/>
      <c r="C59" s="5"/>
      <c r="D59" s="5"/>
      <c r="E59" s="5"/>
      <c r="F59" s="5"/>
      <c r="G59" s="5"/>
      <c r="H59" s="5"/>
      <c r="I59" s="5"/>
    </row>
    <row r="60" spans="1:9" ht="15" customHeight="1">
      <c r="A60" s="765" t="str">
        <f>"Annual Report of "&amp;C25&amp;"                                                                                                              "&amp;A6</f>
        <v>Annual Report of New York State Electric &amp; Gas Corporation                                                                                                               Year ended 12/31/2017</v>
      </c>
      <c r="B60" s="4"/>
      <c r="C60" s="5"/>
      <c r="D60" s="5"/>
      <c r="E60" s="5"/>
      <c r="F60" s="5"/>
      <c r="G60" s="5"/>
      <c r="H60" s="5"/>
      <c r="I60" s="5"/>
    </row>
    <row r="61" spans="1:9" ht="13.5" customHeight="1">
      <c r="A61" s="765"/>
      <c r="B61" s="4"/>
      <c r="C61" s="5"/>
      <c r="D61" s="5"/>
      <c r="E61" s="5"/>
      <c r="F61" s="5"/>
      <c r="G61" s="5"/>
      <c r="H61" s="5"/>
      <c r="I61" s="5"/>
    </row>
    <row r="62" spans="1:9" ht="15" customHeight="1">
      <c r="A62" s="765" t="str">
        <f>"Annual Report of "&amp;C25&amp;"                                                                                                                            "&amp;A6</f>
        <v>Annual Report of New York State Electric &amp; Gas Corporation                                                                                                                             Year ended 12/31/2017</v>
      </c>
      <c r="B62" s="4"/>
      <c r="C62" s="5"/>
      <c r="D62" s="5"/>
      <c r="E62" s="5"/>
      <c r="F62" s="5"/>
      <c r="G62" s="5"/>
      <c r="H62" s="5"/>
      <c r="I62" s="5"/>
    </row>
    <row r="63" spans="1:9" ht="13.5" customHeight="1">
      <c r="A63" s="765"/>
      <c r="B63" s="4"/>
      <c r="C63" s="5"/>
      <c r="D63" s="5"/>
      <c r="E63" s="5"/>
      <c r="F63" s="5"/>
      <c r="G63" s="5"/>
      <c r="H63" s="5"/>
      <c r="I63" s="5"/>
    </row>
    <row r="64" spans="1:9" ht="15.6" customHeight="1">
      <c r="A64" s="765" t="str">
        <f>"Annual Report of "&amp;C25&amp;"                                                                                                                                       "&amp;A6</f>
        <v>Annual Report of New York State Electric &amp; Gas Corporation                                                                                                                                        Year ended 12/31/2017</v>
      </c>
      <c r="B64" s="4"/>
      <c r="C64" s="5"/>
      <c r="D64" s="5"/>
      <c r="E64" s="5"/>
      <c r="F64" s="5"/>
      <c r="G64" s="5"/>
      <c r="H64" s="5"/>
      <c r="I64" s="5"/>
    </row>
    <row r="65" spans="1:9" ht="13.5" customHeight="1">
      <c r="A65" s="765"/>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80"/>
      <c r="B70" s="680"/>
      <c r="C70" s="680"/>
      <c r="D70" s="680"/>
      <c r="E70" s="680"/>
    </row>
  </sheetData>
  <pageMargins left="0.5" right="0.5" top="0.5" bottom="0.5" header="0.5" footer="0.5"/>
  <pageSetup scale="60"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I152"/>
  <sheetViews>
    <sheetView defaultGridColor="0" colorId="22" zoomScale="73" zoomScaleNormal="73" zoomScaleSheetLayoutView="50" workbookViewId="0">
      <pane xSplit="2" topLeftCell="C1" activePane="topRight" state="frozen"/>
      <selection activeCell="G71" sqref="G71"/>
      <selection pane="topRight" activeCell="G71" sqref="G71"/>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1799</v>
      </c>
      <c r="C1" s="45" t="s">
        <v>1344</v>
      </c>
      <c r="D1" s="44" t="s">
        <v>1721</v>
      </c>
      <c r="E1" s="60" t="s">
        <v>1722</v>
      </c>
      <c r="F1" s="198" t="s">
        <v>1799</v>
      </c>
      <c r="G1" s="59" t="s">
        <v>1344</v>
      </c>
      <c r="H1" s="45" t="s">
        <v>1802</v>
      </c>
      <c r="I1" s="67" t="s">
        <v>1801</v>
      </c>
    </row>
    <row r="2" spans="1:9" ht="17.649999999999999" customHeight="1">
      <c r="A2" s="34"/>
      <c r="B2" s="81" t="str">
        <f>'Data Sheet'!$C$25</f>
        <v xml:space="preserve">New York State Electric &amp; Gas Corporation </v>
      </c>
      <c r="C2" s="199" t="s">
        <v>1817</v>
      </c>
      <c r="D2" s="65" t="s">
        <v>1818</v>
      </c>
      <c r="E2" s="200"/>
      <c r="F2" s="80" t="str">
        <f>'Data Sheet'!$C$25</f>
        <v xml:space="preserve">New York State Electric &amp; Gas Corporation </v>
      </c>
      <c r="G2" s="57" t="s">
        <v>1817</v>
      </c>
      <c r="H2" s="48" t="s">
        <v>3177</v>
      </c>
      <c r="I2" s="201"/>
    </row>
    <row r="3" spans="1:9" ht="17.649999999999999" customHeight="1">
      <c r="A3" s="37"/>
      <c r="B3" s="202"/>
      <c r="C3" s="203" t="s">
        <v>2993</v>
      </c>
      <c r="D3" s="703" t="str">
        <f>'Data Sheet'!$C$40</f>
        <v xml:space="preserve"> </v>
      </c>
      <c r="E3" s="132" t="str">
        <f>'Data Sheet'!$C$38</f>
        <v>12/31/2017</v>
      </c>
      <c r="F3" s="37"/>
      <c r="G3" s="116" t="s">
        <v>2993</v>
      </c>
      <c r="H3" s="696" t="str">
        <f>'Data Sheet'!$C$40</f>
        <v xml:space="preserve"> </v>
      </c>
      <c r="I3" s="110" t="str">
        <f>'Data Sheet'!$C$38</f>
        <v>12/31/2017</v>
      </c>
    </row>
    <row r="4" spans="1:9" ht="21" customHeight="1">
      <c r="A4" s="31" t="s">
        <v>3178</v>
      </c>
      <c r="B4" s="32"/>
      <c r="C4" s="32"/>
      <c r="D4" s="32"/>
      <c r="E4" s="33"/>
      <c r="F4" s="31" t="s">
        <v>3179</v>
      </c>
      <c r="G4" s="32"/>
      <c r="H4" s="32"/>
      <c r="I4" s="454"/>
    </row>
    <row r="5" spans="1:9" ht="19.899999999999999" customHeight="1">
      <c r="A5" s="204"/>
      <c r="B5" s="119" t="s">
        <v>3180</v>
      </c>
      <c r="C5" s="829" t="s">
        <v>3181</v>
      </c>
      <c r="D5" s="120"/>
      <c r="E5" s="129"/>
      <c r="F5" s="118"/>
      <c r="G5" s="35"/>
      <c r="H5" s="30"/>
      <c r="I5" s="73"/>
    </row>
    <row r="6" spans="1:9" ht="17.649999999999999" customHeight="1">
      <c r="A6" s="204"/>
      <c r="B6" s="119" t="s">
        <v>3182</v>
      </c>
      <c r="C6" s="829" t="s">
        <v>3183</v>
      </c>
      <c r="D6" s="120"/>
      <c r="E6" s="129"/>
      <c r="F6" s="118"/>
      <c r="G6" s="35"/>
      <c r="H6" s="30"/>
      <c r="I6" s="73"/>
    </row>
    <row r="7" spans="1:9" ht="17.649999999999999" customHeight="1">
      <c r="A7" s="204"/>
      <c r="B7" s="119" t="s">
        <v>3184</v>
      </c>
      <c r="C7" s="829" t="s">
        <v>3185</v>
      </c>
      <c r="D7" s="120"/>
      <c r="E7" s="129"/>
      <c r="F7" s="118"/>
      <c r="G7" s="35"/>
      <c r="H7" s="30"/>
      <c r="I7" s="73"/>
    </row>
    <row r="8" spans="1:9" ht="17.649999999999999" customHeight="1">
      <c r="A8" s="205"/>
      <c r="B8" s="123" t="s">
        <v>3186</v>
      </c>
      <c r="C8" s="123" t="s">
        <v>3187</v>
      </c>
      <c r="D8" s="206"/>
      <c r="E8" s="131"/>
      <c r="F8" s="31"/>
      <c r="G8" s="207"/>
      <c r="H8" s="38"/>
      <c r="I8" s="73"/>
    </row>
    <row r="9" spans="1:9" ht="17.649999999999999" customHeight="1">
      <c r="A9" s="34"/>
      <c r="B9" s="52"/>
      <c r="C9" s="35"/>
      <c r="D9" s="61"/>
      <c r="E9" s="659" t="s">
        <v>3188</v>
      </c>
      <c r="F9" s="31" t="s">
        <v>3188</v>
      </c>
      <c r="G9" s="64"/>
      <c r="H9" s="208"/>
      <c r="I9" s="209"/>
    </row>
    <row r="10" spans="1:9" ht="17.649999999999999" customHeight="1">
      <c r="A10" s="51"/>
      <c r="B10" s="35"/>
      <c r="C10" s="35"/>
      <c r="D10" s="61"/>
      <c r="E10" s="39"/>
      <c r="F10" s="118"/>
      <c r="G10" s="61" t="s">
        <v>3189</v>
      </c>
      <c r="H10" s="652" t="s">
        <v>3190</v>
      </c>
      <c r="I10" s="174" t="s">
        <v>1728</v>
      </c>
    </row>
    <row r="11" spans="1:9" ht="17.649999999999999" customHeight="1">
      <c r="A11" s="150" t="s">
        <v>1728</v>
      </c>
      <c r="B11" s="35" t="s">
        <v>3191</v>
      </c>
      <c r="C11" s="35"/>
      <c r="D11" s="210" t="s">
        <v>3192</v>
      </c>
      <c r="E11" s="39"/>
      <c r="F11" s="660" t="s">
        <v>3193</v>
      </c>
      <c r="G11" s="210" t="s">
        <v>3194</v>
      </c>
      <c r="H11" s="652" t="s">
        <v>2517</v>
      </c>
      <c r="I11" s="174" t="s">
        <v>1731</v>
      </c>
    </row>
    <row r="12" spans="1:9" ht="17.649999999999999" customHeight="1">
      <c r="A12" s="150" t="s">
        <v>1731</v>
      </c>
      <c r="B12" s="52"/>
      <c r="C12" s="35"/>
      <c r="D12" s="210" t="s">
        <v>3195</v>
      </c>
      <c r="E12" s="661" t="s">
        <v>3196</v>
      </c>
      <c r="F12" s="118"/>
      <c r="G12" s="210" t="s">
        <v>3197</v>
      </c>
      <c r="H12" s="65"/>
      <c r="I12" s="49"/>
    </row>
    <row r="13" spans="1:9" ht="17.649999999999999" customHeight="1">
      <c r="A13" s="34"/>
      <c r="B13" s="57"/>
      <c r="C13" s="30"/>
      <c r="D13" s="210"/>
      <c r="E13" s="39"/>
      <c r="F13" s="660" t="s">
        <v>3024</v>
      </c>
      <c r="G13" s="210"/>
      <c r="H13" s="65"/>
      <c r="I13" s="49"/>
    </row>
    <row r="14" spans="1:9" ht="17.649999999999999" customHeight="1">
      <c r="A14" s="37"/>
      <c r="B14" s="55" t="s">
        <v>3021</v>
      </c>
      <c r="C14" s="32"/>
      <c r="D14" s="186" t="s">
        <v>3022</v>
      </c>
      <c r="E14" s="659" t="s">
        <v>3023</v>
      </c>
      <c r="F14" s="31"/>
      <c r="G14" s="186" t="s">
        <v>2346</v>
      </c>
      <c r="H14" s="656" t="s">
        <v>2347</v>
      </c>
      <c r="I14" s="133"/>
    </row>
    <row r="15" spans="1:9" ht="17.649999999999999" customHeight="1">
      <c r="A15" s="51"/>
      <c r="B15" s="1272" t="s">
        <v>3198</v>
      </c>
      <c r="C15" s="30"/>
      <c r="D15" s="210"/>
      <c r="E15" s="39"/>
      <c r="F15" s="178"/>
      <c r="G15" s="1281"/>
      <c r="H15" s="210"/>
      <c r="I15" s="49"/>
    </row>
    <row r="16" spans="1:9" ht="17.649999999999999" customHeight="1">
      <c r="A16" s="37">
        <v>1</v>
      </c>
      <c r="B16" s="1273" t="s">
        <v>3032</v>
      </c>
      <c r="C16" s="38"/>
      <c r="D16" s="211"/>
      <c r="E16" s="212"/>
      <c r="F16" s="213"/>
      <c r="G16" s="1282"/>
      <c r="H16" s="812">
        <f>D16+E16-G16</f>
        <v>0</v>
      </c>
      <c r="I16" s="133">
        <v>1</v>
      </c>
    </row>
    <row r="17" spans="1:9" ht="17.649999999999999" customHeight="1">
      <c r="A17" s="54">
        <v>2</v>
      </c>
      <c r="B17" s="1273" t="s">
        <v>3033</v>
      </c>
      <c r="C17" s="38"/>
      <c r="D17" s="1275"/>
      <c r="E17" s="1276"/>
      <c r="F17" s="178"/>
      <c r="G17" s="1282"/>
      <c r="H17" s="811">
        <f>D17+E17-G17</f>
        <v>0</v>
      </c>
      <c r="I17" s="133">
        <v>2</v>
      </c>
    </row>
    <row r="18" spans="1:9" ht="17.649999999999999" customHeight="1">
      <c r="A18" s="54">
        <v>3</v>
      </c>
      <c r="B18" s="1133" t="s">
        <v>3034</v>
      </c>
      <c r="C18" s="32"/>
      <c r="D18" s="214"/>
      <c r="E18" s="223"/>
      <c r="F18" s="215"/>
      <c r="G18" s="1282"/>
      <c r="H18" s="811">
        <f>D18+E18-G18</f>
        <v>0</v>
      </c>
      <c r="I18" s="133">
        <v>3</v>
      </c>
    </row>
    <row r="19" spans="1:9" ht="17.649999999999999" customHeight="1">
      <c r="A19" s="54">
        <v>4</v>
      </c>
      <c r="B19" s="1133" t="s">
        <v>3035</v>
      </c>
      <c r="C19" s="32"/>
      <c r="D19" s="214"/>
      <c r="E19" s="223"/>
      <c r="F19" s="178"/>
      <c r="G19" s="1282"/>
      <c r="H19" s="811">
        <f>D19+E19-G19</f>
        <v>0</v>
      </c>
      <c r="I19" s="133">
        <v>4</v>
      </c>
    </row>
    <row r="20" spans="1:9" ht="17.649999999999999" customHeight="1">
      <c r="A20" s="54">
        <v>5</v>
      </c>
      <c r="B20" s="1133" t="s">
        <v>3036</v>
      </c>
      <c r="C20" s="32"/>
      <c r="D20" s="214"/>
      <c r="E20" s="223"/>
      <c r="F20" s="215"/>
      <c r="G20" s="1282"/>
      <c r="H20" s="811">
        <f>D20+E20-G20</f>
        <v>0</v>
      </c>
      <c r="I20" s="133">
        <v>5</v>
      </c>
    </row>
    <row r="21" spans="1:9" ht="17.649999999999999" customHeight="1">
      <c r="A21" s="54">
        <v>6</v>
      </c>
      <c r="B21" s="1133" t="s">
        <v>3037</v>
      </c>
      <c r="C21" s="32"/>
      <c r="D21" s="152">
        <f>SUM(D16:D20)</f>
        <v>0</v>
      </c>
      <c r="E21" s="216"/>
      <c r="F21" s="178"/>
      <c r="G21" s="217"/>
      <c r="H21" s="811">
        <f>SUM(H16:H20)</f>
        <v>0</v>
      </c>
      <c r="I21" s="133">
        <v>6</v>
      </c>
    </row>
    <row r="22" spans="1:9" ht="17.649999999999999" customHeight="1">
      <c r="A22" s="54">
        <v>7</v>
      </c>
      <c r="B22" s="1133" t="s">
        <v>3038</v>
      </c>
      <c r="C22" s="32"/>
      <c r="D22" s="218"/>
      <c r="E22" s="219"/>
      <c r="F22" s="183"/>
      <c r="G22" s="220"/>
      <c r="H22" s="185"/>
      <c r="I22" s="133">
        <v>7</v>
      </c>
    </row>
    <row r="23" spans="1:9" ht="17.649999999999999" customHeight="1">
      <c r="A23" s="54">
        <v>8</v>
      </c>
      <c r="B23" s="1133" t="s">
        <v>3039</v>
      </c>
      <c r="C23" s="32"/>
      <c r="D23" s="214"/>
      <c r="E23" s="1277"/>
      <c r="F23" s="1283"/>
      <c r="G23" s="214"/>
      <c r="H23" s="811">
        <f>D23+E23-F23-G23</f>
        <v>0</v>
      </c>
      <c r="I23" s="133">
        <v>8</v>
      </c>
    </row>
    <row r="24" spans="1:9" ht="17.649999999999999" customHeight="1">
      <c r="A24" s="54">
        <v>9</v>
      </c>
      <c r="B24" s="1133" t="s">
        <v>3040</v>
      </c>
      <c r="C24" s="32"/>
      <c r="D24" s="214"/>
      <c r="E24" s="1277"/>
      <c r="F24" s="1283"/>
      <c r="G24" s="214"/>
      <c r="H24" s="811">
        <f>D24+E24-F24-G24</f>
        <v>0</v>
      </c>
      <c r="I24" s="133">
        <v>9</v>
      </c>
    </row>
    <row r="25" spans="1:9" ht="17.649999999999999" customHeight="1">
      <c r="A25" s="54">
        <v>10</v>
      </c>
      <c r="B25" s="1133" t="s">
        <v>3041</v>
      </c>
      <c r="C25" s="32"/>
      <c r="D25" s="152">
        <f>D23+D24</f>
        <v>0</v>
      </c>
      <c r="E25" s="1278"/>
      <c r="F25" s="221"/>
      <c r="G25" s="222"/>
      <c r="H25" s="811">
        <f>H23+H24</f>
        <v>0</v>
      </c>
      <c r="I25" s="133">
        <v>10</v>
      </c>
    </row>
    <row r="26" spans="1:9" ht="17.649999999999999" customHeight="1">
      <c r="A26" s="54">
        <v>11</v>
      </c>
      <c r="B26" s="1133" t="s">
        <v>3042</v>
      </c>
      <c r="C26" s="32"/>
      <c r="D26" s="214"/>
      <c r="E26" s="1277"/>
      <c r="F26" s="1283"/>
      <c r="G26" s="214"/>
      <c r="H26" s="811">
        <f>D26+E26-F26-G26</f>
        <v>0</v>
      </c>
      <c r="I26" s="133">
        <v>11</v>
      </c>
    </row>
    <row r="27" spans="1:9" ht="17.649999999999999" customHeight="1">
      <c r="A27" s="54">
        <v>12</v>
      </c>
      <c r="B27" s="1133" t="s">
        <v>3043</v>
      </c>
      <c r="C27" s="32"/>
      <c r="D27" s="214"/>
      <c r="E27" s="1277"/>
      <c r="F27" s="1283"/>
      <c r="G27" s="214"/>
      <c r="H27" s="811">
        <f>D27+E27-F27-G27</f>
        <v>0</v>
      </c>
      <c r="I27" s="133">
        <v>12</v>
      </c>
    </row>
    <row r="28" spans="1:9" ht="17.649999999999999" customHeight="1">
      <c r="A28" s="54">
        <v>13</v>
      </c>
      <c r="B28" s="1133" t="s">
        <v>3044</v>
      </c>
      <c r="C28" s="32"/>
      <c r="D28" s="214"/>
      <c r="E28" s="223"/>
      <c r="F28" s="1284"/>
      <c r="G28" s="214"/>
      <c r="H28" s="811">
        <f>D28+E28-F28-G28</f>
        <v>0</v>
      </c>
      <c r="I28" s="133">
        <v>13</v>
      </c>
    </row>
    <row r="29" spans="1:9" ht="17.649999999999999" customHeight="1">
      <c r="A29" s="51">
        <v>14</v>
      </c>
      <c r="B29" s="1274" t="s">
        <v>3045</v>
      </c>
      <c r="C29" s="35"/>
      <c r="D29" s="224">
        <f>D21+D25+D26+D27-D28</f>
        <v>0</v>
      </c>
      <c r="E29" s="1279"/>
      <c r="F29" s="225"/>
      <c r="G29" s="226"/>
      <c r="H29" s="1285">
        <f>H21+H25+H26+H27-H28</f>
        <v>0</v>
      </c>
      <c r="I29" s="49">
        <v>14</v>
      </c>
    </row>
    <row r="30" spans="1:9" ht="17.649999999999999" customHeight="1">
      <c r="A30" s="134"/>
      <c r="B30" s="1133" t="s">
        <v>3046</v>
      </c>
      <c r="C30" s="32"/>
      <c r="D30" s="152"/>
      <c r="E30" s="1279"/>
      <c r="F30" s="215"/>
      <c r="G30" s="217"/>
      <c r="H30" s="811"/>
      <c r="I30" s="110"/>
    </row>
    <row r="31" spans="1:9" ht="17.649999999999999" customHeight="1">
      <c r="A31" s="54">
        <v>15</v>
      </c>
      <c r="B31" s="1133" t="s">
        <v>3047</v>
      </c>
      <c r="C31" s="32"/>
      <c r="D31" s="214"/>
      <c r="E31" s="1279"/>
      <c r="F31" s="215"/>
      <c r="G31" s="217"/>
      <c r="H31" s="1282"/>
      <c r="I31" s="133">
        <v>15</v>
      </c>
    </row>
    <row r="32" spans="1:9" ht="17.649999999999999" customHeight="1">
      <c r="A32" s="54">
        <v>16</v>
      </c>
      <c r="B32" s="1133" t="s">
        <v>3048</v>
      </c>
      <c r="C32" s="32"/>
      <c r="D32" s="214"/>
      <c r="E32" s="1279"/>
      <c r="F32" s="215"/>
      <c r="G32" s="217"/>
      <c r="H32" s="1282"/>
      <c r="I32" s="133">
        <v>16</v>
      </c>
    </row>
    <row r="33" spans="1:9" ht="17.649999999999999" customHeight="1">
      <c r="A33" s="54">
        <v>17</v>
      </c>
      <c r="B33" s="1133" t="s">
        <v>3049</v>
      </c>
      <c r="C33" s="32"/>
      <c r="D33" s="214"/>
      <c r="E33" s="1280"/>
      <c r="F33" s="183"/>
      <c r="G33" s="222"/>
      <c r="H33" s="1286"/>
      <c r="I33" s="133">
        <v>17</v>
      </c>
    </row>
    <row r="34" spans="1:9" ht="17.649999999999999" customHeight="1">
      <c r="A34" s="54">
        <v>18</v>
      </c>
      <c r="B34" s="1133" t="s">
        <v>3050</v>
      </c>
      <c r="C34" s="32"/>
      <c r="D34" s="214"/>
      <c r="E34" s="1277"/>
      <c r="F34" s="1283"/>
      <c r="G34" s="214"/>
      <c r="H34" s="1286">
        <f>D34+E34-F34-G34</f>
        <v>0</v>
      </c>
      <c r="I34" s="133">
        <v>18</v>
      </c>
    </row>
    <row r="35" spans="1:9" ht="17.649999999999999" customHeight="1">
      <c r="A35" s="54">
        <v>19</v>
      </c>
      <c r="B35" s="1133" t="s">
        <v>3051</v>
      </c>
      <c r="C35" s="32"/>
      <c r="D35" s="214"/>
      <c r="E35" s="1277"/>
      <c r="F35" s="1283"/>
      <c r="G35" s="214"/>
      <c r="H35" s="1286">
        <f>D35+E35-F35-G35</f>
        <v>0</v>
      </c>
      <c r="I35" s="133">
        <v>19</v>
      </c>
    </row>
    <row r="36" spans="1:9" ht="17.649999999999999" customHeight="1">
      <c r="A36" s="54">
        <v>20</v>
      </c>
      <c r="B36" s="1133" t="s">
        <v>3052</v>
      </c>
      <c r="C36" s="32"/>
      <c r="D36" s="214"/>
      <c r="E36" s="1277"/>
      <c r="F36" s="1283"/>
      <c r="G36" s="214"/>
      <c r="H36" s="1286">
        <f>D36+E36-F36-G36</f>
        <v>0</v>
      </c>
      <c r="I36" s="133">
        <v>20</v>
      </c>
    </row>
    <row r="37" spans="1:9" ht="17.649999999999999" customHeight="1">
      <c r="A37" s="54">
        <v>21</v>
      </c>
      <c r="B37" s="1133" t="s">
        <v>2330</v>
      </c>
      <c r="C37" s="32"/>
      <c r="D37" s="214"/>
      <c r="E37" s="1277"/>
      <c r="F37" s="1283"/>
      <c r="G37" s="214"/>
      <c r="H37" s="1286">
        <f>D37+E37-F37-G37</f>
        <v>0</v>
      </c>
      <c r="I37" s="133">
        <v>21</v>
      </c>
    </row>
    <row r="38" spans="1:9" ht="17.649999999999999" customHeight="1">
      <c r="A38" s="51">
        <v>22</v>
      </c>
      <c r="B38" s="1274" t="s">
        <v>3053</v>
      </c>
      <c r="C38" s="35"/>
      <c r="D38" s="224">
        <f>SUM(D35:D37)</f>
        <v>0</v>
      </c>
      <c r="E38" s="1279"/>
      <c r="F38" s="225"/>
      <c r="G38" s="226"/>
      <c r="H38" s="1287">
        <f>SUM(H35:H37)</f>
        <v>0</v>
      </c>
      <c r="I38" s="49">
        <v>22</v>
      </c>
    </row>
    <row r="39" spans="1:9" ht="17.649999999999999" customHeight="1">
      <c r="A39" s="134"/>
      <c r="B39" s="1133" t="s">
        <v>3054</v>
      </c>
      <c r="C39" s="32"/>
      <c r="D39" s="152"/>
      <c r="E39" s="1280"/>
      <c r="F39" s="183"/>
      <c r="G39" s="222"/>
      <c r="H39" s="1286"/>
      <c r="I39" s="110"/>
    </row>
    <row r="40" spans="1:9">
      <c r="A40" s="72"/>
      <c r="B40" s="35"/>
      <c r="C40" s="35"/>
      <c r="D40" s="143"/>
      <c r="E40" s="39"/>
      <c r="F40" s="118"/>
      <c r="G40" s="143"/>
      <c r="H40" s="30"/>
      <c r="I40" s="73"/>
    </row>
    <row r="41" spans="1:9">
      <c r="A41" s="72"/>
      <c r="B41" s="35"/>
      <c r="C41" s="35"/>
      <c r="D41" s="143"/>
      <c r="E41" s="39"/>
      <c r="F41" s="118"/>
      <c r="G41" s="143"/>
      <c r="H41" s="30"/>
      <c r="I41" s="73"/>
    </row>
    <row r="42" spans="1:9">
      <c r="A42" s="34"/>
      <c r="B42" s="35"/>
      <c r="C42" s="35"/>
      <c r="D42" s="143"/>
      <c r="E42" s="39"/>
      <c r="F42" s="118"/>
      <c r="G42" s="143"/>
      <c r="H42" s="30"/>
      <c r="I42" s="73"/>
    </row>
    <row r="43" spans="1:9">
      <c r="A43" s="34"/>
      <c r="B43" s="30"/>
      <c r="C43" s="35"/>
      <c r="D43" s="143"/>
      <c r="E43" s="39"/>
      <c r="F43" s="34"/>
      <c r="G43" s="143"/>
      <c r="H43" s="30"/>
      <c r="I43" s="73"/>
    </row>
    <row r="44" spans="1:9">
      <c r="A44" s="34"/>
      <c r="B44" s="35"/>
      <c r="C44" s="35"/>
      <c r="D44" s="143"/>
      <c r="E44" s="39"/>
      <c r="F44" s="34"/>
      <c r="G44" s="143"/>
      <c r="H44" s="30"/>
      <c r="I44" s="73"/>
    </row>
    <row r="45" spans="1:9">
      <c r="A45" s="34"/>
      <c r="B45" s="30"/>
      <c r="C45" s="35"/>
      <c r="D45" s="143"/>
      <c r="E45" s="39"/>
      <c r="F45" s="118"/>
      <c r="G45" s="143"/>
      <c r="H45" s="30"/>
      <c r="I45" s="73"/>
    </row>
    <row r="46" spans="1:9">
      <c r="A46" s="34"/>
      <c r="B46" s="30"/>
      <c r="C46" s="35"/>
      <c r="D46" s="143"/>
      <c r="E46" s="39"/>
      <c r="F46" s="34"/>
      <c r="G46" s="143"/>
      <c r="H46" s="30"/>
      <c r="I46" s="73"/>
    </row>
    <row r="47" spans="1:9">
      <c r="A47" s="34"/>
      <c r="B47" s="30"/>
      <c r="C47" s="35"/>
      <c r="D47" s="143"/>
      <c r="E47" s="39"/>
      <c r="F47" s="34"/>
      <c r="G47" s="143"/>
      <c r="H47" s="30"/>
      <c r="I47" s="73"/>
    </row>
    <row r="48" spans="1:9">
      <c r="A48" s="34"/>
      <c r="B48" s="30"/>
      <c r="C48" s="35"/>
      <c r="D48" s="143"/>
      <c r="E48" s="39"/>
      <c r="F48" s="34"/>
      <c r="G48" s="143"/>
      <c r="H48" s="30"/>
      <c r="I48" s="73"/>
    </row>
    <row r="49" spans="1:9">
      <c r="A49" s="34"/>
      <c r="B49" s="30"/>
      <c r="C49" s="35"/>
      <c r="D49" s="143"/>
      <c r="E49" s="39"/>
      <c r="F49" s="34"/>
      <c r="G49" s="143"/>
      <c r="H49" s="30"/>
      <c r="I49" s="73"/>
    </row>
    <row r="50" spans="1:9">
      <c r="A50" s="34"/>
      <c r="B50" s="30"/>
      <c r="C50" s="35"/>
      <c r="D50" s="143"/>
      <c r="E50" s="39"/>
      <c r="F50" s="34"/>
      <c r="G50" s="143"/>
      <c r="H50" s="30"/>
      <c r="I50" s="73"/>
    </row>
    <row r="51" spans="1:9">
      <c r="A51" s="34"/>
      <c r="B51" s="30"/>
      <c r="C51" s="35"/>
      <c r="D51" s="143"/>
      <c r="E51" s="39"/>
      <c r="F51" s="34"/>
      <c r="G51" s="143"/>
      <c r="H51" s="30"/>
      <c r="I51" s="73"/>
    </row>
    <row r="52" spans="1:9">
      <c r="A52" s="34"/>
      <c r="B52" s="30"/>
      <c r="C52" s="35"/>
      <c r="D52" s="143"/>
      <c r="E52" s="39"/>
      <c r="F52" s="34"/>
      <c r="G52" s="143"/>
      <c r="H52" s="30"/>
      <c r="I52" s="73"/>
    </row>
    <row r="53" spans="1:9">
      <c r="A53" s="34"/>
      <c r="B53" s="30"/>
      <c r="C53" s="35"/>
      <c r="D53" s="143"/>
      <c r="E53" s="39"/>
      <c r="F53" s="34"/>
      <c r="G53" s="143"/>
      <c r="H53" s="30"/>
      <c r="I53" s="73"/>
    </row>
    <row r="54" spans="1:9" ht="15.75" thickBot="1">
      <c r="A54" s="40"/>
      <c r="B54" s="41"/>
      <c r="C54" s="42"/>
      <c r="D54" s="145"/>
      <c r="E54" s="163"/>
      <c r="F54" s="40"/>
      <c r="G54" s="145"/>
      <c r="H54" s="41"/>
      <c r="I54" s="113"/>
    </row>
    <row r="55" spans="1:9">
      <c r="A55" s="30"/>
      <c r="B55" s="30"/>
      <c r="C55" s="35"/>
      <c r="D55" s="143"/>
      <c r="E55" s="30"/>
      <c r="F55" s="30"/>
      <c r="G55" s="143"/>
      <c r="H55" s="30"/>
    </row>
    <row r="56" spans="1:9">
      <c r="A56" s="17" t="s">
        <v>2433</v>
      </c>
      <c r="B56" s="30"/>
      <c r="C56" s="35"/>
      <c r="D56" s="143"/>
      <c r="E56" s="30"/>
      <c r="F56" s="17" t="s">
        <v>2433</v>
      </c>
      <c r="G56" s="143"/>
      <c r="H56" s="30"/>
    </row>
    <row r="57" spans="1:9">
      <c r="A57" s="35" t="s">
        <v>3055</v>
      </c>
      <c r="B57" s="69"/>
      <c r="C57" s="69"/>
      <c r="D57" s="147"/>
      <c r="E57" s="35"/>
      <c r="F57" s="147" t="s">
        <v>3056</v>
      </c>
      <c r="G57" s="69"/>
      <c r="H57" s="35"/>
      <c r="I57" s="69"/>
    </row>
    <row r="58" spans="1:9">
      <c r="A58" s="30"/>
      <c r="B58" s="30"/>
      <c r="C58" s="30"/>
      <c r="D58" s="143"/>
      <c r="E58" s="30"/>
      <c r="F58" s="30"/>
      <c r="G58" s="143"/>
      <c r="H58" s="30"/>
    </row>
    <row r="59" spans="1:9">
      <c r="A59" s="30"/>
      <c r="B59" s="30"/>
      <c r="C59" s="30"/>
      <c r="D59" s="143"/>
      <c r="E59" s="30"/>
      <c r="F59" s="30"/>
      <c r="G59" s="143"/>
      <c r="H59" s="30"/>
    </row>
    <row r="60" spans="1:9">
      <c r="A60" s="30"/>
      <c r="B60" s="30"/>
      <c r="C60" s="30"/>
      <c r="D60" s="143"/>
      <c r="E60" s="30"/>
      <c r="F60" s="30"/>
      <c r="G60" s="143"/>
      <c r="H60" s="30"/>
    </row>
    <row r="61" spans="1:9">
      <c r="A61" s="30"/>
      <c r="B61" s="30"/>
      <c r="C61" s="30"/>
      <c r="D61" s="143"/>
      <c r="E61" s="30"/>
      <c r="F61" s="30"/>
      <c r="G61" s="143"/>
      <c r="H61" s="30"/>
    </row>
    <row r="62" spans="1:9">
      <c r="A62" s="30"/>
      <c r="B62" s="30"/>
      <c r="C62" s="30"/>
      <c r="D62" s="143"/>
      <c r="E62" s="30"/>
      <c r="F62" s="30"/>
      <c r="G62" s="143"/>
      <c r="H62" s="30"/>
    </row>
    <row r="63" spans="1:9">
      <c r="A63" s="30"/>
      <c r="B63" s="30"/>
      <c r="C63" s="30"/>
      <c r="D63" s="143"/>
      <c r="E63" s="30"/>
      <c r="F63" s="30"/>
      <c r="G63" s="143"/>
      <c r="H63" s="30"/>
    </row>
    <row r="64" spans="1:9">
      <c r="A64" s="30"/>
      <c r="B64" s="30"/>
      <c r="C64" s="30"/>
      <c r="D64" s="143"/>
      <c r="E64" s="30"/>
      <c r="F64" s="30"/>
      <c r="G64" s="143"/>
      <c r="H64" s="30"/>
    </row>
    <row r="65" spans="1:8">
      <c r="A65" s="30"/>
      <c r="B65"/>
      <c r="C65" s="30"/>
      <c r="D65" s="143"/>
      <c r="E65" s="30"/>
      <c r="F65" s="30"/>
      <c r="G65" s="143"/>
      <c r="H65" s="30"/>
    </row>
    <row r="66" spans="1:8">
      <c r="A66" s="30"/>
      <c r="B66"/>
      <c r="C66" s="30"/>
      <c r="D66" s="143"/>
      <c r="E66" s="30"/>
      <c r="F66" s="30"/>
      <c r="G66" s="143"/>
      <c r="H66" s="30"/>
    </row>
    <row r="67" spans="1:8">
      <c r="A67" s="30"/>
      <c r="B67"/>
      <c r="C67" s="30"/>
      <c r="D67" s="143"/>
      <c r="E67" s="30"/>
      <c r="F67" s="30"/>
      <c r="G67" s="143"/>
      <c r="H67" s="30"/>
    </row>
    <row r="68" spans="1:8">
      <c r="A68" s="30"/>
      <c r="B68"/>
      <c r="C68" s="30"/>
      <c r="D68" s="143"/>
      <c r="E68" s="30"/>
      <c r="F68" s="30"/>
      <c r="G68" s="143"/>
      <c r="H68" s="30"/>
    </row>
    <row r="69" spans="1:8">
      <c r="A69" s="30"/>
      <c r="B69"/>
      <c r="C69" s="30"/>
      <c r="D69" s="143"/>
      <c r="E69" s="30"/>
      <c r="F69" s="30"/>
      <c r="G69" s="143"/>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8"/>
      <c r="C152" s="17"/>
      <c r="D152" s="17"/>
      <c r="E152" s="17"/>
      <c r="F152" s="408"/>
    </row>
  </sheetData>
  <printOptions horizontalCentered="1" verticalCentered="1"/>
  <pageMargins left="0.5" right="0.5" top="0.5" bottom="0.5" header="0.5" footer="0.5"/>
  <pageSetup scale="76"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L169"/>
  <sheetViews>
    <sheetView defaultGridColor="0" topLeftCell="D113" colorId="22" zoomScaleNormal="100" zoomScaleSheetLayoutView="40" workbookViewId="0">
      <selection activeCell="I143" sqref="I143"/>
    </sheetView>
  </sheetViews>
  <sheetFormatPr defaultColWidth="9.6640625" defaultRowHeight="15"/>
  <cols>
    <col min="1" max="1" width="4.6640625" style="1538" customWidth="1"/>
    <col min="2" max="2" width="35.6640625" style="1538" customWidth="1"/>
    <col min="3" max="3" width="28.6640625" style="1538" customWidth="1"/>
    <col min="4" max="4" width="20.6640625" style="1538" customWidth="1"/>
    <col min="5" max="5" width="17.44140625" style="1538" customWidth="1"/>
    <col min="6" max="9" width="23.6640625" style="1538" customWidth="1"/>
    <col min="10" max="10" width="7.44140625" style="1538" bestFit="1" customWidth="1"/>
    <col min="11" max="11" width="4.6640625" style="1538" customWidth="1"/>
    <col min="12" max="16384" width="9.6640625" style="1538"/>
  </cols>
  <sheetData>
    <row r="1" spans="1:11" ht="15.2" customHeight="1">
      <c r="A1" s="1535" t="s">
        <v>3289</v>
      </c>
      <c r="B1" s="1536"/>
      <c r="C1" s="1693" t="s">
        <v>3290</v>
      </c>
      <c r="D1" s="1901" t="s">
        <v>1801</v>
      </c>
      <c r="E1" s="1902" t="s">
        <v>1802</v>
      </c>
      <c r="F1" s="1535" t="s">
        <v>1799</v>
      </c>
      <c r="G1" s="1903" t="s">
        <v>3290</v>
      </c>
      <c r="H1" s="1903" t="s">
        <v>1801</v>
      </c>
      <c r="I1" s="1903" t="s">
        <v>1802</v>
      </c>
      <c r="J1" s="1693"/>
      <c r="K1" s="1902"/>
    </row>
    <row r="2" spans="1:11" ht="15.2" customHeight="1">
      <c r="A2" s="1539" t="str">
        <f>'Data Sheet'!$C$25</f>
        <v xml:space="preserve">New York State Electric &amp; Gas Corporation </v>
      </c>
      <c r="B2" s="1540"/>
      <c r="C2" s="1561" t="s">
        <v>3291</v>
      </c>
      <c r="D2" s="1569" t="s">
        <v>3309</v>
      </c>
      <c r="E2" s="1541"/>
      <c r="F2" s="1539" t="str">
        <f>'Data Sheet'!$C$25</f>
        <v xml:space="preserve">New York State Electric &amp; Gas Corporation </v>
      </c>
      <c r="G2" s="1813" t="s">
        <v>3291</v>
      </c>
      <c r="H2" s="1813" t="s">
        <v>3309</v>
      </c>
      <c r="I2" s="1813"/>
      <c r="J2" s="1561"/>
      <c r="K2" s="1541"/>
    </row>
    <row r="3" spans="1:11" ht="15.2" customHeight="1">
      <c r="A3" s="1542" t="s">
        <v>3292</v>
      </c>
      <c r="B3" s="1540"/>
      <c r="C3" s="1561" t="s">
        <v>3293</v>
      </c>
      <c r="D3" s="1600" t="str">
        <f>'Data Sheet'!$C$40</f>
        <v xml:space="preserve"> </v>
      </c>
      <c r="E3" s="1904" t="str">
        <f>'Data Sheet'!$C$38</f>
        <v>12/31/2017</v>
      </c>
      <c r="F3" s="1542"/>
      <c r="G3" s="1905" t="s">
        <v>3293</v>
      </c>
      <c r="H3" s="1644" t="str">
        <f>'Data Sheet'!$C$40</f>
        <v xml:space="preserve"> </v>
      </c>
      <c r="I3" s="1709" t="str">
        <f>'Data Sheet'!$C$38</f>
        <v>12/31/2017</v>
      </c>
      <c r="J3" s="1707"/>
      <c r="K3" s="1906"/>
    </row>
    <row r="4" spans="1:11" ht="15.2" customHeight="1">
      <c r="A4" s="1907" t="s">
        <v>3294</v>
      </c>
      <c r="B4" s="1818"/>
      <c r="C4" s="1818"/>
      <c r="D4" s="1818"/>
      <c r="E4" s="1819"/>
      <c r="F4" s="1907" t="s">
        <v>3295</v>
      </c>
      <c r="G4" s="1818"/>
      <c r="H4" s="1818"/>
      <c r="I4" s="1818"/>
      <c r="J4" s="1818"/>
      <c r="K4" s="1819"/>
    </row>
    <row r="5" spans="1:11" ht="15.2" customHeight="1">
      <c r="A5" s="1539"/>
      <c r="B5" s="1561"/>
      <c r="C5" s="1561"/>
      <c r="D5" s="1561"/>
      <c r="E5" s="1541"/>
      <c r="F5" s="1539"/>
      <c r="G5" s="1561"/>
      <c r="H5" s="1561"/>
      <c r="I5" s="1561"/>
      <c r="J5" s="1561"/>
      <c r="K5" s="1541"/>
    </row>
    <row r="6" spans="1:11" ht="15.2" customHeight="1">
      <c r="A6" s="1908" t="s">
        <v>2117</v>
      </c>
      <c r="B6" s="1909"/>
      <c r="C6" s="1909"/>
      <c r="D6" s="1909"/>
      <c r="E6" s="1910"/>
      <c r="F6" s="1908" t="s">
        <v>303</v>
      </c>
      <c r="J6" s="1909"/>
      <c r="K6" s="1541"/>
    </row>
    <row r="7" spans="1:11" ht="15.2" customHeight="1">
      <c r="A7" s="1908"/>
      <c r="B7" s="1909"/>
      <c r="C7" s="1909"/>
      <c r="D7" s="1909"/>
      <c r="E7" s="1910"/>
      <c r="F7" s="1908" t="s">
        <v>305</v>
      </c>
      <c r="H7" s="1909"/>
      <c r="I7" s="1909"/>
      <c r="J7" s="1909"/>
      <c r="K7" s="1541"/>
    </row>
    <row r="8" spans="1:11" ht="15.2" customHeight="1">
      <c r="A8" s="1908" t="s">
        <v>777</v>
      </c>
      <c r="B8" s="1909"/>
      <c r="C8" s="1909"/>
      <c r="D8" s="1909"/>
      <c r="E8" s="1910"/>
      <c r="F8" s="1908" t="s">
        <v>775</v>
      </c>
      <c r="G8" s="1909"/>
      <c r="H8" s="1909"/>
      <c r="I8" s="1909"/>
      <c r="J8" s="1909"/>
      <c r="K8" s="1541"/>
    </row>
    <row r="9" spans="1:11" ht="15.2" customHeight="1">
      <c r="A9" s="1908" t="s">
        <v>779</v>
      </c>
      <c r="B9" s="1909"/>
      <c r="C9" s="1909"/>
      <c r="D9" s="1909"/>
      <c r="E9" s="1910"/>
      <c r="F9" s="1908" t="s">
        <v>776</v>
      </c>
      <c r="G9" s="1909"/>
      <c r="H9" s="1909"/>
      <c r="I9" s="1909"/>
      <c r="J9" s="1909"/>
      <c r="K9" s="1541"/>
    </row>
    <row r="10" spans="1:11" ht="15.2" customHeight="1">
      <c r="A10" s="1908" t="s">
        <v>780</v>
      </c>
      <c r="B10" s="1909"/>
      <c r="C10" s="1909"/>
      <c r="D10" s="1909"/>
      <c r="E10" s="1910"/>
      <c r="F10" s="1908" t="s">
        <v>778</v>
      </c>
      <c r="G10" s="1909"/>
      <c r="J10" s="1909"/>
      <c r="K10" s="1541"/>
    </row>
    <row r="11" spans="1:11" ht="15.2" customHeight="1">
      <c r="A11" s="1908"/>
      <c r="B11" s="1909"/>
      <c r="C11" s="1909"/>
      <c r="D11" s="1909"/>
      <c r="E11" s="1910"/>
      <c r="F11" s="1908"/>
      <c r="H11" s="1909"/>
      <c r="I11" s="1909"/>
      <c r="J11" s="1909"/>
      <c r="K11" s="1541"/>
    </row>
    <row r="12" spans="1:11" ht="15.2" customHeight="1">
      <c r="A12" s="1908" t="s">
        <v>782</v>
      </c>
      <c r="B12" s="1909"/>
      <c r="C12" s="1909"/>
      <c r="D12" s="1909"/>
      <c r="E12" s="1910"/>
      <c r="F12" s="1908" t="s">
        <v>3925</v>
      </c>
      <c r="G12" s="1909"/>
      <c r="H12" s="1909"/>
      <c r="I12" s="1909"/>
      <c r="J12" s="1909"/>
      <c r="K12" s="1541"/>
    </row>
    <row r="13" spans="1:11" ht="15.2" customHeight="1">
      <c r="A13" s="1908"/>
      <c r="B13" s="1909"/>
      <c r="C13" s="1909"/>
      <c r="D13" s="1909"/>
      <c r="E13" s="1910"/>
      <c r="F13" s="1908" t="s">
        <v>781</v>
      </c>
      <c r="G13" s="1909"/>
      <c r="H13" s="1909"/>
      <c r="I13" s="1909"/>
      <c r="J13" s="1909"/>
      <c r="K13" s="1541"/>
    </row>
    <row r="14" spans="1:11" ht="15.2" customHeight="1">
      <c r="A14" s="2550" t="s">
        <v>3952</v>
      </c>
      <c r="B14" s="2602"/>
      <c r="C14" s="2602"/>
      <c r="D14" s="2602"/>
      <c r="E14" s="2603"/>
      <c r="F14" s="2550" t="s">
        <v>783</v>
      </c>
      <c r="G14" s="1909"/>
      <c r="H14" s="1909"/>
      <c r="I14" s="1909"/>
      <c r="J14" s="1909"/>
      <c r="K14" s="1541"/>
    </row>
    <row r="15" spans="1:11" ht="15.2" customHeight="1">
      <c r="A15" s="2550" t="s">
        <v>3951</v>
      </c>
      <c r="B15" s="2602"/>
      <c r="C15" s="2602"/>
      <c r="D15" s="2602"/>
      <c r="E15" s="2603"/>
      <c r="F15" s="2550" t="s">
        <v>784</v>
      </c>
      <c r="G15" s="1909"/>
      <c r="H15" s="1909"/>
      <c r="I15" s="1909"/>
      <c r="J15" s="1909"/>
      <c r="K15" s="1541"/>
    </row>
    <row r="16" spans="1:11" ht="15.2" customHeight="1">
      <c r="A16" s="1908"/>
      <c r="B16" s="1909"/>
      <c r="C16" s="1909"/>
      <c r="D16" s="1909"/>
      <c r="E16" s="1910"/>
      <c r="F16" s="1908"/>
      <c r="G16" s="1909"/>
      <c r="H16" s="1909"/>
      <c r="I16" s="1909"/>
      <c r="J16" s="1909"/>
      <c r="K16" s="1541"/>
    </row>
    <row r="17" spans="1:11" ht="15.2" customHeight="1">
      <c r="A17" s="1908" t="s">
        <v>3923</v>
      </c>
      <c r="B17" s="1909"/>
      <c r="C17" s="1909"/>
      <c r="D17" s="1909"/>
      <c r="E17" s="1910"/>
      <c r="F17" s="1908" t="s">
        <v>3926</v>
      </c>
      <c r="G17" s="1909"/>
      <c r="H17" s="1909"/>
      <c r="I17" s="1909"/>
      <c r="J17" s="1909"/>
      <c r="K17" s="1541"/>
    </row>
    <row r="18" spans="1:11" ht="15.2" customHeight="1">
      <c r="A18" s="1908"/>
      <c r="B18" s="1909"/>
      <c r="C18" s="1909"/>
      <c r="D18" s="1909"/>
      <c r="E18" s="1910"/>
      <c r="F18" s="1908" t="s">
        <v>626</v>
      </c>
      <c r="G18" s="1909"/>
      <c r="H18" s="1909"/>
      <c r="I18" s="1909"/>
      <c r="J18" s="1909"/>
      <c r="K18" s="1541"/>
    </row>
    <row r="19" spans="1:11" ht="15.2" customHeight="1">
      <c r="A19" s="1908" t="s">
        <v>3924</v>
      </c>
      <c r="B19" s="1909"/>
      <c r="C19" s="1909"/>
      <c r="D19" s="1909"/>
      <c r="E19" s="1910"/>
      <c r="F19" s="1908"/>
      <c r="G19" s="1909"/>
      <c r="H19" s="1909"/>
      <c r="I19" s="1909"/>
      <c r="J19" s="1909"/>
      <c r="K19" s="1541"/>
    </row>
    <row r="20" spans="1:11" ht="15.2" customHeight="1">
      <c r="A20" s="1908" t="s">
        <v>627</v>
      </c>
      <c r="B20" s="1909"/>
      <c r="C20" s="1909"/>
      <c r="D20" s="1909"/>
      <c r="E20" s="1910"/>
      <c r="F20" s="1908" t="s">
        <v>3927</v>
      </c>
      <c r="G20" s="1909"/>
      <c r="H20" s="1909"/>
      <c r="I20" s="1909"/>
      <c r="J20" s="1909"/>
      <c r="K20" s="1541"/>
    </row>
    <row r="21" spans="1:11" ht="15.2" customHeight="1">
      <c r="A21" s="1908" t="s">
        <v>628</v>
      </c>
      <c r="B21" s="1909"/>
      <c r="C21" s="1909"/>
      <c r="D21" s="1909"/>
      <c r="E21" s="1910"/>
      <c r="F21" s="1908" t="s">
        <v>302</v>
      </c>
      <c r="G21" s="1909"/>
      <c r="H21" s="1909"/>
      <c r="I21" s="1909"/>
      <c r="J21" s="1909"/>
      <c r="K21" s="1541"/>
    </row>
    <row r="22" spans="1:11" ht="15.2" customHeight="1">
      <c r="A22" s="1908" t="s">
        <v>301</v>
      </c>
      <c r="B22" s="1909"/>
      <c r="C22" s="1909"/>
      <c r="D22" s="1909"/>
      <c r="E22" s="1910"/>
      <c r="F22" s="1908" t="s">
        <v>304</v>
      </c>
      <c r="G22" s="1909"/>
      <c r="H22" s="1909"/>
      <c r="I22" s="1909"/>
      <c r="J22" s="1909"/>
      <c r="K22" s="1541"/>
    </row>
    <row r="23" spans="1:11" ht="15.2" customHeight="1">
      <c r="A23" s="1539"/>
      <c r="B23" s="1561"/>
      <c r="C23" s="1561"/>
      <c r="D23" s="1561"/>
      <c r="E23" s="1541"/>
      <c r="F23" s="2283"/>
      <c r="G23" s="1707"/>
      <c r="H23" s="1707"/>
      <c r="I23" s="1707"/>
      <c r="J23" s="1707"/>
      <c r="K23" s="1906"/>
    </row>
    <row r="24" spans="1:11" ht="15.2" customHeight="1">
      <c r="A24" s="1911"/>
      <c r="B24" s="1912"/>
      <c r="C24" s="1913"/>
      <c r="D24" s="1553" t="s">
        <v>1834</v>
      </c>
      <c r="E24" s="1578"/>
      <c r="F24" s="1539"/>
      <c r="G24" s="1569"/>
      <c r="H24" s="1561"/>
      <c r="I24" s="1556" t="s">
        <v>1834</v>
      </c>
      <c r="J24" s="1540"/>
      <c r="K24" s="1914"/>
    </row>
    <row r="25" spans="1:11" ht="15.2" customHeight="1">
      <c r="A25" s="1567" t="s">
        <v>1728</v>
      </c>
      <c r="B25" s="1832" t="s">
        <v>176</v>
      </c>
      <c r="C25" s="1540"/>
      <c r="D25" s="1556" t="s">
        <v>3195</v>
      </c>
      <c r="E25" s="1565" t="s">
        <v>306</v>
      </c>
      <c r="F25" s="1567" t="s">
        <v>307</v>
      </c>
      <c r="G25" s="1556" t="s">
        <v>308</v>
      </c>
      <c r="H25" s="1555" t="s">
        <v>309</v>
      </c>
      <c r="I25" s="1556" t="s">
        <v>2517</v>
      </c>
      <c r="J25" s="1540"/>
      <c r="K25" s="1914" t="s">
        <v>1728</v>
      </c>
    </row>
    <row r="26" spans="1:11" ht="15.2" customHeight="1">
      <c r="A26" s="1915" t="s">
        <v>1731</v>
      </c>
      <c r="B26" s="1916" t="s">
        <v>3021</v>
      </c>
      <c r="C26" s="1543"/>
      <c r="D26" s="1559" t="s">
        <v>3022</v>
      </c>
      <c r="E26" s="1544" t="s">
        <v>3023</v>
      </c>
      <c r="F26" s="1915" t="s">
        <v>3024</v>
      </c>
      <c r="G26" s="1559" t="s">
        <v>2346</v>
      </c>
      <c r="H26" s="1558" t="s">
        <v>2347</v>
      </c>
      <c r="I26" s="1559" t="s">
        <v>2348</v>
      </c>
      <c r="J26" s="1543"/>
      <c r="K26" s="1917" t="s">
        <v>1731</v>
      </c>
    </row>
    <row r="27" spans="1:11" ht="15.2" customHeight="1">
      <c r="A27" s="1918">
        <v>1</v>
      </c>
      <c r="B27" s="1919" t="s">
        <v>310</v>
      </c>
      <c r="C27" s="1920"/>
      <c r="D27" s="1921"/>
      <c r="E27" s="1922"/>
      <c r="F27" s="1923"/>
      <c r="G27" s="1924"/>
      <c r="H27" s="1924"/>
      <c r="I27" s="1925"/>
      <c r="J27" s="1926"/>
      <c r="K27" s="1927">
        <v>1</v>
      </c>
    </row>
    <row r="28" spans="1:11" ht="15.2" customHeight="1">
      <c r="A28" s="1918">
        <v>2</v>
      </c>
      <c r="B28" s="1919" t="s">
        <v>311</v>
      </c>
      <c r="C28" s="1920"/>
      <c r="D28" s="1928"/>
      <c r="E28" s="1929"/>
      <c r="F28" s="1930"/>
      <c r="G28" s="1931"/>
      <c r="H28" s="1931"/>
      <c r="I28" s="1931">
        <f>D28+E28-F28+G28+H28</f>
        <v>0</v>
      </c>
      <c r="J28" s="1932" t="s">
        <v>312</v>
      </c>
      <c r="K28" s="1927">
        <v>2</v>
      </c>
    </row>
    <row r="29" spans="1:11" ht="15.2" customHeight="1">
      <c r="A29" s="1918">
        <v>3</v>
      </c>
      <c r="B29" s="1919" t="s">
        <v>313</v>
      </c>
      <c r="C29" s="1920"/>
      <c r="D29" s="1928">
        <v>1978432</v>
      </c>
      <c r="E29" s="1933"/>
      <c r="F29" s="1934"/>
      <c r="G29" s="1864"/>
      <c r="H29" s="1864"/>
      <c r="I29" s="1864">
        <f>D29+E29-F29+G29+H29</f>
        <v>1978432</v>
      </c>
      <c r="J29" s="1932" t="s">
        <v>314</v>
      </c>
      <c r="K29" s="1927">
        <v>3</v>
      </c>
    </row>
    <row r="30" spans="1:11" ht="15.2" customHeight="1">
      <c r="A30" s="1918">
        <v>4</v>
      </c>
      <c r="B30" s="1919" t="s">
        <v>315</v>
      </c>
      <c r="C30" s="1920"/>
      <c r="D30" s="1935">
        <v>19927894</v>
      </c>
      <c r="E30" s="1933">
        <v>142945</v>
      </c>
      <c r="F30" s="1934"/>
      <c r="G30" s="1864"/>
      <c r="H30" s="1864"/>
      <c r="I30" s="1864">
        <f>D30+E30-F30+G30+H30</f>
        <v>20070839</v>
      </c>
      <c r="J30" s="1932" t="s">
        <v>316</v>
      </c>
      <c r="K30" s="1927">
        <v>4</v>
      </c>
    </row>
    <row r="31" spans="1:11" ht="15.2" customHeight="1">
      <c r="A31" s="1918">
        <v>5</v>
      </c>
      <c r="B31" s="1919" t="s">
        <v>317</v>
      </c>
      <c r="C31" s="1920"/>
      <c r="D31" s="1935">
        <f t="shared" ref="D31:I31" si="0">SUM(D28:D30)</f>
        <v>21906326</v>
      </c>
      <c r="E31" s="1933">
        <f t="shared" si="0"/>
        <v>142945</v>
      </c>
      <c r="F31" s="1934">
        <f t="shared" si="0"/>
        <v>0</v>
      </c>
      <c r="G31" s="1864">
        <f t="shared" si="0"/>
        <v>0</v>
      </c>
      <c r="H31" s="1864">
        <f t="shared" si="0"/>
        <v>0</v>
      </c>
      <c r="I31" s="1864">
        <f t="shared" si="0"/>
        <v>22049271</v>
      </c>
      <c r="J31" s="1936"/>
      <c r="K31" s="1927">
        <v>5</v>
      </c>
    </row>
    <row r="32" spans="1:11" ht="15.2" customHeight="1">
      <c r="A32" s="1918">
        <v>6</v>
      </c>
      <c r="B32" s="1919" t="s">
        <v>318</v>
      </c>
      <c r="C32" s="1920"/>
      <c r="D32" s="1937"/>
      <c r="E32" s="1938"/>
      <c r="F32" s="1939"/>
      <c r="G32" s="1940"/>
      <c r="H32" s="1940"/>
      <c r="I32" s="1941" t="s">
        <v>1788</v>
      </c>
      <c r="J32" s="1936"/>
      <c r="K32" s="1927">
        <v>6</v>
      </c>
    </row>
    <row r="33" spans="1:12" ht="15.2" customHeight="1">
      <c r="A33" s="1918">
        <v>7</v>
      </c>
      <c r="B33" s="1919" t="s">
        <v>319</v>
      </c>
      <c r="C33" s="1920"/>
      <c r="D33" s="1942"/>
      <c r="E33" s="1943"/>
      <c r="F33" s="1944"/>
      <c r="G33" s="1945"/>
      <c r="H33" s="1945"/>
      <c r="I33" s="1946" t="s">
        <v>1788</v>
      </c>
      <c r="J33" s="1936"/>
      <c r="K33" s="1927">
        <v>7</v>
      </c>
    </row>
    <row r="34" spans="1:12" ht="15.2" customHeight="1">
      <c r="A34" s="1918">
        <v>8</v>
      </c>
      <c r="B34" s="1919" t="s">
        <v>320</v>
      </c>
      <c r="C34" s="1920"/>
      <c r="D34" s="1935"/>
      <c r="E34" s="1929"/>
      <c r="F34" s="1934"/>
      <c r="G34" s="1864"/>
      <c r="H34" s="1864"/>
      <c r="I34" s="1864">
        <f t="shared" ref="I34:I41" si="1">D34+E34-F34+G34+H34</f>
        <v>0</v>
      </c>
      <c r="J34" s="1932" t="s">
        <v>321</v>
      </c>
      <c r="K34" s="1927">
        <v>8</v>
      </c>
    </row>
    <row r="35" spans="1:12" ht="15.2" customHeight="1">
      <c r="A35" s="1918">
        <v>9</v>
      </c>
      <c r="B35" s="1919" t="s">
        <v>322</v>
      </c>
      <c r="C35" s="1920"/>
      <c r="D35" s="1935">
        <v>658460</v>
      </c>
      <c r="E35" s="1933"/>
      <c r="F35" s="1930"/>
      <c r="G35" s="1864"/>
      <c r="H35" s="1864"/>
      <c r="I35" s="1864">
        <f t="shared" si="1"/>
        <v>658460</v>
      </c>
      <c r="J35" s="1932" t="s">
        <v>323</v>
      </c>
      <c r="K35" s="1927">
        <v>9</v>
      </c>
    </row>
    <row r="36" spans="1:12" ht="15.2" customHeight="1">
      <c r="A36" s="1918">
        <v>10</v>
      </c>
      <c r="B36" s="1919" t="s">
        <v>324</v>
      </c>
      <c r="C36" s="1920"/>
      <c r="D36" s="1935"/>
      <c r="E36" s="1933"/>
      <c r="F36" s="1934"/>
      <c r="G36" s="1864"/>
      <c r="H36" s="1864"/>
      <c r="I36" s="1864">
        <f t="shared" si="1"/>
        <v>0</v>
      </c>
      <c r="J36" s="1932" t="s">
        <v>325</v>
      </c>
      <c r="K36" s="1927">
        <v>10</v>
      </c>
    </row>
    <row r="37" spans="1:12" ht="15.2" customHeight="1">
      <c r="A37" s="1918">
        <v>11</v>
      </c>
      <c r="B37" s="1919" t="s">
        <v>326</v>
      </c>
      <c r="C37" s="1920"/>
      <c r="D37" s="1935"/>
      <c r="E37" s="1933"/>
      <c r="F37" s="1934"/>
      <c r="G37" s="1864"/>
      <c r="H37" s="1864"/>
      <c r="I37" s="1864">
        <f t="shared" si="1"/>
        <v>0</v>
      </c>
      <c r="J37" s="1932" t="s">
        <v>327</v>
      </c>
      <c r="K37" s="1927">
        <v>11</v>
      </c>
    </row>
    <row r="38" spans="1:12" ht="15.2" customHeight="1">
      <c r="A38" s="1918">
        <v>12</v>
      </c>
      <c r="B38" s="1919" t="s">
        <v>4407</v>
      </c>
      <c r="C38" s="1920"/>
      <c r="D38" s="1935"/>
      <c r="E38" s="1933"/>
      <c r="F38" s="1934"/>
      <c r="G38" s="1864"/>
      <c r="H38" s="1864"/>
      <c r="I38" s="1864">
        <f t="shared" si="1"/>
        <v>0</v>
      </c>
      <c r="J38" s="1932" t="s">
        <v>328</v>
      </c>
      <c r="K38" s="1927">
        <v>12</v>
      </c>
    </row>
    <row r="39" spans="1:12" ht="15.2" customHeight="1">
      <c r="A39" s="1918">
        <v>13</v>
      </c>
      <c r="B39" s="1919" t="s">
        <v>329</v>
      </c>
      <c r="C39" s="1920"/>
      <c r="D39" s="1935"/>
      <c r="E39" s="1933"/>
      <c r="F39" s="1934"/>
      <c r="G39" s="1864"/>
      <c r="H39" s="1864"/>
      <c r="I39" s="1864">
        <f t="shared" si="1"/>
        <v>0</v>
      </c>
      <c r="J39" s="1932" t="s">
        <v>330</v>
      </c>
      <c r="K39" s="1927">
        <v>13</v>
      </c>
    </row>
    <row r="40" spans="1:12" ht="15.2" customHeight="1">
      <c r="A40" s="1918">
        <v>14</v>
      </c>
      <c r="B40" s="1919" t="s">
        <v>331</v>
      </c>
      <c r="C40" s="1920"/>
      <c r="D40" s="1935"/>
      <c r="E40" s="1933"/>
      <c r="F40" s="1934"/>
      <c r="G40" s="1864"/>
      <c r="H40" s="1864"/>
      <c r="I40" s="1864">
        <f t="shared" si="1"/>
        <v>0</v>
      </c>
      <c r="J40" s="1932" t="s">
        <v>332</v>
      </c>
      <c r="K40" s="1927">
        <v>14</v>
      </c>
    </row>
    <row r="41" spans="1:12" s="1948" customFormat="1" ht="15.2" customHeight="1">
      <c r="A41" s="2604">
        <v>15</v>
      </c>
      <c r="B41" s="2605" t="s">
        <v>3928</v>
      </c>
      <c r="C41" s="2606"/>
      <c r="D41" s="2607"/>
      <c r="E41" s="2608"/>
      <c r="F41" s="2609"/>
      <c r="G41" s="2610"/>
      <c r="H41" s="2610"/>
      <c r="I41" s="2610">
        <f t="shared" si="1"/>
        <v>0</v>
      </c>
      <c r="J41" s="2611">
        <v>-317</v>
      </c>
      <c r="K41" s="2612">
        <v>15</v>
      </c>
      <c r="L41" s="1947"/>
    </row>
    <row r="42" spans="1:12" ht="15.2" customHeight="1">
      <c r="A42" s="2604">
        <v>16</v>
      </c>
      <c r="B42" s="2605" t="s">
        <v>4600</v>
      </c>
      <c r="C42" s="2606"/>
      <c r="D42" s="2607">
        <f t="shared" ref="D42:I42" si="2">SUM(D34:D41)</f>
        <v>658460</v>
      </c>
      <c r="E42" s="2608">
        <f t="shared" si="2"/>
        <v>0</v>
      </c>
      <c r="F42" s="2609">
        <f t="shared" si="2"/>
        <v>0</v>
      </c>
      <c r="G42" s="2610">
        <f t="shared" si="2"/>
        <v>0</v>
      </c>
      <c r="H42" s="2610">
        <f t="shared" si="2"/>
        <v>0</v>
      </c>
      <c r="I42" s="2610">
        <f t="shared" si="2"/>
        <v>658460</v>
      </c>
      <c r="J42" s="2613"/>
      <c r="K42" s="2612">
        <v>16</v>
      </c>
    </row>
    <row r="43" spans="1:12" ht="15.2" customHeight="1">
      <c r="A43" s="1918">
        <v>17</v>
      </c>
      <c r="B43" s="1919" t="s">
        <v>333</v>
      </c>
      <c r="C43" s="1920"/>
      <c r="D43" s="1949"/>
      <c r="E43" s="1950"/>
      <c r="F43" s="1951"/>
      <c r="G43" s="1952"/>
      <c r="H43" s="1952"/>
      <c r="I43" s="1953" t="s">
        <v>1788</v>
      </c>
      <c r="J43" s="1936"/>
      <c r="K43" s="1927">
        <v>17</v>
      </c>
    </row>
    <row r="44" spans="1:12" ht="15.2" customHeight="1">
      <c r="A44" s="1918">
        <v>18</v>
      </c>
      <c r="B44" s="1919" t="s">
        <v>334</v>
      </c>
      <c r="C44" s="1920"/>
      <c r="D44" s="1935"/>
      <c r="E44" s="1933"/>
      <c r="F44" s="1934"/>
      <c r="G44" s="1864"/>
      <c r="H44" s="1864"/>
      <c r="I44" s="1864">
        <f t="shared" ref="I44:I50" si="3">D44+E44-F44+G44+H44</f>
        <v>0</v>
      </c>
      <c r="J44" s="1932" t="s">
        <v>335</v>
      </c>
      <c r="K44" s="1927">
        <v>18</v>
      </c>
    </row>
    <row r="45" spans="1:12" ht="15.2" customHeight="1">
      <c r="A45" s="1918">
        <v>19</v>
      </c>
      <c r="B45" s="1919" t="s">
        <v>336</v>
      </c>
      <c r="C45" s="1920"/>
      <c r="D45" s="1935"/>
      <c r="E45" s="1933"/>
      <c r="F45" s="1934"/>
      <c r="G45" s="1864"/>
      <c r="H45" s="1864" t="s">
        <v>1788</v>
      </c>
      <c r="I45" s="1864">
        <f t="shared" si="3"/>
        <v>0</v>
      </c>
      <c r="J45" s="1932" t="s">
        <v>337</v>
      </c>
      <c r="K45" s="1927">
        <v>19</v>
      </c>
    </row>
    <row r="46" spans="1:12" ht="15.2" customHeight="1">
      <c r="A46" s="1918">
        <v>20</v>
      </c>
      <c r="B46" s="1919" t="s">
        <v>338</v>
      </c>
      <c r="C46" s="1920"/>
      <c r="D46" s="1935"/>
      <c r="E46" s="1933"/>
      <c r="F46" s="1934"/>
      <c r="G46" s="1864"/>
      <c r="H46" s="1864" t="s">
        <v>1788</v>
      </c>
      <c r="I46" s="1864">
        <f t="shared" si="3"/>
        <v>0</v>
      </c>
      <c r="J46" s="1932" t="s">
        <v>339</v>
      </c>
      <c r="K46" s="1927">
        <v>20</v>
      </c>
    </row>
    <row r="47" spans="1:12" ht="15.2" customHeight="1">
      <c r="A47" s="1918">
        <v>21</v>
      </c>
      <c r="B47" s="1919" t="s">
        <v>340</v>
      </c>
      <c r="C47" s="1920"/>
      <c r="D47" s="1935"/>
      <c r="E47" s="1933"/>
      <c r="F47" s="1934"/>
      <c r="G47" s="1864"/>
      <c r="H47" s="1864" t="s">
        <v>1788</v>
      </c>
      <c r="I47" s="1864">
        <f t="shared" si="3"/>
        <v>0</v>
      </c>
      <c r="J47" s="1932" t="s">
        <v>341</v>
      </c>
      <c r="K47" s="1927">
        <v>21</v>
      </c>
    </row>
    <row r="48" spans="1:12" ht="15.2" customHeight="1">
      <c r="A48" s="1918">
        <v>22</v>
      </c>
      <c r="B48" s="1919" t="s">
        <v>342</v>
      </c>
      <c r="C48" s="1920"/>
      <c r="D48" s="1935"/>
      <c r="E48" s="1933"/>
      <c r="F48" s="1934"/>
      <c r="G48" s="1864"/>
      <c r="H48" s="1864" t="s">
        <v>1788</v>
      </c>
      <c r="I48" s="1864">
        <f t="shared" si="3"/>
        <v>0</v>
      </c>
      <c r="J48" s="1932" t="s">
        <v>343</v>
      </c>
      <c r="K48" s="1927">
        <v>22</v>
      </c>
    </row>
    <row r="49" spans="1:11" ht="15.2" customHeight="1">
      <c r="A49" s="1918">
        <v>23</v>
      </c>
      <c r="B49" s="1919" t="s">
        <v>344</v>
      </c>
      <c r="C49" s="1920"/>
      <c r="D49" s="1935"/>
      <c r="E49" s="1933"/>
      <c r="F49" s="1934"/>
      <c r="G49" s="1864"/>
      <c r="H49" s="1864" t="s">
        <v>1788</v>
      </c>
      <c r="I49" s="1864">
        <f t="shared" si="3"/>
        <v>0</v>
      </c>
      <c r="J49" s="1932" t="s">
        <v>345</v>
      </c>
      <c r="K49" s="1927">
        <v>23</v>
      </c>
    </row>
    <row r="50" spans="1:11" ht="15.2" customHeight="1">
      <c r="A50" s="2604">
        <v>24</v>
      </c>
      <c r="B50" s="2605" t="s">
        <v>3929</v>
      </c>
      <c r="C50" s="2606"/>
      <c r="D50" s="2607"/>
      <c r="E50" s="2608"/>
      <c r="F50" s="2609"/>
      <c r="G50" s="2610"/>
      <c r="H50" s="2610"/>
      <c r="I50" s="2610">
        <f t="shared" si="3"/>
        <v>0</v>
      </c>
      <c r="J50" s="2611">
        <v>-326</v>
      </c>
      <c r="K50" s="2612">
        <v>24</v>
      </c>
    </row>
    <row r="51" spans="1:11" ht="15.2" customHeight="1">
      <c r="A51" s="2604">
        <v>25</v>
      </c>
      <c r="B51" s="2605" t="s">
        <v>4601</v>
      </c>
      <c r="C51" s="2606"/>
      <c r="D51" s="2607">
        <f t="shared" ref="D51:I51" si="4">SUM(D44:D50)</f>
        <v>0</v>
      </c>
      <c r="E51" s="2608">
        <f t="shared" si="4"/>
        <v>0</v>
      </c>
      <c r="F51" s="2609">
        <f t="shared" si="4"/>
        <v>0</v>
      </c>
      <c r="G51" s="2610">
        <f t="shared" si="4"/>
        <v>0</v>
      </c>
      <c r="H51" s="2610">
        <f t="shared" si="4"/>
        <v>0</v>
      </c>
      <c r="I51" s="2610">
        <f t="shared" si="4"/>
        <v>0</v>
      </c>
      <c r="J51" s="2613"/>
      <c r="K51" s="2612">
        <v>25</v>
      </c>
    </row>
    <row r="52" spans="1:11" ht="15.2" customHeight="1">
      <c r="A52" s="1918">
        <v>26</v>
      </c>
      <c r="B52" s="1919" t="s">
        <v>346</v>
      </c>
      <c r="C52" s="1920"/>
      <c r="D52" s="1949"/>
      <c r="E52" s="1950"/>
      <c r="F52" s="1951"/>
      <c r="G52" s="1952"/>
      <c r="H52" s="1952"/>
      <c r="I52" s="1953" t="s">
        <v>1788</v>
      </c>
      <c r="J52" s="1936"/>
      <c r="K52" s="1927">
        <v>26</v>
      </c>
    </row>
    <row r="53" spans="1:11" ht="15.2" customHeight="1">
      <c r="A53" s="1918">
        <v>27</v>
      </c>
      <c r="B53" s="1919" t="s">
        <v>347</v>
      </c>
      <c r="C53" s="1920"/>
      <c r="D53" s="1935">
        <v>4552477</v>
      </c>
      <c r="E53" s="1933"/>
      <c r="F53" s="1934"/>
      <c r="G53" s="1864" t="s">
        <v>1788</v>
      </c>
      <c r="H53" s="1864"/>
      <c r="I53" s="1864">
        <f t="shared" ref="I53:I60" si="5">D53+E53-F53+G53+H53</f>
        <v>4552477</v>
      </c>
      <c r="J53" s="1932" t="s">
        <v>348</v>
      </c>
      <c r="K53" s="1927">
        <v>27</v>
      </c>
    </row>
    <row r="54" spans="1:11" ht="15.2" customHeight="1">
      <c r="A54" s="1918">
        <v>28</v>
      </c>
      <c r="B54" s="1919" t="s">
        <v>1637</v>
      </c>
      <c r="C54" s="1920"/>
      <c r="D54" s="1935">
        <v>16059647</v>
      </c>
      <c r="E54" s="1933">
        <v>770</v>
      </c>
      <c r="F54" s="1934"/>
      <c r="G54" s="1864"/>
      <c r="H54" s="1864" t="s">
        <v>1788</v>
      </c>
      <c r="I54" s="1864">
        <f t="shared" si="5"/>
        <v>16060417</v>
      </c>
      <c r="J54" s="1932" t="s">
        <v>1638</v>
      </c>
      <c r="K54" s="1927">
        <v>28</v>
      </c>
    </row>
    <row r="55" spans="1:11" ht="15.2" customHeight="1">
      <c r="A55" s="1918">
        <v>29</v>
      </c>
      <c r="B55" s="1919" t="s">
        <v>1639</v>
      </c>
      <c r="C55" s="1920"/>
      <c r="D55" s="1935">
        <v>56197439</v>
      </c>
      <c r="E55" s="1933">
        <v>132282</v>
      </c>
      <c r="F55" s="1934"/>
      <c r="G55" s="1864"/>
      <c r="H55" s="1864" t="s">
        <v>1788</v>
      </c>
      <c r="I55" s="1864">
        <f t="shared" si="5"/>
        <v>56329721</v>
      </c>
      <c r="J55" s="1932" t="s">
        <v>1640</v>
      </c>
      <c r="K55" s="1927">
        <v>29</v>
      </c>
    </row>
    <row r="56" spans="1:11" ht="15.2" customHeight="1">
      <c r="A56" s="1918">
        <v>30</v>
      </c>
      <c r="B56" s="1919" t="s">
        <v>1641</v>
      </c>
      <c r="C56" s="1920"/>
      <c r="D56" s="1935">
        <v>47431035</v>
      </c>
      <c r="E56" s="1933">
        <v>121629</v>
      </c>
      <c r="F56" s="1934"/>
      <c r="G56" s="1864" t="s">
        <v>1788</v>
      </c>
      <c r="H56" s="1864" t="s">
        <v>1788</v>
      </c>
      <c r="I56" s="1864">
        <f t="shared" si="5"/>
        <v>47552664</v>
      </c>
      <c r="J56" s="1932" t="s">
        <v>1642</v>
      </c>
      <c r="K56" s="1927">
        <v>30</v>
      </c>
    </row>
    <row r="57" spans="1:11" ht="15.2" customHeight="1">
      <c r="A57" s="1918">
        <v>31</v>
      </c>
      <c r="B57" s="1919" t="s">
        <v>1643</v>
      </c>
      <c r="C57" s="1920"/>
      <c r="D57" s="1935">
        <v>7149035</v>
      </c>
      <c r="E57" s="1933"/>
      <c r="F57" s="1934"/>
      <c r="G57" s="1864" t="s">
        <v>1788</v>
      </c>
      <c r="H57" s="1864"/>
      <c r="I57" s="1864">
        <f t="shared" si="5"/>
        <v>7149035</v>
      </c>
      <c r="J57" s="1932" t="s">
        <v>1644</v>
      </c>
      <c r="K57" s="1927">
        <v>31</v>
      </c>
    </row>
    <row r="58" spans="1:11" ht="15.2" customHeight="1">
      <c r="A58" s="1918">
        <v>32</v>
      </c>
      <c r="B58" s="1919" t="s">
        <v>1645</v>
      </c>
      <c r="C58" s="1920"/>
      <c r="D58" s="1935">
        <v>1430697</v>
      </c>
      <c r="E58" s="1933">
        <v>40523</v>
      </c>
      <c r="F58" s="1934"/>
      <c r="G58" s="1864"/>
      <c r="H58" s="1864"/>
      <c r="I58" s="1864">
        <f t="shared" si="5"/>
        <v>1471220</v>
      </c>
      <c r="J58" s="1932" t="s">
        <v>1646</v>
      </c>
      <c r="K58" s="1927">
        <v>32</v>
      </c>
    </row>
    <row r="59" spans="1:11" ht="15.2" customHeight="1">
      <c r="A59" s="1918">
        <v>33</v>
      </c>
      <c r="B59" s="1919" t="s">
        <v>1647</v>
      </c>
      <c r="C59" s="1920"/>
      <c r="D59" s="1935">
        <v>47476</v>
      </c>
      <c r="E59" s="1933"/>
      <c r="F59" s="1934"/>
      <c r="G59" s="1864"/>
      <c r="H59" s="1864"/>
      <c r="I59" s="1864">
        <f t="shared" si="5"/>
        <v>47476</v>
      </c>
      <c r="J59" s="1932" t="s">
        <v>1648</v>
      </c>
      <c r="K59" s="1927">
        <v>33</v>
      </c>
    </row>
    <row r="60" spans="1:11" ht="15.2" customHeight="1">
      <c r="A60" s="2604">
        <v>34</v>
      </c>
      <c r="B60" s="2605" t="s">
        <v>3930</v>
      </c>
      <c r="C60" s="2606"/>
      <c r="D60" s="2607"/>
      <c r="E60" s="2608"/>
      <c r="F60" s="2609"/>
      <c r="G60" s="2610"/>
      <c r="H60" s="2610"/>
      <c r="I60" s="2610">
        <f t="shared" si="5"/>
        <v>0</v>
      </c>
      <c r="J60" s="2611">
        <v>-337</v>
      </c>
      <c r="K60" s="2612">
        <v>34</v>
      </c>
    </row>
    <row r="61" spans="1:11" ht="15.2" customHeight="1">
      <c r="A61" s="2604">
        <v>35</v>
      </c>
      <c r="B61" s="2605" t="s">
        <v>4602</v>
      </c>
      <c r="C61" s="2606"/>
      <c r="D61" s="2607">
        <f t="shared" ref="D61:I61" si="6">SUM(D53:D60)</f>
        <v>132867806</v>
      </c>
      <c r="E61" s="2608">
        <f t="shared" si="6"/>
        <v>295204</v>
      </c>
      <c r="F61" s="2616">
        <f t="shared" si="6"/>
        <v>0</v>
      </c>
      <c r="G61" s="2617">
        <f t="shared" si="6"/>
        <v>0</v>
      </c>
      <c r="H61" s="2617">
        <f t="shared" si="6"/>
        <v>0</v>
      </c>
      <c r="I61" s="2610">
        <f t="shared" si="6"/>
        <v>133163010</v>
      </c>
      <c r="J61" s="2613"/>
      <c r="K61" s="2612">
        <v>35</v>
      </c>
    </row>
    <row r="62" spans="1:11" ht="15.2" customHeight="1">
      <c r="A62" s="1918">
        <v>36</v>
      </c>
      <c r="B62" s="1919" t="s">
        <v>3116</v>
      </c>
      <c r="C62" s="1920"/>
      <c r="D62" s="1949"/>
      <c r="E62" s="1950"/>
      <c r="F62" s="1951"/>
      <c r="G62" s="1952"/>
      <c r="H62" s="1952"/>
      <c r="I62" s="1953" t="s">
        <v>1788</v>
      </c>
      <c r="J62" s="1936"/>
      <c r="K62" s="1927">
        <v>36</v>
      </c>
    </row>
    <row r="63" spans="1:11" ht="15.2" customHeight="1">
      <c r="A63" s="1918">
        <v>37</v>
      </c>
      <c r="B63" s="1919" t="s">
        <v>3117</v>
      </c>
      <c r="C63" s="1920"/>
      <c r="D63" s="1935">
        <v>21829</v>
      </c>
      <c r="E63" s="1933"/>
      <c r="F63" s="1934"/>
      <c r="G63" s="1864"/>
      <c r="H63" s="1864"/>
      <c r="I63" s="1864">
        <f t="shared" ref="I63:I68" si="7">D63+E63-F63+G63+H63</f>
        <v>21829</v>
      </c>
      <c r="J63" s="1932" t="s">
        <v>3118</v>
      </c>
      <c r="K63" s="1927">
        <v>37</v>
      </c>
    </row>
    <row r="64" spans="1:11" ht="15.2" customHeight="1">
      <c r="A64" s="1918">
        <v>38</v>
      </c>
      <c r="B64" s="1919" t="s">
        <v>3119</v>
      </c>
      <c r="C64" s="1920"/>
      <c r="D64" s="1935">
        <v>88144</v>
      </c>
      <c r="E64" s="1933"/>
      <c r="F64" s="1934"/>
      <c r="G64" s="1864"/>
      <c r="H64" s="1864"/>
      <c r="I64" s="1864">
        <f t="shared" si="7"/>
        <v>88144</v>
      </c>
      <c r="J64" s="1932" t="s">
        <v>3120</v>
      </c>
      <c r="K64" s="1927">
        <v>38</v>
      </c>
    </row>
    <row r="65" spans="1:11" ht="15.2" customHeight="1">
      <c r="A65" s="1918">
        <v>39</v>
      </c>
      <c r="B65" s="1919" t="s">
        <v>3121</v>
      </c>
      <c r="C65" s="1920"/>
      <c r="D65" s="1935">
        <v>17955</v>
      </c>
      <c r="E65" s="1933"/>
      <c r="F65" s="1934"/>
      <c r="G65" s="1864"/>
      <c r="H65" s="1864"/>
      <c r="I65" s="1864">
        <f t="shared" si="7"/>
        <v>17955</v>
      </c>
      <c r="J65" s="1932" t="s">
        <v>3122</v>
      </c>
      <c r="K65" s="1927">
        <v>39</v>
      </c>
    </row>
    <row r="66" spans="1:11" ht="15.2" customHeight="1">
      <c r="A66" s="1918">
        <v>40</v>
      </c>
      <c r="B66" s="1919" t="s">
        <v>3123</v>
      </c>
      <c r="C66" s="1920"/>
      <c r="D66" s="1935">
        <v>146865</v>
      </c>
      <c r="E66" s="1933"/>
      <c r="F66" s="1934"/>
      <c r="G66" s="1864"/>
      <c r="H66" s="1864"/>
      <c r="I66" s="1864">
        <f t="shared" si="7"/>
        <v>146865</v>
      </c>
      <c r="J66" s="1932" t="s">
        <v>3098</v>
      </c>
      <c r="K66" s="1927">
        <v>40</v>
      </c>
    </row>
    <row r="67" spans="1:11" ht="15.2" customHeight="1">
      <c r="A67" s="1918">
        <v>41</v>
      </c>
      <c r="B67" s="1919" t="s">
        <v>3099</v>
      </c>
      <c r="C67" s="1920"/>
      <c r="D67" s="1935">
        <v>51516</v>
      </c>
      <c r="E67" s="1933">
        <v>-1730028</v>
      </c>
      <c r="F67" s="1934"/>
      <c r="G67" s="1864"/>
      <c r="H67" s="1864"/>
      <c r="I67" s="1864">
        <f t="shared" si="7"/>
        <v>-1678512</v>
      </c>
      <c r="J67" s="1932" t="s">
        <v>3100</v>
      </c>
      <c r="K67" s="1927">
        <v>41</v>
      </c>
    </row>
    <row r="68" spans="1:11" ht="15.2" customHeight="1" thickBot="1">
      <c r="A68" s="1954">
        <v>42</v>
      </c>
      <c r="B68" s="1955" t="s">
        <v>3101</v>
      </c>
      <c r="C68" s="1956"/>
      <c r="D68" s="1957">
        <v>117751</v>
      </c>
      <c r="E68" s="1958"/>
      <c r="F68" s="1959"/>
      <c r="G68" s="1960"/>
      <c r="H68" s="1960"/>
      <c r="I68" s="1960">
        <f t="shared" si="7"/>
        <v>117751</v>
      </c>
      <c r="J68" s="1961" t="s">
        <v>3102</v>
      </c>
      <c r="K68" s="1962">
        <v>42</v>
      </c>
    </row>
    <row r="69" spans="1:11" ht="15.2" customHeight="1">
      <c r="A69" s="1577"/>
      <c r="B69" s="1577"/>
      <c r="C69" s="1577"/>
      <c r="D69" s="1963"/>
      <c r="E69" s="1963"/>
      <c r="F69" s="1963"/>
      <c r="G69" s="1963"/>
      <c r="H69" s="1963"/>
      <c r="I69" s="1963"/>
      <c r="J69" s="1561"/>
      <c r="K69" s="1561"/>
    </row>
    <row r="70" spans="1:11" ht="15.2" customHeight="1">
      <c r="A70" s="2503" t="s">
        <v>4667</v>
      </c>
      <c r="B70" s="2503"/>
      <c r="C70" s="1561"/>
      <c r="D70" s="1561"/>
      <c r="E70" s="1561"/>
      <c r="F70" s="2503" t="s">
        <v>4667</v>
      </c>
      <c r="G70" s="2503"/>
      <c r="H70" s="1561"/>
      <c r="I70" s="1561"/>
      <c r="J70" s="1561"/>
      <c r="K70" s="1561"/>
    </row>
    <row r="71" spans="1:11" ht="15.2" customHeight="1">
      <c r="A71" s="1576" t="s">
        <v>3103</v>
      </c>
      <c r="B71" s="1576"/>
      <c r="C71" s="1576"/>
      <c r="D71" s="1576"/>
      <c r="E71" s="1576"/>
      <c r="F71" s="1576" t="s">
        <v>3104</v>
      </c>
      <c r="G71" s="1576"/>
      <c r="H71" s="1576"/>
      <c r="I71" s="1576"/>
      <c r="J71" s="1576"/>
      <c r="K71" s="1576"/>
    </row>
    <row r="72" spans="1:11" ht="15.6" customHeight="1" thickBot="1">
      <c r="A72" s="1561"/>
      <c r="B72" s="1561"/>
      <c r="C72" s="1561"/>
      <c r="D72" s="1561"/>
      <c r="E72" s="1561"/>
      <c r="F72" s="1561"/>
      <c r="G72" s="1561"/>
      <c r="H72" s="1561"/>
      <c r="I72" s="1561"/>
      <c r="J72" s="1561"/>
      <c r="K72" s="1561"/>
    </row>
    <row r="73" spans="1:11" ht="15.6" customHeight="1">
      <c r="A73" s="1535" t="s">
        <v>3289</v>
      </c>
      <c r="B73" s="1536"/>
      <c r="C73" s="1901" t="s">
        <v>3290</v>
      </c>
      <c r="D73" s="1901" t="s">
        <v>1801</v>
      </c>
      <c r="E73" s="1964" t="s">
        <v>1802</v>
      </c>
      <c r="F73" s="1535" t="s">
        <v>3289</v>
      </c>
      <c r="G73" s="1903" t="s">
        <v>3290</v>
      </c>
      <c r="H73" s="1903" t="s">
        <v>1801</v>
      </c>
      <c r="I73" s="1903" t="s">
        <v>1802</v>
      </c>
      <c r="J73" s="1693"/>
      <c r="K73" s="1902"/>
    </row>
    <row r="74" spans="1:11" ht="15.6" customHeight="1">
      <c r="A74" s="1539" t="str">
        <f>'Data Sheet'!$C$25</f>
        <v xml:space="preserve">New York State Electric &amp; Gas Corporation </v>
      </c>
      <c r="B74" s="1561"/>
      <c r="C74" s="1569" t="s">
        <v>3291</v>
      </c>
      <c r="D74" s="1569" t="s">
        <v>3309</v>
      </c>
      <c r="E74" s="1965"/>
      <c r="F74" s="1539" t="str">
        <f>'Data Sheet'!$C$25</f>
        <v xml:space="preserve">New York State Electric &amp; Gas Corporation </v>
      </c>
      <c r="G74" s="1813" t="s">
        <v>3291</v>
      </c>
      <c r="H74" s="1813" t="s">
        <v>3309</v>
      </c>
      <c r="I74" s="1813"/>
      <c r="J74" s="1561"/>
      <c r="K74" s="1541"/>
    </row>
    <row r="75" spans="1:11" ht="15.6" customHeight="1">
      <c r="A75" s="1542"/>
      <c r="B75" s="1543"/>
      <c r="C75" s="1966" t="s">
        <v>3293</v>
      </c>
      <c r="D75" s="1644" t="str">
        <f>'Data Sheet'!$C$40</f>
        <v xml:space="preserve"> </v>
      </c>
      <c r="E75" s="1904" t="str">
        <f>'Data Sheet'!$C$38</f>
        <v>12/31/2017</v>
      </c>
      <c r="F75" s="1542"/>
      <c r="G75" s="1905" t="s">
        <v>3293</v>
      </c>
      <c r="H75" s="1600" t="str">
        <f>'Data Sheet'!$C$40</f>
        <v xml:space="preserve"> </v>
      </c>
      <c r="I75" s="1905" t="str">
        <f>'Data Sheet'!$C$38</f>
        <v>12/31/2017</v>
      </c>
      <c r="J75" s="1707"/>
      <c r="K75" s="1906"/>
    </row>
    <row r="76" spans="1:11" ht="15.6" customHeight="1">
      <c r="A76" s="1967"/>
      <c r="B76" s="1968" t="s">
        <v>3105</v>
      </c>
      <c r="C76" s="1968"/>
      <c r="D76" s="1968"/>
      <c r="E76" s="1969"/>
      <c r="F76" s="1967" t="s">
        <v>3106</v>
      </c>
      <c r="G76" s="1968"/>
      <c r="H76" s="1968"/>
      <c r="I76" s="1968"/>
      <c r="J76" s="1968"/>
      <c r="K76" s="1969"/>
    </row>
    <row r="77" spans="1:11" ht="15.6" customHeight="1">
      <c r="A77" s="1911"/>
      <c r="B77" s="1912"/>
      <c r="C77" s="1913"/>
      <c r="D77" s="1552" t="s">
        <v>1834</v>
      </c>
      <c r="E77" s="1970"/>
      <c r="F77" s="1539"/>
      <c r="G77" s="1813"/>
      <c r="H77" s="1813"/>
      <c r="I77" s="1556" t="s">
        <v>1834</v>
      </c>
      <c r="J77" s="1561"/>
      <c r="K77" s="1914"/>
    </row>
    <row r="78" spans="1:11" ht="15.6" customHeight="1">
      <c r="A78" s="1567" t="s">
        <v>1728</v>
      </c>
      <c r="B78" s="1832" t="s">
        <v>176</v>
      </c>
      <c r="C78" s="1540"/>
      <c r="D78" s="1555" t="s">
        <v>3195</v>
      </c>
      <c r="E78" s="1914" t="s">
        <v>3196</v>
      </c>
      <c r="F78" s="1567" t="s">
        <v>307</v>
      </c>
      <c r="G78" s="1832" t="s">
        <v>308</v>
      </c>
      <c r="H78" s="1832" t="s">
        <v>309</v>
      </c>
      <c r="I78" s="1556" t="s">
        <v>2517</v>
      </c>
      <c r="J78" s="1561"/>
      <c r="K78" s="1914" t="s">
        <v>1728</v>
      </c>
    </row>
    <row r="79" spans="1:11" ht="15.6" customHeight="1">
      <c r="A79" s="1915" t="s">
        <v>1731</v>
      </c>
      <c r="B79" s="1916" t="s">
        <v>3021</v>
      </c>
      <c r="C79" s="1543"/>
      <c r="D79" s="1558" t="s">
        <v>3022</v>
      </c>
      <c r="E79" s="1917" t="s">
        <v>3023</v>
      </c>
      <c r="F79" s="1915" t="s">
        <v>3024</v>
      </c>
      <c r="G79" s="1916" t="s">
        <v>2346</v>
      </c>
      <c r="H79" s="1916" t="s">
        <v>2347</v>
      </c>
      <c r="I79" s="1559" t="s">
        <v>2348</v>
      </c>
      <c r="J79" s="1707"/>
      <c r="K79" s="1917" t="s">
        <v>1731</v>
      </c>
    </row>
    <row r="80" spans="1:11" ht="15.6" customHeight="1">
      <c r="A80" s="1918">
        <v>43</v>
      </c>
      <c r="B80" s="1968" t="s">
        <v>3107</v>
      </c>
      <c r="C80" s="1920"/>
      <c r="D80" s="1928"/>
      <c r="E80" s="1971"/>
      <c r="F80" s="1930"/>
      <c r="G80" s="1972"/>
      <c r="H80" s="1972"/>
      <c r="I80" s="1935">
        <f>D80+E80-F80+G80+H80</f>
        <v>0</v>
      </c>
      <c r="J80" s="1973" t="s">
        <v>3108</v>
      </c>
      <c r="K80" s="1974">
        <v>43</v>
      </c>
    </row>
    <row r="81" spans="1:11" ht="15.6" customHeight="1">
      <c r="A81" s="2604">
        <v>44</v>
      </c>
      <c r="B81" s="2605" t="s">
        <v>3931</v>
      </c>
      <c r="C81" s="2606"/>
      <c r="D81" s="2607"/>
      <c r="E81" s="2608"/>
      <c r="F81" s="2609"/>
      <c r="G81" s="2610"/>
      <c r="H81" s="2610"/>
      <c r="I81" s="2607">
        <f>D81+E81-F81+G81+H81</f>
        <v>0</v>
      </c>
      <c r="J81" s="2631">
        <v>-347</v>
      </c>
      <c r="K81" s="2612">
        <v>44</v>
      </c>
    </row>
    <row r="82" spans="1:11" ht="15.6" customHeight="1">
      <c r="A82" s="2604">
        <v>45</v>
      </c>
      <c r="B82" s="2508" t="s">
        <v>4219</v>
      </c>
      <c r="C82" s="2622"/>
      <c r="D82" s="2607"/>
      <c r="E82" s="2608"/>
      <c r="F82" s="2609"/>
      <c r="G82" s="2610"/>
      <c r="H82" s="2610"/>
      <c r="I82" s="2607">
        <f>D82+E82-F82+G82+H82</f>
        <v>0</v>
      </c>
      <c r="J82" s="2611">
        <v>-348</v>
      </c>
      <c r="K82" s="2612">
        <v>45</v>
      </c>
    </row>
    <row r="83" spans="1:11" ht="15.6" customHeight="1">
      <c r="A83" s="2604">
        <v>46</v>
      </c>
      <c r="B83" s="2508" t="s">
        <v>4609</v>
      </c>
      <c r="C83" s="2622"/>
      <c r="D83" s="2607">
        <f t="shared" ref="D83:I83" si="8">SUM(D63:D68)+SUM(D80:D82)</f>
        <v>444060</v>
      </c>
      <c r="E83" s="2632">
        <f t="shared" si="8"/>
        <v>-1730028</v>
      </c>
      <c r="F83" s="2610">
        <f t="shared" si="8"/>
        <v>0</v>
      </c>
      <c r="G83" s="2607">
        <f t="shared" si="8"/>
        <v>0</v>
      </c>
      <c r="H83" s="2607">
        <f t="shared" si="8"/>
        <v>0</v>
      </c>
      <c r="I83" s="2607">
        <f t="shared" si="8"/>
        <v>-1285968</v>
      </c>
      <c r="J83" s="2624"/>
      <c r="K83" s="2625">
        <v>46</v>
      </c>
    </row>
    <row r="84" spans="1:11" ht="15.6" customHeight="1">
      <c r="A84" s="2604">
        <v>47</v>
      </c>
      <c r="B84" s="2508" t="s">
        <v>4610</v>
      </c>
      <c r="C84" s="2622"/>
      <c r="D84" s="2607">
        <f t="shared" ref="D84:I84" si="9">D42+D51+D61+D83</f>
        <v>133970326</v>
      </c>
      <c r="E84" s="2623">
        <f t="shared" si="9"/>
        <v>-1434824</v>
      </c>
      <c r="F84" s="2609">
        <f t="shared" si="9"/>
        <v>0</v>
      </c>
      <c r="G84" s="2614">
        <f t="shared" si="9"/>
        <v>0</v>
      </c>
      <c r="H84" s="2614">
        <f t="shared" si="9"/>
        <v>0</v>
      </c>
      <c r="I84" s="2607">
        <f t="shared" si="9"/>
        <v>132535502</v>
      </c>
      <c r="J84" s="2624"/>
      <c r="K84" s="2625">
        <v>47</v>
      </c>
    </row>
    <row r="85" spans="1:11" ht="15.6" customHeight="1">
      <c r="A85" s="1918">
        <v>48</v>
      </c>
      <c r="B85" s="1707" t="s">
        <v>3109</v>
      </c>
      <c r="C85" s="1543"/>
      <c r="D85" s="1949"/>
      <c r="E85" s="1950"/>
      <c r="F85" s="1951"/>
      <c r="G85" s="1952"/>
      <c r="H85" s="1952"/>
      <c r="I85" s="1953"/>
      <c r="J85" s="1968"/>
      <c r="K85" s="1974">
        <v>48</v>
      </c>
    </row>
    <row r="86" spans="1:11" ht="15.6" customHeight="1">
      <c r="A86" s="1918">
        <v>49</v>
      </c>
      <c r="B86" s="1707" t="s">
        <v>3110</v>
      </c>
      <c r="C86" s="1543"/>
      <c r="D86" s="1935">
        <v>47539423</v>
      </c>
      <c r="E86" s="1975">
        <v>2334</v>
      </c>
      <c r="F86" s="1934"/>
      <c r="G86" s="1977"/>
      <c r="H86" s="1976"/>
      <c r="I86" s="1935">
        <f t="shared" ref="I86:I96" si="10">D86+E86-F86+G86+H86</f>
        <v>47541757</v>
      </c>
      <c r="J86" s="1973" t="s">
        <v>3111</v>
      </c>
      <c r="K86" s="1974">
        <v>49</v>
      </c>
    </row>
    <row r="87" spans="1:11" ht="15.6" customHeight="1">
      <c r="A87" s="2604">
        <v>50</v>
      </c>
      <c r="B87" s="2508" t="s">
        <v>4220</v>
      </c>
      <c r="C87" s="2622"/>
      <c r="D87" s="2607"/>
      <c r="E87" s="2623"/>
      <c r="F87" s="2609"/>
      <c r="G87" s="2615"/>
      <c r="H87" s="2614"/>
      <c r="I87" s="2607">
        <f t="shared" si="10"/>
        <v>0</v>
      </c>
      <c r="J87" s="2630" t="s">
        <v>4221</v>
      </c>
      <c r="K87" s="2625">
        <v>50</v>
      </c>
    </row>
    <row r="88" spans="1:11" ht="15.6" customHeight="1">
      <c r="A88" s="1918">
        <v>51</v>
      </c>
      <c r="B88" s="1707" t="s">
        <v>3112</v>
      </c>
      <c r="C88" s="1543"/>
      <c r="D88" s="1935">
        <v>29668540</v>
      </c>
      <c r="E88" s="1975"/>
      <c r="F88" s="1934"/>
      <c r="G88" s="1977"/>
      <c r="H88" s="1976"/>
      <c r="I88" s="1935">
        <f t="shared" si="10"/>
        <v>29668540</v>
      </c>
      <c r="J88" s="1973" t="s">
        <v>3113</v>
      </c>
      <c r="K88" s="1974">
        <v>51</v>
      </c>
    </row>
    <row r="89" spans="1:11" ht="15.6" customHeight="1">
      <c r="A89" s="1918">
        <v>52</v>
      </c>
      <c r="B89" s="1707" t="s">
        <v>3114</v>
      </c>
      <c r="C89" s="1543"/>
      <c r="D89" s="1935">
        <v>489758331</v>
      </c>
      <c r="E89" s="1975">
        <v>34153469</v>
      </c>
      <c r="F89" s="1934">
        <v>122076</v>
      </c>
      <c r="G89" s="1977"/>
      <c r="H89" s="1972"/>
      <c r="I89" s="1935">
        <f t="shared" si="10"/>
        <v>523789724</v>
      </c>
      <c r="J89" s="1973" t="s">
        <v>3115</v>
      </c>
      <c r="K89" s="1974">
        <v>52</v>
      </c>
    </row>
    <row r="90" spans="1:11" ht="15.6" customHeight="1">
      <c r="A90" s="1918">
        <v>53</v>
      </c>
      <c r="B90" s="1707" t="s">
        <v>1909</v>
      </c>
      <c r="C90" s="1543"/>
      <c r="D90" s="1935">
        <v>21339604</v>
      </c>
      <c r="E90" s="1975">
        <v>100653</v>
      </c>
      <c r="F90" s="1934">
        <v>15697</v>
      </c>
      <c r="G90" s="1977"/>
      <c r="H90" s="1976">
        <v>108957</v>
      </c>
      <c r="I90" s="1935">
        <f t="shared" si="10"/>
        <v>21533517</v>
      </c>
      <c r="J90" s="1973" t="s">
        <v>1910</v>
      </c>
      <c r="K90" s="1974">
        <v>53</v>
      </c>
    </row>
    <row r="91" spans="1:11" ht="15.6" customHeight="1">
      <c r="A91" s="1918">
        <v>54</v>
      </c>
      <c r="B91" s="1707" t="s">
        <v>1911</v>
      </c>
      <c r="C91" s="1543"/>
      <c r="D91" s="1935">
        <v>202826450</v>
      </c>
      <c r="E91" s="1975">
        <v>1065570</v>
      </c>
      <c r="F91" s="1934">
        <v>104777</v>
      </c>
      <c r="G91" s="1977"/>
      <c r="H91" s="1976">
        <v>3877028</v>
      </c>
      <c r="I91" s="1935">
        <f t="shared" si="10"/>
        <v>207664271</v>
      </c>
      <c r="J91" s="1973" t="s">
        <v>641</v>
      </c>
      <c r="K91" s="1974">
        <v>54</v>
      </c>
    </row>
    <row r="92" spans="1:11" ht="15.6" customHeight="1">
      <c r="A92" s="1918">
        <v>55</v>
      </c>
      <c r="B92" s="1707" t="s">
        <v>642</v>
      </c>
      <c r="C92" s="1543"/>
      <c r="D92" s="1935">
        <v>238111034</v>
      </c>
      <c r="E92" s="1975">
        <v>105871116</v>
      </c>
      <c r="F92" s="1934">
        <v>566406</v>
      </c>
      <c r="G92" s="1977"/>
      <c r="H92" s="1976">
        <v>-4540724</v>
      </c>
      <c r="I92" s="1935">
        <f t="shared" si="10"/>
        <v>338875020</v>
      </c>
      <c r="J92" s="1973" t="s">
        <v>643</v>
      </c>
      <c r="K92" s="1974">
        <v>55</v>
      </c>
    </row>
    <row r="93" spans="1:11" ht="15.6" customHeight="1">
      <c r="A93" s="1918">
        <v>56</v>
      </c>
      <c r="B93" s="1707" t="s">
        <v>644</v>
      </c>
      <c r="C93" s="1543"/>
      <c r="D93" s="1935">
        <v>2260425</v>
      </c>
      <c r="E93" s="1975">
        <v>-8785</v>
      </c>
      <c r="F93" s="1934">
        <v>14474</v>
      </c>
      <c r="G93" s="1977"/>
      <c r="H93" s="1976">
        <v>66260</v>
      </c>
      <c r="I93" s="1935">
        <f t="shared" si="10"/>
        <v>2303426</v>
      </c>
      <c r="J93" s="1973" t="s">
        <v>645</v>
      </c>
      <c r="K93" s="1974">
        <v>56</v>
      </c>
    </row>
    <row r="94" spans="1:11" ht="15.6" customHeight="1">
      <c r="A94" s="1918">
        <v>57</v>
      </c>
      <c r="B94" s="1707" t="s">
        <v>646</v>
      </c>
      <c r="C94" s="1543"/>
      <c r="D94" s="1935">
        <v>9923108</v>
      </c>
      <c r="E94" s="1975"/>
      <c r="F94" s="1934"/>
      <c r="G94" s="1977"/>
      <c r="H94" s="1976">
        <v>-143</v>
      </c>
      <c r="I94" s="1935">
        <f t="shared" si="10"/>
        <v>9922965</v>
      </c>
      <c r="J94" s="1973" t="s">
        <v>647</v>
      </c>
      <c r="K94" s="1974">
        <v>57</v>
      </c>
    </row>
    <row r="95" spans="1:11" ht="15.6" customHeight="1">
      <c r="A95" s="1918">
        <v>58</v>
      </c>
      <c r="B95" s="1707" t="s">
        <v>648</v>
      </c>
      <c r="C95" s="1543"/>
      <c r="D95" s="1935"/>
      <c r="E95" s="1975"/>
      <c r="F95" s="1934"/>
      <c r="G95" s="1977"/>
      <c r="H95" s="1976"/>
      <c r="I95" s="1935">
        <f t="shared" si="10"/>
        <v>0</v>
      </c>
      <c r="J95" s="1973" t="s">
        <v>649</v>
      </c>
      <c r="K95" s="1974">
        <v>58</v>
      </c>
    </row>
    <row r="96" spans="1:11" ht="15.6" customHeight="1">
      <c r="A96" s="2604">
        <v>59</v>
      </c>
      <c r="B96" s="2605" t="s">
        <v>3932</v>
      </c>
      <c r="C96" s="2606"/>
      <c r="D96" s="2607">
        <v>764098</v>
      </c>
      <c r="E96" s="2608"/>
      <c r="F96" s="2609">
        <v>48774</v>
      </c>
      <c r="G96" s="2610"/>
      <c r="H96" s="2610"/>
      <c r="I96" s="2607">
        <f t="shared" si="10"/>
        <v>715324</v>
      </c>
      <c r="J96" s="2626" t="s">
        <v>3949</v>
      </c>
      <c r="K96" s="2604">
        <v>59</v>
      </c>
    </row>
    <row r="97" spans="1:11" ht="15.6" customHeight="1">
      <c r="A97" s="2604">
        <v>60</v>
      </c>
      <c r="B97" s="2508" t="s">
        <v>4608</v>
      </c>
      <c r="C97" s="2622"/>
      <c r="D97" s="2607">
        <f t="shared" ref="D97:I97" si="11">SUM(D86:D96)</f>
        <v>1042191013</v>
      </c>
      <c r="E97" s="2623">
        <f t="shared" si="11"/>
        <v>141184357</v>
      </c>
      <c r="F97" s="2609">
        <f t="shared" si="11"/>
        <v>872204</v>
      </c>
      <c r="G97" s="2615">
        <f t="shared" si="11"/>
        <v>0</v>
      </c>
      <c r="H97" s="2614">
        <f t="shared" si="11"/>
        <v>-488622</v>
      </c>
      <c r="I97" s="2607">
        <f t="shared" si="11"/>
        <v>1182014544</v>
      </c>
      <c r="J97" s="2624"/>
      <c r="K97" s="2625">
        <v>60</v>
      </c>
    </row>
    <row r="98" spans="1:11" ht="15.6" customHeight="1">
      <c r="A98" s="1918">
        <v>61</v>
      </c>
      <c r="B98" s="1707" t="s">
        <v>650</v>
      </c>
      <c r="C98" s="1543"/>
      <c r="D98" s="1949"/>
      <c r="E98" s="1950"/>
      <c r="F98" s="1951"/>
      <c r="G98" s="1952"/>
      <c r="H98" s="1952"/>
      <c r="I98" s="1953"/>
      <c r="J98" s="1968"/>
      <c r="K98" s="1974">
        <v>61</v>
      </c>
    </row>
    <row r="99" spans="1:11" ht="15.6" customHeight="1">
      <c r="A99" s="1918">
        <v>62</v>
      </c>
      <c r="B99" s="1707" t="s">
        <v>651</v>
      </c>
      <c r="C99" s="1543"/>
      <c r="D99" s="1935">
        <v>61616712</v>
      </c>
      <c r="E99" s="1975">
        <v>-90152</v>
      </c>
      <c r="F99" s="1934"/>
      <c r="G99" s="1977" t="s">
        <v>1788</v>
      </c>
      <c r="H99" s="1976">
        <v>9243063</v>
      </c>
      <c r="I99" s="1935">
        <f t="shared" ref="I99:I113" si="12">D99+E99-F99+G99+H99</f>
        <v>70769623</v>
      </c>
      <c r="J99" s="1973" t="s">
        <v>652</v>
      </c>
      <c r="K99" s="1974">
        <v>62</v>
      </c>
    </row>
    <row r="100" spans="1:11" ht="15.6" customHeight="1">
      <c r="A100" s="1918">
        <v>63</v>
      </c>
      <c r="B100" s="1707" t="s">
        <v>653</v>
      </c>
      <c r="C100" s="1543"/>
      <c r="D100" s="1935">
        <v>12533769</v>
      </c>
      <c r="E100" s="1975">
        <v>0</v>
      </c>
      <c r="F100" s="1934"/>
      <c r="G100" s="1977"/>
      <c r="H100" s="1976"/>
      <c r="I100" s="1935">
        <f t="shared" si="12"/>
        <v>12533769</v>
      </c>
      <c r="J100" s="1973" t="s">
        <v>654</v>
      </c>
      <c r="K100" s="1974">
        <v>63</v>
      </c>
    </row>
    <row r="101" spans="1:11" ht="15.6" customHeight="1">
      <c r="A101" s="1918">
        <v>64</v>
      </c>
      <c r="B101" s="1707" t="s">
        <v>655</v>
      </c>
      <c r="C101" s="1543"/>
      <c r="D101" s="1935">
        <v>267619051</v>
      </c>
      <c r="E101" s="1975">
        <v>23581052</v>
      </c>
      <c r="F101" s="1934">
        <v>130769</v>
      </c>
      <c r="G101" s="1977"/>
      <c r="H101" s="1976">
        <v>-108600</v>
      </c>
      <c r="I101" s="1935">
        <f t="shared" si="12"/>
        <v>290960734</v>
      </c>
      <c r="J101" s="1973" t="s">
        <v>656</v>
      </c>
      <c r="K101" s="1974">
        <v>64</v>
      </c>
    </row>
    <row r="102" spans="1:11" ht="15.6" customHeight="1">
      <c r="A102" s="2604">
        <v>65</v>
      </c>
      <c r="B102" s="2508" t="s">
        <v>4607</v>
      </c>
      <c r="C102" s="2622"/>
      <c r="D102" s="2607">
        <v>0</v>
      </c>
      <c r="E102" s="2623">
        <v>0</v>
      </c>
      <c r="F102" s="2609">
        <v>0</v>
      </c>
      <c r="G102" s="2615"/>
      <c r="H102" s="2614"/>
      <c r="I102" s="2607">
        <f t="shared" si="12"/>
        <v>0</v>
      </c>
      <c r="J102" s="2629" t="s">
        <v>657</v>
      </c>
      <c r="K102" s="2625">
        <v>65</v>
      </c>
    </row>
    <row r="103" spans="1:11" ht="15.6" customHeight="1">
      <c r="A103" s="1918">
        <v>66</v>
      </c>
      <c r="B103" s="1707" t="s">
        <v>658</v>
      </c>
      <c r="C103" s="1543"/>
      <c r="D103" s="1935">
        <v>566306531</v>
      </c>
      <c r="E103" s="1975">
        <v>8865507</v>
      </c>
      <c r="F103" s="1934">
        <v>1427170</v>
      </c>
      <c r="G103" s="1977"/>
      <c r="H103" s="1976">
        <v>19995031</v>
      </c>
      <c r="I103" s="1935">
        <f t="shared" si="12"/>
        <v>593739899</v>
      </c>
      <c r="J103" s="1973" t="s">
        <v>659</v>
      </c>
      <c r="K103" s="1974">
        <v>66</v>
      </c>
    </row>
    <row r="104" spans="1:11" ht="15.6" customHeight="1">
      <c r="A104" s="1918">
        <v>67</v>
      </c>
      <c r="B104" s="1707" t="s">
        <v>660</v>
      </c>
      <c r="C104" s="1543"/>
      <c r="D104" s="1935">
        <v>547386953</v>
      </c>
      <c r="E104" s="1975">
        <v>40942825</v>
      </c>
      <c r="F104" s="1934">
        <v>472128</v>
      </c>
      <c r="G104" s="1977"/>
      <c r="H104" s="1976">
        <v>-23053786</v>
      </c>
      <c r="I104" s="1935">
        <f t="shared" si="12"/>
        <v>564803864</v>
      </c>
      <c r="J104" s="1973" t="s">
        <v>661</v>
      </c>
      <c r="K104" s="1974">
        <v>67</v>
      </c>
    </row>
    <row r="105" spans="1:11" ht="15.6" customHeight="1">
      <c r="A105" s="1918">
        <v>68</v>
      </c>
      <c r="B105" s="1707" t="s">
        <v>662</v>
      </c>
      <c r="C105" s="1543"/>
      <c r="D105" s="1935">
        <v>28981063</v>
      </c>
      <c r="E105" s="1975">
        <v>90532</v>
      </c>
      <c r="F105" s="1934">
        <v>66153</v>
      </c>
      <c r="G105" s="1977"/>
      <c r="H105" s="1976">
        <v>651749</v>
      </c>
      <c r="I105" s="1935">
        <f t="shared" si="12"/>
        <v>29657191</v>
      </c>
      <c r="J105" s="1973" t="s">
        <v>663</v>
      </c>
      <c r="K105" s="1974">
        <v>68</v>
      </c>
    </row>
    <row r="106" spans="1:11" ht="15.6" customHeight="1">
      <c r="A106" s="1918">
        <v>69</v>
      </c>
      <c r="B106" s="1707" t="s">
        <v>664</v>
      </c>
      <c r="C106" s="1543"/>
      <c r="D106" s="1935">
        <v>146033735</v>
      </c>
      <c r="E106" s="1975">
        <v>1512187</v>
      </c>
      <c r="F106" s="1934">
        <v>195999</v>
      </c>
      <c r="G106" s="1977"/>
      <c r="H106" s="1976">
        <v>1573979</v>
      </c>
      <c r="I106" s="1935">
        <f t="shared" si="12"/>
        <v>148923902</v>
      </c>
      <c r="J106" s="1973" t="s">
        <v>665</v>
      </c>
      <c r="K106" s="1974">
        <v>69</v>
      </c>
    </row>
    <row r="107" spans="1:11" ht="15.6" customHeight="1">
      <c r="A107" s="1918">
        <v>70</v>
      </c>
      <c r="B107" s="1707" t="s">
        <v>666</v>
      </c>
      <c r="C107" s="1543"/>
      <c r="D107" s="1935">
        <v>500239862</v>
      </c>
      <c r="E107" s="1975">
        <v>12663861</v>
      </c>
      <c r="F107" s="1934">
        <v>704614</v>
      </c>
      <c r="G107" s="1977"/>
      <c r="H107" s="1976">
        <v>-191904</v>
      </c>
      <c r="I107" s="1935">
        <f t="shared" si="12"/>
        <v>512007205</v>
      </c>
      <c r="J107" s="1973" t="s">
        <v>667</v>
      </c>
      <c r="K107" s="1974">
        <v>70</v>
      </c>
    </row>
    <row r="108" spans="1:11" ht="15.6" customHeight="1">
      <c r="A108" s="1918">
        <v>71</v>
      </c>
      <c r="B108" s="1707" t="s">
        <v>668</v>
      </c>
      <c r="C108" s="1543"/>
      <c r="D108" s="1935">
        <v>167241522</v>
      </c>
      <c r="E108" s="1975">
        <v>1563587</v>
      </c>
      <c r="F108" s="1934">
        <v>567212</v>
      </c>
      <c r="G108" s="1977"/>
      <c r="H108" s="1976">
        <v>2007683</v>
      </c>
      <c r="I108" s="1935">
        <f t="shared" si="12"/>
        <v>170245580</v>
      </c>
      <c r="J108" s="1973" t="s">
        <v>669</v>
      </c>
      <c r="K108" s="1974">
        <v>71</v>
      </c>
    </row>
    <row r="109" spans="1:11" ht="15.6" customHeight="1">
      <c r="A109" s="1918">
        <v>72</v>
      </c>
      <c r="B109" s="1707" t="s">
        <v>670</v>
      </c>
      <c r="C109" s="1543"/>
      <c r="D109" s="1935">
        <v>105803993</v>
      </c>
      <c r="E109" s="1975">
        <v>5536929</v>
      </c>
      <c r="F109" s="1934">
        <v>2304655</v>
      </c>
      <c r="G109" s="1977"/>
      <c r="H109" s="1976"/>
      <c r="I109" s="1935">
        <f t="shared" si="12"/>
        <v>109036267</v>
      </c>
      <c r="J109" s="1973" t="s">
        <v>671</v>
      </c>
      <c r="K109" s="1974">
        <v>72</v>
      </c>
    </row>
    <row r="110" spans="1:11" ht="15.6" customHeight="1">
      <c r="A110" s="1918">
        <v>73</v>
      </c>
      <c r="B110" s="1707" t="s">
        <v>672</v>
      </c>
      <c r="C110" s="1543"/>
      <c r="D110" s="1935"/>
      <c r="E110" s="1975"/>
      <c r="F110" s="1934"/>
      <c r="G110" s="1977"/>
      <c r="H110" s="1976"/>
      <c r="I110" s="1935">
        <f t="shared" si="12"/>
        <v>0</v>
      </c>
      <c r="J110" s="1973" t="s">
        <v>673</v>
      </c>
      <c r="K110" s="1974">
        <v>73</v>
      </c>
    </row>
    <row r="111" spans="1:11" ht="15.6" customHeight="1">
      <c r="A111" s="1918">
        <v>74</v>
      </c>
      <c r="B111" s="1707" t="s">
        <v>674</v>
      </c>
      <c r="C111" s="1543"/>
      <c r="D111" s="1978"/>
      <c r="E111" s="1975"/>
      <c r="F111" s="1934"/>
      <c r="G111" s="1977"/>
      <c r="H111" s="1976"/>
      <c r="I111" s="1935">
        <f t="shared" si="12"/>
        <v>0</v>
      </c>
      <c r="J111" s="1973" t="s">
        <v>675</v>
      </c>
      <c r="K111" s="1974">
        <v>74</v>
      </c>
    </row>
    <row r="112" spans="1:11" ht="15.6" customHeight="1">
      <c r="A112" s="1918">
        <v>75</v>
      </c>
      <c r="B112" s="1707" t="s">
        <v>676</v>
      </c>
      <c r="C112" s="1543"/>
      <c r="D112" s="1935">
        <v>47559768</v>
      </c>
      <c r="E112" s="1975">
        <v>1061821</v>
      </c>
      <c r="F112" s="1934">
        <v>176587</v>
      </c>
      <c r="G112" s="1977"/>
      <c r="H112" s="1976">
        <v>-3528</v>
      </c>
      <c r="I112" s="1935">
        <f t="shared" si="12"/>
        <v>48441474</v>
      </c>
      <c r="J112" s="1973" t="s">
        <v>677</v>
      </c>
      <c r="K112" s="1974">
        <v>75</v>
      </c>
    </row>
    <row r="113" spans="1:12" ht="15.6" customHeight="1">
      <c r="A113" s="2604">
        <v>76</v>
      </c>
      <c r="B113" s="2605" t="s">
        <v>3933</v>
      </c>
      <c r="C113" s="2606"/>
      <c r="D113" s="2607"/>
      <c r="E113" s="2608"/>
      <c r="F113" s="2609"/>
      <c r="G113" s="2610"/>
      <c r="H113" s="2610"/>
      <c r="I113" s="2607">
        <f t="shared" si="12"/>
        <v>0</v>
      </c>
      <c r="J113" s="2626" t="s">
        <v>3942</v>
      </c>
      <c r="K113" s="2604">
        <v>76</v>
      </c>
    </row>
    <row r="114" spans="1:12" ht="15.6" customHeight="1">
      <c r="A114" s="2604">
        <v>77</v>
      </c>
      <c r="B114" s="2508" t="s">
        <v>4606</v>
      </c>
      <c r="C114" s="2622"/>
      <c r="D114" s="2607">
        <f t="shared" ref="D114:I114" si="13">SUM(D99:D113)</f>
        <v>2451322959</v>
      </c>
      <c r="E114" s="2623">
        <f t="shared" si="13"/>
        <v>95728149</v>
      </c>
      <c r="F114" s="2609">
        <f t="shared" si="13"/>
        <v>6045287</v>
      </c>
      <c r="G114" s="2615">
        <f t="shared" si="13"/>
        <v>0</v>
      </c>
      <c r="H114" s="2614">
        <f t="shared" si="13"/>
        <v>10113687</v>
      </c>
      <c r="I114" s="2607">
        <f t="shared" si="13"/>
        <v>2551119508</v>
      </c>
      <c r="J114" s="2624"/>
      <c r="K114" s="2625">
        <v>77</v>
      </c>
    </row>
    <row r="115" spans="1:12" ht="15.6" customHeight="1">
      <c r="A115" s="2604">
        <v>78</v>
      </c>
      <c r="B115" s="2508" t="s">
        <v>3935</v>
      </c>
      <c r="C115" s="2622"/>
      <c r="D115" s="1949"/>
      <c r="E115" s="1950"/>
      <c r="F115" s="1951"/>
      <c r="G115" s="1952"/>
      <c r="H115" s="1952"/>
      <c r="I115" s="1953"/>
      <c r="J115" s="2621"/>
      <c r="K115" s="2625">
        <v>78</v>
      </c>
    </row>
    <row r="116" spans="1:12" ht="15.6" customHeight="1">
      <c r="A116" s="2604">
        <v>79</v>
      </c>
      <c r="B116" s="2508" t="s">
        <v>3936</v>
      </c>
      <c r="C116" s="2622"/>
      <c r="D116" s="2627"/>
      <c r="E116" s="2608"/>
      <c r="F116" s="2616"/>
      <c r="G116" s="2628"/>
      <c r="H116" s="2628"/>
      <c r="I116" s="2610"/>
      <c r="J116" s="2626" t="s">
        <v>3941</v>
      </c>
      <c r="K116" s="2625">
        <v>79</v>
      </c>
    </row>
    <row r="117" spans="1:12" ht="15.6" customHeight="1">
      <c r="A117" s="2604">
        <v>80</v>
      </c>
      <c r="B117" s="2508" t="s">
        <v>3937</v>
      </c>
      <c r="C117" s="2622"/>
      <c r="D117" s="2627"/>
      <c r="E117" s="2608"/>
      <c r="F117" s="2616"/>
      <c r="G117" s="2628"/>
      <c r="H117" s="2628"/>
      <c r="I117" s="2610"/>
      <c r="J117" s="2626" t="s">
        <v>3943</v>
      </c>
      <c r="K117" s="2625">
        <v>80</v>
      </c>
      <c r="L117" s="1979"/>
    </row>
    <row r="118" spans="1:12" ht="15.6" customHeight="1">
      <c r="A118" s="2604">
        <v>81</v>
      </c>
      <c r="B118" s="2508" t="s">
        <v>3938</v>
      </c>
      <c r="C118" s="2622"/>
      <c r="D118" s="2627"/>
      <c r="E118" s="2608"/>
      <c r="F118" s="2616"/>
      <c r="G118" s="2628"/>
      <c r="H118" s="2628"/>
      <c r="I118" s="2610"/>
      <c r="J118" s="2626" t="s">
        <v>3944</v>
      </c>
      <c r="K118" s="2625">
        <v>81</v>
      </c>
      <c r="L118" s="1979"/>
    </row>
    <row r="119" spans="1:12" ht="15.6" customHeight="1">
      <c r="A119" s="2604">
        <v>82</v>
      </c>
      <c r="B119" s="2508" t="s">
        <v>3939</v>
      </c>
      <c r="C119" s="2622"/>
      <c r="D119" s="2627"/>
      <c r="E119" s="2608"/>
      <c r="F119" s="2616"/>
      <c r="G119" s="2628"/>
      <c r="H119" s="2628"/>
      <c r="I119" s="2610"/>
      <c r="J119" s="2626" t="s">
        <v>3945</v>
      </c>
      <c r="K119" s="2625">
        <v>82</v>
      </c>
      <c r="L119" s="1979"/>
    </row>
    <row r="120" spans="1:12" ht="15.6" customHeight="1">
      <c r="A120" s="2604">
        <v>83</v>
      </c>
      <c r="B120" s="2508" t="s">
        <v>3940</v>
      </c>
      <c r="C120" s="2622"/>
      <c r="D120" s="2627"/>
      <c r="E120" s="2608"/>
      <c r="F120" s="2616"/>
      <c r="G120" s="2628"/>
      <c r="H120" s="2628"/>
      <c r="I120" s="2610"/>
      <c r="J120" s="2626" t="s">
        <v>3946</v>
      </c>
      <c r="K120" s="2625">
        <v>83</v>
      </c>
      <c r="L120" s="1979"/>
    </row>
    <row r="121" spans="1:12" ht="15.6" customHeight="1">
      <c r="A121" s="2604">
        <v>84</v>
      </c>
      <c r="B121" s="2508" t="s">
        <v>4408</v>
      </c>
      <c r="C121" s="2622"/>
      <c r="D121" s="2627"/>
      <c r="E121" s="2608"/>
      <c r="F121" s="2616"/>
      <c r="G121" s="2628"/>
      <c r="H121" s="2628"/>
      <c r="I121" s="2610"/>
      <c r="J121" s="2626" t="s">
        <v>3947</v>
      </c>
      <c r="K121" s="2625">
        <v>84</v>
      </c>
      <c r="L121" s="1979"/>
    </row>
    <row r="122" spans="1:12" ht="15.6" customHeight="1">
      <c r="A122" s="2604">
        <v>85</v>
      </c>
      <c r="B122" s="2508" t="s">
        <v>4409</v>
      </c>
      <c r="C122" s="2622"/>
      <c r="D122" s="2627"/>
      <c r="E122" s="2608"/>
      <c r="F122" s="2616"/>
      <c r="G122" s="2628"/>
      <c r="H122" s="2628"/>
      <c r="I122" s="2610"/>
      <c r="J122" s="2626" t="s">
        <v>3948</v>
      </c>
      <c r="K122" s="2625">
        <v>85</v>
      </c>
      <c r="L122" s="1979"/>
    </row>
    <row r="123" spans="1:12" ht="15.6" customHeight="1">
      <c r="A123" s="2604">
        <v>86</v>
      </c>
      <c r="B123" s="2508" t="s">
        <v>4336</v>
      </c>
      <c r="C123" s="2622"/>
      <c r="D123" s="2627">
        <f t="shared" ref="D123:I123" si="14">SUM(D116:D122)</f>
        <v>0</v>
      </c>
      <c r="E123" s="2608">
        <f t="shared" si="14"/>
        <v>0</v>
      </c>
      <c r="F123" s="2616">
        <f t="shared" si="14"/>
        <v>0</v>
      </c>
      <c r="G123" s="2628">
        <f t="shared" si="14"/>
        <v>0</v>
      </c>
      <c r="H123" s="2628">
        <f t="shared" si="14"/>
        <v>0</v>
      </c>
      <c r="I123" s="2610">
        <f t="shared" si="14"/>
        <v>0</v>
      </c>
      <c r="J123" s="2626"/>
      <c r="K123" s="2625">
        <v>86</v>
      </c>
      <c r="L123" s="1979"/>
    </row>
    <row r="124" spans="1:12" ht="15.6" customHeight="1">
      <c r="A124" s="1918">
        <v>87</v>
      </c>
      <c r="B124" s="1707" t="s">
        <v>3934</v>
      </c>
      <c r="C124" s="1543"/>
      <c r="D124" s="1949"/>
      <c r="E124" s="1950"/>
      <c r="F124" s="1951"/>
      <c r="G124" s="1952"/>
      <c r="H124" s="1952"/>
      <c r="I124" s="1953"/>
      <c r="J124" s="1968"/>
      <c r="K124" s="1974">
        <v>87</v>
      </c>
    </row>
    <row r="125" spans="1:12" ht="15.6" customHeight="1">
      <c r="A125" s="1918">
        <v>88</v>
      </c>
      <c r="B125" s="1707" t="s">
        <v>678</v>
      </c>
      <c r="C125" s="1543"/>
      <c r="D125" s="1935">
        <v>3372708</v>
      </c>
      <c r="E125" s="1975"/>
      <c r="F125" s="1934"/>
      <c r="G125" s="1977" t="s">
        <v>1788</v>
      </c>
      <c r="H125" s="1976">
        <v>-3372708</v>
      </c>
      <c r="I125" s="1935">
        <f t="shared" ref="I125:I134" si="15">D125+E125-F125+G125+H125</f>
        <v>0</v>
      </c>
      <c r="J125" s="1973" t="s">
        <v>679</v>
      </c>
      <c r="K125" s="1974">
        <v>88</v>
      </c>
    </row>
    <row r="126" spans="1:12" ht="15.6" customHeight="1">
      <c r="A126" s="1918">
        <v>89</v>
      </c>
      <c r="B126" s="1707" t="s">
        <v>680</v>
      </c>
      <c r="C126" s="1543"/>
      <c r="D126" s="1935">
        <v>97448336</v>
      </c>
      <c r="E126" s="1975"/>
      <c r="F126" s="1934">
        <v>528804</v>
      </c>
      <c r="G126" s="1977" t="s">
        <v>1788</v>
      </c>
      <c r="H126" s="1976" t="s">
        <v>1788</v>
      </c>
      <c r="I126" s="1935">
        <f t="shared" si="15"/>
        <v>96919532</v>
      </c>
      <c r="J126" s="1973" t="s">
        <v>681</v>
      </c>
      <c r="K126" s="1974">
        <v>89</v>
      </c>
    </row>
    <row r="127" spans="1:12" ht="15.6" customHeight="1">
      <c r="A127" s="1918">
        <v>90</v>
      </c>
      <c r="B127" s="1707" t="s">
        <v>682</v>
      </c>
      <c r="C127" s="1543"/>
      <c r="D127" s="1935">
        <v>2528275</v>
      </c>
      <c r="E127" s="1975">
        <v>1106388</v>
      </c>
      <c r="F127" s="1934"/>
      <c r="G127" s="1977"/>
      <c r="H127" s="1976"/>
      <c r="I127" s="1935">
        <f t="shared" si="15"/>
        <v>3634663</v>
      </c>
      <c r="J127" s="1973" t="s">
        <v>683</v>
      </c>
      <c r="K127" s="1974">
        <v>90</v>
      </c>
    </row>
    <row r="128" spans="1:12" ht="15.6" customHeight="1">
      <c r="A128" s="1918">
        <v>91</v>
      </c>
      <c r="B128" s="1707" t="s">
        <v>684</v>
      </c>
      <c r="C128" s="1543"/>
      <c r="D128" s="1935">
        <v>49136618</v>
      </c>
      <c r="E128" s="1975">
        <v>0</v>
      </c>
      <c r="F128" s="1934">
        <v>2346660</v>
      </c>
      <c r="G128" s="1977"/>
      <c r="H128" s="1976"/>
      <c r="I128" s="1935">
        <f t="shared" si="15"/>
        <v>46789958</v>
      </c>
      <c r="J128" s="1973" t="s">
        <v>685</v>
      </c>
      <c r="K128" s="1974">
        <v>91</v>
      </c>
    </row>
    <row r="129" spans="1:11" ht="15.6" customHeight="1">
      <c r="A129" s="1918">
        <v>92</v>
      </c>
      <c r="B129" s="1707" t="s">
        <v>686</v>
      </c>
      <c r="C129" s="1543"/>
      <c r="D129" s="1935">
        <v>606688</v>
      </c>
      <c r="E129" s="1975">
        <v>0</v>
      </c>
      <c r="F129" s="1934"/>
      <c r="G129" s="1977"/>
      <c r="H129" s="1976"/>
      <c r="I129" s="1935">
        <f t="shared" si="15"/>
        <v>606688</v>
      </c>
      <c r="J129" s="1973" t="s">
        <v>687</v>
      </c>
      <c r="K129" s="1974">
        <v>92</v>
      </c>
    </row>
    <row r="130" spans="1:11" ht="15.6" customHeight="1">
      <c r="A130" s="1918">
        <v>93</v>
      </c>
      <c r="B130" s="1707" t="s">
        <v>688</v>
      </c>
      <c r="C130" s="1543"/>
      <c r="D130" s="1935">
        <v>11819255</v>
      </c>
      <c r="E130" s="1975">
        <v>1300435</v>
      </c>
      <c r="F130" s="1934">
        <v>30686</v>
      </c>
      <c r="G130" s="1977"/>
      <c r="H130" s="1976"/>
      <c r="I130" s="1935">
        <f t="shared" si="15"/>
        <v>13089004</v>
      </c>
      <c r="J130" s="1973" t="s">
        <v>689</v>
      </c>
      <c r="K130" s="1974">
        <v>93</v>
      </c>
    </row>
    <row r="131" spans="1:11" ht="15.6" customHeight="1">
      <c r="A131" s="1918">
        <v>94</v>
      </c>
      <c r="B131" s="1707" t="s">
        <v>690</v>
      </c>
      <c r="C131" s="1543"/>
      <c r="D131" s="1935">
        <v>6934587</v>
      </c>
      <c r="E131" s="1975">
        <v>123715</v>
      </c>
      <c r="F131" s="1934"/>
      <c r="G131" s="1977"/>
      <c r="H131" s="1976"/>
      <c r="I131" s="1935">
        <f t="shared" si="15"/>
        <v>7058302</v>
      </c>
      <c r="J131" s="1973" t="s">
        <v>691</v>
      </c>
      <c r="K131" s="1974">
        <v>94</v>
      </c>
    </row>
    <row r="132" spans="1:11" ht="15.6" customHeight="1">
      <c r="A132" s="1918">
        <v>95</v>
      </c>
      <c r="B132" s="1707" t="s">
        <v>692</v>
      </c>
      <c r="C132" s="1543"/>
      <c r="D132" s="1935">
        <v>1439058</v>
      </c>
      <c r="E132" s="1975">
        <v>0</v>
      </c>
      <c r="F132" s="1934">
        <v>100689</v>
      </c>
      <c r="G132" s="1977"/>
      <c r="H132" s="1976"/>
      <c r="I132" s="1935">
        <f t="shared" si="15"/>
        <v>1338369</v>
      </c>
      <c r="J132" s="1973" t="s">
        <v>693</v>
      </c>
      <c r="K132" s="1974">
        <v>95</v>
      </c>
    </row>
    <row r="133" spans="1:11" ht="15.6" customHeight="1">
      <c r="A133" s="1918">
        <v>96</v>
      </c>
      <c r="B133" s="1707" t="s">
        <v>349</v>
      </c>
      <c r="C133" s="1543"/>
      <c r="D133" s="1935">
        <v>5367318</v>
      </c>
      <c r="E133" s="1975">
        <v>2663124</v>
      </c>
      <c r="F133" s="1934"/>
      <c r="G133" s="1977" t="s">
        <v>1788</v>
      </c>
      <c r="H133" s="1976"/>
      <c r="I133" s="1935">
        <f t="shared" si="15"/>
        <v>8030442</v>
      </c>
      <c r="J133" s="1973" t="s">
        <v>350</v>
      </c>
      <c r="K133" s="1974">
        <v>96</v>
      </c>
    </row>
    <row r="134" spans="1:11" ht="15.6" customHeight="1">
      <c r="A134" s="1918">
        <v>97</v>
      </c>
      <c r="B134" s="1707" t="s">
        <v>351</v>
      </c>
      <c r="C134" s="1543"/>
      <c r="D134" s="1935">
        <v>2321613</v>
      </c>
      <c r="E134" s="1975">
        <v>84075</v>
      </c>
      <c r="F134" s="1934" t="s">
        <v>1788</v>
      </c>
      <c r="G134" s="1977"/>
      <c r="H134" s="1976"/>
      <c r="I134" s="1935">
        <f t="shared" si="15"/>
        <v>2405688</v>
      </c>
      <c r="J134" s="1973" t="s">
        <v>352</v>
      </c>
      <c r="K134" s="1974">
        <v>97</v>
      </c>
    </row>
    <row r="135" spans="1:11" ht="15.6" customHeight="1">
      <c r="A135" s="1918">
        <v>98</v>
      </c>
      <c r="B135" s="1707" t="s">
        <v>353</v>
      </c>
      <c r="C135" s="1543"/>
      <c r="D135" s="1935">
        <f>SUM(D125:D134)</f>
        <v>180974456</v>
      </c>
      <c r="E135" s="1935">
        <f>SUM(E125:E134)</f>
        <v>5277737</v>
      </c>
      <c r="F135" s="1934">
        <f t="shared" ref="F135:I135" si="16">SUM(F125:F134)</f>
        <v>3006839</v>
      </c>
      <c r="G135" s="1977">
        <f t="shared" si="16"/>
        <v>0</v>
      </c>
      <c r="H135" s="1976">
        <f t="shared" si="16"/>
        <v>-3372708</v>
      </c>
      <c r="I135" s="1935">
        <f t="shared" si="16"/>
        <v>179872646</v>
      </c>
      <c r="J135" s="1968"/>
      <c r="K135" s="1974">
        <v>98</v>
      </c>
    </row>
    <row r="136" spans="1:11" ht="15.6" customHeight="1">
      <c r="A136" s="1918">
        <v>99</v>
      </c>
      <c r="B136" s="1707" t="s">
        <v>354</v>
      </c>
      <c r="C136" s="1543"/>
      <c r="D136" s="1935"/>
      <c r="E136" s="1975"/>
      <c r="F136" s="1934"/>
      <c r="G136" s="1977"/>
      <c r="H136" s="1976" t="s">
        <v>1788</v>
      </c>
      <c r="I136" s="1935">
        <f>D136+E136-F136+G136+H136</f>
        <v>0</v>
      </c>
      <c r="J136" s="1973" t="s">
        <v>355</v>
      </c>
      <c r="K136" s="1974">
        <v>99</v>
      </c>
    </row>
    <row r="137" spans="1:11" ht="15.6" customHeight="1">
      <c r="A137" s="2604">
        <v>100</v>
      </c>
      <c r="B137" s="2605" t="s">
        <v>3950</v>
      </c>
      <c r="C137" s="2606"/>
      <c r="D137" s="2607"/>
      <c r="E137" s="2608"/>
      <c r="F137" s="2609"/>
      <c r="G137" s="2610"/>
      <c r="H137" s="2610"/>
      <c r="I137" s="2607">
        <f>D137+E137-F137+G137+H137</f>
        <v>0</v>
      </c>
      <c r="J137" s="2621">
        <v>-399.1</v>
      </c>
      <c r="K137" s="2604">
        <v>100</v>
      </c>
    </row>
    <row r="138" spans="1:11" ht="15.6" customHeight="1">
      <c r="A138" s="2604">
        <v>101</v>
      </c>
      <c r="B138" s="2508" t="s">
        <v>4604</v>
      </c>
      <c r="C138" s="2622"/>
      <c r="D138" s="2607">
        <f t="shared" ref="D138:I138" si="17">D135+D136+D137</f>
        <v>180974456</v>
      </c>
      <c r="E138" s="2623">
        <f t="shared" si="17"/>
        <v>5277737</v>
      </c>
      <c r="F138" s="2609">
        <f t="shared" si="17"/>
        <v>3006839</v>
      </c>
      <c r="G138" s="2615">
        <f t="shared" si="17"/>
        <v>0</v>
      </c>
      <c r="H138" s="2614">
        <f t="shared" si="17"/>
        <v>-3372708</v>
      </c>
      <c r="I138" s="2607">
        <f t="shared" si="17"/>
        <v>179872646</v>
      </c>
      <c r="J138" s="2624"/>
      <c r="K138" s="2625">
        <v>101</v>
      </c>
    </row>
    <row r="139" spans="1:11" ht="15.6" customHeight="1">
      <c r="A139" s="2604">
        <v>102</v>
      </c>
      <c r="B139" s="2508" t="s">
        <v>4605</v>
      </c>
      <c r="C139" s="2622"/>
      <c r="D139" s="2607">
        <f>D84+D97+D114+D138+D31+D123</f>
        <v>3830365080</v>
      </c>
      <c r="E139" s="2623">
        <f t="shared" ref="E139:I139" si="18">E84+E97+E114+E138+E31+E123</f>
        <v>240898364</v>
      </c>
      <c r="F139" s="2609">
        <f t="shared" si="18"/>
        <v>9924330</v>
      </c>
      <c r="G139" s="2615">
        <f t="shared" si="18"/>
        <v>0</v>
      </c>
      <c r="H139" s="2614">
        <f t="shared" si="18"/>
        <v>6252357</v>
      </c>
      <c r="I139" s="2607">
        <f t="shared" si="18"/>
        <v>4067591471</v>
      </c>
      <c r="J139" s="2624"/>
      <c r="K139" s="2625">
        <v>102</v>
      </c>
    </row>
    <row r="140" spans="1:11" ht="15.6" customHeight="1">
      <c r="A140" s="1918">
        <v>103</v>
      </c>
      <c r="B140" s="1707" t="s">
        <v>356</v>
      </c>
      <c r="C140" s="1543"/>
      <c r="D140" s="1935"/>
      <c r="E140" s="1975"/>
      <c r="F140" s="1980"/>
      <c r="G140" s="1977"/>
      <c r="H140" s="1976"/>
      <c r="I140" s="1935"/>
      <c r="J140" s="1973" t="s">
        <v>357</v>
      </c>
      <c r="K140" s="1974">
        <v>103</v>
      </c>
    </row>
    <row r="141" spans="1:11" ht="15.6" customHeight="1">
      <c r="A141" s="1918">
        <v>104</v>
      </c>
      <c r="B141" s="1707" t="s">
        <v>358</v>
      </c>
      <c r="C141" s="1543"/>
      <c r="D141" s="1935"/>
      <c r="E141" s="1981"/>
      <c r="F141" s="1934"/>
      <c r="G141" s="1977"/>
      <c r="H141" s="1976"/>
      <c r="I141" s="1935"/>
      <c r="J141" s="1968"/>
      <c r="K141" s="1974">
        <v>104</v>
      </c>
    </row>
    <row r="142" spans="1:11" ht="15.6" customHeight="1">
      <c r="A142" s="1918">
        <v>105</v>
      </c>
      <c r="B142" s="1707" t="s">
        <v>1131</v>
      </c>
      <c r="C142" s="1543"/>
      <c r="D142" s="1935"/>
      <c r="E142" s="1975"/>
      <c r="F142" s="1934"/>
      <c r="G142" s="1977"/>
      <c r="H142" s="1976"/>
      <c r="I142" s="1935">
        <f>D142+E142-F142+G142+H142</f>
        <v>0</v>
      </c>
      <c r="J142" s="1973" t="s">
        <v>1132</v>
      </c>
      <c r="K142" s="1974">
        <v>105</v>
      </c>
    </row>
    <row r="143" spans="1:11" ht="15.6" customHeight="1" thickBot="1">
      <c r="A143" s="1954">
        <v>106</v>
      </c>
      <c r="B143" s="2533" t="s">
        <v>4603</v>
      </c>
      <c r="C143" s="2620"/>
      <c r="D143" s="1982">
        <f t="shared" ref="D143:I143" si="19">D139+D142+D140-D141</f>
        <v>3830365080</v>
      </c>
      <c r="E143" s="1983">
        <f t="shared" si="19"/>
        <v>240898364</v>
      </c>
      <c r="F143" s="1984">
        <f t="shared" si="19"/>
        <v>9924330</v>
      </c>
      <c r="G143" s="1985">
        <f t="shared" si="19"/>
        <v>0</v>
      </c>
      <c r="H143" s="1986">
        <f t="shared" si="19"/>
        <v>6252357</v>
      </c>
      <c r="I143" s="1982">
        <f t="shared" si="19"/>
        <v>4067591471</v>
      </c>
      <c r="J143" s="1987"/>
      <c r="K143" s="1988">
        <v>106</v>
      </c>
    </row>
    <row r="144" spans="1:11" ht="15.6" customHeight="1">
      <c r="A144" s="1561"/>
      <c r="B144" s="1561"/>
      <c r="C144" s="1561"/>
      <c r="D144" s="1561"/>
      <c r="E144" s="1561"/>
      <c r="F144" s="1561"/>
      <c r="G144" s="1561"/>
      <c r="H144" s="1561"/>
      <c r="I144" s="1561"/>
      <c r="J144" s="1561"/>
      <c r="K144" s="1561"/>
    </row>
    <row r="145" spans="1:11" ht="15.6" customHeight="1">
      <c r="A145" s="2503" t="s">
        <v>4667</v>
      </c>
      <c r="B145" s="2503"/>
      <c r="C145" s="1561"/>
      <c r="D145" s="1561"/>
      <c r="E145" s="1561"/>
      <c r="F145" s="2503" t="s">
        <v>4667</v>
      </c>
      <c r="G145" s="2503"/>
      <c r="H145" s="1561"/>
      <c r="I145" s="1561"/>
      <c r="J145" s="1561"/>
      <c r="K145" s="1989" t="s">
        <v>1133</v>
      </c>
    </row>
    <row r="146" spans="1:11" ht="15.6" customHeight="1">
      <c r="A146" s="1576" t="s">
        <v>1134</v>
      </c>
      <c r="B146" s="1576"/>
      <c r="C146" s="1576"/>
      <c r="D146" s="1576"/>
      <c r="E146" s="1576"/>
      <c r="F146" s="1576" t="s">
        <v>1135</v>
      </c>
      <c r="G146" s="1576"/>
      <c r="H146" s="1576"/>
      <c r="I146" s="1576"/>
      <c r="J146" s="1576"/>
      <c r="K146" s="1576"/>
    </row>
    <row r="147" spans="1:11">
      <c r="A147" s="1561"/>
      <c r="B147" s="1561"/>
      <c r="C147" s="1561"/>
      <c r="D147" s="1561"/>
      <c r="E147" s="1561"/>
      <c r="F147" s="1561"/>
      <c r="G147" s="1561"/>
      <c r="H147" s="1561"/>
      <c r="I147" s="1561"/>
      <c r="J147" s="1561"/>
      <c r="K147" s="1561"/>
    </row>
    <row r="148" spans="1:11">
      <c r="A148" s="1561"/>
      <c r="B148" s="1561"/>
      <c r="C148" s="1561"/>
      <c r="D148" s="1561"/>
      <c r="E148" s="1561"/>
      <c r="F148" s="1561"/>
      <c r="G148" s="1561"/>
      <c r="H148" s="1561"/>
      <c r="I148" s="1561"/>
      <c r="J148" s="1561"/>
      <c r="K148" s="1561"/>
    </row>
    <row r="149" spans="1:11">
      <c r="A149" s="1561"/>
      <c r="B149" s="1561"/>
      <c r="C149" s="1561"/>
      <c r="D149" s="1561"/>
      <c r="E149" s="1561"/>
      <c r="F149" s="1561"/>
      <c r="G149" s="1561"/>
      <c r="H149" s="1561"/>
      <c r="I149" s="1561"/>
      <c r="J149" s="1561"/>
      <c r="K149" s="1561"/>
    </row>
    <row r="150" spans="1:11">
      <c r="A150" s="1561"/>
      <c r="B150" s="1561"/>
      <c r="C150" s="1561"/>
      <c r="D150" s="1561"/>
      <c r="E150" s="1561"/>
      <c r="F150" s="1561"/>
      <c r="G150" s="1561"/>
      <c r="H150" s="1561"/>
      <c r="I150" s="1561"/>
      <c r="J150" s="1561"/>
      <c r="K150" s="1561"/>
    </row>
    <row r="151" spans="1:11">
      <c r="A151" s="1561"/>
      <c r="B151" s="1561"/>
      <c r="C151" s="1561"/>
      <c r="D151" s="2902"/>
      <c r="E151" s="1561"/>
      <c r="F151" s="1561"/>
      <c r="G151" s="1561"/>
      <c r="H151" s="1561"/>
      <c r="I151" s="1561"/>
      <c r="J151" s="1561"/>
      <c r="K151" s="1561"/>
    </row>
    <row r="152" spans="1:11">
      <c r="A152" s="1561"/>
      <c r="B152" s="1561"/>
      <c r="C152" s="1561"/>
      <c r="D152" s="2902"/>
      <c r="E152" s="1561"/>
      <c r="F152" s="1561"/>
      <c r="G152" s="1561"/>
      <c r="H152" s="1561"/>
      <c r="I152" s="1561"/>
      <c r="J152" s="1561"/>
      <c r="K152" s="1561"/>
    </row>
    <row r="153" spans="1:11">
      <c r="A153" s="1561"/>
      <c r="B153" s="1583"/>
      <c r="C153" s="1561"/>
      <c r="D153" s="2902"/>
      <c r="E153" s="1561"/>
      <c r="F153" s="1561"/>
      <c r="G153" s="1561"/>
      <c r="H153" s="1561"/>
      <c r="I153" s="1561"/>
      <c r="J153" s="1561"/>
      <c r="K153" s="1561"/>
    </row>
    <row r="154" spans="1:11">
      <c r="A154" s="1561"/>
      <c r="B154" s="1583"/>
      <c r="C154" s="1561"/>
      <c r="D154" s="2903"/>
      <c r="E154" s="1561"/>
      <c r="F154" s="1561"/>
      <c r="G154" s="1561"/>
      <c r="H154" s="1561"/>
      <c r="I154" s="1561"/>
      <c r="J154" s="1561"/>
      <c r="K154" s="1561"/>
    </row>
    <row r="155" spans="1:11">
      <c r="A155" s="1561"/>
      <c r="B155" s="1583"/>
      <c r="C155" s="1561"/>
      <c r="D155" s="1561"/>
      <c r="E155" s="1561"/>
      <c r="F155" s="1561"/>
      <c r="G155" s="1561"/>
      <c r="H155" s="1561"/>
      <c r="I155" s="1561"/>
      <c r="J155" s="1561"/>
      <c r="K155" s="1561"/>
    </row>
    <row r="156" spans="1:11">
      <c r="A156" s="1561"/>
      <c r="B156" s="1583"/>
      <c r="C156" s="1561"/>
      <c r="D156" s="1561"/>
      <c r="E156" s="1561"/>
      <c r="F156" s="1561"/>
      <c r="G156" s="1561"/>
      <c r="H156" s="1561"/>
      <c r="I156" s="1561"/>
      <c r="J156" s="1561"/>
      <c r="K156" s="1561"/>
    </row>
    <row r="157" spans="1:11">
      <c r="A157" s="1561"/>
      <c r="B157" s="1583"/>
      <c r="C157" s="1561"/>
      <c r="D157" s="2903"/>
      <c r="E157" s="1561"/>
      <c r="F157" s="1561"/>
      <c r="G157" s="1561"/>
      <c r="H157" s="1561"/>
      <c r="I157" s="1561"/>
      <c r="J157" s="1561"/>
      <c r="K157" s="1561"/>
    </row>
    <row r="158" spans="1:11">
      <c r="A158" s="1561"/>
      <c r="B158" s="1583"/>
      <c r="C158" s="1561"/>
      <c r="D158" s="1561"/>
      <c r="E158" s="1561"/>
      <c r="F158" s="1561"/>
      <c r="G158" s="1561"/>
      <c r="H158" s="1561"/>
      <c r="I158" s="1561"/>
      <c r="J158" s="1561"/>
      <c r="K158" s="1561"/>
    </row>
    <row r="159" spans="1:11">
      <c r="A159" s="1561"/>
      <c r="B159" s="1583"/>
      <c r="C159" s="1561"/>
      <c r="D159" s="1561"/>
      <c r="E159" s="1561"/>
      <c r="F159" s="1561"/>
      <c r="G159" s="1561"/>
      <c r="H159" s="1561"/>
      <c r="I159" s="1561"/>
      <c r="J159" s="1561"/>
      <c r="K159" s="1561"/>
    </row>
    <row r="160" spans="1:11">
      <c r="A160" s="1561"/>
      <c r="B160" s="1583"/>
      <c r="C160" s="1561"/>
      <c r="D160" s="1561"/>
      <c r="E160" s="1561"/>
      <c r="F160" s="1561"/>
      <c r="G160" s="1561"/>
      <c r="H160" s="1561"/>
      <c r="I160" s="1561"/>
      <c r="J160" s="1561"/>
      <c r="K160" s="1561"/>
    </row>
    <row r="161" spans="1:2">
      <c r="A161" s="1561"/>
      <c r="B161" s="1583"/>
    </row>
    <row r="162" spans="1:2">
      <c r="A162" s="1561"/>
      <c r="B162" s="1583"/>
    </row>
    <row r="163" spans="1:2">
      <c r="A163" s="1561"/>
      <c r="B163" s="1583"/>
    </row>
    <row r="164" spans="1:2">
      <c r="A164" s="1561"/>
      <c r="B164" s="1583"/>
    </row>
    <row r="165" spans="1:2">
      <c r="A165" s="1561"/>
      <c r="B165" s="1583"/>
    </row>
    <row r="166" spans="1:2">
      <c r="A166" s="1561"/>
      <c r="B166" s="1583"/>
    </row>
    <row r="167" spans="1:2">
      <c r="A167" s="1561"/>
      <c r="B167" s="1583"/>
    </row>
    <row r="168" spans="1:2">
      <c r="A168" s="1561"/>
      <c r="B168" s="1561"/>
    </row>
    <row r="169" spans="1:2">
      <c r="A169" s="1561"/>
      <c r="B169" s="1561"/>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F77"/>
  <sheetViews>
    <sheetView defaultGridColor="0" colorId="22" zoomScaleNormal="100" zoomScaleSheetLayoutView="80" workbookViewId="0">
      <selection activeCell="B18" sqref="B18"/>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1799</v>
      </c>
      <c r="B1" s="227"/>
      <c r="C1" s="228" t="s">
        <v>3290</v>
      </c>
      <c r="D1" s="229" t="s">
        <v>1801</v>
      </c>
      <c r="E1" s="227"/>
      <c r="F1" s="259" t="s">
        <v>1802</v>
      </c>
    </row>
    <row r="2" spans="1:6">
      <c r="A2" s="72" t="str">
        <f>'Data Sheet'!$C$25</f>
        <v xml:space="preserve">New York State Electric &amp; Gas Corporation </v>
      </c>
      <c r="B2" s="81"/>
      <c r="C2" s="78" t="s">
        <v>1136</v>
      </c>
      <c r="D2" s="97" t="s">
        <v>3309</v>
      </c>
      <c r="E2" s="81"/>
      <c r="F2" s="83"/>
    </row>
    <row r="3" spans="1:6" ht="14.45" customHeight="1">
      <c r="A3" s="74"/>
      <c r="B3" s="117"/>
      <c r="C3" s="86" t="s">
        <v>1137</v>
      </c>
      <c r="D3" s="693" t="str">
        <f>'Data Sheet'!$C$40</f>
        <v xml:space="preserve"> </v>
      </c>
      <c r="E3" s="315"/>
      <c r="F3" s="110" t="str">
        <f>'Data Sheet'!$C$38</f>
        <v>12/31/2017</v>
      </c>
    </row>
    <row r="4" spans="1:6" ht="15" customHeight="1">
      <c r="A4" s="230" t="s">
        <v>1138</v>
      </c>
      <c r="B4" s="231"/>
      <c r="C4" s="231"/>
      <c r="D4" s="231"/>
      <c r="E4" s="231"/>
      <c r="F4" s="232"/>
    </row>
    <row r="5" spans="1:6">
      <c r="A5" s="87"/>
      <c r="B5" s="88" t="s">
        <v>1139</v>
      </c>
      <c r="C5" s="88"/>
      <c r="D5" s="88"/>
      <c r="E5" s="88"/>
      <c r="F5" s="85"/>
    </row>
    <row r="6" spans="1:6">
      <c r="A6" s="72"/>
      <c r="B6" s="17"/>
      <c r="C6" s="17"/>
      <c r="D6" s="17"/>
      <c r="E6" s="17"/>
      <c r="F6" s="73"/>
    </row>
    <row r="7" spans="1:6">
      <c r="A7" s="74"/>
      <c r="B7" s="77" t="s">
        <v>1140</v>
      </c>
      <c r="C7" s="77"/>
      <c r="D7" s="77"/>
      <c r="E7" s="77"/>
      <c r="F7" s="76"/>
    </row>
    <row r="8" spans="1:6">
      <c r="A8" s="87"/>
      <c r="B8" s="649" t="s">
        <v>1141</v>
      </c>
      <c r="C8" s="84"/>
      <c r="D8" s="84"/>
      <c r="E8" s="84"/>
      <c r="F8" s="95"/>
    </row>
    <row r="9" spans="1:6">
      <c r="A9" s="72"/>
      <c r="B9" s="78" t="s">
        <v>1142</v>
      </c>
      <c r="C9" s="78"/>
      <c r="D9" s="78"/>
      <c r="E9" s="650" t="s">
        <v>1143</v>
      </c>
      <c r="F9" s="83"/>
    </row>
    <row r="10" spans="1:6">
      <c r="A10" s="72"/>
      <c r="B10" s="78" t="s">
        <v>1144</v>
      </c>
      <c r="C10" s="650" t="s">
        <v>1145</v>
      </c>
      <c r="D10" s="78" t="s">
        <v>1146</v>
      </c>
      <c r="E10" s="650" t="s">
        <v>1147</v>
      </c>
      <c r="F10" s="237" t="s">
        <v>1148</v>
      </c>
    </row>
    <row r="11" spans="1:6">
      <c r="A11" s="72" t="s">
        <v>1728</v>
      </c>
      <c r="B11" s="78" t="s">
        <v>1149</v>
      </c>
      <c r="C11" s="650" t="s">
        <v>1150</v>
      </c>
      <c r="D11" s="78" t="s">
        <v>1151</v>
      </c>
      <c r="E11" s="650" t="s">
        <v>1152</v>
      </c>
      <c r="F11" s="237" t="s">
        <v>2517</v>
      </c>
    </row>
    <row r="12" spans="1:6">
      <c r="A12" s="74" t="s">
        <v>1731</v>
      </c>
      <c r="B12" s="662" t="s">
        <v>3021</v>
      </c>
      <c r="C12" s="662" t="s">
        <v>3022</v>
      </c>
      <c r="D12" s="662" t="s">
        <v>3023</v>
      </c>
      <c r="E12" s="662" t="s">
        <v>3024</v>
      </c>
      <c r="F12" s="110"/>
    </row>
    <row r="13" spans="1:6">
      <c r="A13" s="336" t="s">
        <v>1736</v>
      </c>
      <c r="B13" s="84" t="s">
        <v>4850</v>
      </c>
      <c r="C13" s="17"/>
      <c r="D13" s="84"/>
      <c r="E13" s="17"/>
      <c r="F13" s="306"/>
    </row>
    <row r="14" spans="1:6">
      <c r="A14" s="277" t="s">
        <v>1737</v>
      </c>
      <c r="B14" s="78"/>
      <c r="C14" s="17"/>
      <c r="D14" s="78"/>
      <c r="E14" s="17"/>
      <c r="F14" s="283"/>
    </row>
    <row r="15" spans="1:6">
      <c r="A15" s="277" t="s">
        <v>1738</v>
      </c>
      <c r="B15" s="78"/>
      <c r="C15" s="17"/>
      <c r="D15" s="78"/>
      <c r="E15" s="17"/>
      <c r="F15" s="283"/>
    </row>
    <row r="16" spans="1:6">
      <c r="A16" s="277" t="s">
        <v>1739</v>
      </c>
      <c r="B16" s="78"/>
      <c r="C16" s="17"/>
      <c r="D16" s="78"/>
      <c r="E16" s="17"/>
      <c r="F16" s="283"/>
    </row>
    <row r="17" spans="1:6">
      <c r="A17" s="277" t="s">
        <v>1740</v>
      </c>
      <c r="B17" s="78"/>
      <c r="C17" s="17"/>
      <c r="D17" s="78"/>
      <c r="E17" s="17"/>
      <c r="F17" s="283"/>
    </row>
    <row r="18" spans="1:6">
      <c r="A18" s="277" t="s">
        <v>1741</v>
      </c>
      <c r="B18" s="78"/>
      <c r="C18" s="17"/>
      <c r="D18" s="78"/>
      <c r="E18" s="17"/>
      <c r="F18" s="283"/>
    </row>
    <row r="19" spans="1:6">
      <c r="A19" s="277" t="s">
        <v>1742</v>
      </c>
      <c r="B19" s="78"/>
      <c r="C19" s="17"/>
      <c r="D19" s="78"/>
      <c r="E19" s="17"/>
      <c r="F19" s="283"/>
    </row>
    <row r="20" spans="1:6">
      <c r="A20" s="277" t="s">
        <v>1743</v>
      </c>
      <c r="B20" s="78"/>
      <c r="C20" s="17"/>
      <c r="D20" s="78"/>
      <c r="E20" s="17"/>
      <c r="F20" s="283"/>
    </row>
    <row r="21" spans="1:6">
      <c r="A21" s="277" t="s">
        <v>1744</v>
      </c>
      <c r="B21" s="78"/>
      <c r="C21" s="17"/>
      <c r="D21" s="78"/>
      <c r="E21" s="17"/>
      <c r="F21" s="283"/>
    </row>
    <row r="22" spans="1:6">
      <c r="A22" s="277" t="s">
        <v>1745</v>
      </c>
      <c r="B22" s="78"/>
      <c r="C22" s="17"/>
      <c r="D22" s="78"/>
      <c r="E22" s="17"/>
      <c r="F22" s="283"/>
    </row>
    <row r="23" spans="1:6">
      <c r="A23" s="277" t="s">
        <v>1746</v>
      </c>
      <c r="B23" s="78"/>
      <c r="C23" s="17"/>
      <c r="D23" s="78"/>
      <c r="E23" s="17"/>
      <c r="F23" s="283"/>
    </row>
    <row r="24" spans="1:6">
      <c r="A24" s="277" t="s">
        <v>1747</v>
      </c>
      <c r="B24" s="78"/>
      <c r="C24" s="17"/>
      <c r="D24" s="78"/>
      <c r="E24" s="17"/>
      <c r="F24" s="283"/>
    </row>
    <row r="25" spans="1:6">
      <c r="A25" s="277" t="s">
        <v>1748</v>
      </c>
      <c r="B25" s="78"/>
      <c r="C25" s="17"/>
      <c r="D25" s="78"/>
      <c r="E25" s="17"/>
      <c r="F25" s="283"/>
    </row>
    <row r="26" spans="1:6">
      <c r="A26" s="277" t="s">
        <v>1749</v>
      </c>
      <c r="B26" s="78"/>
      <c r="C26" s="17"/>
      <c r="D26" s="78"/>
      <c r="E26" s="17"/>
      <c r="F26" s="283"/>
    </row>
    <row r="27" spans="1:6">
      <c r="A27" s="277" t="s">
        <v>1750</v>
      </c>
      <c r="B27" s="78"/>
      <c r="C27" s="17"/>
      <c r="D27" s="78"/>
      <c r="E27" s="17"/>
      <c r="F27" s="283"/>
    </row>
    <row r="28" spans="1:6">
      <c r="A28" s="277" t="s">
        <v>1751</v>
      </c>
      <c r="B28" s="78"/>
      <c r="C28" s="17"/>
      <c r="D28" s="78"/>
      <c r="E28" s="17"/>
      <c r="F28" s="283"/>
    </row>
    <row r="29" spans="1:6">
      <c r="A29" s="277" t="s">
        <v>1752</v>
      </c>
      <c r="B29" s="78"/>
      <c r="C29" s="17"/>
      <c r="D29" s="78"/>
      <c r="E29" s="17"/>
      <c r="F29" s="283"/>
    </row>
    <row r="30" spans="1:6">
      <c r="A30" s="277" t="s">
        <v>1753</v>
      </c>
      <c r="B30" s="78"/>
      <c r="C30" s="17"/>
      <c r="D30" s="78"/>
      <c r="E30" s="17"/>
      <c r="F30" s="283"/>
    </row>
    <row r="31" spans="1:6">
      <c r="A31" s="277" t="s">
        <v>1754</v>
      </c>
      <c r="B31" s="78"/>
      <c r="C31" s="17"/>
      <c r="D31" s="78"/>
      <c r="E31" s="17"/>
      <c r="F31" s="283"/>
    </row>
    <row r="32" spans="1:6">
      <c r="A32" s="277" t="s">
        <v>1755</v>
      </c>
      <c r="B32" s="78"/>
      <c r="C32" s="17"/>
      <c r="D32" s="78"/>
      <c r="E32" s="17"/>
      <c r="F32" s="283"/>
    </row>
    <row r="33" spans="1:6">
      <c r="A33" s="277" t="s">
        <v>589</v>
      </c>
      <c r="B33" s="78"/>
      <c r="C33" s="17"/>
      <c r="D33" s="78"/>
      <c r="E33" s="17"/>
      <c r="F33" s="283"/>
    </row>
    <row r="34" spans="1:6">
      <c r="A34" s="277" t="s">
        <v>590</v>
      </c>
      <c r="B34" s="78"/>
      <c r="C34" s="17"/>
      <c r="D34" s="78"/>
      <c r="E34" s="17"/>
      <c r="F34" s="283"/>
    </row>
    <row r="35" spans="1:6">
      <c r="A35" s="277" t="s">
        <v>591</v>
      </c>
      <c r="B35" s="78"/>
      <c r="C35" s="17"/>
      <c r="D35" s="78"/>
      <c r="E35" s="17"/>
      <c r="F35" s="283"/>
    </row>
    <row r="36" spans="1:6">
      <c r="A36" s="277" t="s">
        <v>592</v>
      </c>
      <c r="B36" s="78"/>
      <c r="C36" s="17"/>
      <c r="D36" s="78"/>
      <c r="E36" s="17"/>
      <c r="F36" s="283"/>
    </row>
    <row r="37" spans="1:6">
      <c r="A37" s="277" t="s">
        <v>593</v>
      </c>
      <c r="B37" s="78"/>
      <c r="C37" s="17"/>
      <c r="D37" s="78"/>
      <c r="E37" s="17"/>
      <c r="F37" s="283"/>
    </row>
    <row r="38" spans="1:6">
      <c r="A38" s="277" t="s">
        <v>594</v>
      </c>
      <c r="B38" s="78"/>
      <c r="C38" s="17"/>
      <c r="D38" s="78"/>
      <c r="E38" s="17"/>
      <c r="F38" s="283"/>
    </row>
    <row r="39" spans="1:6">
      <c r="A39" s="277" t="s">
        <v>595</v>
      </c>
      <c r="B39" s="78"/>
      <c r="C39" s="17"/>
      <c r="D39" s="78"/>
      <c r="E39" s="17"/>
      <c r="F39" s="283"/>
    </row>
    <row r="40" spans="1:6">
      <c r="A40" s="277" t="s">
        <v>2371</v>
      </c>
      <c r="B40" s="78"/>
      <c r="C40" s="17"/>
      <c r="D40" s="78"/>
      <c r="E40" s="17"/>
      <c r="F40" s="283"/>
    </row>
    <row r="41" spans="1:6">
      <c r="A41" s="277" t="s">
        <v>2372</v>
      </c>
      <c r="B41" s="78"/>
      <c r="C41" s="17"/>
      <c r="D41" s="78"/>
      <c r="E41" s="17"/>
      <c r="F41" s="283"/>
    </row>
    <row r="42" spans="1:6">
      <c r="A42" s="277" t="s">
        <v>2373</v>
      </c>
      <c r="B42" s="78"/>
      <c r="C42" s="17"/>
      <c r="D42" s="78"/>
      <c r="E42" s="17"/>
      <c r="F42" s="283"/>
    </row>
    <row r="43" spans="1:6">
      <c r="A43" s="277" t="s">
        <v>2374</v>
      </c>
      <c r="B43" s="78"/>
      <c r="C43" s="17"/>
      <c r="D43" s="78"/>
      <c r="E43" s="17"/>
      <c r="F43" s="283"/>
    </row>
    <row r="44" spans="1:6">
      <c r="A44" s="277" t="s">
        <v>2375</v>
      </c>
      <c r="B44" s="78"/>
      <c r="C44" s="17"/>
      <c r="D44" s="78"/>
      <c r="E44" s="17"/>
      <c r="F44" s="283"/>
    </row>
    <row r="45" spans="1:6">
      <c r="A45" s="277" t="s">
        <v>2376</v>
      </c>
      <c r="B45" s="78"/>
      <c r="C45" s="17"/>
      <c r="D45" s="78"/>
      <c r="E45" s="17"/>
      <c r="F45" s="283"/>
    </row>
    <row r="46" spans="1:6">
      <c r="A46" s="277" t="s">
        <v>2377</v>
      </c>
      <c r="B46" s="78"/>
      <c r="C46" s="17"/>
      <c r="D46" s="78"/>
      <c r="E46" s="17"/>
      <c r="F46" s="283"/>
    </row>
    <row r="47" spans="1:6">
      <c r="A47" s="277" t="s">
        <v>2378</v>
      </c>
      <c r="B47" s="78"/>
      <c r="C47" s="17"/>
      <c r="D47" s="78"/>
      <c r="E47" s="17"/>
      <c r="F47" s="283"/>
    </row>
    <row r="48" spans="1:6">
      <c r="A48" s="277" t="s">
        <v>2379</v>
      </c>
      <c r="B48" s="78"/>
      <c r="C48" s="17"/>
      <c r="D48" s="78"/>
      <c r="E48" s="17"/>
      <c r="F48" s="283"/>
    </row>
    <row r="49" spans="1:6">
      <c r="A49" s="277" t="s">
        <v>2380</v>
      </c>
      <c r="B49" s="78"/>
      <c r="C49" s="17"/>
      <c r="D49" s="78"/>
      <c r="E49" s="17"/>
      <c r="F49" s="283"/>
    </row>
    <row r="50" spans="1:6">
      <c r="A50" s="277" t="s">
        <v>2381</v>
      </c>
      <c r="B50" s="78"/>
      <c r="C50" s="17"/>
      <c r="D50" s="78"/>
      <c r="E50" s="17"/>
      <c r="F50" s="283"/>
    </row>
    <row r="51" spans="1:6">
      <c r="A51" s="277" t="s">
        <v>2382</v>
      </c>
      <c r="B51" s="78"/>
      <c r="C51" s="17"/>
      <c r="D51" s="78"/>
      <c r="E51" s="17"/>
      <c r="F51" s="283"/>
    </row>
    <row r="52" spans="1:6">
      <c r="A52" s="277" t="s">
        <v>2383</v>
      </c>
      <c r="B52" s="78"/>
      <c r="C52" s="17"/>
      <c r="D52" s="78"/>
      <c r="E52" s="17"/>
      <c r="F52" s="283"/>
    </row>
    <row r="53" spans="1:6">
      <c r="A53" s="277" t="s">
        <v>2384</v>
      </c>
      <c r="B53" s="78"/>
      <c r="C53" s="17"/>
      <c r="D53" s="78"/>
      <c r="E53" s="17"/>
      <c r="F53" s="283"/>
    </row>
    <row r="54" spans="1:6">
      <c r="A54" s="277" t="s">
        <v>2385</v>
      </c>
      <c r="B54" s="81"/>
      <c r="C54" s="17"/>
      <c r="D54" s="78"/>
      <c r="E54" s="17"/>
      <c r="F54" s="283"/>
    </row>
    <row r="55" spans="1:6">
      <c r="A55" s="277" t="s">
        <v>2386</v>
      </c>
      <c r="B55" s="78"/>
      <c r="C55" s="17"/>
      <c r="D55" s="78"/>
      <c r="E55" s="17"/>
      <c r="F55" s="283"/>
    </row>
    <row r="56" spans="1:6">
      <c r="A56" s="277" t="s">
        <v>2387</v>
      </c>
      <c r="B56" s="78"/>
      <c r="C56" s="17"/>
      <c r="D56" s="78"/>
      <c r="E56" s="17"/>
      <c r="F56" s="283"/>
    </row>
    <row r="57" spans="1:6">
      <c r="A57" s="277" t="s">
        <v>2388</v>
      </c>
      <c r="B57" s="78"/>
      <c r="C57" s="17"/>
      <c r="D57" s="78"/>
      <c r="E57" s="17"/>
      <c r="F57" s="283"/>
    </row>
    <row r="58" spans="1:6">
      <c r="A58" s="278" t="s">
        <v>2389</v>
      </c>
      <c r="B58" s="86"/>
      <c r="C58" s="17"/>
      <c r="D58" s="78"/>
      <c r="E58" s="17"/>
      <c r="F58" s="284"/>
    </row>
    <row r="59" spans="1:6" ht="15.75" thickBot="1">
      <c r="A59" s="285" t="s">
        <v>2390</v>
      </c>
      <c r="B59" s="438" t="s">
        <v>172</v>
      </c>
      <c r="C59" s="334"/>
      <c r="D59" s="334"/>
      <c r="E59" s="334"/>
      <c r="F59" s="289">
        <f>SUM(F13:F58)</f>
        <v>0</v>
      </c>
    </row>
    <row r="61" spans="1:6">
      <c r="A61" s="9" t="s">
        <v>1153</v>
      </c>
    </row>
    <row r="62" spans="1:6">
      <c r="A62" s="69" t="s">
        <v>1154</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P143"/>
  <sheetViews>
    <sheetView defaultGridColor="0" topLeftCell="A16" colorId="22" zoomScaleNormal="100" zoomScaleSheetLayoutView="80" workbookViewId="0">
      <selection activeCell="B42" sqref="B42"/>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1799</v>
      </c>
      <c r="B1" s="227"/>
      <c r="C1" s="66" t="s">
        <v>3290</v>
      </c>
      <c r="D1" s="228" t="s">
        <v>1801</v>
      </c>
      <c r="E1" s="67" t="s">
        <v>1155</v>
      </c>
      <c r="F1" s="17"/>
      <c r="G1" s="17"/>
      <c r="H1" s="17"/>
      <c r="I1" s="17"/>
      <c r="J1" s="17"/>
      <c r="K1" s="17"/>
      <c r="L1" s="17"/>
    </row>
    <row r="2" spans="1:13" ht="15.6" customHeight="1">
      <c r="A2" s="72" t="str">
        <f>'Data Sheet'!$C$25</f>
        <v xml:space="preserve">New York State Electric &amp; Gas Corporation </v>
      </c>
      <c r="B2" s="81"/>
      <c r="C2" s="17" t="s">
        <v>1156</v>
      </c>
      <c r="D2" s="78" t="s">
        <v>3309</v>
      </c>
      <c r="E2" s="73"/>
      <c r="F2" s="17"/>
      <c r="G2" s="17"/>
      <c r="H2" s="17"/>
      <c r="I2" s="17"/>
      <c r="J2" s="17"/>
      <c r="K2" s="17"/>
      <c r="L2" s="17"/>
    </row>
    <row r="3" spans="1:13" ht="15.6" customHeight="1">
      <c r="A3" s="74"/>
      <c r="B3" s="117"/>
      <c r="C3" s="77" t="s">
        <v>1157</v>
      </c>
      <c r="D3" s="702" t="str">
        <f>'Data Sheet'!$C$40</f>
        <v xml:space="preserve"> </v>
      </c>
      <c r="E3" s="110" t="str">
        <f>'Data Sheet'!$C$38</f>
        <v>12/31/2017</v>
      </c>
      <c r="F3" s="17"/>
      <c r="G3" s="17"/>
      <c r="H3" s="17"/>
      <c r="I3" s="17"/>
      <c r="J3" s="17"/>
      <c r="K3" s="17"/>
      <c r="L3" s="17"/>
    </row>
    <row r="4" spans="1:13" ht="18" customHeight="1">
      <c r="A4" s="260"/>
      <c r="B4" s="261" t="s">
        <v>1158</v>
      </c>
      <c r="C4" s="261"/>
      <c r="D4" s="261"/>
      <c r="E4" s="262"/>
      <c r="F4" s="17"/>
      <c r="G4" s="17"/>
      <c r="H4" s="17"/>
      <c r="I4" s="17"/>
      <c r="J4" s="17"/>
      <c r="K4" s="17"/>
      <c r="L4" s="17"/>
    </row>
    <row r="5" spans="1:13" ht="15.6" customHeight="1">
      <c r="A5" s="72"/>
      <c r="B5" s="17" t="s">
        <v>1159</v>
      </c>
      <c r="C5" s="17"/>
      <c r="D5" s="17"/>
      <c r="E5" s="73"/>
      <c r="F5" s="17"/>
      <c r="G5" s="17"/>
      <c r="H5" s="17"/>
      <c r="I5" s="17"/>
      <c r="J5" s="17"/>
      <c r="K5" s="17"/>
      <c r="L5" s="17"/>
    </row>
    <row r="6" spans="1:13" ht="15.6" customHeight="1">
      <c r="A6" s="72"/>
      <c r="B6" s="17" t="s">
        <v>1160</v>
      </c>
      <c r="C6" s="17"/>
      <c r="D6" s="17"/>
      <c r="E6" s="73"/>
      <c r="F6" s="17"/>
      <c r="G6" s="17"/>
      <c r="H6" s="17"/>
      <c r="I6" s="17"/>
      <c r="J6" s="17"/>
      <c r="K6" s="17"/>
      <c r="L6" s="17"/>
    </row>
    <row r="7" spans="1:13" ht="15.6" customHeight="1">
      <c r="A7" s="72"/>
      <c r="B7" s="17" t="s">
        <v>1161</v>
      </c>
      <c r="C7" s="17"/>
      <c r="D7" s="17"/>
      <c r="E7" s="73"/>
      <c r="F7" s="17"/>
      <c r="G7" s="17"/>
      <c r="H7" s="17"/>
      <c r="I7" s="17"/>
      <c r="J7" s="17"/>
      <c r="K7" s="17"/>
      <c r="L7" s="17"/>
    </row>
    <row r="8" spans="1:13" ht="15.6" customHeight="1">
      <c r="A8" s="72"/>
      <c r="B8" s="17" t="s">
        <v>1162</v>
      </c>
      <c r="C8" s="17"/>
      <c r="D8" s="17"/>
      <c r="E8" s="73"/>
      <c r="F8" s="17"/>
      <c r="G8" s="17"/>
      <c r="H8" s="17"/>
      <c r="I8" s="17"/>
      <c r="J8" s="17"/>
      <c r="K8" s="17"/>
      <c r="L8" s="17"/>
    </row>
    <row r="9" spans="1:13" ht="15.6" customHeight="1">
      <c r="A9" s="72"/>
      <c r="B9" s="17" t="s">
        <v>1163</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90" t="s">
        <v>1164</v>
      </c>
      <c r="D12" s="290" t="s">
        <v>1165</v>
      </c>
      <c r="E12" s="237" t="s">
        <v>1834</v>
      </c>
      <c r="F12" s="17"/>
      <c r="G12" s="17"/>
      <c r="H12" s="17"/>
      <c r="I12" s="17"/>
      <c r="J12" s="17"/>
      <c r="K12" s="17"/>
      <c r="L12" s="17"/>
    </row>
    <row r="13" spans="1:13">
      <c r="A13" s="80"/>
      <c r="B13" s="291" t="s">
        <v>1166</v>
      </c>
      <c r="C13" s="290" t="s">
        <v>1167</v>
      </c>
      <c r="D13" s="290" t="s">
        <v>1168</v>
      </c>
      <c r="E13" s="237" t="s">
        <v>1169</v>
      </c>
      <c r="F13" s="17"/>
      <c r="G13" s="17"/>
      <c r="H13" s="17"/>
      <c r="I13" s="17"/>
      <c r="J13" s="17"/>
      <c r="K13" s="17"/>
      <c r="L13" s="17"/>
    </row>
    <row r="14" spans="1:13">
      <c r="A14" s="277" t="s">
        <v>1728</v>
      </c>
      <c r="B14" s="291" t="s">
        <v>1170</v>
      </c>
      <c r="C14" s="290" t="s">
        <v>1171</v>
      </c>
      <c r="D14" s="290" t="s">
        <v>1172</v>
      </c>
      <c r="E14" s="237" t="s">
        <v>2336</v>
      </c>
      <c r="F14" s="17"/>
      <c r="G14" s="17"/>
      <c r="H14" s="17"/>
      <c r="I14" s="17"/>
      <c r="J14" s="17"/>
      <c r="K14" s="17"/>
      <c r="L14" s="17"/>
    </row>
    <row r="15" spans="1:13">
      <c r="A15" s="278" t="s">
        <v>1731</v>
      </c>
      <c r="B15" s="663" t="s">
        <v>3021</v>
      </c>
      <c r="C15" s="328" t="s">
        <v>3022</v>
      </c>
      <c r="D15" s="328" t="s">
        <v>3023</v>
      </c>
      <c r="E15" s="240" t="s">
        <v>3024</v>
      </c>
      <c r="F15" s="17"/>
      <c r="G15" s="17"/>
      <c r="H15" s="17"/>
      <c r="I15" s="17"/>
      <c r="J15" s="17"/>
      <c r="K15" s="17"/>
      <c r="L15" s="17"/>
    </row>
    <row r="16" spans="1:13">
      <c r="A16" s="277">
        <v>1</v>
      </c>
      <c r="B16" s="17" t="s">
        <v>1173</v>
      </c>
      <c r="C16" s="279"/>
      <c r="D16" s="280"/>
      <c r="E16" s="281"/>
      <c r="F16" s="17"/>
      <c r="G16" s="17"/>
      <c r="H16" s="17"/>
      <c r="I16" s="17"/>
      <c r="J16" s="17"/>
      <c r="K16" s="17"/>
      <c r="L16" s="17"/>
      <c r="M16" s="17"/>
    </row>
    <row r="17" spans="1:16">
      <c r="A17" s="277">
        <v>2</v>
      </c>
      <c r="B17" s="17"/>
      <c r="C17" s="97"/>
      <c r="D17" s="97"/>
      <c r="E17" s="282"/>
      <c r="F17" s="17"/>
      <c r="G17" s="17"/>
      <c r="H17" s="17"/>
      <c r="I17" s="17"/>
      <c r="J17" s="17"/>
      <c r="K17" s="17"/>
      <c r="L17" s="17"/>
      <c r="M17" s="17"/>
    </row>
    <row r="18" spans="1:16">
      <c r="A18" s="277">
        <v>3</v>
      </c>
      <c r="B18" s="17" t="s">
        <v>4790</v>
      </c>
      <c r="C18" s="97"/>
      <c r="D18" s="97"/>
      <c r="E18" s="283"/>
      <c r="F18" s="17"/>
      <c r="G18" s="17"/>
      <c r="H18" s="17"/>
      <c r="I18" s="17"/>
      <c r="J18" s="17"/>
      <c r="K18" s="17"/>
      <c r="L18" s="17"/>
      <c r="M18" s="17"/>
    </row>
    <row r="19" spans="1:16">
      <c r="A19" s="277">
        <v>4</v>
      </c>
      <c r="B19" s="17" t="s">
        <v>4791</v>
      </c>
      <c r="C19" s="97">
        <v>1975</v>
      </c>
      <c r="D19" s="97">
        <v>2018</v>
      </c>
      <c r="E19" s="283">
        <v>257938</v>
      </c>
      <c r="F19" s="17"/>
      <c r="G19" s="17"/>
      <c r="H19" s="17"/>
      <c r="I19" s="17"/>
      <c r="J19" s="17"/>
      <c r="K19" s="17"/>
      <c r="L19" s="17"/>
      <c r="M19" s="17"/>
    </row>
    <row r="20" spans="1:16">
      <c r="A20" s="277">
        <v>5</v>
      </c>
      <c r="B20" s="17" t="s">
        <v>4792</v>
      </c>
      <c r="C20" s="97"/>
      <c r="D20" s="97"/>
      <c r="E20" s="283"/>
      <c r="F20" s="17"/>
      <c r="G20" s="17"/>
      <c r="H20" s="17"/>
      <c r="I20" s="17"/>
      <c r="J20" s="17"/>
      <c r="K20" s="17"/>
      <c r="L20" s="17"/>
      <c r="M20" s="17"/>
    </row>
    <row r="21" spans="1:16">
      <c r="A21" s="277">
        <v>6</v>
      </c>
      <c r="B21" s="17"/>
      <c r="C21" s="97"/>
      <c r="D21" s="97"/>
      <c r="E21" s="283"/>
      <c r="F21" s="17"/>
      <c r="G21" s="17"/>
      <c r="H21" s="17"/>
      <c r="I21" s="17"/>
      <c r="J21" s="17"/>
      <c r="K21" s="17"/>
      <c r="L21" s="17"/>
      <c r="M21" s="17"/>
    </row>
    <row r="22" spans="1:16">
      <c r="A22" s="277">
        <v>8</v>
      </c>
      <c r="B22" s="17"/>
      <c r="C22" s="97"/>
      <c r="D22" s="97"/>
      <c r="E22" s="283"/>
      <c r="F22" s="17"/>
      <c r="G22" s="17"/>
      <c r="H22" s="17"/>
      <c r="I22" s="17"/>
      <c r="J22" s="17"/>
      <c r="K22" s="17"/>
      <c r="L22" s="17"/>
      <c r="M22" s="17"/>
    </row>
    <row r="23" spans="1:16">
      <c r="A23" s="277">
        <v>9</v>
      </c>
      <c r="B23" s="17"/>
      <c r="C23" s="97"/>
      <c r="D23" s="97"/>
      <c r="E23" s="283"/>
      <c r="F23" s="17"/>
      <c r="G23" s="17"/>
      <c r="H23" s="17"/>
      <c r="I23" s="17"/>
      <c r="J23" s="17"/>
      <c r="K23" s="17"/>
      <c r="L23" s="17"/>
      <c r="M23" s="17"/>
    </row>
    <row r="24" spans="1:16">
      <c r="A24" s="277">
        <v>10</v>
      </c>
      <c r="B24" s="17"/>
      <c r="C24" s="97"/>
      <c r="D24" s="97"/>
      <c r="E24" s="283"/>
      <c r="F24" s="17"/>
      <c r="G24" s="17"/>
      <c r="H24" s="17"/>
      <c r="I24" s="17"/>
      <c r="J24" s="17"/>
      <c r="K24" s="17"/>
      <c r="L24" s="17"/>
      <c r="M24" s="17"/>
    </row>
    <row r="25" spans="1:16">
      <c r="A25" s="277">
        <v>11</v>
      </c>
      <c r="B25" s="17"/>
      <c r="C25" s="97"/>
      <c r="D25" s="97"/>
      <c r="E25" s="283"/>
      <c r="F25" s="17"/>
      <c r="G25" s="17"/>
      <c r="H25" s="17"/>
      <c r="I25" s="17"/>
      <c r="J25" s="17"/>
      <c r="K25" s="17"/>
      <c r="L25" s="17"/>
      <c r="M25" s="17"/>
    </row>
    <row r="26" spans="1:16">
      <c r="A26" s="277">
        <v>12</v>
      </c>
      <c r="B26" s="17"/>
      <c r="C26" s="97"/>
      <c r="D26" s="97"/>
      <c r="E26" s="283"/>
      <c r="F26" s="17"/>
      <c r="G26" s="17"/>
      <c r="H26" s="17"/>
      <c r="I26" s="17"/>
      <c r="J26" s="17"/>
      <c r="K26" s="17"/>
      <c r="L26" s="17"/>
      <c r="M26" s="17"/>
    </row>
    <row r="27" spans="1:16">
      <c r="A27" s="277">
        <v>13</v>
      </c>
      <c r="B27" s="17"/>
      <c r="C27" s="97"/>
      <c r="D27" s="97"/>
      <c r="E27" s="283"/>
      <c r="F27" s="17"/>
      <c r="G27" s="17"/>
      <c r="H27" s="17"/>
      <c r="I27" s="17"/>
      <c r="J27" s="17"/>
      <c r="K27" s="17"/>
      <c r="L27" s="17"/>
      <c r="M27" s="17"/>
    </row>
    <row r="28" spans="1:16">
      <c r="A28" s="277">
        <v>14</v>
      </c>
      <c r="B28" s="17"/>
      <c r="C28" s="97"/>
      <c r="D28" s="97"/>
      <c r="E28" s="283"/>
      <c r="F28" s="17"/>
      <c r="G28" s="17"/>
      <c r="H28" s="17"/>
      <c r="I28" s="17"/>
      <c r="J28" s="17"/>
      <c r="K28" s="17"/>
      <c r="L28" s="17"/>
      <c r="M28" s="17"/>
    </row>
    <row r="29" spans="1:16">
      <c r="A29" s="277">
        <v>15</v>
      </c>
      <c r="B29" s="17"/>
      <c r="C29" s="97"/>
      <c r="D29" s="97"/>
      <c r="E29" s="283"/>
      <c r="F29" s="69"/>
      <c r="G29" s="69"/>
      <c r="H29" s="69"/>
      <c r="I29" s="69"/>
      <c r="J29" s="69"/>
      <c r="K29" s="69"/>
      <c r="L29" s="69"/>
      <c r="M29" s="69"/>
      <c r="N29" s="69"/>
      <c r="O29" s="69"/>
      <c r="P29" s="69"/>
    </row>
    <row r="30" spans="1:16">
      <c r="A30" s="277">
        <v>16</v>
      </c>
      <c r="B30" s="17"/>
      <c r="C30" s="97"/>
      <c r="D30" s="97"/>
      <c r="E30" s="283"/>
      <c r="F30" s="69"/>
      <c r="G30" s="69"/>
      <c r="H30" s="69"/>
      <c r="I30" s="69"/>
      <c r="J30" s="69"/>
      <c r="K30" s="69"/>
      <c r="L30" s="69"/>
      <c r="M30" s="69"/>
      <c r="N30" s="69"/>
      <c r="O30" s="69"/>
      <c r="P30" s="69"/>
    </row>
    <row r="31" spans="1:16">
      <c r="A31" s="277">
        <v>17</v>
      </c>
      <c r="B31" s="17"/>
      <c r="C31" s="97"/>
      <c r="D31" s="97"/>
      <c r="E31" s="283"/>
      <c r="F31" s="69"/>
      <c r="G31" s="69"/>
      <c r="H31" s="69"/>
      <c r="I31" s="69"/>
      <c r="J31" s="69"/>
      <c r="K31" s="69"/>
      <c r="L31" s="69"/>
      <c r="M31" s="69"/>
      <c r="N31" s="69"/>
      <c r="O31" s="69"/>
      <c r="P31" s="69"/>
    </row>
    <row r="32" spans="1:16">
      <c r="A32" s="277">
        <v>18</v>
      </c>
      <c r="B32" s="17"/>
      <c r="C32" s="97"/>
      <c r="D32" s="97"/>
      <c r="E32" s="283"/>
      <c r="F32" s="17"/>
      <c r="G32" s="17"/>
      <c r="H32" s="17"/>
      <c r="I32" s="17"/>
      <c r="J32" s="17"/>
      <c r="K32" s="17"/>
      <c r="L32" s="17"/>
      <c r="M32" s="17"/>
    </row>
    <row r="33" spans="1:13">
      <c r="A33" s="277">
        <v>19</v>
      </c>
      <c r="B33" s="17"/>
      <c r="C33" s="97"/>
      <c r="D33" s="97"/>
      <c r="E33" s="283"/>
      <c r="F33" s="17"/>
      <c r="G33" s="17"/>
      <c r="H33" s="17"/>
      <c r="I33" s="17"/>
      <c r="J33" s="17"/>
      <c r="K33" s="17"/>
      <c r="L33" s="17"/>
      <c r="M33" s="17"/>
    </row>
    <row r="34" spans="1:13">
      <c r="A34" s="277">
        <v>20</v>
      </c>
      <c r="B34" s="17"/>
      <c r="C34" s="97"/>
      <c r="D34" s="97"/>
      <c r="E34" s="283"/>
      <c r="F34" s="17"/>
      <c r="G34" s="17"/>
      <c r="H34" s="17"/>
      <c r="I34" s="17"/>
      <c r="J34" s="17"/>
      <c r="K34" s="17"/>
      <c r="L34" s="17"/>
      <c r="M34" s="17"/>
    </row>
    <row r="35" spans="1:13">
      <c r="A35" s="277">
        <v>21</v>
      </c>
      <c r="B35" s="17" t="s">
        <v>1174</v>
      </c>
      <c r="C35" s="243"/>
      <c r="D35" s="245"/>
      <c r="E35" s="253"/>
      <c r="F35" s="17"/>
      <c r="G35" s="17"/>
      <c r="H35" s="17"/>
      <c r="I35" s="17"/>
      <c r="J35" s="17"/>
      <c r="K35" s="17"/>
      <c r="L35" s="17"/>
      <c r="M35" s="17"/>
    </row>
    <row r="36" spans="1:13">
      <c r="A36" s="277">
        <v>22</v>
      </c>
      <c r="B36" s="17"/>
      <c r="C36" s="97"/>
      <c r="D36" s="97"/>
      <c r="E36" s="283"/>
      <c r="F36" s="17"/>
      <c r="G36" s="17"/>
      <c r="H36" s="17"/>
      <c r="I36" s="17"/>
      <c r="J36" s="17"/>
      <c r="K36" s="17"/>
      <c r="L36" s="17"/>
      <c r="M36" s="17"/>
    </row>
    <row r="37" spans="1:13">
      <c r="A37" s="277">
        <v>23</v>
      </c>
      <c r="B37" s="17" t="s">
        <v>4793</v>
      </c>
      <c r="C37" s="97"/>
      <c r="D37" s="97"/>
      <c r="E37" s="283"/>
      <c r="F37" s="17"/>
      <c r="G37" s="17"/>
      <c r="H37" s="17"/>
      <c r="I37" s="17"/>
      <c r="J37" s="17"/>
      <c r="K37" s="17"/>
      <c r="L37" s="17"/>
      <c r="M37" s="17"/>
    </row>
    <row r="38" spans="1:13">
      <c r="A38" s="277">
        <v>24</v>
      </c>
      <c r="B38" s="17" t="s">
        <v>4794</v>
      </c>
      <c r="C38" s="97"/>
      <c r="D38" s="97"/>
      <c r="E38" s="283"/>
      <c r="F38" s="17"/>
      <c r="G38" s="17"/>
      <c r="H38" s="17"/>
      <c r="I38" s="17"/>
      <c r="J38" s="17"/>
      <c r="K38" s="17"/>
      <c r="L38" s="17"/>
      <c r="M38" s="17"/>
    </row>
    <row r="39" spans="1:13">
      <c r="A39" s="277">
        <v>25</v>
      </c>
      <c r="B39" s="17" t="s">
        <v>4795</v>
      </c>
      <c r="C39" s="97" t="s">
        <v>1788</v>
      </c>
      <c r="D39" s="97" t="s">
        <v>1788</v>
      </c>
      <c r="E39" s="283">
        <v>943670</v>
      </c>
      <c r="F39" s="17"/>
      <c r="G39" s="17"/>
      <c r="H39" s="17"/>
      <c r="I39" s="17"/>
      <c r="J39" s="17"/>
      <c r="K39" s="17"/>
      <c r="L39" s="17"/>
      <c r="M39" s="17"/>
    </row>
    <row r="40" spans="1:13">
      <c r="A40" s="277">
        <v>26</v>
      </c>
      <c r="B40" s="17" t="s">
        <v>4796</v>
      </c>
      <c r="C40" s="97"/>
      <c r="D40" s="97"/>
      <c r="E40" s="283">
        <v>126020</v>
      </c>
      <c r="F40" s="17"/>
      <c r="G40" s="17"/>
      <c r="H40" s="17"/>
      <c r="I40" s="17"/>
      <c r="J40" s="17"/>
      <c r="K40" s="17"/>
      <c r="L40" s="17"/>
      <c r="M40" s="17"/>
    </row>
    <row r="41" spans="1:13">
      <c r="A41" s="277">
        <v>27</v>
      </c>
      <c r="B41" s="17"/>
      <c r="C41" s="97"/>
      <c r="D41" s="97"/>
      <c r="E41" s="283"/>
      <c r="F41" s="17"/>
      <c r="G41" s="17"/>
      <c r="H41" s="17"/>
      <c r="I41" s="17"/>
      <c r="J41" s="17"/>
      <c r="K41" s="17"/>
      <c r="L41" s="17"/>
      <c r="M41" s="17"/>
    </row>
    <row r="42" spans="1:13">
      <c r="A42" s="277">
        <v>28</v>
      </c>
      <c r="B42" s="17"/>
      <c r="C42" s="97"/>
      <c r="D42" s="97"/>
      <c r="E42" s="283"/>
      <c r="F42" s="17"/>
      <c r="G42" s="17"/>
      <c r="H42" s="17"/>
      <c r="I42" s="17"/>
      <c r="J42" s="17"/>
      <c r="K42" s="17"/>
      <c r="L42" s="17"/>
      <c r="M42" s="17"/>
    </row>
    <row r="43" spans="1:13">
      <c r="A43" s="277">
        <v>29</v>
      </c>
      <c r="B43" s="17"/>
      <c r="C43" s="97"/>
      <c r="D43" s="97"/>
      <c r="E43" s="283"/>
      <c r="F43" s="17"/>
      <c r="G43" s="17"/>
      <c r="H43" s="17"/>
      <c r="I43" s="17"/>
      <c r="J43" s="17"/>
      <c r="K43" s="17"/>
      <c r="L43" s="17"/>
      <c r="M43" s="17"/>
    </row>
    <row r="44" spans="1:13">
      <c r="A44" s="277">
        <v>30</v>
      </c>
      <c r="B44" s="17"/>
      <c r="C44" s="97"/>
      <c r="D44" s="97"/>
      <c r="E44" s="283"/>
      <c r="F44" s="17"/>
      <c r="G44" s="17"/>
      <c r="H44" s="17"/>
      <c r="I44" s="17"/>
      <c r="J44" s="17"/>
      <c r="K44" s="17"/>
      <c r="L44" s="17"/>
      <c r="M44" s="17"/>
    </row>
    <row r="45" spans="1:13">
      <c r="A45" s="277">
        <v>31</v>
      </c>
      <c r="B45" s="17"/>
      <c r="C45" s="97"/>
      <c r="D45" s="97"/>
      <c r="E45" s="283"/>
      <c r="F45" s="17"/>
      <c r="G45" s="17"/>
      <c r="H45" s="17"/>
      <c r="I45" s="17"/>
      <c r="J45" s="17"/>
      <c r="K45" s="17"/>
      <c r="L45" s="17"/>
      <c r="M45" s="17"/>
    </row>
    <row r="46" spans="1:13">
      <c r="A46" s="277">
        <v>32</v>
      </c>
      <c r="B46" s="17"/>
      <c r="C46" s="97"/>
      <c r="D46" s="97"/>
      <c r="E46" s="283"/>
      <c r="F46" s="17"/>
      <c r="G46" s="17"/>
      <c r="H46" s="17"/>
      <c r="I46" s="17"/>
      <c r="J46" s="17"/>
      <c r="K46" s="17"/>
      <c r="L46" s="17"/>
      <c r="M46" s="17"/>
    </row>
    <row r="47" spans="1:13">
      <c r="A47" s="277">
        <v>33</v>
      </c>
      <c r="B47" s="17"/>
      <c r="C47" s="97"/>
      <c r="D47" s="97"/>
      <c r="E47" s="283"/>
      <c r="F47" s="17"/>
      <c r="G47" s="17"/>
      <c r="H47" s="17"/>
      <c r="I47" s="17"/>
      <c r="J47" s="17"/>
      <c r="K47" s="17"/>
      <c r="L47" s="17"/>
      <c r="M47" s="17"/>
    </row>
    <row r="48" spans="1:13">
      <c r="A48" s="277">
        <v>34</v>
      </c>
      <c r="B48" s="17"/>
      <c r="C48" s="97"/>
      <c r="D48" s="97"/>
      <c r="E48" s="283"/>
      <c r="F48" s="17"/>
      <c r="G48" s="17"/>
      <c r="H48" s="17"/>
      <c r="I48" s="17"/>
      <c r="J48" s="17"/>
      <c r="K48" s="17"/>
      <c r="L48" s="17"/>
      <c r="M48" s="17"/>
    </row>
    <row r="49" spans="1:13">
      <c r="A49" s="277">
        <v>35</v>
      </c>
      <c r="B49" s="17"/>
      <c r="C49" s="97"/>
      <c r="D49" s="97"/>
      <c r="E49" s="283"/>
      <c r="F49" s="17"/>
      <c r="G49" s="17"/>
      <c r="H49" s="17"/>
      <c r="I49" s="17"/>
      <c r="J49" s="17"/>
      <c r="K49" s="17"/>
      <c r="L49" s="17"/>
      <c r="M49" s="17"/>
    </row>
    <row r="50" spans="1:13">
      <c r="A50" s="277">
        <v>36</v>
      </c>
      <c r="B50" s="17"/>
      <c r="C50" s="97"/>
      <c r="D50" s="97"/>
      <c r="E50" s="283"/>
      <c r="F50" s="17"/>
      <c r="G50" s="17"/>
      <c r="H50" s="17"/>
      <c r="I50" s="17"/>
      <c r="J50" s="17"/>
      <c r="K50" s="17"/>
      <c r="L50" s="17"/>
      <c r="M50" s="17"/>
    </row>
    <row r="51" spans="1:13">
      <c r="A51" s="277">
        <v>37</v>
      </c>
      <c r="B51" s="17"/>
      <c r="C51" s="97"/>
      <c r="D51" s="97"/>
      <c r="E51" s="283"/>
      <c r="F51" s="17"/>
      <c r="G51" s="17"/>
      <c r="H51" s="17"/>
      <c r="I51" s="17"/>
      <c r="J51" s="17"/>
      <c r="K51" s="17"/>
      <c r="L51" s="17"/>
      <c r="M51" s="17"/>
    </row>
    <row r="52" spans="1:13">
      <c r="A52" s="277">
        <v>38</v>
      </c>
      <c r="B52" s="17"/>
      <c r="C52" s="97"/>
      <c r="D52" s="97"/>
      <c r="E52" s="283"/>
      <c r="F52" s="17"/>
      <c r="G52" s="17"/>
      <c r="H52" s="17"/>
      <c r="I52" s="17"/>
      <c r="J52" s="17"/>
      <c r="K52" s="17"/>
      <c r="L52" s="17"/>
      <c r="M52" s="17"/>
    </row>
    <row r="53" spans="1:13">
      <c r="A53" s="277">
        <v>39</v>
      </c>
      <c r="B53" s="17"/>
      <c r="C53" s="97"/>
      <c r="D53" s="97"/>
      <c r="E53" s="283"/>
      <c r="F53" s="17"/>
      <c r="G53" s="17"/>
      <c r="H53" s="17"/>
      <c r="I53" s="17"/>
      <c r="J53" s="17"/>
      <c r="K53" s="17"/>
      <c r="L53" s="17"/>
      <c r="M53" s="17"/>
    </row>
    <row r="54" spans="1:13">
      <c r="A54" s="277">
        <v>40</v>
      </c>
      <c r="B54" s="17"/>
      <c r="C54" s="97"/>
      <c r="D54" s="97"/>
      <c r="E54" s="283"/>
      <c r="F54" s="17"/>
      <c r="G54" s="17"/>
      <c r="H54" s="17"/>
      <c r="I54" s="17"/>
      <c r="J54" s="17"/>
      <c r="K54" s="17"/>
      <c r="L54" s="17"/>
      <c r="M54" s="17"/>
    </row>
    <row r="55" spans="1:13">
      <c r="A55" s="277">
        <v>41</v>
      </c>
      <c r="B55" s="17"/>
      <c r="C55" s="97"/>
      <c r="D55" s="97"/>
      <c r="E55" s="283"/>
      <c r="F55" s="17"/>
      <c r="G55" s="17"/>
      <c r="H55" s="17"/>
      <c r="I55" s="17"/>
      <c r="J55" s="17"/>
      <c r="K55" s="17"/>
      <c r="L55" s="17"/>
      <c r="M55" s="17"/>
    </row>
    <row r="56" spans="1:13">
      <c r="A56" s="277">
        <v>42</v>
      </c>
      <c r="B56" s="17"/>
      <c r="C56" s="97"/>
      <c r="D56" s="97"/>
      <c r="E56" s="283"/>
      <c r="F56" s="17"/>
      <c r="G56" s="17"/>
      <c r="H56" s="17"/>
      <c r="I56" s="17"/>
      <c r="J56" s="17"/>
      <c r="K56" s="17"/>
      <c r="L56" s="17"/>
      <c r="M56" s="17"/>
    </row>
    <row r="57" spans="1:13">
      <c r="A57" s="277">
        <v>43</v>
      </c>
      <c r="B57" s="17"/>
      <c r="C57" s="97"/>
      <c r="D57" s="97"/>
      <c r="E57" s="283"/>
      <c r="F57" s="17"/>
      <c r="G57" s="17"/>
      <c r="H57" s="17"/>
      <c r="I57" s="17"/>
      <c r="J57" s="17"/>
      <c r="K57" s="17"/>
      <c r="L57" s="17"/>
      <c r="M57" s="17"/>
    </row>
    <row r="58" spans="1:13">
      <c r="A58" s="277">
        <v>44</v>
      </c>
      <c r="B58" s="17"/>
      <c r="C58" s="97"/>
      <c r="D58" s="97"/>
      <c r="E58" s="283"/>
      <c r="F58" s="17"/>
      <c r="G58" s="17"/>
      <c r="H58" s="17"/>
      <c r="I58" s="17"/>
      <c r="J58" s="17"/>
      <c r="K58" s="17"/>
      <c r="L58" s="17"/>
      <c r="M58" s="17"/>
    </row>
    <row r="59" spans="1:13">
      <c r="A59" s="277">
        <v>45</v>
      </c>
      <c r="B59" s="17"/>
      <c r="C59" s="97"/>
      <c r="D59" s="97"/>
      <c r="E59" s="283"/>
      <c r="F59" s="17"/>
      <c r="G59" s="17"/>
      <c r="H59" s="17"/>
      <c r="I59" s="17"/>
      <c r="J59" s="17"/>
      <c r="K59" s="17"/>
      <c r="L59" s="17"/>
      <c r="M59" s="17"/>
    </row>
    <row r="60" spans="1:13">
      <c r="A60" s="277">
        <v>46</v>
      </c>
      <c r="B60" s="77"/>
      <c r="C60" s="104"/>
      <c r="D60" s="104"/>
      <c r="E60" s="284"/>
      <c r="F60" s="17"/>
      <c r="G60" s="17"/>
      <c r="H60" s="17"/>
      <c r="I60" s="17"/>
      <c r="J60" s="17"/>
      <c r="K60" s="17"/>
      <c r="L60" s="17"/>
      <c r="M60" s="17"/>
    </row>
    <row r="61" spans="1:13" ht="15.75" thickBot="1">
      <c r="A61" s="285">
        <v>47</v>
      </c>
      <c r="B61" s="286" t="s">
        <v>172</v>
      </c>
      <c r="C61" s="287"/>
      <c r="D61" s="288"/>
      <c r="E61" s="289">
        <f>SUM(E17:E60)</f>
        <v>1327628</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1175</v>
      </c>
      <c r="B63" s="17"/>
      <c r="C63" s="17"/>
      <c r="D63" s="17"/>
      <c r="E63" s="276" t="s">
        <v>1176</v>
      </c>
      <c r="F63" s="17"/>
      <c r="G63" s="17"/>
      <c r="H63" s="17"/>
      <c r="I63" s="17"/>
      <c r="J63" s="17"/>
      <c r="K63" s="17"/>
      <c r="L63" s="17"/>
      <c r="M63" s="17"/>
    </row>
    <row r="64" spans="1:13">
      <c r="A64" s="69" t="s">
        <v>1177</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AA313"/>
  <sheetViews>
    <sheetView defaultGridColor="0" view="pageBreakPreview" topLeftCell="A13" colorId="22" zoomScaleNormal="100" zoomScaleSheetLayoutView="100" workbookViewId="0">
      <selection activeCell="N45" sqref="N45"/>
    </sheetView>
  </sheetViews>
  <sheetFormatPr defaultColWidth="9.6640625" defaultRowHeight="15"/>
  <cols>
    <col min="1" max="1" width="2.6640625" style="1538" customWidth="1"/>
    <col min="2" max="2" width="4.6640625" style="1538" customWidth="1"/>
    <col min="3" max="3" width="1.6640625" style="1538" customWidth="1"/>
    <col min="4" max="4" width="19.6640625" style="1538" customWidth="1"/>
    <col min="5" max="5" width="28.6640625" style="1538" customWidth="1"/>
    <col min="6" max="6" width="15.6640625" style="1538" customWidth="1"/>
    <col min="7" max="7" width="32.88671875" style="1538" customWidth="1"/>
    <col min="8" max="16384" width="9.6640625" style="1538"/>
  </cols>
  <sheetData>
    <row r="1" spans="1:27" ht="15.6" customHeight="1">
      <c r="A1" s="1535"/>
      <c r="B1" s="1693" t="s">
        <v>1178</v>
      </c>
      <c r="C1" s="1693"/>
      <c r="D1" s="1536"/>
      <c r="E1" s="1693" t="s">
        <v>3290</v>
      </c>
      <c r="F1" s="1903" t="s">
        <v>1801</v>
      </c>
      <c r="G1" s="1964" t="s">
        <v>1802</v>
      </c>
      <c r="H1" s="1561"/>
      <c r="I1" s="1561"/>
      <c r="J1" s="1561"/>
      <c r="K1" s="1561"/>
      <c r="L1" s="1561"/>
      <c r="M1" s="1561"/>
      <c r="N1" s="1561"/>
      <c r="O1" s="1561"/>
      <c r="P1" s="1561"/>
      <c r="Q1" s="1561"/>
      <c r="R1" s="1561"/>
      <c r="S1" s="1561"/>
      <c r="T1" s="1561"/>
      <c r="U1" s="1561"/>
      <c r="V1" s="1561"/>
      <c r="W1" s="1561"/>
      <c r="X1" s="1561"/>
      <c r="Y1" s="1561"/>
      <c r="Z1" s="1561"/>
      <c r="AA1" s="1561"/>
    </row>
    <row r="2" spans="1:27" ht="15.6" customHeight="1">
      <c r="A2" s="1539"/>
      <c r="B2" s="1561" t="str">
        <f>'Data Sheet'!$C$25</f>
        <v xml:space="preserve">New York State Electric &amp; Gas Corporation </v>
      </c>
      <c r="C2" s="1561"/>
      <c r="D2" s="1540"/>
      <c r="E2" s="1561" t="s">
        <v>1817</v>
      </c>
      <c r="F2" s="1813" t="s">
        <v>3309</v>
      </c>
      <c r="G2" s="1965"/>
      <c r="H2" s="1561"/>
      <c r="I2" s="1561"/>
      <c r="J2" s="1561"/>
      <c r="K2" s="1561"/>
      <c r="L2" s="1561"/>
      <c r="M2" s="1561"/>
      <c r="N2" s="1561"/>
      <c r="O2" s="1561"/>
      <c r="P2" s="1561"/>
      <c r="Q2" s="1561"/>
      <c r="R2" s="1561"/>
      <c r="S2" s="1561"/>
      <c r="T2" s="1561"/>
      <c r="U2" s="1561"/>
      <c r="V2" s="1561"/>
      <c r="W2" s="1561"/>
      <c r="X2" s="1561"/>
      <c r="Y2" s="1561"/>
      <c r="Z2" s="1561"/>
      <c r="AA2" s="1561"/>
    </row>
    <row r="3" spans="1:27" ht="15.6" customHeight="1">
      <c r="A3" s="1539"/>
      <c r="B3" s="1561"/>
      <c r="C3" s="1561"/>
      <c r="D3" s="1540"/>
      <c r="E3" s="1561" t="s">
        <v>1179</v>
      </c>
      <c r="F3" s="1600" t="str">
        <f>'Data Sheet'!$C$40</f>
        <v xml:space="preserve"> </v>
      </c>
      <c r="G3" s="1904" t="str">
        <f>'Data Sheet'!$C$38</f>
        <v>12/31/2017</v>
      </c>
      <c r="H3" s="1561"/>
      <c r="I3" s="1561"/>
      <c r="J3" s="1561"/>
      <c r="K3" s="1561"/>
      <c r="L3" s="1561"/>
      <c r="M3" s="1561"/>
      <c r="N3" s="1561"/>
      <c r="O3" s="1561"/>
      <c r="P3" s="1561"/>
      <c r="Q3" s="1561"/>
      <c r="R3" s="1561"/>
      <c r="S3" s="1561"/>
      <c r="T3" s="1561"/>
      <c r="U3" s="1561"/>
      <c r="V3" s="1561"/>
      <c r="W3" s="1561"/>
      <c r="X3" s="1561"/>
      <c r="Y3" s="1561"/>
      <c r="Z3" s="1561"/>
      <c r="AA3" s="1561"/>
    </row>
    <row r="4" spans="1:27" ht="15.6" customHeight="1">
      <c r="A4" s="1967"/>
      <c r="B4" s="1818" t="s">
        <v>1180</v>
      </c>
      <c r="C4" s="1818"/>
      <c r="D4" s="1818"/>
      <c r="E4" s="1818"/>
      <c r="F4" s="1818"/>
      <c r="G4" s="1819"/>
      <c r="H4" s="1561"/>
      <c r="I4" s="1561"/>
      <c r="J4" s="1561"/>
      <c r="K4" s="1561"/>
      <c r="L4" s="1561"/>
      <c r="M4" s="1561"/>
      <c r="N4" s="1561"/>
      <c r="O4" s="1561"/>
      <c r="P4" s="1561"/>
      <c r="Q4" s="1561"/>
      <c r="R4" s="1561"/>
      <c r="S4" s="1561"/>
      <c r="T4" s="1561"/>
      <c r="U4" s="1561"/>
      <c r="V4" s="1561"/>
      <c r="W4" s="1561"/>
      <c r="X4" s="1561"/>
      <c r="Y4" s="1561"/>
      <c r="Z4" s="1561"/>
      <c r="AA4" s="1561"/>
    </row>
    <row r="5" spans="1:27" ht="15.6" customHeight="1">
      <c r="A5" s="1539"/>
      <c r="B5" s="1561"/>
      <c r="C5" s="1561"/>
      <c r="D5" s="1561"/>
      <c r="E5" s="1561"/>
      <c r="F5" s="1561"/>
      <c r="G5" s="1541"/>
      <c r="H5" s="1561"/>
      <c r="I5" s="1561"/>
      <c r="J5" s="1561"/>
      <c r="K5" s="1561"/>
      <c r="L5" s="1561"/>
      <c r="M5" s="1561"/>
      <c r="N5" s="1561"/>
      <c r="O5" s="1561"/>
      <c r="P5" s="1561"/>
      <c r="Q5" s="1561"/>
      <c r="R5" s="1561"/>
      <c r="S5" s="1561"/>
      <c r="T5" s="1561"/>
      <c r="U5" s="1561"/>
      <c r="V5" s="1561"/>
      <c r="W5" s="1561"/>
      <c r="X5" s="1561"/>
      <c r="Y5" s="1561"/>
      <c r="Z5" s="1561"/>
      <c r="AA5" s="1561"/>
    </row>
    <row r="6" spans="1:27" ht="15.6" customHeight="1">
      <c r="A6" s="1539"/>
      <c r="B6" s="1561" t="s">
        <v>1181</v>
      </c>
      <c r="C6" s="1561"/>
      <c r="D6" s="1561"/>
      <c r="E6" s="1561"/>
      <c r="F6" s="1561"/>
      <c r="G6" s="1541"/>
      <c r="H6" s="1561"/>
      <c r="I6" s="1561"/>
      <c r="J6" s="1561"/>
      <c r="K6" s="1561"/>
      <c r="L6" s="1561"/>
      <c r="M6" s="1561"/>
      <c r="N6" s="1561"/>
      <c r="O6" s="1561"/>
      <c r="P6" s="1561"/>
      <c r="Q6" s="1561"/>
      <c r="R6" s="1561"/>
      <c r="S6" s="1561"/>
      <c r="T6" s="1561"/>
      <c r="U6" s="1561"/>
      <c r="V6" s="1561"/>
      <c r="W6" s="1561"/>
      <c r="X6" s="1561"/>
      <c r="Y6" s="1561"/>
      <c r="Z6" s="1561"/>
      <c r="AA6" s="1561"/>
    </row>
    <row r="7" spans="1:27" ht="15.6" customHeight="1">
      <c r="A7" s="1539"/>
      <c r="B7" s="1561" t="s">
        <v>1182</v>
      </c>
      <c r="C7" s="1561"/>
      <c r="D7" s="1561"/>
      <c r="E7" s="1561"/>
      <c r="F7" s="1561"/>
      <c r="G7" s="1541"/>
      <c r="H7" s="1561"/>
      <c r="I7" s="1561"/>
      <c r="J7" s="1561"/>
      <c r="K7" s="1561"/>
      <c r="L7" s="1561"/>
      <c r="M7" s="1561"/>
      <c r="N7" s="1561"/>
      <c r="O7" s="1561"/>
      <c r="P7" s="1561"/>
      <c r="Q7" s="1561"/>
      <c r="R7" s="1561"/>
      <c r="S7" s="1561"/>
      <c r="T7" s="1561"/>
      <c r="U7" s="1561"/>
      <c r="V7" s="1561"/>
      <c r="W7" s="1561"/>
      <c r="X7" s="1561"/>
      <c r="Y7" s="1561"/>
      <c r="Z7" s="1561"/>
      <c r="AA7" s="1561"/>
    </row>
    <row r="8" spans="1:27" ht="15.6" customHeight="1">
      <c r="A8" s="1539"/>
      <c r="B8" s="1561" t="s">
        <v>1183</v>
      </c>
      <c r="C8" s="1561"/>
      <c r="D8" s="1561"/>
      <c r="E8" s="1561"/>
      <c r="F8" s="1561"/>
      <c r="G8" s="1541"/>
      <c r="H8" s="1561"/>
      <c r="I8" s="1561"/>
      <c r="J8" s="1561"/>
      <c r="K8" s="1561"/>
      <c r="L8" s="1561"/>
      <c r="M8" s="1561"/>
      <c r="N8" s="1561"/>
      <c r="O8" s="1561"/>
      <c r="P8" s="1561"/>
      <c r="Q8" s="1561"/>
      <c r="R8" s="1561"/>
      <c r="S8" s="1561"/>
      <c r="T8" s="1561"/>
      <c r="U8" s="1561"/>
      <c r="V8" s="1561"/>
      <c r="W8" s="1561"/>
      <c r="X8" s="1561"/>
      <c r="Y8" s="1561"/>
      <c r="Z8" s="1561"/>
      <c r="AA8" s="1561"/>
    </row>
    <row r="9" spans="1:27" ht="15.6" customHeight="1">
      <c r="A9" s="1539"/>
      <c r="B9" s="1561" t="s">
        <v>1184</v>
      </c>
      <c r="C9" s="1561"/>
      <c r="D9" s="1561"/>
      <c r="E9" s="1561"/>
      <c r="F9" s="1561"/>
      <c r="G9" s="1541"/>
      <c r="H9" s="1561"/>
      <c r="I9" s="1561"/>
      <c r="J9" s="1561"/>
      <c r="K9" s="1561"/>
      <c r="L9" s="1561"/>
      <c r="M9" s="1561"/>
      <c r="N9" s="1561"/>
      <c r="O9" s="1561"/>
      <c r="P9" s="1561"/>
      <c r="Q9" s="1561"/>
      <c r="R9" s="1561"/>
      <c r="S9" s="1561"/>
      <c r="T9" s="1561"/>
      <c r="U9" s="1561"/>
      <c r="V9" s="1561"/>
      <c r="W9" s="1561"/>
      <c r="X9" s="1561"/>
      <c r="Y9" s="1561"/>
      <c r="Z9" s="1561"/>
      <c r="AA9" s="1561"/>
    </row>
    <row r="10" spans="1:27" ht="15.6" customHeight="1">
      <c r="A10" s="2502"/>
      <c r="B10" s="2503" t="s">
        <v>4611</v>
      </c>
      <c r="C10" s="2503"/>
      <c r="D10" s="2503"/>
      <c r="E10" s="2503"/>
      <c r="F10" s="2503"/>
      <c r="G10" s="2527"/>
      <c r="H10" s="1561"/>
      <c r="I10" s="1561"/>
      <c r="J10" s="1561"/>
      <c r="K10" s="1561"/>
      <c r="L10" s="1561"/>
      <c r="M10" s="1561"/>
      <c r="N10" s="1561"/>
      <c r="O10" s="1561"/>
      <c r="P10" s="1561"/>
      <c r="Q10" s="1561"/>
      <c r="R10" s="1561"/>
      <c r="S10" s="1561"/>
      <c r="T10" s="1561"/>
      <c r="U10" s="1561"/>
      <c r="V10" s="1561"/>
      <c r="W10" s="1561"/>
      <c r="X10" s="1561"/>
      <c r="Y10" s="1561"/>
      <c r="Z10" s="1561"/>
      <c r="AA10" s="1561"/>
    </row>
    <row r="11" spans="1:27" ht="15.6" customHeight="1">
      <c r="A11" s="1542"/>
      <c r="B11" s="1707"/>
      <c r="C11" s="1707"/>
      <c r="D11" s="1707"/>
      <c r="E11" s="1707"/>
      <c r="F11" s="1707"/>
      <c r="G11" s="1906"/>
      <c r="H11" s="1561"/>
      <c r="I11" s="1561"/>
      <c r="J11" s="1561"/>
      <c r="K11" s="1561"/>
      <c r="L11" s="1561"/>
      <c r="M11" s="1561"/>
      <c r="N11" s="1561"/>
      <c r="O11" s="1561"/>
      <c r="P11" s="1561"/>
      <c r="Q11" s="1561"/>
      <c r="R11" s="1561"/>
      <c r="S11" s="1561"/>
      <c r="T11" s="1561"/>
      <c r="U11" s="1561"/>
      <c r="V11" s="1561"/>
      <c r="W11" s="1561"/>
      <c r="X11" s="1561"/>
      <c r="Y11" s="1561"/>
      <c r="Z11" s="1561"/>
      <c r="AA11" s="1561"/>
    </row>
    <row r="12" spans="1:27">
      <c r="A12" s="1539"/>
      <c r="B12" s="1561"/>
      <c r="C12" s="1912"/>
      <c r="D12" s="1577"/>
      <c r="E12" s="1577"/>
      <c r="F12" s="1913"/>
      <c r="G12" s="1565" t="s">
        <v>1185</v>
      </c>
      <c r="H12" s="1561"/>
      <c r="I12" s="1561"/>
      <c r="J12" s="1561"/>
      <c r="K12" s="1561"/>
      <c r="L12" s="1561"/>
      <c r="M12" s="1561"/>
      <c r="N12" s="1561"/>
      <c r="O12" s="1561"/>
      <c r="P12" s="1561"/>
      <c r="Q12" s="1561"/>
      <c r="R12" s="1561"/>
      <c r="S12" s="1561"/>
      <c r="T12" s="1561"/>
      <c r="U12" s="1561"/>
      <c r="V12" s="1561"/>
      <c r="W12" s="1561"/>
      <c r="X12" s="1561"/>
      <c r="Y12" s="1561"/>
      <c r="Z12" s="1561"/>
      <c r="AA12" s="1561"/>
    </row>
    <row r="13" spans="1:27">
      <c r="A13" s="1539"/>
      <c r="B13" s="1555" t="s">
        <v>1728</v>
      </c>
      <c r="C13" s="1832"/>
      <c r="D13" s="1561"/>
      <c r="E13" s="1555" t="s">
        <v>1186</v>
      </c>
      <c r="F13" s="1990"/>
      <c r="G13" s="1565" t="s">
        <v>1187</v>
      </c>
      <c r="H13" s="1561"/>
      <c r="I13" s="1561"/>
      <c r="J13" s="1561"/>
      <c r="K13" s="1561"/>
      <c r="L13" s="1561"/>
      <c r="M13" s="1561"/>
      <c r="N13" s="1561"/>
      <c r="O13" s="1561"/>
      <c r="P13" s="1561"/>
      <c r="Q13" s="1561"/>
      <c r="R13" s="1561"/>
      <c r="S13" s="1561"/>
      <c r="T13" s="1561"/>
      <c r="U13" s="1561"/>
      <c r="V13" s="1561"/>
      <c r="W13" s="1561"/>
      <c r="X13" s="1561"/>
      <c r="Y13" s="1561"/>
      <c r="Z13" s="1561"/>
      <c r="AA13" s="1561"/>
    </row>
    <row r="14" spans="1:27">
      <c r="A14" s="1542"/>
      <c r="B14" s="1558" t="s">
        <v>1731</v>
      </c>
      <c r="C14" s="1905"/>
      <c r="D14" s="1707" t="s">
        <v>1188</v>
      </c>
      <c r="E14" s="1707"/>
      <c r="F14" s="1543"/>
      <c r="G14" s="1544" t="s">
        <v>3022</v>
      </c>
      <c r="H14" s="1561"/>
      <c r="I14" s="1561"/>
      <c r="J14" s="1561"/>
      <c r="K14" s="1561"/>
      <c r="L14" s="1561"/>
      <c r="M14" s="1561"/>
      <c r="N14" s="1561"/>
      <c r="O14" s="1561"/>
      <c r="P14" s="1561"/>
      <c r="Q14" s="1561"/>
      <c r="R14" s="1561"/>
      <c r="S14" s="1561"/>
      <c r="T14" s="1561"/>
      <c r="U14" s="1561"/>
      <c r="V14" s="1561"/>
      <c r="W14" s="1561"/>
      <c r="X14" s="1561"/>
      <c r="Y14" s="1561"/>
      <c r="Z14" s="1561"/>
      <c r="AA14" s="1561"/>
    </row>
    <row r="15" spans="1:27">
      <c r="A15" s="1539"/>
      <c r="B15" s="1561">
        <v>1</v>
      </c>
      <c r="C15" s="1813"/>
      <c r="D15" s="1991" t="s">
        <v>2998</v>
      </c>
      <c r="E15" s="1561"/>
      <c r="F15" s="1561"/>
      <c r="G15" s="1992"/>
      <c r="H15" s="1561"/>
      <c r="I15" s="1561"/>
      <c r="J15" s="1561"/>
      <c r="K15" s="1561"/>
      <c r="L15" s="1561"/>
      <c r="M15" s="1561"/>
      <c r="N15" s="1561"/>
      <c r="O15" s="1561"/>
      <c r="P15" s="1561"/>
      <c r="Q15" s="1561"/>
      <c r="R15" s="1561"/>
      <c r="S15" s="1561"/>
      <c r="T15" s="1561"/>
      <c r="U15" s="1561"/>
      <c r="V15" s="1561"/>
      <c r="W15" s="1561"/>
      <c r="X15" s="1561"/>
      <c r="Y15" s="1561"/>
      <c r="Z15" s="1561"/>
      <c r="AA15" s="1561"/>
    </row>
    <row r="16" spans="1:27">
      <c r="A16" s="1539"/>
      <c r="B16" s="1561">
        <v>2</v>
      </c>
      <c r="C16" s="1813"/>
      <c r="D16" s="1561" t="s">
        <v>5414</v>
      </c>
      <c r="E16" s="1561"/>
      <c r="F16" s="1561"/>
      <c r="G16" s="1992"/>
      <c r="H16" s="1561"/>
      <c r="I16" s="1561"/>
      <c r="J16" s="1561"/>
      <c r="K16" s="1561"/>
      <c r="L16" s="1561"/>
      <c r="M16" s="1561"/>
      <c r="N16" s="1561"/>
      <c r="O16" s="1561"/>
      <c r="P16" s="1561"/>
      <c r="Q16" s="1561"/>
      <c r="R16" s="1561"/>
      <c r="S16" s="1561"/>
      <c r="T16" s="1561"/>
      <c r="U16" s="1561"/>
      <c r="V16" s="1561"/>
      <c r="W16" s="1561"/>
      <c r="X16" s="1561"/>
      <c r="Y16" s="1561"/>
      <c r="Z16" s="1561"/>
      <c r="AA16" s="1561"/>
    </row>
    <row r="17" spans="1:27">
      <c r="A17" s="1539"/>
      <c r="B17" s="1561">
        <v>3</v>
      </c>
      <c r="C17" s="1813"/>
      <c r="D17" s="1561" t="s">
        <v>5415</v>
      </c>
      <c r="E17" s="1561"/>
      <c r="F17" s="1561"/>
      <c r="G17" s="1993">
        <v>8387108</v>
      </c>
      <c r="H17" s="1561"/>
      <c r="I17" s="1561"/>
      <c r="J17" s="1561"/>
      <c r="K17" s="1561"/>
      <c r="L17" s="1561"/>
      <c r="M17" s="1561"/>
      <c r="N17" s="1561"/>
      <c r="O17" s="1561"/>
      <c r="P17" s="1561"/>
      <c r="Q17" s="1561"/>
      <c r="R17" s="1561"/>
      <c r="S17" s="1561"/>
      <c r="T17" s="1561"/>
      <c r="U17" s="1561"/>
      <c r="V17" s="1561"/>
      <c r="W17" s="1561"/>
      <c r="X17" s="1561"/>
      <c r="Y17" s="1561"/>
      <c r="Z17" s="1561"/>
      <c r="AA17" s="1561"/>
    </row>
    <row r="18" spans="1:27">
      <c r="A18" s="1539"/>
      <c r="B18" s="1561">
        <v>4</v>
      </c>
      <c r="C18" s="1813"/>
      <c r="D18" s="1561" t="s">
        <v>5416</v>
      </c>
      <c r="E18" s="1561"/>
      <c r="F18" s="1561"/>
      <c r="G18" s="1993">
        <v>1154280</v>
      </c>
      <c r="H18" s="1561"/>
      <c r="I18" s="1561"/>
      <c r="J18" s="1561"/>
      <c r="K18" s="1561"/>
      <c r="L18" s="1561"/>
      <c r="M18" s="1561"/>
      <c r="N18" s="1561"/>
      <c r="O18" s="1561"/>
      <c r="P18" s="1561"/>
      <c r="Q18" s="1561"/>
      <c r="R18" s="1561"/>
      <c r="S18" s="1561"/>
      <c r="T18" s="1561"/>
      <c r="U18" s="1561"/>
      <c r="V18" s="1561"/>
      <c r="W18" s="1561"/>
      <c r="X18" s="1561"/>
      <c r="Y18" s="1561"/>
      <c r="Z18" s="1561"/>
      <c r="AA18" s="1561"/>
    </row>
    <row r="19" spans="1:27">
      <c r="A19" s="1539"/>
      <c r="B19" s="1561">
        <v>5</v>
      </c>
      <c r="C19" s="1813"/>
      <c r="D19" s="1561"/>
      <c r="E19" s="1561"/>
      <c r="F19" s="1561"/>
      <c r="G19" s="1993"/>
      <c r="H19" s="1561"/>
      <c r="I19" s="1561"/>
      <c r="J19" s="1561"/>
      <c r="K19" s="1561"/>
      <c r="L19" s="1561"/>
      <c r="M19" s="1561"/>
      <c r="N19" s="1561"/>
      <c r="O19" s="1561"/>
      <c r="P19" s="1561"/>
      <c r="Q19" s="1561"/>
      <c r="R19" s="1561"/>
      <c r="S19" s="1561"/>
      <c r="T19" s="1561"/>
      <c r="U19" s="1561"/>
      <c r="V19" s="1561"/>
      <c r="W19" s="1561"/>
      <c r="X19" s="1561"/>
      <c r="Y19" s="1561"/>
      <c r="Z19" s="1561"/>
      <c r="AA19" s="1561"/>
    </row>
    <row r="20" spans="1:27">
      <c r="A20" s="1539"/>
      <c r="B20" s="1561">
        <v>6</v>
      </c>
      <c r="C20" s="1813"/>
      <c r="D20" s="1561" t="s">
        <v>5417</v>
      </c>
      <c r="E20" s="1561"/>
      <c r="F20" s="1561"/>
      <c r="G20" s="1993"/>
      <c r="H20" s="1561"/>
      <c r="I20" s="1561"/>
      <c r="J20" s="1561"/>
      <c r="K20" s="1561"/>
      <c r="L20" s="1561"/>
      <c r="M20" s="1561"/>
      <c r="N20" s="1561"/>
      <c r="O20" s="1561"/>
      <c r="P20" s="1561"/>
      <c r="Q20" s="1561"/>
      <c r="R20" s="1561"/>
      <c r="S20" s="1561"/>
      <c r="T20" s="1561"/>
      <c r="U20" s="1561"/>
      <c r="V20" s="1561"/>
      <c r="W20" s="1561"/>
      <c r="X20" s="1561"/>
      <c r="Y20" s="1561"/>
      <c r="Z20" s="1561"/>
      <c r="AA20" s="1561"/>
    </row>
    <row r="21" spans="1:27">
      <c r="A21" s="1539"/>
      <c r="B21" s="1561">
        <v>7</v>
      </c>
      <c r="C21" s="1813"/>
      <c r="D21" s="1561" t="s">
        <v>5418</v>
      </c>
      <c r="E21" s="1561"/>
      <c r="F21" s="1561"/>
      <c r="G21" s="1993">
        <v>24342386</v>
      </c>
      <c r="H21" s="1561"/>
      <c r="I21" s="1561"/>
      <c r="J21" s="1561"/>
      <c r="K21" s="1561"/>
      <c r="L21" s="1561"/>
      <c r="M21" s="1561"/>
      <c r="N21" s="1561"/>
      <c r="O21" s="1561"/>
      <c r="P21" s="1561"/>
      <c r="Q21" s="1561"/>
      <c r="R21" s="1561"/>
      <c r="S21" s="1561"/>
      <c r="T21" s="1561"/>
      <c r="U21" s="1561"/>
      <c r="V21" s="1561"/>
      <c r="W21" s="1561"/>
      <c r="X21" s="1561"/>
      <c r="Y21" s="1561"/>
      <c r="Z21" s="1561"/>
      <c r="AA21" s="1561"/>
    </row>
    <row r="22" spans="1:27">
      <c r="A22" s="1539"/>
      <c r="B22" s="1561">
        <v>8</v>
      </c>
      <c r="C22" s="1813"/>
      <c r="D22" s="1561" t="s">
        <v>5419</v>
      </c>
      <c r="E22" s="1561"/>
      <c r="F22" s="1561"/>
      <c r="G22" s="1993">
        <v>10543042</v>
      </c>
      <c r="H22" s="1561"/>
      <c r="I22" s="1561"/>
      <c r="J22" s="1561"/>
      <c r="K22" s="1561"/>
      <c r="L22" s="1561"/>
      <c r="M22" s="1561"/>
      <c r="N22" s="1561"/>
      <c r="O22" s="1561"/>
      <c r="P22" s="1561"/>
      <c r="Q22" s="1561"/>
      <c r="R22" s="1561"/>
      <c r="S22" s="1561"/>
      <c r="T22" s="1561"/>
      <c r="U22" s="1561"/>
      <c r="V22" s="1561"/>
      <c r="W22" s="1561"/>
      <c r="X22" s="1561"/>
      <c r="Y22" s="1561"/>
      <c r="Z22" s="1561"/>
      <c r="AA22" s="1561"/>
    </row>
    <row r="23" spans="1:27">
      <c r="A23" s="1539"/>
      <c r="B23" s="1561">
        <v>9</v>
      </c>
      <c r="C23" s="1813"/>
      <c r="D23" s="1561" t="s">
        <v>5420</v>
      </c>
      <c r="E23" s="1561"/>
      <c r="F23" s="1561"/>
      <c r="G23" s="1993">
        <v>9801814</v>
      </c>
      <c r="H23" s="1561"/>
      <c r="I23" s="1561"/>
      <c r="J23" s="1561"/>
      <c r="K23" s="1561"/>
      <c r="L23" s="1561"/>
      <c r="M23" s="1561"/>
      <c r="N23" s="1561"/>
      <c r="O23" s="1561"/>
      <c r="P23" s="1561"/>
      <c r="Q23" s="1561"/>
      <c r="R23" s="1561"/>
      <c r="S23" s="1561"/>
      <c r="T23" s="1561"/>
      <c r="U23" s="1561"/>
      <c r="V23" s="1561"/>
      <c r="W23" s="1561"/>
      <c r="X23" s="1561"/>
      <c r="Y23" s="1561"/>
      <c r="Z23" s="1561"/>
      <c r="AA23" s="1561"/>
    </row>
    <row r="24" spans="1:27">
      <c r="A24" s="1539"/>
      <c r="B24" s="1561">
        <v>10</v>
      </c>
      <c r="C24" s="1813"/>
      <c r="D24" s="1561" t="s">
        <v>5421</v>
      </c>
      <c r="E24" s="1561"/>
      <c r="F24" s="1561"/>
      <c r="G24" s="1993">
        <v>9128122</v>
      </c>
      <c r="H24" s="1561"/>
      <c r="I24" s="1561"/>
      <c r="J24" s="1561"/>
      <c r="K24" s="1561"/>
      <c r="L24" s="1561"/>
      <c r="M24" s="1561"/>
      <c r="N24" s="1561"/>
      <c r="O24" s="1561"/>
      <c r="P24" s="1561"/>
      <c r="Q24" s="1561"/>
      <c r="R24" s="1561"/>
      <c r="S24" s="1561"/>
      <c r="T24" s="1561"/>
      <c r="U24" s="1561"/>
      <c r="V24" s="1561"/>
      <c r="W24" s="1561"/>
      <c r="X24" s="1561"/>
      <c r="Y24" s="1561"/>
      <c r="Z24" s="1561"/>
      <c r="AA24" s="1561"/>
    </row>
    <row r="25" spans="1:27">
      <c r="A25" s="1539"/>
      <c r="B25" s="1561">
        <v>11</v>
      </c>
      <c r="C25" s="1813"/>
      <c r="D25" s="1561" t="s">
        <v>5422</v>
      </c>
      <c r="E25" s="1561"/>
      <c r="F25" s="1561"/>
      <c r="G25" s="1993">
        <v>7042270</v>
      </c>
      <c r="H25" s="1561"/>
      <c r="I25" s="1561"/>
      <c r="J25" s="1561"/>
      <c r="K25" s="1561"/>
      <c r="L25" s="1561"/>
      <c r="M25" s="1561"/>
      <c r="N25" s="1561"/>
      <c r="O25" s="1561"/>
      <c r="P25" s="1561"/>
      <c r="Q25" s="1561"/>
      <c r="R25" s="1561"/>
      <c r="S25" s="1561"/>
      <c r="T25" s="1561"/>
      <c r="U25" s="1561"/>
      <c r="V25" s="1561"/>
      <c r="W25" s="1561"/>
      <c r="X25" s="1561"/>
      <c r="Y25" s="1561"/>
      <c r="Z25" s="1561"/>
      <c r="AA25" s="1561"/>
    </row>
    <row r="26" spans="1:27">
      <c r="A26" s="1539"/>
      <c r="B26" s="1561">
        <v>12</v>
      </c>
      <c r="C26" s="1813"/>
      <c r="D26" s="1561" t="s">
        <v>5423</v>
      </c>
      <c r="E26" s="1561"/>
      <c r="F26" s="1561"/>
      <c r="G26" s="1993">
        <v>5784346</v>
      </c>
      <c r="H26" s="1561"/>
      <c r="I26" s="1561"/>
      <c r="J26" s="1561"/>
      <c r="K26" s="1561"/>
      <c r="L26" s="1561"/>
      <c r="M26" s="1561"/>
      <c r="N26" s="1561"/>
      <c r="O26" s="1561"/>
      <c r="P26" s="1561"/>
      <c r="Q26" s="1561"/>
      <c r="R26" s="1561"/>
      <c r="S26" s="1561"/>
      <c r="T26" s="1561"/>
      <c r="U26" s="1561"/>
      <c r="V26" s="1561"/>
      <c r="W26" s="1561"/>
      <c r="X26" s="1561"/>
      <c r="Y26" s="1561"/>
      <c r="Z26" s="1561"/>
      <c r="AA26" s="1561"/>
    </row>
    <row r="27" spans="1:27">
      <c r="A27" s="1539"/>
      <c r="B27" s="1561">
        <v>13</v>
      </c>
      <c r="C27" s="1813"/>
      <c r="D27" s="1561" t="s">
        <v>5424</v>
      </c>
      <c r="E27" s="1561"/>
      <c r="F27" s="1561"/>
      <c r="G27" s="1993">
        <v>4967745</v>
      </c>
      <c r="H27" s="1561"/>
      <c r="I27" s="1561"/>
      <c r="J27" s="1561"/>
      <c r="K27" s="1561"/>
      <c r="L27" s="1561"/>
      <c r="M27" s="1561"/>
      <c r="N27" s="1561"/>
      <c r="O27" s="1561"/>
      <c r="P27" s="1561"/>
      <c r="Q27" s="1561"/>
      <c r="R27" s="1561"/>
      <c r="S27" s="1561"/>
      <c r="T27" s="1561"/>
      <c r="U27" s="1561"/>
      <c r="V27" s="1561"/>
      <c r="W27" s="1561"/>
      <c r="X27" s="1561"/>
      <c r="Y27" s="1561"/>
      <c r="Z27" s="1561"/>
      <c r="AA27" s="1561"/>
    </row>
    <row r="28" spans="1:27">
      <c r="A28" s="1539"/>
      <c r="B28" s="1561">
        <v>14</v>
      </c>
      <c r="C28" s="1813"/>
      <c r="D28" s="1561" t="s">
        <v>5425</v>
      </c>
      <c r="E28" s="1561"/>
      <c r="F28" s="1561"/>
      <c r="G28" s="1993">
        <v>4651714</v>
      </c>
      <c r="H28" s="1561"/>
      <c r="I28" s="1561"/>
      <c r="J28" s="1561"/>
      <c r="K28" s="1561"/>
      <c r="L28" s="1561"/>
      <c r="M28" s="1561"/>
      <c r="N28" s="1561"/>
      <c r="O28" s="1561"/>
      <c r="P28" s="1561"/>
      <c r="Q28" s="1561"/>
      <c r="R28" s="1561"/>
      <c r="S28" s="1561"/>
      <c r="T28" s="1561"/>
      <c r="U28" s="1561"/>
      <c r="V28" s="1561"/>
      <c r="W28" s="1561"/>
      <c r="X28" s="1561"/>
      <c r="Y28" s="1561"/>
      <c r="Z28" s="1561"/>
      <c r="AA28" s="1561"/>
    </row>
    <row r="29" spans="1:27">
      <c r="A29" s="1539"/>
      <c r="B29" s="1561">
        <v>15</v>
      </c>
      <c r="C29" s="1813"/>
      <c r="D29" s="1561" t="s">
        <v>5426</v>
      </c>
      <c r="E29" s="1561"/>
      <c r="F29" s="1561"/>
      <c r="G29" s="1993">
        <v>4133979</v>
      </c>
      <c r="H29" s="1561"/>
      <c r="I29" s="1561"/>
      <c r="J29" s="1561"/>
      <c r="K29" s="1561"/>
      <c r="L29" s="1561"/>
      <c r="M29" s="1561"/>
      <c r="N29" s="1561"/>
      <c r="O29" s="1561"/>
      <c r="P29" s="1561"/>
      <c r="Q29" s="1561"/>
      <c r="R29" s="1561"/>
      <c r="S29" s="1561"/>
      <c r="T29" s="1561"/>
      <c r="U29" s="1561"/>
      <c r="V29" s="1561"/>
      <c r="W29" s="1561"/>
      <c r="X29" s="1561"/>
      <c r="Y29" s="1561"/>
      <c r="Z29" s="1561"/>
      <c r="AA29" s="1561"/>
    </row>
    <row r="30" spans="1:27">
      <c r="A30" s="1539"/>
      <c r="B30" s="1561">
        <v>16</v>
      </c>
      <c r="C30" s="1813"/>
      <c r="D30" s="1561" t="s">
        <v>5427</v>
      </c>
      <c r="E30" s="1561"/>
      <c r="F30" s="1561"/>
      <c r="G30" s="1993">
        <v>2991342</v>
      </c>
      <c r="H30" s="1561"/>
      <c r="I30" s="1561"/>
      <c r="J30" s="1561"/>
      <c r="K30" s="1561"/>
      <c r="L30" s="1561"/>
      <c r="M30" s="1561"/>
      <c r="N30" s="1561"/>
      <c r="O30" s="1561"/>
      <c r="P30" s="1561"/>
      <c r="Q30" s="1561"/>
      <c r="R30" s="1561"/>
      <c r="S30" s="1561"/>
      <c r="T30" s="1561"/>
      <c r="U30" s="1561"/>
      <c r="V30" s="1561"/>
      <c r="W30" s="1561"/>
      <c r="X30" s="1561"/>
      <c r="Y30" s="1561"/>
      <c r="Z30" s="1561"/>
      <c r="AA30" s="1561"/>
    </row>
    <row r="31" spans="1:27">
      <c r="A31" s="1539"/>
      <c r="B31" s="1561">
        <v>17</v>
      </c>
      <c r="C31" s="1813"/>
      <c r="D31" s="1561" t="s">
        <v>5428</v>
      </c>
      <c r="E31" s="1561"/>
      <c r="F31" s="1561"/>
      <c r="G31" s="1993">
        <v>2403134</v>
      </c>
      <c r="H31" s="1561"/>
      <c r="I31" s="1561"/>
      <c r="J31" s="1561"/>
      <c r="K31" s="1561"/>
      <c r="L31" s="1561"/>
      <c r="M31" s="1561"/>
      <c r="N31" s="1561"/>
      <c r="O31" s="1561"/>
      <c r="P31" s="1561"/>
      <c r="Q31" s="1561"/>
      <c r="R31" s="1561"/>
      <c r="S31" s="1561"/>
      <c r="T31" s="1561"/>
      <c r="U31" s="1561"/>
      <c r="V31" s="1561"/>
      <c r="W31" s="1561"/>
      <c r="X31" s="1561"/>
      <c r="Y31" s="1561"/>
      <c r="Z31" s="1561"/>
      <c r="AA31" s="1561"/>
    </row>
    <row r="32" spans="1:27">
      <c r="A32" s="1539"/>
      <c r="B32" s="2920">
        <v>18</v>
      </c>
      <c r="C32" s="1813"/>
      <c r="D32" s="1538" t="s">
        <v>5429</v>
      </c>
      <c r="E32" s="1561"/>
      <c r="F32" s="1561"/>
      <c r="G32" s="1993">
        <v>2101715</v>
      </c>
      <c r="H32" s="1561"/>
      <c r="I32" s="1561"/>
      <c r="J32" s="1561"/>
      <c r="K32" s="1561"/>
      <c r="L32" s="1561"/>
      <c r="M32" s="1561"/>
      <c r="N32" s="1561"/>
      <c r="O32" s="1561"/>
      <c r="P32" s="1561"/>
      <c r="Q32" s="1561"/>
      <c r="R32" s="1561"/>
      <c r="S32" s="1561"/>
      <c r="T32" s="1561"/>
      <c r="U32" s="1561"/>
      <c r="V32" s="1561"/>
      <c r="W32" s="1561"/>
      <c r="X32" s="1561"/>
      <c r="Y32" s="1561"/>
      <c r="Z32" s="1561"/>
      <c r="AA32" s="1561"/>
    </row>
    <row r="33" spans="1:27" s="2937" customFormat="1">
      <c r="A33" s="2877"/>
      <c r="B33" s="2920">
        <v>19</v>
      </c>
      <c r="C33" s="2921"/>
      <c r="D33" s="2920" t="s">
        <v>5430</v>
      </c>
      <c r="E33" s="2920"/>
      <c r="F33" s="2920"/>
      <c r="G33" s="2944">
        <v>1973939</v>
      </c>
      <c r="H33" s="2920"/>
      <c r="I33" s="2920"/>
      <c r="J33" s="2920"/>
      <c r="K33" s="2920"/>
      <c r="L33" s="2920"/>
      <c r="M33" s="2920"/>
      <c r="N33" s="2920"/>
      <c r="O33" s="2920"/>
      <c r="P33" s="2920"/>
      <c r="Q33" s="2920"/>
      <c r="R33" s="2920"/>
      <c r="S33" s="2920"/>
      <c r="T33" s="2920"/>
      <c r="U33" s="2920"/>
      <c r="V33" s="2920"/>
      <c r="W33" s="2920"/>
      <c r="X33" s="2920"/>
      <c r="Y33" s="2920"/>
      <c r="Z33" s="2920"/>
      <c r="AA33" s="2920"/>
    </row>
    <row r="34" spans="1:27" s="2937" customFormat="1">
      <c r="A34" s="2877"/>
      <c r="B34" s="2920">
        <v>20</v>
      </c>
      <c r="C34" s="2921"/>
      <c r="D34" s="2920" t="s">
        <v>5431</v>
      </c>
      <c r="E34" s="2920"/>
      <c r="F34" s="2920"/>
      <c r="G34" s="2944">
        <v>1890948</v>
      </c>
      <c r="H34" s="2920"/>
      <c r="I34" s="2920"/>
      <c r="J34" s="2920"/>
      <c r="K34" s="2920"/>
      <c r="L34" s="2920"/>
      <c r="M34" s="2920"/>
      <c r="N34" s="2920"/>
      <c r="O34" s="2920"/>
      <c r="P34" s="2920"/>
      <c r="Q34" s="2920"/>
      <c r="R34" s="2920"/>
      <c r="S34" s="2920"/>
      <c r="T34" s="2920"/>
      <c r="U34" s="2920"/>
      <c r="V34" s="2920"/>
      <c r="W34" s="2920"/>
      <c r="X34" s="2920"/>
      <c r="Y34" s="2920"/>
      <c r="Z34" s="2920"/>
      <c r="AA34" s="2920"/>
    </row>
    <row r="35" spans="1:27" s="2937" customFormat="1">
      <c r="A35" s="2877"/>
      <c r="B35" s="2920">
        <v>21</v>
      </c>
      <c r="C35" s="2921"/>
      <c r="D35" s="2920" t="s">
        <v>5432</v>
      </c>
      <c r="E35" s="2920"/>
      <c r="F35" s="2920"/>
      <c r="G35" s="2944">
        <v>1524231</v>
      </c>
      <c r="H35" s="2920"/>
      <c r="I35" s="2920"/>
      <c r="J35" s="2920"/>
      <c r="K35" s="2920"/>
      <c r="L35" s="2920"/>
      <c r="M35" s="2920"/>
      <c r="N35" s="2920"/>
      <c r="O35" s="2920"/>
      <c r="P35" s="2920"/>
      <c r="Q35" s="2920"/>
      <c r="R35" s="2920"/>
      <c r="S35" s="2920"/>
      <c r="T35" s="2920"/>
      <c r="U35" s="2920"/>
      <c r="V35" s="2920"/>
      <c r="W35" s="2920"/>
      <c r="X35" s="2920"/>
      <c r="Y35" s="2920"/>
      <c r="Z35" s="2920"/>
      <c r="AA35" s="2920"/>
    </row>
    <row r="36" spans="1:27" s="2937" customFormat="1">
      <c r="A36" s="2877"/>
      <c r="B36" s="2920">
        <v>22</v>
      </c>
      <c r="C36" s="2921"/>
      <c r="D36" s="2920" t="s">
        <v>5433</v>
      </c>
      <c r="E36" s="2920"/>
      <c r="F36" s="2920"/>
      <c r="G36" s="2944">
        <v>1136596</v>
      </c>
      <c r="H36" s="2920"/>
      <c r="I36" s="2920"/>
      <c r="J36" s="2920"/>
      <c r="K36" s="2920"/>
      <c r="L36" s="2920"/>
      <c r="M36" s="2920"/>
      <c r="N36" s="2920"/>
      <c r="O36" s="2920"/>
      <c r="P36" s="2920"/>
      <c r="Q36" s="2920"/>
      <c r="R36" s="2920"/>
      <c r="S36" s="2920"/>
      <c r="T36" s="2920"/>
      <c r="U36" s="2920"/>
      <c r="V36" s="2920"/>
      <c r="W36" s="2920"/>
      <c r="X36" s="2920"/>
      <c r="Y36" s="2920"/>
      <c r="Z36" s="2920"/>
      <c r="AA36" s="2920"/>
    </row>
    <row r="37" spans="1:27" s="2937" customFormat="1">
      <c r="A37" s="2877"/>
      <c r="B37" s="2920">
        <v>23</v>
      </c>
      <c r="C37" s="2921"/>
      <c r="D37" s="2920"/>
      <c r="E37" s="2920"/>
      <c r="F37" s="2920"/>
      <c r="G37" s="2944"/>
      <c r="H37" s="2920"/>
      <c r="I37" s="2920"/>
      <c r="J37" s="2920"/>
      <c r="K37" s="2920"/>
      <c r="L37" s="2920"/>
      <c r="M37" s="2920"/>
      <c r="N37" s="2920"/>
      <c r="O37" s="2920"/>
      <c r="P37" s="2920"/>
      <c r="Q37" s="2920"/>
      <c r="R37" s="2920"/>
      <c r="S37" s="2920"/>
      <c r="T37" s="2920"/>
      <c r="U37" s="2920"/>
      <c r="V37" s="2920"/>
      <c r="W37" s="2920"/>
      <c r="X37" s="2920"/>
      <c r="Y37" s="2920"/>
      <c r="Z37" s="2920"/>
      <c r="AA37" s="2920"/>
    </row>
    <row r="38" spans="1:27" s="2937" customFormat="1">
      <c r="A38" s="2877"/>
      <c r="B38" s="2920">
        <v>24</v>
      </c>
      <c r="C38" s="2921"/>
      <c r="D38" s="2920"/>
      <c r="E38" s="2920"/>
      <c r="F38" s="2920"/>
      <c r="G38" s="2944"/>
      <c r="H38" s="2920"/>
      <c r="I38" s="2920"/>
      <c r="J38" s="2920"/>
      <c r="K38" s="2920"/>
      <c r="L38" s="2920"/>
      <c r="M38" s="2920"/>
      <c r="N38" s="2920"/>
      <c r="O38" s="2920"/>
      <c r="P38" s="2920"/>
      <c r="Q38" s="2920"/>
      <c r="R38" s="2920"/>
      <c r="S38" s="2920"/>
      <c r="T38" s="2920"/>
      <c r="U38" s="2920"/>
      <c r="V38" s="2920"/>
      <c r="W38" s="2920"/>
      <c r="X38" s="2920"/>
      <c r="Y38" s="2920"/>
      <c r="Z38" s="2920"/>
      <c r="AA38" s="2920"/>
    </row>
    <row r="39" spans="1:27" s="2937" customFormat="1">
      <c r="A39" s="2877"/>
      <c r="B39" s="2920">
        <v>25</v>
      </c>
      <c r="C39" s="2921"/>
      <c r="D39" s="1561" t="s">
        <v>1189</v>
      </c>
      <c r="E39" s="2920"/>
      <c r="F39" s="2920"/>
      <c r="G39" s="2944">
        <f>SUM(G76:G99)</f>
        <v>95992677</v>
      </c>
      <c r="H39" s="2920"/>
      <c r="I39" s="2920"/>
      <c r="J39" s="2920"/>
      <c r="K39" s="2920"/>
      <c r="L39" s="2920"/>
      <c r="M39" s="2920"/>
      <c r="N39" s="2920"/>
      <c r="O39" s="2920"/>
      <c r="P39" s="2920"/>
      <c r="Q39" s="2920"/>
      <c r="R39" s="2920"/>
      <c r="S39" s="2920"/>
      <c r="T39" s="2920"/>
      <c r="U39" s="2920"/>
      <c r="V39" s="2920"/>
      <c r="W39" s="2920"/>
      <c r="X39" s="2920"/>
      <c r="Y39" s="2920"/>
      <c r="Z39" s="2920"/>
      <c r="AA39" s="2920"/>
    </row>
    <row r="40" spans="1:27">
      <c r="A40" s="1539"/>
      <c r="B40" s="2920">
        <v>26</v>
      </c>
      <c r="C40" s="1813"/>
      <c r="D40" s="1561"/>
      <c r="E40" s="1561" t="s">
        <v>1190</v>
      </c>
      <c r="F40" s="1561"/>
      <c r="G40" s="1971">
        <f>SUM(G17:G39)</f>
        <v>199951388</v>
      </c>
      <c r="H40" s="1561"/>
      <c r="I40" s="1561"/>
      <c r="J40" s="1561"/>
      <c r="K40" s="1561"/>
      <c r="L40" s="1561"/>
      <c r="M40" s="1561"/>
      <c r="N40" s="1561"/>
      <c r="O40" s="1561"/>
      <c r="P40" s="1561"/>
      <c r="Q40" s="1561"/>
      <c r="R40" s="1561"/>
      <c r="S40" s="1561"/>
      <c r="T40" s="1561"/>
      <c r="U40" s="1561"/>
      <c r="V40" s="1561"/>
      <c r="W40" s="1561"/>
      <c r="X40" s="1561"/>
      <c r="Y40" s="1561"/>
      <c r="Z40" s="1561"/>
      <c r="AA40" s="1561"/>
    </row>
    <row r="41" spans="1:27">
      <c r="A41" s="1539"/>
      <c r="B41" s="2920">
        <v>27</v>
      </c>
      <c r="C41" s="1813"/>
      <c r="D41" s="1991" t="s">
        <v>2999</v>
      </c>
      <c r="E41" s="1561"/>
      <c r="F41" s="1561"/>
      <c r="G41" s="2023"/>
      <c r="H41" s="1561"/>
      <c r="I41" s="1561"/>
      <c r="J41" s="1561"/>
      <c r="K41" s="1561"/>
      <c r="L41" s="1561"/>
      <c r="M41" s="1561"/>
      <c r="N41" s="1561"/>
      <c r="O41" s="1561"/>
      <c r="P41" s="1561"/>
      <c r="Q41" s="1561"/>
      <c r="R41" s="1561"/>
      <c r="S41" s="1561"/>
      <c r="T41" s="1561"/>
      <c r="U41" s="1561"/>
      <c r="V41" s="1561"/>
      <c r="W41" s="1561"/>
      <c r="X41" s="1561"/>
      <c r="Y41" s="1561"/>
      <c r="Z41" s="1561"/>
      <c r="AA41" s="1561"/>
    </row>
    <row r="42" spans="1:27">
      <c r="A42" s="1539"/>
      <c r="B42" s="2920">
        <v>28</v>
      </c>
      <c r="C42" s="1813"/>
      <c r="D42" s="3192" t="s">
        <v>5683</v>
      </c>
      <c r="E42" s="1561"/>
      <c r="F42" s="1561"/>
      <c r="G42" s="3194">
        <v>8937367.7923828587</v>
      </c>
      <c r="H42" s="1561"/>
      <c r="I42" s="1561"/>
      <c r="J42" s="1561"/>
      <c r="K42" s="1561"/>
      <c r="L42" s="1561"/>
      <c r="M42" s="1561"/>
      <c r="N42" s="1561"/>
      <c r="O42" s="1561"/>
      <c r="P42" s="1561"/>
      <c r="Q42" s="1561"/>
      <c r="R42" s="1561"/>
      <c r="S42" s="1561"/>
      <c r="T42" s="1561"/>
      <c r="U42" s="1561"/>
      <c r="V42" s="1561"/>
      <c r="W42" s="1561"/>
      <c r="X42" s="1561"/>
      <c r="Y42" s="1561"/>
      <c r="Z42" s="1561"/>
      <c r="AA42" s="1561"/>
    </row>
    <row r="43" spans="1:27">
      <c r="A43" s="1539"/>
      <c r="B43" s="2920">
        <v>29</v>
      </c>
      <c r="C43" s="1813"/>
      <c r="D43" s="3192" t="s">
        <v>5684</v>
      </c>
      <c r="E43" s="1561"/>
      <c r="F43" s="1561"/>
      <c r="G43" s="3194">
        <v>2649395.8599858172</v>
      </c>
      <c r="H43" s="1561"/>
      <c r="I43" s="1561"/>
      <c r="J43" s="1561"/>
      <c r="K43" s="1561"/>
      <c r="L43" s="1561"/>
      <c r="M43" s="1561"/>
      <c r="N43" s="1561"/>
      <c r="O43" s="1561"/>
      <c r="P43" s="1561"/>
      <c r="Q43" s="1561"/>
      <c r="R43" s="1561"/>
      <c r="S43" s="1561"/>
      <c r="T43" s="1561"/>
      <c r="U43" s="1561"/>
      <c r="V43" s="1561"/>
      <c r="W43" s="1561"/>
      <c r="X43" s="1561"/>
      <c r="Y43" s="1561"/>
      <c r="Z43" s="1561"/>
      <c r="AA43" s="1561"/>
    </row>
    <row r="44" spans="1:27">
      <c r="A44" s="1539"/>
      <c r="B44" s="2920">
        <v>30</v>
      </c>
      <c r="C44" s="1813"/>
      <c r="D44" s="3192" t="s">
        <v>5685</v>
      </c>
      <c r="E44" s="1561"/>
      <c r="F44" s="1561"/>
      <c r="G44" s="3194">
        <v>2489232.0249370839</v>
      </c>
      <c r="H44" s="1561"/>
      <c r="I44" s="1561"/>
      <c r="J44" s="1561"/>
      <c r="K44" s="1561"/>
      <c r="L44" s="1561"/>
      <c r="M44" s="1561"/>
      <c r="N44" s="1561"/>
      <c r="O44" s="1561"/>
      <c r="P44" s="1561"/>
      <c r="Q44" s="1561"/>
      <c r="R44" s="1561"/>
      <c r="S44" s="1561"/>
      <c r="T44" s="1561"/>
      <c r="U44" s="1561"/>
      <c r="V44" s="1561"/>
      <c r="W44" s="1561"/>
      <c r="X44" s="1561"/>
      <c r="Y44" s="1561"/>
      <c r="Z44" s="1561"/>
      <c r="AA44" s="1561"/>
    </row>
    <row r="45" spans="1:27">
      <c r="A45" s="1539"/>
      <c r="B45" s="2920">
        <v>31</v>
      </c>
      <c r="C45" s="1813"/>
      <c r="D45" s="3192" t="s">
        <v>5686</v>
      </c>
      <c r="E45" s="1561"/>
      <c r="F45" s="1561"/>
      <c r="G45" s="3194">
        <v>1950741.3116460054</v>
      </c>
      <c r="H45" s="1561"/>
      <c r="I45" s="1561"/>
      <c r="J45" s="1561"/>
      <c r="K45" s="1561"/>
      <c r="L45" s="1561"/>
      <c r="M45" s="1561"/>
      <c r="N45" s="1561"/>
      <c r="O45" s="1561"/>
      <c r="P45" s="1561"/>
      <c r="Q45" s="1561"/>
      <c r="R45" s="1561"/>
      <c r="S45" s="1561"/>
      <c r="T45" s="1561"/>
      <c r="U45" s="1561"/>
      <c r="V45" s="1561"/>
      <c r="W45" s="1561"/>
      <c r="X45" s="1561"/>
      <c r="Y45" s="1561"/>
      <c r="Z45" s="1561"/>
      <c r="AA45" s="1561"/>
    </row>
    <row r="46" spans="1:27">
      <c r="A46" s="1539"/>
      <c r="B46" s="2920">
        <v>32</v>
      </c>
      <c r="C46" s="1813"/>
      <c r="D46" s="3222" t="s">
        <v>5845</v>
      </c>
      <c r="E46" s="1561"/>
      <c r="F46" s="1561"/>
      <c r="G46" s="3194">
        <v>1574897.138012161</v>
      </c>
      <c r="H46" s="1561"/>
      <c r="I46" s="1561"/>
      <c r="J46" s="1561"/>
      <c r="K46" s="1561"/>
      <c r="L46" s="1561"/>
      <c r="M46" s="1561"/>
      <c r="N46" s="1561"/>
      <c r="O46" s="1561"/>
      <c r="P46" s="1561"/>
      <c r="Q46" s="1561"/>
      <c r="R46" s="1561"/>
      <c r="S46" s="1561"/>
      <c r="T46" s="1561"/>
      <c r="U46" s="1561"/>
      <c r="V46" s="1561"/>
      <c r="W46" s="1561"/>
      <c r="X46" s="1561"/>
      <c r="Y46" s="1561"/>
      <c r="Z46" s="1561"/>
      <c r="AA46" s="1561"/>
    </row>
    <row r="47" spans="1:27">
      <c r="A47" s="1539"/>
      <c r="B47" s="2920">
        <v>33</v>
      </c>
      <c r="C47" s="1813"/>
      <c r="D47" s="3192" t="s">
        <v>5687</v>
      </c>
      <c r="E47" s="1561"/>
      <c r="F47" s="1561"/>
      <c r="G47" s="3194">
        <v>1569133.7253826479</v>
      </c>
      <c r="H47" s="1561"/>
      <c r="I47" s="1561"/>
      <c r="J47" s="1561"/>
      <c r="K47" s="1561"/>
      <c r="L47" s="1561"/>
      <c r="M47" s="1561"/>
      <c r="N47" s="1561"/>
      <c r="O47" s="1561"/>
      <c r="P47" s="1561"/>
      <c r="Q47" s="1561"/>
      <c r="R47" s="1561"/>
      <c r="S47" s="1561"/>
      <c r="T47" s="1561"/>
      <c r="U47" s="1561"/>
      <c r="V47" s="1561"/>
      <c r="W47" s="1561"/>
      <c r="X47" s="1561"/>
      <c r="Y47" s="1561"/>
      <c r="Z47" s="1561"/>
      <c r="AA47" s="1561"/>
    </row>
    <row r="48" spans="1:27">
      <c r="A48" s="1539"/>
      <c r="B48" s="2920">
        <v>34</v>
      </c>
      <c r="C48" s="1813"/>
      <c r="D48" s="3192" t="s">
        <v>5688</v>
      </c>
      <c r="E48" s="1561"/>
      <c r="F48" s="1561"/>
      <c r="G48" s="3194">
        <v>1099362.2960075287</v>
      </c>
      <c r="H48" s="1561"/>
      <c r="I48" s="1561"/>
      <c r="J48" s="1561"/>
      <c r="K48" s="1561"/>
      <c r="L48" s="1561"/>
      <c r="M48" s="1561"/>
      <c r="N48" s="1561"/>
      <c r="O48" s="1561"/>
      <c r="P48" s="1561"/>
      <c r="Q48" s="1561"/>
      <c r="R48" s="1561"/>
      <c r="S48" s="1561"/>
      <c r="T48" s="1561"/>
      <c r="U48" s="1561"/>
      <c r="V48" s="1561"/>
      <c r="W48" s="1561"/>
      <c r="X48" s="1561"/>
      <c r="Y48" s="1561"/>
      <c r="Z48" s="1561"/>
      <c r="AA48" s="1561"/>
    </row>
    <row r="49" spans="1:27">
      <c r="A49" s="1539"/>
      <c r="B49" s="2920">
        <v>35</v>
      </c>
      <c r="C49" s="1813"/>
      <c r="D49" s="3192" t="s">
        <v>5689</v>
      </c>
      <c r="E49" s="1561"/>
      <c r="F49" s="1561"/>
      <c r="G49" s="3194">
        <v>1084181.4548122166</v>
      </c>
      <c r="H49" s="1561"/>
      <c r="I49" s="1561"/>
      <c r="J49" s="1561"/>
      <c r="K49" s="1561"/>
      <c r="L49" s="1561"/>
      <c r="M49" s="1561"/>
      <c r="N49" s="1561"/>
      <c r="O49" s="1561"/>
      <c r="P49" s="1561"/>
      <c r="Q49" s="1561"/>
      <c r="R49" s="1561"/>
      <c r="S49" s="1561"/>
      <c r="T49" s="1561"/>
      <c r="U49" s="1561"/>
      <c r="V49" s="1561"/>
      <c r="W49" s="1561"/>
      <c r="X49" s="1561"/>
      <c r="Y49" s="1561"/>
      <c r="Z49" s="1561"/>
      <c r="AA49" s="1561"/>
    </row>
    <row r="50" spans="1:27" s="2937" customFormat="1">
      <c r="A50" s="2877"/>
      <c r="B50" s="2920">
        <v>36</v>
      </c>
      <c r="C50" s="2921"/>
      <c r="D50" s="3192"/>
      <c r="E50" s="2920"/>
      <c r="F50" s="2920"/>
      <c r="G50" s="3194"/>
      <c r="H50" s="2920"/>
      <c r="I50" s="2920"/>
      <c r="J50" s="2920"/>
      <c r="K50" s="2920"/>
      <c r="L50" s="2920"/>
      <c r="M50" s="2920"/>
      <c r="N50" s="2920"/>
      <c r="O50" s="2920"/>
      <c r="P50" s="2920"/>
      <c r="Q50" s="2920"/>
      <c r="R50" s="2920"/>
      <c r="S50" s="2920"/>
      <c r="T50" s="2920"/>
      <c r="U50" s="2920"/>
      <c r="V50" s="2920"/>
      <c r="W50" s="2920"/>
      <c r="X50" s="2920"/>
      <c r="Y50" s="2920"/>
      <c r="Z50" s="2920"/>
      <c r="AA50" s="2920"/>
    </row>
    <row r="51" spans="1:27">
      <c r="A51" s="1539"/>
      <c r="B51" s="2920">
        <v>37</v>
      </c>
      <c r="C51" s="1813"/>
      <c r="D51" s="3192" t="s">
        <v>5690</v>
      </c>
      <c r="E51" s="3193"/>
      <c r="F51" s="1561"/>
      <c r="G51" s="3195">
        <v>4471263.5981388437</v>
      </c>
      <c r="H51" s="1561"/>
      <c r="I51" s="1561"/>
      <c r="J51" s="1561"/>
      <c r="K51" s="1561"/>
      <c r="L51" s="1561"/>
      <c r="M51" s="1561"/>
      <c r="N51" s="1561"/>
      <c r="O51" s="1561"/>
      <c r="P51" s="1561"/>
      <c r="Q51" s="1561"/>
      <c r="R51" s="1561"/>
      <c r="S51" s="1561"/>
      <c r="T51" s="1561"/>
      <c r="U51" s="1561"/>
      <c r="V51" s="1561"/>
      <c r="W51" s="1561"/>
      <c r="X51" s="1561"/>
      <c r="Y51" s="1561"/>
      <c r="Z51" s="1561"/>
      <c r="AA51" s="1561"/>
    </row>
    <row r="52" spans="1:27">
      <c r="A52" s="1539"/>
      <c r="B52" s="2920">
        <v>38</v>
      </c>
      <c r="C52" s="1813"/>
      <c r="D52" s="1561"/>
      <c r="E52" s="1561"/>
      <c r="F52" s="1561"/>
      <c r="G52" s="2182"/>
      <c r="H52" s="1561"/>
      <c r="I52" s="1561"/>
      <c r="J52" s="1561"/>
      <c r="K52" s="1561"/>
      <c r="L52" s="1561"/>
      <c r="M52" s="1561"/>
      <c r="N52" s="1561"/>
      <c r="O52" s="1561"/>
      <c r="P52" s="1561"/>
      <c r="Q52" s="1561"/>
      <c r="R52" s="1561"/>
      <c r="S52" s="1561"/>
      <c r="T52" s="1561"/>
      <c r="U52" s="1561"/>
      <c r="V52" s="1561"/>
      <c r="W52" s="1561"/>
      <c r="X52" s="1561"/>
      <c r="Y52" s="1561"/>
      <c r="Z52" s="1561"/>
      <c r="AA52" s="1561"/>
    </row>
    <row r="53" spans="1:27">
      <c r="A53" s="1539"/>
      <c r="B53" s="2920">
        <v>39</v>
      </c>
      <c r="C53" s="1813"/>
      <c r="D53" s="1561"/>
      <c r="E53" s="1561" t="s">
        <v>1190</v>
      </c>
      <c r="F53" s="1561"/>
      <c r="G53" s="1971">
        <f>SUM(G42:G52)</f>
        <v>25825575.201305162</v>
      </c>
      <c r="H53" s="1561"/>
      <c r="I53" s="1561"/>
      <c r="J53" s="1561"/>
      <c r="K53" s="1561"/>
      <c r="L53" s="1561"/>
      <c r="M53" s="1561"/>
      <c r="N53" s="1561"/>
      <c r="O53" s="1561"/>
      <c r="P53" s="1561"/>
      <c r="Q53" s="1561"/>
      <c r="R53" s="1561"/>
      <c r="S53" s="1561"/>
      <c r="T53" s="1561"/>
      <c r="U53" s="1561"/>
      <c r="V53" s="1561"/>
      <c r="W53" s="1561"/>
      <c r="X53" s="1561"/>
      <c r="Y53" s="1561"/>
      <c r="Z53" s="1561"/>
      <c r="AA53" s="1561"/>
    </row>
    <row r="54" spans="1:27">
      <c r="A54" s="1539"/>
      <c r="B54" s="2920">
        <v>40</v>
      </c>
      <c r="C54" s="1813"/>
      <c r="D54" s="1561"/>
      <c r="E54" s="1561"/>
      <c r="F54" s="1561"/>
      <c r="G54" s="1992"/>
      <c r="H54" s="1561"/>
      <c r="I54" s="1561"/>
      <c r="J54" s="1561"/>
      <c r="K54" s="1561"/>
      <c r="L54" s="1561"/>
      <c r="M54" s="1561"/>
      <c r="N54" s="1561"/>
      <c r="O54" s="1561"/>
      <c r="P54" s="1561"/>
      <c r="Q54" s="1561"/>
      <c r="R54" s="1561"/>
      <c r="S54" s="1561"/>
      <c r="T54" s="1561"/>
      <c r="U54" s="1561"/>
      <c r="V54" s="1561"/>
      <c r="W54" s="1561"/>
      <c r="X54" s="1561"/>
      <c r="Y54" s="1561"/>
      <c r="Z54" s="1561"/>
      <c r="AA54" s="1561"/>
    </row>
    <row r="55" spans="1:27">
      <c r="A55" s="1539"/>
      <c r="B55" s="2920">
        <v>41</v>
      </c>
      <c r="C55" s="1813"/>
      <c r="D55" s="1991" t="s">
        <v>3549</v>
      </c>
      <c r="E55" s="1561"/>
      <c r="F55" s="1561"/>
      <c r="G55" s="1993"/>
      <c r="H55" s="1561"/>
      <c r="I55" s="1561"/>
      <c r="J55" s="1561"/>
      <c r="K55" s="1561"/>
      <c r="L55" s="1561"/>
      <c r="M55" s="1561"/>
      <c r="N55" s="1561"/>
      <c r="O55" s="1561"/>
      <c r="P55" s="1561"/>
      <c r="Q55" s="1561"/>
      <c r="R55" s="1561"/>
      <c r="S55" s="1561"/>
      <c r="T55" s="1561"/>
      <c r="U55" s="1561"/>
      <c r="V55" s="1561"/>
      <c r="W55" s="1561"/>
      <c r="X55" s="1561"/>
      <c r="Y55" s="1561"/>
      <c r="Z55" s="1561"/>
      <c r="AA55" s="1561"/>
    </row>
    <row r="56" spans="1:27">
      <c r="A56" s="1539"/>
      <c r="B56" s="2920">
        <v>42</v>
      </c>
      <c r="C56" s="1813"/>
      <c r="D56" s="3192" t="s">
        <v>5691</v>
      </c>
      <c r="E56" s="1561"/>
      <c r="F56" s="1561"/>
      <c r="G56" s="3195">
        <v>2285352.0166587746</v>
      </c>
      <c r="H56" s="1561"/>
      <c r="I56" s="1561"/>
      <c r="J56" s="1561"/>
      <c r="K56" s="1561"/>
      <c r="L56" s="1561"/>
      <c r="M56" s="1561"/>
      <c r="N56" s="1561"/>
      <c r="O56" s="1561"/>
      <c r="P56" s="1561"/>
      <c r="Q56" s="1561"/>
      <c r="R56" s="1561"/>
      <c r="S56" s="1561"/>
      <c r="T56" s="1561"/>
      <c r="U56" s="1561"/>
      <c r="V56" s="1561"/>
      <c r="W56" s="1561"/>
      <c r="X56" s="1561"/>
      <c r="Y56" s="1561"/>
      <c r="Z56" s="1561"/>
      <c r="AA56" s="1561"/>
    </row>
    <row r="57" spans="1:27">
      <c r="A57" s="1539"/>
      <c r="B57" s="2920">
        <v>43</v>
      </c>
      <c r="C57" s="1813"/>
      <c r="D57" s="3192" t="s">
        <v>5692</v>
      </c>
      <c r="E57" s="1561"/>
      <c r="F57" s="1561"/>
      <c r="G57" s="3195">
        <v>1827945.2810457172</v>
      </c>
      <c r="H57" s="1561"/>
      <c r="I57" s="1561"/>
      <c r="J57" s="1561"/>
      <c r="K57" s="1561"/>
      <c r="L57" s="1561"/>
      <c r="M57" s="1561"/>
      <c r="N57" s="1561"/>
      <c r="O57" s="1561"/>
      <c r="P57" s="1561"/>
      <c r="Q57" s="1561"/>
      <c r="R57" s="1561"/>
      <c r="S57" s="1561"/>
      <c r="T57" s="1561"/>
      <c r="U57" s="1561"/>
      <c r="V57" s="1561"/>
      <c r="W57" s="1561"/>
      <c r="X57" s="1561"/>
      <c r="Y57" s="1561"/>
      <c r="Z57" s="1561"/>
      <c r="AA57" s="1561"/>
    </row>
    <row r="58" spans="1:27">
      <c r="A58" s="1539"/>
      <c r="B58" s="2920">
        <v>44</v>
      </c>
      <c r="C58" s="1813"/>
      <c r="D58" s="3192"/>
      <c r="E58" s="1561"/>
      <c r="F58" s="1561"/>
      <c r="G58" s="3195"/>
      <c r="H58" s="1561"/>
      <c r="I58" s="1561"/>
      <c r="J58" s="1561"/>
      <c r="K58" s="1561"/>
      <c r="L58" s="1561"/>
      <c r="M58" s="1561"/>
      <c r="N58" s="1561"/>
      <c r="O58" s="1561"/>
      <c r="P58" s="1561"/>
      <c r="Q58" s="1561"/>
      <c r="R58" s="1561"/>
      <c r="S58" s="1561"/>
      <c r="T58" s="1561"/>
      <c r="U58" s="1561"/>
      <c r="V58" s="1561"/>
      <c r="W58" s="1561"/>
      <c r="X58" s="1561"/>
      <c r="Y58" s="1561"/>
      <c r="Z58" s="1561"/>
      <c r="AA58" s="1561"/>
    </row>
    <row r="59" spans="1:27">
      <c r="A59" s="1539"/>
      <c r="B59" s="2920">
        <v>45</v>
      </c>
      <c r="C59" s="1813"/>
      <c r="D59" s="3192" t="s">
        <v>5690</v>
      </c>
      <c r="E59" s="1561"/>
      <c r="F59" s="1561"/>
      <c r="G59" s="3195">
        <v>4666883.6919312719</v>
      </c>
      <c r="H59" s="1561"/>
      <c r="I59" s="1561"/>
      <c r="J59" s="1561"/>
      <c r="K59" s="1561"/>
      <c r="L59" s="1561"/>
      <c r="M59" s="1561"/>
      <c r="N59" s="1561"/>
      <c r="O59" s="1561"/>
      <c r="P59" s="1561"/>
      <c r="Q59" s="1561"/>
      <c r="R59" s="1561"/>
      <c r="S59" s="1561"/>
      <c r="T59" s="1561"/>
      <c r="U59" s="1561"/>
      <c r="V59" s="1561"/>
      <c r="W59" s="1561"/>
      <c r="X59" s="1561"/>
      <c r="Y59" s="1561"/>
      <c r="Z59" s="1561"/>
      <c r="AA59" s="1561"/>
    </row>
    <row r="60" spans="1:27">
      <c r="A60" s="1539"/>
      <c r="B60" s="2920">
        <v>46</v>
      </c>
      <c r="C60" s="1813"/>
      <c r="D60" s="1561"/>
      <c r="E60" s="1561"/>
      <c r="F60" s="1561"/>
      <c r="G60" s="1993"/>
      <c r="H60" s="1561"/>
      <c r="I60" s="1561"/>
      <c r="J60" s="1561"/>
      <c r="K60" s="1561"/>
      <c r="L60" s="1561"/>
      <c r="M60" s="1561"/>
      <c r="N60" s="1561"/>
      <c r="O60" s="1561"/>
      <c r="P60" s="1561"/>
      <c r="Q60" s="1561"/>
      <c r="R60" s="1561"/>
      <c r="S60" s="1561"/>
      <c r="T60" s="1561"/>
      <c r="U60" s="1561"/>
      <c r="V60" s="1561"/>
      <c r="W60" s="1561"/>
      <c r="X60" s="1561"/>
      <c r="Y60" s="1561"/>
      <c r="Z60" s="1561"/>
      <c r="AA60" s="1561"/>
    </row>
    <row r="61" spans="1:27">
      <c r="A61" s="1539"/>
      <c r="B61" s="2920">
        <v>47</v>
      </c>
      <c r="C61" s="1813"/>
      <c r="D61" s="1561"/>
      <c r="E61" s="1561"/>
      <c r="F61" s="1561"/>
      <c r="G61" s="1993"/>
      <c r="H61" s="1561"/>
      <c r="I61" s="1561"/>
      <c r="J61" s="1561"/>
      <c r="K61" s="1561"/>
      <c r="L61" s="1561"/>
      <c r="M61" s="1561"/>
      <c r="N61" s="1561"/>
      <c r="O61" s="1561"/>
      <c r="P61" s="1561"/>
      <c r="Q61" s="1561"/>
      <c r="R61" s="1561"/>
      <c r="S61" s="1561"/>
      <c r="T61" s="1561"/>
      <c r="U61" s="1561"/>
      <c r="V61" s="1561"/>
      <c r="W61" s="1561"/>
      <c r="X61" s="1561"/>
      <c r="Y61" s="1561"/>
      <c r="Z61" s="1561"/>
      <c r="AA61" s="1561"/>
    </row>
    <row r="62" spans="1:27">
      <c r="A62" s="1539"/>
      <c r="B62" s="2920">
        <v>48</v>
      </c>
      <c r="C62" s="1813"/>
      <c r="D62" s="1561"/>
      <c r="E62" s="1561"/>
      <c r="F62" s="1561"/>
      <c r="G62" s="1993"/>
      <c r="H62" s="1561"/>
      <c r="I62" s="1561"/>
      <c r="J62" s="1561"/>
      <c r="K62" s="1561"/>
      <c r="L62" s="1561"/>
      <c r="M62" s="1561"/>
      <c r="N62" s="1561"/>
      <c r="O62" s="1561"/>
      <c r="P62" s="1561"/>
      <c r="Q62" s="1561"/>
      <c r="R62" s="1561"/>
      <c r="S62" s="1561"/>
      <c r="T62" s="1561"/>
      <c r="U62" s="1561"/>
      <c r="V62" s="1561"/>
      <c r="W62" s="1561"/>
      <c r="X62" s="1561"/>
      <c r="Y62" s="1561"/>
      <c r="Z62" s="1561"/>
      <c r="AA62" s="1561"/>
    </row>
    <row r="63" spans="1:27">
      <c r="A63" s="1539"/>
      <c r="B63" s="2920">
        <v>49</v>
      </c>
      <c r="C63" s="1813"/>
      <c r="D63" s="1561" t="s">
        <v>1189</v>
      </c>
      <c r="E63" s="1561"/>
      <c r="F63" s="1561"/>
      <c r="G63" s="1993"/>
      <c r="H63" s="1561"/>
      <c r="I63" s="1561"/>
      <c r="J63" s="1561"/>
      <c r="K63" s="1561"/>
      <c r="L63" s="1561"/>
      <c r="M63" s="1561"/>
      <c r="N63" s="1561"/>
      <c r="O63" s="1561"/>
      <c r="P63" s="1561"/>
      <c r="Q63" s="1561"/>
      <c r="R63" s="1561"/>
      <c r="S63" s="1561"/>
      <c r="T63" s="1561"/>
      <c r="U63" s="1561"/>
      <c r="V63" s="1561"/>
      <c r="W63" s="1561"/>
      <c r="X63" s="1561"/>
      <c r="Y63" s="1561"/>
      <c r="Z63" s="1561"/>
      <c r="AA63" s="1561"/>
    </row>
    <row r="64" spans="1:27">
      <c r="A64" s="1539"/>
      <c r="B64" s="2920">
        <v>50</v>
      </c>
      <c r="C64" s="1813"/>
      <c r="D64" s="1561"/>
      <c r="E64" s="1561" t="s">
        <v>1190</v>
      </c>
      <c r="F64" s="1561"/>
      <c r="G64" s="1971">
        <f>SUM(G55:G63)</f>
        <v>8780180.9896357637</v>
      </c>
      <c r="H64" s="1561"/>
      <c r="I64" s="1561"/>
      <c r="J64" s="1561"/>
      <c r="K64" s="1561"/>
      <c r="L64" s="1561"/>
      <c r="M64" s="1561"/>
      <c r="N64" s="1561"/>
      <c r="O64" s="1561"/>
      <c r="P64" s="1561"/>
      <c r="Q64" s="1561"/>
      <c r="R64" s="1561"/>
      <c r="S64" s="1561"/>
      <c r="T64" s="1561"/>
      <c r="U64" s="1561"/>
      <c r="V64" s="1561"/>
      <c r="W64" s="1561"/>
      <c r="X64" s="1561"/>
      <c r="Y64" s="1561"/>
      <c r="Z64" s="1561"/>
      <c r="AA64" s="1561"/>
    </row>
    <row r="65" spans="1:27" ht="15.75" thickBot="1">
      <c r="A65" s="1777"/>
      <c r="B65" s="2920">
        <v>51</v>
      </c>
      <c r="C65" s="1994"/>
      <c r="D65" s="1995" t="s">
        <v>172</v>
      </c>
      <c r="E65" s="1995"/>
      <c r="F65" s="1572"/>
      <c r="G65" s="1996">
        <f>G40+G53+G64</f>
        <v>234557144.19094092</v>
      </c>
      <c r="H65" s="1561"/>
      <c r="I65" s="1561"/>
      <c r="J65" s="1561"/>
      <c r="K65" s="1561"/>
      <c r="L65" s="1561"/>
      <c r="M65" s="1561"/>
      <c r="N65" s="1561"/>
      <c r="O65" s="1561"/>
      <c r="P65" s="1561"/>
      <c r="Q65" s="1561"/>
      <c r="R65" s="1561"/>
      <c r="S65" s="1561"/>
      <c r="T65" s="1561"/>
      <c r="U65" s="1561"/>
      <c r="V65" s="1561"/>
      <c r="W65" s="1561"/>
      <c r="X65" s="1561"/>
      <c r="Y65" s="1561"/>
      <c r="Z65" s="1561"/>
      <c r="AA65" s="1561"/>
    </row>
    <row r="66" spans="1:27">
      <c r="A66" s="1561"/>
      <c r="B66" s="1561"/>
      <c r="C66" s="1561"/>
      <c r="D66" s="1561"/>
      <c r="E66" s="1561"/>
      <c r="F66" s="1561"/>
      <c r="G66" s="1561"/>
      <c r="H66" s="1561"/>
      <c r="I66" s="1561"/>
      <c r="J66" s="1561"/>
      <c r="K66" s="1561"/>
      <c r="L66" s="1561"/>
      <c r="M66" s="1561"/>
      <c r="N66" s="1561"/>
      <c r="O66" s="1561"/>
      <c r="P66" s="1561"/>
      <c r="Q66" s="1561"/>
      <c r="R66" s="1561"/>
      <c r="S66" s="1561"/>
      <c r="T66" s="1561"/>
      <c r="U66" s="1561"/>
      <c r="V66" s="1561"/>
      <c r="W66" s="1561"/>
      <c r="X66" s="1561"/>
      <c r="Y66" s="1561"/>
      <c r="Z66" s="1561"/>
      <c r="AA66" s="1561"/>
    </row>
    <row r="67" spans="1:27" ht="15.75">
      <c r="A67" s="2503" t="s">
        <v>4668</v>
      </c>
      <c r="B67" s="2633"/>
      <c r="C67" s="2633"/>
      <c r="D67" s="2633"/>
      <c r="E67" s="2634"/>
      <c r="F67" s="2503"/>
      <c r="G67" s="1561"/>
      <c r="H67" s="1561"/>
      <c r="I67" s="1561"/>
      <c r="J67" s="1561"/>
      <c r="K67" s="1561"/>
      <c r="L67" s="1561"/>
      <c r="M67" s="1561"/>
      <c r="N67" s="1561"/>
      <c r="O67" s="1561"/>
      <c r="P67" s="1561"/>
      <c r="Q67" s="1561"/>
      <c r="R67" s="1561"/>
      <c r="S67" s="1561"/>
      <c r="T67" s="1561"/>
      <c r="U67" s="1561"/>
      <c r="V67" s="1561"/>
      <c r="W67" s="1561"/>
      <c r="X67" s="1561"/>
      <c r="Y67" s="1561"/>
      <c r="Z67" s="1561"/>
      <c r="AA67" s="1561"/>
    </row>
    <row r="68" spans="1:27">
      <c r="A68" s="1576" t="s">
        <v>1191</v>
      </c>
      <c r="B68" s="1576"/>
      <c r="C68" s="1576"/>
      <c r="D68" s="1576"/>
      <c r="E68" s="1576"/>
      <c r="F68" s="1576"/>
      <c r="G68" s="1576"/>
      <c r="H68" s="1561"/>
      <c r="I68" s="1561"/>
      <c r="J68" s="1561"/>
      <c r="K68" s="1561"/>
      <c r="L68" s="1561"/>
      <c r="M68" s="1561"/>
      <c r="N68" s="1561"/>
      <c r="O68" s="1561"/>
      <c r="P68" s="1561"/>
      <c r="Q68" s="1561"/>
      <c r="R68" s="1561"/>
      <c r="S68" s="1561"/>
      <c r="T68" s="1561"/>
      <c r="U68" s="1561"/>
      <c r="V68" s="1561"/>
      <c r="W68" s="1561"/>
      <c r="X68" s="1561"/>
      <c r="Y68" s="1561"/>
      <c r="Z68" s="1561"/>
      <c r="AA68" s="1561"/>
    </row>
    <row r="69" spans="1:27" ht="15.75">
      <c r="A69" s="1580" t="s">
        <v>1192</v>
      </c>
      <c r="B69" s="1576"/>
      <c r="C69" s="1576"/>
      <c r="D69" s="1576"/>
      <c r="E69" s="1576"/>
      <c r="F69" s="1576"/>
      <c r="G69" s="1576"/>
      <c r="H69" s="1561"/>
      <c r="I69" s="1561"/>
      <c r="J69" s="1561"/>
      <c r="K69" s="1561"/>
      <c r="L69" s="1561"/>
      <c r="M69" s="1561"/>
      <c r="N69" s="1561"/>
      <c r="O69" s="1561"/>
      <c r="P69" s="1561"/>
      <c r="Q69" s="1561"/>
      <c r="R69" s="1561"/>
      <c r="S69" s="1561"/>
      <c r="T69" s="1561"/>
      <c r="U69" s="1561"/>
      <c r="V69" s="1561"/>
      <c r="W69" s="1561"/>
      <c r="X69" s="1561"/>
      <c r="Y69" s="1561"/>
      <c r="Z69" s="1561"/>
      <c r="AA69" s="1561"/>
    </row>
    <row r="70" spans="1:27" ht="15.75" thickBot="1">
      <c r="A70" s="1561"/>
      <c r="B70" s="1561" t="str">
        <f>'Data Sheet'!$C$25</f>
        <v xml:space="preserve">New York State Electric &amp; Gas Corporation </v>
      </c>
      <c r="C70" s="1561"/>
      <c r="D70" s="1561"/>
      <c r="E70" s="1561"/>
      <c r="F70" s="1998" t="str">
        <f>'Data Sheet'!$C$40</f>
        <v xml:space="preserve"> </v>
      </c>
      <c r="G70" s="1561" t="str">
        <f>'Data Sheet'!$C$38</f>
        <v>12/31/2017</v>
      </c>
      <c r="H70" s="1561"/>
      <c r="I70" s="1561"/>
      <c r="J70" s="1561"/>
      <c r="K70" s="1561"/>
      <c r="L70" s="1561"/>
      <c r="M70" s="1561"/>
      <c r="N70" s="1561"/>
      <c r="O70" s="1561"/>
      <c r="P70" s="1561"/>
      <c r="Q70" s="1561"/>
      <c r="R70" s="1561"/>
      <c r="S70" s="1561"/>
      <c r="T70" s="1561"/>
      <c r="U70" s="1561"/>
      <c r="V70" s="1561"/>
      <c r="W70" s="1561"/>
      <c r="X70" s="1561"/>
      <c r="Y70" s="1561"/>
      <c r="Z70" s="1561"/>
      <c r="AA70" s="1561"/>
    </row>
    <row r="71" spans="1:27">
      <c r="A71" s="1535"/>
      <c r="B71" s="1693"/>
      <c r="C71" s="1693"/>
      <c r="D71" s="1693"/>
      <c r="E71" s="1693"/>
      <c r="F71" s="1693"/>
      <c r="G71" s="1902"/>
      <c r="H71" s="1561"/>
      <c r="I71" s="1561"/>
      <c r="J71" s="1561"/>
      <c r="K71" s="1561"/>
      <c r="L71" s="1561"/>
      <c r="M71" s="1561"/>
      <c r="N71" s="1561"/>
      <c r="O71" s="1561"/>
      <c r="P71" s="1561"/>
      <c r="Q71" s="1561"/>
      <c r="R71" s="1561"/>
      <c r="S71" s="1561"/>
      <c r="T71" s="1561"/>
      <c r="U71" s="1561"/>
      <c r="V71" s="1561"/>
      <c r="W71" s="1561"/>
      <c r="X71" s="1561"/>
      <c r="Y71" s="1561"/>
      <c r="Z71" s="1561"/>
      <c r="AA71" s="1561"/>
    </row>
    <row r="72" spans="1:27" ht="15.75">
      <c r="A72" s="1999"/>
      <c r="B72" s="1576" t="s">
        <v>1180</v>
      </c>
      <c r="C72" s="1576"/>
      <c r="D72" s="1576"/>
      <c r="E72" s="1576"/>
      <c r="F72" s="1576"/>
      <c r="G72" s="2000"/>
      <c r="H72" s="1561"/>
      <c r="I72" s="1561"/>
      <c r="J72" s="1561"/>
      <c r="K72" s="1561"/>
      <c r="L72" s="1561"/>
      <c r="M72" s="1561"/>
      <c r="N72" s="1561"/>
      <c r="O72" s="1561"/>
      <c r="P72" s="1561"/>
      <c r="Q72" s="1561"/>
      <c r="R72" s="1561"/>
      <c r="S72" s="1561"/>
      <c r="T72" s="1561"/>
      <c r="U72" s="1561"/>
      <c r="V72" s="1561"/>
      <c r="W72" s="1561"/>
      <c r="X72" s="1561"/>
      <c r="Y72" s="1561"/>
      <c r="Z72" s="1561"/>
      <c r="AA72" s="1561"/>
    </row>
    <row r="73" spans="1:27">
      <c r="A73" s="1539"/>
      <c r="B73" s="1561"/>
      <c r="C73" s="1561"/>
      <c r="D73" s="1561"/>
      <c r="E73" s="1561"/>
      <c r="F73" s="1561"/>
      <c r="G73" s="1541"/>
      <c r="H73" s="1561"/>
      <c r="I73" s="1561"/>
      <c r="J73" s="1561"/>
      <c r="K73" s="1561"/>
      <c r="L73" s="1561"/>
      <c r="M73" s="1561"/>
      <c r="N73" s="1561"/>
      <c r="O73" s="1561"/>
      <c r="P73" s="1561"/>
      <c r="Q73" s="1561"/>
      <c r="R73" s="1561"/>
      <c r="S73" s="1561"/>
      <c r="T73" s="1561"/>
      <c r="U73" s="1561"/>
      <c r="V73" s="1561"/>
      <c r="W73" s="1561"/>
      <c r="X73" s="1561"/>
      <c r="Y73" s="1561"/>
      <c r="Z73" s="1561"/>
      <c r="AA73" s="1561"/>
    </row>
    <row r="74" spans="1:27">
      <c r="A74" s="1550"/>
      <c r="B74" s="1577"/>
      <c r="C74" s="1577"/>
      <c r="D74" s="1577"/>
      <c r="E74" s="1577"/>
      <c r="F74" s="1577"/>
      <c r="G74" s="2001"/>
      <c r="H74" s="1561"/>
      <c r="I74" s="1561"/>
      <c r="J74" s="1561"/>
      <c r="K74" s="1561"/>
      <c r="L74" s="1561"/>
      <c r="M74" s="1561"/>
      <c r="N74" s="1561"/>
      <c r="O74" s="1561"/>
      <c r="P74" s="1561"/>
      <c r="Q74" s="1561"/>
      <c r="R74" s="1561"/>
      <c r="S74" s="1561"/>
      <c r="T74" s="1561"/>
      <c r="U74" s="1561"/>
      <c r="V74" s="1561"/>
      <c r="W74" s="1561"/>
      <c r="X74" s="1561"/>
      <c r="Y74" s="1561"/>
      <c r="Z74" s="1561"/>
      <c r="AA74" s="1561"/>
    </row>
    <row r="75" spans="1:27">
      <c r="A75" s="1539"/>
      <c r="B75" s="1561"/>
      <c r="C75" s="1561"/>
      <c r="D75" s="2920" t="s">
        <v>5434</v>
      </c>
      <c r="E75" s="1561"/>
      <c r="F75" s="1561"/>
      <c r="G75" s="2944"/>
      <c r="H75" s="1561"/>
      <c r="I75" s="1561"/>
      <c r="J75" s="1561"/>
      <c r="K75" s="1561"/>
      <c r="L75" s="1561"/>
      <c r="M75" s="1561"/>
      <c r="N75" s="1561"/>
      <c r="O75" s="1561"/>
      <c r="P75" s="1561"/>
      <c r="Q75" s="1561"/>
      <c r="R75" s="1561"/>
      <c r="S75" s="1561"/>
      <c r="T75" s="1561"/>
      <c r="U75" s="1561"/>
      <c r="V75" s="1561"/>
      <c r="W75" s="1561"/>
      <c r="X75" s="1561"/>
      <c r="Y75" s="1561"/>
      <c r="Z75" s="1561"/>
      <c r="AA75" s="1561"/>
    </row>
    <row r="76" spans="1:27">
      <c r="A76" s="1539"/>
      <c r="B76" s="1561"/>
      <c r="C76" s="1561"/>
      <c r="D76" s="2920" t="s">
        <v>5435</v>
      </c>
      <c r="E76" s="1561"/>
      <c r="F76" s="1561"/>
      <c r="G76" s="2944">
        <v>10458163</v>
      </c>
      <c r="H76" s="1561"/>
      <c r="I76" s="1561"/>
      <c r="J76" s="1561"/>
      <c r="K76" s="1561"/>
      <c r="L76" s="1561"/>
      <c r="M76" s="1561"/>
      <c r="N76" s="1561"/>
      <c r="O76" s="1561"/>
      <c r="P76" s="1561"/>
      <c r="Q76" s="1561"/>
      <c r="R76" s="1561"/>
      <c r="S76" s="1561"/>
      <c r="T76" s="1561"/>
      <c r="U76" s="1561"/>
      <c r="V76" s="1561"/>
      <c r="W76" s="1561"/>
      <c r="X76" s="1561"/>
      <c r="Y76" s="1561"/>
      <c r="Z76" s="1561"/>
      <c r="AA76" s="1561"/>
    </row>
    <row r="77" spans="1:27">
      <c r="A77" s="1539"/>
      <c r="B77" s="1561"/>
      <c r="C77" s="1561"/>
      <c r="D77" s="2920" t="s">
        <v>5436</v>
      </c>
      <c r="E77" s="1561"/>
      <c r="F77" s="1561"/>
      <c r="G77" s="2944">
        <v>9402952</v>
      </c>
      <c r="H77" s="1561"/>
      <c r="I77" s="1561"/>
      <c r="J77" s="1561"/>
      <c r="K77" s="1561"/>
      <c r="L77" s="1561"/>
      <c r="M77" s="1561"/>
      <c r="N77" s="1561"/>
      <c r="O77" s="1561"/>
      <c r="P77" s="1561"/>
      <c r="Q77" s="1561"/>
      <c r="R77" s="1561"/>
      <c r="S77" s="1561"/>
      <c r="T77" s="1561"/>
      <c r="U77" s="1561"/>
      <c r="V77" s="1561"/>
      <c r="W77" s="1561"/>
      <c r="X77" s="1561"/>
      <c r="Y77" s="1561"/>
      <c r="Z77" s="1561"/>
      <c r="AA77" s="1561"/>
    </row>
    <row r="78" spans="1:27">
      <c r="A78" s="1539"/>
      <c r="B78" s="1561"/>
      <c r="C78" s="1561"/>
      <c r="D78" s="2920" t="s">
        <v>5437</v>
      </c>
      <c r="E78" s="1561"/>
      <c r="F78" s="1561"/>
      <c r="G78" s="2944">
        <v>8202670</v>
      </c>
      <c r="H78" s="1561"/>
      <c r="I78" s="1561"/>
      <c r="J78" s="1561"/>
      <c r="K78" s="1561"/>
      <c r="L78" s="1561"/>
      <c r="M78" s="1561"/>
      <c r="N78" s="1561"/>
      <c r="O78" s="1561"/>
      <c r="P78" s="1561"/>
      <c r="Q78" s="1561"/>
      <c r="R78" s="1561"/>
      <c r="S78" s="1561"/>
      <c r="T78" s="1561"/>
      <c r="U78" s="1561"/>
      <c r="V78" s="1561"/>
      <c r="W78" s="1561"/>
      <c r="X78" s="1561"/>
      <c r="Y78" s="1561"/>
      <c r="Z78" s="1561"/>
      <c r="AA78" s="1561"/>
    </row>
    <row r="79" spans="1:27">
      <c r="A79" s="1539"/>
      <c r="B79" s="1561"/>
      <c r="C79" s="1561"/>
      <c r="D79" s="2920" t="s">
        <v>5438</v>
      </c>
      <c r="E79" s="1561"/>
      <c r="F79" s="1561"/>
      <c r="G79" s="2944">
        <v>7396721</v>
      </c>
      <c r="H79" s="1561"/>
      <c r="I79" s="1561"/>
      <c r="J79" s="1561"/>
      <c r="K79" s="1561"/>
      <c r="L79" s="1561"/>
      <c r="M79" s="1561"/>
      <c r="N79" s="1561"/>
      <c r="O79" s="1561"/>
      <c r="P79" s="1561"/>
      <c r="Q79" s="1561"/>
      <c r="R79" s="1561"/>
      <c r="S79" s="1561"/>
      <c r="T79" s="1561"/>
      <c r="U79" s="1561"/>
      <c r="V79" s="1561"/>
      <c r="W79" s="1561"/>
      <c r="X79" s="1561"/>
      <c r="Y79" s="1561"/>
      <c r="Z79" s="1561"/>
      <c r="AA79" s="1561"/>
    </row>
    <row r="80" spans="1:27">
      <c r="A80" s="1539"/>
      <c r="B80" s="1561"/>
      <c r="C80" s="1561"/>
      <c r="D80" s="2920" t="s">
        <v>5439</v>
      </c>
      <c r="E80" s="1561"/>
      <c r="F80" s="1561"/>
      <c r="G80" s="2944">
        <v>3501930</v>
      </c>
      <c r="H80" s="1561"/>
      <c r="I80" s="1561"/>
      <c r="J80" s="1561"/>
      <c r="K80" s="1561"/>
      <c r="L80" s="1561"/>
      <c r="M80" s="1561"/>
      <c r="N80" s="1561"/>
      <c r="O80" s="1561"/>
      <c r="P80" s="1561"/>
      <c r="Q80" s="1561"/>
      <c r="R80" s="1561"/>
      <c r="S80" s="1561"/>
      <c r="T80" s="1561"/>
      <c r="U80" s="1561"/>
      <c r="V80" s="1561"/>
      <c r="W80" s="1561"/>
      <c r="X80" s="1561"/>
      <c r="Y80" s="1561"/>
      <c r="Z80" s="1561"/>
      <c r="AA80" s="1561"/>
    </row>
    <row r="81" spans="1:27">
      <c r="A81" s="1539"/>
      <c r="B81" s="1561"/>
      <c r="C81" s="1561"/>
      <c r="D81" s="2920" t="s">
        <v>5440</v>
      </c>
      <c r="E81" s="1561"/>
      <c r="F81" s="1561"/>
      <c r="G81" s="2944">
        <v>3410944</v>
      </c>
      <c r="H81" s="1561"/>
      <c r="I81" s="1561"/>
      <c r="J81" s="1561"/>
      <c r="K81" s="1561"/>
      <c r="L81" s="1561"/>
      <c r="M81" s="1561"/>
      <c r="N81" s="1561"/>
      <c r="O81" s="1561"/>
      <c r="P81" s="1561"/>
      <c r="Q81" s="1561"/>
      <c r="R81" s="1561"/>
      <c r="S81" s="1561"/>
      <c r="T81" s="1561"/>
      <c r="U81" s="1561"/>
      <c r="V81" s="1561"/>
      <c r="W81" s="1561"/>
      <c r="X81" s="1561"/>
      <c r="Y81" s="1561"/>
      <c r="Z81" s="1561"/>
      <c r="AA81" s="1561"/>
    </row>
    <row r="82" spans="1:27">
      <c r="A82" s="1539"/>
      <c r="B82" s="1561"/>
      <c r="C82" s="1561"/>
      <c r="D82" s="2920" t="s">
        <v>5441</v>
      </c>
      <c r="E82" s="1561"/>
      <c r="F82" s="1561"/>
      <c r="G82" s="2944">
        <v>2898737</v>
      </c>
      <c r="H82" s="1561"/>
      <c r="I82" s="1561"/>
      <c r="J82" s="1561"/>
      <c r="K82" s="1561"/>
      <c r="L82" s="1561"/>
      <c r="M82" s="1561"/>
      <c r="N82" s="1561"/>
      <c r="O82" s="1561"/>
      <c r="P82" s="1561"/>
      <c r="Q82" s="1561"/>
      <c r="R82" s="1561"/>
      <c r="S82" s="1561"/>
      <c r="T82" s="1561"/>
      <c r="U82" s="1561"/>
      <c r="V82" s="1561"/>
      <c r="W82" s="1561"/>
      <c r="X82" s="1561"/>
      <c r="Y82" s="1561"/>
      <c r="Z82" s="1561"/>
      <c r="AA82" s="1561"/>
    </row>
    <row r="83" spans="1:27">
      <c r="A83" s="1539"/>
      <c r="B83" s="1561"/>
      <c r="C83" s="1555"/>
      <c r="D83" s="2920" t="s">
        <v>5442</v>
      </c>
      <c r="E83" s="1555"/>
      <c r="F83" s="1555"/>
      <c r="G83" s="2944">
        <v>2509019</v>
      </c>
      <c r="H83" s="1561"/>
      <c r="I83" s="1561"/>
      <c r="J83" s="1561"/>
      <c r="K83" s="1561"/>
      <c r="L83" s="1561"/>
      <c r="M83" s="1561"/>
      <c r="N83" s="1561"/>
      <c r="O83" s="1561"/>
      <c r="P83" s="1561"/>
      <c r="Q83" s="1561"/>
      <c r="R83" s="1561"/>
      <c r="S83" s="1561"/>
      <c r="T83" s="1561"/>
      <c r="U83" s="1561"/>
      <c r="V83" s="1561"/>
      <c r="W83" s="1561"/>
      <c r="X83" s="1561"/>
      <c r="Y83" s="1561"/>
      <c r="Z83" s="1561"/>
      <c r="AA83" s="1561"/>
    </row>
    <row r="84" spans="1:27">
      <c r="A84" s="1539"/>
      <c r="B84" s="1561"/>
      <c r="C84" s="1561"/>
      <c r="D84" s="2920" t="s">
        <v>5443</v>
      </c>
      <c r="E84" s="1561"/>
      <c r="F84" s="1561"/>
      <c r="G84" s="2944">
        <v>2207281</v>
      </c>
      <c r="H84" s="1561"/>
      <c r="I84" s="1561"/>
      <c r="J84" s="1561"/>
      <c r="K84" s="1561"/>
      <c r="L84" s="1561"/>
      <c r="M84" s="1561"/>
      <c r="N84" s="1561"/>
      <c r="O84" s="1561"/>
      <c r="P84" s="1561"/>
      <c r="Q84" s="1561"/>
      <c r="R84" s="1561"/>
      <c r="S84" s="1561"/>
      <c r="T84" s="1561"/>
      <c r="U84" s="1561"/>
      <c r="V84" s="1561"/>
      <c r="W84" s="1561"/>
      <c r="X84" s="1561"/>
      <c r="Y84" s="1561"/>
      <c r="Z84" s="1561"/>
      <c r="AA84" s="1561"/>
    </row>
    <row r="85" spans="1:27">
      <c r="A85" s="1539"/>
      <c r="B85" s="1561"/>
      <c r="C85" s="1561"/>
      <c r="D85" s="2920" t="s">
        <v>5444</v>
      </c>
      <c r="E85" s="1561"/>
      <c r="F85" s="1561"/>
      <c r="G85" s="2944">
        <v>2184647</v>
      </c>
      <c r="H85" s="1561"/>
      <c r="I85" s="1561"/>
      <c r="J85" s="1561"/>
      <c r="K85" s="1561"/>
      <c r="L85" s="1561"/>
      <c r="M85" s="1561"/>
      <c r="N85" s="1561"/>
      <c r="O85" s="1561"/>
      <c r="P85" s="1561"/>
      <c r="Q85" s="1561"/>
      <c r="R85" s="1561"/>
      <c r="S85" s="1561"/>
      <c r="T85" s="1561"/>
      <c r="U85" s="1561"/>
      <c r="V85" s="1561"/>
      <c r="W85" s="1561"/>
      <c r="X85" s="1561"/>
      <c r="Y85" s="1561"/>
      <c r="Z85" s="1561"/>
      <c r="AA85" s="1561"/>
    </row>
    <row r="86" spans="1:27">
      <c r="A86" s="1539"/>
      <c r="B86" s="1561"/>
      <c r="C86" s="1561"/>
      <c r="D86" s="2920" t="s">
        <v>5445</v>
      </c>
      <c r="E86" s="1561"/>
      <c r="F86" s="1561"/>
      <c r="G86" s="2944">
        <v>2179512</v>
      </c>
      <c r="H86" s="1561"/>
      <c r="I86" s="1561"/>
      <c r="J86" s="1561"/>
      <c r="K86" s="1561"/>
      <c r="L86" s="1561"/>
      <c r="M86" s="1561"/>
      <c r="N86" s="1561"/>
      <c r="O86" s="1561"/>
      <c r="P86" s="1561"/>
      <c r="Q86" s="1561"/>
      <c r="R86" s="1561"/>
      <c r="S86" s="1561"/>
      <c r="T86" s="1561"/>
      <c r="U86" s="1561"/>
      <c r="V86" s="1561"/>
      <c r="W86" s="1561"/>
      <c r="X86" s="1561"/>
      <c r="Y86" s="1561"/>
      <c r="Z86" s="1561"/>
      <c r="AA86" s="1561"/>
    </row>
    <row r="87" spans="1:27">
      <c r="A87" s="1539"/>
      <c r="B87" s="1561"/>
      <c r="C87" s="1561"/>
      <c r="D87" s="2920" t="s">
        <v>5446</v>
      </c>
      <c r="E87" s="1561"/>
      <c r="F87" s="1561"/>
      <c r="G87" s="2944">
        <v>1847331</v>
      </c>
      <c r="H87" s="1561"/>
      <c r="I87" s="1561"/>
      <c r="J87" s="1561"/>
      <c r="K87" s="1561"/>
      <c r="L87" s="1561"/>
      <c r="M87" s="1561"/>
      <c r="N87" s="1561"/>
      <c r="O87" s="1561"/>
      <c r="P87" s="1561"/>
      <c r="Q87" s="1561"/>
      <c r="R87" s="1561"/>
      <c r="S87" s="1561"/>
      <c r="T87" s="1561"/>
      <c r="U87" s="1561"/>
      <c r="V87" s="1561"/>
      <c r="W87" s="1561"/>
      <c r="X87" s="1561"/>
      <c r="Y87" s="1561"/>
      <c r="Z87" s="1561"/>
      <c r="AA87" s="1561"/>
    </row>
    <row r="88" spans="1:27">
      <c r="A88" s="1539"/>
      <c r="B88" s="1561"/>
      <c r="C88" s="1561"/>
      <c r="D88" s="2920" t="s">
        <v>5447</v>
      </c>
      <c r="E88" s="1561"/>
      <c r="F88" s="1561"/>
      <c r="G88" s="2944">
        <v>1833952</v>
      </c>
      <c r="H88" s="1561"/>
      <c r="I88" s="1561"/>
      <c r="J88" s="1561"/>
      <c r="K88" s="1561"/>
      <c r="L88" s="1561"/>
      <c r="M88" s="1561"/>
      <c r="N88" s="1561"/>
      <c r="O88" s="1561"/>
      <c r="P88" s="1561"/>
      <c r="Q88" s="1561"/>
      <c r="R88" s="1561"/>
      <c r="S88" s="1561"/>
      <c r="T88" s="1561"/>
      <c r="U88" s="1561"/>
      <c r="V88" s="1561"/>
      <c r="W88" s="1561"/>
      <c r="X88" s="1561"/>
      <c r="Y88" s="1561"/>
      <c r="Z88" s="1561"/>
      <c r="AA88" s="1561"/>
    </row>
    <row r="89" spans="1:27">
      <c r="A89" s="1539"/>
      <c r="B89" s="1561"/>
      <c r="C89" s="1561"/>
      <c r="D89" s="2920" t="s">
        <v>5448</v>
      </c>
      <c r="E89" s="1561"/>
      <c r="F89" s="1561"/>
      <c r="G89" s="2944">
        <v>1747921</v>
      </c>
      <c r="H89" s="1561"/>
      <c r="I89" s="1561"/>
      <c r="J89" s="1561"/>
      <c r="K89" s="1561"/>
      <c r="L89" s="1561"/>
      <c r="M89" s="1561"/>
      <c r="N89" s="1561"/>
      <c r="O89" s="1561"/>
      <c r="P89" s="1561"/>
      <c r="Q89" s="1561"/>
      <c r="R89" s="1561"/>
      <c r="S89" s="1561"/>
      <c r="T89" s="1561"/>
      <c r="U89" s="1561"/>
      <c r="V89" s="1561"/>
      <c r="W89" s="1561"/>
      <c r="X89" s="1561"/>
      <c r="Y89" s="1561"/>
      <c r="Z89" s="1561"/>
      <c r="AA89" s="1561"/>
    </row>
    <row r="90" spans="1:27">
      <c r="A90" s="1539"/>
      <c r="B90" s="1561"/>
      <c r="C90" s="1561"/>
      <c r="D90" s="2920" t="s">
        <v>5449</v>
      </c>
      <c r="E90" s="1561"/>
      <c r="F90" s="1561"/>
      <c r="G90" s="2944">
        <v>1369454</v>
      </c>
      <c r="H90" s="1561"/>
      <c r="I90" s="1561"/>
      <c r="J90" s="1561"/>
      <c r="K90" s="1561"/>
      <c r="L90" s="1561"/>
      <c r="M90" s="1561"/>
      <c r="N90" s="1561"/>
      <c r="O90" s="1561"/>
      <c r="P90" s="1561"/>
      <c r="Q90" s="1561"/>
      <c r="R90" s="1561"/>
      <c r="S90" s="1561"/>
      <c r="T90" s="1561"/>
      <c r="U90" s="1561"/>
      <c r="V90" s="1561"/>
      <c r="W90" s="1561"/>
      <c r="X90" s="1561"/>
      <c r="Y90" s="1561"/>
      <c r="Z90" s="1561"/>
      <c r="AA90" s="1561"/>
    </row>
    <row r="91" spans="1:27">
      <c r="A91" s="1539"/>
      <c r="B91" s="1561"/>
      <c r="C91" s="1561"/>
      <c r="D91" s="2920" t="s">
        <v>5450</v>
      </c>
      <c r="E91" s="1561"/>
      <c r="F91" s="1561"/>
      <c r="G91" s="2944">
        <v>1330129</v>
      </c>
      <c r="H91" s="1561"/>
      <c r="I91" s="1561"/>
      <c r="J91" s="1561"/>
      <c r="K91" s="1561"/>
      <c r="L91" s="1561"/>
      <c r="M91" s="1561"/>
      <c r="N91" s="1561"/>
      <c r="O91" s="1561"/>
      <c r="P91" s="1561"/>
      <c r="Q91" s="1561"/>
      <c r="R91" s="1561"/>
      <c r="S91" s="1561"/>
      <c r="T91" s="1561"/>
      <c r="U91" s="1561"/>
      <c r="V91" s="1561"/>
      <c r="W91" s="1561"/>
      <c r="X91" s="1561"/>
      <c r="Y91" s="1561"/>
      <c r="Z91" s="1561"/>
      <c r="AA91" s="1561"/>
    </row>
    <row r="92" spans="1:27">
      <c r="A92" s="1539"/>
      <c r="B92" s="1561"/>
      <c r="C92" s="1561"/>
      <c r="D92" s="2920" t="s">
        <v>5451</v>
      </c>
      <c r="E92" s="1561"/>
      <c r="F92" s="1561"/>
      <c r="G92" s="2944">
        <v>1178713</v>
      </c>
      <c r="H92" s="1561"/>
      <c r="I92" s="1561"/>
      <c r="J92" s="1561"/>
      <c r="K92" s="1561"/>
      <c r="L92" s="1561"/>
      <c r="M92" s="1561"/>
      <c r="N92" s="1561"/>
      <c r="O92" s="1561"/>
      <c r="P92" s="1561"/>
      <c r="Q92" s="1561"/>
      <c r="R92" s="1561"/>
      <c r="S92" s="1561"/>
      <c r="T92" s="1561"/>
      <c r="U92" s="1561"/>
      <c r="V92" s="1561"/>
      <c r="W92" s="1561"/>
      <c r="X92" s="1561"/>
      <c r="Y92" s="1561"/>
      <c r="Z92" s="1561"/>
      <c r="AA92" s="1561"/>
    </row>
    <row r="93" spans="1:27">
      <c r="A93" s="1539"/>
      <c r="B93" s="1561"/>
      <c r="C93" s="1561"/>
      <c r="D93" s="2920" t="s">
        <v>5452</v>
      </c>
      <c r="E93" s="1561"/>
      <c r="F93" s="1561"/>
      <c r="G93" s="2944">
        <v>1119795</v>
      </c>
      <c r="H93" s="1561"/>
      <c r="I93" s="1561"/>
      <c r="J93" s="1561"/>
      <c r="K93" s="1561"/>
      <c r="L93" s="1561"/>
      <c r="M93" s="1561"/>
      <c r="N93" s="1561"/>
      <c r="O93" s="1561"/>
      <c r="P93" s="1561"/>
      <c r="Q93" s="1561"/>
      <c r="R93" s="1561"/>
      <c r="S93" s="1561"/>
      <c r="T93" s="1561"/>
      <c r="U93" s="1561"/>
      <c r="V93" s="1561"/>
      <c r="W93" s="1561"/>
      <c r="X93" s="1561"/>
      <c r="Y93" s="1561"/>
      <c r="Z93" s="1561"/>
      <c r="AA93" s="1561"/>
    </row>
    <row r="94" spans="1:27">
      <c r="A94" s="1539"/>
      <c r="B94" s="1561"/>
      <c r="C94" s="1561"/>
      <c r="D94" s="2920" t="s">
        <v>5453</v>
      </c>
      <c r="E94" s="1561"/>
      <c r="F94" s="1561"/>
      <c r="G94" s="2944">
        <v>1078467</v>
      </c>
      <c r="H94" s="1561"/>
      <c r="I94" s="1561"/>
      <c r="J94" s="1561"/>
      <c r="K94" s="1561"/>
      <c r="L94" s="1561"/>
      <c r="M94" s="1561"/>
      <c r="N94" s="1561"/>
      <c r="O94" s="1561"/>
      <c r="P94" s="1561"/>
      <c r="Q94" s="1561"/>
      <c r="R94" s="1561"/>
      <c r="S94" s="1561"/>
      <c r="T94" s="1561"/>
      <c r="U94" s="1561"/>
      <c r="V94" s="1561"/>
      <c r="W94" s="1561"/>
      <c r="X94" s="1561"/>
      <c r="Y94" s="1561"/>
      <c r="Z94" s="1561"/>
      <c r="AA94" s="1561"/>
    </row>
    <row r="95" spans="1:27">
      <c r="A95" s="1539"/>
      <c r="B95" s="1561"/>
      <c r="C95" s="1561"/>
      <c r="D95" s="2920"/>
      <c r="E95" s="1561"/>
      <c r="F95" s="1561"/>
      <c r="G95" s="2944">
        <v>0</v>
      </c>
      <c r="H95" s="1561"/>
      <c r="I95" s="1561"/>
      <c r="J95" s="1561"/>
      <c r="K95" s="1561"/>
      <c r="L95" s="1561"/>
      <c r="M95" s="1561"/>
      <c r="N95" s="1561"/>
      <c r="O95" s="1561"/>
      <c r="P95" s="1561"/>
      <c r="Q95" s="1561"/>
      <c r="R95" s="1561"/>
      <c r="S95" s="1561"/>
      <c r="T95" s="1561"/>
      <c r="U95" s="1561"/>
      <c r="V95" s="1561"/>
      <c r="W95" s="1561"/>
      <c r="X95" s="1561"/>
      <c r="Y95" s="1561"/>
      <c r="Z95" s="1561"/>
      <c r="AA95" s="1561"/>
    </row>
    <row r="96" spans="1:27">
      <c r="A96" s="1539"/>
      <c r="B96" s="1561"/>
      <c r="C96" s="1561"/>
      <c r="D96" s="2920" t="s">
        <v>5454</v>
      </c>
      <c r="E96" s="1561"/>
      <c r="F96" s="1561"/>
      <c r="G96" s="2944">
        <v>0</v>
      </c>
      <c r="H96" s="1561"/>
      <c r="I96" s="1561"/>
      <c r="J96" s="1561"/>
      <c r="K96" s="1561"/>
      <c r="L96" s="1561"/>
      <c r="M96" s="1561"/>
      <c r="N96" s="1561"/>
      <c r="O96" s="1561"/>
      <c r="P96" s="1561"/>
      <c r="Q96" s="1561"/>
      <c r="R96" s="1561"/>
      <c r="S96" s="1561"/>
      <c r="T96" s="1561"/>
      <c r="U96" s="1561"/>
      <c r="V96" s="1561"/>
      <c r="W96" s="1561"/>
      <c r="X96" s="1561"/>
      <c r="Y96" s="1561"/>
      <c r="Z96" s="1561"/>
      <c r="AA96" s="1561"/>
    </row>
    <row r="97" spans="1:27">
      <c r="A97" s="1539"/>
      <c r="B97" s="1561"/>
      <c r="C97" s="1561"/>
      <c r="D97" s="2920" t="s">
        <v>5455</v>
      </c>
      <c r="E97" s="1561"/>
      <c r="F97" s="1561"/>
      <c r="G97" s="2944">
        <v>3226042</v>
      </c>
      <c r="H97" s="1561"/>
      <c r="I97" s="1561"/>
      <c r="J97" s="1561"/>
      <c r="K97" s="1561"/>
      <c r="L97" s="1561"/>
      <c r="M97" s="1561"/>
      <c r="N97" s="1561"/>
      <c r="O97" s="1561"/>
      <c r="P97" s="1561"/>
      <c r="Q97" s="1561"/>
      <c r="R97" s="1561"/>
      <c r="S97" s="1561"/>
      <c r="T97" s="1561"/>
      <c r="U97" s="1561"/>
      <c r="V97" s="1561"/>
      <c r="W97" s="1561"/>
      <c r="X97" s="1561"/>
      <c r="Y97" s="1561"/>
      <c r="Z97" s="1561"/>
      <c r="AA97" s="1561"/>
    </row>
    <row r="98" spans="1:27">
      <c r="A98" s="1539"/>
      <c r="B98" s="1561"/>
      <c r="C98" s="1561"/>
      <c r="D98" s="2920" t="s">
        <v>5456</v>
      </c>
      <c r="E98" s="1561"/>
      <c r="F98" s="1561"/>
      <c r="G98" s="2944">
        <v>11689080</v>
      </c>
      <c r="H98" s="1561"/>
      <c r="I98" s="1561"/>
      <c r="J98" s="1561"/>
      <c r="K98" s="1561"/>
      <c r="L98" s="1561"/>
      <c r="M98" s="1561"/>
      <c r="N98" s="1561"/>
      <c r="O98" s="1561"/>
      <c r="P98" s="1561"/>
      <c r="Q98" s="1561"/>
      <c r="R98" s="1561"/>
      <c r="S98" s="1561"/>
      <c r="T98" s="1561"/>
      <c r="U98" s="1561"/>
      <c r="V98" s="1561"/>
      <c r="W98" s="1561"/>
      <c r="X98" s="1561"/>
      <c r="Y98" s="1561"/>
      <c r="Z98" s="1561"/>
      <c r="AA98" s="1561"/>
    </row>
    <row r="99" spans="1:27">
      <c r="A99" s="1539"/>
      <c r="B99" s="1561"/>
      <c r="C99" s="1561"/>
      <c r="D99" s="2920" t="s">
        <v>5457</v>
      </c>
      <c r="E99" s="1561"/>
      <c r="F99" s="1561"/>
      <c r="G99" s="2944">
        <v>15219217</v>
      </c>
      <c r="H99" s="1561"/>
      <c r="I99" s="1561"/>
      <c r="J99" s="1561"/>
      <c r="K99" s="1561"/>
      <c r="L99" s="1561"/>
      <c r="M99" s="1561"/>
      <c r="N99" s="1561"/>
      <c r="O99" s="1561"/>
      <c r="P99" s="1561"/>
      <c r="Q99" s="1561"/>
      <c r="R99" s="1561"/>
      <c r="S99" s="1561"/>
      <c r="T99" s="1561"/>
      <c r="U99" s="1561"/>
      <c r="V99" s="1561"/>
      <c r="W99" s="1561"/>
      <c r="X99" s="1561"/>
      <c r="Y99" s="1561"/>
      <c r="Z99" s="1561"/>
      <c r="AA99" s="1561"/>
    </row>
    <row r="100" spans="1:27">
      <c r="A100" s="1539"/>
      <c r="B100" s="1561"/>
      <c r="C100" s="1561"/>
      <c r="D100" s="1561"/>
      <c r="E100" s="1561"/>
      <c r="F100" s="1561"/>
      <c r="G100" s="1993"/>
      <c r="H100" s="1561"/>
      <c r="I100" s="1561"/>
      <c r="J100" s="1561"/>
      <c r="K100" s="1561"/>
      <c r="L100" s="1561"/>
      <c r="M100" s="1561"/>
      <c r="N100" s="1561"/>
      <c r="O100" s="1561"/>
      <c r="P100" s="1561"/>
      <c r="Q100" s="1561"/>
      <c r="R100" s="1561"/>
      <c r="S100" s="1561"/>
      <c r="T100" s="1561"/>
      <c r="U100" s="1561"/>
      <c r="V100" s="1561"/>
      <c r="W100" s="1561"/>
      <c r="X100" s="1561"/>
      <c r="Y100" s="1561"/>
      <c r="Z100" s="1561"/>
      <c r="AA100" s="1561"/>
    </row>
    <row r="101" spans="1:27">
      <c r="A101" s="1539"/>
      <c r="B101" s="1561"/>
      <c r="C101" s="1561"/>
      <c r="D101" s="1561"/>
      <c r="E101" s="1561"/>
      <c r="F101" s="1561"/>
      <c r="G101" s="1993">
        <f>SUM(G76:G100)</f>
        <v>95992677</v>
      </c>
      <c r="H101" s="1561"/>
      <c r="I101" s="1561"/>
      <c r="J101" s="1561"/>
      <c r="K101" s="1561"/>
      <c r="L101" s="1561"/>
      <c r="M101" s="1561"/>
      <c r="N101" s="1561"/>
      <c r="O101" s="1561"/>
      <c r="P101" s="1561"/>
      <c r="Q101" s="1561"/>
      <c r="R101" s="1561"/>
      <c r="S101" s="1561"/>
      <c r="T101" s="1561"/>
      <c r="U101" s="1561"/>
      <c r="V101" s="1561"/>
      <c r="W101" s="1561"/>
      <c r="X101" s="1561"/>
      <c r="Y101" s="1561"/>
      <c r="Z101" s="1561"/>
      <c r="AA101" s="1561"/>
    </row>
    <row r="102" spans="1:27">
      <c r="A102" s="1539"/>
      <c r="B102" s="1561"/>
      <c r="C102" s="1561"/>
      <c r="D102" s="1561"/>
      <c r="E102" s="1561"/>
      <c r="F102" s="1561"/>
      <c r="G102" s="1993"/>
      <c r="H102" s="1561"/>
      <c r="I102" s="1561"/>
      <c r="J102" s="1561"/>
      <c r="K102" s="1561"/>
      <c r="L102" s="1561"/>
      <c r="M102" s="1561"/>
      <c r="N102" s="1561"/>
      <c r="O102" s="1561"/>
      <c r="P102" s="1561"/>
      <c r="Q102" s="1561"/>
      <c r="R102" s="1561"/>
      <c r="S102" s="1561"/>
      <c r="T102" s="1561"/>
      <c r="U102" s="1561"/>
      <c r="V102" s="1561"/>
      <c r="W102" s="1561"/>
      <c r="X102" s="1561"/>
      <c r="Y102" s="1561"/>
      <c r="Z102" s="1561"/>
      <c r="AA102" s="1561"/>
    </row>
    <row r="103" spans="1:27">
      <c r="A103" s="1539"/>
      <c r="B103" s="1561"/>
      <c r="C103" s="1561"/>
      <c r="D103" s="1561"/>
      <c r="E103" s="1561"/>
      <c r="F103" s="1561"/>
      <c r="G103" s="1993"/>
      <c r="H103" s="1561"/>
      <c r="I103" s="1561"/>
      <c r="J103" s="1561"/>
      <c r="K103" s="1561"/>
      <c r="L103" s="1561"/>
      <c r="M103" s="1561"/>
      <c r="N103" s="1561"/>
      <c r="O103" s="1561"/>
      <c r="P103" s="1561"/>
      <c r="Q103" s="1561"/>
      <c r="R103" s="1561"/>
      <c r="S103" s="1561"/>
      <c r="T103" s="1561"/>
      <c r="U103" s="1561"/>
      <c r="V103" s="1561"/>
      <c r="W103" s="1561"/>
      <c r="X103" s="1561"/>
      <c r="Y103" s="1561"/>
      <c r="Z103" s="1561"/>
      <c r="AA103" s="1561"/>
    </row>
    <row r="104" spans="1:27">
      <c r="A104" s="1539"/>
      <c r="B104" s="1561"/>
      <c r="C104" s="1561"/>
      <c r="D104" s="1561"/>
      <c r="E104" s="1561"/>
      <c r="F104" s="1561"/>
      <c r="G104" s="1993"/>
      <c r="H104" s="1561"/>
      <c r="I104" s="1561"/>
      <c r="J104" s="1561"/>
      <c r="K104" s="1561"/>
      <c r="L104" s="1561"/>
      <c r="M104" s="1561"/>
      <c r="N104" s="1561"/>
      <c r="O104" s="1561"/>
      <c r="P104" s="1561"/>
      <c r="Q104" s="1561"/>
      <c r="R104" s="1561"/>
      <c r="S104" s="1561"/>
      <c r="T104" s="1561"/>
      <c r="U104" s="1561"/>
      <c r="V104" s="1561"/>
      <c r="W104" s="1561"/>
      <c r="X104" s="1561"/>
      <c r="Y104" s="1561"/>
      <c r="Z104" s="1561"/>
      <c r="AA104" s="1561"/>
    </row>
    <row r="105" spans="1:27">
      <c r="A105" s="1539"/>
      <c r="B105" s="1561"/>
      <c r="C105" s="1561"/>
      <c r="D105" s="1561"/>
      <c r="E105" s="1561"/>
      <c r="F105" s="1561"/>
      <c r="G105" s="1993"/>
      <c r="H105" s="1561"/>
      <c r="I105" s="1561"/>
      <c r="J105" s="1561"/>
      <c r="K105" s="1561"/>
      <c r="L105" s="1561"/>
      <c r="M105" s="1561"/>
      <c r="N105" s="1561"/>
      <c r="O105" s="1561"/>
      <c r="P105" s="1561"/>
      <c r="Q105" s="1561"/>
      <c r="R105" s="1561"/>
      <c r="S105" s="1561"/>
      <c r="T105" s="1561"/>
      <c r="U105" s="1561"/>
      <c r="V105" s="1561"/>
      <c r="W105" s="1561"/>
      <c r="X105" s="1561"/>
      <c r="Y105" s="1561"/>
      <c r="Z105" s="1561"/>
      <c r="AA105" s="1561"/>
    </row>
    <row r="106" spans="1:27">
      <c r="A106" s="1539"/>
      <c r="B106" s="1561"/>
      <c r="C106" s="1561"/>
      <c r="D106" s="1561"/>
      <c r="E106" s="1561"/>
      <c r="F106" s="1561"/>
      <c r="G106" s="1993"/>
      <c r="H106" s="1561"/>
      <c r="I106" s="1561"/>
      <c r="J106" s="1561"/>
      <c r="K106" s="1561"/>
      <c r="L106" s="1561"/>
      <c r="M106" s="1561"/>
      <c r="N106" s="1561"/>
      <c r="O106" s="1561"/>
      <c r="P106" s="1561"/>
      <c r="Q106" s="1561"/>
      <c r="R106" s="1561"/>
      <c r="S106" s="1561"/>
      <c r="T106" s="1561"/>
      <c r="U106" s="1561"/>
      <c r="V106" s="1561"/>
      <c r="W106" s="1561"/>
      <c r="X106" s="1561"/>
      <c r="Y106" s="1561"/>
      <c r="Z106" s="1561"/>
      <c r="AA106" s="1561"/>
    </row>
    <row r="107" spans="1:27">
      <c r="A107" s="1539"/>
      <c r="B107" s="1561"/>
      <c r="C107" s="1561"/>
      <c r="D107" s="1561"/>
      <c r="E107" s="1561"/>
      <c r="F107" s="1561"/>
      <c r="G107" s="1993"/>
      <c r="H107" s="1561"/>
      <c r="I107" s="1561"/>
      <c r="J107" s="1561"/>
      <c r="K107" s="1561"/>
      <c r="L107" s="1561"/>
      <c r="M107" s="1561"/>
      <c r="N107" s="1561"/>
      <c r="O107" s="1561"/>
      <c r="P107" s="1561"/>
      <c r="Q107" s="1561"/>
      <c r="R107" s="1561"/>
      <c r="S107" s="1561"/>
      <c r="T107" s="1561"/>
      <c r="U107" s="1561"/>
      <c r="V107" s="1561"/>
      <c r="W107" s="1561"/>
      <c r="X107" s="1561"/>
      <c r="Y107" s="1561"/>
      <c r="Z107" s="1561"/>
      <c r="AA107" s="1561"/>
    </row>
    <row r="108" spans="1:27">
      <c r="A108" s="1539"/>
      <c r="B108" s="1561"/>
      <c r="C108" s="1561"/>
      <c r="D108" s="1561"/>
      <c r="E108" s="1561"/>
      <c r="F108" s="1561"/>
      <c r="G108" s="1993"/>
      <c r="H108" s="1561"/>
      <c r="I108" s="1561"/>
      <c r="J108" s="1561"/>
      <c r="K108" s="1561"/>
      <c r="L108" s="1561"/>
      <c r="M108" s="1561"/>
      <c r="N108" s="1561"/>
      <c r="O108" s="1561"/>
      <c r="P108" s="1561"/>
      <c r="Q108" s="1561"/>
      <c r="R108" s="1561"/>
      <c r="S108" s="1561"/>
      <c r="T108" s="1561"/>
      <c r="U108" s="1561"/>
      <c r="V108" s="1561"/>
      <c r="W108" s="1561"/>
      <c r="X108" s="1561"/>
      <c r="Y108" s="1561"/>
      <c r="Z108" s="1561"/>
      <c r="AA108" s="1561"/>
    </row>
    <row r="109" spans="1:27">
      <c r="A109" s="1539"/>
      <c r="B109" s="1561"/>
      <c r="C109" s="1561"/>
      <c r="D109" s="1561"/>
      <c r="E109" s="1561"/>
      <c r="F109" s="1561"/>
      <c r="G109" s="1993"/>
      <c r="H109" s="1561"/>
      <c r="I109" s="1561"/>
      <c r="J109" s="1561"/>
      <c r="K109" s="1561"/>
      <c r="L109" s="1561"/>
      <c r="M109" s="1561"/>
      <c r="N109" s="1561"/>
      <c r="O109" s="1561"/>
      <c r="P109" s="1561"/>
      <c r="Q109" s="1561"/>
      <c r="R109" s="1561"/>
      <c r="S109" s="1561"/>
      <c r="T109" s="1561"/>
      <c r="U109" s="1561"/>
      <c r="V109" s="1561"/>
      <c r="W109" s="1561"/>
      <c r="X109" s="1561"/>
      <c r="Y109" s="1561"/>
      <c r="Z109" s="1561"/>
      <c r="AA109" s="1561"/>
    </row>
    <row r="110" spans="1:27">
      <c r="A110" s="1539"/>
      <c r="B110" s="1561"/>
      <c r="C110" s="1561"/>
      <c r="D110" s="1561"/>
      <c r="E110" s="1561"/>
      <c r="F110" s="1561"/>
      <c r="G110" s="1993"/>
      <c r="H110" s="1561"/>
      <c r="I110" s="1561"/>
      <c r="J110" s="1561"/>
      <c r="K110" s="1561"/>
      <c r="L110" s="1561"/>
      <c r="M110" s="1561"/>
      <c r="N110" s="1561"/>
      <c r="O110" s="1561"/>
      <c r="P110" s="1561"/>
      <c r="Q110" s="1561"/>
      <c r="R110" s="1561"/>
      <c r="S110" s="1561"/>
      <c r="T110" s="1561"/>
      <c r="U110" s="1561"/>
      <c r="V110" s="1561"/>
      <c r="W110" s="1561"/>
      <c r="X110" s="1561"/>
      <c r="Y110" s="1561"/>
      <c r="Z110" s="1561"/>
      <c r="AA110" s="1561"/>
    </row>
    <row r="111" spans="1:27">
      <c r="A111" s="1539"/>
      <c r="B111" s="1561"/>
      <c r="C111" s="1561"/>
      <c r="D111" s="1561"/>
      <c r="E111" s="1561"/>
      <c r="F111" s="1561"/>
      <c r="G111" s="1993"/>
      <c r="H111" s="1561"/>
      <c r="I111" s="1561"/>
      <c r="J111" s="1561"/>
      <c r="K111" s="1561"/>
      <c r="L111" s="1561"/>
      <c r="M111" s="1561"/>
      <c r="N111" s="1561"/>
      <c r="O111" s="1561"/>
      <c r="P111" s="1561"/>
      <c r="Q111" s="1561"/>
      <c r="R111" s="1561"/>
      <c r="S111" s="1561"/>
      <c r="T111" s="1561"/>
      <c r="U111" s="1561"/>
      <c r="V111" s="1561"/>
      <c r="W111" s="1561"/>
      <c r="X111" s="1561"/>
      <c r="Y111" s="1561"/>
      <c r="Z111" s="1561"/>
      <c r="AA111" s="1561"/>
    </row>
    <row r="112" spans="1:27">
      <c r="A112" s="1539"/>
      <c r="B112" s="1561"/>
      <c r="C112" s="1561"/>
      <c r="D112" s="1561"/>
      <c r="E112" s="1561"/>
      <c r="F112" s="1561"/>
      <c r="G112" s="1993"/>
      <c r="H112" s="1561"/>
      <c r="I112" s="1561"/>
      <c r="J112" s="1561"/>
      <c r="K112" s="1561"/>
      <c r="L112" s="1561"/>
      <c r="M112" s="1561"/>
      <c r="N112" s="1561"/>
      <c r="O112" s="1561"/>
      <c r="P112" s="1561"/>
      <c r="Q112" s="1561"/>
      <c r="R112" s="1561"/>
      <c r="S112" s="1561"/>
      <c r="T112" s="1561"/>
      <c r="U112" s="1561"/>
      <c r="V112" s="1561"/>
      <c r="W112" s="1561"/>
      <c r="X112" s="1561"/>
      <c r="Y112" s="1561"/>
      <c r="Z112" s="1561"/>
      <c r="AA112" s="1561"/>
    </row>
    <row r="113" spans="1:27">
      <c r="A113" s="1539"/>
      <c r="B113" s="1561"/>
      <c r="C113" s="1561"/>
      <c r="D113" s="1561"/>
      <c r="E113" s="1561"/>
      <c r="F113" s="1561"/>
      <c r="G113" s="1993"/>
      <c r="H113" s="1561"/>
      <c r="I113" s="1561"/>
      <c r="J113" s="1561"/>
      <c r="K113" s="1561"/>
      <c r="L113" s="1561"/>
      <c r="M113" s="1561"/>
      <c r="N113" s="1561"/>
      <c r="O113" s="1561"/>
      <c r="P113" s="1561"/>
      <c r="Q113" s="1561"/>
      <c r="R113" s="1561"/>
      <c r="S113" s="1561"/>
      <c r="T113" s="1561"/>
      <c r="U113" s="1561"/>
      <c r="V113" s="1561"/>
      <c r="W113" s="1561"/>
      <c r="X113" s="1561"/>
      <c r="Y113" s="1561"/>
      <c r="Z113" s="1561"/>
      <c r="AA113" s="1561"/>
    </row>
    <row r="114" spans="1:27">
      <c r="A114" s="1539"/>
      <c r="B114" s="1561"/>
      <c r="C114" s="1561"/>
      <c r="D114" s="1561"/>
      <c r="E114" s="1561"/>
      <c r="F114" s="1561"/>
      <c r="G114" s="1993"/>
      <c r="H114" s="1561"/>
      <c r="I114" s="1561"/>
      <c r="J114" s="1561"/>
      <c r="K114" s="1561"/>
      <c r="L114" s="1561"/>
      <c r="M114" s="1561"/>
      <c r="N114" s="1561"/>
      <c r="O114" s="1561"/>
      <c r="P114" s="1561"/>
      <c r="Q114" s="1561"/>
      <c r="R114" s="1561"/>
      <c r="S114" s="1561"/>
      <c r="T114" s="1561"/>
      <c r="U114" s="1561"/>
      <c r="V114" s="1561"/>
      <c r="W114" s="1561"/>
      <c r="X114" s="1561"/>
      <c r="Y114" s="1561"/>
      <c r="Z114" s="1561"/>
      <c r="AA114" s="1561"/>
    </row>
    <row r="115" spans="1:27">
      <c r="A115" s="1539"/>
      <c r="B115" s="1561"/>
      <c r="C115" s="1561"/>
      <c r="D115" s="1561"/>
      <c r="E115" s="1561"/>
      <c r="F115" s="1561"/>
      <c r="G115" s="1993"/>
      <c r="H115" s="1561"/>
      <c r="I115" s="1561"/>
      <c r="J115" s="1561"/>
      <c r="K115" s="1561"/>
      <c r="L115" s="1561"/>
      <c r="M115" s="1561"/>
      <c r="N115" s="1561"/>
      <c r="O115" s="1561"/>
      <c r="P115" s="1561"/>
      <c r="Q115" s="1561"/>
      <c r="R115" s="1561"/>
      <c r="S115" s="1561"/>
      <c r="T115" s="1561"/>
      <c r="U115" s="1561"/>
      <c r="V115" s="1561"/>
      <c r="W115" s="1561"/>
      <c r="X115" s="1561"/>
      <c r="Y115" s="1561"/>
      <c r="Z115" s="1561"/>
      <c r="AA115" s="1561"/>
    </row>
    <row r="116" spans="1:27">
      <c r="A116" s="1539"/>
      <c r="B116" s="1561"/>
      <c r="C116" s="1561"/>
      <c r="D116" s="1561"/>
      <c r="E116" s="1561"/>
      <c r="F116" s="1561"/>
      <c r="G116" s="1993"/>
      <c r="H116" s="1561"/>
      <c r="I116" s="1561"/>
      <c r="J116" s="1561"/>
      <c r="K116" s="1561"/>
      <c r="L116" s="1561"/>
      <c r="M116" s="1561"/>
      <c r="N116" s="1561"/>
      <c r="O116" s="1561"/>
      <c r="P116" s="1561"/>
      <c r="Q116" s="1561"/>
      <c r="R116" s="1561"/>
      <c r="S116" s="1561"/>
      <c r="T116" s="1561"/>
      <c r="U116" s="1561"/>
      <c r="V116" s="1561"/>
      <c r="W116" s="1561"/>
      <c r="X116" s="1561"/>
      <c r="Y116" s="1561"/>
      <c r="Z116" s="1561"/>
      <c r="AA116" s="1561"/>
    </row>
    <row r="117" spans="1:27">
      <c r="A117" s="1539"/>
      <c r="B117" s="1561"/>
      <c r="C117" s="1561"/>
      <c r="D117" s="1561"/>
      <c r="E117" s="1561"/>
      <c r="F117" s="1561"/>
      <c r="G117" s="1993"/>
      <c r="H117" s="1561"/>
      <c r="I117" s="1561"/>
      <c r="J117" s="1561"/>
      <c r="K117" s="1561"/>
      <c r="L117" s="1561"/>
      <c r="M117" s="1561"/>
      <c r="N117" s="1561"/>
      <c r="O117" s="1561"/>
      <c r="P117" s="1561"/>
      <c r="Q117" s="1561"/>
      <c r="R117" s="1561"/>
      <c r="S117" s="1561"/>
      <c r="T117" s="1561"/>
      <c r="U117" s="1561"/>
      <c r="V117" s="1561"/>
      <c r="W117" s="1561"/>
      <c r="X117" s="1561"/>
      <c r="Y117" s="1561"/>
      <c r="Z117" s="1561"/>
      <c r="AA117" s="1561"/>
    </row>
    <row r="118" spans="1:27">
      <c r="A118" s="1539"/>
      <c r="B118" s="1561"/>
      <c r="C118" s="1561"/>
      <c r="D118" s="1561"/>
      <c r="E118" s="1561"/>
      <c r="F118" s="1561"/>
      <c r="G118" s="1993"/>
      <c r="H118" s="1561"/>
      <c r="I118" s="1561"/>
      <c r="J118" s="1561"/>
      <c r="K118" s="1561"/>
      <c r="L118" s="1561"/>
      <c r="M118" s="1561"/>
      <c r="N118" s="1561"/>
      <c r="O118" s="1561"/>
      <c r="P118" s="1561"/>
      <c r="Q118" s="1561"/>
      <c r="R118" s="1561"/>
      <c r="S118" s="1561"/>
      <c r="T118" s="1561"/>
      <c r="U118" s="1561"/>
      <c r="V118" s="1561"/>
      <c r="W118" s="1561"/>
      <c r="X118" s="1561"/>
      <c r="Y118" s="1561"/>
      <c r="Z118" s="1561"/>
      <c r="AA118" s="1561"/>
    </row>
    <row r="119" spans="1:27">
      <c r="A119" s="1539"/>
      <c r="B119" s="1561"/>
      <c r="C119" s="1561"/>
      <c r="D119" s="1561"/>
      <c r="E119" s="1561"/>
      <c r="F119" s="1561"/>
      <c r="G119" s="1993"/>
      <c r="H119" s="1561"/>
      <c r="I119" s="1561"/>
      <c r="J119" s="1561"/>
      <c r="K119" s="1561"/>
      <c r="L119" s="1561"/>
      <c r="M119" s="1561"/>
      <c r="N119" s="1561"/>
      <c r="O119" s="1561"/>
      <c r="P119" s="1561"/>
      <c r="Q119" s="1561"/>
      <c r="R119" s="1561"/>
      <c r="S119" s="1561"/>
      <c r="T119" s="1561"/>
      <c r="U119" s="1561"/>
      <c r="V119" s="1561"/>
      <c r="W119" s="1561"/>
      <c r="X119" s="1561"/>
      <c r="Y119" s="1561"/>
      <c r="Z119" s="1561"/>
      <c r="AA119" s="1561"/>
    </row>
    <row r="120" spans="1:27">
      <c r="A120" s="1539"/>
      <c r="B120" s="1561"/>
      <c r="C120" s="1561"/>
      <c r="D120" s="1561"/>
      <c r="E120" s="1561"/>
      <c r="F120" s="1561"/>
      <c r="G120" s="1993"/>
      <c r="H120" s="1561"/>
      <c r="I120" s="1561"/>
      <c r="J120" s="1561"/>
      <c r="K120" s="1561"/>
      <c r="L120" s="1561"/>
      <c r="M120" s="1561"/>
      <c r="N120" s="1561"/>
      <c r="O120" s="1561"/>
      <c r="P120" s="1561"/>
      <c r="Q120" s="1561"/>
      <c r="R120" s="1561"/>
      <c r="S120" s="1561"/>
      <c r="T120" s="1561"/>
      <c r="U120" s="1561"/>
      <c r="V120" s="1561"/>
      <c r="W120" s="1561"/>
      <c r="X120" s="1561"/>
      <c r="Y120" s="1561"/>
      <c r="Z120" s="1561"/>
      <c r="AA120" s="1561"/>
    </row>
    <row r="121" spans="1:27">
      <c r="A121" s="1539"/>
      <c r="B121" s="1561"/>
      <c r="C121" s="1561"/>
      <c r="D121" s="1561"/>
      <c r="E121" s="1561"/>
      <c r="F121" s="1561"/>
      <c r="G121" s="1993"/>
      <c r="H121" s="1561"/>
      <c r="I121" s="1561"/>
      <c r="J121" s="1561"/>
      <c r="K121" s="1561"/>
      <c r="L121" s="1561"/>
      <c r="M121" s="1561"/>
      <c r="N121" s="1561"/>
      <c r="O121" s="1561"/>
      <c r="P121" s="1561"/>
      <c r="Q121" s="1561"/>
      <c r="R121" s="1561"/>
      <c r="S121" s="1561"/>
      <c r="T121" s="1561"/>
      <c r="U121" s="1561"/>
      <c r="V121" s="1561"/>
      <c r="W121" s="1561"/>
      <c r="X121" s="1561"/>
      <c r="Y121" s="1561"/>
      <c r="Z121" s="1561"/>
      <c r="AA121" s="1561"/>
    </row>
    <row r="122" spans="1:27">
      <c r="A122" s="1539"/>
      <c r="B122" s="1561"/>
      <c r="C122" s="1561"/>
      <c r="D122" s="1561"/>
      <c r="E122" s="1561"/>
      <c r="F122" s="1561"/>
      <c r="G122" s="1993"/>
      <c r="H122" s="1561"/>
      <c r="I122" s="1561"/>
      <c r="J122" s="1561"/>
      <c r="K122" s="1561"/>
      <c r="L122" s="1561"/>
      <c r="M122" s="1561"/>
      <c r="N122" s="1561"/>
      <c r="O122" s="1561"/>
      <c r="P122" s="1561"/>
      <c r="Q122" s="1561"/>
      <c r="R122" s="1561"/>
      <c r="S122" s="1561"/>
      <c r="T122" s="1561"/>
      <c r="U122" s="1561"/>
      <c r="V122" s="1561"/>
      <c r="W122" s="1561"/>
      <c r="X122" s="1561"/>
      <c r="Y122" s="1561"/>
      <c r="Z122" s="1561"/>
      <c r="AA122" s="1561"/>
    </row>
    <row r="123" spans="1:27">
      <c r="A123" s="1539"/>
      <c r="B123" s="1561"/>
      <c r="C123" s="1561"/>
      <c r="D123" s="1561"/>
      <c r="E123" s="1561"/>
      <c r="F123" s="1561"/>
      <c r="G123" s="1993"/>
      <c r="H123" s="1561"/>
      <c r="I123" s="1561"/>
      <c r="J123" s="1561"/>
      <c r="K123" s="1561"/>
      <c r="L123" s="1561"/>
      <c r="M123" s="1561"/>
      <c r="N123" s="1561"/>
      <c r="O123" s="1561"/>
      <c r="P123" s="1561"/>
      <c r="Q123" s="1561"/>
      <c r="R123" s="1561"/>
      <c r="S123" s="1561"/>
      <c r="T123" s="1561"/>
      <c r="U123" s="1561"/>
      <c r="V123" s="1561"/>
      <c r="W123" s="1561"/>
      <c r="X123" s="1561"/>
      <c r="Y123" s="1561"/>
      <c r="Z123" s="1561"/>
      <c r="AA123" s="1561"/>
    </row>
    <row r="124" spans="1:27">
      <c r="A124" s="1539"/>
      <c r="B124" s="1561"/>
      <c r="C124" s="1561"/>
      <c r="D124" s="1561"/>
      <c r="E124" s="1561"/>
      <c r="F124" s="1561"/>
      <c r="G124" s="1993"/>
      <c r="H124" s="1561"/>
      <c r="I124" s="1561"/>
      <c r="J124" s="1561"/>
      <c r="K124" s="1561"/>
      <c r="L124" s="1561"/>
      <c r="M124" s="1561"/>
      <c r="N124" s="1561"/>
      <c r="O124" s="1561"/>
      <c r="P124" s="1561"/>
      <c r="Q124" s="1561"/>
      <c r="R124" s="1561"/>
      <c r="S124" s="1561"/>
      <c r="T124" s="1561"/>
      <c r="U124" s="1561"/>
      <c r="V124" s="1561"/>
      <c r="W124" s="1561"/>
      <c r="X124" s="1561"/>
      <c r="Y124" s="1561"/>
      <c r="Z124" s="1561"/>
      <c r="AA124" s="1561"/>
    </row>
    <row r="125" spans="1:27">
      <c r="A125" s="1539"/>
      <c r="B125" s="1561"/>
      <c r="C125" s="1561"/>
      <c r="D125" s="1561"/>
      <c r="E125" s="1561"/>
      <c r="F125" s="1561"/>
      <c r="G125" s="1993"/>
      <c r="H125" s="1561"/>
      <c r="I125" s="1561"/>
      <c r="J125" s="1561"/>
      <c r="K125" s="1561"/>
      <c r="L125" s="1561"/>
      <c r="M125" s="1561"/>
      <c r="N125" s="1561"/>
      <c r="O125" s="1561"/>
      <c r="P125" s="1561"/>
      <c r="Q125" s="1561"/>
      <c r="R125" s="1561"/>
      <c r="S125" s="1561"/>
      <c r="T125" s="1561"/>
      <c r="U125" s="1561"/>
      <c r="V125" s="1561"/>
      <c r="W125" s="1561"/>
      <c r="X125" s="1561"/>
      <c r="Y125" s="1561"/>
      <c r="Z125" s="1561"/>
      <c r="AA125" s="1561"/>
    </row>
    <row r="126" spans="1:27">
      <c r="A126" s="1539"/>
      <c r="B126" s="1561"/>
      <c r="C126" s="1561"/>
      <c r="D126" s="1561"/>
      <c r="E126" s="1561"/>
      <c r="F126" s="1561"/>
      <c r="G126" s="1993"/>
      <c r="H126" s="1561"/>
      <c r="I126" s="1561"/>
      <c r="J126" s="1561"/>
      <c r="K126" s="1561"/>
      <c r="L126" s="1561"/>
      <c r="M126" s="1561"/>
      <c r="N126" s="1561"/>
      <c r="O126" s="1561"/>
      <c r="P126" s="1561"/>
      <c r="Q126" s="1561"/>
      <c r="R126" s="1561"/>
      <c r="S126" s="1561"/>
      <c r="T126" s="1561"/>
      <c r="U126" s="1561"/>
      <c r="V126" s="1561"/>
      <c r="W126" s="1561"/>
      <c r="X126" s="1561"/>
      <c r="Y126" s="1561"/>
      <c r="Z126" s="1561"/>
      <c r="AA126" s="1561"/>
    </row>
    <row r="127" spans="1:27" ht="15.75" thickBot="1">
      <c r="A127" s="1777"/>
      <c r="B127" s="1572"/>
      <c r="C127" s="1995"/>
      <c r="D127" s="1995"/>
      <c r="E127" s="1995"/>
      <c r="F127" s="1572"/>
      <c r="G127" s="2002"/>
      <c r="H127" s="1561"/>
      <c r="I127" s="1561"/>
      <c r="J127" s="1561"/>
      <c r="K127" s="1561"/>
      <c r="L127" s="1561"/>
      <c r="M127" s="1561"/>
      <c r="N127" s="1561"/>
      <c r="O127" s="1561"/>
      <c r="P127" s="1561"/>
      <c r="Q127" s="1561"/>
      <c r="R127" s="1561"/>
      <c r="S127" s="1561"/>
      <c r="T127" s="1561"/>
      <c r="U127" s="1561"/>
      <c r="V127" s="1561"/>
      <c r="W127" s="1561"/>
      <c r="X127" s="1561"/>
      <c r="Y127" s="1561"/>
      <c r="Z127" s="1561"/>
      <c r="AA127" s="1561"/>
    </row>
    <row r="128" spans="1:27">
      <c r="A128" s="1561"/>
      <c r="B128" s="1561"/>
      <c r="C128" s="1561"/>
      <c r="D128" s="1561"/>
      <c r="E128" s="1561"/>
      <c r="F128" s="1561"/>
      <c r="G128" s="1561"/>
      <c r="H128" s="1561"/>
      <c r="I128" s="1561"/>
      <c r="J128" s="1561"/>
      <c r="K128" s="1561"/>
      <c r="L128" s="1561"/>
      <c r="M128" s="1561"/>
      <c r="N128" s="1561"/>
      <c r="O128" s="1561"/>
      <c r="P128" s="1561"/>
      <c r="Q128" s="1561"/>
      <c r="R128" s="1561"/>
      <c r="S128" s="1561"/>
      <c r="T128" s="1561"/>
      <c r="U128" s="1561"/>
      <c r="V128" s="1561"/>
      <c r="W128" s="1561"/>
      <c r="X128" s="1561"/>
      <c r="Y128" s="1561"/>
      <c r="Z128" s="1561"/>
      <c r="AA128" s="1561"/>
    </row>
    <row r="129" spans="1:27" ht="15.75">
      <c r="A129" s="2503" t="s">
        <v>4668</v>
      </c>
      <c r="B129" s="2633"/>
      <c r="C129" s="2633"/>
      <c r="D129" s="2633"/>
      <c r="E129" s="2634"/>
      <c r="F129" s="2503"/>
      <c r="G129" s="1561"/>
      <c r="H129" s="1561"/>
      <c r="I129" s="1561"/>
      <c r="J129" s="1561"/>
      <c r="K129" s="1561"/>
      <c r="L129" s="1561"/>
      <c r="M129" s="1561"/>
      <c r="N129" s="1561"/>
      <c r="O129" s="1561"/>
      <c r="P129" s="1561"/>
      <c r="Q129" s="1561"/>
      <c r="R129" s="1561"/>
      <c r="S129" s="1561"/>
      <c r="T129" s="1561"/>
      <c r="U129" s="1561"/>
      <c r="V129" s="1561"/>
      <c r="W129" s="1561"/>
      <c r="X129" s="1561"/>
      <c r="Y129" s="1561"/>
      <c r="Z129" s="1561"/>
      <c r="AA129" s="1561"/>
    </row>
    <row r="130" spans="1:27">
      <c r="A130" s="1576" t="s">
        <v>1193</v>
      </c>
      <c r="B130" s="1576"/>
      <c r="C130" s="1576"/>
      <c r="D130" s="1576"/>
      <c r="E130" s="1576"/>
      <c r="F130" s="1576"/>
      <c r="G130" s="1576"/>
      <c r="H130" s="1561"/>
      <c r="I130" s="1561"/>
      <c r="J130" s="1561"/>
      <c r="K130" s="1561"/>
      <c r="L130" s="1561"/>
      <c r="M130" s="1561"/>
      <c r="N130" s="1561"/>
      <c r="O130" s="1561"/>
      <c r="P130" s="1561"/>
      <c r="Q130" s="1561"/>
      <c r="R130" s="1561"/>
      <c r="S130" s="1561"/>
      <c r="T130" s="1561"/>
      <c r="U130" s="1561"/>
      <c r="V130" s="1561"/>
      <c r="W130" s="1561"/>
      <c r="X130" s="1561"/>
      <c r="Y130" s="1561"/>
      <c r="Z130" s="1561"/>
      <c r="AA130" s="1561"/>
    </row>
    <row r="131" spans="1:27" ht="15.75" thickBot="1">
      <c r="A131" s="1561"/>
      <c r="B131" s="1561" t="str">
        <f>'Data Sheet'!$C$25</f>
        <v xml:space="preserve">New York State Electric &amp; Gas Corporation </v>
      </c>
      <c r="C131" s="1561"/>
      <c r="D131" s="1561"/>
      <c r="E131" s="1561"/>
      <c r="F131" s="1998" t="str">
        <f>'Data Sheet'!$C$40</f>
        <v xml:space="preserve"> </v>
      </c>
      <c r="G131" s="1561" t="str">
        <f>'Data Sheet'!$C$38</f>
        <v>12/31/2017</v>
      </c>
      <c r="H131" s="1561"/>
      <c r="I131" s="1561"/>
      <c r="J131" s="1561"/>
      <c r="K131" s="1561"/>
      <c r="L131" s="1561"/>
      <c r="M131" s="1561"/>
      <c r="N131" s="1561"/>
      <c r="O131" s="1561"/>
      <c r="P131" s="1561"/>
      <c r="Q131" s="1561"/>
      <c r="R131" s="1561"/>
      <c r="S131" s="1561"/>
      <c r="T131" s="1561"/>
      <c r="U131" s="1561"/>
      <c r="V131" s="1561"/>
      <c r="W131" s="1561"/>
      <c r="X131" s="1561"/>
      <c r="Y131" s="1561"/>
      <c r="Z131" s="1561"/>
      <c r="AA131" s="1561"/>
    </row>
    <row r="132" spans="1:27">
      <c r="A132" s="1535"/>
      <c r="B132" s="1693"/>
      <c r="C132" s="1693"/>
      <c r="D132" s="1693"/>
      <c r="E132" s="1693"/>
      <c r="F132" s="1693"/>
      <c r="G132" s="1902"/>
      <c r="H132" s="1561"/>
      <c r="I132" s="1561"/>
      <c r="J132" s="1561"/>
      <c r="K132" s="1561"/>
      <c r="L132" s="1561"/>
      <c r="M132" s="1561"/>
      <c r="N132" s="1561"/>
      <c r="O132" s="1561"/>
      <c r="P132" s="1561"/>
      <c r="Q132" s="1561"/>
      <c r="R132" s="1561"/>
      <c r="S132" s="1561"/>
      <c r="T132" s="1561"/>
      <c r="U132" s="1561"/>
      <c r="V132" s="1561"/>
      <c r="W132" s="1561"/>
      <c r="X132" s="1561"/>
      <c r="Y132" s="1561"/>
      <c r="Z132" s="1561"/>
      <c r="AA132" s="1561"/>
    </row>
    <row r="133" spans="1:27" ht="15.75">
      <c r="A133" s="1999"/>
      <c r="B133" s="1576" t="s">
        <v>1180</v>
      </c>
      <c r="C133" s="1576"/>
      <c r="D133" s="1576"/>
      <c r="E133" s="1576"/>
      <c r="F133" s="1576"/>
      <c r="G133" s="2000"/>
      <c r="H133" s="1561"/>
      <c r="I133" s="1561"/>
      <c r="J133" s="1561"/>
      <c r="K133" s="1561"/>
      <c r="L133" s="1561"/>
      <c r="M133" s="1561"/>
      <c r="N133" s="1561"/>
      <c r="O133" s="1561"/>
      <c r="P133" s="1561"/>
      <c r="Q133" s="1561"/>
      <c r="R133" s="1561"/>
      <c r="S133" s="1561"/>
      <c r="T133" s="1561"/>
      <c r="U133" s="1561"/>
      <c r="V133" s="1561"/>
      <c r="W133" s="1561"/>
      <c r="X133" s="1561"/>
      <c r="Y133" s="1561"/>
      <c r="Z133" s="1561"/>
      <c r="AA133" s="1561"/>
    </row>
    <row r="134" spans="1:27">
      <c r="A134" s="1539"/>
      <c r="B134" s="1561"/>
      <c r="C134" s="1561"/>
      <c r="D134" s="1561"/>
      <c r="E134" s="1561"/>
      <c r="F134" s="1561"/>
      <c r="G134" s="1541"/>
      <c r="H134" s="1561"/>
      <c r="I134" s="1561"/>
      <c r="J134" s="1561"/>
      <c r="K134" s="1561"/>
      <c r="L134" s="1561"/>
      <c r="M134" s="1561"/>
      <c r="N134" s="1561"/>
      <c r="O134" s="1561"/>
      <c r="P134" s="1561"/>
      <c r="Q134" s="1561"/>
      <c r="R134" s="1561"/>
      <c r="S134" s="1561"/>
      <c r="T134" s="1561"/>
      <c r="U134" s="1561"/>
      <c r="V134" s="1561"/>
      <c r="W134" s="1561"/>
      <c r="X134" s="1561"/>
      <c r="Y134" s="1561"/>
      <c r="Z134" s="1561"/>
      <c r="AA134" s="1561"/>
    </row>
    <row r="135" spans="1:27">
      <c r="A135" s="1550"/>
      <c r="B135" s="1577"/>
      <c r="C135" s="1577"/>
      <c r="D135" s="1577"/>
      <c r="E135" s="1577"/>
      <c r="F135" s="1577"/>
      <c r="G135" s="2001"/>
      <c r="H135" s="1561"/>
      <c r="I135" s="1561"/>
      <c r="J135" s="1561"/>
      <c r="K135" s="1561"/>
      <c r="L135" s="1561"/>
      <c r="M135" s="1561"/>
      <c r="N135" s="1561"/>
      <c r="O135" s="1561"/>
      <c r="P135" s="1561"/>
      <c r="Q135" s="1561"/>
      <c r="R135" s="1561"/>
      <c r="S135" s="1561"/>
      <c r="T135" s="1561"/>
      <c r="U135" s="1561"/>
      <c r="V135" s="1561"/>
      <c r="W135" s="1561"/>
      <c r="X135" s="1561"/>
      <c r="Y135" s="1561"/>
      <c r="Z135" s="1561"/>
      <c r="AA135" s="1561"/>
    </row>
    <row r="136" spans="1:27">
      <c r="A136" s="1539"/>
      <c r="B136" s="1561"/>
      <c r="C136" s="1561"/>
      <c r="D136" s="1561"/>
      <c r="E136" s="1561"/>
      <c r="F136" s="1561"/>
      <c r="G136" s="1993"/>
      <c r="H136" s="1561"/>
      <c r="I136" s="1561"/>
      <c r="J136" s="1561"/>
      <c r="K136" s="1561"/>
      <c r="L136" s="1561"/>
      <c r="M136" s="1561"/>
      <c r="N136" s="1561"/>
      <c r="O136" s="1561"/>
      <c r="P136" s="1561"/>
      <c r="Q136" s="1561"/>
      <c r="R136" s="1561"/>
      <c r="S136" s="1561"/>
      <c r="T136" s="1561"/>
      <c r="U136" s="1561"/>
      <c r="V136" s="1561"/>
      <c r="W136" s="1561"/>
      <c r="X136" s="1561"/>
      <c r="Y136" s="1561"/>
      <c r="Z136" s="1561"/>
      <c r="AA136" s="1561"/>
    </row>
    <row r="137" spans="1:27">
      <c r="A137" s="1539"/>
      <c r="B137" s="1561"/>
      <c r="C137" s="1561"/>
      <c r="D137" s="1561"/>
      <c r="E137" s="1561"/>
      <c r="F137" s="1561"/>
      <c r="G137" s="1993"/>
      <c r="H137" s="1561"/>
      <c r="I137" s="1561"/>
      <c r="J137" s="1561"/>
      <c r="K137" s="1561"/>
      <c r="L137" s="1561"/>
      <c r="M137" s="1561"/>
      <c r="N137" s="1561"/>
      <c r="O137" s="1561"/>
      <c r="P137" s="1561"/>
      <c r="Q137" s="1561"/>
      <c r="R137" s="1561"/>
      <c r="S137" s="1561"/>
      <c r="T137" s="1561"/>
      <c r="U137" s="1561"/>
      <c r="V137" s="1561"/>
      <c r="W137" s="1561"/>
      <c r="X137" s="1561"/>
      <c r="Y137" s="1561"/>
      <c r="Z137" s="1561"/>
      <c r="AA137" s="1561"/>
    </row>
    <row r="138" spans="1:27">
      <c r="A138" s="1539"/>
      <c r="B138" s="1561"/>
      <c r="C138" s="1561"/>
      <c r="D138" s="1561"/>
      <c r="E138" s="1561"/>
      <c r="F138" s="1561"/>
      <c r="G138" s="1993"/>
      <c r="H138" s="1561"/>
      <c r="I138" s="1561"/>
      <c r="J138" s="1561"/>
      <c r="K138" s="1561"/>
      <c r="L138" s="1561"/>
      <c r="M138" s="1561"/>
      <c r="N138" s="1561"/>
      <c r="O138" s="1561"/>
      <c r="P138" s="1561"/>
      <c r="Q138" s="1561"/>
      <c r="R138" s="1561"/>
      <c r="S138" s="1561"/>
      <c r="T138" s="1561"/>
      <c r="U138" s="1561"/>
      <c r="V138" s="1561"/>
      <c r="W138" s="1561"/>
      <c r="X138" s="1561"/>
      <c r="Y138" s="1561"/>
      <c r="Z138" s="1561"/>
      <c r="AA138" s="1561"/>
    </row>
    <row r="139" spans="1:27">
      <c r="A139" s="1539"/>
      <c r="B139" s="1561"/>
      <c r="C139" s="1561"/>
      <c r="D139" s="1561"/>
      <c r="E139" s="1561"/>
      <c r="F139" s="1561"/>
      <c r="G139" s="1993"/>
      <c r="H139" s="1561"/>
      <c r="I139" s="1561"/>
      <c r="J139" s="1561"/>
      <c r="K139" s="1561"/>
      <c r="L139" s="1561"/>
      <c r="M139" s="1561"/>
      <c r="N139" s="1561"/>
      <c r="O139" s="1561"/>
      <c r="P139" s="1561"/>
      <c r="Q139" s="1561"/>
      <c r="R139" s="1561"/>
      <c r="S139" s="1561"/>
      <c r="T139" s="1561"/>
      <c r="U139" s="1561"/>
      <c r="V139" s="1561"/>
      <c r="W139" s="1561"/>
      <c r="X139" s="1561"/>
      <c r="Y139" s="1561"/>
      <c r="Z139" s="1561"/>
      <c r="AA139" s="1561"/>
    </row>
    <row r="140" spans="1:27">
      <c r="A140" s="1539"/>
      <c r="B140" s="1561"/>
      <c r="C140" s="1561"/>
      <c r="D140" s="1561"/>
      <c r="E140" s="1561"/>
      <c r="F140" s="1561"/>
      <c r="G140" s="1993"/>
      <c r="H140" s="1561"/>
      <c r="I140" s="1561"/>
      <c r="J140" s="1561"/>
      <c r="K140" s="1561"/>
      <c r="L140" s="1561"/>
      <c r="M140" s="1561"/>
      <c r="N140" s="1561"/>
      <c r="O140" s="1561"/>
      <c r="P140" s="1561"/>
      <c r="Q140" s="1561"/>
      <c r="R140" s="1561"/>
      <c r="S140" s="1561"/>
      <c r="T140" s="1561"/>
      <c r="U140" s="1561"/>
      <c r="V140" s="1561"/>
      <c r="W140" s="1561"/>
      <c r="X140" s="1561"/>
      <c r="Y140" s="1561"/>
      <c r="Z140" s="1561"/>
      <c r="AA140" s="1561"/>
    </row>
    <row r="141" spans="1:27">
      <c r="A141" s="1539"/>
      <c r="B141" s="1561"/>
      <c r="C141" s="1561"/>
      <c r="D141" s="1561"/>
      <c r="E141" s="1561"/>
      <c r="F141" s="1561"/>
      <c r="G141" s="1993"/>
      <c r="H141" s="1561"/>
      <c r="I141" s="1561"/>
      <c r="J141" s="1561"/>
      <c r="K141" s="1561"/>
      <c r="L141" s="1561"/>
      <c r="M141" s="1561"/>
      <c r="N141" s="1561"/>
      <c r="O141" s="1561"/>
      <c r="P141" s="1561"/>
      <c r="Q141" s="1561"/>
      <c r="R141" s="1561"/>
      <c r="S141" s="1561"/>
      <c r="T141" s="1561"/>
      <c r="U141" s="1561"/>
      <c r="V141" s="1561"/>
      <c r="W141" s="1561"/>
      <c r="X141" s="1561"/>
      <c r="Y141" s="1561"/>
      <c r="Z141" s="1561"/>
      <c r="AA141" s="1561"/>
    </row>
    <row r="142" spans="1:27">
      <c r="A142" s="1539"/>
      <c r="B142" s="1561"/>
      <c r="C142" s="1561"/>
      <c r="D142" s="1561"/>
      <c r="E142" s="1561"/>
      <c r="F142" s="1561"/>
      <c r="G142" s="1993"/>
      <c r="H142" s="1561"/>
      <c r="I142" s="1561"/>
      <c r="J142" s="1561"/>
      <c r="K142" s="1561"/>
      <c r="L142" s="1561"/>
      <c r="M142" s="1561"/>
      <c r="N142" s="1561"/>
      <c r="O142" s="1561"/>
      <c r="P142" s="1561"/>
      <c r="Q142" s="1561"/>
      <c r="R142" s="1561"/>
      <c r="S142" s="1561"/>
      <c r="T142" s="1561"/>
      <c r="U142" s="1561"/>
      <c r="V142" s="1561"/>
      <c r="W142" s="1561"/>
      <c r="X142" s="1561"/>
      <c r="Y142" s="1561"/>
      <c r="Z142" s="1561"/>
      <c r="AA142" s="1561"/>
    </row>
    <row r="143" spans="1:27">
      <c r="A143" s="1539"/>
      <c r="B143" s="1561"/>
      <c r="C143" s="1561"/>
      <c r="D143" s="1561"/>
      <c r="E143" s="1561"/>
      <c r="F143" s="1561"/>
      <c r="G143" s="1993"/>
      <c r="H143" s="1561"/>
      <c r="I143" s="1561"/>
      <c r="J143" s="1561"/>
      <c r="K143" s="1561"/>
      <c r="L143" s="1561"/>
      <c r="M143" s="1561"/>
      <c r="N143" s="1561"/>
      <c r="O143" s="1561"/>
      <c r="P143" s="1561"/>
      <c r="Q143" s="1561"/>
      <c r="R143" s="1561"/>
      <c r="S143" s="1561"/>
      <c r="T143" s="1561"/>
      <c r="U143" s="1561"/>
      <c r="V143" s="1561"/>
      <c r="W143" s="1561"/>
      <c r="X143" s="1561"/>
      <c r="Y143" s="1561"/>
      <c r="Z143" s="1561"/>
      <c r="AA143" s="1561"/>
    </row>
    <row r="144" spans="1:27">
      <c r="A144" s="1539"/>
      <c r="B144" s="1561"/>
      <c r="C144" s="1555"/>
      <c r="D144" s="1561"/>
      <c r="E144" s="1555"/>
      <c r="F144" s="1555"/>
      <c r="G144" s="1993"/>
      <c r="H144" s="1561"/>
      <c r="I144" s="1561"/>
      <c r="J144" s="1561"/>
      <c r="K144" s="1561"/>
      <c r="L144" s="1561"/>
      <c r="M144" s="1561"/>
      <c r="N144" s="1561"/>
      <c r="O144" s="1561"/>
      <c r="P144" s="1561"/>
      <c r="Q144" s="1561"/>
      <c r="R144" s="1561"/>
      <c r="S144" s="1561"/>
      <c r="T144" s="1561"/>
      <c r="U144" s="1561"/>
      <c r="V144" s="1561"/>
      <c r="W144" s="1561"/>
      <c r="X144" s="1561"/>
      <c r="Y144" s="1561"/>
      <c r="Z144" s="1561"/>
      <c r="AA144" s="1561"/>
    </row>
    <row r="145" spans="1:27">
      <c r="A145" s="1539"/>
      <c r="B145" s="1561"/>
      <c r="C145" s="1561"/>
      <c r="D145" s="1561"/>
      <c r="E145" s="1561"/>
      <c r="F145" s="1561"/>
      <c r="G145" s="1993"/>
      <c r="H145" s="1561"/>
      <c r="I145" s="1561"/>
      <c r="J145" s="1561"/>
      <c r="K145" s="1561"/>
      <c r="L145" s="1561"/>
      <c r="M145" s="1561"/>
      <c r="N145" s="1561"/>
      <c r="O145" s="1561"/>
      <c r="P145" s="1561"/>
      <c r="Q145" s="1561"/>
      <c r="R145" s="1561"/>
      <c r="S145" s="1561"/>
      <c r="T145" s="1561"/>
      <c r="U145" s="1561"/>
      <c r="V145" s="1561"/>
      <c r="W145" s="1561"/>
      <c r="X145" s="1561"/>
      <c r="Y145" s="1561"/>
      <c r="Z145" s="1561"/>
      <c r="AA145" s="1561"/>
    </row>
    <row r="146" spans="1:27">
      <c r="A146" s="1539"/>
      <c r="B146" s="1561"/>
      <c r="C146" s="1561"/>
      <c r="D146" s="1561"/>
      <c r="E146" s="1561"/>
      <c r="F146" s="1561"/>
      <c r="G146" s="1993"/>
      <c r="H146" s="1561"/>
      <c r="I146" s="1561"/>
      <c r="J146" s="1561"/>
      <c r="K146" s="1561"/>
      <c r="L146" s="1561"/>
      <c r="M146" s="1561"/>
      <c r="N146" s="1561"/>
      <c r="O146" s="1561"/>
      <c r="P146" s="1561"/>
      <c r="Q146" s="1561"/>
      <c r="R146" s="1561"/>
      <c r="S146" s="1561"/>
      <c r="T146" s="1561"/>
      <c r="U146" s="1561"/>
      <c r="V146" s="1561"/>
      <c r="W146" s="1561"/>
      <c r="X146" s="1561"/>
      <c r="Y146" s="1561"/>
      <c r="Z146" s="1561"/>
      <c r="AA146" s="1561"/>
    </row>
    <row r="147" spans="1:27">
      <c r="A147" s="1539"/>
      <c r="B147" s="1561"/>
      <c r="C147" s="1561"/>
      <c r="D147" s="1561"/>
      <c r="E147" s="1561"/>
      <c r="F147" s="1561"/>
      <c r="G147" s="1993"/>
      <c r="H147" s="1561"/>
      <c r="I147" s="1561"/>
      <c r="J147" s="1561"/>
      <c r="K147" s="1561"/>
      <c r="L147" s="1561"/>
      <c r="M147" s="1561"/>
      <c r="N147" s="1561"/>
      <c r="O147" s="1561"/>
      <c r="P147" s="1561"/>
      <c r="Q147" s="1561"/>
      <c r="R147" s="1561"/>
      <c r="S147" s="1561"/>
      <c r="T147" s="1561"/>
      <c r="U147" s="1561"/>
      <c r="V147" s="1561"/>
      <c r="W147" s="1561"/>
      <c r="X147" s="1561"/>
      <c r="Y147" s="1561"/>
      <c r="Z147" s="1561"/>
      <c r="AA147" s="1561"/>
    </row>
    <row r="148" spans="1:27">
      <c r="A148" s="1539"/>
      <c r="B148" s="1561"/>
      <c r="C148" s="1561"/>
      <c r="D148" s="1561"/>
      <c r="E148" s="1561"/>
      <c r="F148" s="1561"/>
      <c r="G148" s="1993"/>
      <c r="H148" s="1561"/>
      <c r="I148" s="1561"/>
      <c r="J148" s="1561"/>
      <c r="K148" s="1561"/>
      <c r="L148" s="1561"/>
      <c r="M148" s="1561"/>
      <c r="N148" s="1561"/>
      <c r="O148" s="1561"/>
      <c r="P148" s="1561"/>
      <c r="Q148" s="1561"/>
      <c r="R148" s="1561"/>
      <c r="S148" s="1561"/>
      <c r="T148" s="1561"/>
      <c r="U148" s="1561"/>
      <c r="V148" s="1561"/>
      <c r="W148" s="1561"/>
      <c r="X148" s="1561"/>
      <c r="Y148" s="1561"/>
      <c r="Z148" s="1561"/>
      <c r="AA148" s="1561"/>
    </row>
    <row r="149" spans="1:27">
      <c r="A149" s="1539"/>
      <c r="B149" s="1561"/>
      <c r="C149" s="1561"/>
      <c r="D149" s="1561"/>
      <c r="E149" s="1561"/>
      <c r="F149" s="1561"/>
      <c r="G149" s="1993"/>
      <c r="H149" s="1561"/>
      <c r="I149" s="1561"/>
      <c r="J149" s="1561"/>
      <c r="K149" s="1561"/>
      <c r="L149" s="1561"/>
      <c r="M149" s="1561"/>
      <c r="N149" s="1561"/>
      <c r="O149" s="1561"/>
      <c r="P149" s="1561"/>
      <c r="Q149" s="1561"/>
      <c r="R149" s="1561"/>
      <c r="S149" s="1561"/>
      <c r="T149" s="1561"/>
      <c r="U149" s="1561"/>
      <c r="V149" s="1561"/>
      <c r="W149" s="1561"/>
      <c r="X149" s="1561"/>
      <c r="Y149" s="1561"/>
      <c r="Z149" s="1561"/>
      <c r="AA149" s="1561"/>
    </row>
    <row r="150" spans="1:27">
      <c r="A150" s="1539"/>
      <c r="B150" s="1561"/>
      <c r="C150" s="1561"/>
      <c r="D150" s="1561"/>
      <c r="E150" s="1561"/>
      <c r="F150" s="1561"/>
      <c r="G150" s="1993"/>
      <c r="H150" s="1561"/>
      <c r="I150" s="1561"/>
      <c r="J150" s="1561"/>
      <c r="K150" s="1561"/>
      <c r="L150" s="1561"/>
      <c r="M150" s="1561"/>
      <c r="N150" s="1561"/>
      <c r="O150" s="1561"/>
      <c r="P150" s="1561"/>
      <c r="Q150" s="1561"/>
      <c r="R150" s="1561"/>
      <c r="S150" s="1561"/>
      <c r="T150" s="1561"/>
      <c r="U150" s="1561"/>
      <c r="V150" s="1561"/>
      <c r="W150" s="1561"/>
      <c r="X150" s="1561"/>
      <c r="Y150" s="1561"/>
      <c r="Z150" s="1561"/>
      <c r="AA150" s="1561"/>
    </row>
    <row r="151" spans="1:27">
      <c r="A151" s="1539"/>
      <c r="B151" s="1561"/>
      <c r="C151" s="1561"/>
      <c r="D151" s="1561"/>
      <c r="E151" s="1561"/>
      <c r="F151" s="1561"/>
      <c r="G151" s="1993"/>
      <c r="H151" s="1561"/>
      <c r="I151" s="1561"/>
      <c r="J151" s="1561"/>
      <c r="K151" s="1561"/>
      <c r="L151" s="1561"/>
      <c r="M151" s="1561"/>
      <c r="N151" s="1561"/>
      <c r="O151" s="1561"/>
      <c r="P151" s="1561"/>
      <c r="Q151" s="1561"/>
      <c r="R151" s="1561"/>
      <c r="S151" s="1561"/>
      <c r="T151" s="1561"/>
      <c r="U151" s="1561"/>
      <c r="V151" s="1561"/>
      <c r="W151" s="1561"/>
      <c r="X151" s="1561"/>
      <c r="Y151" s="1561"/>
      <c r="Z151" s="1561"/>
      <c r="AA151" s="1561"/>
    </row>
    <row r="152" spans="1:27">
      <c r="A152" s="1539"/>
      <c r="B152" s="1561"/>
      <c r="C152" s="1561"/>
      <c r="D152" s="1561"/>
      <c r="E152" s="1561"/>
      <c r="F152" s="1561"/>
      <c r="G152" s="1993"/>
      <c r="H152" s="1561"/>
      <c r="I152" s="1561"/>
      <c r="J152" s="1561"/>
      <c r="K152" s="1561"/>
      <c r="L152" s="1561"/>
      <c r="M152" s="1561"/>
      <c r="N152" s="1561"/>
      <c r="O152" s="1561"/>
      <c r="P152" s="1561"/>
      <c r="Q152" s="1561"/>
      <c r="R152" s="1561"/>
      <c r="S152" s="1561"/>
      <c r="T152" s="1561"/>
      <c r="U152" s="1561"/>
      <c r="V152" s="1561"/>
      <c r="W152" s="1561"/>
      <c r="X152" s="1561"/>
      <c r="Y152" s="1561"/>
      <c r="Z152" s="1561"/>
      <c r="AA152" s="1561"/>
    </row>
    <row r="153" spans="1:27">
      <c r="A153" s="1539"/>
      <c r="B153" s="1561"/>
      <c r="C153" s="1561"/>
      <c r="D153" s="1561"/>
      <c r="E153" s="1561"/>
      <c r="F153" s="1561"/>
      <c r="G153" s="1993"/>
      <c r="H153" s="1561"/>
      <c r="I153" s="1561"/>
      <c r="J153" s="1561"/>
      <c r="K153" s="1561"/>
      <c r="L153" s="1561"/>
      <c r="M153" s="1561"/>
      <c r="N153" s="1561"/>
      <c r="O153" s="1561"/>
      <c r="P153" s="1561"/>
      <c r="Q153" s="1561"/>
      <c r="R153" s="1561"/>
      <c r="S153" s="1561"/>
      <c r="T153" s="1561"/>
      <c r="U153" s="1561"/>
      <c r="V153" s="1561"/>
      <c r="W153" s="1561"/>
      <c r="X153" s="1561"/>
      <c r="Y153" s="1561"/>
      <c r="Z153" s="1561"/>
      <c r="AA153" s="1561"/>
    </row>
    <row r="154" spans="1:27">
      <c r="A154" s="1539"/>
      <c r="B154" s="1561"/>
      <c r="C154" s="1561"/>
      <c r="D154" s="1561"/>
      <c r="E154" s="1561"/>
      <c r="F154" s="1561"/>
      <c r="G154" s="1993"/>
      <c r="H154" s="1561"/>
      <c r="I154" s="1561"/>
      <c r="J154" s="1561"/>
      <c r="K154" s="1561"/>
      <c r="L154" s="1561"/>
      <c r="M154" s="1561"/>
      <c r="N154" s="1561"/>
      <c r="O154" s="1561"/>
      <c r="P154" s="1561"/>
      <c r="Q154" s="1561"/>
      <c r="R154" s="1561"/>
      <c r="S154" s="1561"/>
      <c r="T154" s="1561"/>
      <c r="U154" s="1561"/>
      <c r="V154" s="1561"/>
      <c r="W154" s="1561"/>
      <c r="X154" s="1561"/>
      <c r="Y154" s="1561"/>
      <c r="Z154" s="1561"/>
      <c r="AA154" s="1561"/>
    </row>
    <row r="155" spans="1:27">
      <c r="A155" s="1539"/>
      <c r="B155" s="1561"/>
      <c r="C155" s="1561"/>
      <c r="D155" s="1561"/>
      <c r="E155" s="1561"/>
      <c r="F155" s="1561"/>
      <c r="G155" s="1993"/>
      <c r="H155" s="1561"/>
      <c r="I155" s="1561"/>
      <c r="J155" s="1561"/>
      <c r="K155" s="1561"/>
      <c r="L155" s="1561"/>
      <c r="M155" s="1561"/>
      <c r="N155" s="1561"/>
      <c r="O155" s="1561"/>
      <c r="P155" s="1561"/>
      <c r="Q155" s="1561"/>
      <c r="R155" s="1561"/>
      <c r="S155" s="1561"/>
      <c r="T155" s="1561"/>
      <c r="U155" s="1561"/>
      <c r="V155" s="1561"/>
      <c r="W155" s="1561"/>
      <c r="X155" s="1561"/>
      <c r="Y155" s="1561"/>
      <c r="Z155" s="1561"/>
      <c r="AA155" s="1561"/>
    </row>
    <row r="156" spans="1:27">
      <c r="A156" s="1539"/>
      <c r="B156" s="1561"/>
      <c r="C156" s="1561"/>
      <c r="D156" s="1561"/>
      <c r="E156" s="1561"/>
      <c r="F156" s="1561"/>
      <c r="G156" s="1993"/>
      <c r="H156" s="1561"/>
      <c r="I156" s="1561"/>
      <c r="J156" s="1561"/>
      <c r="K156" s="1561"/>
      <c r="L156" s="1561"/>
      <c r="M156" s="1561"/>
      <c r="N156" s="1561"/>
      <c r="O156" s="1561"/>
      <c r="P156" s="1561"/>
      <c r="Q156" s="1561"/>
      <c r="R156" s="1561"/>
      <c r="S156" s="1561"/>
      <c r="T156" s="1561"/>
      <c r="U156" s="1561"/>
      <c r="V156" s="1561"/>
      <c r="W156" s="1561"/>
      <c r="X156" s="1561"/>
      <c r="Y156" s="1561"/>
      <c r="Z156" s="1561"/>
      <c r="AA156" s="1561"/>
    </row>
    <row r="157" spans="1:27">
      <c r="A157" s="1539"/>
      <c r="B157" s="1561"/>
      <c r="C157" s="1561"/>
      <c r="D157" s="1561"/>
      <c r="E157" s="1561"/>
      <c r="F157" s="1561"/>
      <c r="G157" s="1993"/>
      <c r="H157" s="1561"/>
      <c r="I157" s="1561"/>
      <c r="J157" s="1561"/>
      <c r="K157" s="1561"/>
      <c r="L157" s="1561"/>
      <c r="M157" s="1561"/>
      <c r="N157" s="1561"/>
      <c r="O157" s="1561"/>
      <c r="P157" s="1561"/>
      <c r="Q157" s="1561"/>
      <c r="R157" s="1561"/>
      <c r="S157" s="1561"/>
      <c r="T157" s="1561"/>
      <c r="U157" s="1561"/>
      <c r="V157" s="1561"/>
      <c r="W157" s="1561"/>
      <c r="X157" s="1561"/>
      <c r="Y157" s="1561"/>
      <c r="Z157" s="1561"/>
      <c r="AA157" s="1561"/>
    </row>
    <row r="158" spans="1:27">
      <c r="A158" s="1539"/>
      <c r="B158" s="1561"/>
      <c r="C158" s="1561"/>
      <c r="D158" s="1561"/>
      <c r="E158" s="1561"/>
      <c r="F158" s="1561"/>
      <c r="G158" s="1993"/>
      <c r="H158" s="1561"/>
      <c r="I158" s="1561"/>
      <c r="J158" s="1561"/>
      <c r="K158" s="1561"/>
      <c r="L158" s="1561"/>
      <c r="M158" s="1561"/>
      <c r="N158" s="1561"/>
      <c r="O158" s="1561"/>
      <c r="P158" s="1561"/>
      <c r="Q158" s="1561"/>
      <c r="R158" s="1561"/>
      <c r="S158" s="1561"/>
      <c r="T158" s="1561"/>
      <c r="U158" s="1561"/>
      <c r="V158" s="1561"/>
      <c r="W158" s="1561"/>
      <c r="X158" s="1561"/>
      <c r="Y158" s="1561"/>
      <c r="Z158" s="1561"/>
      <c r="AA158" s="1561"/>
    </row>
    <row r="159" spans="1:27">
      <c r="A159" s="1539"/>
      <c r="B159" s="1561"/>
      <c r="C159" s="1561"/>
      <c r="D159" s="1561"/>
      <c r="E159" s="1561"/>
      <c r="F159" s="1561"/>
      <c r="G159" s="1993"/>
      <c r="H159" s="1561"/>
      <c r="I159" s="1561"/>
      <c r="J159" s="1561"/>
      <c r="K159" s="1561"/>
      <c r="L159" s="1561"/>
      <c r="M159" s="1561"/>
      <c r="N159" s="1561"/>
      <c r="O159" s="1561"/>
      <c r="P159" s="1561"/>
      <c r="Q159" s="1561"/>
      <c r="R159" s="1561"/>
      <c r="S159" s="1561"/>
      <c r="T159" s="1561"/>
      <c r="U159" s="1561"/>
      <c r="V159" s="1561"/>
      <c r="W159" s="1561"/>
      <c r="X159" s="1561"/>
      <c r="Y159" s="1561"/>
      <c r="Z159" s="1561"/>
      <c r="AA159" s="1561"/>
    </row>
    <row r="160" spans="1:27">
      <c r="A160" s="1539"/>
      <c r="B160" s="1561"/>
      <c r="C160" s="1561"/>
      <c r="D160" s="1561"/>
      <c r="E160" s="1561"/>
      <c r="F160" s="1561"/>
      <c r="G160" s="1993"/>
      <c r="H160" s="1561"/>
      <c r="I160" s="1561"/>
      <c r="J160" s="1561"/>
      <c r="K160" s="1561"/>
      <c r="L160" s="1561"/>
      <c r="M160" s="1561"/>
      <c r="N160" s="1561"/>
      <c r="O160" s="1561"/>
      <c r="P160" s="1561"/>
      <c r="Q160" s="1561"/>
      <c r="R160" s="1561"/>
      <c r="S160" s="1561"/>
      <c r="T160" s="1561"/>
      <c r="U160" s="1561"/>
      <c r="V160" s="1561"/>
      <c r="W160" s="1561"/>
      <c r="X160" s="1561"/>
      <c r="Y160" s="1561"/>
      <c r="Z160" s="1561"/>
      <c r="AA160" s="1561"/>
    </row>
    <row r="161" spans="1:27">
      <c r="A161" s="1539"/>
      <c r="B161" s="1561"/>
      <c r="C161" s="1561"/>
      <c r="D161" s="1561"/>
      <c r="E161" s="1561"/>
      <c r="F161" s="1561"/>
      <c r="G161" s="1993"/>
      <c r="H161" s="1561"/>
      <c r="I161" s="1561"/>
      <c r="J161" s="1561"/>
      <c r="K161" s="1561"/>
      <c r="L161" s="1561"/>
      <c r="M161" s="1561"/>
      <c r="N161" s="1561"/>
      <c r="O161" s="1561"/>
      <c r="P161" s="1561"/>
      <c r="Q161" s="1561"/>
      <c r="R161" s="1561"/>
      <c r="S161" s="1561"/>
      <c r="T161" s="1561"/>
      <c r="U161" s="1561"/>
      <c r="V161" s="1561"/>
      <c r="W161" s="1561"/>
      <c r="X161" s="1561"/>
      <c r="Y161" s="1561"/>
      <c r="Z161" s="1561"/>
      <c r="AA161" s="1561"/>
    </row>
    <row r="162" spans="1:27">
      <c r="A162" s="1539"/>
      <c r="B162" s="1561"/>
      <c r="C162" s="1561"/>
      <c r="D162" s="1561"/>
      <c r="E162" s="1561"/>
      <c r="F162" s="1561"/>
      <c r="G162" s="1993"/>
      <c r="H162" s="1561"/>
      <c r="I162" s="1561"/>
      <c r="J162" s="1561"/>
      <c r="K162" s="1561"/>
      <c r="L162" s="1561"/>
      <c r="M162" s="1561"/>
      <c r="N162" s="1561"/>
      <c r="O162" s="1561"/>
      <c r="P162" s="1561"/>
      <c r="Q162" s="1561"/>
      <c r="R162" s="1561"/>
      <c r="S162" s="1561"/>
      <c r="T162" s="1561"/>
      <c r="U162" s="1561"/>
      <c r="V162" s="1561"/>
      <c r="W162" s="1561"/>
      <c r="X162" s="1561"/>
      <c r="Y162" s="1561"/>
      <c r="Z162" s="1561"/>
      <c r="AA162" s="1561"/>
    </row>
    <row r="163" spans="1:27">
      <c r="A163" s="1539"/>
      <c r="B163" s="1561"/>
      <c r="C163" s="1561"/>
      <c r="D163" s="1561"/>
      <c r="E163" s="1561"/>
      <c r="F163" s="1561"/>
      <c r="G163" s="1993"/>
      <c r="H163" s="1561"/>
      <c r="I163" s="1561"/>
      <c r="J163" s="1561"/>
      <c r="K163" s="1561"/>
      <c r="L163" s="1561"/>
      <c r="M163" s="1561"/>
      <c r="N163" s="1561"/>
      <c r="O163" s="1561"/>
      <c r="P163" s="1561"/>
      <c r="Q163" s="1561"/>
      <c r="R163" s="1561"/>
      <c r="S163" s="1561"/>
      <c r="T163" s="1561"/>
      <c r="U163" s="1561"/>
      <c r="V163" s="1561"/>
      <c r="W163" s="1561"/>
      <c r="X163" s="1561"/>
      <c r="Y163" s="1561"/>
      <c r="Z163" s="1561"/>
      <c r="AA163" s="1561"/>
    </row>
    <row r="164" spans="1:27">
      <c r="A164" s="1539"/>
      <c r="B164" s="1561"/>
      <c r="C164" s="1561"/>
      <c r="D164" s="1561"/>
      <c r="E164" s="1561"/>
      <c r="F164" s="1561"/>
      <c r="G164" s="1993"/>
      <c r="H164" s="1561"/>
      <c r="I164" s="1561"/>
      <c r="J164" s="1561"/>
      <c r="K164" s="1561"/>
      <c r="L164" s="1561"/>
      <c r="M164" s="1561"/>
      <c r="N164" s="1561"/>
      <c r="O164" s="1561"/>
      <c r="P164" s="1561"/>
      <c r="Q164" s="1561"/>
      <c r="R164" s="1561"/>
      <c r="S164" s="1561"/>
      <c r="T164" s="1561"/>
      <c r="U164" s="1561"/>
      <c r="V164" s="1561"/>
      <c r="W164" s="1561"/>
      <c r="X164" s="1561"/>
      <c r="Y164" s="1561"/>
      <c r="Z164" s="1561"/>
      <c r="AA164" s="1561"/>
    </row>
    <row r="165" spans="1:27">
      <c r="A165" s="1539"/>
      <c r="B165" s="1561"/>
      <c r="C165" s="1561"/>
      <c r="D165" s="1561"/>
      <c r="E165" s="1561"/>
      <c r="F165" s="1561"/>
      <c r="G165" s="1993"/>
      <c r="H165" s="1561"/>
      <c r="I165" s="1561"/>
      <c r="J165" s="1561"/>
      <c r="K165" s="1561"/>
      <c r="L165" s="1561"/>
      <c r="M165" s="1561"/>
      <c r="N165" s="1561"/>
      <c r="O165" s="1561"/>
      <c r="P165" s="1561"/>
      <c r="Q165" s="1561"/>
      <c r="R165" s="1561"/>
      <c r="S165" s="1561"/>
      <c r="T165" s="1561"/>
      <c r="U165" s="1561"/>
      <c r="V165" s="1561"/>
      <c r="W165" s="1561"/>
      <c r="X165" s="1561"/>
      <c r="Y165" s="1561"/>
      <c r="Z165" s="1561"/>
      <c r="AA165" s="1561"/>
    </row>
    <row r="166" spans="1:27">
      <c r="A166" s="1539"/>
      <c r="B166" s="1561"/>
      <c r="C166" s="1561"/>
      <c r="D166" s="1561"/>
      <c r="E166" s="1561"/>
      <c r="F166" s="1561"/>
      <c r="G166" s="1993"/>
      <c r="H166" s="1561"/>
      <c r="I166" s="1561"/>
      <c r="J166" s="1561"/>
      <c r="K166" s="1561"/>
      <c r="L166" s="1561"/>
      <c r="M166" s="1561"/>
      <c r="N166" s="1561"/>
      <c r="O166" s="1561"/>
      <c r="P166" s="1561"/>
      <c r="Q166" s="1561"/>
      <c r="R166" s="1561"/>
      <c r="S166" s="1561"/>
      <c r="T166" s="1561"/>
      <c r="U166" s="1561"/>
      <c r="V166" s="1561"/>
      <c r="W166" s="1561"/>
      <c r="X166" s="1561"/>
      <c r="Y166" s="1561"/>
      <c r="Z166" s="1561"/>
      <c r="AA166" s="1561"/>
    </row>
    <row r="167" spans="1:27">
      <c r="A167" s="1539"/>
      <c r="B167" s="1561"/>
      <c r="C167" s="1561"/>
      <c r="D167" s="1561"/>
      <c r="E167" s="1561"/>
      <c r="F167" s="1561"/>
      <c r="G167" s="1993"/>
      <c r="H167" s="1561"/>
      <c r="I167" s="1561"/>
      <c r="J167" s="1561"/>
      <c r="K167" s="1561"/>
      <c r="L167" s="1561"/>
      <c r="M167" s="1561"/>
      <c r="N167" s="1561"/>
      <c r="O167" s="1561"/>
      <c r="P167" s="1561"/>
      <c r="Q167" s="1561"/>
      <c r="R167" s="1561"/>
      <c r="S167" s="1561"/>
      <c r="T167" s="1561"/>
      <c r="U167" s="1561"/>
      <c r="V167" s="1561"/>
      <c r="W167" s="1561"/>
      <c r="X167" s="1561"/>
      <c r="Y167" s="1561"/>
      <c r="Z167" s="1561"/>
      <c r="AA167" s="1561"/>
    </row>
    <row r="168" spans="1:27">
      <c r="A168" s="1539"/>
      <c r="B168" s="1561"/>
      <c r="C168" s="1561"/>
      <c r="D168" s="1561"/>
      <c r="E168" s="1561"/>
      <c r="F168" s="1561"/>
      <c r="G168" s="1993"/>
      <c r="H168" s="1561"/>
      <c r="I168" s="1561"/>
      <c r="J168" s="1561"/>
      <c r="K168" s="1561"/>
      <c r="L168" s="1561"/>
      <c r="M168" s="1561"/>
      <c r="N168" s="1561"/>
      <c r="O168" s="1561"/>
      <c r="P168" s="1561"/>
      <c r="Q168" s="1561"/>
      <c r="R168" s="1561"/>
      <c r="S168" s="1561"/>
      <c r="T168" s="1561"/>
      <c r="U168" s="1561"/>
      <c r="V168" s="1561"/>
      <c r="W168" s="1561"/>
      <c r="X168" s="1561"/>
      <c r="Y168" s="1561"/>
      <c r="Z168" s="1561"/>
      <c r="AA168" s="1561"/>
    </row>
    <row r="169" spans="1:27">
      <c r="A169" s="1539"/>
      <c r="B169" s="1561"/>
      <c r="C169" s="1561"/>
      <c r="D169" s="1561"/>
      <c r="E169" s="1561"/>
      <c r="F169" s="1561"/>
      <c r="G169" s="1993"/>
      <c r="H169" s="1561"/>
      <c r="I169" s="1561"/>
      <c r="J169" s="1561"/>
      <c r="K169" s="1561"/>
      <c r="L169" s="1561"/>
      <c r="M169" s="1561"/>
      <c r="N169" s="1561"/>
      <c r="O169" s="1561"/>
      <c r="P169" s="1561"/>
      <c r="Q169" s="1561"/>
      <c r="R169" s="1561"/>
      <c r="S169" s="1561"/>
      <c r="T169" s="1561"/>
      <c r="U169" s="1561"/>
      <c r="V169" s="1561"/>
      <c r="W169" s="1561"/>
      <c r="X169" s="1561"/>
      <c r="Y169" s="1561"/>
      <c r="Z169" s="1561"/>
      <c r="AA169" s="1561"/>
    </row>
    <row r="170" spans="1:27">
      <c r="A170" s="1539"/>
      <c r="B170" s="1561"/>
      <c r="C170" s="1561"/>
      <c r="D170" s="1561"/>
      <c r="E170" s="1561"/>
      <c r="F170" s="1561"/>
      <c r="G170" s="1993"/>
      <c r="H170" s="1561"/>
      <c r="I170" s="1561"/>
      <c r="J170" s="1561"/>
      <c r="K170" s="1561"/>
      <c r="L170" s="1561"/>
      <c r="M170" s="1561"/>
      <c r="N170" s="1561"/>
      <c r="O170" s="1561"/>
      <c r="P170" s="1561"/>
      <c r="Q170" s="1561"/>
      <c r="R170" s="1561"/>
      <c r="S170" s="1561"/>
      <c r="T170" s="1561"/>
      <c r="U170" s="1561"/>
      <c r="V170" s="1561"/>
      <c r="W170" s="1561"/>
      <c r="X170" s="1561"/>
      <c r="Y170" s="1561"/>
      <c r="Z170" s="1561"/>
      <c r="AA170" s="1561"/>
    </row>
    <row r="171" spans="1:27">
      <c r="A171" s="1539"/>
      <c r="B171" s="1561"/>
      <c r="C171" s="1561"/>
      <c r="D171" s="1561"/>
      <c r="E171" s="1561"/>
      <c r="F171" s="1561"/>
      <c r="G171" s="1993"/>
      <c r="H171" s="1561"/>
      <c r="I171" s="1561"/>
      <c r="J171" s="1561"/>
      <c r="K171" s="1561"/>
      <c r="L171" s="1561"/>
      <c r="M171" s="1561"/>
      <c r="N171" s="1561"/>
      <c r="O171" s="1561"/>
      <c r="P171" s="1561"/>
      <c r="Q171" s="1561"/>
      <c r="R171" s="1561"/>
      <c r="S171" s="1561"/>
      <c r="T171" s="1561"/>
      <c r="U171" s="1561"/>
      <c r="V171" s="1561"/>
      <c r="W171" s="1561"/>
      <c r="X171" s="1561"/>
      <c r="Y171" s="1561"/>
      <c r="Z171" s="1561"/>
      <c r="AA171" s="1561"/>
    </row>
    <row r="172" spans="1:27">
      <c r="A172" s="1539"/>
      <c r="B172" s="1561"/>
      <c r="C172" s="1561"/>
      <c r="D172" s="1561"/>
      <c r="E172" s="1561"/>
      <c r="F172" s="1561"/>
      <c r="G172" s="1993"/>
      <c r="H172" s="1561"/>
      <c r="I172" s="1561"/>
      <c r="J172" s="1561"/>
      <c r="K172" s="1561"/>
      <c r="L172" s="1561"/>
      <c r="M172" s="1561"/>
      <c r="N172" s="1561"/>
      <c r="O172" s="1561"/>
      <c r="P172" s="1561"/>
      <c r="Q172" s="1561"/>
      <c r="R172" s="1561"/>
      <c r="S172" s="1561"/>
      <c r="T172" s="1561"/>
      <c r="U172" s="1561"/>
      <c r="V172" s="1561"/>
      <c r="W172" s="1561"/>
      <c r="X172" s="1561"/>
      <c r="Y172" s="1561"/>
      <c r="Z172" s="1561"/>
      <c r="AA172" s="1561"/>
    </row>
    <row r="173" spans="1:27">
      <c r="A173" s="1539"/>
      <c r="B173" s="1561"/>
      <c r="C173" s="1561"/>
      <c r="D173" s="1561"/>
      <c r="E173" s="1561"/>
      <c r="F173" s="1561"/>
      <c r="G173" s="1993"/>
      <c r="H173" s="1561"/>
      <c r="I173" s="1561"/>
      <c r="J173" s="1561"/>
      <c r="K173" s="1561"/>
      <c r="L173" s="1561"/>
      <c r="M173" s="1561"/>
      <c r="N173" s="1561"/>
      <c r="O173" s="1561"/>
      <c r="P173" s="1561"/>
      <c r="Q173" s="1561"/>
      <c r="R173" s="1561"/>
      <c r="S173" s="1561"/>
      <c r="T173" s="1561"/>
      <c r="U173" s="1561"/>
      <c r="V173" s="1561"/>
      <c r="W173" s="1561"/>
      <c r="X173" s="1561"/>
      <c r="Y173" s="1561"/>
      <c r="Z173" s="1561"/>
      <c r="AA173" s="1561"/>
    </row>
    <row r="174" spans="1:27">
      <c r="A174" s="1539"/>
      <c r="B174" s="1561"/>
      <c r="C174" s="1561"/>
      <c r="D174" s="1561"/>
      <c r="E174" s="1561"/>
      <c r="F174" s="1561"/>
      <c r="G174" s="1993"/>
      <c r="H174" s="1561"/>
      <c r="I174" s="1561"/>
      <c r="J174" s="1561"/>
      <c r="K174" s="1561"/>
      <c r="L174" s="1561"/>
      <c r="M174" s="1561"/>
      <c r="N174" s="1561"/>
      <c r="O174" s="1561"/>
      <c r="P174" s="1561"/>
      <c r="Q174" s="1561"/>
      <c r="R174" s="1561"/>
      <c r="S174" s="1561"/>
      <c r="T174" s="1561"/>
      <c r="U174" s="1561"/>
      <c r="V174" s="1561"/>
      <c r="W174" s="1561"/>
      <c r="X174" s="1561"/>
      <c r="Y174" s="1561"/>
      <c r="Z174" s="1561"/>
      <c r="AA174" s="1561"/>
    </row>
    <row r="175" spans="1:27">
      <c r="A175" s="1539"/>
      <c r="B175" s="1561"/>
      <c r="C175" s="1561"/>
      <c r="D175" s="1561"/>
      <c r="E175" s="1561"/>
      <c r="F175" s="1561"/>
      <c r="G175" s="1993"/>
      <c r="H175" s="1561"/>
      <c r="I175" s="1561"/>
      <c r="J175" s="1561"/>
      <c r="K175" s="1561"/>
      <c r="L175" s="1561"/>
      <c r="M175" s="1561"/>
      <c r="N175" s="1561"/>
      <c r="O175" s="1561"/>
      <c r="P175" s="1561"/>
      <c r="Q175" s="1561"/>
      <c r="R175" s="1561"/>
      <c r="S175" s="1561"/>
      <c r="T175" s="1561"/>
      <c r="U175" s="1561"/>
      <c r="V175" s="1561"/>
      <c r="W175" s="1561"/>
      <c r="X175" s="1561"/>
      <c r="Y175" s="1561"/>
      <c r="Z175" s="1561"/>
      <c r="AA175" s="1561"/>
    </row>
    <row r="176" spans="1:27">
      <c r="A176" s="1539"/>
      <c r="B176" s="1561"/>
      <c r="C176" s="1561"/>
      <c r="D176" s="1561"/>
      <c r="E176" s="1561"/>
      <c r="F176" s="1561"/>
      <c r="G176" s="1993"/>
      <c r="H176" s="1561"/>
      <c r="I176" s="1561"/>
      <c r="J176" s="1561"/>
      <c r="K176" s="1561"/>
      <c r="L176" s="1561"/>
      <c r="M176" s="1561"/>
      <c r="N176" s="1561"/>
      <c r="O176" s="1561"/>
      <c r="P176" s="1561"/>
      <c r="Q176" s="1561"/>
      <c r="R176" s="1561"/>
      <c r="S176" s="1561"/>
      <c r="T176" s="1561"/>
      <c r="U176" s="1561"/>
      <c r="V176" s="1561"/>
      <c r="W176" s="1561"/>
      <c r="X176" s="1561"/>
      <c r="Y176" s="1561"/>
      <c r="Z176" s="1561"/>
      <c r="AA176" s="1561"/>
    </row>
    <row r="177" spans="1:27">
      <c r="A177" s="1539"/>
      <c r="B177" s="1561"/>
      <c r="C177" s="1561"/>
      <c r="D177" s="1561"/>
      <c r="E177" s="1561"/>
      <c r="F177" s="1561"/>
      <c r="G177" s="1993"/>
      <c r="H177" s="1561"/>
      <c r="I177" s="1561"/>
      <c r="J177" s="1561"/>
      <c r="K177" s="1561"/>
      <c r="L177" s="1561"/>
      <c r="M177" s="1561"/>
      <c r="N177" s="1561"/>
      <c r="O177" s="1561"/>
      <c r="P177" s="1561"/>
      <c r="Q177" s="1561"/>
      <c r="R177" s="1561"/>
      <c r="S177" s="1561"/>
      <c r="T177" s="1561"/>
      <c r="U177" s="1561"/>
      <c r="V177" s="1561"/>
      <c r="W177" s="1561"/>
      <c r="X177" s="1561"/>
      <c r="Y177" s="1561"/>
      <c r="Z177" s="1561"/>
      <c r="AA177" s="1561"/>
    </row>
    <row r="178" spans="1:27">
      <c r="A178" s="1539"/>
      <c r="B178" s="1561"/>
      <c r="C178" s="1561"/>
      <c r="D178" s="1561"/>
      <c r="E178" s="1561"/>
      <c r="F178" s="1561"/>
      <c r="G178" s="1993"/>
      <c r="H178" s="1561"/>
      <c r="I178" s="1561"/>
      <c r="J178" s="1561"/>
      <c r="K178" s="1561"/>
      <c r="L178" s="1561"/>
      <c r="M178" s="1561"/>
      <c r="N178" s="1561"/>
      <c r="O178" s="1561"/>
      <c r="P178" s="1561"/>
      <c r="Q178" s="1561"/>
      <c r="R178" s="1561"/>
      <c r="S178" s="1561"/>
      <c r="T178" s="1561"/>
      <c r="U178" s="1561"/>
      <c r="V178" s="1561"/>
      <c r="W178" s="1561"/>
      <c r="X178" s="1561"/>
      <c r="Y178" s="1561"/>
      <c r="Z178" s="1561"/>
      <c r="AA178" s="1561"/>
    </row>
    <row r="179" spans="1:27">
      <c r="A179" s="1539"/>
      <c r="B179" s="1561"/>
      <c r="C179" s="1561"/>
      <c r="D179" s="1561"/>
      <c r="E179" s="1561"/>
      <c r="F179" s="1561"/>
      <c r="G179" s="1993"/>
      <c r="H179" s="1561"/>
      <c r="I179" s="1561"/>
      <c r="J179" s="1561"/>
      <c r="K179" s="1561"/>
      <c r="L179" s="1561"/>
      <c r="M179" s="1561"/>
      <c r="N179" s="1561"/>
      <c r="O179" s="1561"/>
      <c r="P179" s="1561"/>
      <c r="Q179" s="1561"/>
      <c r="R179" s="1561"/>
      <c r="S179" s="1561"/>
      <c r="T179" s="1561"/>
      <c r="U179" s="1561"/>
      <c r="V179" s="1561"/>
      <c r="W179" s="1561"/>
      <c r="X179" s="1561"/>
      <c r="Y179" s="1561"/>
      <c r="Z179" s="1561"/>
      <c r="AA179" s="1561"/>
    </row>
    <row r="180" spans="1:27">
      <c r="A180" s="1539"/>
      <c r="B180" s="1561"/>
      <c r="C180" s="1561"/>
      <c r="D180" s="1561"/>
      <c r="E180" s="1561"/>
      <c r="F180" s="1561"/>
      <c r="G180" s="1993"/>
      <c r="H180" s="1561"/>
      <c r="I180" s="1561"/>
      <c r="J180" s="1561"/>
      <c r="K180" s="1561"/>
      <c r="L180" s="1561"/>
      <c r="M180" s="1561"/>
      <c r="N180" s="1561"/>
      <c r="O180" s="1561"/>
      <c r="P180" s="1561"/>
      <c r="Q180" s="1561"/>
      <c r="R180" s="1561"/>
      <c r="S180" s="1561"/>
      <c r="T180" s="1561"/>
      <c r="U180" s="1561"/>
      <c r="V180" s="1561"/>
      <c r="W180" s="1561"/>
      <c r="X180" s="1561"/>
      <c r="Y180" s="1561"/>
      <c r="Z180" s="1561"/>
      <c r="AA180" s="1561"/>
    </row>
    <row r="181" spans="1:27">
      <c r="A181" s="1539"/>
      <c r="B181" s="1561"/>
      <c r="C181" s="1561"/>
      <c r="D181" s="1561"/>
      <c r="E181" s="1561"/>
      <c r="F181" s="1561"/>
      <c r="G181" s="1993"/>
      <c r="H181" s="1561"/>
      <c r="I181" s="1561"/>
      <c r="J181" s="1561"/>
      <c r="K181" s="1561"/>
      <c r="L181" s="1561"/>
      <c r="M181" s="1561"/>
      <c r="N181" s="1561"/>
      <c r="O181" s="1561"/>
      <c r="P181" s="1561"/>
      <c r="Q181" s="1561"/>
      <c r="R181" s="1561"/>
      <c r="S181" s="1561"/>
      <c r="T181" s="1561"/>
      <c r="U181" s="1561"/>
      <c r="V181" s="1561"/>
      <c r="W181" s="1561"/>
      <c r="X181" s="1561"/>
      <c r="Y181" s="1561"/>
      <c r="Z181" s="1561"/>
      <c r="AA181" s="1561"/>
    </row>
    <row r="182" spans="1:27">
      <c r="A182" s="1539"/>
      <c r="B182" s="1561"/>
      <c r="C182" s="1561"/>
      <c r="D182" s="1561"/>
      <c r="E182" s="1561"/>
      <c r="F182" s="1561"/>
      <c r="G182" s="1993"/>
      <c r="H182" s="1561"/>
      <c r="I182" s="1561"/>
      <c r="J182" s="1561"/>
      <c r="K182" s="1561"/>
      <c r="L182" s="1561"/>
      <c r="M182" s="1561"/>
      <c r="N182" s="1561"/>
      <c r="O182" s="1561"/>
      <c r="P182" s="1561"/>
      <c r="Q182" s="1561"/>
      <c r="R182" s="1561"/>
      <c r="S182" s="1561"/>
      <c r="T182" s="1561"/>
      <c r="U182" s="1561"/>
      <c r="V182" s="1561"/>
      <c r="W182" s="1561"/>
      <c r="X182" s="1561"/>
      <c r="Y182" s="1561"/>
      <c r="Z182" s="1561"/>
      <c r="AA182" s="1561"/>
    </row>
    <row r="183" spans="1:27">
      <c r="A183" s="1539"/>
      <c r="B183" s="1561"/>
      <c r="C183" s="1561"/>
      <c r="D183" s="1561"/>
      <c r="E183" s="1561"/>
      <c r="F183" s="1561"/>
      <c r="G183" s="1993"/>
      <c r="H183" s="1561"/>
      <c r="I183" s="1561"/>
      <c r="J183" s="1561"/>
      <c r="K183" s="1561"/>
      <c r="L183" s="1561"/>
      <c r="M183" s="1561"/>
      <c r="N183" s="1561"/>
      <c r="O183" s="1561"/>
      <c r="P183" s="1561"/>
      <c r="Q183" s="1561"/>
      <c r="R183" s="1561"/>
      <c r="S183" s="1561"/>
      <c r="T183" s="1561"/>
      <c r="U183" s="1561"/>
      <c r="V183" s="1561"/>
      <c r="W183" s="1561"/>
      <c r="X183" s="1561"/>
      <c r="Y183" s="1561"/>
      <c r="Z183" s="1561"/>
      <c r="AA183" s="1561"/>
    </row>
    <row r="184" spans="1:27">
      <c r="A184" s="1539"/>
      <c r="B184" s="1561"/>
      <c r="C184" s="1561"/>
      <c r="D184" s="1561"/>
      <c r="E184" s="1561"/>
      <c r="F184" s="1561"/>
      <c r="G184" s="1993"/>
      <c r="H184" s="1561"/>
      <c r="I184" s="1561"/>
      <c r="J184" s="1561"/>
      <c r="K184" s="1561"/>
      <c r="L184" s="1561"/>
      <c r="M184" s="1561"/>
      <c r="N184" s="1561"/>
      <c r="O184" s="1561"/>
      <c r="P184" s="1561"/>
      <c r="Q184" s="1561"/>
      <c r="R184" s="1561"/>
      <c r="S184" s="1561"/>
      <c r="T184" s="1561"/>
      <c r="U184" s="1561"/>
      <c r="V184" s="1561"/>
      <c r="W184" s="1561"/>
      <c r="X184" s="1561"/>
      <c r="Y184" s="1561"/>
      <c r="Z184" s="1561"/>
      <c r="AA184" s="1561"/>
    </row>
    <row r="185" spans="1:27">
      <c r="A185" s="1539"/>
      <c r="B185" s="1561"/>
      <c r="C185" s="1561"/>
      <c r="D185" s="1561"/>
      <c r="E185" s="1561"/>
      <c r="F185" s="1561"/>
      <c r="G185" s="1993"/>
      <c r="H185" s="1561"/>
      <c r="I185" s="1561"/>
      <c r="J185" s="1561"/>
      <c r="K185" s="1561"/>
      <c r="L185" s="1561"/>
      <c r="M185" s="1561"/>
      <c r="N185" s="1561"/>
      <c r="O185" s="1561"/>
      <c r="P185" s="1561"/>
      <c r="Q185" s="1561"/>
      <c r="R185" s="1561"/>
      <c r="S185" s="1561"/>
      <c r="T185" s="1561"/>
      <c r="U185" s="1561"/>
      <c r="V185" s="1561"/>
      <c r="W185" s="1561"/>
      <c r="X185" s="1561"/>
      <c r="Y185" s="1561"/>
      <c r="Z185" s="1561"/>
      <c r="AA185" s="1561"/>
    </row>
    <row r="186" spans="1:27">
      <c r="A186" s="1539"/>
      <c r="B186" s="1561"/>
      <c r="C186" s="1561"/>
      <c r="D186" s="1561"/>
      <c r="E186" s="1561"/>
      <c r="F186" s="1561"/>
      <c r="G186" s="1993"/>
      <c r="H186" s="1561"/>
      <c r="I186" s="1561"/>
      <c r="J186" s="1561"/>
      <c r="K186" s="1561"/>
      <c r="L186" s="1561"/>
      <c r="M186" s="1561"/>
      <c r="N186" s="1561"/>
      <c r="O186" s="1561"/>
      <c r="P186" s="1561"/>
      <c r="Q186" s="1561"/>
      <c r="R186" s="1561"/>
      <c r="S186" s="1561"/>
      <c r="T186" s="1561"/>
      <c r="U186" s="1561"/>
      <c r="V186" s="1561"/>
      <c r="W186" s="1561"/>
      <c r="X186" s="1561"/>
      <c r="Y186" s="1561"/>
      <c r="Z186" s="1561"/>
      <c r="AA186" s="1561"/>
    </row>
    <row r="187" spans="1:27">
      <c r="A187" s="1539"/>
      <c r="B187" s="1561"/>
      <c r="C187" s="1561"/>
      <c r="D187" s="1561"/>
      <c r="E187" s="1561"/>
      <c r="F187" s="1561"/>
      <c r="G187" s="1993"/>
      <c r="H187" s="1561"/>
      <c r="I187" s="1561"/>
      <c r="J187" s="1561"/>
      <c r="K187" s="1561"/>
      <c r="L187" s="1561"/>
      <c r="M187" s="1561"/>
      <c r="N187" s="1561"/>
      <c r="O187" s="1561"/>
      <c r="P187" s="1561"/>
      <c r="Q187" s="1561"/>
      <c r="R187" s="1561"/>
      <c r="S187" s="1561"/>
      <c r="T187" s="1561"/>
      <c r="U187" s="1561"/>
      <c r="V187" s="1561"/>
      <c r="W187" s="1561"/>
      <c r="X187" s="1561"/>
      <c r="Y187" s="1561"/>
      <c r="Z187" s="1561"/>
      <c r="AA187" s="1561"/>
    </row>
    <row r="188" spans="1:27" ht="15.75" thickBot="1">
      <c r="A188" s="1777"/>
      <c r="B188" s="1572"/>
      <c r="C188" s="1995"/>
      <c r="D188" s="1995"/>
      <c r="E188" s="1995"/>
      <c r="F188" s="1572"/>
      <c r="G188" s="2002"/>
      <c r="H188" s="1561"/>
      <c r="I188" s="1561"/>
      <c r="J188" s="1561"/>
      <c r="K188" s="1561"/>
      <c r="L188" s="1561"/>
      <c r="M188" s="1561"/>
      <c r="N188" s="1561"/>
      <c r="O188" s="1561"/>
      <c r="P188" s="1561"/>
      <c r="Q188" s="1561"/>
      <c r="R188" s="1561"/>
      <c r="S188" s="1561"/>
      <c r="T188" s="1561"/>
      <c r="U188" s="1561"/>
      <c r="V188" s="1561"/>
      <c r="W188" s="1561"/>
      <c r="X188" s="1561"/>
      <c r="Y188" s="1561"/>
      <c r="Z188" s="1561"/>
      <c r="AA188" s="1561"/>
    </row>
    <row r="189" spans="1:27">
      <c r="A189" s="1561"/>
      <c r="B189" s="1561"/>
      <c r="C189" s="1561"/>
      <c r="D189" s="1561"/>
      <c r="E189" s="1561"/>
      <c r="F189" s="1561"/>
      <c r="G189" s="1561"/>
      <c r="H189" s="1561"/>
      <c r="I189" s="1561"/>
      <c r="J189" s="1561"/>
      <c r="K189" s="1561"/>
      <c r="L189" s="1561"/>
      <c r="M189" s="1561"/>
      <c r="N189" s="1561"/>
      <c r="O189" s="1561"/>
      <c r="P189" s="1561"/>
      <c r="Q189" s="1561"/>
      <c r="R189" s="1561"/>
      <c r="S189" s="1561"/>
      <c r="T189" s="1561"/>
      <c r="U189" s="1561"/>
      <c r="V189" s="1561"/>
      <c r="W189" s="1561"/>
      <c r="X189" s="1561"/>
      <c r="Y189" s="1561"/>
      <c r="Z189" s="1561"/>
      <c r="AA189" s="1561"/>
    </row>
    <row r="190" spans="1:27" ht="15.75">
      <c r="A190" s="2503" t="s">
        <v>4668</v>
      </c>
      <c r="B190" s="2633"/>
      <c r="C190" s="2633"/>
      <c r="D190" s="2633"/>
      <c r="E190" s="2634"/>
      <c r="F190" s="2503"/>
      <c r="G190" s="1561"/>
      <c r="H190" s="1561"/>
      <c r="I190" s="1561"/>
      <c r="J190" s="1561"/>
      <c r="K190" s="1561"/>
      <c r="L190" s="1561"/>
      <c r="M190" s="1561"/>
      <c r="N190" s="1561"/>
      <c r="O190" s="1561"/>
      <c r="P190" s="1561"/>
      <c r="Q190" s="1561"/>
      <c r="R190" s="1561"/>
      <c r="S190" s="1561"/>
      <c r="T190" s="1561"/>
      <c r="U190" s="1561"/>
      <c r="V190" s="1561"/>
      <c r="W190" s="1561"/>
      <c r="X190" s="1561"/>
      <c r="Y190" s="1561"/>
      <c r="Z190" s="1561"/>
      <c r="AA190" s="1561"/>
    </row>
    <row r="191" spans="1:27">
      <c r="A191" s="1576" t="s">
        <v>1194</v>
      </c>
      <c r="B191" s="1576"/>
      <c r="C191" s="1576"/>
      <c r="D191" s="1576"/>
      <c r="E191" s="1576"/>
      <c r="F191" s="1576"/>
      <c r="G191" s="1576"/>
      <c r="H191" s="1561"/>
      <c r="I191" s="1561"/>
      <c r="J191" s="1561"/>
      <c r="K191" s="1561"/>
      <c r="L191" s="1561"/>
      <c r="M191" s="1561"/>
      <c r="N191" s="1561"/>
      <c r="O191" s="1561"/>
      <c r="P191" s="1561"/>
      <c r="Q191" s="1561"/>
      <c r="R191" s="1561"/>
      <c r="S191" s="1561"/>
      <c r="T191" s="1561"/>
      <c r="U191" s="1561"/>
      <c r="V191" s="1561"/>
      <c r="W191" s="1561"/>
      <c r="X191" s="1561"/>
      <c r="Y191" s="1561"/>
      <c r="Z191" s="1561"/>
      <c r="AA191" s="1561"/>
    </row>
    <row r="192" spans="1:27" ht="15.75" thickBot="1">
      <c r="A192" s="1561"/>
      <c r="B192" s="1561" t="str">
        <f>'Data Sheet'!$C$25</f>
        <v xml:space="preserve">New York State Electric &amp; Gas Corporation </v>
      </c>
      <c r="C192" s="1561"/>
      <c r="D192" s="1561"/>
      <c r="E192" s="1561"/>
      <c r="F192" s="1998" t="str">
        <f>'Data Sheet'!$C$40</f>
        <v xml:space="preserve"> </v>
      </c>
      <c r="G192" s="1561" t="str">
        <f>'Data Sheet'!$C$38</f>
        <v>12/31/2017</v>
      </c>
      <c r="H192" s="1561"/>
      <c r="I192" s="1561"/>
      <c r="J192" s="1561"/>
      <c r="K192" s="1561"/>
      <c r="L192" s="1561"/>
      <c r="M192" s="1561"/>
      <c r="N192" s="1561"/>
      <c r="O192" s="1561"/>
      <c r="P192" s="1561"/>
      <c r="Q192" s="1561"/>
      <c r="R192" s="1561"/>
      <c r="S192" s="1561"/>
      <c r="T192" s="1561"/>
      <c r="U192" s="1561"/>
      <c r="V192" s="1561"/>
      <c r="W192" s="1561"/>
      <c r="X192" s="1561"/>
      <c r="Y192" s="1561"/>
      <c r="Z192" s="1561"/>
      <c r="AA192" s="1561"/>
    </row>
    <row r="193" spans="1:27">
      <c r="A193" s="1535"/>
      <c r="B193" s="1693"/>
      <c r="C193" s="1693"/>
      <c r="D193" s="1693"/>
      <c r="E193" s="1693"/>
      <c r="F193" s="1693"/>
      <c r="G193" s="1902"/>
      <c r="H193" s="1561"/>
      <c r="I193" s="1561"/>
      <c r="J193" s="1561"/>
      <c r="K193" s="1561"/>
      <c r="L193" s="1561"/>
      <c r="M193" s="1561"/>
      <c r="N193" s="1561"/>
      <c r="O193" s="1561"/>
      <c r="P193" s="1561"/>
      <c r="Q193" s="1561"/>
      <c r="R193" s="1561"/>
      <c r="S193" s="1561"/>
      <c r="T193" s="1561"/>
      <c r="U193" s="1561"/>
      <c r="V193" s="1561"/>
      <c r="W193" s="1561"/>
      <c r="X193" s="1561"/>
      <c r="Y193" s="1561"/>
      <c r="Z193" s="1561"/>
      <c r="AA193" s="1561"/>
    </row>
    <row r="194" spans="1:27" ht="15.75">
      <c r="A194" s="1999"/>
      <c r="B194" s="1576" t="s">
        <v>1180</v>
      </c>
      <c r="C194" s="1576"/>
      <c r="D194" s="1576"/>
      <c r="E194" s="1576"/>
      <c r="F194" s="1576"/>
      <c r="G194" s="2000"/>
      <c r="H194" s="1561"/>
      <c r="I194" s="1561"/>
      <c r="J194" s="1561"/>
      <c r="K194" s="1561"/>
      <c r="L194" s="1561"/>
      <c r="M194" s="1561"/>
      <c r="N194" s="1561"/>
      <c r="O194" s="1561"/>
      <c r="P194" s="1561"/>
      <c r="Q194" s="1561"/>
      <c r="R194" s="1561"/>
      <c r="S194" s="1561"/>
      <c r="T194" s="1561"/>
      <c r="U194" s="1561"/>
      <c r="V194" s="1561"/>
      <c r="W194" s="1561"/>
      <c r="X194" s="1561"/>
      <c r="Y194" s="1561"/>
      <c r="Z194" s="1561"/>
      <c r="AA194" s="1561"/>
    </row>
    <row r="195" spans="1:27">
      <c r="A195" s="1539"/>
      <c r="B195" s="1561"/>
      <c r="C195" s="1561"/>
      <c r="D195" s="1561"/>
      <c r="E195" s="1561"/>
      <c r="F195" s="1561"/>
      <c r="G195" s="1541"/>
      <c r="H195" s="1561"/>
      <c r="I195" s="1561"/>
      <c r="J195" s="1561"/>
      <c r="K195" s="1561"/>
      <c r="L195" s="1561"/>
      <c r="M195" s="1561"/>
      <c r="N195" s="1561"/>
      <c r="O195" s="1561"/>
      <c r="P195" s="1561"/>
      <c r="Q195" s="1561"/>
      <c r="R195" s="1561"/>
      <c r="S195" s="1561"/>
      <c r="T195" s="1561"/>
      <c r="U195" s="1561"/>
      <c r="V195" s="1561"/>
      <c r="W195" s="1561"/>
      <c r="X195" s="1561"/>
      <c r="Y195" s="1561"/>
      <c r="Z195" s="1561"/>
      <c r="AA195" s="1561"/>
    </row>
    <row r="196" spans="1:27">
      <c r="A196" s="1550"/>
      <c r="B196" s="1577"/>
      <c r="C196" s="1577"/>
      <c r="D196" s="1577"/>
      <c r="E196" s="1577"/>
      <c r="F196" s="1577"/>
      <c r="G196" s="2001"/>
      <c r="H196" s="1561"/>
      <c r="I196" s="1561"/>
      <c r="J196" s="1561"/>
      <c r="K196" s="1561"/>
      <c r="L196" s="1561"/>
      <c r="M196" s="1561"/>
      <c r="N196" s="1561"/>
      <c r="O196" s="1561"/>
      <c r="P196" s="1561"/>
      <c r="Q196" s="1561"/>
      <c r="R196" s="1561"/>
      <c r="S196" s="1561"/>
      <c r="T196" s="1561"/>
      <c r="U196" s="1561"/>
      <c r="V196" s="1561"/>
      <c r="W196" s="1561"/>
      <c r="X196" s="1561"/>
      <c r="Y196" s="1561"/>
      <c r="Z196" s="1561"/>
      <c r="AA196" s="1561"/>
    </row>
    <row r="197" spans="1:27">
      <c r="A197" s="1539"/>
      <c r="B197" s="1561"/>
      <c r="C197" s="1561"/>
      <c r="D197" s="1561"/>
      <c r="E197" s="1561"/>
      <c r="F197" s="1561"/>
      <c r="G197" s="1993"/>
      <c r="H197" s="1561"/>
      <c r="I197" s="1561"/>
      <c r="J197" s="1561"/>
      <c r="K197" s="1561"/>
      <c r="L197" s="1561"/>
      <c r="M197" s="1561"/>
      <c r="N197" s="1561"/>
      <c r="O197" s="1561"/>
      <c r="P197" s="1561"/>
      <c r="Q197" s="1561"/>
      <c r="R197" s="1561"/>
      <c r="S197" s="1561"/>
      <c r="T197" s="1561"/>
      <c r="U197" s="1561"/>
      <c r="V197" s="1561"/>
      <c r="W197" s="1561"/>
      <c r="X197" s="1561"/>
      <c r="Y197" s="1561"/>
      <c r="Z197" s="1561"/>
      <c r="AA197" s="1561"/>
    </row>
    <row r="198" spans="1:27">
      <c r="A198" s="1539"/>
      <c r="B198" s="1561"/>
      <c r="C198" s="1561"/>
      <c r="D198" s="1561"/>
      <c r="E198" s="1561"/>
      <c r="F198" s="1561"/>
      <c r="G198" s="1993"/>
      <c r="H198" s="1561"/>
      <c r="I198" s="1561"/>
      <c r="J198" s="1561"/>
      <c r="K198" s="1561"/>
      <c r="L198" s="1561"/>
      <c r="M198" s="1561"/>
      <c r="N198" s="1561"/>
      <c r="O198" s="1561"/>
      <c r="P198" s="1561"/>
      <c r="Q198" s="1561"/>
      <c r="R198" s="1561"/>
      <c r="S198" s="1561"/>
      <c r="T198" s="1561"/>
      <c r="U198" s="1561"/>
      <c r="V198" s="1561"/>
      <c r="W198" s="1561"/>
      <c r="X198" s="1561"/>
      <c r="Y198" s="1561"/>
      <c r="Z198" s="1561"/>
      <c r="AA198" s="1561"/>
    </row>
    <row r="199" spans="1:27">
      <c r="A199" s="1539"/>
      <c r="B199" s="1561"/>
      <c r="C199" s="1561"/>
      <c r="D199" s="1561"/>
      <c r="E199" s="1561"/>
      <c r="F199" s="1561"/>
      <c r="G199" s="1993"/>
      <c r="H199" s="1561"/>
      <c r="I199" s="1561"/>
      <c r="J199" s="1561"/>
      <c r="K199" s="1561"/>
      <c r="L199" s="1561"/>
      <c r="M199" s="1561"/>
      <c r="N199" s="1561"/>
      <c r="O199" s="1561"/>
      <c r="P199" s="1561"/>
      <c r="Q199" s="1561"/>
      <c r="R199" s="1561"/>
      <c r="S199" s="1561"/>
      <c r="T199" s="1561"/>
      <c r="U199" s="1561"/>
      <c r="V199" s="1561"/>
      <c r="W199" s="1561"/>
      <c r="X199" s="1561"/>
      <c r="Y199" s="1561"/>
      <c r="Z199" s="1561"/>
      <c r="AA199" s="1561"/>
    </row>
    <row r="200" spans="1:27">
      <c r="A200" s="1539"/>
      <c r="B200" s="1561"/>
      <c r="C200" s="1561"/>
      <c r="D200" s="1561"/>
      <c r="E200" s="1561"/>
      <c r="F200" s="1561"/>
      <c r="G200" s="1993"/>
      <c r="H200" s="1561"/>
      <c r="I200" s="1561"/>
      <c r="J200" s="1561"/>
      <c r="K200" s="1561"/>
      <c r="L200" s="1561"/>
      <c r="M200" s="1561"/>
      <c r="N200" s="1561"/>
      <c r="O200" s="1561"/>
      <c r="P200" s="1561"/>
      <c r="Q200" s="1561"/>
      <c r="R200" s="1561"/>
      <c r="S200" s="1561"/>
      <c r="T200" s="1561"/>
      <c r="U200" s="1561"/>
      <c r="V200" s="1561"/>
      <c r="W200" s="1561"/>
      <c r="X200" s="1561"/>
      <c r="Y200" s="1561"/>
      <c r="Z200" s="1561"/>
      <c r="AA200" s="1561"/>
    </row>
    <row r="201" spans="1:27">
      <c r="A201" s="1539"/>
      <c r="B201" s="1561"/>
      <c r="C201" s="1561"/>
      <c r="D201" s="1561"/>
      <c r="E201" s="1561"/>
      <c r="F201" s="1561"/>
      <c r="G201" s="1993"/>
      <c r="H201" s="1561"/>
      <c r="I201" s="1561"/>
      <c r="J201" s="1561"/>
      <c r="K201" s="1561"/>
      <c r="L201" s="1561"/>
      <c r="M201" s="1561"/>
      <c r="N201" s="1561"/>
      <c r="O201" s="1561"/>
      <c r="P201" s="1561"/>
      <c r="Q201" s="1561"/>
      <c r="R201" s="1561"/>
      <c r="S201" s="1561"/>
      <c r="T201" s="1561"/>
      <c r="U201" s="1561"/>
      <c r="V201" s="1561"/>
      <c r="W201" s="1561"/>
      <c r="X201" s="1561"/>
      <c r="Y201" s="1561"/>
    </row>
    <row r="202" spans="1:27">
      <c r="A202" s="1539"/>
      <c r="B202" s="1561"/>
      <c r="C202" s="1561"/>
      <c r="D202" s="1561"/>
      <c r="E202" s="1561"/>
      <c r="F202" s="1561"/>
      <c r="G202" s="1993"/>
      <c r="H202" s="1561"/>
      <c r="I202" s="1561"/>
      <c r="J202" s="1561"/>
      <c r="K202" s="1561"/>
      <c r="L202" s="1561"/>
      <c r="M202" s="1561"/>
      <c r="N202" s="1561"/>
      <c r="O202" s="1561"/>
      <c r="P202" s="1561"/>
      <c r="Q202" s="1561"/>
      <c r="R202" s="1561"/>
      <c r="S202" s="1561"/>
      <c r="T202" s="1561"/>
      <c r="U202" s="1561"/>
      <c r="V202" s="1561"/>
      <c r="W202" s="1561"/>
      <c r="X202" s="1561"/>
      <c r="Y202" s="1561"/>
    </row>
    <row r="203" spans="1:27">
      <c r="A203" s="1539"/>
      <c r="B203" s="1561"/>
      <c r="C203" s="1561"/>
      <c r="D203" s="1561"/>
      <c r="E203" s="1561"/>
      <c r="F203" s="1561"/>
      <c r="G203" s="1993"/>
      <c r="H203" s="1561"/>
      <c r="I203" s="1561"/>
      <c r="J203" s="1561"/>
      <c r="K203" s="1561"/>
      <c r="L203" s="1561"/>
      <c r="M203" s="1561"/>
      <c r="N203" s="1561"/>
      <c r="O203" s="1561"/>
      <c r="P203" s="1561"/>
      <c r="Q203" s="1561"/>
      <c r="R203" s="1561"/>
      <c r="S203" s="1561"/>
      <c r="T203" s="1561"/>
      <c r="U203" s="1561"/>
      <c r="V203" s="1561"/>
      <c r="W203" s="1561"/>
      <c r="X203" s="1561"/>
      <c r="Y203" s="1561"/>
    </row>
    <row r="204" spans="1:27">
      <c r="A204" s="1539"/>
      <c r="B204" s="1561"/>
      <c r="C204" s="1561"/>
      <c r="D204" s="1561"/>
      <c r="E204" s="1561"/>
      <c r="F204" s="1561"/>
      <c r="G204" s="1993"/>
      <c r="H204" s="1561"/>
      <c r="I204" s="1561"/>
      <c r="J204" s="1561"/>
      <c r="K204" s="1561"/>
      <c r="L204" s="1561"/>
      <c r="M204" s="1561"/>
      <c r="N204" s="1561"/>
      <c r="O204" s="1561"/>
      <c r="P204" s="1561"/>
      <c r="Q204" s="1561"/>
      <c r="R204" s="1561"/>
      <c r="S204" s="1561"/>
      <c r="T204" s="1561"/>
      <c r="U204" s="1561"/>
      <c r="V204" s="1561"/>
      <c r="W204" s="1561"/>
      <c r="X204" s="1561"/>
      <c r="Y204" s="1561"/>
    </row>
    <row r="205" spans="1:27">
      <c r="A205" s="1539"/>
      <c r="B205" s="1561"/>
      <c r="C205" s="1555"/>
      <c r="D205" s="1561"/>
      <c r="E205" s="1555"/>
      <c r="F205" s="1555"/>
      <c r="G205" s="1993"/>
      <c r="H205" s="1561"/>
      <c r="I205" s="1561"/>
      <c r="J205" s="1561"/>
      <c r="K205" s="1561"/>
      <c r="L205" s="1561"/>
      <c r="M205" s="1561"/>
      <c r="N205" s="1561"/>
      <c r="O205" s="1561"/>
      <c r="P205" s="1561"/>
      <c r="Q205" s="1561"/>
      <c r="R205" s="1561"/>
      <c r="S205" s="1561"/>
      <c r="T205" s="1561"/>
      <c r="U205" s="1561"/>
      <c r="V205" s="1561"/>
      <c r="W205" s="1561"/>
      <c r="X205" s="1561"/>
      <c r="Y205" s="1561"/>
    </row>
    <row r="206" spans="1:27">
      <c r="A206" s="1539"/>
      <c r="B206" s="1561"/>
      <c r="C206" s="1561"/>
      <c r="D206" s="1561"/>
      <c r="E206" s="1561"/>
      <c r="F206" s="1561"/>
      <c r="G206" s="1993"/>
      <c r="H206" s="1561"/>
      <c r="I206" s="1561"/>
      <c r="J206" s="1561"/>
      <c r="K206" s="1561"/>
      <c r="L206" s="1561"/>
      <c r="M206" s="1561"/>
      <c r="N206" s="1561"/>
      <c r="O206" s="1561"/>
      <c r="P206" s="1561"/>
      <c r="Q206" s="1561"/>
      <c r="R206" s="1561"/>
      <c r="S206" s="1561"/>
      <c r="T206" s="1561"/>
      <c r="U206" s="1561"/>
      <c r="V206" s="1561"/>
      <c r="W206" s="1561"/>
      <c r="X206" s="1561"/>
      <c r="Y206" s="1561"/>
    </row>
    <row r="207" spans="1:27">
      <c r="A207" s="1539"/>
      <c r="B207" s="1561"/>
      <c r="C207" s="1561"/>
      <c r="D207" s="1561"/>
      <c r="E207" s="1561"/>
      <c r="F207" s="1561"/>
      <c r="G207" s="1993"/>
      <c r="H207" s="1561"/>
      <c r="I207" s="1561"/>
      <c r="J207" s="1561"/>
      <c r="K207" s="1561"/>
      <c r="L207" s="1561"/>
      <c r="M207" s="1561"/>
      <c r="N207" s="1561"/>
      <c r="O207" s="1561"/>
      <c r="P207" s="1561"/>
      <c r="Q207" s="1561"/>
      <c r="R207" s="1561"/>
      <c r="S207" s="1561"/>
      <c r="T207" s="1561"/>
      <c r="U207" s="1561"/>
      <c r="V207" s="1561"/>
      <c r="W207" s="1561"/>
      <c r="X207" s="1561"/>
      <c r="Y207" s="1561"/>
    </row>
    <row r="208" spans="1:27">
      <c r="A208" s="1539"/>
      <c r="B208" s="1561"/>
      <c r="C208" s="1561"/>
      <c r="D208" s="1561"/>
      <c r="E208" s="1561"/>
      <c r="F208" s="1561"/>
      <c r="G208" s="1993"/>
      <c r="H208" s="1561"/>
      <c r="I208" s="1561"/>
      <c r="J208" s="1561"/>
      <c r="K208" s="1561"/>
      <c r="L208" s="1561"/>
      <c r="M208" s="1561"/>
      <c r="N208" s="1561"/>
      <c r="O208" s="1561"/>
      <c r="P208" s="1561"/>
      <c r="Q208" s="1561"/>
      <c r="R208" s="1561"/>
      <c r="S208" s="1561"/>
      <c r="T208" s="1561"/>
      <c r="U208" s="1561"/>
      <c r="V208" s="1561"/>
      <c r="W208" s="1561"/>
      <c r="X208" s="1561"/>
      <c r="Y208" s="1561"/>
    </row>
    <row r="209" spans="1:25">
      <c r="A209" s="1539"/>
      <c r="B209" s="1561"/>
      <c r="C209" s="1561"/>
      <c r="D209" s="1561"/>
      <c r="E209" s="1561"/>
      <c r="F209" s="1561"/>
      <c r="G209" s="1993"/>
      <c r="H209" s="1561"/>
      <c r="I209" s="1561"/>
      <c r="J209" s="1561"/>
      <c r="K209" s="1561"/>
      <c r="L209" s="1561"/>
      <c r="M209" s="1561"/>
      <c r="N209" s="1561"/>
      <c r="O209" s="1561"/>
      <c r="P209" s="1561"/>
      <c r="Q209" s="1561"/>
      <c r="R209" s="1561"/>
      <c r="S209" s="1561"/>
      <c r="T209" s="1561"/>
      <c r="U209" s="1561"/>
      <c r="V209" s="1561"/>
      <c r="W209" s="1561"/>
      <c r="X209" s="1561"/>
      <c r="Y209" s="1561"/>
    </row>
    <row r="210" spans="1:25">
      <c r="A210" s="1539"/>
      <c r="B210" s="1561"/>
      <c r="C210" s="1561"/>
      <c r="D210" s="1561"/>
      <c r="E210" s="1561"/>
      <c r="F210" s="1561"/>
      <c r="G210" s="1993"/>
      <c r="H210" s="1561"/>
      <c r="I210" s="1561"/>
      <c r="J210" s="1561"/>
      <c r="K210" s="1561"/>
      <c r="L210" s="1561"/>
      <c r="M210" s="1561"/>
      <c r="N210" s="1561"/>
      <c r="O210" s="1561"/>
      <c r="P210" s="1561"/>
      <c r="Q210" s="1561"/>
      <c r="R210" s="1561"/>
      <c r="S210" s="1561"/>
      <c r="T210" s="1561"/>
      <c r="U210" s="1561"/>
      <c r="V210" s="1561"/>
      <c r="W210" s="1561"/>
      <c r="X210" s="1561"/>
      <c r="Y210" s="1561"/>
    </row>
    <row r="211" spans="1:25">
      <c r="A211" s="1539"/>
      <c r="B211" s="1561"/>
      <c r="C211" s="1561"/>
      <c r="D211" s="1561"/>
      <c r="E211" s="1561"/>
      <c r="F211" s="1561"/>
      <c r="G211" s="1993"/>
      <c r="H211" s="1561"/>
      <c r="I211" s="1561"/>
      <c r="J211" s="1561"/>
      <c r="K211" s="1561"/>
      <c r="L211" s="1561"/>
      <c r="M211" s="1561"/>
      <c r="N211" s="1561"/>
      <c r="O211" s="1561"/>
      <c r="P211" s="1561"/>
      <c r="Q211" s="1561"/>
      <c r="R211" s="1561"/>
      <c r="S211" s="1561"/>
      <c r="T211" s="1561"/>
      <c r="U211" s="1561"/>
      <c r="V211" s="1561"/>
      <c r="W211" s="1561"/>
      <c r="X211" s="1561"/>
      <c r="Y211" s="1561"/>
    </row>
    <row r="212" spans="1:25">
      <c r="A212" s="1539"/>
      <c r="B212" s="1561"/>
      <c r="C212" s="1561"/>
      <c r="D212" s="1561"/>
      <c r="E212" s="1561"/>
      <c r="F212" s="1561"/>
      <c r="G212" s="1993"/>
      <c r="H212" s="1561"/>
      <c r="I212" s="1561"/>
      <c r="J212" s="1561"/>
      <c r="K212" s="1561"/>
      <c r="L212" s="1561"/>
      <c r="M212" s="1561"/>
      <c r="N212" s="1561"/>
      <c r="O212" s="1561"/>
      <c r="P212" s="1561"/>
      <c r="Q212" s="1561"/>
      <c r="R212" s="1561"/>
      <c r="S212" s="1561"/>
      <c r="T212" s="1561"/>
      <c r="U212" s="1561"/>
      <c r="V212" s="1561"/>
      <c r="W212" s="1561"/>
      <c r="X212" s="1561"/>
      <c r="Y212" s="1561"/>
    </row>
    <row r="213" spans="1:25">
      <c r="A213" s="1539"/>
      <c r="B213" s="1561"/>
      <c r="C213" s="1561"/>
      <c r="D213" s="1561"/>
      <c r="E213" s="1561"/>
      <c r="F213" s="1561"/>
      <c r="G213" s="1993"/>
      <c r="H213" s="1561"/>
      <c r="I213" s="1561"/>
      <c r="J213" s="1561"/>
      <c r="K213" s="1561"/>
      <c r="L213" s="1561"/>
      <c r="M213" s="1561"/>
      <c r="N213" s="1561"/>
      <c r="O213" s="1561"/>
      <c r="P213" s="1561"/>
      <c r="Q213" s="1561"/>
      <c r="R213" s="1561"/>
      <c r="S213" s="1561"/>
      <c r="T213" s="1561"/>
      <c r="U213" s="1561"/>
      <c r="V213" s="1561"/>
      <c r="W213" s="1561"/>
      <c r="X213" s="1561"/>
      <c r="Y213" s="1561"/>
    </row>
    <row r="214" spans="1:25">
      <c r="A214" s="1539"/>
      <c r="B214" s="1561"/>
      <c r="C214" s="1561"/>
      <c r="D214" s="1561"/>
      <c r="E214" s="1561"/>
      <c r="F214" s="1561"/>
      <c r="G214" s="1993"/>
      <c r="H214" s="1561"/>
      <c r="I214" s="1561"/>
      <c r="J214" s="1561"/>
      <c r="K214" s="1561"/>
      <c r="L214" s="1561"/>
      <c r="M214" s="1561"/>
      <c r="N214" s="1561"/>
      <c r="O214" s="1561"/>
      <c r="P214" s="1561"/>
      <c r="Q214" s="1561"/>
      <c r="R214" s="1561"/>
      <c r="S214" s="1561"/>
      <c r="T214" s="1561"/>
      <c r="U214" s="1561"/>
      <c r="V214" s="1561"/>
      <c r="W214" s="1561"/>
      <c r="X214" s="1561"/>
      <c r="Y214" s="1561"/>
    </row>
    <row r="215" spans="1:25">
      <c r="A215" s="1539"/>
      <c r="B215" s="1561"/>
      <c r="C215" s="1561"/>
      <c r="D215" s="1561"/>
      <c r="E215" s="1561"/>
      <c r="F215" s="1561"/>
      <c r="G215" s="1993"/>
      <c r="H215" s="1561"/>
      <c r="I215" s="1561"/>
      <c r="J215" s="1561"/>
      <c r="K215" s="1561"/>
      <c r="L215" s="1561"/>
      <c r="M215" s="1561"/>
      <c r="N215" s="1561"/>
      <c r="O215" s="1561"/>
      <c r="P215" s="1561"/>
      <c r="Q215" s="1561"/>
      <c r="R215" s="1561"/>
      <c r="S215" s="1561"/>
      <c r="T215" s="1561"/>
      <c r="U215" s="1561"/>
      <c r="V215" s="1561"/>
      <c r="W215" s="1561"/>
      <c r="X215" s="1561"/>
      <c r="Y215" s="1561"/>
    </row>
    <row r="216" spans="1:25">
      <c r="A216" s="1539"/>
      <c r="B216" s="1561"/>
      <c r="C216" s="1561"/>
      <c r="D216" s="1561"/>
      <c r="E216" s="1561"/>
      <c r="F216" s="1561"/>
      <c r="G216" s="1993"/>
      <c r="H216" s="1561"/>
      <c r="I216" s="1561"/>
      <c r="J216" s="1561"/>
      <c r="K216" s="1561"/>
      <c r="L216" s="1561"/>
      <c r="M216" s="1561"/>
      <c r="N216" s="1561"/>
      <c r="O216" s="1561"/>
      <c r="P216" s="1561"/>
      <c r="Q216" s="1561"/>
      <c r="R216" s="1561"/>
      <c r="S216" s="1561"/>
      <c r="T216" s="1561"/>
      <c r="U216" s="1561"/>
      <c r="V216" s="1561"/>
      <c r="W216" s="1561"/>
      <c r="X216" s="1561"/>
      <c r="Y216" s="1561"/>
    </row>
    <row r="217" spans="1:25">
      <c r="A217" s="1539"/>
      <c r="B217" s="1561"/>
      <c r="C217" s="1561"/>
      <c r="D217" s="1561"/>
      <c r="E217" s="1561"/>
      <c r="F217" s="1561"/>
      <c r="G217" s="1993"/>
      <c r="H217" s="1561"/>
      <c r="I217" s="1561"/>
      <c r="J217" s="1561"/>
      <c r="K217" s="1561"/>
      <c r="L217" s="1561"/>
      <c r="M217" s="1561"/>
      <c r="N217" s="1561"/>
      <c r="O217" s="1561"/>
      <c r="P217" s="1561"/>
      <c r="Q217" s="1561"/>
      <c r="R217" s="1561"/>
      <c r="S217" s="1561"/>
      <c r="T217" s="1561"/>
      <c r="U217" s="1561"/>
      <c r="V217" s="1561"/>
      <c r="W217" s="1561"/>
      <c r="X217" s="1561"/>
      <c r="Y217" s="1561"/>
    </row>
    <row r="218" spans="1:25">
      <c r="A218" s="1539"/>
      <c r="B218" s="1561"/>
      <c r="C218" s="1561"/>
      <c r="D218" s="1561"/>
      <c r="E218" s="1561"/>
      <c r="F218" s="1561"/>
      <c r="G218" s="1993"/>
      <c r="H218" s="1561"/>
      <c r="I218" s="1561"/>
      <c r="J218" s="1561"/>
      <c r="K218" s="1561"/>
      <c r="L218" s="1561"/>
      <c r="M218" s="1561"/>
      <c r="N218" s="1561"/>
      <c r="O218" s="1561"/>
      <c r="P218" s="1561"/>
      <c r="Q218" s="1561"/>
      <c r="R218" s="1561"/>
      <c r="S218" s="1561"/>
      <c r="T218" s="1561"/>
      <c r="U218" s="1561"/>
      <c r="V218" s="1561"/>
      <c r="W218" s="1561"/>
      <c r="X218" s="1561"/>
      <c r="Y218" s="1561"/>
    </row>
    <row r="219" spans="1:25">
      <c r="A219" s="1539"/>
      <c r="B219" s="1561"/>
      <c r="C219" s="1561"/>
      <c r="D219" s="1561"/>
      <c r="E219" s="1561"/>
      <c r="F219" s="1561"/>
      <c r="G219" s="1993"/>
      <c r="H219" s="1561"/>
      <c r="I219" s="1561"/>
      <c r="J219" s="1561"/>
      <c r="K219" s="1561"/>
      <c r="L219" s="1561"/>
      <c r="M219" s="1561"/>
      <c r="N219" s="1561"/>
      <c r="O219" s="1561"/>
      <c r="P219" s="1561"/>
      <c r="Q219" s="1561"/>
      <c r="R219" s="1561"/>
      <c r="S219" s="1561"/>
      <c r="T219" s="1561"/>
      <c r="U219" s="1561"/>
      <c r="V219" s="1561"/>
      <c r="W219" s="1561"/>
      <c r="X219" s="1561"/>
      <c r="Y219" s="1561"/>
    </row>
    <row r="220" spans="1:25">
      <c r="A220" s="1539"/>
      <c r="B220" s="1561"/>
      <c r="C220" s="1561"/>
      <c r="D220" s="1561"/>
      <c r="E220" s="1561"/>
      <c r="F220" s="1561"/>
      <c r="G220" s="1993"/>
      <c r="H220" s="1561"/>
      <c r="I220" s="1561"/>
      <c r="J220" s="1561"/>
      <c r="K220" s="1561"/>
      <c r="L220" s="1561"/>
      <c r="M220" s="1561"/>
      <c r="N220" s="1561"/>
      <c r="O220" s="1561"/>
      <c r="P220" s="1561"/>
      <c r="Q220" s="1561"/>
      <c r="R220" s="1561"/>
      <c r="S220" s="1561"/>
      <c r="T220" s="1561"/>
      <c r="U220" s="1561"/>
      <c r="V220" s="1561"/>
      <c r="W220" s="1561"/>
      <c r="X220" s="1561"/>
      <c r="Y220" s="1561"/>
    </row>
    <row r="221" spans="1:25">
      <c r="A221" s="1539"/>
      <c r="B221" s="1561"/>
      <c r="C221" s="1561"/>
      <c r="D221" s="1561"/>
      <c r="E221" s="1561"/>
      <c r="F221" s="1561"/>
      <c r="G221" s="1993"/>
      <c r="H221" s="1561"/>
      <c r="I221" s="1561"/>
      <c r="J221" s="1561"/>
      <c r="K221" s="1561"/>
      <c r="L221" s="1561"/>
      <c r="M221" s="1561"/>
      <c r="N221" s="1561"/>
      <c r="O221" s="1561"/>
      <c r="P221" s="1561"/>
      <c r="Q221" s="1561"/>
      <c r="R221" s="1561"/>
      <c r="S221" s="1561"/>
      <c r="T221" s="1561"/>
      <c r="U221" s="1561"/>
      <c r="V221" s="1561"/>
      <c r="W221" s="1561"/>
      <c r="X221" s="1561"/>
      <c r="Y221" s="1561"/>
    </row>
    <row r="222" spans="1:25">
      <c r="A222" s="1539"/>
      <c r="B222" s="1561"/>
      <c r="C222" s="1561"/>
      <c r="D222" s="1561"/>
      <c r="E222" s="1561"/>
      <c r="F222" s="1561"/>
      <c r="G222" s="1993"/>
      <c r="H222" s="1561"/>
      <c r="I222" s="1561"/>
      <c r="J222" s="1561"/>
      <c r="K222" s="1561"/>
      <c r="L222" s="1561"/>
      <c r="M222" s="1561"/>
      <c r="N222" s="1561"/>
      <c r="O222" s="1561"/>
      <c r="P222" s="1561"/>
      <c r="Q222" s="1561"/>
      <c r="R222" s="1561"/>
      <c r="S222" s="1561"/>
      <c r="T222" s="1561"/>
      <c r="U222" s="1561"/>
      <c r="V222" s="1561"/>
      <c r="W222" s="1561"/>
      <c r="X222" s="1561"/>
      <c r="Y222" s="1561"/>
    </row>
    <row r="223" spans="1:25">
      <c r="A223" s="1539"/>
      <c r="B223" s="1561"/>
      <c r="C223" s="1561"/>
      <c r="D223" s="1561"/>
      <c r="E223" s="1561"/>
      <c r="F223" s="1561"/>
      <c r="G223" s="1993"/>
      <c r="H223" s="1561"/>
      <c r="I223" s="1561"/>
      <c r="J223" s="1561"/>
      <c r="K223" s="1561"/>
      <c r="L223" s="1561"/>
      <c r="M223" s="1561"/>
      <c r="N223" s="1561"/>
      <c r="O223" s="1561"/>
      <c r="P223" s="1561"/>
      <c r="Q223" s="1561"/>
      <c r="R223" s="1561"/>
      <c r="S223" s="1561"/>
      <c r="T223" s="1561"/>
      <c r="U223" s="1561"/>
      <c r="V223" s="1561"/>
      <c r="W223" s="1561"/>
      <c r="X223" s="1561"/>
      <c r="Y223" s="1561"/>
    </row>
    <row r="224" spans="1:25">
      <c r="A224" s="1539"/>
      <c r="B224" s="1561"/>
      <c r="C224" s="1561"/>
      <c r="D224" s="1561"/>
      <c r="E224" s="1561"/>
      <c r="F224" s="1561"/>
      <c r="G224" s="1993"/>
      <c r="H224" s="1561"/>
      <c r="I224" s="1561"/>
      <c r="J224" s="1561"/>
      <c r="K224" s="1561"/>
      <c r="L224" s="1561"/>
      <c r="M224" s="1561"/>
      <c r="N224" s="1561"/>
      <c r="O224" s="1561"/>
      <c r="P224" s="1561"/>
      <c r="Q224" s="1561"/>
      <c r="R224" s="1561"/>
      <c r="S224" s="1561"/>
      <c r="T224" s="1561"/>
      <c r="U224" s="1561"/>
      <c r="V224" s="1561"/>
      <c r="W224" s="1561"/>
      <c r="X224" s="1561"/>
      <c r="Y224" s="1561"/>
    </row>
    <row r="225" spans="1:25">
      <c r="A225" s="1539"/>
      <c r="B225" s="1561"/>
      <c r="C225" s="1561"/>
      <c r="D225" s="1561"/>
      <c r="E225" s="1561"/>
      <c r="F225" s="1561"/>
      <c r="G225" s="1993"/>
      <c r="H225" s="1561"/>
      <c r="I225" s="1561"/>
      <c r="J225" s="1561"/>
      <c r="K225" s="1561"/>
      <c r="L225" s="1561"/>
      <c r="M225" s="1561"/>
      <c r="N225" s="1561"/>
      <c r="O225" s="1561"/>
      <c r="P225" s="1561"/>
      <c r="Q225" s="1561"/>
      <c r="R225" s="1561"/>
      <c r="S225" s="1561"/>
      <c r="T225" s="1561"/>
      <c r="U225" s="1561"/>
      <c r="V225" s="1561"/>
      <c r="W225" s="1561"/>
      <c r="X225" s="1561"/>
      <c r="Y225" s="1561"/>
    </row>
    <row r="226" spans="1:25">
      <c r="A226" s="1539"/>
      <c r="B226" s="1561"/>
      <c r="C226" s="1561"/>
      <c r="D226" s="1561"/>
      <c r="E226" s="1561"/>
      <c r="F226" s="1561"/>
      <c r="G226" s="1993"/>
      <c r="H226" s="1561"/>
      <c r="I226" s="1561"/>
      <c r="J226" s="1561"/>
      <c r="K226" s="1561"/>
      <c r="L226" s="1561"/>
      <c r="M226" s="1561"/>
      <c r="N226" s="1561"/>
      <c r="O226" s="1561"/>
      <c r="P226" s="1561"/>
      <c r="Q226" s="1561"/>
      <c r="R226" s="1561"/>
      <c r="S226" s="1561"/>
      <c r="T226" s="1561"/>
      <c r="U226" s="1561"/>
      <c r="V226" s="1561"/>
      <c r="W226" s="1561"/>
      <c r="X226" s="1561"/>
      <c r="Y226" s="1561"/>
    </row>
    <row r="227" spans="1:25">
      <c r="A227" s="1539"/>
      <c r="B227" s="1561"/>
      <c r="C227" s="1561"/>
      <c r="D227" s="1561"/>
      <c r="E227" s="1561"/>
      <c r="F227" s="1561"/>
      <c r="G227" s="1993"/>
      <c r="H227" s="1561"/>
      <c r="I227" s="1561"/>
      <c r="J227" s="1561"/>
      <c r="K227" s="1561"/>
      <c r="L227" s="1561"/>
      <c r="M227" s="1561"/>
      <c r="N227" s="1561"/>
      <c r="O227" s="1561"/>
      <c r="P227" s="1561"/>
      <c r="Q227" s="1561"/>
      <c r="R227" s="1561"/>
      <c r="S227" s="1561"/>
      <c r="T227" s="1561"/>
      <c r="U227" s="1561"/>
      <c r="V227" s="1561"/>
      <c r="W227" s="1561"/>
      <c r="X227" s="1561"/>
      <c r="Y227" s="1561"/>
    </row>
    <row r="228" spans="1:25">
      <c r="A228" s="1539"/>
      <c r="B228" s="1561"/>
      <c r="C228" s="1561"/>
      <c r="D228" s="1561"/>
      <c r="E228" s="1561"/>
      <c r="F228" s="1561"/>
      <c r="G228" s="1993"/>
      <c r="H228" s="1561"/>
      <c r="I228" s="1561"/>
      <c r="J228" s="1561"/>
      <c r="K228" s="1561"/>
      <c r="L228" s="1561"/>
      <c r="M228" s="1561"/>
      <c r="N228" s="1561"/>
      <c r="O228" s="1561"/>
      <c r="P228" s="1561"/>
      <c r="Q228" s="1561"/>
      <c r="R228" s="1561"/>
      <c r="S228" s="1561"/>
      <c r="T228" s="1561"/>
      <c r="U228" s="1561"/>
      <c r="V228" s="1561"/>
      <c r="W228" s="1561"/>
      <c r="X228" s="1561"/>
      <c r="Y228" s="1561"/>
    </row>
    <row r="229" spans="1:25">
      <c r="A229" s="1539"/>
      <c r="B229" s="1561"/>
      <c r="C229" s="1561"/>
      <c r="D229" s="1561"/>
      <c r="E229" s="1561"/>
      <c r="F229" s="1561"/>
      <c r="G229" s="1993"/>
      <c r="H229" s="1561"/>
      <c r="I229" s="1561"/>
      <c r="J229" s="1561"/>
      <c r="K229" s="1561"/>
      <c r="L229" s="1561"/>
      <c r="M229" s="1561"/>
      <c r="N229" s="1561"/>
      <c r="O229" s="1561"/>
      <c r="P229" s="1561"/>
      <c r="Q229" s="1561"/>
      <c r="R229" s="1561"/>
      <c r="S229" s="1561"/>
      <c r="T229" s="1561"/>
      <c r="U229" s="1561"/>
      <c r="V229" s="1561"/>
      <c r="W229" s="1561"/>
      <c r="X229" s="1561"/>
      <c r="Y229" s="1561"/>
    </row>
    <row r="230" spans="1:25">
      <c r="A230" s="1539"/>
      <c r="B230" s="1561"/>
      <c r="C230" s="1561"/>
      <c r="D230" s="1561"/>
      <c r="E230" s="1561"/>
      <c r="F230" s="1561"/>
      <c r="G230" s="1993"/>
      <c r="H230" s="1561"/>
      <c r="I230" s="1561"/>
      <c r="J230" s="1561"/>
      <c r="K230" s="1561"/>
      <c r="L230" s="1561"/>
      <c r="M230" s="1561"/>
      <c r="N230" s="1561"/>
      <c r="O230" s="1561"/>
      <c r="P230" s="1561"/>
      <c r="Q230" s="1561"/>
      <c r="R230" s="1561"/>
      <c r="S230" s="1561"/>
      <c r="T230" s="1561"/>
      <c r="U230" s="1561"/>
      <c r="V230" s="1561"/>
      <c r="W230" s="1561"/>
      <c r="X230" s="1561"/>
      <c r="Y230" s="1561"/>
    </row>
    <row r="231" spans="1:25">
      <c r="A231" s="1539"/>
      <c r="B231" s="1561"/>
      <c r="C231" s="1561"/>
      <c r="D231" s="1561"/>
      <c r="E231" s="1561"/>
      <c r="F231" s="1561"/>
      <c r="G231" s="1993"/>
      <c r="H231" s="1561"/>
      <c r="I231" s="1561"/>
      <c r="J231" s="1561"/>
      <c r="K231" s="1561"/>
      <c r="L231" s="1561"/>
      <c r="M231" s="1561"/>
      <c r="N231" s="1561"/>
      <c r="O231" s="1561"/>
      <c r="P231" s="1561"/>
      <c r="Q231" s="1561"/>
      <c r="R231" s="1561"/>
      <c r="S231" s="1561"/>
      <c r="T231" s="1561"/>
      <c r="U231" s="1561"/>
      <c r="V231" s="1561"/>
      <c r="W231" s="1561"/>
      <c r="X231" s="1561"/>
      <c r="Y231" s="1561"/>
    </row>
    <row r="232" spans="1:25">
      <c r="A232" s="1539"/>
      <c r="B232" s="1561"/>
      <c r="C232" s="1561"/>
      <c r="D232" s="1561"/>
      <c r="E232" s="1561"/>
      <c r="F232" s="1561"/>
      <c r="G232" s="1993"/>
      <c r="H232" s="1561"/>
      <c r="I232" s="1561"/>
      <c r="J232" s="1561"/>
      <c r="K232" s="1561"/>
      <c r="L232" s="1561"/>
      <c r="M232" s="1561"/>
      <c r="N232" s="1561"/>
      <c r="O232" s="1561"/>
      <c r="P232" s="1561"/>
      <c r="Q232" s="1561"/>
      <c r="R232" s="1561"/>
      <c r="S232" s="1561"/>
      <c r="T232" s="1561"/>
      <c r="U232" s="1561"/>
      <c r="V232" s="1561"/>
      <c r="W232" s="1561"/>
      <c r="X232" s="1561"/>
      <c r="Y232" s="1561"/>
    </row>
    <row r="233" spans="1:25">
      <c r="A233" s="1539"/>
      <c r="B233" s="1561"/>
      <c r="C233" s="1561"/>
      <c r="D233" s="1561"/>
      <c r="E233" s="1561"/>
      <c r="F233" s="1561"/>
      <c r="G233" s="1993"/>
    </row>
    <row r="234" spans="1:25">
      <c r="A234" s="1539"/>
      <c r="B234" s="1561"/>
      <c r="C234" s="1561"/>
      <c r="D234" s="1561"/>
      <c r="E234" s="1561"/>
      <c r="F234" s="1561"/>
      <c r="G234" s="1993"/>
    </row>
    <row r="235" spans="1:25">
      <c r="A235" s="1539"/>
      <c r="B235" s="1561"/>
      <c r="C235" s="1561"/>
      <c r="D235" s="1561"/>
      <c r="E235" s="1561"/>
      <c r="F235" s="1561"/>
      <c r="G235" s="1993"/>
    </row>
    <row r="236" spans="1:25">
      <c r="A236" s="1539"/>
      <c r="B236" s="1561"/>
      <c r="C236" s="1561"/>
      <c r="D236" s="1561"/>
      <c r="E236" s="1561"/>
      <c r="F236" s="1561"/>
      <c r="G236" s="1993"/>
    </row>
    <row r="237" spans="1:25">
      <c r="A237" s="1539"/>
      <c r="B237" s="1561"/>
      <c r="C237" s="1561"/>
      <c r="D237" s="1561"/>
      <c r="E237" s="1561"/>
      <c r="F237" s="1561"/>
      <c r="G237" s="1993"/>
    </row>
    <row r="238" spans="1:25">
      <c r="A238" s="1539"/>
      <c r="B238" s="1561"/>
      <c r="C238" s="1561"/>
      <c r="D238" s="1561"/>
      <c r="E238" s="1561"/>
      <c r="F238" s="1561"/>
      <c r="G238" s="1993"/>
    </row>
    <row r="239" spans="1:25">
      <c r="A239" s="1539"/>
      <c r="B239" s="1561"/>
      <c r="C239" s="1561"/>
      <c r="D239" s="1561"/>
      <c r="E239" s="1561"/>
      <c r="F239" s="1561"/>
      <c r="G239" s="1993"/>
    </row>
    <row r="240" spans="1:25">
      <c r="A240" s="1539"/>
      <c r="B240" s="1561"/>
      <c r="C240" s="1561"/>
      <c r="D240" s="1561"/>
      <c r="E240" s="1561"/>
      <c r="F240" s="1561"/>
      <c r="G240" s="1993"/>
    </row>
    <row r="241" spans="1:7">
      <c r="A241" s="1539"/>
      <c r="B241" s="1561"/>
      <c r="C241" s="1561"/>
      <c r="D241" s="1561"/>
      <c r="E241" s="1561"/>
      <c r="F241" s="1561"/>
      <c r="G241" s="1993"/>
    </row>
    <row r="242" spans="1:7">
      <c r="A242" s="1539"/>
      <c r="B242" s="1561"/>
      <c r="C242" s="1561"/>
      <c r="D242" s="1561"/>
      <c r="E242" s="1561"/>
      <c r="F242" s="1561"/>
      <c r="G242" s="1993"/>
    </row>
    <row r="243" spans="1:7">
      <c r="A243" s="1539"/>
      <c r="B243" s="1561"/>
      <c r="C243" s="1561"/>
      <c r="D243" s="1561"/>
      <c r="E243" s="1561"/>
      <c r="F243" s="1561"/>
      <c r="G243" s="1993"/>
    </row>
    <row r="244" spans="1:7">
      <c r="A244" s="1539"/>
      <c r="B244" s="1561"/>
      <c r="C244" s="1561"/>
      <c r="D244" s="1561"/>
      <c r="E244" s="1561"/>
      <c r="F244" s="1561"/>
      <c r="G244" s="1993"/>
    </row>
    <row r="245" spans="1:7">
      <c r="A245" s="1539"/>
      <c r="B245" s="1561"/>
      <c r="C245" s="1561"/>
      <c r="D245" s="1561"/>
      <c r="E245" s="1561"/>
      <c r="F245" s="1561"/>
      <c r="G245" s="1993"/>
    </row>
    <row r="246" spans="1:7">
      <c r="A246" s="1539"/>
      <c r="B246" s="1561"/>
      <c r="C246" s="1561"/>
      <c r="D246" s="1561"/>
      <c r="E246" s="1561"/>
      <c r="F246" s="1561"/>
      <c r="G246" s="1993"/>
    </row>
    <row r="247" spans="1:7">
      <c r="A247" s="1539"/>
      <c r="B247" s="1561"/>
      <c r="C247" s="1561"/>
      <c r="D247" s="1561"/>
      <c r="E247" s="1561"/>
      <c r="F247" s="1561"/>
      <c r="G247" s="1993"/>
    </row>
    <row r="248" spans="1:7">
      <c r="A248" s="1539"/>
      <c r="B248" s="1561"/>
      <c r="C248" s="1561"/>
      <c r="D248" s="1561"/>
      <c r="E248" s="1561"/>
      <c r="F248" s="1561"/>
      <c r="G248" s="1993"/>
    </row>
    <row r="249" spans="1:7" ht="15.75" thickBot="1">
      <c r="A249" s="1777"/>
      <c r="B249" s="1572"/>
      <c r="C249" s="1995"/>
      <c r="D249" s="1995"/>
      <c r="E249" s="1995"/>
      <c r="F249" s="1572"/>
      <c r="G249" s="2002"/>
    </row>
    <row r="251" spans="1:7" ht="15.75">
      <c r="A251" s="2503" t="s">
        <v>4668</v>
      </c>
      <c r="B251" s="2633"/>
      <c r="C251" s="2633"/>
      <c r="D251" s="2633"/>
      <c r="E251" s="2634"/>
      <c r="F251" s="2503"/>
      <c r="G251" s="1561"/>
    </row>
    <row r="252" spans="1:7">
      <c r="A252" s="1576" t="s">
        <v>1195</v>
      </c>
      <c r="B252" s="1576"/>
      <c r="C252" s="1576"/>
      <c r="D252" s="1576"/>
      <c r="E252" s="1576"/>
      <c r="F252" s="1576"/>
      <c r="G252" s="1576"/>
    </row>
    <row r="253" spans="1:7" ht="15.75" thickBot="1">
      <c r="A253" s="1561"/>
      <c r="B253" s="1561" t="str">
        <f>'Data Sheet'!$C$25</f>
        <v xml:space="preserve">New York State Electric &amp; Gas Corporation </v>
      </c>
      <c r="C253" s="1561"/>
      <c r="D253" s="1561"/>
      <c r="E253" s="1561"/>
      <c r="F253" s="1998" t="str">
        <f>'Data Sheet'!$C$40</f>
        <v xml:space="preserve"> </v>
      </c>
      <c r="G253" s="1538" t="str">
        <f>'Data Sheet'!$C$38</f>
        <v>12/31/2017</v>
      </c>
    </row>
    <row r="254" spans="1:7">
      <c r="A254" s="1535"/>
      <c r="B254" s="1693"/>
      <c r="C254" s="1693"/>
      <c r="D254" s="1693"/>
      <c r="E254" s="1693"/>
      <c r="F254" s="1693"/>
      <c r="G254" s="1902"/>
    </row>
    <row r="255" spans="1:7" ht="15.75">
      <c r="A255" s="1999"/>
      <c r="B255" s="1576" t="s">
        <v>1180</v>
      </c>
      <c r="C255" s="1576"/>
      <c r="D255" s="1576"/>
      <c r="E255" s="1576"/>
      <c r="F255" s="1576"/>
      <c r="G255" s="2000"/>
    </row>
    <row r="256" spans="1:7">
      <c r="A256" s="1539"/>
      <c r="B256" s="1561"/>
      <c r="C256" s="1561"/>
      <c r="D256" s="1561"/>
      <c r="E256" s="1561"/>
      <c r="F256" s="1561"/>
      <c r="G256" s="1541"/>
    </row>
    <row r="257" spans="1:7">
      <c r="A257" s="1550"/>
      <c r="B257" s="1577"/>
      <c r="C257" s="1577"/>
      <c r="D257" s="1577"/>
      <c r="E257" s="1577"/>
      <c r="F257" s="1577"/>
      <c r="G257" s="2001"/>
    </row>
    <row r="258" spans="1:7">
      <c r="A258" s="1539"/>
      <c r="B258" s="1561"/>
      <c r="C258" s="1561"/>
      <c r="D258" s="1561"/>
      <c r="E258" s="1561"/>
      <c r="F258" s="1561"/>
      <c r="G258" s="1993"/>
    </row>
    <row r="259" spans="1:7">
      <c r="A259" s="1539"/>
      <c r="B259" s="1561"/>
      <c r="C259" s="1561"/>
      <c r="D259" s="1561"/>
      <c r="E259" s="1561"/>
      <c r="F259" s="1561"/>
      <c r="G259" s="1993"/>
    </row>
    <row r="260" spans="1:7">
      <c r="A260" s="1539"/>
      <c r="B260" s="1561"/>
      <c r="C260" s="1561"/>
      <c r="D260" s="1561"/>
      <c r="E260" s="1561"/>
      <c r="F260" s="1561"/>
      <c r="G260" s="1993"/>
    </row>
    <row r="261" spans="1:7">
      <c r="A261" s="1539"/>
      <c r="B261" s="1561"/>
      <c r="C261" s="1561"/>
      <c r="D261" s="1561"/>
      <c r="E261" s="1561"/>
      <c r="F261" s="1561"/>
      <c r="G261" s="1993"/>
    </row>
    <row r="262" spans="1:7">
      <c r="A262" s="1539"/>
      <c r="B262" s="1561"/>
      <c r="C262" s="1561"/>
      <c r="D262" s="1561"/>
      <c r="E262" s="1561"/>
      <c r="F262" s="1561"/>
      <c r="G262" s="1993"/>
    </row>
    <row r="263" spans="1:7">
      <c r="A263" s="1539"/>
      <c r="B263" s="1561"/>
      <c r="C263" s="1561"/>
      <c r="D263" s="1561"/>
      <c r="E263" s="1561"/>
      <c r="F263" s="1561"/>
      <c r="G263" s="1993"/>
    </row>
    <row r="264" spans="1:7">
      <c r="A264" s="1539"/>
      <c r="B264" s="1561"/>
      <c r="C264" s="1561"/>
      <c r="D264" s="1561"/>
      <c r="E264" s="1561"/>
      <c r="F264" s="1561"/>
      <c r="G264" s="1993"/>
    </row>
    <row r="265" spans="1:7">
      <c r="A265" s="1539"/>
      <c r="B265" s="1561"/>
      <c r="C265" s="1561"/>
      <c r="D265" s="1561"/>
      <c r="E265" s="1561"/>
      <c r="F265" s="1561"/>
      <c r="G265" s="1993"/>
    </row>
    <row r="266" spans="1:7">
      <c r="A266" s="1539"/>
      <c r="B266" s="1561"/>
      <c r="C266" s="1555"/>
      <c r="D266" s="1561"/>
      <c r="E266" s="1555"/>
      <c r="F266" s="1555"/>
      <c r="G266" s="1993"/>
    </row>
    <row r="267" spans="1:7">
      <c r="A267" s="1539"/>
      <c r="B267" s="1561"/>
      <c r="C267" s="1561"/>
      <c r="D267" s="1561"/>
      <c r="E267" s="1561"/>
      <c r="F267" s="1561"/>
      <c r="G267" s="1993"/>
    </row>
    <row r="268" spans="1:7">
      <c r="A268" s="1539"/>
      <c r="B268" s="1561"/>
      <c r="C268" s="1561"/>
      <c r="D268" s="1561"/>
      <c r="E268" s="1561"/>
      <c r="F268" s="1561"/>
      <c r="G268" s="1993"/>
    </row>
    <row r="269" spans="1:7">
      <c r="A269" s="1539"/>
      <c r="B269" s="1561"/>
      <c r="C269" s="1561"/>
      <c r="D269" s="1561"/>
      <c r="E269" s="1561"/>
      <c r="F269" s="1561"/>
      <c r="G269" s="1993"/>
    </row>
    <row r="270" spans="1:7">
      <c r="A270" s="1539"/>
      <c r="B270" s="1561"/>
      <c r="C270" s="1561"/>
      <c r="D270" s="1561"/>
      <c r="E270" s="1561"/>
      <c r="F270" s="1561"/>
      <c r="G270" s="1993"/>
    </row>
    <row r="271" spans="1:7">
      <c r="A271" s="1539"/>
      <c r="B271" s="1561"/>
      <c r="C271" s="1561"/>
      <c r="D271" s="1561"/>
      <c r="E271" s="1561"/>
      <c r="F271" s="1561"/>
      <c r="G271" s="1993"/>
    </row>
    <row r="272" spans="1:7">
      <c r="A272" s="1539"/>
      <c r="B272" s="1561"/>
      <c r="C272" s="1561"/>
      <c r="D272" s="1561"/>
      <c r="E272" s="1561"/>
      <c r="F272" s="1561"/>
      <c r="G272" s="1993"/>
    </row>
    <row r="273" spans="1:7">
      <c r="A273" s="1539"/>
      <c r="B273" s="1561"/>
      <c r="C273" s="1561"/>
      <c r="D273" s="1561"/>
      <c r="E273" s="1561"/>
      <c r="F273" s="1561"/>
      <c r="G273" s="1993"/>
    </row>
    <row r="274" spans="1:7">
      <c r="A274" s="1539"/>
      <c r="B274" s="1561"/>
      <c r="C274" s="1561"/>
      <c r="D274" s="1561"/>
      <c r="E274" s="1561"/>
      <c r="F274" s="1561"/>
      <c r="G274" s="1993"/>
    </row>
    <row r="275" spans="1:7">
      <c r="A275" s="1539"/>
      <c r="B275" s="1561"/>
      <c r="C275" s="1561"/>
      <c r="D275" s="1561"/>
      <c r="E275" s="1561"/>
      <c r="F275" s="1561"/>
      <c r="G275" s="1993"/>
    </row>
    <row r="276" spans="1:7">
      <c r="A276" s="1539"/>
      <c r="B276" s="1561"/>
      <c r="C276" s="1561"/>
      <c r="D276" s="1561"/>
      <c r="E276" s="1561"/>
      <c r="F276" s="1561"/>
      <c r="G276" s="1993"/>
    </row>
    <row r="277" spans="1:7">
      <c r="A277" s="1539"/>
      <c r="B277" s="1561"/>
      <c r="C277" s="1561"/>
      <c r="D277" s="1561"/>
      <c r="E277" s="1561"/>
      <c r="F277" s="1561"/>
      <c r="G277" s="1993"/>
    </row>
    <row r="278" spans="1:7">
      <c r="A278" s="1539"/>
      <c r="B278" s="1561"/>
      <c r="C278" s="1561"/>
      <c r="D278" s="1561"/>
      <c r="E278" s="1561"/>
      <c r="F278" s="1561"/>
      <c r="G278" s="1993"/>
    </row>
    <row r="279" spans="1:7">
      <c r="A279" s="1539"/>
      <c r="B279" s="1561"/>
      <c r="C279" s="1561"/>
      <c r="D279" s="1561"/>
      <c r="E279" s="1561"/>
      <c r="F279" s="1561"/>
      <c r="G279" s="1993"/>
    </row>
    <row r="280" spans="1:7">
      <c r="A280" s="1539"/>
      <c r="B280" s="1561"/>
      <c r="C280" s="1561"/>
      <c r="D280" s="1561"/>
      <c r="E280" s="1561"/>
      <c r="F280" s="1561"/>
      <c r="G280" s="1993"/>
    </row>
    <row r="281" spans="1:7">
      <c r="A281" s="1539"/>
      <c r="B281" s="1561"/>
      <c r="C281" s="1561"/>
      <c r="D281" s="1561"/>
      <c r="E281" s="1561"/>
      <c r="F281" s="1561"/>
      <c r="G281" s="1993"/>
    </row>
    <row r="282" spans="1:7">
      <c r="A282" s="1539"/>
      <c r="B282" s="1561"/>
      <c r="C282" s="1561"/>
      <c r="D282" s="1561"/>
      <c r="E282" s="1561"/>
      <c r="F282" s="1561"/>
      <c r="G282" s="1993"/>
    </row>
    <row r="283" spans="1:7">
      <c r="A283" s="1539"/>
      <c r="B283" s="1561"/>
      <c r="C283" s="1561"/>
      <c r="D283" s="1561"/>
      <c r="E283" s="1561"/>
      <c r="F283" s="1561"/>
      <c r="G283" s="1993"/>
    </row>
    <row r="284" spans="1:7">
      <c r="A284" s="1539"/>
      <c r="B284" s="1561"/>
      <c r="C284" s="1561"/>
      <c r="D284" s="1561"/>
      <c r="E284" s="1561"/>
      <c r="F284" s="1561"/>
      <c r="G284" s="1993"/>
    </row>
    <row r="285" spans="1:7">
      <c r="A285" s="1539"/>
      <c r="B285" s="1561"/>
      <c r="C285" s="1561"/>
      <c r="D285" s="1561"/>
      <c r="E285" s="1561"/>
      <c r="F285" s="1561"/>
      <c r="G285" s="1993"/>
    </row>
    <row r="286" spans="1:7">
      <c r="A286" s="1539"/>
      <c r="B286" s="1561"/>
      <c r="C286" s="1561"/>
      <c r="D286" s="1561"/>
      <c r="E286" s="1561"/>
      <c r="F286" s="1561"/>
      <c r="G286" s="1993"/>
    </row>
    <row r="287" spans="1:7">
      <c r="A287" s="1539"/>
      <c r="B287" s="1561"/>
      <c r="C287" s="1561"/>
      <c r="D287" s="1561"/>
      <c r="E287" s="1561"/>
      <c r="F287" s="1561"/>
      <c r="G287" s="1993"/>
    </row>
    <row r="288" spans="1:7">
      <c r="A288" s="1539"/>
      <c r="B288" s="1561"/>
      <c r="C288" s="1561"/>
      <c r="D288" s="1561"/>
      <c r="E288" s="1561"/>
      <c r="F288" s="1561"/>
      <c r="G288" s="1993"/>
    </row>
    <row r="289" spans="1:7">
      <c r="A289" s="1539"/>
      <c r="B289" s="1561"/>
      <c r="C289" s="1561"/>
      <c r="D289" s="1561"/>
      <c r="E289" s="1561"/>
      <c r="F289" s="1561"/>
      <c r="G289" s="1993"/>
    </row>
    <row r="290" spans="1:7">
      <c r="A290" s="1539"/>
      <c r="B290" s="1561"/>
      <c r="C290" s="1561"/>
      <c r="D290" s="1561"/>
      <c r="E290" s="1561"/>
      <c r="F290" s="1561"/>
      <c r="G290" s="1993"/>
    </row>
    <row r="291" spans="1:7">
      <c r="A291" s="1539"/>
      <c r="B291" s="1561"/>
      <c r="C291" s="1561"/>
      <c r="D291" s="1561"/>
      <c r="E291" s="1561"/>
      <c r="F291" s="1561"/>
      <c r="G291" s="1993"/>
    </row>
    <row r="292" spans="1:7">
      <c r="A292" s="1539"/>
      <c r="B292" s="1561"/>
      <c r="C292" s="1561"/>
      <c r="D292" s="1561"/>
      <c r="E292" s="1561"/>
      <c r="F292" s="1561"/>
      <c r="G292" s="1993"/>
    </row>
    <row r="293" spans="1:7">
      <c r="A293" s="1539"/>
      <c r="B293" s="1561"/>
      <c r="C293" s="1561"/>
      <c r="D293" s="1561"/>
      <c r="E293" s="1561"/>
      <c r="F293" s="1561"/>
      <c r="G293" s="1993"/>
    </row>
    <row r="294" spans="1:7">
      <c r="A294" s="1539"/>
      <c r="B294" s="1561"/>
      <c r="C294" s="1561"/>
      <c r="D294" s="1561"/>
      <c r="E294" s="1561"/>
      <c r="F294" s="1561"/>
      <c r="G294" s="1993"/>
    </row>
    <row r="295" spans="1:7">
      <c r="A295" s="1539"/>
      <c r="B295" s="1561"/>
      <c r="C295" s="1561"/>
      <c r="D295" s="1561"/>
      <c r="E295" s="1561"/>
      <c r="F295" s="1561"/>
      <c r="G295" s="1993"/>
    </row>
    <row r="296" spans="1:7">
      <c r="A296" s="1539"/>
      <c r="B296" s="1561"/>
      <c r="C296" s="1561"/>
      <c r="D296" s="1561"/>
      <c r="E296" s="1561"/>
      <c r="F296" s="1561"/>
      <c r="G296" s="1993"/>
    </row>
    <row r="297" spans="1:7">
      <c r="A297" s="1539"/>
      <c r="B297" s="1561"/>
      <c r="C297" s="1561"/>
      <c r="D297" s="1561"/>
      <c r="E297" s="1561"/>
      <c r="F297" s="1561"/>
      <c r="G297" s="1993"/>
    </row>
    <row r="298" spans="1:7">
      <c r="A298" s="1539"/>
      <c r="B298" s="1561"/>
      <c r="C298" s="1561"/>
      <c r="D298" s="1561"/>
      <c r="E298" s="1561"/>
      <c r="F298" s="1561"/>
      <c r="G298" s="1993"/>
    </row>
    <row r="299" spans="1:7">
      <c r="A299" s="1539"/>
      <c r="B299" s="1561"/>
      <c r="C299" s="1561"/>
      <c r="D299" s="1561"/>
      <c r="E299" s="1561"/>
      <c r="F299" s="1561"/>
      <c r="G299" s="1993"/>
    </row>
    <row r="300" spans="1:7">
      <c r="A300" s="1539"/>
      <c r="B300" s="1561"/>
      <c r="C300" s="1561"/>
      <c r="D300" s="1561"/>
      <c r="E300" s="1561"/>
      <c r="F300" s="1561"/>
      <c r="G300" s="1993"/>
    </row>
    <row r="301" spans="1:7">
      <c r="A301" s="1539"/>
      <c r="B301" s="1561"/>
      <c r="C301" s="1561"/>
      <c r="D301" s="1561"/>
      <c r="E301" s="1561"/>
      <c r="F301" s="1561"/>
      <c r="G301" s="1993"/>
    </row>
    <row r="302" spans="1:7">
      <c r="A302" s="1539"/>
      <c r="B302" s="1561"/>
      <c r="C302" s="1561"/>
      <c r="D302" s="1561"/>
      <c r="E302" s="1561"/>
      <c r="F302" s="1561"/>
      <c r="G302" s="1993"/>
    </row>
    <row r="303" spans="1:7">
      <c r="A303" s="1539"/>
      <c r="B303" s="1561"/>
      <c r="C303" s="1561"/>
      <c r="D303" s="1561"/>
      <c r="E303" s="1561"/>
      <c r="F303" s="1561"/>
      <c r="G303" s="1993"/>
    </row>
    <row r="304" spans="1:7">
      <c r="A304" s="1539"/>
      <c r="B304" s="1561"/>
      <c r="C304" s="1561"/>
      <c r="D304" s="1561"/>
      <c r="E304" s="1561"/>
      <c r="F304" s="1561"/>
      <c r="G304" s="1993"/>
    </row>
    <row r="305" spans="1:7">
      <c r="A305" s="1539"/>
      <c r="B305" s="1561"/>
      <c r="C305" s="1561"/>
      <c r="D305" s="1561"/>
      <c r="E305" s="1561"/>
      <c r="F305" s="1561"/>
      <c r="G305" s="1993"/>
    </row>
    <row r="306" spans="1:7">
      <c r="A306" s="1539"/>
      <c r="B306" s="1561"/>
      <c r="C306" s="1561"/>
      <c r="D306" s="1561"/>
      <c r="E306" s="1561"/>
      <c r="F306" s="1561"/>
      <c r="G306" s="1993"/>
    </row>
    <row r="307" spans="1:7">
      <c r="A307" s="1539"/>
      <c r="B307" s="1561"/>
      <c r="C307" s="1561"/>
      <c r="D307" s="1561"/>
      <c r="E307" s="1561"/>
      <c r="F307" s="1561"/>
      <c r="G307" s="1993"/>
    </row>
    <row r="308" spans="1:7">
      <c r="A308" s="1539"/>
      <c r="B308" s="1561"/>
      <c r="C308" s="1561"/>
      <c r="D308" s="1561"/>
      <c r="E308" s="1561"/>
      <c r="F308" s="1561"/>
      <c r="G308" s="1993"/>
    </row>
    <row r="309" spans="1:7">
      <c r="A309" s="1539"/>
      <c r="B309" s="1561"/>
      <c r="C309" s="1561"/>
      <c r="D309" s="1561"/>
      <c r="E309" s="1561"/>
      <c r="F309" s="1561"/>
      <c r="G309" s="1993"/>
    </row>
    <row r="310" spans="1:7" ht="15.75" thickBot="1">
      <c r="A310" s="1777"/>
      <c r="B310" s="1572"/>
      <c r="C310" s="1995"/>
      <c r="D310" s="1995"/>
      <c r="E310" s="1995"/>
      <c r="F310" s="1572"/>
      <c r="G310" s="2002"/>
    </row>
    <row r="312" spans="1:7" ht="15.75">
      <c r="A312" s="2503" t="s">
        <v>4668</v>
      </c>
      <c r="B312" s="2633"/>
      <c r="C312" s="2633"/>
      <c r="D312" s="2633"/>
      <c r="E312" s="2634"/>
      <c r="F312" s="2503"/>
      <c r="G312" s="1561"/>
    </row>
    <row r="313" spans="1:7">
      <c r="A313" s="1576" t="s">
        <v>1196</v>
      </c>
      <c r="B313" s="1576"/>
      <c r="C313" s="1576"/>
      <c r="D313" s="1576"/>
      <c r="E313" s="1576"/>
      <c r="F313" s="1576"/>
      <c r="G313" s="1576"/>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9" max="16383" man="1"/>
    <brk id="131" max="16383" man="1"/>
    <brk id="192" max="16383" man="1"/>
    <brk id="25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BD86"/>
  <sheetViews>
    <sheetView defaultGridColor="0" topLeftCell="A16" colorId="22" zoomScaleNormal="100" zoomScaleSheetLayoutView="80" workbookViewId="0">
      <selection activeCell="J53" sqref="J53"/>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406</v>
      </c>
      <c r="B1" s="66"/>
      <c r="C1" s="66"/>
      <c r="D1" s="228" t="s">
        <v>3290</v>
      </c>
      <c r="E1" s="229" t="s">
        <v>1801</v>
      </c>
      <c r="F1" s="259" t="s">
        <v>1802</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 xml:space="preserve">New York State Electric &amp; Gas Corporation </v>
      </c>
      <c r="B2" s="17"/>
      <c r="C2" s="17"/>
      <c r="D2" s="78" t="s">
        <v>1817</v>
      </c>
      <c r="E2" s="97" t="s">
        <v>3309</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407</v>
      </c>
      <c r="E3" s="703" t="str">
        <f>'Data Sheet'!$C$40</f>
        <v xml:space="preserve"> </v>
      </c>
      <c r="F3" s="110" t="str">
        <f>'Data Sheet'!$C$38</f>
        <v>12/31/2017</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30" t="s">
        <v>1805</v>
      </c>
      <c r="B4" s="231"/>
      <c r="C4" s="231"/>
      <c r="D4" s="231"/>
      <c r="E4" s="231"/>
      <c r="F4" s="232"/>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3" t="s">
        <v>1806</v>
      </c>
      <c r="B6" s="234"/>
      <c r="C6" s="234"/>
      <c r="D6" s="234"/>
      <c r="E6" s="234"/>
      <c r="F6" s="235"/>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3" t="s">
        <v>1807</v>
      </c>
      <c r="B7" s="234"/>
      <c r="C7" s="234"/>
      <c r="D7" s="234"/>
      <c r="E7" s="234"/>
      <c r="F7" s="235"/>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3"/>
      <c r="B8" s="234"/>
      <c r="C8" s="234"/>
      <c r="D8" s="234"/>
      <c r="E8" s="234"/>
      <c r="F8" s="235"/>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3" t="s">
        <v>99</v>
      </c>
      <c r="B9" s="234"/>
      <c r="C9" s="234"/>
      <c r="D9" s="234"/>
      <c r="E9" s="234"/>
      <c r="F9" s="235"/>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3"/>
      <c r="B10" s="234"/>
      <c r="C10" s="234"/>
      <c r="D10" s="234"/>
      <c r="E10" s="234"/>
      <c r="F10" s="235"/>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3" t="s">
        <v>100</v>
      </c>
      <c r="B11" s="234"/>
      <c r="C11" s="234"/>
      <c r="D11" s="234"/>
      <c r="E11" s="234"/>
      <c r="F11" s="235"/>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3" t="s">
        <v>101</v>
      </c>
      <c r="B12" s="234"/>
      <c r="C12" s="234"/>
      <c r="D12" s="234"/>
      <c r="E12" s="234"/>
      <c r="F12" s="235"/>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3" t="s">
        <v>102</v>
      </c>
      <c r="B13" s="234"/>
      <c r="C13" s="234"/>
      <c r="D13" s="234"/>
      <c r="E13" s="234"/>
      <c r="F13" s="235"/>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3"/>
      <c r="B14" s="234"/>
      <c r="C14" s="234"/>
      <c r="D14" s="234"/>
      <c r="E14" s="234"/>
      <c r="F14" s="235"/>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3" t="s">
        <v>103</v>
      </c>
      <c r="B15" s="234"/>
      <c r="C15" s="234"/>
      <c r="D15" s="234"/>
      <c r="E15" s="234"/>
      <c r="F15" s="235"/>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3" t="s">
        <v>104</v>
      </c>
      <c r="B16" s="234"/>
      <c r="C16" s="234"/>
      <c r="D16" s="234"/>
      <c r="E16" s="234"/>
      <c r="F16" s="235"/>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7"/>
      <c r="C18" s="17"/>
      <c r="D18" s="17"/>
      <c r="E18" s="17"/>
      <c r="F18" s="237"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38" t="s">
        <v>1728</v>
      </c>
      <c r="B19" s="97"/>
      <c r="C19" s="17" t="s">
        <v>106</v>
      </c>
      <c r="D19" s="17"/>
      <c r="E19" s="17"/>
      <c r="F19" s="560"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39" t="s">
        <v>1731</v>
      </c>
      <c r="B20" s="104"/>
      <c r="C20" s="77" t="s">
        <v>108</v>
      </c>
      <c r="D20" s="77"/>
      <c r="E20" s="77"/>
      <c r="F20" s="665" t="s">
        <v>3022</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7"/>
      <c r="C21" s="17"/>
      <c r="D21" s="17"/>
      <c r="E21" s="17"/>
      <c r="F21" s="282"/>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97" t="s">
        <v>2998</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7"/>
      <c r="C23" s="17" t="s">
        <v>5963</v>
      </c>
      <c r="D23" s="17"/>
      <c r="E23" s="17"/>
      <c r="F23" s="282">
        <v>10676470</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7"/>
      <c r="C24" s="17" t="s">
        <v>5964</v>
      </c>
      <c r="D24" s="17"/>
      <c r="E24" s="17"/>
      <c r="F24" s="283">
        <v>43577276</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7"/>
      <c r="C25" s="17" t="s">
        <v>5965</v>
      </c>
      <c r="D25" s="17"/>
      <c r="E25" s="17"/>
      <c r="F25" s="283">
        <v>2458381</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7"/>
      <c r="C26" s="17"/>
      <c r="D26" s="17"/>
      <c r="E26" s="17"/>
      <c r="F26" s="283"/>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7"/>
      <c r="C27" s="17"/>
      <c r="D27" s="17"/>
      <c r="E27" s="17"/>
      <c r="F27" s="283"/>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7"/>
      <c r="C28" s="17"/>
      <c r="D28" s="17"/>
      <c r="E28" s="17"/>
      <c r="F28" s="283"/>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7"/>
      <c r="C29" s="17"/>
      <c r="D29" s="17"/>
      <c r="E29" s="17"/>
      <c r="F29" s="283"/>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7"/>
      <c r="C30" s="17"/>
      <c r="D30" s="17"/>
      <c r="E30" s="17"/>
      <c r="F30" s="283"/>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7"/>
      <c r="C31" s="17"/>
      <c r="D31" s="17"/>
      <c r="E31" s="17"/>
      <c r="F31" s="283"/>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7"/>
      <c r="C32" s="17"/>
      <c r="D32" s="17"/>
      <c r="E32" s="17"/>
      <c r="F32" s="283"/>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7"/>
      <c r="C33" s="17"/>
      <c r="D33" s="17"/>
      <c r="E33" s="17"/>
      <c r="F33" s="283"/>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7"/>
      <c r="C34" s="17"/>
      <c r="D34" s="17"/>
      <c r="E34" s="17"/>
      <c r="F34" s="283"/>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7"/>
      <c r="C35" s="17"/>
      <c r="D35" s="17"/>
      <c r="E35" s="17"/>
      <c r="F35" s="283"/>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7"/>
      <c r="C36" s="17"/>
      <c r="D36" s="17"/>
      <c r="E36" s="17"/>
      <c r="F36" s="283"/>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7"/>
      <c r="C37" s="17"/>
      <c r="D37" s="17"/>
      <c r="E37" s="17"/>
      <c r="F37" s="283"/>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7"/>
      <c r="C38" s="17"/>
      <c r="D38" s="17"/>
      <c r="E38" s="17"/>
      <c r="F38" s="283"/>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7"/>
      <c r="C39" s="17" t="s">
        <v>109</v>
      </c>
      <c r="D39" s="17"/>
      <c r="E39" s="17"/>
      <c r="F39" s="283"/>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7"/>
      <c r="C40" s="17"/>
      <c r="D40" s="17" t="s">
        <v>1190</v>
      </c>
      <c r="E40" s="17"/>
      <c r="F40" s="263">
        <f>SUM(F21:F39)</f>
        <v>56712127</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7" t="s">
        <v>2999</v>
      </c>
      <c r="C41" s="17"/>
      <c r="D41" s="17"/>
      <c r="E41" s="17"/>
      <c r="F41" s="282"/>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7"/>
      <c r="C42" s="17" t="s">
        <v>5963</v>
      </c>
      <c r="D42" s="17"/>
      <c r="E42" s="17"/>
      <c r="F42" s="282">
        <v>863553</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7"/>
      <c r="C43" s="17" t="s">
        <v>5964</v>
      </c>
      <c r="D43" s="17"/>
      <c r="E43" s="17"/>
      <c r="F43" s="283">
        <v>10442617</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7"/>
      <c r="C44" s="17" t="s">
        <v>5965</v>
      </c>
      <c r="D44" s="17"/>
      <c r="E44" s="17"/>
      <c r="F44" s="283">
        <v>1618695</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7"/>
      <c r="C45" s="17"/>
      <c r="D45" s="17"/>
      <c r="E45" s="17"/>
      <c r="F45" s="283"/>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7"/>
      <c r="C46" s="17"/>
      <c r="D46" s="17"/>
      <c r="E46" s="17"/>
      <c r="F46" s="283"/>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7"/>
      <c r="C47" s="17"/>
      <c r="D47" s="17"/>
      <c r="E47" s="17"/>
      <c r="F47" s="283"/>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7"/>
      <c r="C48" s="17"/>
      <c r="D48" s="17"/>
      <c r="E48" s="17"/>
      <c r="F48" s="283"/>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7"/>
      <c r="C49" s="17"/>
      <c r="D49" s="17"/>
      <c r="E49" s="17"/>
      <c r="F49" s="283"/>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7"/>
      <c r="C50" s="17"/>
      <c r="D50" s="17"/>
      <c r="E50" s="17"/>
      <c r="F50" s="283"/>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7"/>
      <c r="C51" s="17"/>
      <c r="D51" s="17"/>
      <c r="E51" s="17"/>
      <c r="F51" s="283"/>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7"/>
      <c r="C52" s="17" t="s">
        <v>109</v>
      </c>
      <c r="D52" s="17"/>
      <c r="E52" s="17"/>
      <c r="F52" s="282"/>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7"/>
      <c r="C53" s="17"/>
      <c r="D53" s="17" t="s">
        <v>1190</v>
      </c>
      <c r="E53" s="17"/>
      <c r="F53" s="263">
        <f>SUM(F41:F52)</f>
        <v>12924865</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97" t="s">
        <v>3549</v>
      </c>
      <c r="C54" s="17"/>
      <c r="D54" s="17"/>
      <c r="E54" s="17"/>
      <c r="F54" s="282"/>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7"/>
      <c r="C55" s="17"/>
      <c r="D55" s="17"/>
      <c r="E55" s="17"/>
      <c r="F55" s="282"/>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7"/>
      <c r="C56" s="17"/>
      <c r="D56" s="17"/>
      <c r="E56" s="17"/>
      <c r="F56" s="283"/>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7"/>
      <c r="C57" s="17"/>
      <c r="D57" s="17"/>
      <c r="E57" s="17"/>
      <c r="F57" s="283"/>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7"/>
      <c r="C58" s="17"/>
      <c r="D58" s="17"/>
      <c r="E58" s="17"/>
      <c r="F58" s="283"/>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7"/>
      <c r="C59" s="17"/>
      <c r="D59" s="17"/>
      <c r="E59" s="17"/>
      <c r="F59" s="283"/>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7"/>
      <c r="C60" s="17"/>
      <c r="D60" s="17"/>
      <c r="E60" s="17"/>
      <c r="F60" s="283"/>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7"/>
      <c r="C61" s="17"/>
      <c r="D61" s="17"/>
      <c r="E61" s="17"/>
      <c r="F61" s="283"/>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7"/>
      <c r="C62" s="17"/>
      <c r="D62" s="17"/>
      <c r="E62" s="17"/>
      <c r="F62" s="283"/>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7"/>
      <c r="C63" s="17"/>
      <c r="D63" s="17"/>
      <c r="E63" s="17"/>
      <c r="F63" s="283"/>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7"/>
      <c r="C64" s="17"/>
      <c r="D64" s="17"/>
      <c r="E64" s="17"/>
      <c r="F64" s="283"/>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7"/>
      <c r="C65" s="17" t="s">
        <v>109</v>
      </c>
      <c r="D65" s="17"/>
      <c r="E65" s="17"/>
      <c r="F65" s="283"/>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7"/>
      <c r="C66" s="17"/>
      <c r="D66" s="17" t="s">
        <v>1190</v>
      </c>
      <c r="E66" s="17"/>
      <c r="F66" s="263">
        <f>SUM(F54:F65)</f>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98">
        <v>46</v>
      </c>
      <c r="B67" s="254"/>
      <c r="C67" s="274" t="s">
        <v>172</v>
      </c>
      <c r="D67" s="274" t="s">
        <v>2920</v>
      </c>
      <c r="E67" s="274"/>
      <c r="F67" s="271">
        <f>SUM(F40+F53+F66)</f>
        <v>69636992</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4" t="s">
        <v>110</v>
      </c>
      <c r="B68" s="17"/>
      <c r="C68" s="17"/>
      <c r="D68" s="114"/>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I133"/>
  <sheetViews>
    <sheetView defaultGridColor="0" topLeftCell="A34" colorId="22" zoomScaleNormal="100" zoomScaleSheetLayoutView="80" workbookViewId="0">
      <selection activeCell="F68" sqref="F68"/>
    </sheetView>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1799</v>
      </c>
      <c r="B1" s="66"/>
      <c r="C1" s="227"/>
      <c r="D1" s="229" t="s">
        <v>3290</v>
      </c>
      <c r="E1" s="66"/>
      <c r="F1" s="229" t="s">
        <v>1801</v>
      </c>
      <c r="G1" s="414" t="s">
        <v>1802</v>
      </c>
    </row>
    <row r="2" spans="1:7">
      <c r="A2" s="72" t="str">
        <f>'Data Sheet'!$C$25</f>
        <v xml:space="preserve">New York State Electric &amp; Gas Corporation </v>
      </c>
      <c r="B2" s="17"/>
      <c r="C2" s="81"/>
      <c r="D2" s="97" t="s">
        <v>1817</v>
      </c>
      <c r="E2" s="17"/>
      <c r="F2" s="97" t="s">
        <v>3309</v>
      </c>
      <c r="G2" s="83"/>
    </row>
    <row r="3" spans="1:7" ht="15" customHeight="1">
      <c r="A3" s="74"/>
      <c r="B3" s="77"/>
      <c r="C3" s="117"/>
      <c r="D3" s="104" t="s">
        <v>407</v>
      </c>
      <c r="E3" s="77"/>
      <c r="F3" s="702" t="str">
        <f>'Data Sheet'!$C$40</f>
        <v xml:space="preserve"> </v>
      </c>
      <c r="G3" s="240" t="str">
        <f>'Data Sheet'!$C$38</f>
        <v>12/31/2017</v>
      </c>
    </row>
    <row r="4" spans="1:7" ht="15" customHeight="1">
      <c r="A4" s="3380" t="s">
        <v>112</v>
      </c>
      <c r="B4" s="3381"/>
      <c r="C4" s="3381"/>
      <c r="D4" s="3381"/>
      <c r="E4" s="3381"/>
      <c r="F4" s="3381"/>
      <c r="G4" s="3382"/>
    </row>
    <row r="5" spans="1:7">
      <c r="A5" s="3385" t="s">
        <v>1453</v>
      </c>
      <c r="B5" s="3383"/>
      <c r="C5" s="3383"/>
      <c r="D5" s="3383"/>
      <c r="E5" s="3383"/>
      <c r="F5" s="3383" t="s">
        <v>1454</v>
      </c>
      <c r="G5" s="3384"/>
    </row>
    <row r="6" spans="1:7">
      <c r="A6" s="3377" t="s">
        <v>113</v>
      </c>
      <c r="B6" s="3378"/>
      <c r="C6" s="3378"/>
      <c r="D6" s="3378"/>
      <c r="E6" s="3378"/>
      <c r="F6" s="3373" t="s">
        <v>114</v>
      </c>
      <c r="G6" s="3374"/>
    </row>
    <row r="7" spans="1:7">
      <c r="A7" s="3377" t="s">
        <v>3030</v>
      </c>
      <c r="B7" s="3378"/>
      <c r="C7" s="3378"/>
      <c r="D7" s="3378"/>
      <c r="E7" s="3378"/>
      <c r="F7" s="3373" t="s">
        <v>3031</v>
      </c>
      <c r="G7" s="3374"/>
    </row>
    <row r="8" spans="1:7">
      <c r="A8" s="3377" t="s">
        <v>3085</v>
      </c>
      <c r="B8" s="3378"/>
      <c r="C8" s="3378"/>
      <c r="D8" s="3378"/>
      <c r="E8" s="3378"/>
      <c r="F8" s="3373" t="s">
        <v>3086</v>
      </c>
      <c r="G8" s="3374"/>
    </row>
    <row r="9" spans="1:7">
      <c r="A9" s="3377" t="s">
        <v>3087</v>
      </c>
      <c r="B9" s="3378"/>
      <c r="C9" s="3378"/>
      <c r="D9" s="3378"/>
      <c r="E9" s="3378"/>
      <c r="F9" s="3373" t="s">
        <v>1455</v>
      </c>
      <c r="G9" s="3374"/>
    </row>
    <row r="10" spans="1:7">
      <c r="A10" s="3377" t="s">
        <v>3088</v>
      </c>
      <c r="B10" s="3378"/>
      <c r="C10" s="3378"/>
      <c r="D10" s="3378"/>
      <c r="E10" s="3378"/>
      <c r="F10" s="3373" t="s">
        <v>3089</v>
      </c>
      <c r="G10" s="3374"/>
    </row>
    <row r="11" spans="1:7">
      <c r="A11" s="3377" t="s">
        <v>3090</v>
      </c>
      <c r="B11" s="3378"/>
      <c r="C11" s="3378"/>
      <c r="D11" s="3378"/>
      <c r="E11" s="3378"/>
      <c r="F11" s="3373" t="s">
        <v>3091</v>
      </c>
      <c r="G11" s="3374"/>
    </row>
    <row r="12" spans="1:7" ht="15.6" customHeight="1">
      <c r="A12" s="3379" t="s">
        <v>3092</v>
      </c>
      <c r="B12" s="3375"/>
      <c r="C12" s="3375"/>
      <c r="D12" s="3375"/>
      <c r="E12" s="2477"/>
      <c r="F12" s="3375" t="s">
        <v>3093</v>
      </c>
      <c r="G12" s="3376"/>
    </row>
    <row r="13" spans="1:7" ht="17.45" customHeight="1">
      <c r="A13" s="3370" t="s">
        <v>3094</v>
      </c>
      <c r="B13" s="3371"/>
      <c r="C13" s="3371"/>
      <c r="D13" s="3371"/>
      <c r="E13" s="3371"/>
      <c r="F13" s="3371"/>
      <c r="G13" s="3372"/>
    </row>
    <row r="14" spans="1:7">
      <c r="A14" s="1501"/>
      <c r="B14" s="17"/>
      <c r="C14" s="17"/>
      <c r="D14" s="17"/>
      <c r="E14" s="17"/>
      <c r="F14" s="17"/>
      <c r="G14" s="73"/>
    </row>
    <row r="15" spans="1:7">
      <c r="A15" s="2481" t="s">
        <v>5966</v>
      </c>
      <c r="B15" s="17"/>
      <c r="C15" s="17"/>
      <c r="D15" s="17"/>
      <c r="E15" s="17"/>
      <c r="F15" s="17"/>
      <c r="G15" s="73"/>
    </row>
    <row r="16" spans="1:7">
      <c r="A16" s="2481"/>
      <c r="B16" s="17" t="s">
        <v>5967</v>
      </c>
      <c r="C16" s="17"/>
      <c r="D16" s="17"/>
      <c r="E16" s="17"/>
      <c r="F16" s="17"/>
      <c r="G16" s="73"/>
    </row>
    <row r="17" spans="1:7">
      <c r="A17" s="2481"/>
      <c r="B17" s="17" t="s">
        <v>5968</v>
      </c>
      <c r="C17" s="17"/>
      <c r="D17" s="17"/>
      <c r="E17" s="17"/>
      <c r="F17" s="17"/>
      <c r="G17" s="73"/>
    </row>
    <row r="18" spans="1:7">
      <c r="A18" s="2481"/>
      <c r="B18" s="17"/>
      <c r="C18" s="17"/>
      <c r="D18" s="17"/>
      <c r="E18" s="17"/>
      <c r="F18" s="17"/>
      <c r="G18" s="73"/>
    </row>
    <row r="19" spans="1:7">
      <c r="A19" s="2481" t="s">
        <v>5969</v>
      </c>
      <c r="B19" s="17"/>
      <c r="C19" s="17"/>
      <c r="D19" s="17"/>
      <c r="E19" s="17"/>
      <c r="F19" s="17"/>
      <c r="G19" s="73"/>
    </row>
    <row r="20" spans="1:7">
      <c r="A20" s="2481"/>
      <c r="B20" s="17" t="s">
        <v>5970</v>
      </c>
      <c r="C20" s="17"/>
      <c r="D20" s="17"/>
      <c r="E20" s="17"/>
      <c r="F20" s="17"/>
      <c r="G20" s="73"/>
    </row>
    <row r="21" spans="1:7">
      <c r="A21" s="2481"/>
      <c r="B21" s="17" t="s">
        <v>5971</v>
      </c>
      <c r="C21" s="17"/>
      <c r="D21" s="17"/>
      <c r="E21" s="17"/>
      <c r="F21" s="17"/>
      <c r="G21" s="73"/>
    </row>
    <row r="22" spans="1:7">
      <c r="A22" s="2481"/>
      <c r="B22" s="17" t="s">
        <v>5972</v>
      </c>
      <c r="C22" s="17"/>
      <c r="D22" s="17"/>
      <c r="E22" s="17"/>
      <c r="F22" s="17"/>
      <c r="G22" s="73"/>
    </row>
    <row r="23" spans="1:7">
      <c r="A23" s="2481"/>
      <c r="B23" s="17"/>
      <c r="C23" s="17"/>
      <c r="D23" s="17"/>
      <c r="E23" s="17"/>
      <c r="F23" s="17"/>
      <c r="G23" s="73"/>
    </row>
    <row r="24" spans="1:7">
      <c r="A24" s="2481"/>
      <c r="B24" s="17"/>
      <c r="C24" s="17"/>
      <c r="D24" s="17"/>
      <c r="E24" s="17"/>
      <c r="F24" s="17"/>
      <c r="G24" s="73"/>
    </row>
    <row r="25" spans="1:7">
      <c r="A25" s="2481"/>
      <c r="B25" s="17"/>
      <c r="C25" s="17"/>
      <c r="D25" s="17"/>
      <c r="E25" s="17"/>
      <c r="F25" s="17"/>
      <c r="G25" s="73"/>
    </row>
    <row r="26" spans="1:7">
      <c r="A26" s="2481"/>
      <c r="B26" s="17"/>
      <c r="C26" s="17"/>
      <c r="D26" s="17"/>
      <c r="E26" s="17"/>
      <c r="F26" s="17"/>
      <c r="G26" s="73"/>
    </row>
    <row r="27" spans="1:7">
      <c r="A27" s="2481"/>
      <c r="B27" s="17"/>
      <c r="C27" s="17"/>
      <c r="D27" s="17"/>
      <c r="E27" s="17"/>
      <c r="F27" s="17"/>
      <c r="G27" s="73"/>
    </row>
    <row r="28" spans="1:7">
      <c r="A28" s="2481"/>
      <c r="B28" s="17"/>
      <c r="C28" s="17"/>
      <c r="D28" s="17"/>
      <c r="E28" s="17"/>
      <c r="F28" s="17"/>
      <c r="G28" s="73"/>
    </row>
    <row r="29" spans="1:7">
      <c r="A29" s="2481"/>
      <c r="B29" s="17"/>
      <c r="C29" s="17"/>
      <c r="D29" s="17"/>
      <c r="E29" s="17"/>
      <c r="F29" s="17"/>
      <c r="G29" s="73"/>
    </row>
    <row r="30" spans="1:7">
      <c r="A30" s="2481"/>
      <c r="B30" s="17"/>
      <c r="C30" s="17"/>
      <c r="D30" s="17"/>
      <c r="E30" s="17"/>
      <c r="F30" s="17"/>
      <c r="G30" s="73"/>
    </row>
    <row r="31" spans="1:7">
      <c r="A31" s="2481"/>
      <c r="B31" s="17"/>
      <c r="C31" s="17"/>
      <c r="D31" s="17"/>
      <c r="E31" s="17"/>
      <c r="F31" s="17"/>
      <c r="G31" s="73"/>
    </row>
    <row r="32" spans="1:7">
      <c r="A32" s="2481"/>
      <c r="B32" s="17"/>
      <c r="C32" s="17"/>
      <c r="D32" s="17"/>
      <c r="E32" s="17"/>
      <c r="F32" s="17"/>
      <c r="G32" s="73"/>
    </row>
    <row r="33" spans="1:7">
      <c r="A33" s="2481"/>
      <c r="B33" s="17"/>
      <c r="C33" s="17"/>
      <c r="D33" s="17"/>
      <c r="E33" s="17"/>
      <c r="F33" s="17"/>
      <c r="G33" s="73"/>
    </row>
    <row r="34" spans="1:7">
      <c r="A34" s="2481"/>
      <c r="B34" s="17"/>
      <c r="C34" s="17"/>
      <c r="D34" s="17"/>
      <c r="E34" s="17"/>
      <c r="F34" s="17"/>
      <c r="G34" s="73"/>
    </row>
    <row r="35" spans="1:7">
      <c r="A35" s="2481"/>
      <c r="B35" s="17"/>
      <c r="C35" s="17"/>
      <c r="D35" s="17"/>
      <c r="E35" s="17"/>
      <c r="F35" s="17"/>
      <c r="G35" s="73"/>
    </row>
    <row r="36" spans="1:7">
      <c r="A36" s="2481"/>
      <c r="B36" s="17"/>
      <c r="C36" s="17"/>
      <c r="D36" s="17"/>
      <c r="E36" s="17"/>
      <c r="F36" s="17"/>
      <c r="G36" s="73"/>
    </row>
    <row r="37" spans="1:7">
      <c r="A37" s="2481"/>
      <c r="B37" s="17"/>
      <c r="C37" s="17"/>
      <c r="D37" s="17"/>
      <c r="E37" s="17"/>
      <c r="F37" s="17"/>
      <c r="G37" s="73"/>
    </row>
    <row r="38" spans="1:7">
      <c r="A38" s="2481"/>
      <c r="B38" s="17"/>
      <c r="C38" s="17"/>
      <c r="D38" s="17"/>
      <c r="E38" s="17"/>
      <c r="F38" s="17"/>
      <c r="G38" s="73"/>
    </row>
    <row r="39" spans="1:7">
      <c r="A39" s="2481"/>
      <c r="B39" s="17"/>
      <c r="C39" s="17"/>
      <c r="D39" s="17"/>
      <c r="E39" s="17"/>
      <c r="F39" s="17"/>
      <c r="G39" s="73"/>
    </row>
    <row r="40" spans="1:7">
      <c r="A40" s="2481"/>
      <c r="B40" s="17"/>
      <c r="C40" s="17"/>
      <c r="D40" s="17"/>
      <c r="E40" s="17"/>
      <c r="F40" s="17"/>
      <c r="G40" s="73"/>
    </row>
    <row r="41" spans="1:7">
      <c r="A41" s="2481"/>
      <c r="B41" s="17"/>
      <c r="C41" s="17"/>
      <c r="D41" s="17"/>
      <c r="E41" s="17"/>
      <c r="F41" s="17"/>
      <c r="G41" s="73"/>
    </row>
    <row r="42" spans="1:7">
      <c r="A42" s="2481"/>
      <c r="B42" s="17"/>
      <c r="C42" s="17"/>
      <c r="D42" s="17"/>
      <c r="E42" s="17"/>
      <c r="F42" s="17"/>
      <c r="G42" s="73"/>
    </row>
    <row r="43" spans="1:7">
      <c r="A43" s="1501"/>
      <c r="B43" s="77"/>
      <c r="C43" s="77"/>
      <c r="D43" s="77"/>
      <c r="E43" s="77"/>
      <c r="F43" s="77"/>
      <c r="G43" s="76"/>
    </row>
    <row r="44" spans="1:7">
      <c r="A44" s="2487" t="s">
        <v>3095</v>
      </c>
      <c r="B44" s="663"/>
      <c r="C44" s="663"/>
      <c r="D44" s="663"/>
      <c r="E44" s="663"/>
      <c r="F44" s="663"/>
      <c r="G44" s="535"/>
    </row>
    <row r="45" spans="1:7">
      <c r="A45" s="72" t="s">
        <v>3096</v>
      </c>
      <c r="B45" s="17"/>
      <c r="C45" s="17"/>
      <c r="D45" s="17"/>
      <c r="E45" s="17"/>
      <c r="F45" s="17"/>
      <c r="G45" s="73"/>
    </row>
    <row r="46" spans="1:7">
      <c r="A46" s="72" t="s">
        <v>3097</v>
      </c>
      <c r="B46" s="17"/>
      <c r="C46" s="17"/>
      <c r="D46" s="17"/>
      <c r="E46" s="17"/>
      <c r="F46" s="17"/>
      <c r="G46" s="73"/>
    </row>
    <row r="47" spans="1:7">
      <c r="A47" s="2482" t="s">
        <v>4392</v>
      </c>
      <c r="B47" s="1452"/>
      <c r="C47" s="1452"/>
      <c r="D47" s="1452"/>
      <c r="E47" s="1452"/>
      <c r="F47" s="1452"/>
      <c r="G47" s="711"/>
    </row>
    <row r="48" spans="1:7">
      <c r="A48" s="72"/>
      <c r="B48" s="269"/>
      <c r="C48" s="269"/>
      <c r="D48" s="269"/>
      <c r="E48" s="269"/>
      <c r="F48" s="709" t="s">
        <v>1757</v>
      </c>
      <c r="G48" s="265" t="s">
        <v>1758</v>
      </c>
    </row>
    <row r="49" spans="1:9">
      <c r="A49" s="72"/>
      <c r="B49" s="709" t="s">
        <v>1728</v>
      </c>
      <c r="C49" s="709" t="s">
        <v>1759</v>
      </c>
      <c r="D49" s="269"/>
      <c r="E49" s="709" t="s">
        <v>1838</v>
      </c>
      <c r="F49" s="709" t="s">
        <v>1760</v>
      </c>
      <c r="G49" s="265" t="s">
        <v>1761</v>
      </c>
    </row>
    <row r="50" spans="1:9">
      <c r="A50" s="72"/>
      <c r="B50" s="709" t="s">
        <v>1731</v>
      </c>
      <c r="C50" s="709" t="s">
        <v>1762</v>
      </c>
      <c r="D50" s="269"/>
      <c r="E50" s="709" t="s">
        <v>3022</v>
      </c>
      <c r="F50" s="709" t="s">
        <v>3023</v>
      </c>
      <c r="G50" s="265" t="s">
        <v>3024</v>
      </c>
    </row>
    <row r="51" spans="1:9">
      <c r="A51" s="72"/>
      <c r="B51" s="269">
        <v>1</v>
      </c>
      <c r="C51" s="269" t="s">
        <v>1763</v>
      </c>
      <c r="D51" s="269"/>
      <c r="E51" s="705">
        <v>60499</v>
      </c>
      <c r="F51" s="712">
        <f>IF(ISERR(+E51/+E$56)," ",(E51/E$56))</f>
        <v>2.4163866474257868E-2</v>
      </c>
      <c r="G51" s="303"/>
    </row>
    <row r="52" spans="1:9">
      <c r="A52" s="72"/>
      <c r="B52" s="269">
        <v>2</v>
      </c>
      <c r="C52" s="269" t="s">
        <v>1764</v>
      </c>
      <c r="D52" s="269"/>
      <c r="E52" s="710"/>
      <c r="F52" s="332"/>
      <c r="G52" s="711">
        <v>1.26E-2</v>
      </c>
    </row>
    <row r="53" spans="1:9">
      <c r="A53" s="72"/>
      <c r="B53" s="269">
        <v>3</v>
      </c>
      <c r="C53" s="269" t="s">
        <v>1663</v>
      </c>
      <c r="D53" s="269"/>
      <c r="E53" s="706">
        <v>1250000</v>
      </c>
      <c r="F53" s="712">
        <f>IF(ISERR(+E53/+E$56)," ",(E53/E$56))</f>
        <v>0.49926169181015118</v>
      </c>
      <c r="G53" s="711">
        <v>4.1300000000000003E-2</v>
      </c>
    </row>
    <row r="54" spans="1:9">
      <c r="A54" s="72"/>
      <c r="B54" s="269">
        <v>4</v>
      </c>
      <c r="C54" s="269" t="s">
        <v>1765</v>
      </c>
      <c r="D54" s="269"/>
      <c r="E54" s="706"/>
      <c r="F54" s="712">
        <f>IF(ISERR(+E54/+E$56)," ",(E54/E$56))</f>
        <v>0</v>
      </c>
      <c r="G54" s="711"/>
    </row>
    <row r="55" spans="1:9">
      <c r="A55" s="72"/>
      <c r="B55" s="269">
        <v>5</v>
      </c>
      <c r="C55" s="269" t="s">
        <v>1766</v>
      </c>
      <c r="D55" s="269"/>
      <c r="E55" s="706">
        <v>1193198</v>
      </c>
      <c r="F55" s="712">
        <f>IF(ISERR(+E55/+E$56)," ",(E55/E$56))</f>
        <v>0.47657444171559099</v>
      </c>
      <c r="G55" s="711">
        <v>0.09</v>
      </c>
    </row>
    <row r="56" spans="1:9">
      <c r="A56" s="72"/>
      <c r="B56" s="269">
        <v>6</v>
      </c>
      <c r="C56" s="269" t="s">
        <v>1767</v>
      </c>
      <c r="D56" s="269"/>
      <c r="E56" s="252">
        <f>E53+E51+E55</f>
        <v>2503697</v>
      </c>
      <c r="F56" s="712">
        <f>F53+F54+F55+F51</f>
        <v>1</v>
      </c>
      <c r="G56" s="303"/>
      <c r="I56" s="833"/>
    </row>
    <row r="57" spans="1:9">
      <c r="A57" s="72"/>
      <c r="B57" s="84">
        <v>7</v>
      </c>
      <c r="C57" s="84" t="s">
        <v>1768</v>
      </c>
      <c r="D57" s="84"/>
      <c r="E57" s="704">
        <v>249367</v>
      </c>
      <c r="F57" s="713"/>
      <c r="G57" s="301"/>
      <c r="I57" s="837"/>
    </row>
    <row r="58" spans="1:9">
      <c r="A58" s="72"/>
      <c r="B58" s="86"/>
      <c r="C58" s="86" t="s">
        <v>1769</v>
      </c>
      <c r="D58" s="86"/>
      <c r="E58" s="470"/>
      <c r="F58" s="322"/>
      <c r="G58" s="302"/>
      <c r="I58" s="833"/>
    </row>
    <row r="59" spans="1:9">
      <c r="A59" s="72"/>
      <c r="B59" s="17"/>
      <c r="C59" s="17"/>
      <c r="D59" s="17"/>
      <c r="E59" s="17"/>
      <c r="F59" s="17"/>
      <c r="G59" s="73"/>
    </row>
    <row r="60" spans="1:9">
      <c r="A60" s="87" t="s">
        <v>1770</v>
      </c>
      <c r="B60" s="88"/>
      <c r="C60" s="88"/>
      <c r="D60" s="88"/>
      <c r="E60" s="88"/>
      <c r="F60" s="88"/>
      <c r="G60" s="85"/>
    </row>
    <row r="61" spans="1:9">
      <c r="A61" s="72"/>
      <c r="B61" s="17"/>
      <c r="C61" s="17"/>
      <c r="D61" s="17" t="s">
        <v>1771</v>
      </c>
      <c r="E61" s="692"/>
      <c r="F61" s="692">
        <v>1.9E-2</v>
      </c>
      <c r="G61" s="73"/>
    </row>
    <row r="62" spans="1:9">
      <c r="A62" s="72"/>
      <c r="B62" s="17"/>
      <c r="C62" s="17"/>
      <c r="D62" s="17"/>
      <c r="E62" s="17"/>
      <c r="F62" s="17"/>
      <c r="G62" s="73"/>
    </row>
    <row r="63" spans="1:9">
      <c r="A63" s="87" t="s">
        <v>477</v>
      </c>
      <c r="B63" s="88"/>
      <c r="C63" s="88"/>
      <c r="D63" s="88"/>
      <c r="E63" s="88"/>
      <c r="F63" s="88"/>
      <c r="G63" s="85"/>
    </row>
    <row r="64" spans="1:9">
      <c r="A64" s="72"/>
      <c r="B64" s="17"/>
      <c r="C64" s="17"/>
      <c r="D64" s="17"/>
      <c r="E64" s="692"/>
      <c r="F64" s="692">
        <v>3.3300000000000003E-2</v>
      </c>
      <c r="G64" s="73"/>
    </row>
    <row r="65" spans="1:7">
      <c r="A65" s="72"/>
      <c r="B65" s="17"/>
      <c r="C65" s="17"/>
      <c r="D65" s="17"/>
      <c r="E65" s="17"/>
      <c r="F65" s="17"/>
      <c r="G65" s="73"/>
    </row>
    <row r="66" spans="1:7">
      <c r="A66" s="87" t="s">
        <v>478</v>
      </c>
      <c r="B66" s="88"/>
      <c r="C66" s="88"/>
      <c r="D66" s="88"/>
      <c r="E66" s="88"/>
      <c r="F66" s="88"/>
      <c r="G66" s="85"/>
    </row>
    <row r="67" spans="1:7">
      <c r="A67" s="72" t="s">
        <v>479</v>
      </c>
      <c r="B67" s="17"/>
      <c r="C67" s="17"/>
      <c r="D67" s="692" t="s">
        <v>1771</v>
      </c>
      <c r="E67" s="17"/>
      <c r="F67" s="692">
        <v>1.8800000000000001E-2</v>
      </c>
      <c r="G67" s="73"/>
    </row>
    <row r="68" spans="1:7" ht="15.75" thickBot="1">
      <c r="A68" s="111" t="s">
        <v>480</v>
      </c>
      <c r="B68" s="112"/>
      <c r="C68" s="112"/>
      <c r="D68" s="714" t="s">
        <v>1771</v>
      </c>
      <c r="E68" s="112"/>
      <c r="F68" s="714">
        <v>3.2199999999999999E-2</v>
      </c>
      <c r="G68" s="113"/>
    </row>
    <row r="69" spans="1:7" ht="15.75">
      <c r="A69" s="114" t="s">
        <v>481</v>
      </c>
      <c r="B69" s="17"/>
      <c r="C69" s="114"/>
      <c r="D69" s="114" t="s">
        <v>482</v>
      </c>
    </row>
    <row r="70" spans="1:7" ht="15.75">
      <c r="A70" s="114"/>
      <c r="B70" s="17"/>
      <c r="C70" s="114"/>
      <c r="D70" s="114"/>
    </row>
    <row r="71" spans="1:7">
      <c r="A71" s="2478" t="s">
        <v>483</v>
      </c>
      <c r="B71" s="2478"/>
      <c r="C71" s="2478"/>
      <c r="D71" s="2478"/>
      <c r="E71" s="2478"/>
      <c r="F71" s="2478"/>
      <c r="G71" s="2478"/>
    </row>
    <row r="72" spans="1:7" ht="15.75">
      <c r="A72" s="646" t="s">
        <v>1192</v>
      </c>
      <c r="B72" s="2478"/>
      <c r="C72" s="2478"/>
      <c r="D72" s="2478"/>
      <c r="E72" s="2478"/>
      <c r="F72" s="2478"/>
      <c r="G72" s="2478"/>
    </row>
    <row r="73" spans="1:7" ht="15.75" thickBot="1">
      <c r="A73" s="17" t="str">
        <f>'Data Sheet'!$C$25</f>
        <v xml:space="preserve">New York State Electric &amp; Gas Corporation </v>
      </c>
      <c r="B73" s="17"/>
      <c r="C73" s="17"/>
      <c r="D73" s="17"/>
      <c r="E73" s="17"/>
      <c r="F73" s="693" t="str">
        <f>'Data Sheet'!$C$40</f>
        <v xml:space="preserve"> </v>
      </c>
      <c r="G73" s="9" t="str">
        <f>'Data Sheet'!$C$38</f>
        <v>12/31/2017</v>
      </c>
    </row>
    <row r="74" spans="1:7">
      <c r="A74" s="29"/>
      <c r="B74" s="66"/>
      <c r="C74" s="66"/>
      <c r="D74" s="66"/>
      <c r="E74" s="66"/>
      <c r="F74" s="66"/>
      <c r="G74" s="67"/>
    </row>
    <row r="75" spans="1:7">
      <c r="A75" s="2479" t="s">
        <v>112</v>
      </c>
      <c r="B75" s="2478"/>
      <c r="C75" s="2478"/>
      <c r="D75" s="2478"/>
      <c r="E75" s="2478"/>
      <c r="F75" s="2478"/>
      <c r="G75" s="407"/>
    </row>
    <row r="76" spans="1:7">
      <c r="A76" s="74"/>
      <c r="B76" s="77"/>
      <c r="C76" s="77"/>
      <c r="D76" s="77"/>
      <c r="E76" s="77"/>
      <c r="F76" s="77"/>
      <c r="G76" s="76"/>
    </row>
    <row r="77" spans="1:7">
      <c r="A77" s="87"/>
      <c r="B77" s="88"/>
      <c r="C77" s="88"/>
      <c r="D77" s="88"/>
      <c r="E77" s="88"/>
      <c r="F77" s="88"/>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478"/>
      <c r="D86" s="17"/>
      <c r="E86" s="2478"/>
      <c r="F86" s="2478"/>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11"/>
      <c r="B130" s="112"/>
      <c r="C130" s="294"/>
      <c r="D130" s="294"/>
      <c r="E130" s="294"/>
      <c r="F130" s="112"/>
      <c r="G130" s="113"/>
    </row>
    <row r="131" spans="1:7" ht="15.75">
      <c r="A131" s="114" t="s">
        <v>484</v>
      </c>
      <c r="B131" s="17"/>
      <c r="C131" s="17"/>
      <c r="D131" s="114" t="s">
        <v>482</v>
      </c>
    </row>
    <row r="132" spans="1:7">
      <c r="A132" s="17"/>
      <c r="B132" s="17"/>
      <c r="C132" s="17"/>
      <c r="D132" s="17"/>
      <c r="E132" s="17"/>
      <c r="F132" s="17"/>
    </row>
    <row r="133" spans="1:7" ht="15.75">
      <c r="A133" s="2478" t="s">
        <v>485</v>
      </c>
      <c r="B133" s="2478"/>
      <c r="C133" s="2478"/>
      <c r="D133" s="646"/>
      <c r="E133" s="2478"/>
      <c r="F133" s="2478"/>
      <c r="G133" s="2478"/>
    </row>
  </sheetData>
  <sheetProtection selectLockedCells="1" selectUnlockedCells="1"/>
  <mergeCells count="18">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BG189"/>
  <sheetViews>
    <sheetView defaultGridColor="0" topLeftCell="A43" colorId="22" zoomScaleNormal="100" zoomScaleSheetLayoutView="80" workbookViewId="0">
      <selection activeCell="F52" sqref="F52"/>
    </sheetView>
  </sheetViews>
  <sheetFormatPr defaultColWidth="9.6640625" defaultRowHeight="15"/>
  <cols>
    <col min="1" max="1" width="2.6640625" style="1538" customWidth="1"/>
    <col min="2" max="2" width="3.6640625" style="1538" customWidth="1"/>
    <col min="3" max="3" width="1.6640625" style="1538" customWidth="1"/>
    <col min="4" max="4" width="39.6640625" style="1538" customWidth="1"/>
    <col min="5" max="5" width="21.44140625" style="1538" customWidth="1"/>
    <col min="6" max="8" width="15.6640625" style="1538" customWidth="1"/>
    <col min="9" max="10" width="9.6640625" style="1538"/>
    <col min="11" max="11" width="14.109375" style="1538" bestFit="1" customWidth="1"/>
    <col min="12" max="12" width="11" style="1538" bestFit="1" customWidth="1"/>
    <col min="13" max="16384" width="9.6640625" style="1538"/>
  </cols>
  <sheetData>
    <row r="1" spans="1:59" ht="17.45" customHeight="1">
      <c r="A1" s="1535"/>
      <c r="B1" s="1693" t="s">
        <v>1799</v>
      </c>
      <c r="C1" s="1693"/>
      <c r="D1" s="1536"/>
      <c r="E1" s="1693" t="s">
        <v>3290</v>
      </c>
      <c r="F1" s="1903" t="s">
        <v>1801</v>
      </c>
      <c r="G1" s="1903" t="s">
        <v>1802</v>
      </c>
      <c r="H1" s="1902"/>
      <c r="I1" s="1561"/>
      <c r="J1" s="1561"/>
      <c r="K1" s="1561"/>
      <c r="L1" s="1561"/>
      <c r="M1" s="1561"/>
      <c r="N1" s="1561"/>
      <c r="O1" s="1561"/>
      <c r="P1" s="1561"/>
      <c r="Q1" s="1561"/>
      <c r="R1" s="1561"/>
      <c r="S1" s="1561"/>
      <c r="T1" s="1561"/>
      <c r="U1" s="1561"/>
      <c r="V1" s="1561"/>
      <c r="W1" s="1561"/>
      <c r="X1" s="1561"/>
      <c r="Y1" s="1561"/>
      <c r="Z1" s="1561"/>
      <c r="AA1" s="1561"/>
      <c r="AB1" s="1561"/>
      <c r="AC1" s="1561"/>
      <c r="AD1" s="1561"/>
      <c r="AE1" s="1561"/>
      <c r="AF1" s="1561"/>
      <c r="AG1" s="1561"/>
      <c r="AH1" s="1561"/>
      <c r="AI1" s="1561"/>
      <c r="AJ1" s="1561"/>
      <c r="AK1" s="1561"/>
      <c r="AL1" s="1561"/>
      <c r="AM1" s="1561"/>
      <c r="AN1" s="1561"/>
      <c r="AO1" s="1561"/>
      <c r="AP1" s="1561"/>
      <c r="AQ1" s="1561"/>
      <c r="AR1" s="1561"/>
      <c r="AS1" s="1561"/>
      <c r="AT1" s="1561"/>
      <c r="AU1" s="1561"/>
      <c r="AV1" s="1561"/>
      <c r="AW1" s="1561"/>
      <c r="AX1" s="1561"/>
      <c r="AY1" s="1561"/>
      <c r="AZ1" s="1561"/>
      <c r="BA1" s="1561"/>
      <c r="BB1" s="1561"/>
      <c r="BC1" s="1561"/>
      <c r="BD1" s="1561"/>
      <c r="BE1" s="1561"/>
      <c r="BF1" s="1561"/>
      <c r="BG1" s="1561"/>
    </row>
    <row r="2" spans="1:59" ht="13.5" customHeight="1">
      <c r="A2" s="1539"/>
      <c r="B2" s="1561" t="str">
        <f>'Data Sheet'!$C$25</f>
        <v xml:space="preserve">New York State Electric &amp; Gas Corporation </v>
      </c>
      <c r="C2" s="1561"/>
      <c r="D2" s="2003"/>
      <c r="E2" s="2004" t="s">
        <v>1817</v>
      </c>
      <c r="F2" s="1813" t="s">
        <v>3309</v>
      </c>
      <c r="G2" s="2005"/>
      <c r="H2" s="1541"/>
      <c r="I2" s="1561"/>
      <c r="J2" s="1561"/>
      <c r="K2" s="1561"/>
      <c r="L2" s="1561"/>
      <c r="M2" s="1561"/>
      <c r="N2" s="1561"/>
      <c r="O2" s="1561"/>
      <c r="P2" s="1561"/>
      <c r="Q2" s="1561"/>
      <c r="R2" s="1561"/>
      <c r="S2" s="1561"/>
      <c r="T2" s="1561"/>
      <c r="U2" s="1561"/>
      <c r="V2" s="1561"/>
      <c r="W2" s="1561"/>
      <c r="X2" s="1561"/>
      <c r="Y2" s="1561"/>
      <c r="Z2" s="1561"/>
      <c r="AA2" s="1561"/>
      <c r="AB2" s="1561"/>
      <c r="AC2" s="1561"/>
      <c r="AD2" s="1561"/>
      <c r="AE2" s="1561"/>
      <c r="AF2" s="1561"/>
      <c r="AG2" s="1561"/>
      <c r="AH2" s="1561"/>
      <c r="AI2" s="1561"/>
      <c r="AJ2" s="1561"/>
      <c r="AK2" s="1561"/>
      <c r="AL2" s="1561"/>
      <c r="AM2" s="1561"/>
      <c r="AN2" s="1561"/>
      <c r="AO2" s="1561"/>
      <c r="AP2" s="1561"/>
      <c r="AQ2" s="1561"/>
      <c r="AR2" s="1561"/>
      <c r="AS2" s="1561"/>
      <c r="AT2" s="1561"/>
      <c r="AU2" s="1561"/>
      <c r="AV2" s="1561"/>
      <c r="AW2" s="1561"/>
      <c r="AX2" s="1561"/>
      <c r="AY2" s="1561"/>
      <c r="AZ2" s="1561"/>
      <c r="BA2" s="1561"/>
      <c r="BB2" s="1561"/>
      <c r="BC2" s="1561"/>
      <c r="BD2" s="1561"/>
      <c r="BE2" s="1561"/>
      <c r="BF2" s="1561"/>
      <c r="BG2" s="1561"/>
    </row>
    <row r="3" spans="1:59" ht="15" customHeight="1">
      <c r="A3" s="1539"/>
      <c r="B3" s="1707"/>
      <c r="C3" s="1707"/>
      <c r="D3" s="2006"/>
      <c r="E3" s="2007" t="s">
        <v>407</v>
      </c>
      <c r="F3" s="2008" t="str">
        <f>'Data Sheet'!$C$40</f>
        <v xml:space="preserve"> </v>
      </c>
      <c r="G3" s="1905" t="str">
        <f>'Data Sheet'!$C$38</f>
        <v>12/31/2017</v>
      </c>
      <c r="H3" s="1906"/>
      <c r="I3" s="1561"/>
      <c r="J3" s="1561"/>
      <c r="K3" s="1561"/>
      <c r="L3" s="1561"/>
      <c r="M3" s="1561"/>
      <c r="N3" s="1561"/>
      <c r="O3" s="1561"/>
      <c r="P3" s="1561"/>
      <c r="Q3" s="1561"/>
      <c r="R3" s="1561"/>
      <c r="S3" s="1561"/>
      <c r="T3" s="1561"/>
      <c r="U3" s="1561"/>
      <c r="V3" s="1561"/>
      <c r="W3" s="1561"/>
      <c r="X3" s="1561"/>
      <c r="Y3" s="1561"/>
      <c r="Z3" s="1561"/>
      <c r="AA3" s="1561"/>
      <c r="AB3" s="1561"/>
      <c r="AC3" s="1561"/>
      <c r="AD3" s="1561"/>
      <c r="AE3" s="1561"/>
      <c r="AF3" s="1561"/>
      <c r="AG3" s="1561"/>
      <c r="AH3" s="1561"/>
      <c r="AI3" s="1561"/>
      <c r="AJ3" s="1561"/>
      <c r="AK3" s="1561"/>
      <c r="AL3" s="1561"/>
      <c r="AM3" s="1561"/>
      <c r="AN3" s="1561"/>
      <c r="AO3" s="1561"/>
      <c r="AP3" s="1561"/>
      <c r="AQ3" s="1561"/>
      <c r="AR3" s="1561"/>
      <c r="AS3" s="1561"/>
      <c r="AT3" s="1561"/>
      <c r="AU3" s="1561"/>
      <c r="AV3" s="1561"/>
      <c r="AW3" s="1561"/>
      <c r="AX3" s="1561"/>
      <c r="AY3" s="1561"/>
      <c r="AZ3" s="1561"/>
      <c r="BA3" s="1561"/>
      <c r="BB3" s="1561"/>
      <c r="BC3" s="1561"/>
      <c r="BD3" s="1561"/>
      <c r="BE3" s="1561"/>
      <c r="BF3" s="1561"/>
      <c r="BG3" s="1561"/>
    </row>
    <row r="4" spans="1:59" ht="15" customHeight="1">
      <c r="A4" s="1907" t="s">
        <v>486</v>
      </c>
      <c r="B4" s="1818"/>
      <c r="C4" s="1818"/>
      <c r="D4" s="2009"/>
      <c r="E4" s="1818"/>
      <c r="F4" s="1818"/>
      <c r="G4" s="1818"/>
      <c r="H4" s="1819"/>
      <c r="I4" s="1561"/>
      <c r="J4" s="1561"/>
      <c r="K4" s="1561"/>
      <c r="L4" s="1561"/>
      <c r="M4" s="1561"/>
      <c r="N4" s="1561"/>
      <c r="O4" s="1561"/>
      <c r="P4" s="1561"/>
      <c r="Q4" s="1561"/>
      <c r="R4" s="1561"/>
      <c r="S4" s="1561"/>
      <c r="T4" s="1561"/>
      <c r="U4" s="1561"/>
      <c r="V4" s="1561"/>
      <c r="W4" s="1561"/>
      <c r="X4" s="1561"/>
      <c r="Y4" s="1561"/>
      <c r="Z4" s="1561"/>
      <c r="AA4" s="1561"/>
      <c r="AB4" s="1561"/>
      <c r="AC4" s="1561"/>
      <c r="AD4" s="1561"/>
      <c r="AE4" s="1561"/>
      <c r="AF4" s="1561"/>
      <c r="AG4" s="1561"/>
      <c r="AH4" s="1561"/>
      <c r="AI4" s="1561"/>
      <c r="AJ4" s="1561"/>
      <c r="AK4" s="1561"/>
      <c r="AL4" s="1561"/>
      <c r="AM4" s="1561"/>
      <c r="AN4" s="1561"/>
      <c r="AO4" s="1561"/>
      <c r="AP4" s="1561"/>
      <c r="AQ4" s="1561"/>
      <c r="AR4" s="1561"/>
      <c r="AS4" s="1561"/>
      <c r="AT4" s="1561"/>
      <c r="AU4" s="1561"/>
      <c r="AV4" s="1561"/>
      <c r="AW4" s="1561"/>
      <c r="AX4" s="1561"/>
      <c r="AY4" s="1561"/>
      <c r="AZ4" s="1561"/>
      <c r="BA4" s="1561"/>
      <c r="BB4" s="1561"/>
      <c r="BC4" s="1561"/>
      <c r="BD4" s="1561"/>
      <c r="BE4" s="1561"/>
      <c r="BF4" s="1561"/>
      <c r="BG4" s="1561"/>
    </row>
    <row r="5" spans="1:59" ht="13.5" customHeight="1">
      <c r="A5" s="1539"/>
      <c r="B5" s="1561"/>
      <c r="C5" s="1561"/>
      <c r="D5" s="1561"/>
      <c r="E5" s="1561"/>
      <c r="F5" s="1561"/>
      <c r="G5" s="1561"/>
      <c r="H5" s="154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1"/>
      <c r="AI5" s="1561"/>
      <c r="AJ5" s="1561"/>
      <c r="AK5" s="1561"/>
      <c r="AL5" s="1561"/>
      <c r="AM5" s="1561"/>
      <c r="AN5" s="1561"/>
      <c r="AO5" s="1561"/>
      <c r="AP5" s="1561"/>
      <c r="AQ5" s="1561"/>
      <c r="AR5" s="1561"/>
      <c r="AS5" s="1561"/>
      <c r="AT5" s="1561"/>
      <c r="AU5" s="1561"/>
      <c r="AV5" s="1561"/>
      <c r="AW5" s="1561"/>
      <c r="AX5" s="1561"/>
      <c r="AY5" s="1561"/>
      <c r="AZ5" s="1561"/>
      <c r="BA5" s="1561"/>
      <c r="BB5" s="1561"/>
      <c r="BC5" s="1561"/>
      <c r="BD5" s="1561"/>
      <c r="BE5" s="1561"/>
      <c r="BF5" s="1561"/>
      <c r="BG5" s="1561"/>
    </row>
    <row r="6" spans="1:59" ht="13.5" customHeight="1">
      <c r="A6" s="1539"/>
      <c r="B6" s="1909" t="s">
        <v>487</v>
      </c>
      <c r="C6" s="1909"/>
      <c r="D6" s="1909"/>
      <c r="E6" s="1909"/>
      <c r="F6" s="1909"/>
      <c r="G6" s="1909"/>
      <c r="H6" s="1910"/>
      <c r="I6" s="1561"/>
      <c r="J6" s="1561"/>
      <c r="K6" s="1561"/>
      <c r="L6" s="1561"/>
      <c r="M6" s="1561"/>
      <c r="N6" s="1561"/>
      <c r="O6" s="1561"/>
      <c r="P6" s="1561"/>
      <c r="Q6" s="1561"/>
      <c r="R6" s="1561"/>
      <c r="S6" s="1561"/>
      <c r="T6" s="1561"/>
      <c r="U6" s="1561"/>
      <c r="V6" s="1561"/>
      <c r="W6" s="1561"/>
      <c r="X6" s="1561"/>
      <c r="Y6" s="1561"/>
      <c r="Z6" s="1561"/>
      <c r="AA6" s="1561"/>
      <c r="AB6" s="1561"/>
      <c r="AC6" s="1561"/>
      <c r="AD6" s="1561"/>
      <c r="AE6" s="1561"/>
      <c r="AF6" s="1561"/>
      <c r="AG6" s="1561"/>
      <c r="AH6" s="1561"/>
      <c r="AI6" s="1561"/>
      <c r="AJ6" s="1561"/>
      <c r="AK6" s="1561"/>
      <c r="AL6" s="1561"/>
      <c r="AM6" s="1561"/>
      <c r="AN6" s="1561"/>
      <c r="AO6" s="1561"/>
      <c r="AP6" s="1561"/>
      <c r="AQ6" s="1561"/>
      <c r="AR6" s="1561"/>
      <c r="AS6" s="1561"/>
      <c r="AT6" s="1561"/>
      <c r="AU6" s="1561"/>
      <c r="AV6" s="1561"/>
      <c r="AW6" s="1561"/>
      <c r="AX6" s="1561"/>
      <c r="AY6" s="1561"/>
      <c r="AZ6" s="1561"/>
      <c r="BA6" s="1561"/>
      <c r="BB6" s="1561"/>
      <c r="BC6" s="1561"/>
      <c r="BD6" s="1561"/>
      <c r="BE6" s="1561"/>
      <c r="BF6" s="1561"/>
      <c r="BG6" s="1561"/>
    </row>
    <row r="7" spans="1:59" ht="13.5" customHeight="1">
      <c r="A7" s="1539"/>
      <c r="B7" s="1909"/>
      <c r="C7" s="1909"/>
      <c r="D7" s="1909"/>
      <c r="E7" s="1909"/>
      <c r="F7" s="1909"/>
      <c r="G7" s="1909"/>
      <c r="H7" s="1910"/>
      <c r="I7" s="1561"/>
      <c r="J7" s="1561"/>
      <c r="K7" s="1561"/>
      <c r="L7" s="1561"/>
      <c r="M7" s="1561"/>
      <c r="N7" s="1561"/>
      <c r="O7" s="1561"/>
      <c r="P7" s="1561"/>
      <c r="Q7" s="1561"/>
      <c r="R7" s="1561"/>
      <c r="S7" s="1561"/>
      <c r="T7" s="1561"/>
      <c r="U7" s="1561"/>
      <c r="V7" s="1561"/>
      <c r="W7" s="1561"/>
      <c r="X7" s="1561"/>
      <c r="Y7" s="1561"/>
      <c r="Z7" s="1561"/>
      <c r="AA7" s="1561"/>
      <c r="AB7" s="1561"/>
      <c r="AC7" s="1561"/>
      <c r="AD7" s="1561"/>
      <c r="AE7" s="1561"/>
      <c r="AF7" s="1561"/>
      <c r="AG7" s="1561"/>
      <c r="AH7" s="1561"/>
      <c r="AI7" s="1561"/>
      <c r="AJ7" s="1561"/>
      <c r="AK7" s="1561"/>
      <c r="AL7" s="1561"/>
      <c r="AM7" s="1561"/>
      <c r="AN7" s="1561"/>
      <c r="AO7" s="1561"/>
      <c r="AP7" s="1561"/>
      <c r="AQ7" s="1561"/>
      <c r="AR7" s="1561"/>
      <c r="AS7" s="1561"/>
      <c r="AT7" s="1561"/>
      <c r="AU7" s="1561"/>
      <c r="AV7" s="1561"/>
      <c r="AW7" s="1561"/>
      <c r="AX7" s="1561"/>
      <c r="AY7" s="1561"/>
      <c r="AZ7" s="1561"/>
      <c r="BA7" s="1561"/>
      <c r="BB7" s="1561"/>
      <c r="BC7" s="1561"/>
      <c r="BD7" s="1561"/>
      <c r="BE7" s="1561"/>
      <c r="BF7" s="1561"/>
      <c r="BG7" s="1561"/>
    </row>
    <row r="8" spans="1:59" ht="13.5" customHeight="1">
      <c r="A8" s="1539"/>
      <c r="B8" s="1909" t="s">
        <v>488</v>
      </c>
      <c r="C8" s="1909"/>
      <c r="D8" s="1909"/>
      <c r="E8" s="1909"/>
      <c r="F8" s="1909"/>
      <c r="G8" s="1909"/>
      <c r="H8" s="1910"/>
      <c r="I8" s="1561"/>
      <c r="J8" s="1561"/>
      <c r="K8" s="1561"/>
      <c r="L8" s="1561"/>
      <c r="M8" s="1561"/>
      <c r="N8" s="1561"/>
      <c r="O8" s="1561"/>
      <c r="P8" s="1561"/>
      <c r="Q8" s="1561"/>
      <c r="R8" s="1561"/>
      <c r="S8" s="1561"/>
      <c r="T8" s="1561"/>
      <c r="U8" s="1561"/>
      <c r="V8" s="1561"/>
      <c r="W8" s="1561"/>
      <c r="X8" s="1561"/>
      <c r="Y8" s="1561"/>
      <c r="Z8" s="1561"/>
      <c r="AA8" s="1561"/>
      <c r="AB8" s="1561"/>
      <c r="AC8" s="1561"/>
      <c r="AD8" s="1561"/>
      <c r="AE8" s="1561"/>
      <c r="AF8" s="1561"/>
      <c r="AG8" s="1561"/>
      <c r="AH8" s="1561"/>
      <c r="AI8" s="1561"/>
      <c r="AJ8" s="1561"/>
      <c r="AK8" s="1561"/>
      <c r="AL8" s="1561"/>
      <c r="AM8" s="1561"/>
      <c r="AN8" s="1561"/>
      <c r="AO8" s="1561"/>
      <c r="AP8" s="1561"/>
      <c r="AQ8" s="1561"/>
      <c r="AR8" s="1561"/>
      <c r="AS8" s="1561"/>
      <c r="AT8" s="1561"/>
      <c r="AU8" s="1561"/>
      <c r="AV8" s="1561"/>
      <c r="AW8" s="1561"/>
      <c r="AX8" s="1561"/>
      <c r="AY8" s="1561"/>
      <c r="AZ8" s="1561"/>
      <c r="BA8" s="1561"/>
      <c r="BB8" s="1561"/>
      <c r="BC8" s="1561"/>
      <c r="BD8" s="1561"/>
      <c r="BE8" s="1561"/>
      <c r="BF8" s="1561"/>
      <c r="BG8" s="1561"/>
    </row>
    <row r="9" spans="1:59" ht="13.5" customHeight="1">
      <c r="A9" s="1539"/>
      <c r="B9" s="1909" t="s">
        <v>489</v>
      </c>
      <c r="C9" s="1909"/>
      <c r="D9" s="1909"/>
      <c r="E9" s="1909"/>
      <c r="F9" s="1909"/>
      <c r="G9" s="1909"/>
      <c r="H9" s="1910"/>
      <c r="I9" s="1561"/>
      <c r="J9" s="1561"/>
      <c r="K9" s="1561"/>
      <c r="L9" s="1561"/>
      <c r="M9" s="1561"/>
      <c r="N9" s="1561"/>
      <c r="O9" s="1561"/>
      <c r="P9" s="1561"/>
      <c r="Q9" s="1561"/>
      <c r="R9" s="1561"/>
      <c r="S9" s="1561"/>
      <c r="T9" s="1561"/>
      <c r="U9" s="1561"/>
      <c r="V9" s="1561"/>
      <c r="W9" s="1561"/>
      <c r="X9" s="1561"/>
      <c r="Y9" s="1561"/>
      <c r="Z9" s="1561"/>
      <c r="AA9" s="1561"/>
      <c r="AB9" s="1561"/>
      <c r="AC9" s="1561"/>
      <c r="AD9" s="1561"/>
      <c r="AE9" s="1561"/>
      <c r="AF9" s="1561"/>
      <c r="AG9" s="1561"/>
      <c r="AH9" s="1561"/>
      <c r="AI9" s="1561"/>
      <c r="AJ9" s="1561"/>
      <c r="AK9" s="1561"/>
      <c r="AL9" s="1561"/>
      <c r="AM9" s="1561"/>
      <c r="AN9" s="1561"/>
      <c r="AO9" s="1561"/>
      <c r="AP9" s="1561"/>
      <c r="AQ9" s="1561"/>
      <c r="AR9" s="1561"/>
      <c r="AS9" s="1561"/>
      <c r="AT9" s="1561"/>
      <c r="AU9" s="1561"/>
      <c r="AV9" s="1561"/>
      <c r="AW9" s="1561"/>
      <c r="AX9" s="1561"/>
      <c r="AY9" s="1561"/>
      <c r="AZ9" s="1561"/>
      <c r="BA9" s="1561"/>
      <c r="BB9" s="1561"/>
      <c r="BC9" s="1561"/>
      <c r="BD9" s="1561"/>
      <c r="BE9" s="1561"/>
      <c r="BF9" s="1561"/>
      <c r="BG9" s="1561"/>
    </row>
    <row r="10" spans="1:59" ht="13.5" customHeight="1">
      <c r="A10" s="1539"/>
      <c r="B10" s="1909"/>
      <c r="C10" s="1909"/>
      <c r="D10" s="1909"/>
      <c r="E10" s="1909"/>
      <c r="F10" s="1909"/>
      <c r="G10" s="1909"/>
      <c r="H10" s="1910"/>
      <c r="I10" s="1561"/>
      <c r="J10" s="1561"/>
      <c r="K10" s="1561"/>
      <c r="L10" s="1561"/>
      <c r="M10" s="1561"/>
      <c r="N10" s="1561"/>
      <c r="O10" s="1561"/>
      <c r="P10" s="1561"/>
      <c r="Q10" s="1561"/>
      <c r="R10" s="1561"/>
      <c r="S10" s="1561"/>
      <c r="T10" s="1561"/>
      <c r="U10" s="1561"/>
      <c r="V10" s="1561"/>
      <c r="W10" s="1561"/>
      <c r="X10" s="1561"/>
      <c r="Y10" s="1561"/>
      <c r="Z10" s="1561"/>
      <c r="AA10" s="1561"/>
      <c r="AB10" s="1561"/>
      <c r="AC10" s="1561"/>
      <c r="AD10" s="1561"/>
      <c r="AE10" s="1561"/>
      <c r="AF10" s="1561"/>
      <c r="AG10" s="1561"/>
      <c r="AH10" s="1561"/>
      <c r="AI10" s="1561"/>
      <c r="AJ10" s="1561"/>
      <c r="AK10" s="1561"/>
      <c r="AL10" s="1561"/>
      <c r="AM10" s="1561"/>
      <c r="AN10" s="1561"/>
      <c r="AO10" s="1561"/>
      <c r="AP10" s="1561"/>
      <c r="AQ10" s="1561"/>
      <c r="AR10" s="1561"/>
      <c r="AS10" s="1561"/>
      <c r="AT10" s="1561"/>
      <c r="AU10" s="1561"/>
      <c r="AV10" s="1561"/>
      <c r="AW10" s="1561"/>
      <c r="AX10" s="1561"/>
      <c r="AY10" s="1561"/>
      <c r="AZ10" s="1561"/>
      <c r="BA10" s="1561"/>
      <c r="BB10" s="1561"/>
      <c r="BC10" s="1561"/>
      <c r="BD10" s="1561"/>
      <c r="BE10" s="1561"/>
      <c r="BF10" s="1561"/>
      <c r="BG10" s="1561"/>
    </row>
    <row r="11" spans="1:59" ht="13.5" customHeight="1">
      <c r="A11" s="1539"/>
      <c r="B11" s="1909" t="s">
        <v>490</v>
      </c>
      <c r="C11" s="1909"/>
      <c r="D11" s="1909"/>
      <c r="E11" s="1909"/>
      <c r="F11" s="1909"/>
      <c r="G11" s="1909"/>
      <c r="H11" s="1910"/>
      <c r="I11" s="1561"/>
      <c r="J11" s="1561"/>
      <c r="K11" s="1561"/>
      <c r="L11" s="1561"/>
      <c r="M11" s="1561"/>
      <c r="N11" s="1561"/>
      <c r="O11" s="1561"/>
      <c r="P11" s="1561"/>
      <c r="Q11" s="1561"/>
      <c r="R11" s="1561"/>
      <c r="S11" s="1561"/>
      <c r="T11" s="1561"/>
      <c r="U11" s="1561"/>
      <c r="V11" s="1561"/>
      <c r="W11" s="1561"/>
      <c r="X11" s="1561"/>
      <c r="Y11" s="1561"/>
      <c r="Z11" s="1561"/>
      <c r="AA11" s="1561"/>
      <c r="AB11" s="1561"/>
      <c r="AC11" s="1561"/>
      <c r="AD11" s="1561"/>
      <c r="AE11" s="1561"/>
      <c r="AF11" s="1561"/>
      <c r="AG11" s="1561"/>
      <c r="AH11" s="1561"/>
      <c r="AI11" s="1561"/>
      <c r="AJ11" s="1561"/>
      <c r="AK11" s="1561"/>
      <c r="AL11" s="1561"/>
      <c r="AM11" s="1561"/>
      <c r="AN11" s="1561"/>
      <c r="AO11" s="1561"/>
      <c r="AP11" s="1561"/>
      <c r="AQ11" s="1561"/>
      <c r="AR11" s="1561"/>
      <c r="AS11" s="1561"/>
      <c r="AT11" s="1561"/>
      <c r="AU11" s="1561"/>
      <c r="AV11" s="1561"/>
      <c r="AW11" s="1561"/>
      <c r="AX11" s="1561"/>
      <c r="AY11" s="1561"/>
      <c r="AZ11" s="1561"/>
      <c r="BA11" s="1561"/>
      <c r="BB11" s="1561"/>
      <c r="BC11" s="1561"/>
      <c r="BD11" s="1561"/>
      <c r="BE11" s="1561"/>
      <c r="BF11" s="1561"/>
      <c r="BG11" s="1561"/>
    </row>
    <row r="12" spans="1:59" ht="13.5" customHeight="1">
      <c r="A12" s="1539"/>
      <c r="B12" s="1909" t="s">
        <v>638</v>
      </c>
      <c r="C12" s="1909"/>
      <c r="D12" s="1909"/>
      <c r="E12" s="1909"/>
      <c r="F12" s="1909"/>
      <c r="G12" s="1909"/>
      <c r="H12" s="1910"/>
      <c r="I12" s="1561"/>
      <c r="J12" s="1561"/>
      <c r="K12" s="1561"/>
      <c r="L12" s="1561"/>
      <c r="M12" s="1561"/>
      <c r="N12" s="1561"/>
      <c r="O12" s="1561"/>
      <c r="P12" s="1561"/>
      <c r="Q12" s="1561"/>
      <c r="R12" s="1561"/>
      <c r="S12" s="1561"/>
      <c r="T12" s="1561"/>
      <c r="U12" s="1561"/>
      <c r="V12" s="1561"/>
      <c r="W12" s="1561"/>
      <c r="X12" s="1561"/>
      <c r="Y12" s="1561"/>
      <c r="Z12" s="1561"/>
      <c r="AA12" s="1561"/>
      <c r="AB12" s="1561"/>
      <c r="AC12" s="1561"/>
      <c r="AD12" s="1561"/>
      <c r="AE12" s="1561"/>
      <c r="AF12" s="1561"/>
      <c r="AG12" s="1561"/>
      <c r="AH12" s="1561"/>
      <c r="AI12" s="1561"/>
      <c r="AJ12" s="1561"/>
      <c r="AK12" s="1561"/>
      <c r="AL12" s="1561"/>
      <c r="AM12" s="1561"/>
      <c r="AN12" s="1561"/>
      <c r="AO12" s="1561"/>
      <c r="AP12" s="1561"/>
      <c r="AQ12" s="1561"/>
      <c r="AR12" s="1561"/>
      <c r="AS12" s="1561"/>
      <c r="AT12" s="1561"/>
      <c r="AU12" s="1561"/>
      <c r="AV12" s="1561"/>
      <c r="AW12" s="1561"/>
      <c r="AX12" s="1561"/>
      <c r="AY12" s="1561"/>
      <c r="AZ12" s="1561"/>
      <c r="BA12" s="1561"/>
      <c r="BB12" s="1561"/>
      <c r="BC12" s="1561"/>
      <c r="BD12" s="1561"/>
      <c r="BE12" s="1561"/>
      <c r="BF12" s="1561"/>
      <c r="BG12" s="1561"/>
    </row>
    <row r="13" spans="1:59" ht="13.5" customHeight="1">
      <c r="A13" s="1539"/>
      <c r="B13" s="1909" t="s">
        <v>772</v>
      </c>
      <c r="C13" s="1909"/>
      <c r="D13" s="1909"/>
      <c r="E13" s="1909"/>
      <c r="F13" s="1909"/>
      <c r="G13" s="1909"/>
      <c r="H13" s="1910"/>
      <c r="I13" s="1561"/>
      <c r="J13" s="1561"/>
      <c r="K13" s="1561"/>
      <c r="L13" s="1561"/>
      <c r="M13" s="1561"/>
      <c r="N13" s="1561"/>
      <c r="O13" s="1561"/>
      <c r="P13" s="1561"/>
      <c r="Q13" s="1561"/>
      <c r="R13" s="1561"/>
      <c r="S13" s="1561"/>
      <c r="T13" s="1561"/>
      <c r="U13" s="1561"/>
      <c r="V13" s="1561"/>
      <c r="W13" s="1561"/>
      <c r="X13" s="1561"/>
      <c r="Y13" s="1561"/>
      <c r="Z13" s="1561"/>
      <c r="AA13" s="1561"/>
      <c r="AB13" s="1561"/>
      <c r="AC13" s="1561"/>
      <c r="AD13" s="1561"/>
      <c r="AE13" s="1561"/>
      <c r="AF13" s="1561"/>
      <c r="AG13" s="1561"/>
      <c r="AH13" s="1561"/>
      <c r="AI13" s="1561"/>
      <c r="AJ13" s="1561"/>
      <c r="AK13" s="1561"/>
      <c r="AL13" s="1561"/>
      <c r="AM13" s="1561"/>
      <c r="AN13" s="1561"/>
      <c r="AO13" s="1561"/>
      <c r="AP13" s="1561"/>
      <c r="AQ13" s="1561"/>
      <c r="AR13" s="1561"/>
      <c r="AS13" s="1561"/>
      <c r="AT13" s="1561"/>
      <c r="AU13" s="1561"/>
      <c r="AV13" s="1561"/>
      <c r="AW13" s="1561"/>
      <c r="AX13" s="1561"/>
      <c r="AY13" s="1561"/>
      <c r="AZ13" s="1561"/>
      <c r="BA13" s="1561"/>
      <c r="BB13" s="1561"/>
      <c r="BC13" s="1561"/>
      <c r="BD13" s="1561"/>
      <c r="BE13" s="1561"/>
      <c r="BF13" s="1561"/>
      <c r="BG13" s="1561"/>
    </row>
    <row r="14" spans="1:59" ht="13.5" customHeight="1">
      <c r="A14" s="1539"/>
      <c r="B14" s="1909" t="s">
        <v>773</v>
      </c>
      <c r="C14" s="1909"/>
      <c r="D14" s="1909"/>
      <c r="E14" s="1909"/>
      <c r="F14" s="1909"/>
      <c r="G14" s="1909"/>
      <c r="H14" s="1910"/>
      <c r="I14" s="1561"/>
      <c r="J14" s="1561"/>
      <c r="K14" s="1561"/>
      <c r="L14" s="1561"/>
      <c r="M14" s="1561"/>
      <c r="N14" s="1561"/>
      <c r="O14" s="1561"/>
      <c r="P14" s="1561"/>
      <c r="Q14" s="1561"/>
      <c r="R14" s="1561"/>
      <c r="S14" s="1561"/>
      <c r="T14" s="1561"/>
      <c r="U14" s="1561"/>
      <c r="V14" s="1561"/>
      <c r="W14" s="1561"/>
      <c r="X14" s="1561"/>
      <c r="Y14" s="1561"/>
      <c r="Z14" s="1561"/>
      <c r="AA14" s="1561"/>
      <c r="AB14" s="1561"/>
      <c r="AC14" s="1561"/>
      <c r="AD14" s="1561"/>
      <c r="AE14" s="1561"/>
      <c r="AF14" s="1561"/>
      <c r="AG14" s="1561"/>
      <c r="AH14" s="1561"/>
      <c r="AI14" s="1561"/>
      <c r="AJ14" s="1561"/>
      <c r="AK14" s="1561"/>
      <c r="AL14" s="1561"/>
      <c r="AM14" s="1561"/>
      <c r="AN14" s="1561"/>
      <c r="AO14" s="1561"/>
      <c r="AP14" s="1561"/>
      <c r="AQ14" s="1561"/>
      <c r="AR14" s="1561"/>
      <c r="AS14" s="1561"/>
      <c r="AT14" s="1561"/>
      <c r="AU14" s="1561"/>
      <c r="AV14" s="1561"/>
      <c r="AW14" s="1561"/>
      <c r="AX14" s="1561"/>
      <c r="AY14" s="1561"/>
      <c r="AZ14" s="1561"/>
      <c r="BA14" s="1561"/>
      <c r="BB14" s="1561"/>
      <c r="BC14" s="1561"/>
      <c r="BD14" s="1561"/>
      <c r="BE14" s="1561"/>
      <c r="BF14" s="1561"/>
      <c r="BG14" s="1561"/>
    </row>
    <row r="15" spans="1:59" ht="13.5" customHeight="1">
      <c r="A15" s="1539"/>
      <c r="B15" s="1909"/>
      <c r="C15" s="1909"/>
      <c r="D15" s="1909"/>
      <c r="E15" s="1909"/>
      <c r="F15" s="1909"/>
      <c r="G15" s="1909"/>
      <c r="H15" s="1910"/>
      <c r="I15" s="1561"/>
      <c r="J15" s="1561"/>
      <c r="K15" s="1561"/>
      <c r="L15" s="1561"/>
      <c r="M15" s="1561"/>
      <c r="N15" s="1561"/>
      <c r="O15" s="1561"/>
      <c r="P15" s="1561"/>
      <c r="Q15" s="1561"/>
      <c r="R15" s="1561"/>
      <c r="S15" s="1561"/>
      <c r="T15" s="1561"/>
      <c r="U15" s="1561"/>
      <c r="V15" s="1561"/>
      <c r="W15" s="1561"/>
      <c r="X15" s="1561"/>
      <c r="Y15" s="1561"/>
      <c r="Z15" s="1561"/>
      <c r="AA15" s="1561"/>
      <c r="AB15" s="1561"/>
      <c r="AC15" s="1561"/>
      <c r="AD15" s="1561"/>
      <c r="AE15" s="1561"/>
      <c r="AF15" s="1561"/>
      <c r="AG15" s="1561"/>
      <c r="AH15" s="1561"/>
      <c r="AI15" s="1561"/>
      <c r="AJ15" s="1561"/>
      <c r="AK15" s="1561"/>
      <c r="AL15" s="1561"/>
      <c r="AM15" s="1561"/>
      <c r="AN15" s="1561"/>
      <c r="AO15" s="1561"/>
      <c r="AP15" s="1561"/>
      <c r="AQ15" s="1561"/>
      <c r="AR15" s="1561"/>
      <c r="AS15" s="1561"/>
      <c r="AT15" s="1561"/>
      <c r="AU15" s="1561"/>
      <c r="AV15" s="1561"/>
      <c r="AW15" s="1561"/>
      <c r="AX15" s="1561"/>
      <c r="AY15" s="1561"/>
      <c r="AZ15" s="1561"/>
      <c r="BA15" s="1561"/>
      <c r="BB15" s="1561"/>
      <c r="BC15" s="1561"/>
      <c r="BD15" s="1561"/>
      <c r="BE15" s="1561"/>
      <c r="BF15" s="1561"/>
      <c r="BG15" s="1561"/>
    </row>
    <row r="16" spans="1:59" ht="13.5" customHeight="1">
      <c r="A16" s="1539"/>
      <c r="B16" s="1909" t="s">
        <v>774</v>
      </c>
      <c r="C16" s="1909"/>
      <c r="D16" s="1909"/>
      <c r="E16" s="1909"/>
      <c r="F16" s="1909"/>
      <c r="G16" s="1909"/>
      <c r="H16" s="1910"/>
      <c r="I16" s="1561"/>
      <c r="J16" s="1561"/>
      <c r="K16" s="1561"/>
      <c r="L16" s="1561"/>
      <c r="M16" s="1561"/>
      <c r="N16" s="1561"/>
      <c r="O16" s="1561"/>
      <c r="P16" s="1561"/>
      <c r="Q16" s="1561"/>
      <c r="R16" s="1561"/>
      <c r="S16" s="1561"/>
      <c r="T16" s="1561"/>
      <c r="U16" s="1561"/>
      <c r="V16" s="1561"/>
      <c r="W16" s="1561"/>
      <c r="X16" s="1561"/>
      <c r="Y16" s="1561"/>
      <c r="Z16" s="1561"/>
      <c r="AA16" s="1561"/>
      <c r="AB16" s="1561"/>
      <c r="AC16" s="1561"/>
      <c r="AD16" s="1561"/>
      <c r="AE16" s="1561"/>
      <c r="AF16" s="1561"/>
      <c r="AG16" s="1561"/>
      <c r="AH16" s="1561"/>
      <c r="AI16" s="1561"/>
      <c r="AJ16" s="1561"/>
      <c r="AK16" s="1561"/>
      <c r="AL16" s="1561"/>
      <c r="AM16" s="1561"/>
      <c r="AN16" s="1561"/>
      <c r="AO16" s="1561"/>
      <c r="AP16" s="1561"/>
      <c r="AQ16" s="1561"/>
      <c r="AR16" s="1561"/>
      <c r="AS16" s="1561"/>
      <c r="AT16" s="1561"/>
      <c r="AU16" s="1561"/>
      <c r="AV16" s="1561"/>
      <c r="AW16" s="1561"/>
      <c r="AX16" s="1561"/>
      <c r="AY16" s="1561"/>
      <c r="AZ16" s="1561"/>
      <c r="BA16" s="1561"/>
      <c r="BB16" s="1561"/>
      <c r="BC16" s="1561"/>
      <c r="BD16" s="1561"/>
      <c r="BE16" s="1561"/>
      <c r="BF16" s="1561"/>
      <c r="BG16" s="1561"/>
    </row>
    <row r="17" spans="1:59" ht="13.5" customHeight="1">
      <c r="A17" s="1542"/>
      <c r="B17" s="1707"/>
      <c r="C17" s="1707"/>
      <c r="D17" s="1707"/>
      <c r="E17" s="1707"/>
      <c r="F17" s="1707"/>
      <c r="G17" s="1707"/>
      <c r="H17" s="1906"/>
      <c r="I17" s="1561"/>
      <c r="J17" s="1561"/>
      <c r="K17" s="1561"/>
      <c r="L17" s="1561"/>
      <c r="M17" s="1561"/>
      <c r="N17" s="1561"/>
      <c r="O17" s="1561"/>
      <c r="P17" s="1561"/>
      <c r="Q17" s="1561"/>
      <c r="R17" s="1561"/>
      <c r="S17" s="1561"/>
      <c r="T17" s="1561"/>
      <c r="U17" s="1561"/>
      <c r="V17" s="1561"/>
      <c r="W17" s="1561"/>
      <c r="X17" s="1561"/>
      <c r="Y17" s="1561"/>
      <c r="Z17" s="1561"/>
      <c r="AA17" s="1561"/>
      <c r="AB17" s="1561"/>
      <c r="AC17" s="1561"/>
      <c r="AD17" s="1561"/>
      <c r="AE17" s="1561"/>
      <c r="AF17" s="1561"/>
      <c r="AG17" s="1561"/>
      <c r="AH17" s="1561"/>
      <c r="AI17" s="1561"/>
      <c r="AJ17" s="1561"/>
      <c r="AK17" s="1561"/>
      <c r="AL17" s="1561"/>
      <c r="AM17" s="1561"/>
      <c r="AN17" s="1561"/>
      <c r="AO17" s="1561"/>
      <c r="AP17" s="1561"/>
      <c r="AQ17" s="1561"/>
      <c r="AR17" s="1561"/>
      <c r="AS17" s="1561"/>
      <c r="AT17" s="1561"/>
      <c r="AU17" s="1561"/>
      <c r="AV17" s="1561"/>
      <c r="AW17" s="1561"/>
      <c r="AX17" s="1561"/>
      <c r="AY17" s="1561"/>
      <c r="AZ17" s="1561"/>
      <c r="BA17" s="1561"/>
      <c r="BB17" s="1561"/>
      <c r="BC17" s="1561"/>
      <c r="BD17" s="1561"/>
      <c r="BE17" s="1561"/>
      <c r="BF17" s="1561"/>
      <c r="BG17" s="1561"/>
    </row>
    <row r="18" spans="1:59" ht="13.5" customHeight="1">
      <c r="A18" s="1967"/>
      <c r="B18" s="1968"/>
      <c r="C18" s="1968"/>
      <c r="D18" s="1818" t="s">
        <v>0</v>
      </c>
      <c r="E18" s="1818"/>
      <c r="F18" s="1818"/>
      <c r="G18" s="1818"/>
      <c r="H18" s="1819"/>
      <c r="I18" s="1561"/>
      <c r="J18" s="1561"/>
      <c r="K18" s="1561"/>
      <c r="L18" s="1561"/>
      <c r="M18" s="1561"/>
      <c r="N18" s="1561"/>
      <c r="O18" s="1561"/>
      <c r="P18" s="1561"/>
      <c r="Q18" s="1561"/>
      <c r="R18" s="1561"/>
      <c r="S18" s="1561"/>
      <c r="T18" s="1561"/>
      <c r="U18" s="1561"/>
      <c r="V18" s="1561"/>
      <c r="W18" s="1561"/>
      <c r="X18" s="1561"/>
      <c r="Y18" s="1561"/>
      <c r="Z18" s="1561"/>
      <c r="AA18" s="1561"/>
      <c r="AB18" s="1561"/>
      <c r="AC18" s="1561"/>
      <c r="AD18" s="1561"/>
      <c r="AE18" s="1561"/>
      <c r="AF18" s="1561"/>
      <c r="AG18" s="1561"/>
      <c r="AH18" s="1561"/>
      <c r="AI18" s="1561"/>
      <c r="AJ18" s="1561"/>
      <c r="AK18" s="1561"/>
      <c r="AL18" s="1561"/>
      <c r="AM18" s="1561"/>
      <c r="AN18" s="1561"/>
      <c r="AO18" s="1561"/>
      <c r="AP18" s="1561"/>
      <c r="AQ18" s="1561"/>
      <c r="AR18" s="1561"/>
      <c r="AS18" s="1561"/>
      <c r="AT18" s="1561"/>
      <c r="AU18" s="1561"/>
      <c r="AV18" s="1561"/>
      <c r="AW18" s="1561"/>
      <c r="AX18" s="1561"/>
      <c r="AY18" s="1561"/>
      <c r="AZ18" s="1561"/>
      <c r="BA18" s="1561"/>
      <c r="BB18" s="1561"/>
      <c r="BC18" s="1561"/>
      <c r="BD18" s="1561"/>
      <c r="BE18" s="1561"/>
      <c r="BF18" s="1561"/>
      <c r="BG18" s="1561"/>
    </row>
    <row r="19" spans="1:59" ht="13.5" customHeight="1">
      <c r="A19" s="1539"/>
      <c r="B19" s="1561"/>
      <c r="C19" s="1813"/>
      <c r="D19" s="1561"/>
      <c r="E19" s="1832" t="s">
        <v>2331</v>
      </c>
      <c r="F19" s="1832" t="s">
        <v>1</v>
      </c>
      <c r="G19" s="1832" t="s">
        <v>2</v>
      </c>
      <c r="H19" s="1914" t="s">
        <v>1</v>
      </c>
      <c r="I19" s="1561"/>
      <c r="J19" s="1561"/>
      <c r="K19" s="1561"/>
      <c r="L19" s="1561"/>
      <c r="M19" s="1561"/>
      <c r="N19" s="1561"/>
      <c r="O19" s="1561"/>
      <c r="P19" s="1561"/>
      <c r="Q19" s="1561"/>
      <c r="R19" s="1561"/>
      <c r="S19" s="1561"/>
      <c r="T19" s="1561"/>
      <c r="U19" s="1561"/>
      <c r="V19" s="1561"/>
      <c r="W19" s="1561"/>
      <c r="X19" s="1561"/>
      <c r="Y19" s="1561"/>
      <c r="Z19" s="1561"/>
      <c r="AA19" s="1561"/>
      <c r="AB19" s="1561"/>
      <c r="AC19" s="1561"/>
      <c r="AD19" s="1561"/>
      <c r="AE19" s="1561"/>
      <c r="AF19" s="1561"/>
      <c r="AG19" s="1561"/>
      <c r="AH19" s="1561"/>
      <c r="AI19" s="1561"/>
      <c r="AJ19" s="1561"/>
      <c r="AK19" s="1561"/>
      <c r="AL19" s="1561"/>
      <c r="AM19" s="1561"/>
      <c r="AN19" s="1561"/>
      <c r="AO19" s="1561"/>
      <c r="AP19" s="1561"/>
      <c r="AQ19" s="1561"/>
      <c r="AR19" s="1561"/>
      <c r="AS19" s="1561"/>
      <c r="AT19" s="1561"/>
      <c r="AU19" s="1561"/>
      <c r="AV19" s="1561"/>
      <c r="AW19" s="1561"/>
      <c r="AX19" s="1561"/>
      <c r="AY19" s="1561"/>
      <c r="AZ19" s="1561"/>
      <c r="BA19" s="1561"/>
      <c r="BB19" s="1561"/>
      <c r="BC19" s="1561"/>
      <c r="BD19" s="1561"/>
      <c r="BE19" s="1561"/>
      <c r="BF19" s="1561"/>
      <c r="BG19" s="1561"/>
    </row>
    <row r="20" spans="1:59" ht="13.5" customHeight="1">
      <c r="A20" s="1539"/>
      <c r="B20" s="1555" t="s">
        <v>1728</v>
      </c>
      <c r="C20" s="1813"/>
      <c r="D20" s="1555" t="s">
        <v>1782</v>
      </c>
      <c r="E20" s="1832" t="s">
        <v>3</v>
      </c>
      <c r="F20" s="1832" t="s">
        <v>4</v>
      </c>
      <c r="G20" s="1832" t="s">
        <v>5</v>
      </c>
      <c r="H20" s="1914" t="s">
        <v>3008</v>
      </c>
      <c r="I20" s="1561"/>
      <c r="J20" s="1561"/>
      <c r="K20" s="2902"/>
      <c r="L20" s="1561"/>
      <c r="M20" s="1561"/>
      <c r="N20" s="1561"/>
      <c r="O20" s="1561"/>
      <c r="P20" s="1561"/>
      <c r="Q20" s="1561"/>
      <c r="R20" s="1561"/>
      <c r="S20" s="1561"/>
      <c r="T20" s="1561"/>
      <c r="U20" s="1561"/>
      <c r="V20" s="1561"/>
      <c r="W20" s="1561"/>
      <c r="X20" s="1561"/>
      <c r="Y20" s="1561"/>
      <c r="Z20" s="1561"/>
      <c r="AA20" s="1561"/>
      <c r="AB20" s="1561"/>
      <c r="AC20" s="1561"/>
      <c r="AD20" s="1561"/>
      <c r="AE20" s="1561"/>
      <c r="AF20" s="1561"/>
      <c r="AG20" s="1561"/>
      <c r="AH20" s="1561"/>
      <c r="AI20" s="1561"/>
      <c r="AJ20" s="1561"/>
      <c r="AK20" s="1561"/>
      <c r="AL20" s="1561"/>
      <c r="AM20" s="1561"/>
      <c r="AN20" s="1561"/>
      <c r="AO20" s="1561"/>
      <c r="AP20" s="1561"/>
      <c r="AQ20" s="1561"/>
      <c r="AR20" s="1561"/>
      <c r="AS20" s="1561"/>
      <c r="AT20" s="1561"/>
      <c r="AU20" s="1561"/>
      <c r="AV20" s="1561"/>
      <c r="AW20" s="1561"/>
      <c r="AX20" s="1561"/>
      <c r="AY20" s="1561"/>
      <c r="AZ20" s="1561"/>
      <c r="BA20" s="1561"/>
      <c r="BB20" s="1561"/>
      <c r="BC20" s="1561"/>
      <c r="BD20" s="1561"/>
      <c r="BE20" s="1561"/>
      <c r="BF20" s="1561"/>
      <c r="BG20" s="1561"/>
    </row>
    <row r="21" spans="1:59" ht="13.5" customHeight="1">
      <c r="A21" s="1542"/>
      <c r="B21" s="1555" t="s">
        <v>1731</v>
      </c>
      <c r="C21" s="1905"/>
      <c r="D21" s="1558" t="s">
        <v>3021</v>
      </c>
      <c r="E21" s="1916" t="s">
        <v>3022</v>
      </c>
      <c r="F21" s="1916" t="s">
        <v>3023</v>
      </c>
      <c r="G21" s="1916" t="s">
        <v>3024</v>
      </c>
      <c r="H21" s="1917" t="s">
        <v>2346</v>
      </c>
      <c r="I21" s="1561"/>
      <c r="J21" s="1561"/>
      <c r="K21" s="2902"/>
      <c r="L21" s="1561"/>
      <c r="M21" s="1561"/>
      <c r="N21" s="1561"/>
      <c r="O21" s="1561"/>
      <c r="P21" s="1561"/>
      <c r="Q21" s="1561"/>
      <c r="R21" s="1561"/>
      <c r="S21" s="1561"/>
      <c r="T21" s="1561"/>
      <c r="U21" s="1561"/>
      <c r="V21" s="1561"/>
      <c r="W21" s="1561"/>
      <c r="X21" s="1561"/>
      <c r="Y21" s="1561"/>
      <c r="Z21" s="1561"/>
      <c r="AA21" s="1561"/>
      <c r="AB21" s="1561"/>
      <c r="AC21" s="1561"/>
      <c r="AD21" s="1561"/>
      <c r="AE21" s="1561"/>
      <c r="AF21" s="1561"/>
      <c r="AG21" s="1561"/>
      <c r="AH21" s="1561"/>
      <c r="AI21" s="1561"/>
      <c r="AJ21" s="1561"/>
      <c r="AK21" s="1561"/>
      <c r="AL21" s="1561"/>
      <c r="AM21" s="1561"/>
      <c r="AN21" s="1561"/>
      <c r="AO21" s="1561"/>
      <c r="AP21" s="1561"/>
      <c r="AQ21" s="1561"/>
      <c r="AR21" s="1561"/>
      <c r="AS21" s="1561"/>
      <c r="AT21" s="1561"/>
      <c r="AU21" s="1561"/>
      <c r="AV21" s="1561"/>
      <c r="AW21" s="1561"/>
      <c r="AX21" s="1561"/>
      <c r="AY21" s="1561"/>
      <c r="AZ21" s="1561"/>
      <c r="BA21" s="1561"/>
      <c r="BB21" s="1561"/>
      <c r="BC21" s="1561"/>
      <c r="BD21" s="1561"/>
      <c r="BE21" s="1561"/>
      <c r="BF21" s="1561"/>
      <c r="BG21" s="1561"/>
    </row>
    <row r="22" spans="1:59" ht="19.899999999999999" customHeight="1">
      <c r="A22" s="1542"/>
      <c r="B22" s="1968">
        <v>1</v>
      </c>
      <c r="C22" s="1919"/>
      <c r="D22" s="1968" t="s">
        <v>6</v>
      </c>
      <c r="E22" s="1972">
        <f>F22+G22+H22</f>
        <v>1948073453</v>
      </c>
      <c r="F22" s="2010">
        <v>1948042910</v>
      </c>
      <c r="G22" s="2010">
        <v>30543</v>
      </c>
      <c r="H22" s="2011"/>
      <c r="I22" s="1561"/>
      <c r="J22" s="1561"/>
      <c r="K22" s="2903"/>
      <c r="L22" s="2903"/>
      <c r="M22" s="1561"/>
      <c r="N22" s="1561"/>
      <c r="O22" s="1561"/>
      <c r="P22" s="1561"/>
      <c r="Q22" s="1561"/>
      <c r="R22" s="1561"/>
      <c r="S22" s="1561"/>
      <c r="T22" s="1561"/>
      <c r="U22" s="1561"/>
      <c r="V22" s="1561"/>
      <c r="W22" s="1561"/>
      <c r="X22" s="1561"/>
      <c r="Y22" s="1561"/>
      <c r="Z22" s="1561"/>
      <c r="AA22" s="1561"/>
      <c r="AB22" s="1561"/>
      <c r="AC22" s="1561"/>
      <c r="AD22" s="1561"/>
      <c r="AE22" s="1561"/>
      <c r="AF22" s="1561"/>
      <c r="AG22" s="1561"/>
      <c r="AH22" s="1561"/>
      <c r="AI22" s="1561"/>
      <c r="AJ22" s="1561"/>
      <c r="AK22" s="1561"/>
      <c r="AL22" s="1561"/>
      <c r="AM22" s="1561"/>
      <c r="AN22" s="1561"/>
      <c r="AO22" s="1561"/>
      <c r="AP22" s="1561"/>
      <c r="AQ22" s="1561"/>
      <c r="AR22" s="1561"/>
      <c r="AS22" s="1561"/>
      <c r="AT22" s="1561"/>
      <c r="AU22" s="1561"/>
      <c r="AV22" s="1561"/>
      <c r="AW22" s="1561"/>
      <c r="AX22" s="1561"/>
      <c r="AY22" s="1561"/>
      <c r="AZ22" s="1561"/>
      <c r="BA22" s="1561"/>
      <c r="BB22" s="1561"/>
      <c r="BC22" s="1561"/>
      <c r="BD22" s="1561"/>
      <c r="BE22" s="1561"/>
      <c r="BF22" s="1561"/>
      <c r="BG22" s="1561"/>
    </row>
    <row r="23" spans="1:59" ht="19.899999999999999" customHeight="1">
      <c r="A23" s="1539"/>
      <c r="B23" s="1577">
        <v>2</v>
      </c>
      <c r="C23" s="1912"/>
      <c r="D23" s="1577" t="s">
        <v>7</v>
      </c>
      <c r="E23" s="1937"/>
      <c r="F23" s="1940"/>
      <c r="G23" s="1937"/>
      <c r="H23" s="2012"/>
      <c r="I23" s="1561"/>
      <c r="J23" s="1561"/>
      <c r="K23" s="1561"/>
      <c r="L23" s="1561"/>
      <c r="M23" s="1561"/>
      <c r="N23" s="1561"/>
      <c r="O23" s="1561"/>
      <c r="P23" s="1561"/>
      <c r="Q23" s="1561"/>
      <c r="R23" s="1561"/>
      <c r="S23" s="1561"/>
      <c r="T23" s="1561"/>
      <c r="U23" s="1561"/>
      <c r="V23" s="1561"/>
      <c r="W23" s="1561"/>
      <c r="X23" s="1561"/>
      <c r="Y23" s="1561"/>
      <c r="Z23" s="1561"/>
      <c r="AA23" s="1561"/>
      <c r="AB23" s="1561"/>
      <c r="AC23" s="1561"/>
      <c r="AD23" s="1561"/>
      <c r="AE23" s="1561"/>
      <c r="AF23" s="1561"/>
      <c r="AG23" s="1561"/>
      <c r="AH23" s="1561"/>
      <c r="AI23" s="1561"/>
      <c r="AJ23" s="1561"/>
      <c r="AK23" s="1561"/>
      <c r="AL23" s="1561"/>
      <c r="AM23" s="1561"/>
      <c r="AN23" s="1561"/>
      <c r="AO23" s="1561"/>
      <c r="AP23" s="1561"/>
      <c r="AQ23" s="1561"/>
      <c r="AR23" s="1561"/>
      <c r="AS23" s="1561"/>
      <c r="AT23" s="1561"/>
      <c r="AU23" s="1561"/>
      <c r="AV23" s="1561"/>
      <c r="AW23" s="1561"/>
      <c r="AX23" s="1561"/>
      <c r="AY23" s="1561"/>
      <c r="AZ23" s="1561"/>
      <c r="BA23" s="1561"/>
      <c r="BB23" s="1561"/>
      <c r="BC23" s="1561"/>
      <c r="BD23" s="1561"/>
      <c r="BE23" s="1561"/>
      <c r="BF23" s="1561"/>
      <c r="BG23" s="1561"/>
    </row>
    <row r="24" spans="1:59" ht="19.899999999999999" customHeight="1">
      <c r="A24" s="1542"/>
      <c r="B24" s="1707"/>
      <c r="C24" s="1905"/>
      <c r="D24" s="1707" t="s">
        <v>8</v>
      </c>
      <c r="E24" s="2013"/>
      <c r="F24" s="2014"/>
      <c r="G24" s="1942"/>
      <c r="H24" s="2015"/>
      <c r="I24" s="1561"/>
      <c r="J24" s="1561"/>
      <c r="K24" s="1561"/>
      <c r="L24" s="1561"/>
      <c r="M24" s="1561"/>
      <c r="N24" s="1561"/>
      <c r="O24" s="1561"/>
      <c r="P24" s="1561"/>
      <c r="Q24" s="1561"/>
      <c r="R24" s="1561"/>
      <c r="S24" s="1561"/>
      <c r="T24" s="1561"/>
      <c r="U24" s="1561"/>
      <c r="V24" s="1561"/>
      <c r="W24" s="1561"/>
      <c r="X24" s="1561"/>
      <c r="Y24" s="1561"/>
      <c r="Z24" s="1561"/>
      <c r="AA24" s="1561"/>
      <c r="AB24" s="1561"/>
      <c r="AC24" s="1561"/>
      <c r="AD24" s="1561"/>
      <c r="AE24" s="1561"/>
      <c r="AF24" s="1561"/>
      <c r="AG24" s="1561"/>
      <c r="AH24" s="1561"/>
      <c r="AI24" s="1561"/>
      <c r="AJ24" s="1561"/>
      <c r="AK24" s="1561"/>
      <c r="AL24" s="1561"/>
      <c r="AM24" s="1561"/>
      <c r="AN24" s="1561"/>
      <c r="AO24" s="1561"/>
      <c r="AP24" s="1561"/>
      <c r="AQ24" s="1561"/>
      <c r="AR24" s="1561"/>
      <c r="AS24" s="1561"/>
      <c r="AT24" s="1561"/>
      <c r="AU24" s="1561"/>
      <c r="AV24" s="1561"/>
      <c r="AW24" s="1561"/>
      <c r="AX24" s="1561"/>
      <c r="AY24" s="1561"/>
      <c r="AZ24" s="1561"/>
      <c r="BA24" s="1561"/>
      <c r="BB24" s="1561"/>
      <c r="BC24" s="1561"/>
      <c r="BD24" s="1561"/>
      <c r="BE24" s="1561"/>
      <c r="BF24" s="1561"/>
      <c r="BG24" s="1561"/>
    </row>
    <row r="25" spans="1:59" ht="19.899999999999999" customHeight="1">
      <c r="A25" s="1542"/>
      <c r="B25" s="1968">
        <v>3</v>
      </c>
      <c r="C25" s="1919"/>
      <c r="D25" s="1968" t="s">
        <v>9</v>
      </c>
      <c r="E25" s="1976">
        <f>F25+G25+H25</f>
        <v>72730566</v>
      </c>
      <c r="F25" s="2016">
        <v>72730566</v>
      </c>
      <c r="G25" s="2016">
        <v>0</v>
      </c>
      <c r="H25" s="2642"/>
      <c r="I25" s="1561"/>
      <c r="J25" s="1561"/>
      <c r="K25" s="1561"/>
      <c r="L25" s="1561"/>
      <c r="M25" s="1561"/>
      <c r="N25" s="1561"/>
      <c r="O25" s="1561"/>
      <c r="P25" s="1561"/>
      <c r="Q25" s="1561"/>
      <c r="R25" s="1561"/>
      <c r="S25" s="1561"/>
      <c r="T25" s="1561"/>
      <c r="U25" s="1561"/>
      <c r="V25" s="1561"/>
      <c r="W25" s="1561"/>
      <c r="X25" s="1561"/>
      <c r="Y25" s="1561"/>
      <c r="Z25" s="1561"/>
      <c r="AA25" s="1561"/>
      <c r="AB25" s="1561"/>
      <c r="AC25" s="1561"/>
      <c r="AD25" s="1561"/>
      <c r="AE25" s="1561"/>
      <c r="AF25" s="1561"/>
      <c r="AG25" s="1561"/>
      <c r="AH25" s="1561"/>
      <c r="AI25" s="1561"/>
      <c r="AJ25" s="1561"/>
      <c r="AK25" s="1561"/>
      <c r="AL25" s="1561"/>
      <c r="AM25" s="1561"/>
      <c r="AN25" s="1561"/>
      <c r="AO25" s="1561"/>
      <c r="AP25" s="1561"/>
      <c r="AQ25" s="1561"/>
      <c r="AR25" s="1561"/>
      <c r="AS25" s="1561"/>
      <c r="AT25" s="1561"/>
      <c r="AU25" s="1561"/>
      <c r="AV25" s="1561"/>
      <c r="AW25" s="1561"/>
      <c r="AX25" s="1561"/>
      <c r="AY25" s="1561"/>
      <c r="AZ25" s="1561"/>
      <c r="BA25" s="1561"/>
      <c r="BB25" s="1561"/>
      <c r="BC25" s="1561"/>
      <c r="BD25" s="1561"/>
      <c r="BE25" s="1561"/>
      <c r="BF25" s="1561"/>
      <c r="BG25" s="1561"/>
    </row>
    <row r="26" spans="1:59" ht="30">
      <c r="A26" s="2507"/>
      <c r="B26" s="2635">
        <v>4</v>
      </c>
      <c r="C26" s="2605"/>
      <c r="D26" s="2636" t="s">
        <v>4425</v>
      </c>
      <c r="E26" s="2614">
        <f>F26+G26+H26</f>
        <v>15747</v>
      </c>
      <c r="F26" s="2640">
        <v>15747</v>
      </c>
      <c r="G26" s="2641">
        <v>0</v>
      </c>
      <c r="H26" s="2017"/>
      <c r="I26" s="1561"/>
      <c r="J26" s="1561"/>
      <c r="K26" s="1561"/>
      <c r="L26" s="1561"/>
      <c r="M26" s="1561"/>
      <c r="N26" s="1561"/>
      <c r="O26" s="1561"/>
      <c r="P26" s="1561"/>
      <c r="Q26" s="1561"/>
      <c r="R26" s="1561"/>
      <c r="S26" s="1561"/>
      <c r="T26" s="1561"/>
      <c r="U26" s="1561"/>
      <c r="V26" s="1561"/>
      <c r="W26" s="1561"/>
      <c r="X26" s="1561"/>
      <c r="Y26" s="1561"/>
      <c r="Z26" s="1561"/>
      <c r="AA26" s="1561"/>
      <c r="AB26" s="1561"/>
      <c r="AC26" s="1561"/>
      <c r="AD26" s="1561"/>
      <c r="AE26" s="1561"/>
      <c r="AF26" s="1561"/>
      <c r="AG26" s="1561"/>
      <c r="AH26" s="1561"/>
      <c r="AI26" s="1561"/>
      <c r="AJ26" s="1561"/>
      <c r="AK26" s="1561"/>
      <c r="AL26" s="1561"/>
      <c r="AM26" s="1561"/>
      <c r="AN26" s="1561"/>
      <c r="AO26" s="1561"/>
      <c r="AP26" s="1561"/>
      <c r="AQ26" s="1561"/>
      <c r="AR26" s="1561"/>
      <c r="AS26" s="1561"/>
      <c r="AT26" s="1561"/>
      <c r="AU26" s="1561"/>
      <c r="AV26" s="1561"/>
      <c r="AW26" s="1561"/>
      <c r="AX26" s="1561"/>
      <c r="AY26" s="1561"/>
      <c r="AZ26" s="1561"/>
      <c r="BA26" s="1561"/>
      <c r="BB26" s="1561"/>
      <c r="BC26" s="1561"/>
      <c r="BD26" s="1561"/>
      <c r="BE26" s="1561"/>
      <c r="BF26" s="1561"/>
      <c r="BG26" s="1561"/>
    </row>
    <row r="27" spans="1:59" ht="19.899999999999999" customHeight="1">
      <c r="A27" s="1542"/>
      <c r="B27" s="1968">
        <v>5</v>
      </c>
      <c r="C27" s="1919"/>
      <c r="D27" s="1968" t="s">
        <v>10</v>
      </c>
      <c r="E27" s="1976">
        <f>H27</f>
        <v>0</v>
      </c>
      <c r="F27" s="2643"/>
      <c r="G27" s="2639"/>
      <c r="H27" s="2018">
        <v>0</v>
      </c>
      <c r="I27" s="1561"/>
      <c r="J27" s="1561"/>
      <c r="K27" s="1561"/>
      <c r="L27" s="1561"/>
      <c r="M27" s="1561"/>
      <c r="N27" s="1561"/>
      <c r="O27" s="1561"/>
      <c r="P27" s="1561"/>
      <c r="Q27" s="1561"/>
      <c r="R27" s="1561"/>
      <c r="S27" s="1561"/>
      <c r="T27" s="1561"/>
      <c r="U27" s="1561"/>
      <c r="V27" s="1561"/>
      <c r="W27" s="1561"/>
      <c r="X27" s="1561"/>
      <c r="Y27" s="1561"/>
      <c r="Z27" s="1561"/>
      <c r="AA27" s="1561"/>
      <c r="AB27" s="1561"/>
      <c r="AC27" s="1561"/>
      <c r="AD27" s="1561"/>
      <c r="AE27" s="1561"/>
      <c r="AF27" s="1561"/>
      <c r="AG27" s="1561"/>
      <c r="AH27" s="1561"/>
      <c r="AI27" s="1561"/>
      <c r="AJ27" s="1561"/>
      <c r="AK27" s="1561"/>
      <c r="AL27" s="1561"/>
      <c r="AM27" s="1561"/>
      <c r="AN27" s="1561"/>
      <c r="AO27" s="1561"/>
      <c r="AP27" s="1561"/>
      <c r="AQ27" s="1561"/>
      <c r="AR27" s="1561"/>
      <c r="AS27" s="1561"/>
      <c r="AT27" s="1561"/>
      <c r="AU27" s="1561"/>
      <c r="AV27" s="1561"/>
      <c r="AW27" s="1561"/>
      <c r="AX27" s="1561"/>
      <c r="AY27" s="1561"/>
      <c r="AZ27" s="1561"/>
      <c r="BA27" s="1561"/>
      <c r="BB27" s="1561"/>
      <c r="BC27" s="1561"/>
      <c r="BD27" s="1561"/>
      <c r="BE27" s="1561"/>
      <c r="BF27" s="1561"/>
      <c r="BG27" s="1561"/>
    </row>
    <row r="28" spans="1:59" ht="19.899999999999999" customHeight="1">
      <c r="A28" s="1542"/>
      <c r="B28" s="1968">
        <v>6</v>
      </c>
      <c r="C28" s="1919"/>
      <c r="D28" s="1968" t="s">
        <v>11</v>
      </c>
      <c r="E28" s="1976">
        <f>F28</f>
        <v>0</v>
      </c>
      <c r="F28" s="1976">
        <v>0</v>
      </c>
      <c r="G28" s="1942"/>
      <c r="H28" s="2019"/>
      <c r="I28" s="1561"/>
      <c r="J28" s="1561"/>
      <c r="K28" s="1561"/>
      <c r="L28" s="1561"/>
      <c r="M28" s="1561"/>
      <c r="N28" s="1561"/>
      <c r="O28" s="1561"/>
      <c r="P28" s="1561"/>
      <c r="Q28" s="1561"/>
      <c r="R28" s="1561"/>
      <c r="S28" s="1561"/>
      <c r="T28" s="1561"/>
      <c r="U28" s="1561"/>
      <c r="V28" s="1561"/>
      <c r="W28" s="1561"/>
      <c r="X28" s="1561"/>
      <c r="Y28" s="1561"/>
      <c r="Z28" s="1561"/>
      <c r="AA28" s="1561"/>
      <c r="AB28" s="1561"/>
      <c r="AC28" s="1561"/>
      <c r="AD28" s="1561"/>
      <c r="AE28" s="1561"/>
      <c r="AF28" s="1561"/>
      <c r="AG28" s="1561"/>
      <c r="AH28" s="1561"/>
      <c r="AI28" s="1561"/>
      <c r="AJ28" s="1561"/>
      <c r="AK28" s="1561"/>
      <c r="AL28" s="1561"/>
      <c r="AM28" s="1561"/>
      <c r="AN28" s="1561"/>
      <c r="AO28" s="1561"/>
      <c r="AP28" s="1561"/>
      <c r="AQ28" s="1561"/>
      <c r="AR28" s="1561"/>
      <c r="AS28" s="1561"/>
      <c r="AT28" s="1561"/>
      <c r="AU28" s="1561"/>
      <c r="AV28" s="1561"/>
      <c r="AW28" s="1561"/>
      <c r="AX28" s="1561"/>
      <c r="AY28" s="1561"/>
      <c r="AZ28" s="1561"/>
      <c r="BA28" s="1561"/>
      <c r="BB28" s="1561"/>
      <c r="BC28" s="1561"/>
      <c r="BD28" s="1561"/>
      <c r="BE28" s="1561"/>
      <c r="BF28" s="1561"/>
      <c r="BG28" s="1561"/>
    </row>
    <row r="29" spans="1:59" ht="19.899999999999999" customHeight="1">
      <c r="A29" s="1542"/>
      <c r="B29" s="1968">
        <v>7</v>
      </c>
      <c r="C29" s="1919"/>
      <c r="D29" s="1968" t="s">
        <v>12</v>
      </c>
      <c r="E29" s="1976">
        <f>F29+G29+H29</f>
        <v>0</v>
      </c>
      <c r="F29" s="2016">
        <v>0</v>
      </c>
      <c r="G29" s="2016">
        <v>0</v>
      </c>
      <c r="H29" s="2018">
        <v>0</v>
      </c>
      <c r="I29" s="1561"/>
      <c r="J29" s="1561"/>
      <c r="K29" s="1561"/>
      <c r="L29" s="1561"/>
      <c r="M29" s="1561"/>
      <c r="N29" s="1561"/>
      <c r="O29" s="1561"/>
      <c r="P29" s="1561"/>
      <c r="Q29" s="1561"/>
      <c r="R29" s="1561"/>
      <c r="S29" s="1561"/>
      <c r="T29" s="1561"/>
      <c r="U29" s="1561"/>
      <c r="V29" s="1561"/>
      <c r="W29" s="1561"/>
      <c r="X29" s="1561"/>
      <c r="Y29" s="1561"/>
      <c r="Z29" s="1561"/>
      <c r="AA29" s="1561"/>
      <c r="AB29" s="1561"/>
      <c r="AC29" s="1561"/>
      <c r="AD29" s="1561"/>
      <c r="AE29" s="1561"/>
      <c r="AF29" s="1561"/>
      <c r="AG29" s="1561"/>
      <c r="AH29" s="1561"/>
      <c r="AI29" s="1561"/>
      <c r="AJ29" s="1561"/>
      <c r="AK29" s="1561"/>
      <c r="AL29" s="1561"/>
      <c r="AM29" s="1561"/>
      <c r="AN29" s="1561"/>
      <c r="AO29" s="1561"/>
      <c r="AP29" s="1561"/>
      <c r="AQ29" s="1561"/>
      <c r="AR29" s="1561"/>
      <c r="AS29" s="1561"/>
      <c r="AT29" s="1561"/>
      <c r="AU29" s="1561"/>
      <c r="AV29" s="1561"/>
      <c r="AW29" s="1561"/>
      <c r="AX29" s="1561"/>
      <c r="AY29" s="1561"/>
      <c r="AZ29" s="1561"/>
      <c r="BA29" s="1561"/>
      <c r="BB29" s="1561"/>
      <c r="BC29" s="1561"/>
      <c r="BD29" s="1561"/>
      <c r="BE29" s="1561"/>
      <c r="BF29" s="1561"/>
      <c r="BG29" s="1561"/>
    </row>
    <row r="30" spans="1:59" ht="19.899999999999999" customHeight="1">
      <c r="A30" s="1542"/>
      <c r="B30" s="1968">
        <v>8</v>
      </c>
      <c r="C30" s="1919"/>
      <c r="D30" s="1968" t="s">
        <v>13</v>
      </c>
      <c r="E30" s="1976">
        <f>F30+G30+H30</f>
        <v>23313820</v>
      </c>
      <c r="F30" s="2016">
        <v>23313820</v>
      </c>
      <c r="G30" s="2016">
        <v>0</v>
      </c>
      <c r="H30" s="2018">
        <v>0</v>
      </c>
      <c r="I30" s="1561"/>
      <c r="J30" s="1561"/>
      <c r="K30" s="1561"/>
      <c r="L30" s="1561"/>
      <c r="M30" s="1561"/>
      <c r="N30" s="1561"/>
      <c r="O30" s="1561"/>
      <c r="P30" s="1561"/>
      <c r="Q30" s="1561"/>
      <c r="R30" s="1561"/>
      <c r="S30" s="1561"/>
      <c r="T30" s="1561"/>
      <c r="U30" s="1561"/>
      <c r="V30" s="1561"/>
      <c r="W30" s="1561"/>
      <c r="X30" s="1561"/>
      <c r="Y30" s="1561"/>
      <c r="Z30" s="1561"/>
      <c r="AA30" s="1561"/>
      <c r="AB30" s="1561"/>
      <c r="AC30" s="1561"/>
      <c r="AD30" s="1561"/>
      <c r="AE30" s="1561"/>
      <c r="AF30" s="1561"/>
      <c r="AG30" s="1561"/>
      <c r="AH30" s="1561"/>
      <c r="AI30" s="1561"/>
      <c r="AJ30" s="1561"/>
      <c r="AK30" s="1561"/>
      <c r="AL30" s="1561"/>
      <c r="AM30" s="1561"/>
      <c r="AN30" s="1561"/>
      <c r="AO30" s="1561"/>
      <c r="AP30" s="1561"/>
      <c r="AQ30" s="1561"/>
      <c r="AR30" s="1561"/>
      <c r="AS30" s="1561"/>
      <c r="AT30" s="1561"/>
      <c r="AU30" s="1561"/>
      <c r="AV30" s="1561"/>
      <c r="AW30" s="1561"/>
      <c r="AX30" s="1561"/>
      <c r="AY30" s="1561"/>
      <c r="AZ30" s="1561"/>
      <c r="BA30" s="1561"/>
      <c r="BB30" s="1561"/>
      <c r="BC30" s="1561"/>
      <c r="BD30" s="1561"/>
      <c r="BE30" s="1561"/>
      <c r="BF30" s="1561"/>
      <c r="BG30" s="1561"/>
    </row>
    <row r="31" spans="1:59" ht="19.899999999999999" customHeight="1">
      <c r="A31" s="1542"/>
      <c r="B31" s="1968">
        <v>9</v>
      </c>
      <c r="C31" s="1919"/>
      <c r="D31" s="1968"/>
      <c r="E31" s="1976">
        <v>0</v>
      </c>
      <c r="F31" s="2016">
        <v>0</v>
      </c>
      <c r="G31" s="2016">
        <v>0</v>
      </c>
      <c r="H31" s="2018">
        <v>0</v>
      </c>
      <c r="I31" s="1561"/>
      <c r="J31" s="1561"/>
      <c r="K31" s="1561"/>
      <c r="L31" s="1561"/>
      <c r="M31" s="1561"/>
      <c r="N31" s="1561"/>
      <c r="O31" s="1561"/>
      <c r="P31" s="1561"/>
      <c r="Q31" s="1561"/>
      <c r="R31" s="1561"/>
      <c r="S31" s="1561"/>
      <c r="T31" s="1561"/>
      <c r="U31" s="1561"/>
      <c r="V31" s="1561"/>
      <c r="W31" s="1561"/>
      <c r="X31" s="1561"/>
      <c r="Y31" s="1561"/>
      <c r="Z31" s="1561"/>
      <c r="AA31" s="1561"/>
      <c r="AB31" s="1561"/>
      <c r="AC31" s="1561"/>
      <c r="AD31" s="1561"/>
      <c r="AE31" s="1561"/>
      <c r="AF31" s="1561"/>
      <c r="AG31" s="1561"/>
      <c r="AH31" s="1561"/>
      <c r="AI31" s="1561"/>
      <c r="AJ31" s="1561"/>
      <c r="AK31" s="1561"/>
      <c r="AL31" s="1561"/>
      <c r="AM31" s="1561"/>
      <c r="AN31" s="1561"/>
      <c r="AO31" s="1561"/>
      <c r="AP31" s="1561"/>
      <c r="AQ31" s="1561"/>
      <c r="AR31" s="1561"/>
      <c r="AS31" s="1561"/>
      <c r="AT31" s="1561"/>
      <c r="AU31" s="1561"/>
      <c r="AV31" s="1561"/>
      <c r="AW31" s="1561"/>
      <c r="AX31" s="1561"/>
      <c r="AY31" s="1561"/>
      <c r="AZ31" s="1561"/>
      <c r="BA31" s="1561"/>
      <c r="BB31" s="1561"/>
      <c r="BC31" s="1561"/>
      <c r="BD31" s="1561"/>
      <c r="BE31" s="1561"/>
      <c r="BF31" s="1561"/>
      <c r="BG31" s="1561"/>
    </row>
    <row r="32" spans="1:59" ht="19.899999999999999" customHeight="1">
      <c r="A32" s="1539"/>
      <c r="B32" s="1577">
        <v>10</v>
      </c>
      <c r="C32" s="1912"/>
      <c r="D32" s="1577" t="s">
        <v>14</v>
      </c>
      <c r="E32" s="2020">
        <f>F32+G32+H32</f>
        <v>96060133</v>
      </c>
      <c r="F32" s="2020">
        <f>F25+F26+F28+F29+F30+F31</f>
        <v>96060133</v>
      </c>
      <c r="G32" s="2020">
        <f>G25+G26+G29+G30+G31</f>
        <v>0</v>
      </c>
      <c r="H32" s="2001">
        <f>H27+H29+H30+H31</f>
        <v>0</v>
      </c>
      <c r="I32" s="1561"/>
      <c r="J32" s="1561"/>
      <c r="K32" s="1561"/>
      <c r="L32" s="1561"/>
      <c r="M32" s="1561"/>
      <c r="N32" s="1561"/>
      <c r="O32" s="1561"/>
      <c r="P32" s="1561"/>
      <c r="Q32" s="1561"/>
      <c r="R32" s="1561"/>
      <c r="S32" s="1561"/>
      <c r="T32" s="1561"/>
      <c r="U32" s="1561"/>
      <c r="V32" s="1561"/>
      <c r="W32" s="1561"/>
      <c r="X32" s="1561"/>
      <c r="Y32" s="1561"/>
      <c r="Z32" s="1561"/>
      <c r="AA32" s="1561"/>
      <c r="AB32" s="1561"/>
      <c r="AC32" s="1561"/>
      <c r="AD32" s="1561"/>
      <c r="AE32" s="1561"/>
      <c r="AF32" s="1561"/>
      <c r="AG32" s="1561"/>
      <c r="AH32" s="1561"/>
      <c r="AI32" s="1561"/>
      <c r="AJ32" s="1561"/>
      <c r="AK32" s="1561"/>
      <c r="AL32" s="1561"/>
      <c r="AM32" s="1561"/>
      <c r="AN32" s="1561"/>
      <c r="AO32" s="1561"/>
      <c r="AP32" s="1561"/>
      <c r="AQ32" s="1561"/>
      <c r="AR32" s="1561"/>
      <c r="AS32" s="1561"/>
      <c r="AT32" s="1561"/>
      <c r="AU32" s="1561"/>
      <c r="AV32" s="1561"/>
      <c r="AW32" s="1561"/>
      <c r="AX32" s="1561"/>
      <c r="AY32" s="1561"/>
      <c r="AZ32" s="1561"/>
      <c r="BA32" s="1561"/>
      <c r="BB32" s="1561"/>
      <c r="BC32" s="1561"/>
      <c r="BD32" s="1561"/>
      <c r="BE32" s="1561"/>
      <c r="BF32" s="1561"/>
      <c r="BG32" s="1561"/>
    </row>
    <row r="33" spans="1:59" ht="19.899999999999999" customHeight="1">
      <c r="A33" s="1542"/>
      <c r="B33" s="1707"/>
      <c r="C33" s="1905"/>
      <c r="D33" s="1707" t="s">
        <v>15</v>
      </c>
      <c r="E33" s="2021"/>
      <c r="F33" s="2021"/>
      <c r="G33" s="2021"/>
      <c r="H33" s="1904"/>
      <c r="I33" s="1561"/>
      <c r="J33" s="1561"/>
      <c r="K33" s="1561"/>
      <c r="L33" s="1561"/>
      <c r="M33" s="1561"/>
      <c r="N33" s="1561"/>
      <c r="O33" s="1561"/>
      <c r="P33" s="1561"/>
      <c r="Q33" s="1561"/>
      <c r="R33" s="1561"/>
      <c r="S33" s="1561"/>
      <c r="T33" s="1561"/>
      <c r="U33" s="1561"/>
      <c r="V33" s="1561"/>
      <c r="W33" s="1561"/>
      <c r="X33" s="1561"/>
      <c r="Y33" s="1561"/>
      <c r="Z33" s="1561"/>
      <c r="AA33" s="1561"/>
      <c r="AB33" s="1561"/>
      <c r="AC33" s="1561"/>
      <c r="AD33" s="1561"/>
      <c r="AE33" s="1561"/>
      <c r="AF33" s="1561"/>
      <c r="AG33" s="1561"/>
      <c r="AH33" s="1561"/>
      <c r="AI33" s="1561"/>
      <c r="AJ33" s="1561"/>
      <c r="AK33" s="1561"/>
      <c r="AL33" s="1561"/>
      <c r="AM33" s="1561"/>
      <c r="AN33" s="1561"/>
      <c r="AO33" s="1561"/>
      <c r="AP33" s="1561"/>
      <c r="AQ33" s="1561"/>
      <c r="AR33" s="1561"/>
      <c r="AS33" s="1561"/>
      <c r="AT33" s="1561"/>
      <c r="AU33" s="1561"/>
      <c r="AV33" s="1561"/>
      <c r="AW33" s="1561"/>
      <c r="AX33" s="1561"/>
      <c r="AY33" s="1561"/>
      <c r="AZ33" s="1561"/>
      <c r="BA33" s="1561"/>
      <c r="BB33" s="1561"/>
      <c r="BC33" s="1561"/>
      <c r="BD33" s="1561"/>
      <c r="BE33" s="1561"/>
      <c r="BF33" s="1561"/>
      <c r="BG33" s="1561"/>
    </row>
    <row r="34" spans="1:59" ht="19.899999999999999" customHeight="1">
      <c r="A34" s="1542"/>
      <c r="B34" s="1968">
        <v>11</v>
      </c>
      <c r="C34" s="1919"/>
      <c r="D34" s="1968" t="s">
        <v>16</v>
      </c>
      <c r="E34" s="1949" t="s">
        <v>1788</v>
      </c>
      <c r="F34" s="1952"/>
      <c r="G34" s="1949"/>
      <c r="H34" s="2019"/>
      <c r="I34" s="1561"/>
      <c r="J34" s="1561"/>
      <c r="K34" s="1561"/>
      <c r="L34" s="1561"/>
      <c r="M34" s="1561"/>
      <c r="N34" s="1561"/>
      <c r="O34" s="1561"/>
      <c r="P34" s="1561"/>
      <c r="Q34" s="1561"/>
      <c r="R34" s="1561"/>
      <c r="S34" s="1561"/>
      <c r="T34" s="1561"/>
      <c r="U34" s="1561"/>
      <c r="V34" s="1561"/>
      <c r="W34" s="1561"/>
      <c r="X34" s="1561"/>
      <c r="Y34" s="1561"/>
      <c r="Z34" s="1561"/>
      <c r="AA34" s="1561"/>
      <c r="AB34" s="1561"/>
      <c r="AC34" s="1561"/>
      <c r="AD34" s="1561"/>
      <c r="AE34" s="1561"/>
      <c r="AF34" s="1561"/>
      <c r="AG34" s="1561"/>
      <c r="AH34" s="1561"/>
      <c r="AI34" s="1561"/>
      <c r="AJ34" s="1561"/>
      <c r="AK34" s="1561"/>
      <c r="AL34" s="1561"/>
      <c r="AM34" s="1561"/>
      <c r="AN34" s="1561"/>
      <c r="AO34" s="1561"/>
      <c r="AP34" s="1561"/>
      <c r="AQ34" s="1561"/>
      <c r="AR34" s="1561"/>
      <c r="AS34" s="1561"/>
      <c r="AT34" s="1561"/>
      <c r="AU34" s="1561"/>
      <c r="AV34" s="1561"/>
      <c r="AW34" s="1561"/>
      <c r="AX34" s="1561"/>
      <c r="AY34" s="1561"/>
      <c r="AZ34" s="1561"/>
      <c r="BA34" s="1561"/>
      <c r="BB34" s="1561"/>
      <c r="BC34" s="1561"/>
      <c r="BD34" s="1561"/>
      <c r="BE34" s="1561"/>
      <c r="BF34" s="1561"/>
      <c r="BG34" s="1561"/>
    </row>
    <row r="35" spans="1:59" ht="19.899999999999999" customHeight="1">
      <c r="A35" s="1542"/>
      <c r="B35" s="1968">
        <v>12</v>
      </c>
      <c r="C35" s="1919"/>
      <c r="D35" s="1968" t="s">
        <v>17</v>
      </c>
      <c r="E35" s="1976">
        <f t="shared" ref="E35:E40" si="0">F35+G35+H35</f>
        <v>9924330</v>
      </c>
      <c r="F35" s="2016">
        <v>9924330</v>
      </c>
      <c r="G35" s="2016">
        <v>0</v>
      </c>
      <c r="H35" s="2018">
        <v>0</v>
      </c>
      <c r="I35" s="1561"/>
      <c r="J35" s="1561"/>
      <c r="K35" s="1561"/>
      <c r="L35" s="1561"/>
      <c r="M35" s="1561"/>
      <c r="N35" s="1561"/>
      <c r="O35" s="1561"/>
      <c r="P35" s="1561"/>
      <c r="Q35" s="1561"/>
      <c r="R35" s="1561"/>
      <c r="S35" s="1561"/>
      <c r="T35" s="1561"/>
      <c r="U35" s="1561"/>
      <c r="V35" s="1561"/>
      <c r="W35" s="1561"/>
      <c r="X35" s="1561"/>
      <c r="Y35" s="1561"/>
      <c r="Z35" s="1561"/>
      <c r="AA35" s="1561"/>
      <c r="AB35" s="1561"/>
      <c r="AC35" s="1561"/>
      <c r="AD35" s="1561"/>
      <c r="AE35" s="1561"/>
      <c r="AF35" s="1561"/>
      <c r="AG35" s="1561"/>
      <c r="AH35" s="1561"/>
      <c r="AI35" s="1561"/>
      <c r="AJ35" s="1561"/>
      <c r="AK35" s="1561"/>
      <c r="AL35" s="1561"/>
      <c r="AM35" s="1561"/>
      <c r="AN35" s="1561"/>
      <c r="AO35" s="1561"/>
      <c r="AP35" s="1561"/>
      <c r="AQ35" s="1561"/>
      <c r="AR35" s="1561"/>
      <c r="AS35" s="1561"/>
      <c r="AT35" s="1561"/>
      <c r="AU35" s="1561"/>
      <c r="AV35" s="1561"/>
      <c r="AW35" s="1561"/>
      <c r="AX35" s="1561"/>
      <c r="AY35" s="1561"/>
      <c r="AZ35" s="1561"/>
      <c r="BA35" s="1561"/>
      <c r="BB35" s="1561"/>
      <c r="BC35" s="1561"/>
      <c r="BD35" s="1561"/>
      <c r="BE35" s="1561"/>
      <c r="BF35" s="1561"/>
      <c r="BG35" s="1561"/>
    </row>
    <row r="36" spans="1:59" ht="19.899999999999999" customHeight="1">
      <c r="A36" s="1542"/>
      <c r="B36" s="1968">
        <v>13</v>
      </c>
      <c r="C36" s="1919"/>
      <c r="D36" s="1968" t="s">
        <v>18</v>
      </c>
      <c r="E36" s="1976">
        <f t="shared" si="0"/>
        <v>15486596</v>
      </c>
      <c r="F36" s="2016">
        <v>15486596</v>
      </c>
      <c r="G36" s="2016">
        <v>0</v>
      </c>
      <c r="H36" s="2018">
        <v>0</v>
      </c>
      <c r="I36" s="1561"/>
      <c r="J36" s="1561"/>
      <c r="K36" s="1561"/>
      <c r="L36" s="1561"/>
      <c r="M36" s="1561"/>
      <c r="N36" s="1561"/>
      <c r="O36" s="1561"/>
      <c r="P36" s="1561"/>
      <c r="Q36" s="1561"/>
      <c r="R36" s="1561"/>
      <c r="S36" s="1561"/>
      <c r="T36" s="1561"/>
      <c r="U36" s="1561"/>
      <c r="V36" s="1561"/>
      <c r="W36" s="1561"/>
      <c r="X36" s="1561"/>
      <c r="Y36" s="1561"/>
      <c r="Z36" s="1561"/>
      <c r="AA36" s="1561"/>
      <c r="AB36" s="1561"/>
      <c r="AC36" s="1561"/>
      <c r="AD36" s="1561"/>
      <c r="AE36" s="1561"/>
      <c r="AF36" s="1561"/>
      <c r="AG36" s="1561"/>
      <c r="AH36" s="1561"/>
      <c r="AI36" s="1561"/>
      <c r="AJ36" s="1561"/>
      <c r="AK36" s="1561"/>
      <c r="AL36" s="1561"/>
      <c r="AM36" s="1561"/>
      <c r="AN36" s="1561"/>
      <c r="AO36" s="1561"/>
      <c r="AP36" s="1561"/>
      <c r="AQ36" s="1561"/>
      <c r="AR36" s="1561"/>
      <c r="AS36" s="1561"/>
      <c r="AT36" s="1561"/>
      <c r="AU36" s="1561"/>
      <c r="AV36" s="1561"/>
      <c r="AW36" s="1561"/>
      <c r="AX36" s="1561"/>
      <c r="AY36" s="1561"/>
      <c r="AZ36" s="1561"/>
      <c r="BA36" s="1561"/>
      <c r="BB36" s="1561"/>
      <c r="BC36" s="1561"/>
      <c r="BD36" s="1561"/>
      <c r="BE36" s="1561"/>
      <c r="BF36" s="1561"/>
      <c r="BG36" s="1561"/>
    </row>
    <row r="37" spans="1:59" ht="19.899999999999999" customHeight="1">
      <c r="A37" s="1542"/>
      <c r="B37" s="1968">
        <v>14</v>
      </c>
      <c r="C37" s="1919"/>
      <c r="D37" s="1968" t="s">
        <v>19</v>
      </c>
      <c r="E37" s="1976">
        <f t="shared" si="0"/>
        <v>181911</v>
      </c>
      <c r="F37" s="2016">
        <v>181911</v>
      </c>
      <c r="G37" s="2016">
        <v>0</v>
      </c>
      <c r="H37" s="2018">
        <v>0</v>
      </c>
      <c r="I37" s="1561"/>
      <c r="J37" s="1561"/>
      <c r="K37" s="1561"/>
      <c r="L37" s="1561"/>
      <c r="M37" s="1561"/>
      <c r="N37" s="1561"/>
      <c r="O37" s="1561"/>
      <c r="P37" s="1561"/>
      <c r="Q37" s="1561"/>
      <c r="R37" s="1561"/>
      <c r="S37" s="1561"/>
      <c r="T37" s="1561"/>
      <c r="U37" s="1561"/>
      <c r="V37" s="1561"/>
      <c r="W37" s="1561"/>
      <c r="X37" s="1561"/>
      <c r="Y37" s="1561"/>
      <c r="Z37" s="1561"/>
      <c r="AA37" s="1561"/>
      <c r="AB37" s="1561"/>
      <c r="AC37" s="1561"/>
      <c r="AD37" s="1561"/>
      <c r="AE37" s="1561"/>
      <c r="AF37" s="1561"/>
      <c r="AG37" s="1561"/>
      <c r="AH37" s="1561"/>
      <c r="AI37" s="1561"/>
      <c r="AJ37" s="1561"/>
      <c r="AK37" s="1561"/>
      <c r="AL37" s="1561"/>
      <c r="AM37" s="1561"/>
      <c r="AN37" s="1561"/>
      <c r="AO37" s="1561"/>
      <c r="AP37" s="1561"/>
      <c r="AQ37" s="1561"/>
      <c r="AR37" s="1561"/>
      <c r="AS37" s="1561"/>
      <c r="AT37" s="1561"/>
      <c r="AU37" s="1561"/>
      <c r="AV37" s="1561"/>
      <c r="AW37" s="1561"/>
      <c r="AX37" s="1561"/>
      <c r="AY37" s="1561"/>
      <c r="AZ37" s="1561"/>
      <c r="BA37" s="1561"/>
      <c r="BB37" s="1561"/>
      <c r="BC37" s="1561"/>
      <c r="BD37" s="1561"/>
      <c r="BE37" s="1561"/>
      <c r="BF37" s="1561"/>
      <c r="BG37" s="1561"/>
    </row>
    <row r="38" spans="1:59" ht="19.899999999999999" customHeight="1">
      <c r="A38" s="1539"/>
      <c r="B38" s="1577">
        <v>15</v>
      </c>
      <c r="C38" s="1912"/>
      <c r="D38" s="1577" t="s">
        <v>20</v>
      </c>
      <c r="E38" s="2020">
        <f t="shared" si="0"/>
        <v>25229015</v>
      </c>
      <c r="F38" s="2020">
        <f>+F35+F36-F37</f>
        <v>25229015</v>
      </c>
      <c r="G38" s="2020">
        <f>G35+G36+G37</f>
        <v>0</v>
      </c>
      <c r="H38" s="2001">
        <f>H35+H36+H37</f>
        <v>0</v>
      </c>
      <c r="I38" s="1561"/>
      <c r="J38" s="1561"/>
      <c r="K38" s="2024"/>
      <c r="L38" s="1561"/>
      <c r="M38" s="1561"/>
      <c r="N38" s="1561"/>
      <c r="O38" s="1561"/>
      <c r="P38" s="1561"/>
      <c r="Q38" s="1561"/>
      <c r="R38" s="1561"/>
      <c r="S38" s="1561"/>
      <c r="T38" s="1561"/>
      <c r="U38" s="1561"/>
      <c r="V38" s="1561"/>
      <c r="W38" s="1561"/>
      <c r="X38" s="1561"/>
      <c r="Y38" s="1561"/>
      <c r="Z38" s="1561"/>
      <c r="AA38" s="1561"/>
      <c r="AB38" s="1561"/>
      <c r="AC38" s="1561"/>
      <c r="AD38" s="1561"/>
      <c r="AE38" s="1561"/>
      <c r="AF38" s="1561"/>
      <c r="AG38" s="1561"/>
      <c r="AH38" s="1561"/>
      <c r="AI38" s="1561"/>
      <c r="AJ38" s="1561"/>
      <c r="AK38" s="1561"/>
      <c r="AL38" s="1561"/>
      <c r="AM38" s="1561"/>
      <c r="AN38" s="1561"/>
      <c r="AO38" s="1561"/>
      <c r="AP38" s="1561"/>
      <c r="AQ38" s="1561"/>
      <c r="AR38" s="1561"/>
      <c r="AS38" s="1561"/>
      <c r="AT38" s="1561"/>
      <c r="AU38" s="1561"/>
      <c r="AV38" s="1561"/>
      <c r="AW38" s="1561"/>
      <c r="AX38" s="1561"/>
      <c r="AY38" s="1561"/>
      <c r="AZ38" s="1561"/>
      <c r="BA38" s="1561"/>
      <c r="BB38" s="1561"/>
      <c r="BC38" s="1561"/>
      <c r="BD38" s="1561"/>
      <c r="BE38" s="1561"/>
      <c r="BF38" s="1561"/>
      <c r="BG38" s="1561"/>
    </row>
    <row r="39" spans="1:59" ht="19.899999999999999" customHeight="1">
      <c r="A39" s="1542"/>
      <c r="B39" s="1707"/>
      <c r="C39" s="2509"/>
      <c r="D39" s="2508" t="s">
        <v>4612</v>
      </c>
      <c r="E39" s="2020">
        <f t="shared" si="0"/>
        <v>0</v>
      </c>
      <c r="F39" s="2021"/>
      <c r="G39" s="2021"/>
      <c r="H39" s="1904"/>
      <c r="I39" s="1561"/>
      <c r="J39" s="1561"/>
      <c r="K39" s="2024"/>
      <c r="L39" s="1561"/>
      <c r="M39" s="1561"/>
      <c r="N39" s="1561"/>
      <c r="O39" s="1561"/>
      <c r="P39" s="1561"/>
      <c r="Q39" s="1561"/>
      <c r="R39" s="1561"/>
      <c r="S39" s="1561"/>
      <c r="T39" s="1561"/>
      <c r="U39" s="1561"/>
      <c r="V39" s="1561"/>
      <c r="W39" s="1561"/>
      <c r="X39" s="1561"/>
      <c r="Y39" s="1561"/>
      <c r="Z39" s="1561"/>
      <c r="AA39" s="1561"/>
      <c r="AB39" s="1561"/>
      <c r="AC39" s="1561"/>
      <c r="AD39" s="1561"/>
      <c r="AE39" s="1561"/>
      <c r="AF39" s="1561"/>
      <c r="AG39" s="1561"/>
      <c r="AH39" s="1561"/>
      <c r="AI39" s="1561"/>
      <c r="AJ39" s="1561"/>
      <c r="AK39" s="1561"/>
      <c r="AL39" s="1561"/>
      <c r="AM39" s="1561"/>
      <c r="AN39" s="1561"/>
      <c r="AO39" s="1561"/>
      <c r="AP39" s="1561"/>
      <c r="AQ39" s="1561"/>
      <c r="AR39" s="1561"/>
      <c r="AS39" s="1561"/>
      <c r="AT39" s="1561"/>
      <c r="AU39" s="1561"/>
      <c r="AV39" s="1561"/>
      <c r="AW39" s="1561"/>
      <c r="AX39" s="1561"/>
      <c r="AY39" s="1561"/>
      <c r="AZ39" s="1561"/>
      <c r="BA39" s="1561"/>
      <c r="BB39" s="1561"/>
      <c r="BC39" s="1561"/>
      <c r="BD39" s="1561"/>
      <c r="BE39" s="1561"/>
      <c r="BF39" s="1561"/>
      <c r="BG39" s="1561"/>
    </row>
    <row r="40" spans="1:59" ht="19.899999999999999" customHeight="1">
      <c r="A40" s="1542"/>
      <c r="B40" s="1968">
        <v>16</v>
      </c>
      <c r="C40" s="1919"/>
      <c r="D40" s="1968" t="s">
        <v>1364</v>
      </c>
      <c r="E40" s="1976">
        <f t="shared" si="0"/>
        <v>-214548</v>
      </c>
      <c r="F40" s="2016">
        <v>-214548</v>
      </c>
      <c r="G40" s="2016"/>
      <c r="H40" s="2018"/>
      <c r="I40" s="1561"/>
      <c r="J40" s="1561"/>
      <c r="K40" s="2024"/>
      <c r="L40" s="1561"/>
      <c r="M40" s="1561"/>
      <c r="N40" s="1561"/>
      <c r="O40" s="1561"/>
      <c r="P40" s="1561"/>
      <c r="Q40" s="1561"/>
      <c r="R40" s="1561"/>
      <c r="S40" s="1561"/>
      <c r="T40" s="1561"/>
      <c r="U40" s="1561"/>
      <c r="V40" s="1561"/>
      <c r="W40" s="1561"/>
      <c r="X40" s="1561"/>
      <c r="Y40" s="1561"/>
      <c r="Z40" s="1561"/>
      <c r="AA40" s="1561"/>
      <c r="AB40" s="1561"/>
      <c r="AC40" s="1561"/>
      <c r="AD40" s="1561"/>
      <c r="AE40" s="1561"/>
      <c r="AF40" s="1561"/>
      <c r="AG40" s="1561"/>
      <c r="AH40" s="1561"/>
      <c r="AI40" s="1561"/>
      <c r="AJ40" s="1561"/>
      <c r="AK40" s="1561"/>
      <c r="AL40" s="1561"/>
      <c r="AM40" s="1561"/>
      <c r="AN40" s="1561"/>
      <c r="AO40" s="1561"/>
      <c r="AP40" s="1561"/>
      <c r="AQ40" s="1561"/>
      <c r="AR40" s="1561"/>
      <c r="AS40" s="1561"/>
      <c r="AT40" s="1561"/>
      <c r="AU40" s="1561"/>
      <c r="AV40" s="1561"/>
      <c r="AW40" s="1561"/>
      <c r="AX40" s="1561"/>
      <c r="AY40" s="1561"/>
      <c r="AZ40" s="1561"/>
      <c r="BA40" s="1561"/>
      <c r="BB40" s="1561"/>
      <c r="BC40" s="1561"/>
      <c r="BD40" s="1561"/>
      <c r="BE40" s="1561"/>
      <c r="BF40" s="1561"/>
      <c r="BG40" s="1561"/>
    </row>
    <row r="41" spans="1:59" ht="19.899999999999999" customHeight="1">
      <c r="A41" s="1542"/>
      <c r="B41" s="1968">
        <v>17</v>
      </c>
      <c r="C41" s="1919"/>
      <c r="D41" s="1968"/>
      <c r="E41" s="1976">
        <v>0</v>
      </c>
      <c r="F41" s="2016">
        <v>0</v>
      </c>
      <c r="G41" s="2016"/>
      <c r="H41" s="2018"/>
      <c r="I41" s="1561"/>
      <c r="J41" s="1561"/>
      <c r="K41" s="2024"/>
      <c r="L41" s="1561"/>
      <c r="M41" s="1561"/>
      <c r="N41" s="1561"/>
      <c r="O41" s="1561"/>
      <c r="P41" s="1561"/>
      <c r="Q41" s="1561"/>
      <c r="R41" s="1561"/>
      <c r="S41" s="1561"/>
      <c r="T41" s="1561"/>
      <c r="U41" s="1561"/>
      <c r="V41" s="1561"/>
      <c r="W41" s="1561"/>
      <c r="X41" s="1561"/>
      <c r="Y41" s="1561"/>
      <c r="Z41" s="1561"/>
      <c r="AA41" s="1561"/>
      <c r="AB41" s="1561"/>
      <c r="AC41" s="1561"/>
      <c r="AD41" s="1561"/>
      <c r="AE41" s="1561"/>
      <c r="AF41" s="1561"/>
      <c r="AG41" s="1561"/>
      <c r="AH41" s="1561"/>
      <c r="AI41" s="1561"/>
      <c r="AJ41" s="1561"/>
      <c r="AK41" s="1561"/>
      <c r="AL41" s="1561"/>
      <c r="AM41" s="1561"/>
      <c r="AN41" s="1561"/>
      <c r="AO41" s="1561"/>
      <c r="AP41" s="1561"/>
      <c r="AQ41" s="1561"/>
      <c r="AR41" s="1561"/>
      <c r="AS41" s="1561"/>
      <c r="AT41" s="1561"/>
      <c r="AU41" s="1561"/>
      <c r="AV41" s="1561"/>
      <c r="AW41" s="1561"/>
      <c r="AX41" s="1561"/>
      <c r="AY41" s="1561"/>
      <c r="AZ41" s="1561"/>
      <c r="BA41" s="1561"/>
      <c r="BB41" s="1561"/>
      <c r="BC41" s="1561"/>
      <c r="BD41" s="1561"/>
      <c r="BE41" s="1561"/>
      <c r="BF41" s="1561"/>
      <c r="BG41" s="1561"/>
    </row>
    <row r="42" spans="1:59" ht="19.899999999999999" customHeight="1">
      <c r="A42" s="2507"/>
      <c r="B42" s="2619">
        <v>18</v>
      </c>
      <c r="C42" s="2644"/>
      <c r="D42" s="2619" t="s">
        <v>3953</v>
      </c>
      <c r="E42" s="2645"/>
      <c r="F42" s="2638"/>
      <c r="G42" s="2638"/>
      <c r="H42" s="2646"/>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1561"/>
      <c r="AJ42" s="1561"/>
      <c r="AK42" s="1561"/>
      <c r="AL42" s="1561"/>
      <c r="AM42" s="1561"/>
      <c r="AN42" s="1561"/>
      <c r="AO42" s="1561"/>
      <c r="AP42" s="1561"/>
      <c r="AQ42" s="1561"/>
      <c r="AR42" s="1561"/>
      <c r="AS42" s="1561"/>
      <c r="AT42" s="1561"/>
      <c r="AU42" s="1561"/>
      <c r="AV42" s="1561"/>
      <c r="AW42" s="1561"/>
      <c r="AX42" s="1561"/>
      <c r="AY42" s="1561"/>
      <c r="AZ42" s="1561"/>
      <c r="BA42" s="1561"/>
      <c r="BB42" s="1561"/>
      <c r="BC42" s="1561"/>
      <c r="BD42" s="1561"/>
      <c r="BE42" s="1561"/>
      <c r="BF42" s="1561"/>
      <c r="BG42" s="1561"/>
    </row>
    <row r="43" spans="1:59" ht="19.899999999999999" customHeight="1">
      <c r="A43" s="1539"/>
      <c r="B43" s="1577">
        <v>19</v>
      </c>
      <c r="C43" s="1912"/>
      <c r="D43" s="1577" t="s">
        <v>1365</v>
      </c>
      <c r="E43" s="2022">
        <f>F43+G43+H43</f>
        <v>2018690023</v>
      </c>
      <c r="F43" s="2022">
        <f>+F22+F32-F38+F40</f>
        <v>2018659480</v>
      </c>
      <c r="G43" s="2022">
        <f>G22+G32+G38+G40+G41+G42</f>
        <v>30543</v>
      </c>
      <c r="H43" s="2023">
        <f>H22+H32+H38+H40+H41+H42</f>
        <v>0</v>
      </c>
      <c r="I43" s="1561"/>
      <c r="J43" s="1561"/>
      <c r="K43" s="1561"/>
      <c r="L43" s="1561"/>
      <c r="M43" s="1561"/>
      <c r="N43" s="1561"/>
      <c r="O43" s="1561"/>
      <c r="P43" s="1561"/>
      <c r="Q43" s="1561"/>
      <c r="R43" s="1561"/>
      <c r="S43" s="1561"/>
      <c r="T43" s="1561"/>
      <c r="U43" s="1561"/>
      <c r="V43" s="1561"/>
      <c r="W43" s="1561"/>
      <c r="X43" s="1561"/>
      <c r="Y43" s="1561"/>
      <c r="Z43" s="1561"/>
      <c r="AA43" s="1561"/>
      <c r="AB43" s="1561"/>
      <c r="AC43" s="1561"/>
      <c r="AD43" s="1561"/>
      <c r="AE43" s="1561"/>
      <c r="AF43" s="1561"/>
      <c r="AG43" s="1561"/>
      <c r="AH43" s="1561"/>
      <c r="AI43" s="1561"/>
      <c r="AJ43" s="1561"/>
      <c r="AK43" s="1561"/>
      <c r="AL43" s="1561"/>
      <c r="AM43" s="1561"/>
      <c r="AN43" s="1561"/>
      <c r="AO43" s="1561"/>
      <c r="AP43" s="1561"/>
      <c r="AQ43" s="1561"/>
      <c r="AR43" s="1561"/>
      <c r="AS43" s="1561"/>
      <c r="AT43" s="1561"/>
      <c r="AU43" s="1561"/>
      <c r="AV43" s="1561"/>
      <c r="AW43" s="1561"/>
      <c r="AX43" s="1561"/>
      <c r="AY43" s="1561"/>
      <c r="AZ43" s="1561"/>
      <c r="BA43" s="1561"/>
      <c r="BB43" s="1561"/>
      <c r="BC43" s="1561"/>
      <c r="BD43" s="1561"/>
      <c r="BE43" s="1561"/>
      <c r="BF43" s="1561"/>
      <c r="BG43" s="1561"/>
    </row>
    <row r="44" spans="1:59" ht="19.899999999999999" customHeight="1">
      <c r="A44" s="1542"/>
      <c r="B44" s="1707"/>
      <c r="C44" s="2509"/>
      <c r="D44" s="2508" t="s">
        <v>4613</v>
      </c>
      <c r="E44" s="2021"/>
      <c r="F44" s="2021"/>
      <c r="G44" s="2021"/>
      <c r="H44" s="1904"/>
      <c r="I44" s="1561"/>
      <c r="J44" s="1561"/>
      <c r="K44" s="1561"/>
      <c r="L44" s="1561"/>
      <c r="M44" s="1561"/>
      <c r="N44" s="1561"/>
      <c r="O44" s="1561"/>
      <c r="P44" s="1561"/>
      <c r="Q44" s="1561"/>
      <c r="R44" s="1561"/>
      <c r="S44" s="1561"/>
      <c r="T44" s="1561"/>
      <c r="U44" s="1561"/>
      <c r="V44" s="1561"/>
      <c r="W44" s="1561"/>
      <c r="X44" s="1561"/>
      <c r="Y44" s="1561"/>
      <c r="Z44" s="1561"/>
      <c r="AA44" s="1561"/>
      <c r="AB44" s="1561"/>
      <c r="AC44" s="1561"/>
      <c r="AD44" s="1561"/>
      <c r="AE44" s="1561"/>
      <c r="AF44" s="1561"/>
      <c r="AG44" s="1561"/>
      <c r="AH44" s="1561"/>
      <c r="AI44" s="1561"/>
      <c r="AJ44" s="1561"/>
      <c r="AK44" s="1561"/>
      <c r="AL44" s="1561"/>
      <c r="AM44" s="1561"/>
      <c r="AN44" s="1561"/>
      <c r="AO44" s="1561"/>
      <c r="AP44" s="1561"/>
      <c r="AQ44" s="1561"/>
      <c r="AR44" s="1561"/>
      <c r="AS44" s="1561"/>
      <c r="AT44" s="1561"/>
      <c r="AU44" s="1561"/>
      <c r="AV44" s="1561"/>
      <c r="AW44" s="1561"/>
      <c r="AX44" s="1561"/>
      <c r="AY44" s="1561"/>
      <c r="AZ44" s="1561"/>
      <c r="BA44" s="1561"/>
      <c r="BB44" s="1561"/>
      <c r="BC44" s="1561"/>
      <c r="BD44" s="1561"/>
      <c r="BE44" s="1561"/>
      <c r="BF44" s="1561"/>
      <c r="BG44" s="1561"/>
    </row>
    <row r="45" spans="1:59" ht="19.899999999999999" customHeight="1">
      <c r="A45" s="1542"/>
      <c r="B45" s="1968"/>
      <c r="C45" s="1561"/>
      <c r="D45" s="1561" t="s">
        <v>1366</v>
      </c>
      <c r="E45" s="2024"/>
      <c r="F45" s="2024"/>
      <c r="G45" s="2025"/>
      <c r="H45" s="1965"/>
      <c r="I45" s="1561"/>
      <c r="J45" s="1561"/>
      <c r="K45" s="1561"/>
      <c r="L45" s="1561"/>
      <c r="M45" s="1561"/>
      <c r="N45" s="1561"/>
      <c r="O45" s="1561"/>
      <c r="P45" s="1561"/>
      <c r="Q45" s="1561"/>
      <c r="R45" s="1561"/>
      <c r="S45" s="1561"/>
      <c r="T45" s="1561"/>
      <c r="U45" s="1561"/>
      <c r="V45" s="1561"/>
      <c r="W45" s="1561"/>
      <c r="X45" s="1561"/>
      <c r="Y45" s="1561"/>
      <c r="Z45" s="1561"/>
      <c r="AA45" s="1561"/>
      <c r="AB45" s="1561"/>
      <c r="AC45" s="1561"/>
      <c r="AD45" s="1561"/>
      <c r="AE45" s="1561"/>
      <c r="AF45" s="1561"/>
      <c r="AG45" s="1561"/>
      <c r="AH45" s="1561"/>
      <c r="AI45" s="1561"/>
      <c r="AJ45" s="1561"/>
      <c r="AK45" s="1561"/>
      <c r="AL45" s="1561"/>
      <c r="AM45" s="1561"/>
      <c r="AN45" s="1561"/>
      <c r="AO45" s="1561"/>
      <c r="AP45" s="1561"/>
      <c r="AQ45" s="1561"/>
      <c r="AR45" s="1561"/>
      <c r="AS45" s="1561"/>
      <c r="AT45" s="1561"/>
      <c r="AU45" s="1561"/>
      <c r="AV45" s="1561"/>
      <c r="AW45" s="1561"/>
      <c r="AX45" s="1561"/>
      <c r="AY45" s="1561"/>
      <c r="AZ45" s="1561"/>
      <c r="BA45" s="1561"/>
      <c r="BB45" s="1561"/>
      <c r="BC45" s="1561"/>
      <c r="BD45" s="1561"/>
      <c r="BE45" s="1561"/>
      <c r="BF45" s="1561"/>
      <c r="BG45" s="1561"/>
    </row>
    <row r="46" spans="1:59" ht="19.899999999999999" customHeight="1">
      <c r="A46" s="1542"/>
      <c r="B46" s="1968">
        <v>20</v>
      </c>
      <c r="C46" s="1919"/>
      <c r="D46" s="1968" t="s">
        <v>1367</v>
      </c>
      <c r="E46" s="1972">
        <f t="shared" ref="E46:E55" si="1">F46+G46+H46</f>
        <v>648460</v>
      </c>
      <c r="F46" s="2010">
        <v>648460</v>
      </c>
      <c r="G46" s="2010" t="s">
        <v>1788</v>
      </c>
      <c r="H46" s="2011"/>
      <c r="I46" s="1561"/>
      <c r="J46" s="1561"/>
      <c r="K46" s="1561"/>
      <c r="L46" s="1561"/>
      <c r="M46" s="1561"/>
      <c r="N46" s="1561"/>
      <c r="O46" s="1561"/>
      <c r="P46" s="1561"/>
      <c r="Q46" s="1561"/>
      <c r="R46" s="1561"/>
      <c r="S46" s="1561"/>
      <c r="T46" s="1561"/>
      <c r="U46" s="1561"/>
      <c r="V46" s="1561"/>
      <c r="W46" s="1561"/>
      <c r="X46" s="1561"/>
      <c r="Y46" s="1561"/>
      <c r="Z46" s="1561"/>
      <c r="AA46" s="1561"/>
      <c r="AB46" s="1561"/>
      <c r="AC46" s="1561"/>
      <c r="AD46" s="1561"/>
      <c r="AE46" s="1561"/>
      <c r="AF46" s="1561"/>
      <c r="AG46" s="1561"/>
      <c r="AH46" s="1561"/>
      <c r="AI46" s="1561"/>
      <c r="AJ46" s="1561"/>
      <c r="AK46" s="1561"/>
      <c r="AL46" s="1561"/>
      <c r="AM46" s="1561"/>
      <c r="AN46" s="1561"/>
      <c r="AO46" s="1561"/>
      <c r="AP46" s="1561"/>
      <c r="AQ46" s="1561"/>
      <c r="AR46" s="1561"/>
      <c r="AS46" s="1561"/>
      <c r="AT46" s="1561"/>
      <c r="AU46" s="1561"/>
      <c r="AV46" s="1561"/>
      <c r="AW46" s="1561"/>
      <c r="AX46" s="1561"/>
      <c r="AY46" s="1561"/>
      <c r="AZ46" s="1561"/>
      <c r="BA46" s="1561"/>
      <c r="BB46" s="1561"/>
      <c r="BC46" s="1561"/>
      <c r="BD46" s="1561"/>
      <c r="BE46" s="1561"/>
      <c r="BF46" s="1561"/>
      <c r="BG46" s="1561"/>
    </row>
    <row r="47" spans="1:59" ht="19.899999999999999" customHeight="1">
      <c r="A47" s="1542"/>
      <c r="B47" s="1968">
        <v>21</v>
      </c>
      <c r="C47" s="1919"/>
      <c r="D47" s="1968" t="s">
        <v>1368</v>
      </c>
      <c r="E47" s="1976">
        <f t="shared" si="1"/>
        <v>0</v>
      </c>
      <c r="F47" s="2016">
        <v>0</v>
      </c>
      <c r="G47" s="2016"/>
      <c r="H47" s="2018"/>
      <c r="I47" s="1561"/>
      <c r="J47" s="1561"/>
      <c r="K47" s="1561"/>
      <c r="L47" s="1561"/>
      <c r="M47" s="1561"/>
      <c r="N47" s="1561"/>
      <c r="O47" s="1561"/>
      <c r="P47" s="1561"/>
      <c r="Q47" s="1561"/>
      <c r="R47" s="1561"/>
      <c r="S47" s="1561"/>
      <c r="T47" s="1561"/>
      <c r="U47" s="1561"/>
      <c r="V47" s="1561"/>
      <c r="W47" s="1561"/>
      <c r="X47" s="1561"/>
      <c r="Y47" s="1561"/>
      <c r="Z47" s="1561"/>
      <c r="AA47" s="1561"/>
      <c r="AB47" s="1561"/>
      <c r="AC47" s="1561"/>
      <c r="AD47" s="1561"/>
      <c r="AE47" s="1561"/>
      <c r="AF47" s="1561"/>
      <c r="AG47" s="1561"/>
      <c r="AH47" s="1561"/>
      <c r="AI47" s="1561"/>
      <c r="AJ47" s="1561"/>
      <c r="AK47" s="1561"/>
      <c r="AL47" s="1561"/>
      <c r="AM47" s="1561"/>
      <c r="AN47" s="1561"/>
      <c r="AO47" s="1561"/>
      <c r="AP47" s="1561"/>
      <c r="AQ47" s="1561"/>
      <c r="AR47" s="1561"/>
      <c r="AS47" s="1561"/>
      <c r="AT47" s="1561"/>
      <c r="AU47" s="1561"/>
      <c r="AV47" s="1561"/>
      <c r="AW47" s="1561"/>
      <c r="AX47" s="1561"/>
      <c r="AY47" s="1561"/>
      <c r="AZ47" s="1561"/>
      <c r="BA47" s="1561"/>
      <c r="BB47" s="1561"/>
      <c r="BC47" s="1561"/>
      <c r="BD47" s="1561"/>
      <c r="BE47" s="1561"/>
      <c r="BF47" s="1561"/>
      <c r="BG47" s="1561"/>
    </row>
    <row r="48" spans="1:59" ht="19.899999999999999" customHeight="1">
      <c r="A48" s="1542"/>
      <c r="B48" s="1968">
        <v>22</v>
      </c>
      <c r="C48" s="1919"/>
      <c r="D48" s="1968" t="s">
        <v>1369</v>
      </c>
      <c r="E48" s="1976">
        <f t="shared" si="1"/>
        <v>71813801</v>
      </c>
      <c r="F48" s="2016">
        <v>71813801</v>
      </c>
      <c r="G48" s="2016"/>
      <c r="H48" s="2018"/>
      <c r="I48" s="1561"/>
      <c r="J48" s="1561"/>
      <c r="K48" s="1561"/>
      <c r="L48" s="1561"/>
      <c r="M48" s="1561"/>
      <c r="N48" s="1561"/>
      <c r="O48" s="1561"/>
      <c r="P48" s="1561"/>
      <c r="Q48" s="1561"/>
      <c r="R48" s="1561"/>
      <c r="S48" s="1561"/>
      <c r="T48" s="1561"/>
      <c r="U48" s="1561"/>
      <c r="V48" s="1561"/>
      <c r="W48" s="1561"/>
      <c r="X48" s="1561"/>
      <c r="Y48" s="1561"/>
      <c r="Z48" s="1561"/>
      <c r="AA48" s="1561"/>
      <c r="AB48" s="1561"/>
      <c r="AC48" s="1561"/>
      <c r="AD48" s="1561"/>
      <c r="AE48" s="1561"/>
      <c r="AF48" s="1561"/>
      <c r="AG48" s="1561"/>
      <c r="AH48" s="1561"/>
      <c r="AI48" s="1561"/>
      <c r="AJ48" s="1561"/>
      <c r="AK48" s="1561"/>
      <c r="AL48" s="1561"/>
      <c r="AM48" s="1561"/>
      <c r="AN48" s="1561"/>
      <c r="AO48" s="1561"/>
      <c r="AP48" s="1561"/>
      <c r="AQ48" s="1561"/>
      <c r="AR48" s="1561"/>
      <c r="AS48" s="1561"/>
      <c r="AT48" s="1561"/>
      <c r="AU48" s="1561"/>
      <c r="AV48" s="1561"/>
      <c r="AW48" s="1561"/>
      <c r="AX48" s="1561"/>
      <c r="AY48" s="1561"/>
      <c r="AZ48" s="1561"/>
      <c r="BA48" s="1561"/>
      <c r="BB48" s="1561"/>
      <c r="BC48" s="1561"/>
      <c r="BD48" s="1561"/>
      <c r="BE48" s="1561"/>
      <c r="BF48" s="1561"/>
      <c r="BG48" s="1561"/>
    </row>
    <row r="49" spans="1:59" ht="19.899999999999999" customHeight="1">
      <c r="A49" s="1542"/>
      <c r="B49" s="1968">
        <v>23</v>
      </c>
      <c r="C49" s="1919"/>
      <c r="D49" s="1968" t="s">
        <v>1370</v>
      </c>
      <c r="E49" s="1976">
        <f t="shared" si="1"/>
        <v>0</v>
      </c>
      <c r="F49" s="2016">
        <v>0</v>
      </c>
      <c r="G49" s="2016"/>
      <c r="H49" s="2018"/>
      <c r="I49" s="1561"/>
      <c r="J49" s="1561"/>
      <c r="K49" s="1561"/>
      <c r="L49" s="1561"/>
      <c r="M49" s="1561"/>
      <c r="N49" s="1561"/>
      <c r="O49" s="1561"/>
      <c r="P49" s="1561"/>
      <c r="Q49" s="1561"/>
      <c r="R49" s="1561"/>
      <c r="S49" s="1561"/>
      <c r="T49" s="1561"/>
      <c r="U49" s="1561"/>
      <c r="V49" s="1561"/>
      <c r="W49" s="1561"/>
      <c r="X49" s="1561"/>
      <c r="Y49" s="1561"/>
      <c r="Z49" s="1561"/>
      <c r="AA49" s="1561"/>
      <c r="AB49" s="1561"/>
      <c r="AC49" s="1561"/>
      <c r="AD49" s="1561"/>
      <c r="AE49" s="1561"/>
      <c r="AF49" s="1561"/>
      <c r="AG49" s="1561"/>
      <c r="AH49" s="1561"/>
      <c r="AI49" s="1561"/>
      <c r="AJ49" s="1561"/>
      <c r="AK49" s="1561"/>
      <c r="AL49" s="1561"/>
      <c r="AM49" s="1561"/>
      <c r="AN49" s="1561"/>
      <c r="AO49" s="1561"/>
      <c r="AP49" s="1561"/>
      <c r="AQ49" s="1561"/>
      <c r="AR49" s="1561"/>
      <c r="AS49" s="1561"/>
      <c r="AT49" s="1561"/>
      <c r="AU49" s="1561"/>
      <c r="AV49" s="1561"/>
      <c r="AW49" s="1561"/>
      <c r="AX49" s="1561"/>
      <c r="AY49" s="1561"/>
      <c r="AZ49" s="1561"/>
      <c r="BA49" s="1561"/>
      <c r="BB49" s="1561"/>
      <c r="BC49" s="1561"/>
      <c r="BD49" s="1561"/>
      <c r="BE49" s="1561"/>
      <c r="BF49" s="1561"/>
      <c r="BG49" s="1561"/>
    </row>
    <row r="50" spans="1:59" ht="19.899999999999999" customHeight="1">
      <c r="A50" s="1542"/>
      <c r="B50" s="1968">
        <v>24</v>
      </c>
      <c r="C50" s="1919"/>
      <c r="D50" s="1968" t="s">
        <v>1371</v>
      </c>
      <c r="E50" s="1976">
        <f t="shared" si="1"/>
        <v>774242</v>
      </c>
      <c r="F50" s="2016">
        <v>774242</v>
      </c>
      <c r="G50" s="2016"/>
      <c r="H50" s="2018"/>
      <c r="I50" s="1561"/>
      <c r="J50" s="1561"/>
      <c r="K50" s="1561"/>
      <c r="L50" s="1561"/>
      <c r="M50" s="1561"/>
      <c r="N50" s="1561"/>
      <c r="O50" s="1561"/>
      <c r="P50" s="1561"/>
      <c r="Q50" s="1561"/>
      <c r="R50" s="1561"/>
      <c r="S50" s="1561"/>
      <c r="T50" s="1561"/>
      <c r="U50" s="1561"/>
      <c r="V50" s="1561"/>
      <c r="W50" s="1561"/>
      <c r="X50" s="1561"/>
      <c r="Y50" s="1561"/>
      <c r="Z50" s="1561"/>
      <c r="AA50" s="1561"/>
      <c r="AB50" s="1561"/>
      <c r="AC50" s="1561"/>
      <c r="AD50" s="1561"/>
      <c r="AE50" s="1561"/>
      <c r="AF50" s="1561"/>
      <c r="AG50" s="1561"/>
      <c r="AH50" s="1561"/>
      <c r="AI50" s="1561"/>
      <c r="AJ50" s="1561"/>
      <c r="AK50" s="1561"/>
      <c r="AL50" s="1561"/>
      <c r="AM50" s="1561"/>
      <c r="AN50" s="1561"/>
      <c r="AO50" s="1561"/>
      <c r="AP50" s="1561"/>
      <c r="AQ50" s="1561"/>
      <c r="AR50" s="1561"/>
      <c r="AS50" s="1561"/>
      <c r="AT50" s="1561"/>
      <c r="AU50" s="1561"/>
      <c r="AV50" s="1561"/>
      <c r="AW50" s="1561"/>
      <c r="AX50" s="1561"/>
      <c r="AY50" s="1561"/>
      <c r="AZ50" s="1561"/>
      <c r="BA50" s="1561"/>
      <c r="BB50" s="1561"/>
      <c r="BC50" s="1561"/>
      <c r="BD50" s="1561"/>
      <c r="BE50" s="1561"/>
      <c r="BF50" s="1561"/>
      <c r="BG50" s="1561"/>
    </row>
    <row r="51" spans="1:59" ht="19.899999999999999" customHeight="1">
      <c r="A51" s="1542"/>
      <c r="B51" s="1968">
        <v>25</v>
      </c>
      <c r="C51" s="1919"/>
      <c r="D51" s="1968" t="s">
        <v>1372</v>
      </c>
      <c r="E51" s="1976">
        <f t="shared" si="1"/>
        <v>507266327</v>
      </c>
      <c r="F51" s="2016">
        <v>507235784</v>
      </c>
      <c r="G51" s="2016">
        <v>30543</v>
      </c>
      <c r="H51" s="2018"/>
      <c r="I51" s="1561"/>
      <c r="J51" s="1561"/>
      <c r="K51" s="1561"/>
      <c r="L51" s="1561"/>
      <c r="M51" s="1561"/>
      <c r="N51" s="1561"/>
      <c r="O51" s="1561"/>
      <c r="P51" s="1561"/>
      <c r="Q51" s="1561"/>
      <c r="R51" s="1561"/>
      <c r="S51" s="1561"/>
      <c r="T51" s="1561"/>
      <c r="U51" s="1561"/>
      <c r="V51" s="1561"/>
      <c r="W51" s="1561"/>
      <c r="X51" s="1561"/>
      <c r="Y51" s="1561"/>
      <c r="Z51" s="1561"/>
      <c r="AA51" s="1561"/>
      <c r="AB51" s="1561"/>
      <c r="AC51" s="1561"/>
      <c r="AD51" s="1561"/>
      <c r="AE51" s="1561"/>
      <c r="AF51" s="1561"/>
      <c r="AG51" s="1561"/>
      <c r="AH51" s="1561"/>
      <c r="AI51" s="1561"/>
      <c r="AJ51" s="1561"/>
      <c r="AK51" s="1561"/>
      <c r="AL51" s="1561"/>
      <c r="AM51" s="1561"/>
      <c r="AN51" s="1561"/>
      <c r="AO51" s="1561"/>
      <c r="AP51" s="1561"/>
      <c r="AQ51" s="1561"/>
      <c r="AR51" s="1561"/>
      <c r="AS51" s="1561"/>
      <c r="AT51" s="1561"/>
      <c r="AU51" s="1561"/>
      <c r="AV51" s="1561"/>
      <c r="AW51" s="1561"/>
      <c r="AX51" s="1561"/>
      <c r="AY51" s="1561"/>
      <c r="AZ51" s="1561"/>
      <c r="BA51" s="1561"/>
      <c r="BB51" s="1561"/>
      <c r="BC51" s="1561"/>
      <c r="BD51" s="1561"/>
      <c r="BE51" s="1561"/>
      <c r="BF51" s="1561"/>
      <c r="BG51" s="1561"/>
    </row>
    <row r="52" spans="1:59" ht="19.899999999999999" customHeight="1">
      <c r="A52" s="1542"/>
      <c r="B52" s="1968">
        <v>26</v>
      </c>
      <c r="C52" s="1919"/>
      <c r="D52" s="1968" t="s">
        <v>1373</v>
      </c>
      <c r="E52" s="1976">
        <f t="shared" si="1"/>
        <v>1347841904</v>
      </c>
      <c r="F52" s="2016">
        <v>1347841904</v>
      </c>
      <c r="G52" s="2016"/>
      <c r="H52" s="2018"/>
      <c r="I52" s="1561"/>
      <c r="J52" s="1561"/>
      <c r="K52" s="1561"/>
      <c r="L52" s="1561"/>
      <c r="M52" s="1561"/>
      <c r="N52" s="1561"/>
      <c r="O52" s="1561"/>
      <c r="P52" s="1561"/>
      <c r="Q52" s="1561"/>
      <c r="R52" s="1561"/>
      <c r="S52" s="1561"/>
      <c r="T52" s="1561"/>
      <c r="U52" s="1561"/>
      <c r="V52" s="1561"/>
      <c r="W52" s="1561"/>
      <c r="X52" s="1561"/>
      <c r="Y52" s="1561"/>
      <c r="Z52" s="1561"/>
      <c r="AA52" s="1561"/>
      <c r="AB52" s="1561"/>
      <c r="AC52" s="1561"/>
      <c r="AD52" s="1561"/>
      <c r="AE52" s="1561"/>
      <c r="AF52" s="1561"/>
      <c r="AG52" s="1561"/>
      <c r="AH52" s="1561"/>
      <c r="AI52" s="1561"/>
      <c r="AJ52" s="1561"/>
      <c r="AK52" s="1561"/>
      <c r="AL52" s="1561"/>
      <c r="AM52" s="1561"/>
      <c r="AN52" s="1561"/>
      <c r="AO52" s="1561"/>
      <c r="AP52" s="1561"/>
      <c r="AQ52" s="1561"/>
      <c r="AR52" s="1561"/>
      <c r="AS52" s="1561"/>
      <c r="AT52" s="1561"/>
      <c r="AU52" s="1561"/>
      <c r="AV52" s="1561"/>
      <c r="AW52" s="1561"/>
      <c r="AX52" s="1561"/>
      <c r="AY52" s="1561"/>
      <c r="AZ52" s="1561"/>
      <c r="BA52" s="1561"/>
      <c r="BB52" s="1561"/>
      <c r="BC52" s="1561"/>
      <c r="BD52" s="1561"/>
      <c r="BE52" s="1561"/>
      <c r="BF52" s="1561"/>
      <c r="BG52" s="1561"/>
    </row>
    <row r="53" spans="1:59" ht="19.899999999999999" customHeight="1">
      <c r="A53" s="2507"/>
      <c r="B53" s="2619">
        <v>27</v>
      </c>
      <c r="C53" s="2644"/>
      <c r="D53" s="2619" t="s">
        <v>3954</v>
      </c>
      <c r="E53" s="2645">
        <f t="shared" si="1"/>
        <v>0</v>
      </c>
      <c r="F53" s="2638">
        <v>0</v>
      </c>
      <c r="G53" s="2638"/>
      <c r="H53" s="2646"/>
      <c r="I53" s="1561"/>
      <c r="J53" s="1561"/>
      <c r="K53" s="1561"/>
      <c r="L53" s="1561"/>
      <c r="M53" s="1561"/>
      <c r="N53" s="1561"/>
      <c r="O53" s="1561"/>
      <c r="P53" s="1561"/>
      <c r="Q53" s="1561"/>
      <c r="R53" s="1561"/>
      <c r="S53" s="1561"/>
      <c r="T53" s="1561"/>
      <c r="U53" s="1561"/>
      <c r="V53" s="1561"/>
      <c r="W53" s="1561"/>
      <c r="X53" s="1561"/>
      <c r="Y53" s="1561"/>
      <c r="Z53" s="1561"/>
      <c r="AA53" s="1561"/>
      <c r="AB53" s="1561"/>
      <c r="AC53" s="1561"/>
      <c r="AD53" s="1561"/>
      <c r="AE53" s="1561"/>
      <c r="AF53" s="1561"/>
      <c r="AG53" s="1561"/>
      <c r="AH53" s="1561"/>
      <c r="AI53" s="1561"/>
      <c r="AJ53" s="1561"/>
      <c r="AK53" s="1561"/>
      <c r="AL53" s="1561"/>
      <c r="AM53" s="1561"/>
      <c r="AN53" s="1561"/>
      <c r="AO53" s="1561"/>
      <c r="AP53" s="1561"/>
      <c r="AQ53" s="1561"/>
      <c r="AR53" s="1561"/>
      <c r="AS53" s="1561"/>
      <c r="AT53" s="1561"/>
      <c r="AU53" s="1561"/>
      <c r="AV53" s="1561"/>
      <c r="AW53" s="1561"/>
      <c r="AX53" s="1561"/>
      <c r="AY53" s="1561"/>
      <c r="AZ53" s="1561"/>
      <c r="BA53" s="1561"/>
      <c r="BB53" s="1561"/>
      <c r="BC53" s="1561"/>
      <c r="BD53" s="1561"/>
      <c r="BE53" s="1561"/>
      <c r="BF53" s="1561"/>
      <c r="BG53" s="1561"/>
    </row>
    <row r="54" spans="1:59" ht="19.899999999999999" customHeight="1">
      <c r="A54" s="1542"/>
      <c r="B54" s="1968">
        <v>28</v>
      </c>
      <c r="C54" s="1919"/>
      <c r="D54" s="1968" t="s">
        <v>1374</v>
      </c>
      <c r="E54" s="1976">
        <f t="shared" si="1"/>
        <v>90345289</v>
      </c>
      <c r="F54" s="2016">
        <v>90345289</v>
      </c>
      <c r="G54" s="2016"/>
      <c r="H54" s="2018"/>
      <c r="I54" s="1561"/>
      <c r="J54" s="1561"/>
      <c r="K54" s="1561"/>
      <c r="L54" s="1561"/>
      <c r="M54" s="1561"/>
      <c r="N54" s="1561"/>
      <c r="O54" s="1561"/>
      <c r="P54" s="1561"/>
      <c r="Q54" s="1561"/>
      <c r="R54" s="1561"/>
      <c r="S54" s="1561"/>
      <c r="T54" s="1561"/>
      <c r="U54" s="1561"/>
      <c r="V54" s="1561"/>
      <c r="W54" s="1561"/>
      <c r="X54" s="1561"/>
      <c r="Y54" s="1561"/>
      <c r="Z54" s="1561"/>
      <c r="AA54" s="1561"/>
      <c r="AB54" s="1561"/>
      <c r="AC54" s="1561"/>
      <c r="AD54" s="1561"/>
      <c r="AE54" s="1561"/>
      <c r="AF54" s="1561"/>
      <c r="AG54" s="1561"/>
      <c r="AH54" s="1561"/>
      <c r="AI54" s="1561"/>
      <c r="AJ54" s="1561"/>
      <c r="AK54" s="1561"/>
      <c r="AL54" s="1561"/>
      <c r="AM54" s="1561"/>
      <c r="AN54" s="1561"/>
      <c r="AO54" s="1561"/>
      <c r="AP54" s="1561"/>
      <c r="AQ54" s="1561"/>
      <c r="AR54" s="1561"/>
      <c r="AS54" s="1561"/>
      <c r="AT54" s="1561"/>
      <c r="AU54" s="1561"/>
      <c r="AV54" s="1561"/>
      <c r="AW54" s="1561"/>
      <c r="AX54" s="1561"/>
      <c r="AY54" s="1561"/>
      <c r="AZ54" s="1561"/>
      <c r="BA54" s="1561"/>
      <c r="BB54" s="1561"/>
      <c r="BC54" s="1561"/>
      <c r="BD54" s="1561"/>
      <c r="BE54" s="1561"/>
      <c r="BF54" s="1561"/>
      <c r="BG54" s="1561"/>
    </row>
    <row r="55" spans="1:59" ht="19.899999999999999" customHeight="1" thickBot="1">
      <c r="A55" s="1777"/>
      <c r="B55" s="1987">
        <v>29</v>
      </c>
      <c r="C55" s="2618"/>
      <c r="D55" s="2647" t="s">
        <v>4614</v>
      </c>
      <c r="E55" s="1986">
        <f t="shared" si="1"/>
        <v>2018690023</v>
      </c>
      <c r="F55" s="2026">
        <f>SUM(F46:F54)</f>
        <v>2018659480</v>
      </c>
      <c r="G55" s="2026">
        <f>SUM(G46:G54)</f>
        <v>30543</v>
      </c>
      <c r="H55" s="1996">
        <f>SUM(H46:H54)</f>
        <v>0</v>
      </c>
      <c r="I55" s="1561"/>
      <c r="J55" s="1561"/>
      <c r="K55" s="1561"/>
      <c r="L55" s="1561"/>
      <c r="M55" s="1561"/>
      <c r="N55" s="1561"/>
      <c r="O55" s="1561"/>
      <c r="P55" s="1561"/>
      <c r="Q55" s="1561"/>
      <c r="R55" s="1561"/>
      <c r="S55" s="1561"/>
      <c r="T55" s="1561"/>
      <c r="U55" s="1561"/>
      <c r="V55" s="1561"/>
      <c r="W55" s="1561"/>
      <c r="X55" s="1561"/>
      <c r="Y55" s="1561"/>
      <c r="Z55" s="1561"/>
      <c r="AA55" s="1561"/>
      <c r="AB55" s="1561"/>
      <c r="AC55" s="1561"/>
      <c r="AD55" s="1561"/>
      <c r="AE55" s="1561"/>
      <c r="AF55" s="1561"/>
      <c r="AG55" s="1561"/>
      <c r="AH55" s="1561"/>
      <c r="AI55" s="1561"/>
      <c r="AJ55" s="1561"/>
      <c r="AK55" s="1561"/>
      <c r="AL55" s="1561"/>
      <c r="AM55" s="1561"/>
      <c r="AN55" s="1561"/>
      <c r="AO55" s="1561"/>
      <c r="AP55" s="1561"/>
      <c r="AQ55" s="1561"/>
      <c r="AR55" s="1561"/>
      <c r="AS55" s="1561"/>
      <c r="AT55" s="1561"/>
      <c r="AU55" s="1561"/>
      <c r="AV55" s="1561"/>
      <c r="AW55" s="1561"/>
      <c r="AX55" s="1561"/>
      <c r="AY55" s="1561"/>
      <c r="AZ55" s="1561"/>
      <c r="BA55" s="1561"/>
      <c r="BB55" s="1561"/>
      <c r="BC55" s="1561"/>
      <c r="BD55" s="1561"/>
      <c r="BE55" s="1561"/>
      <c r="BF55" s="1561"/>
      <c r="BG55" s="1561"/>
    </row>
    <row r="56" spans="1:59">
      <c r="A56" s="1561"/>
      <c r="B56" s="1561"/>
      <c r="C56" s="1561"/>
      <c r="D56" s="1561"/>
      <c r="E56" s="1561"/>
      <c r="F56" s="2024"/>
      <c r="G56" s="2024"/>
      <c r="H56" s="1561"/>
      <c r="I56" s="1561"/>
      <c r="J56" s="1561"/>
      <c r="K56" s="1561"/>
      <c r="L56" s="1561"/>
      <c r="M56" s="1561"/>
      <c r="N56" s="1561"/>
      <c r="O56" s="1561"/>
      <c r="P56" s="1561"/>
      <c r="Q56" s="1561"/>
      <c r="R56" s="1561"/>
      <c r="S56" s="1561"/>
      <c r="T56" s="1561"/>
      <c r="U56" s="1561"/>
      <c r="V56" s="1561"/>
      <c r="W56" s="1561"/>
      <c r="X56" s="1561"/>
      <c r="Y56" s="1561"/>
      <c r="Z56" s="1561"/>
      <c r="AA56" s="1561"/>
      <c r="AB56" s="1561"/>
      <c r="AC56" s="1561"/>
      <c r="AD56" s="1561"/>
      <c r="AE56" s="1561"/>
      <c r="AF56" s="1561"/>
      <c r="AG56" s="1561"/>
      <c r="AH56" s="1561"/>
      <c r="AI56" s="1561"/>
      <c r="AJ56" s="1561"/>
      <c r="AK56" s="1561"/>
      <c r="AL56" s="1561"/>
      <c r="AM56" s="1561"/>
      <c r="AN56" s="1561"/>
      <c r="AO56" s="1561"/>
      <c r="AP56" s="1561"/>
      <c r="AQ56" s="1561"/>
      <c r="AR56" s="1561"/>
      <c r="AS56" s="1561"/>
      <c r="AT56" s="1561"/>
      <c r="AU56" s="1561"/>
      <c r="AV56" s="1561"/>
      <c r="AW56" s="1561"/>
      <c r="AX56" s="1561"/>
      <c r="AY56" s="1561"/>
      <c r="AZ56" s="1561"/>
      <c r="BA56" s="1561"/>
      <c r="BB56" s="1561"/>
      <c r="BC56" s="1561"/>
      <c r="BD56" s="1561"/>
      <c r="BE56" s="1561"/>
      <c r="BF56" s="1561"/>
      <c r="BG56" s="1561"/>
    </row>
    <row r="57" spans="1:59">
      <c r="A57" s="2503" t="s">
        <v>4669</v>
      </c>
      <c r="B57" s="1947"/>
      <c r="C57" s="2503"/>
      <c r="D57" s="2503"/>
      <c r="E57" s="1561"/>
      <c r="F57" s="1561"/>
      <c r="G57" s="1561"/>
      <c r="H57" s="1989" t="s">
        <v>1375</v>
      </c>
      <c r="I57" s="1561"/>
      <c r="J57" s="1561"/>
      <c r="K57" s="1561"/>
      <c r="L57" s="1561"/>
      <c r="M57" s="1561"/>
      <c r="N57" s="1561"/>
      <c r="O57" s="1561"/>
      <c r="P57" s="1561"/>
      <c r="Q57" s="1561"/>
      <c r="R57" s="1561"/>
      <c r="S57" s="1561"/>
      <c r="T57" s="1561"/>
      <c r="U57" s="1561"/>
      <c r="V57" s="1561"/>
      <c r="W57" s="1561"/>
      <c r="X57" s="1561"/>
      <c r="Y57" s="1561"/>
      <c r="Z57" s="1561"/>
      <c r="AA57" s="1561"/>
      <c r="AB57" s="1561"/>
      <c r="AC57" s="1561"/>
      <c r="AD57" s="1561"/>
      <c r="AE57" s="1561"/>
      <c r="AF57" s="1561"/>
      <c r="AG57" s="1561"/>
      <c r="AH57" s="1561"/>
      <c r="AI57" s="1561"/>
      <c r="AJ57" s="1561"/>
      <c r="AK57" s="1561"/>
      <c r="AL57" s="1561"/>
      <c r="AM57" s="1561"/>
      <c r="AN57" s="1561"/>
      <c r="AO57" s="1561"/>
      <c r="AP57" s="1561"/>
      <c r="AQ57" s="1561"/>
      <c r="AR57" s="1561"/>
      <c r="AS57" s="1561"/>
      <c r="AT57" s="1561"/>
      <c r="AU57" s="1561"/>
      <c r="AV57" s="1561"/>
      <c r="AW57" s="1561"/>
      <c r="AX57" s="1561"/>
      <c r="AY57" s="1561"/>
      <c r="AZ57" s="1561"/>
      <c r="BA57" s="1561"/>
      <c r="BB57" s="1561"/>
      <c r="BC57" s="1561"/>
      <c r="BD57" s="1561"/>
      <c r="BE57" s="1561"/>
      <c r="BF57" s="1561"/>
      <c r="BG57" s="1561"/>
    </row>
    <row r="58" spans="1:59">
      <c r="A58" s="1561"/>
      <c r="B58" s="1576" t="s">
        <v>1376</v>
      </c>
      <c r="C58" s="1576"/>
      <c r="D58" s="1576"/>
      <c r="E58" s="1576"/>
      <c r="F58" s="1576"/>
      <c r="G58" s="1576"/>
      <c r="H58" s="1576"/>
      <c r="I58" s="1561"/>
      <c r="J58" s="1561"/>
      <c r="K58" s="1561"/>
      <c r="L58" s="1561"/>
      <c r="M58" s="1561"/>
      <c r="N58" s="1561"/>
      <c r="O58" s="1561"/>
      <c r="P58" s="1561"/>
      <c r="Q58" s="1561"/>
      <c r="R58" s="1561"/>
      <c r="S58" s="1561"/>
      <c r="T58" s="1561"/>
      <c r="U58" s="1561"/>
      <c r="V58" s="1561"/>
      <c r="W58" s="1561"/>
      <c r="X58" s="1561"/>
      <c r="Y58" s="1561"/>
      <c r="Z58" s="1561"/>
      <c r="AA58" s="1561"/>
      <c r="AB58" s="1561"/>
      <c r="AC58" s="1561"/>
      <c r="AD58" s="1561"/>
      <c r="AE58" s="1561"/>
      <c r="AF58" s="1561"/>
      <c r="AG58" s="1561"/>
      <c r="AH58" s="1561"/>
      <c r="AI58" s="1561"/>
      <c r="AJ58" s="1561"/>
      <c r="AK58" s="1561"/>
      <c r="AL58" s="1561"/>
      <c r="AM58" s="1561"/>
      <c r="AN58" s="1561"/>
      <c r="AO58" s="1561"/>
      <c r="AP58" s="1561"/>
      <c r="AQ58" s="1561"/>
      <c r="AR58" s="1561"/>
      <c r="AS58" s="1561"/>
      <c r="AT58" s="1561"/>
      <c r="AU58" s="1561"/>
      <c r="AV58" s="1561"/>
      <c r="AW58" s="1561"/>
      <c r="AX58" s="1561"/>
      <c r="AY58" s="1561"/>
      <c r="AZ58" s="1561"/>
      <c r="BA58" s="1561"/>
      <c r="BB58" s="1561"/>
      <c r="BC58" s="1561"/>
      <c r="BD58" s="1561"/>
      <c r="BE58" s="1561"/>
      <c r="BF58" s="1561"/>
      <c r="BG58" s="1561"/>
    </row>
    <row r="59" spans="1:59" ht="1.1499999999999999" customHeight="1">
      <c r="A59" s="1561"/>
      <c r="B59" s="1561"/>
      <c r="C59" s="1561"/>
      <c r="D59" s="1561"/>
      <c r="E59" s="1561"/>
      <c r="F59" s="1561"/>
      <c r="G59" s="1561"/>
      <c r="H59" s="1561"/>
      <c r="I59" s="1561"/>
      <c r="J59" s="1561"/>
      <c r="K59" s="1561"/>
      <c r="L59" s="1561"/>
      <c r="M59" s="1561"/>
      <c r="N59" s="1561"/>
      <c r="O59" s="1561"/>
      <c r="P59" s="1561"/>
      <c r="Q59" s="1561"/>
      <c r="R59" s="1561"/>
      <c r="S59" s="1561"/>
      <c r="T59" s="1561"/>
      <c r="U59" s="1561"/>
      <c r="V59" s="1561"/>
      <c r="W59" s="1561"/>
      <c r="X59" s="1561"/>
      <c r="Y59" s="1561"/>
      <c r="Z59" s="1561"/>
      <c r="AA59" s="1561"/>
      <c r="AB59" s="1561"/>
      <c r="AC59" s="1561"/>
      <c r="AD59" s="1561"/>
      <c r="AE59" s="1561"/>
      <c r="AF59" s="1561"/>
      <c r="AG59" s="1561"/>
      <c r="AH59" s="1561"/>
      <c r="AI59" s="1561"/>
      <c r="AJ59" s="1561"/>
      <c r="AK59" s="1561"/>
      <c r="AL59" s="1561"/>
      <c r="AM59" s="1561"/>
      <c r="AN59" s="1561"/>
      <c r="AO59" s="1561"/>
      <c r="AP59" s="1561"/>
      <c r="AQ59" s="1561"/>
      <c r="AR59" s="1561"/>
      <c r="AS59" s="1561"/>
      <c r="AT59" s="1561"/>
      <c r="AU59" s="1561"/>
      <c r="AV59" s="1561"/>
      <c r="AW59" s="1561"/>
      <c r="AX59" s="1561"/>
      <c r="AY59" s="1561"/>
      <c r="AZ59" s="1561"/>
      <c r="BA59" s="1561"/>
      <c r="BB59" s="1561"/>
      <c r="BC59" s="1561"/>
      <c r="BD59" s="1561"/>
      <c r="BE59" s="1561"/>
      <c r="BF59" s="1561"/>
      <c r="BG59" s="1561"/>
    </row>
    <row r="60" spans="1:59" ht="15.75">
      <c r="A60" s="1580" t="s">
        <v>1192</v>
      </c>
      <c r="B60" s="1576"/>
      <c r="C60" s="1576"/>
      <c r="D60" s="1576"/>
      <c r="E60" s="1576"/>
      <c r="F60" s="1576"/>
      <c r="G60" s="1576"/>
      <c r="H60" s="1576"/>
      <c r="I60" s="1561"/>
      <c r="J60" s="1561"/>
      <c r="K60" s="1561"/>
      <c r="L60" s="1561"/>
      <c r="M60" s="1561"/>
      <c r="N60" s="1561"/>
      <c r="O60" s="1561"/>
      <c r="P60" s="1561"/>
      <c r="Q60" s="1561"/>
      <c r="R60" s="1561"/>
      <c r="S60" s="1561"/>
      <c r="T60" s="1561"/>
      <c r="U60" s="1561"/>
      <c r="V60" s="1561"/>
      <c r="W60" s="1561"/>
      <c r="X60" s="1561"/>
      <c r="Y60" s="1561"/>
      <c r="Z60" s="1561"/>
      <c r="AA60" s="1561"/>
      <c r="AB60" s="1561"/>
      <c r="AC60" s="1561"/>
      <c r="AD60" s="1561"/>
      <c r="AE60" s="1561"/>
      <c r="AF60" s="1561"/>
      <c r="AG60" s="1561"/>
      <c r="AH60" s="1561"/>
      <c r="AI60" s="1561"/>
      <c r="AJ60" s="1561"/>
      <c r="AK60" s="1561"/>
      <c r="AL60" s="1561"/>
      <c r="AM60" s="1561"/>
      <c r="AN60" s="1561"/>
      <c r="AO60" s="1561"/>
      <c r="AP60" s="1561"/>
      <c r="AQ60" s="1561"/>
      <c r="AR60" s="1561"/>
      <c r="AS60" s="1561"/>
      <c r="AT60" s="1561"/>
      <c r="AU60" s="1561"/>
      <c r="AV60" s="1561"/>
      <c r="AW60" s="1561"/>
      <c r="AX60" s="1561"/>
      <c r="AY60" s="1561"/>
      <c r="AZ60" s="1561"/>
      <c r="BA60" s="1561"/>
      <c r="BB60" s="1561"/>
      <c r="BC60" s="1561"/>
      <c r="BD60" s="1561"/>
      <c r="BE60" s="1561"/>
      <c r="BF60" s="1561"/>
      <c r="BG60" s="1561"/>
    </row>
    <row r="61" spans="1:59">
      <c r="A61" s="1561"/>
      <c r="B61" s="1561"/>
      <c r="C61" s="1561"/>
      <c r="D61" s="1561"/>
      <c r="E61" s="1561"/>
      <c r="F61" s="1561"/>
      <c r="G61" s="1561"/>
      <c r="H61" s="1561"/>
      <c r="I61" s="1561"/>
      <c r="J61" s="1561"/>
      <c r="K61" s="1561"/>
      <c r="L61" s="1561"/>
      <c r="M61" s="1561"/>
      <c r="N61" s="1561"/>
      <c r="O61" s="1561"/>
      <c r="P61" s="1561"/>
      <c r="Q61" s="1561"/>
      <c r="R61" s="1561"/>
      <c r="S61" s="1561"/>
      <c r="T61" s="1561"/>
      <c r="U61" s="1561"/>
      <c r="V61" s="1561"/>
      <c r="W61" s="1561"/>
      <c r="X61" s="1561"/>
      <c r="Y61" s="1561"/>
      <c r="Z61" s="1561"/>
      <c r="AA61" s="1561"/>
      <c r="AB61" s="1561"/>
      <c r="AC61" s="1561"/>
      <c r="AD61" s="1561"/>
      <c r="AE61" s="1561"/>
      <c r="AF61" s="1561"/>
      <c r="AG61" s="1561"/>
      <c r="AH61" s="1561"/>
      <c r="AI61" s="1561"/>
      <c r="AJ61" s="1561"/>
      <c r="AK61" s="1561"/>
      <c r="AL61" s="1561"/>
      <c r="AM61" s="1561"/>
      <c r="AN61" s="1561"/>
      <c r="AO61" s="1561"/>
      <c r="AP61" s="1561"/>
      <c r="AQ61" s="1561"/>
      <c r="AR61" s="1561"/>
      <c r="AS61" s="1561"/>
      <c r="AT61" s="1561"/>
      <c r="AU61" s="1561"/>
      <c r="AV61" s="1561"/>
      <c r="AW61" s="1561"/>
      <c r="AX61" s="1561"/>
      <c r="AY61" s="1561"/>
      <c r="AZ61" s="1561"/>
      <c r="BA61" s="1561"/>
      <c r="BB61" s="1561"/>
      <c r="BC61" s="1561"/>
      <c r="BD61" s="1561"/>
      <c r="BE61" s="1561"/>
      <c r="BF61" s="1561"/>
      <c r="BG61" s="1561"/>
    </row>
    <row r="62" spans="1:59" ht="15.75" thickBot="1">
      <c r="A62" s="1561" t="str">
        <f>'Data Sheet'!$C$25</f>
        <v xml:space="preserve">New York State Electric &amp; Gas Corporation </v>
      </c>
      <c r="B62" s="1561"/>
      <c r="C62" s="1561"/>
      <c r="D62" s="1561"/>
      <c r="E62" s="1561"/>
      <c r="F62" s="1998" t="str">
        <f>'Data Sheet'!$C$40</f>
        <v xml:space="preserve"> </v>
      </c>
      <c r="G62" s="1561" t="str">
        <f>'Data Sheet'!$C$38</f>
        <v>12/31/2017</v>
      </c>
      <c r="H62" s="1561"/>
      <c r="I62" s="1561"/>
      <c r="J62" s="1561"/>
      <c r="K62" s="1561"/>
      <c r="L62" s="1561"/>
      <c r="M62" s="1561"/>
      <c r="N62" s="1561"/>
      <c r="O62" s="1561"/>
      <c r="P62" s="1561"/>
      <c r="Q62" s="1561"/>
      <c r="R62" s="1561"/>
      <c r="S62" s="1561"/>
      <c r="T62" s="1561"/>
      <c r="U62" s="1561"/>
      <c r="V62" s="1561"/>
      <c r="W62" s="1561"/>
      <c r="X62" s="1561"/>
      <c r="Y62" s="1561"/>
      <c r="Z62" s="1561"/>
      <c r="AA62" s="1561"/>
      <c r="AB62" s="1561"/>
      <c r="AC62" s="1561"/>
      <c r="AD62" s="1561"/>
      <c r="AE62" s="1561"/>
      <c r="AF62" s="1561"/>
      <c r="AG62" s="1561"/>
      <c r="AH62" s="1561"/>
      <c r="AI62" s="1561"/>
      <c r="AJ62" s="1561"/>
      <c r="AK62" s="1561"/>
      <c r="AL62" s="1561"/>
      <c r="AM62" s="1561"/>
      <c r="AN62" s="1561"/>
      <c r="AO62" s="1561"/>
      <c r="AP62" s="1561"/>
      <c r="AQ62" s="1561"/>
      <c r="AR62" s="1561"/>
      <c r="AS62" s="1561"/>
      <c r="AT62" s="1561"/>
      <c r="AU62" s="1561"/>
      <c r="AV62" s="1561"/>
      <c r="AW62" s="1561"/>
      <c r="AX62" s="1561"/>
      <c r="AY62" s="1561"/>
      <c r="AZ62" s="1561"/>
      <c r="BA62" s="1561"/>
      <c r="BB62" s="1561"/>
      <c r="BC62" s="1561"/>
      <c r="BD62" s="1561"/>
      <c r="BE62" s="1561"/>
      <c r="BF62" s="1561"/>
      <c r="BG62" s="1561"/>
    </row>
    <row r="63" spans="1:59">
      <c r="A63" s="1535"/>
      <c r="B63" s="1693"/>
      <c r="C63" s="1693"/>
      <c r="D63" s="1693"/>
      <c r="E63" s="1693"/>
      <c r="F63" s="1693"/>
      <c r="G63" s="1693"/>
      <c r="H63" s="1902"/>
      <c r="I63" s="1561"/>
      <c r="J63" s="1561"/>
      <c r="K63" s="1561"/>
      <c r="L63" s="1561"/>
      <c r="M63" s="1561"/>
      <c r="N63" s="1561"/>
      <c r="O63" s="1561"/>
      <c r="P63" s="1561"/>
      <c r="Q63" s="1561"/>
      <c r="R63" s="1561"/>
      <c r="S63" s="1561"/>
      <c r="T63" s="1561"/>
      <c r="U63" s="1561"/>
      <c r="V63" s="1561"/>
      <c r="W63" s="1561"/>
      <c r="X63" s="1561"/>
      <c r="Y63" s="1561"/>
      <c r="Z63" s="1561"/>
      <c r="AA63" s="1561"/>
      <c r="AB63" s="1561"/>
      <c r="AC63" s="1561"/>
      <c r="AD63" s="1561"/>
      <c r="AE63" s="1561"/>
      <c r="AF63" s="1561"/>
      <c r="AG63" s="1561"/>
      <c r="AH63" s="1561"/>
      <c r="AI63" s="1561"/>
      <c r="AJ63" s="1561"/>
      <c r="AK63" s="1561"/>
      <c r="AL63" s="1561"/>
      <c r="AM63" s="1561"/>
      <c r="AN63" s="1561"/>
      <c r="AO63" s="1561"/>
      <c r="AP63" s="1561"/>
      <c r="AQ63" s="1561"/>
      <c r="AR63" s="1561"/>
      <c r="AS63" s="1561"/>
      <c r="AT63" s="1561"/>
      <c r="AU63" s="1561"/>
      <c r="AV63" s="1561"/>
      <c r="AW63" s="1561"/>
      <c r="AX63" s="1561"/>
      <c r="AY63" s="1561"/>
      <c r="AZ63" s="1561"/>
      <c r="BA63" s="1561"/>
      <c r="BB63" s="1561"/>
      <c r="BC63" s="1561"/>
      <c r="BD63" s="1561"/>
      <c r="BE63" s="1561"/>
      <c r="BF63" s="1561"/>
      <c r="BG63" s="1561"/>
    </row>
    <row r="64" spans="1:59">
      <c r="A64" s="2027" t="s">
        <v>486</v>
      </c>
      <c r="B64" s="1576"/>
      <c r="C64" s="1576"/>
      <c r="D64" s="1576"/>
      <c r="E64" s="1576"/>
      <c r="F64" s="1576"/>
      <c r="G64" s="1576"/>
      <c r="H64" s="2000"/>
      <c r="I64" s="1561"/>
      <c r="J64" s="1561"/>
      <c r="K64" s="1561"/>
      <c r="L64" s="1561"/>
      <c r="M64" s="1561"/>
      <c r="N64" s="1561"/>
      <c r="O64" s="1561"/>
      <c r="P64" s="1561"/>
      <c r="Q64" s="1561"/>
      <c r="R64" s="1561"/>
      <c r="S64" s="1561"/>
      <c r="T64" s="1561"/>
      <c r="U64" s="1561"/>
      <c r="V64" s="1561"/>
      <c r="W64" s="1561"/>
      <c r="X64" s="1561"/>
      <c r="Y64" s="1561"/>
      <c r="Z64" s="1561"/>
      <c r="AA64" s="1561"/>
      <c r="AB64" s="1561"/>
      <c r="AC64" s="1561"/>
      <c r="AD64" s="1561"/>
      <c r="AE64" s="1561"/>
      <c r="AF64" s="1561"/>
      <c r="AG64" s="1561"/>
      <c r="AH64" s="1561"/>
      <c r="AI64" s="1561"/>
      <c r="AJ64" s="1561"/>
      <c r="AK64" s="1561"/>
      <c r="AL64" s="1561"/>
      <c r="AM64" s="1561"/>
      <c r="AN64" s="1561"/>
      <c r="AO64" s="1561"/>
      <c r="AP64" s="1561"/>
      <c r="AQ64" s="1561"/>
      <c r="AR64" s="1561"/>
      <c r="AS64" s="1561"/>
      <c r="AT64" s="1561"/>
      <c r="AU64" s="1561"/>
      <c r="AV64" s="1561"/>
      <c r="AW64" s="1561"/>
      <c r="AX64" s="1561"/>
      <c r="AY64" s="1561"/>
      <c r="AZ64" s="1561"/>
      <c r="BA64" s="1561"/>
      <c r="BB64" s="1561"/>
      <c r="BC64" s="1561"/>
      <c r="BD64" s="1561"/>
      <c r="BE64" s="1561"/>
      <c r="BF64" s="1561"/>
      <c r="BG64" s="1561"/>
    </row>
    <row r="65" spans="1:59">
      <c r="A65" s="1542"/>
      <c r="B65" s="1707"/>
      <c r="C65" s="1707"/>
      <c r="D65" s="1707"/>
      <c r="E65" s="1707"/>
      <c r="F65" s="1707"/>
      <c r="G65" s="1707"/>
      <c r="H65" s="1906"/>
      <c r="I65" s="1561"/>
      <c r="J65" s="1561"/>
      <c r="K65" s="1561"/>
      <c r="L65" s="1561"/>
      <c r="M65" s="1561"/>
      <c r="N65" s="1561"/>
      <c r="O65" s="1561"/>
      <c r="P65" s="1561"/>
      <c r="Q65" s="1561"/>
      <c r="R65" s="1561"/>
      <c r="S65" s="1561"/>
      <c r="T65" s="1561"/>
      <c r="U65" s="1561"/>
      <c r="V65" s="1561"/>
      <c r="W65" s="1561"/>
      <c r="X65" s="1561"/>
      <c r="Y65" s="1561"/>
      <c r="Z65" s="1561"/>
      <c r="AA65" s="1561"/>
      <c r="AB65" s="1561"/>
      <c r="AC65" s="1561"/>
      <c r="AD65" s="1561"/>
      <c r="AE65" s="1561"/>
      <c r="AF65" s="1561"/>
      <c r="AG65" s="1561"/>
      <c r="AH65" s="1561"/>
      <c r="AI65" s="1561"/>
      <c r="AJ65" s="1561"/>
      <c r="AK65" s="1561"/>
      <c r="AL65" s="1561"/>
      <c r="AM65" s="1561"/>
      <c r="AN65" s="1561"/>
      <c r="AO65" s="1561"/>
      <c r="AP65" s="1561"/>
      <c r="AQ65" s="1561"/>
      <c r="AR65" s="1561"/>
      <c r="AS65" s="1561"/>
      <c r="AT65" s="1561"/>
      <c r="AU65" s="1561"/>
      <c r="AV65" s="1561"/>
      <c r="AW65" s="1561"/>
      <c r="AX65" s="1561"/>
      <c r="AY65" s="1561"/>
      <c r="AZ65" s="1561"/>
      <c r="BA65" s="1561"/>
      <c r="BB65" s="1561"/>
      <c r="BC65" s="1561"/>
      <c r="BD65" s="1561"/>
      <c r="BE65" s="1561"/>
      <c r="BF65" s="1561"/>
      <c r="BG65" s="1561"/>
    </row>
    <row r="66" spans="1:59">
      <c r="A66" s="1539"/>
      <c r="B66" s="1561"/>
      <c r="C66" s="1561"/>
      <c r="D66" s="1561"/>
      <c r="E66" s="1561"/>
      <c r="F66" s="1561"/>
      <c r="G66" s="1561"/>
      <c r="H66" s="1541"/>
      <c r="I66" s="1561"/>
      <c r="J66" s="1561"/>
      <c r="K66" s="1561"/>
      <c r="L66" s="1561"/>
      <c r="M66" s="1561"/>
      <c r="N66" s="1561"/>
      <c r="O66" s="1561"/>
      <c r="P66" s="1561"/>
      <c r="Q66" s="1561"/>
      <c r="R66" s="1561"/>
      <c r="S66" s="1561"/>
      <c r="T66" s="1561"/>
      <c r="U66" s="1561"/>
      <c r="V66" s="1561"/>
      <c r="W66" s="1561"/>
      <c r="X66" s="1561"/>
      <c r="Y66" s="1561"/>
      <c r="Z66" s="1561"/>
      <c r="AA66" s="1561"/>
      <c r="AB66" s="1561"/>
      <c r="AC66" s="1561"/>
      <c r="AD66" s="1561"/>
      <c r="AE66" s="1561"/>
      <c r="AF66" s="1561"/>
      <c r="AG66" s="1561"/>
      <c r="AH66" s="1561"/>
      <c r="AI66" s="1561"/>
      <c r="AJ66" s="1561"/>
      <c r="AK66" s="1561"/>
      <c r="AL66" s="1561"/>
      <c r="AM66" s="1561"/>
      <c r="AN66" s="1561"/>
      <c r="AO66" s="1561"/>
      <c r="AP66" s="1561"/>
      <c r="AQ66" s="1561"/>
      <c r="AR66" s="1561"/>
      <c r="AS66" s="1561"/>
      <c r="AT66" s="1561"/>
      <c r="AU66" s="1561"/>
      <c r="AV66" s="1561"/>
      <c r="AW66" s="1561"/>
      <c r="AX66" s="1561"/>
      <c r="AY66" s="1561"/>
      <c r="AZ66" s="1561"/>
      <c r="BA66" s="1561"/>
      <c r="BB66" s="1561"/>
      <c r="BC66" s="1561"/>
      <c r="BD66" s="1561"/>
      <c r="BE66" s="1561"/>
      <c r="BF66" s="1561"/>
      <c r="BG66" s="1561"/>
    </row>
    <row r="67" spans="1:59" ht="15.75">
      <c r="A67" s="1579" t="s">
        <v>1377</v>
      </c>
      <c r="B67" s="1580"/>
      <c r="C67" s="1580"/>
      <c r="D67" s="1580"/>
      <c r="E67" s="1580"/>
      <c r="F67" s="1580"/>
      <c r="G67" s="1580"/>
      <c r="H67" s="1581"/>
      <c r="I67" s="1561"/>
      <c r="J67" s="1561"/>
      <c r="K67" s="1561"/>
      <c r="L67" s="1561"/>
      <c r="M67" s="1561"/>
      <c r="N67" s="1561"/>
      <c r="O67" s="1561"/>
      <c r="P67" s="1561"/>
      <c r="Q67" s="1561"/>
      <c r="R67" s="1561"/>
      <c r="S67" s="1561"/>
      <c r="T67" s="1561"/>
      <c r="U67" s="1561"/>
      <c r="V67" s="1561"/>
      <c r="W67" s="1561"/>
      <c r="X67" s="1561"/>
      <c r="Y67" s="1561"/>
      <c r="Z67" s="1561"/>
      <c r="AA67" s="1561"/>
      <c r="AB67" s="1561"/>
      <c r="AC67" s="1561"/>
      <c r="AD67" s="1561"/>
      <c r="AE67" s="1561"/>
      <c r="AF67" s="1561"/>
      <c r="AG67" s="1561"/>
      <c r="AH67" s="1561"/>
      <c r="AI67" s="1561"/>
      <c r="AJ67" s="1561"/>
      <c r="AK67" s="1561"/>
      <c r="AL67" s="1561"/>
      <c r="AM67" s="1561"/>
      <c r="AN67" s="1561"/>
      <c r="AO67" s="1561"/>
      <c r="AP67" s="1561"/>
      <c r="AQ67" s="1561"/>
      <c r="AR67" s="1561"/>
      <c r="AS67" s="1561"/>
      <c r="AT67" s="1561"/>
      <c r="AU67" s="1561"/>
      <c r="AV67" s="1561"/>
      <c r="AW67" s="1561"/>
      <c r="AX67" s="1561"/>
      <c r="AY67" s="1561"/>
      <c r="AZ67" s="1561"/>
      <c r="BA67" s="1561"/>
      <c r="BB67" s="1561"/>
      <c r="BC67" s="1561"/>
      <c r="BD67" s="1561"/>
      <c r="BE67" s="1561"/>
      <c r="BF67" s="1561"/>
      <c r="BG67" s="1561"/>
    </row>
    <row r="68" spans="1:59">
      <c r="A68" s="1539"/>
      <c r="B68" s="1561"/>
      <c r="C68" s="1561"/>
      <c r="D68" s="1561"/>
      <c r="E68" s="1561"/>
      <c r="F68" s="1561"/>
      <c r="G68" s="1561"/>
      <c r="H68" s="1541"/>
      <c r="I68" s="1561"/>
      <c r="J68" s="1561"/>
      <c r="K68" s="1561"/>
      <c r="L68" s="1561"/>
      <c r="M68" s="1561"/>
      <c r="N68" s="1561"/>
      <c r="O68" s="1561"/>
      <c r="P68" s="1561"/>
      <c r="Q68" s="1561"/>
      <c r="R68" s="1561"/>
      <c r="S68" s="1561"/>
      <c r="T68" s="1561"/>
      <c r="U68" s="1561"/>
      <c r="V68" s="1561"/>
      <c r="W68" s="1561"/>
      <c r="X68" s="1561"/>
      <c r="Y68" s="1561"/>
      <c r="Z68" s="1561"/>
      <c r="AA68" s="1561"/>
      <c r="AB68" s="1561"/>
      <c r="AC68" s="1561"/>
      <c r="AD68" s="1561"/>
      <c r="AE68" s="1561"/>
      <c r="AF68" s="1561"/>
      <c r="AG68" s="1561"/>
      <c r="AH68" s="1561"/>
      <c r="AI68" s="1561"/>
      <c r="AJ68" s="1561"/>
      <c r="AK68" s="1561"/>
      <c r="AL68" s="1561"/>
      <c r="AM68" s="1561"/>
      <c r="AN68" s="1561"/>
      <c r="AO68" s="1561"/>
      <c r="AP68" s="1561"/>
      <c r="AQ68" s="1561"/>
      <c r="AR68" s="1561"/>
      <c r="AS68" s="1561"/>
      <c r="AT68" s="1561"/>
      <c r="AU68" s="1561"/>
      <c r="AV68" s="1561"/>
      <c r="AW68" s="1561"/>
      <c r="AX68" s="1561"/>
      <c r="AY68" s="1561"/>
      <c r="AZ68" s="1561"/>
      <c r="BA68" s="1561"/>
      <c r="BB68" s="1561"/>
      <c r="BC68" s="1561"/>
      <c r="BD68" s="1561"/>
      <c r="BE68" s="1561"/>
      <c r="BF68" s="1561"/>
      <c r="BG68" s="1561"/>
    </row>
    <row r="69" spans="1:59">
      <c r="A69" s="1539"/>
      <c r="B69" s="1561"/>
      <c r="C69" s="1561"/>
      <c r="D69" s="1561"/>
      <c r="E69" s="1561"/>
      <c r="F69" s="1561"/>
      <c r="G69" s="1561"/>
      <c r="H69" s="1541"/>
      <c r="I69" s="1561"/>
      <c r="J69" s="1561"/>
      <c r="K69" s="1561"/>
      <c r="L69" s="1561"/>
      <c r="M69" s="1561"/>
      <c r="N69" s="1561"/>
      <c r="O69" s="1561"/>
      <c r="P69" s="1561"/>
      <c r="Q69" s="1561"/>
      <c r="R69" s="1561"/>
      <c r="S69" s="1561"/>
      <c r="T69" s="1561"/>
      <c r="U69" s="1561"/>
      <c r="V69" s="1561"/>
      <c r="W69" s="1561"/>
      <c r="X69" s="1561"/>
      <c r="Y69" s="1561"/>
      <c r="Z69" s="1561"/>
      <c r="AA69" s="1561"/>
      <c r="AB69" s="1561"/>
      <c r="AC69" s="1561"/>
      <c r="AD69" s="1561"/>
      <c r="AE69" s="1561"/>
      <c r="AF69" s="1561"/>
      <c r="AG69" s="1561"/>
      <c r="AH69" s="1561"/>
      <c r="AI69" s="1561"/>
      <c r="AJ69" s="1561"/>
      <c r="AK69" s="1561"/>
      <c r="AL69" s="1561"/>
      <c r="AM69" s="1561"/>
      <c r="AN69" s="1561"/>
      <c r="AO69" s="1561"/>
      <c r="AP69" s="1561"/>
      <c r="AQ69" s="1561"/>
      <c r="AR69" s="1561"/>
      <c r="AS69" s="1561"/>
      <c r="AT69" s="1561"/>
      <c r="AU69" s="1561"/>
      <c r="AV69" s="1561"/>
      <c r="AW69" s="1561"/>
      <c r="AX69" s="1561"/>
      <c r="AY69" s="1561"/>
      <c r="AZ69" s="1561"/>
      <c r="BA69" s="1561"/>
      <c r="BB69" s="1561"/>
      <c r="BC69" s="1561"/>
      <c r="BD69" s="1561"/>
      <c r="BE69" s="1561"/>
      <c r="BF69" s="1561"/>
      <c r="BG69" s="1561"/>
    </row>
    <row r="70" spans="1:59">
      <c r="A70" s="1539"/>
      <c r="B70" s="1561"/>
      <c r="C70" s="1561"/>
      <c r="D70" s="1561"/>
      <c r="E70" s="1561"/>
      <c r="F70" s="1561"/>
      <c r="G70" s="1561"/>
      <c r="H70" s="1541"/>
      <c r="I70" s="1561"/>
      <c r="J70" s="1561"/>
      <c r="K70" s="1561"/>
      <c r="L70" s="1561"/>
      <c r="M70" s="1561"/>
      <c r="N70" s="1561"/>
      <c r="O70" s="1561"/>
      <c r="P70" s="1561"/>
      <c r="Q70" s="1561"/>
      <c r="R70" s="1561"/>
      <c r="S70" s="1561"/>
      <c r="T70" s="1561"/>
      <c r="U70" s="1561"/>
      <c r="V70" s="1561"/>
      <c r="W70" s="1561"/>
      <c r="X70" s="1561"/>
      <c r="Y70" s="1561"/>
      <c r="Z70" s="1561"/>
      <c r="AA70" s="1561"/>
      <c r="AB70" s="1561"/>
      <c r="AC70" s="1561"/>
      <c r="AD70" s="1561"/>
      <c r="AE70" s="1561"/>
      <c r="AF70" s="1561"/>
      <c r="AG70" s="1561"/>
      <c r="AH70" s="1561"/>
      <c r="AI70" s="1561"/>
      <c r="AJ70" s="1561"/>
      <c r="AK70" s="1561"/>
      <c r="AL70" s="1561"/>
      <c r="AM70" s="1561"/>
      <c r="AN70" s="1561"/>
      <c r="AO70" s="1561"/>
      <c r="AP70" s="1561"/>
      <c r="AQ70" s="1561"/>
      <c r="AR70" s="1561"/>
      <c r="AS70" s="1561"/>
      <c r="AT70" s="1561"/>
      <c r="AU70" s="1561"/>
      <c r="AV70" s="1561"/>
      <c r="AW70" s="1561"/>
      <c r="AX70" s="1561"/>
      <c r="AY70" s="1561"/>
      <c r="AZ70" s="1561"/>
      <c r="BA70" s="1561"/>
      <c r="BB70" s="1561"/>
      <c r="BC70" s="1561"/>
      <c r="BD70" s="1561"/>
      <c r="BE70" s="1561"/>
      <c r="BF70" s="1561"/>
      <c r="BG70" s="1561"/>
    </row>
    <row r="71" spans="1:59">
      <c r="A71" s="1539"/>
      <c r="B71" s="1561"/>
      <c r="C71" s="1561"/>
      <c r="D71" s="1561"/>
      <c r="E71" s="1561"/>
      <c r="F71" s="1561"/>
      <c r="G71" s="1561"/>
      <c r="H71" s="1541"/>
      <c r="I71" s="1561"/>
      <c r="J71" s="1561"/>
      <c r="K71" s="1561"/>
      <c r="L71" s="1561"/>
      <c r="M71" s="1561"/>
      <c r="N71" s="1561"/>
      <c r="O71" s="1561"/>
      <c r="P71" s="1561"/>
      <c r="Q71" s="1561"/>
      <c r="R71" s="1561"/>
      <c r="S71" s="1561"/>
      <c r="T71" s="1561"/>
      <c r="U71" s="1561"/>
      <c r="V71" s="1561"/>
      <c r="W71" s="1561"/>
      <c r="X71" s="1561"/>
      <c r="Y71" s="1561"/>
      <c r="Z71" s="1561"/>
      <c r="AA71" s="1561"/>
      <c r="AB71" s="1561"/>
      <c r="AC71" s="1561"/>
      <c r="AD71" s="1561"/>
      <c r="AE71" s="1561"/>
      <c r="AF71" s="1561"/>
      <c r="AG71" s="1561"/>
      <c r="AH71" s="1561"/>
      <c r="AI71" s="1561"/>
      <c r="AJ71" s="1561"/>
      <c r="AK71" s="1561"/>
      <c r="AL71" s="1561"/>
      <c r="AM71" s="1561"/>
      <c r="AN71" s="1561"/>
      <c r="AO71" s="1561"/>
      <c r="AP71" s="1561"/>
      <c r="AQ71" s="1561"/>
      <c r="AR71" s="1561"/>
      <c r="AS71" s="1561"/>
      <c r="AT71" s="1561"/>
      <c r="AU71" s="1561"/>
      <c r="AV71" s="1561"/>
      <c r="AW71" s="1561"/>
      <c r="AX71" s="1561"/>
      <c r="AY71" s="1561"/>
      <c r="AZ71" s="1561"/>
      <c r="BA71" s="1561"/>
      <c r="BB71" s="1561"/>
      <c r="BC71" s="1561"/>
      <c r="BD71" s="1561"/>
      <c r="BE71" s="1561"/>
      <c r="BF71" s="1561"/>
      <c r="BG71" s="1561"/>
    </row>
    <row r="72" spans="1:59">
      <c r="A72" s="1539"/>
      <c r="B72" s="1561"/>
      <c r="C72" s="1561"/>
      <c r="D72" s="1561"/>
      <c r="E72" s="1561"/>
      <c r="F72" s="1561"/>
      <c r="G72" s="1561"/>
      <c r="H72" s="1541"/>
      <c r="I72" s="1561"/>
      <c r="J72" s="1561"/>
      <c r="K72" s="1561"/>
      <c r="L72" s="1561"/>
      <c r="M72" s="1561"/>
      <c r="N72" s="1561"/>
      <c r="O72" s="1561"/>
      <c r="P72" s="1561"/>
      <c r="Q72" s="1561"/>
      <c r="R72" s="1561"/>
      <c r="S72" s="1561"/>
      <c r="T72" s="1561"/>
      <c r="U72" s="1561"/>
      <c r="V72" s="1561"/>
      <c r="W72" s="1561"/>
      <c r="X72" s="1561"/>
      <c r="Y72" s="1561"/>
      <c r="Z72" s="1561"/>
      <c r="AA72" s="1561"/>
      <c r="AB72" s="1561"/>
      <c r="AC72" s="1561"/>
      <c r="AD72" s="1561"/>
      <c r="AE72" s="1561"/>
      <c r="AF72" s="1561"/>
      <c r="AG72" s="1561"/>
      <c r="AH72" s="1561"/>
      <c r="AI72" s="1561"/>
      <c r="AJ72" s="1561"/>
      <c r="AK72" s="1561"/>
      <c r="AL72" s="1561"/>
      <c r="AM72" s="1561"/>
      <c r="AN72" s="1561"/>
      <c r="AO72" s="1561"/>
      <c r="AP72" s="1561"/>
      <c r="AQ72" s="1561"/>
      <c r="AR72" s="1561"/>
      <c r="AS72" s="1561"/>
      <c r="AT72" s="1561"/>
      <c r="AU72" s="1561"/>
      <c r="AV72" s="1561"/>
      <c r="AW72" s="1561"/>
      <c r="AX72" s="1561"/>
      <c r="AY72" s="1561"/>
      <c r="AZ72" s="1561"/>
      <c r="BA72" s="1561"/>
      <c r="BB72" s="1561"/>
      <c r="BC72" s="1561"/>
      <c r="BD72" s="1561"/>
      <c r="BE72" s="1561"/>
      <c r="BF72" s="1561"/>
      <c r="BG72" s="1561"/>
    </row>
    <row r="73" spans="1:59">
      <c r="A73" s="1539"/>
      <c r="B73" s="1561"/>
      <c r="C73" s="1561"/>
      <c r="D73" s="1561"/>
      <c r="E73" s="1561"/>
      <c r="F73" s="1561"/>
      <c r="G73" s="1561"/>
      <c r="H73" s="1541"/>
      <c r="I73" s="1561"/>
      <c r="J73" s="1561"/>
      <c r="K73" s="1561"/>
      <c r="L73" s="1561"/>
      <c r="M73" s="1561"/>
      <c r="N73" s="1561"/>
      <c r="O73" s="1561"/>
      <c r="P73" s="1561"/>
      <c r="Q73" s="1561"/>
      <c r="R73" s="1561"/>
      <c r="S73" s="1561"/>
      <c r="T73" s="1561"/>
      <c r="U73" s="1561"/>
      <c r="V73" s="1561"/>
      <c r="W73" s="1561"/>
      <c r="X73" s="1561"/>
      <c r="Y73" s="1561"/>
      <c r="Z73" s="1561"/>
      <c r="AA73" s="1561"/>
      <c r="AB73" s="1561"/>
      <c r="AC73" s="1561"/>
      <c r="AD73" s="1561"/>
      <c r="AE73" s="1561"/>
      <c r="AF73" s="1561"/>
      <c r="AG73" s="1561"/>
      <c r="AH73" s="1561"/>
      <c r="AI73" s="1561"/>
      <c r="AJ73" s="1561"/>
      <c r="AK73" s="1561"/>
      <c r="AL73" s="1561"/>
      <c r="AM73" s="1561"/>
      <c r="AN73" s="1561"/>
      <c r="AO73" s="1561"/>
      <c r="AP73" s="1561"/>
      <c r="AQ73" s="1561"/>
      <c r="AR73" s="1561"/>
      <c r="AS73" s="1561"/>
      <c r="AT73" s="1561"/>
      <c r="AU73" s="1561"/>
      <c r="AV73" s="1561"/>
      <c r="AW73" s="1561"/>
      <c r="AX73" s="1561"/>
      <c r="AY73" s="1561"/>
      <c r="AZ73" s="1561"/>
      <c r="BA73" s="1561"/>
      <c r="BB73" s="1561"/>
      <c r="BC73" s="1561"/>
      <c r="BD73" s="1561"/>
      <c r="BE73" s="1561"/>
      <c r="BF73" s="1561"/>
      <c r="BG73" s="1561"/>
    </row>
    <row r="74" spans="1:59">
      <c r="A74" s="1539"/>
      <c r="B74" s="1561"/>
      <c r="C74" s="1555"/>
      <c r="D74" s="1561"/>
      <c r="E74" s="1555"/>
      <c r="F74" s="1555"/>
      <c r="G74" s="1561"/>
      <c r="H74" s="1541"/>
      <c r="I74" s="1561"/>
      <c r="J74" s="1561"/>
      <c r="K74" s="1561"/>
      <c r="L74" s="1561"/>
      <c r="M74" s="1561"/>
      <c r="N74" s="1561"/>
      <c r="O74" s="1561"/>
      <c r="P74" s="1561"/>
      <c r="Q74" s="1561"/>
      <c r="R74" s="1561"/>
      <c r="S74" s="1561"/>
      <c r="T74" s="1561"/>
      <c r="U74" s="1561"/>
      <c r="V74" s="1561"/>
      <c r="W74" s="1561"/>
      <c r="X74" s="1561"/>
      <c r="Y74" s="1561"/>
      <c r="Z74" s="1561"/>
      <c r="AA74" s="1561"/>
      <c r="AB74" s="1561"/>
      <c r="AC74" s="1561"/>
      <c r="AD74" s="1561"/>
      <c r="AE74" s="1561"/>
      <c r="AF74" s="1561"/>
      <c r="AG74" s="1561"/>
      <c r="AH74" s="1561"/>
      <c r="AI74" s="1561"/>
      <c r="AJ74" s="1561"/>
      <c r="AK74" s="1561"/>
      <c r="AL74" s="1561"/>
      <c r="AM74" s="1561"/>
      <c r="AN74" s="1561"/>
      <c r="AO74" s="1561"/>
      <c r="AP74" s="1561"/>
      <c r="AQ74" s="1561"/>
      <c r="AR74" s="1561"/>
      <c r="AS74" s="1561"/>
      <c r="AT74" s="1561"/>
      <c r="AU74" s="1561"/>
      <c r="AV74" s="1561"/>
      <c r="AW74" s="1561"/>
      <c r="AX74" s="1561"/>
      <c r="AY74" s="1561"/>
      <c r="AZ74" s="1561"/>
      <c r="BA74" s="1561"/>
      <c r="BB74" s="1561"/>
      <c r="BC74" s="1561"/>
      <c r="BD74" s="1561"/>
      <c r="BE74" s="1561"/>
      <c r="BF74" s="1561"/>
      <c r="BG74" s="1561"/>
    </row>
    <row r="75" spans="1:59">
      <c r="A75" s="1539"/>
      <c r="B75" s="1561"/>
      <c r="C75" s="1561"/>
      <c r="D75" s="1561"/>
      <c r="E75" s="1561"/>
      <c r="F75" s="1561"/>
      <c r="G75" s="1561"/>
      <c r="H75" s="1541"/>
      <c r="I75" s="1561"/>
      <c r="J75" s="1561"/>
      <c r="K75" s="1561"/>
      <c r="L75" s="1561"/>
      <c r="M75" s="1561"/>
      <c r="N75" s="1561"/>
      <c r="O75" s="1561"/>
      <c r="P75" s="1561"/>
      <c r="Q75" s="1561"/>
      <c r="R75" s="1561"/>
      <c r="S75" s="1561"/>
      <c r="T75" s="1561"/>
      <c r="U75" s="1561"/>
      <c r="V75" s="1561"/>
      <c r="W75" s="1561"/>
      <c r="X75" s="1561"/>
      <c r="Y75" s="1561"/>
      <c r="Z75" s="1561"/>
      <c r="AA75" s="1561"/>
      <c r="AB75" s="1561"/>
      <c r="AC75" s="1561"/>
      <c r="AD75" s="1561"/>
      <c r="AE75" s="1561"/>
      <c r="AF75" s="1561"/>
      <c r="AG75" s="1561"/>
      <c r="AH75" s="1561"/>
      <c r="AI75" s="1561"/>
      <c r="AJ75" s="1561"/>
      <c r="AK75" s="1561"/>
      <c r="AL75" s="1561"/>
      <c r="AM75" s="1561"/>
      <c r="AN75" s="1561"/>
      <c r="AO75" s="1561"/>
      <c r="AP75" s="1561"/>
      <c r="AQ75" s="1561"/>
      <c r="AR75" s="1561"/>
      <c r="AS75" s="1561"/>
      <c r="AT75" s="1561"/>
      <c r="AU75" s="1561"/>
      <c r="AV75" s="1561"/>
      <c r="AW75" s="1561"/>
      <c r="AX75" s="1561"/>
      <c r="AY75" s="1561"/>
      <c r="AZ75" s="1561"/>
      <c r="BA75" s="1561"/>
      <c r="BB75" s="1561"/>
      <c r="BC75" s="1561"/>
      <c r="BD75" s="1561"/>
      <c r="BE75" s="1561"/>
      <c r="BF75" s="1561"/>
      <c r="BG75" s="1561"/>
    </row>
    <row r="76" spans="1:59">
      <c r="A76" s="1539"/>
      <c r="B76" s="1561"/>
      <c r="C76" s="1561"/>
      <c r="D76" s="1561"/>
      <c r="E76" s="1561"/>
      <c r="F76" s="1561"/>
      <c r="G76" s="1561"/>
      <c r="H76" s="1541"/>
      <c r="I76" s="1561"/>
      <c r="J76" s="1561"/>
      <c r="K76" s="1561"/>
      <c r="L76" s="1561"/>
      <c r="M76" s="1561"/>
      <c r="N76" s="1561"/>
      <c r="O76" s="1561"/>
      <c r="P76" s="1561"/>
      <c r="Q76" s="1561"/>
      <c r="R76" s="1561"/>
      <c r="S76" s="1561"/>
      <c r="T76" s="1561"/>
      <c r="U76" s="1561"/>
      <c r="V76" s="1561"/>
      <c r="W76" s="1561"/>
      <c r="X76" s="1561"/>
      <c r="Y76" s="1561"/>
      <c r="Z76" s="1561"/>
      <c r="AA76" s="1561"/>
      <c r="AB76" s="1561"/>
      <c r="AC76" s="1561"/>
      <c r="AD76" s="1561"/>
      <c r="AE76" s="1561"/>
      <c r="AF76" s="1561"/>
      <c r="AG76" s="1561"/>
      <c r="AH76" s="1561"/>
      <c r="AI76" s="1561"/>
      <c r="AJ76" s="1561"/>
      <c r="AK76" s="1561"/>
      <c r="AL76" s="1561"/>
      <c r="AM76" s="1561"/>
      <c r="AN76" s="1561"/>
      <c r="AO76" s="1561"/>
      <c r="AP76" s="1561"/>
      <c r="AQ76" s="1561"/>
      <c r="AR76" s="1561"/>
      <c r="AS76" s="1561"/>
      <c r="AT76" s="1561"/>
      <c r="AU76" s="1561"/>
      <c r="AV76" s="1561"/>
      <c r="AW76" s="1561"/>
      <c r="AX76" s="1561"/>
      <c r="AY76" s="1561"/>
      <c r="AZ76" s="1561"/>
      <c r="BA76" s="1561"/>
      <c r="BB76" s="1561"/>
      <c r="BC76" s="1561"/>
      <c r="BD76" s="1561"/>
      <c r="BE76" s="1561"/>
      <c r="BF76" s="1561"/>
      <c r="BG76" s="1561"/>
    </row>
    <row r="77" spans="1:59">
      <c r="A77" s="1539"/>
      <c r="B77" s="1561"/>
      <c r="C77" s="1561"/>
      <c r="D77" s="1561"/>
      <c r="E77" s="1561"/>
      <c r="F77" s="1561"/>
      <c r="G77" s="1561"/>
      <c r="H77" s="1541"/>
      <c r="I77" s="1561"/>
      <c r="J77" s="1561"/>
      <c r="K77" s="1561"/>
      <c r="L77" s="1561"/>
      <c r="M77" s="1561"/>
      <c r="N77" s="1561"/>
      <c r="O77" s="1561"/>
      <c r="P77" s="1561"/>
      <c r="Q77" s="1561"/>
      <c r="R77" s="1561"/>
      <c r="S77" s="1561"/>
      <c r="T77" s="1561"/>
      <c r="U77" s="1561"/>
      <c r="V77" s="1561"/>
      <c r="W77" s="1561"/>
      <c r="X77" s="1561"/>
      <c r="Y77" s="1561"/>
      <c r="Z77" s="1561"/>
      <c r="AA77" s="1561"/>
      <c r="AB77" s="1561"/>
      <c r="AC77" s="1561"/>
      <c r="AD77" s="1561"/>
      <c r="AE77" s="1561"/>
      <c r="AF77" s="1561"/>
      <c r="AG77" s="1561"/>
      <c r="AH77" s="1561"/>
      <c r="AI77" s="1561"/>
      <c r="AJ77" s="1561"/>
      <c r="AK77" s="1561"/>
      <c r="AL77" s="1561"/>
      <c r="AM77" s="1561"/>
      <c r="AN77" s="1561"/>
      <c r="AO77" s="1561"/>
      <c r="AP77" s="1561"/>
      <c r="AQ77" s="1561"/>
      <c r="AR77" s="1561"/>
      <c r="AS77" s="1561"/>
      <c r="AT77" s="1561"/>
      <c r="AU77" s="1561"/>
      <c r="AV77" s="1561"/>
      <c r="AW77" s="1561"/>
      <c r="AX77" s="1561"/>
      <c r="AY77" s="1561"/>
      <c r="AZ77" s="1561"/>
      <c r="BA77" s="1561"/>
      <c r="BB77" s="1561"/>
      <c r="BC77" s="1561"/>
      <c r="BD77" s="1561"/>
      <c r="BE77" s="1561"/>
      <c r="BF77" s="1561"/>
      <c r="BG77" s="1561"/>
    </row>
    <row r="78" spans="1:59">
      <c r="A78" s="1539"/>
      <c r="B78" s="1561"/>
      <c r="C78" s="1561"/>
      <c r="D78" s="1561"/>
      <c r="E78" s="1561"/>
      <c r="F78" s="1561"/>
      <c r="G78" s="1561"/>
      <c r="H78" s="1541"/>
      <c r="I78" s="1561"/>
      <c r="J78" s="1561"/>
      <c r="K78" s="1561"/>
      <c r="L78" s="1561"/>
      <c r="M78" s="1561"/>
      <c r="N78" s="1561"/>
      <c r="O78" s="1561"/>
      <c r="P78" s="1561"/>
      <c r="Q78" s="1561"/>
      <c r="R78" s="1561"/>
      <c r="S78" s="1561"/>
      <c r="T78" s="1561"/>
      <c r="U78" s="1561"/>
      <c r="V78" s="1561"/>
      <c r="W78" s="1561"/>
      <c r="X78" s="1561"/>
      <c r="Y78" s="1561"/>
      <c r="Z78" s="1561"/>
      <c r="AA78" s="1561"/>
      <c r="AB78" s="1561"/>
      <c r="AC78" s="1561"/>
      <c r="AD78" s="1561"/>
      <c r="AE78" s="1561"/>
      <c r="AF78" s="1561"/>
      <c r="AG78" s="1561"/>
      <c r="AH78" s="1561"/>
      <c r="AI78" s="1561"/>
      <c r="AJ78" s="1561"/>
      <c r="AK78" s="1561"/>
      <c r="AL78" s="1561"/>
      <c r="AM78" s="1561"/>
      <c r="AN78" s="1561"/>
      <c r="AO78" s="1561"/>
      <c r="AP78" s="1561"/>
      <c r="AQ78" s="1561"/>
      <c r="AR78" s="1561"/>
      <c r="AS78" s="1561"/>
      <c r="AT78" s="1561"/>
      <c r="AU78" s="1561"/>
      <c r="AV78" s="1561"/>
      <c r="AW78" s="1561"/>
      <c r="AX78" s="1561"/>
      <c r="AY78" s="1561"/>
      <c r="AZ78" s="1561"/>
      <c r="BA78" s="1561"/>
      <c r="BB78" s="1561"/>
      <c r="BC78" s="1561"/>
      <c r="BD78" s="1561"/>
      <c r="BE78" s="1561"/>
      <c r="BF78" s="1561"/>
      <c r="BG78" s="1561"/>
    </row>
    <row r="79" spans="1:59">
      <c r="A79" s="1539"/>
      <c r="B79" s="1561"/>
      <c r="C79" s="1561"/>
      <c r="D79" s="1561"/>
      <c r="E79" s="1561"/>
      <c r="F79" s="1561"/>
      <c r="G79" s="1561"/>
      <c r="H79" s="1541"/>
      <c r="I79" s="1561"/>
      <c r="J79" s="1561"/>
      <c r="K79" s="1561"/>
      <c r="L79" s="1561"/>
      <c r="M79" s="1561"/>
      <c r="N79" s="1561"/>
      <c r="O79" s="1561"/>
      <c r="P79" s="1561"/>
      <c r="Q79" s="1561"/>
      <c r="R79" s="1561"/>
      <c r="S79" s="1561"/>
      <c r="T79" s="1561"/>
      <c r="U79" s="1561"/>
      <c r="V79" s="1561"/>
      <c r="W79" s="1561"/>
      <c r="X79" s="1561"/>
      <c r="Y79" s="1561"/>
      <c r="Z79" s="1561"/>
      <c r="AA79" s="1561"/>
      <c r="AB79" s="1561"/>
      <c r="AC79" s="1561"/>
      <c r="AD79" s="1561"/>
      <c r="AE79" s="1561"/>
      <c r="AF79" s="1561"/>
      <c r="AG79" s="1561"/>
      <c r="AH79" s="1561"/>
      <c r="AI79" s="1561"/>
      <c r="AJ79" s="1561"/>
      <c r="AK79" s="1561"/>
      <c r="AL79" s="1561"/>
      <c r="AM79" s="1561"/>
      <c r="AN79" s="1561"/>
      <c r="AO79" s="1561"/>
      <c r="AP79" s="1561"/>
      <c r="AQ79" s="1561"/>
      <c r="AR79" s="1561"/>
      <c r="AS79" s="1561"/>
      <c r="AT79" s="1561"/>
      <c r="AU79" s="1561"/>
      <c r="AV79" s="1561"/>
      <c r="AW79" s="1561"/>
      <c r="AX79" s="1561"/>
      <c r="AY79" s="1561"/>
      <c r="AZ79" s="1561"/>
      <c r="BA79" s="1561"/>
      <c r="BB79" s="1561"/>
      <c r="BC79" s="1561"/>
      <c r="BD79" s="1561"/>
      <c r="BE79" s="1561"/>
      <c r="BF79" s="1561"/>
      <c r="BG79" s="1561"/>
    </row>
    <row r="80" spans="1:59">
      <c r="A80" s="1539"/>
      <c r="B80" s="1561"/>
      <c r="C80" s="1561"/>
      <c r="D80" s="1561"/>
      <c r="E80" s="1561"/>
      <c r="F80" s="1561"/>
      <c r="G80" s="1561"/>
      <c r="H80" s="1541"/>
      <c r="I80" s="1561"/>
      <c r="J80" s="1561"/>
      <c r="K80" s="1561"/>
      <c r="L80" s="1561"/>
      <c r="M80" s="1561"/>
      <c r="N80" s="1561"/>
      <c r="O80" s="1561"/>
      <c r="P80" s="1561"/>
      <c r="Q80" s="1561"/>
      <c r="R80" s="1561"/>
      <c r="S80" s="1561"/>
      <c r="T80" s="1561"/>
      <c r="U80" s="1561"/>
      <c r="V80" s="1561"/>
      <c r="W80" s="1561"/>
      <c r="X80" s="1561"/>
      <c r="Y80" s="1561"/>
      <c r="Z80" s="1561"/>
      <c r="AA80" s="1561"/>
      <c r="AB80" s="1561"/>
      <c r="AC80" s="1561"/>
      <c r="AD80" s="1561"/>
      <c r="AE80" s="1561"/>
      <c r="AF80" s="1561"/>
      <c r="AG80" s="1561"/>
      <c r="AH80" s="1561"/>
      <c r="AI80" s="1561"/>
      <c r="AJ80" s="1561"/>
      <c r="AK80" s="1561"/>
      <c r="AL80" s="1561"/>
      <c r="AM80" s="1561"/>
      <c r="AN80" s="1561"/>
      <c r="AO80" s="1561"/>
      <c r="AP80" s="1561"/>
      <c r="AQ80" s="1561"/>
      <c r="AR80" s="1561"/>
      <c r="AS80" s="1561"/>
      <c r="AT80" s="1561"/>
      <c r="AU80" s="1561"/>
      <c r="AV80" s="1561"/>
      <c r="AW80" s="1561"/>
      <c r="AX80" s="1561"/>
      <c r="AY80" s="1561"/>
      <c r="AZ80" s="1561"/>
      <c r="BA80" s="1561"/>
      <c r="BB80" s="1561"/>
      <c r="BC80" s="1561"/>
      <c r="BD80" s="1561"/>
      <c r="BE80" s="1561"/>
      <c r="BF80" s="1561"/>
      <c r="BG80" s="1561"/>
    </row>
    <row r="81" spans="1:59">
      <c r="A81" s="1539"/>
      <c r="B81" s="1561"/>
      <c r="C81" s="1561"/>
      <c r="D81" s="1561"/>
      <c r="E81" s="1561"/>
      <c r="F81" s="1561"/>
      <c r="G81" s="1561"/>
      <c r="H81" s="1541"/>
      <c r="I81" s="1561"/>
      <c r="J81" s="1561"/>
      <c r="K81" s="1561"/>
      <c r="L81" s="1561"/>
      <c r="M81" s="1561"/>
      <c r="N81" s="1561"/>
      <c r="O81" s="1561"/>
      <c r="P81" s="1561"/>
      <c r="Q81" s="1561"/>
      <c r="R81" s="1561"/>
      <c r="S81" s="1561"/>
      <c r="T81" s="1561"/>
      <c r="U81" s="1561"/>
      <c r="V81" s="1561"/>
      <c r="W81" s="1561"/>
      <c r="X81" s="1561"/>
      <c r="Y81" s="1561"/>
      <c r="Z81" s="1561"/>
      <c r="AA81" s="1561"/>
      <c r="AB81" s="1561"/>
      <c r="AC81" s="1561"/>
      <c r="AD81" s="1561"/>
      <c r="AE81" s="1561"/>
      <c r="AF81" s="1561"/>
      <c r="AG81" s="1561"/>
      <c r="AH81" s="1561"/>
      <c r="AI81" s="1561"/>
      <c r="AJ81" s="1561"/>
      <c r="AK81" s="1561"/>
      <c r="AL81" s="1561"/>
      <c r="AM81" s="1561"/>
      <c r="AN81" s="1561"/>
      <c r="AO81" s="1561"/>
      <c r="AP81" s="1561"/>
      <c r="AQ81" s="1561"/>
      <c r="AR81" s="1561"/>
      <c r="AS81" s="1561"/>
      <c r="AT81" s="1561"/>
      <c r="AU81" s="1561"/>
      <c r="AV81" s="1561"/>
      <c r="AW81" s="1561"/>
      <c r="AX81" s="1561"/>
      <c r="AY81" s="1561"/>
      <c r="AZ81" s="1561"/>
      <c r="BA81" s="1561"/>
      <c r="BB81" s="1561"/>
      <c r="BC81" s="1561"/>
      <c r="BD81" s="1561"/>
      <c r="BE81" s="1561"/>
      <c r="BF81" s="1561"/>
      <c r="BG81" s="1561"/>
    </row>
    <row r="82" spans="1:59">
      <c r="A82" s="1539"/>
      <c r="B82" s="1561"/>
      <c r="C82" s="1561"/>
      <c r="D82" s="1561"/>
      <c r="E82" s="1561"/>
      <c r="F82" s="1561"/>
      <c r="G82" s="1561"/>
      <c r="H82" s="1541"/>
      <c r="I82" s="1561"/>
      <c r="J82" s="1561"/>
      <c r="K82" s="1561"/>
      <c r="L82" s="1561"/>
      <c r="M82" s="1561"/>
      <c r="N82" s="1561"/>
      <c r="O82" s="1561"/>
      <c r="P82" s="1561"/>
      <c r="Q82" s="1561"/>
      <c r="R82" s="1561"/>
      <c r="S82" s="1561"/>
      <c r="T82" s="1561"/>
      <c r="U82" s="1561"/>
      <c r="V82" s="1561"/>
      <c r="W82" s="1561"/>
      <c r="X82" s="1561"/>
      <c r="Y82" s="1561"/>
      <c r="Z82" s="1561"/>
      <c r="AA82" s="1561"/>
      <c r="AB82" s="1561"/>
      <c r="AC82" s="1561"/>
      <c r="AD82" s="1561"/>
      <c r="AE82" s="1561"/>
      <c r="AF82" s="1561"/>
      <c r="AG82" s="1561"/>
      <c r="AH82" s="1561"/>
      <c r="AI82" s="1561"/>
      <c r="AJ82" s="1561"/>
      <c r="AK82" s="1561"/>
      <c r="AL82" s="1561"/>
      <c r="AM82" s="1561"/>
      <c r="AN82" s="1561"/>
      <c r="AO82" s="1561"/>
      <c r="AP82" s="1561"/>
      <c r="AQ82" s="1561"/>
      <c r="AR82" s="1561"/>
      <c r="AS82" s="1561"/>
      <c r="AT82" s="1561"/>
      <c r="AU82" s="1561"/>
      <c r="AV82" s="1561"/>
      <c r="AW82" s="1561"/>
      <c r="AX82" s="1561"/>
      <c r="AY82" s="1561"/>
      <c r="AZ82" s="1561"/>
      <c r="BA82" s="1561"/>
      <c r="BB82" s="1561"/>
      <c r="BC82" s="1561"/>
      <c r="BD82" s="1561"/>
      <c r="BE82" s="1561"/>
      <c r="BF82" s="1561"/>
      <c r="BG82" s="1561"/>
    </row>
    <row r="83" spans="1:59">
      <c r="A83" s="1539"/>
      <c r="B83" s="1561"/>
      <c r="C83" s="1561"/>
      <c r="D83" s="1561"/>
      <c r="E83" s="1561"/>
      <c r="F83" s="1561"/>
      <c r="G83" s="1561"/>
      <c r="H83" s="1541"/>
      <c r="I83" s="1561"/>
      <c r="J83" s="1561"/>
      <c r="K83" s="1561"/>
      <c r="L83" s="1561"/>
      <c r="M83" s="1561"/>
      <c r="N83" s="1561"/>
      <c r="O83" s="1561"/>
      <c r="P83" s="1561"/>
      <c r="Q83" s="1561"/>
      <c r="R83" s="1561"/>
      <c r="S83" s="1561"/>
      <c r="T83" s="1561"/>
      <c r="U83" s="1561"/>
      <c r="V83" s="1561"/>
      <c r="W83" s="1561"/>
      <c r="X83" s="1561"/>
      <c r="Y83" s="1561"/>
      <c r="Z83" s="1561"/>
      <c r="AA83" s="1561"/>
      <c r="AB83" s="1561"/>
      <c r="AC83" s="1561"/>
      <c r="AD83" s="1561"/>
      <c r="AE83" s="1561"/>
      <c r="AF83" s="1561"/>
      <c r="AG83" s="1561"/>
      <c r="AH83" s="1561"/>
      <c r="AI83" s="1561"/>
      <c r="AJ83" s="1561"/>
      <c r="AK83" s="1561"/>
      <c r="AL83" s="1561"/>
      <c r="AM83" s="1561"/>
      <c r="AN83" s="1561"/>
      <c r="AO83" s="1561"/>
      <c r="AP83" s="1561"/>
      <c r="AQ83" s="1561"/>
      <c r="AR83" s="1561"/>
      <c r="AS83" s="1561"/>
      <c r="AT83" s="1561"/>
      <c r="AU83" s="1561"/>
      <c r="AV83" s="1561"/>
      <c r="AW83" s="1561"/>
      <c r="AX83" s="1561"/>
      <c r="AY83" s="1561"/>
      <c r="AZ83" s="1561"/>
      <c r="BA83" s="1561"/>
      <c r="BB83" s="1561"/>
      <c r="BC83" s="1561"/>
      <c r="BD83" s="1561"/>
      <c r="BE83" s="1561"/>
      <c r="BF83" s="1561"/>
      <c r="BG83" s="1561"/>
    </row>
    <row r="84" spans="1:59">
      <c r="A84" s="1539"/>
      <c r="B84" s="1561"/>
      <c r="C84" s="1561"/>
      <c r="D84" s="1561"/>
      <c r="E84" s="1561"/>
      <c r="F84" s="1561"/>
      <c r="G84" s="1561"/>
      <c r="H84" s="1541"/>
      <c r="I84" s="1561"/>
      <c r="J84" s="1561"/>
      <c r="K84" s="1561"/>
      <c r="L84" s="1561"/>
      <c r="M84" s="1561"/>
      <c r="N84" s="1561"/>
      <c r="O84" s="1561"/>
      <c r="P84" s="1561"/>
      <c r="Q84" s="1561"/>
      <c r="R84" s="1561"/>
      <c r="S84" s="1561"/>
      <c r="T84" s="1561"/>
      <c r="U84" s="1561"/>
      <c r="V84" s="1561"/>
      <c r="W84" s="1561"/>
      <c r="X84" s="1561"/>
      <c r="Y84" s="1561"/>
      <c r="Z84" s="1561"/>
      <c r="AA84" s="1561"/>
      <c r="AB84" s="1561"/>
      <c r="AC84" s="1561"/>
      <c r="AD84" s="1561"/>
      <c r="AE84" s="1561"/>
      <c r="AF84" s="1561"/>
      <c r="AG84" s="1561"/>
      <c r="AH84" s="1561"/>
      <c r="AI84" s="1561"/>
      <c r="AJ84" s="1561"/>
      <c r="AK84" s="1561"/>
      <c r="AL84" s="1561"/>
      <c r="AM84" s="1561"/>
      <c r="AN84" s="1561"/>
      <c r="AO84" s="1561"/>
      <c r="AP84" s="1561"/>
      <c r="AQ84" s="1561"/>
      <c r="AR84" s="1561"/>
      <c r="AS84" s="1561"/>
      <c r="AT84" s="1561"/>
      <c r="AU84" s="1561"/>
      <c r="AV84" s="1561"/>
      <c r="AW84" s="1561"/>
      <c r="AX84" s="1561"/>
      <c r="AY84" s="1561"/>
      <c r="AZ84" s="1561"/>
      <c r="BA84" s="1561"/>
      <c r="BB84" s="1561"/>
      <c r="BC84" s="1561"/>
      <c r="BD84" s="1561"/>
      <c r="BE84" s="1561"/>
      <c r="BF84" s="1561"/>
      <c r="BG84" s="1561"/>
    </row>
    <row r="85" spans="1:59">
      <c r="A85" s="1539"/>
      <c r="B85" s="1561"/>
      <c r="C85" s="1561"/>
      <c r="D85" s="1561"/>
      <c r="E85" s="1561"/>
      <c r="F85" s="1561"/>
      <c r="G85" s="1561"/>
      <c r="H85" s="1541"/>
      <c r="I85" s="1561"/>
      <c r="J85" s="1561"/>
      <c r="K85" s="1561"/>
      <c r="L85" s="1561"/>
      <c r="M85" s="1561"/>
      <c r="N85" s="1561"/>
      <c r="O85" s="1561"/>
      <c r="P85" s="1561"/>
      <c r="Q85" s="1561"/>
      <c r="R85" s="1561"/>
      <c r="S85" s="1561"/>
      <c r="T85" s="1561"/>
      <c r="U85" s="1561"/>
      <c r="V85" s="1561"/>
      <c r="W85" s="1561"/>
      <c r="X85" s="1561"/>
      <c r="Y85" s="1561"/>
      <c r="Z85" s="1561"/>
      <c r="AA85" s="1561"/>
      <c r="AB85" s="1561"/>
      <c r="AC85" s="1561"/>
      <c r="AD85" s="1561"/>
      <c r="AE85" s="1561"/>
      <c r="AF85" s="1561"/>
      <c r="AG85" s="1561"/>
      <c r="AH85" s="1561"/>
      <c r="AI85" s="1561"/>
      <c r="AJ85" s="1561"/>
      <c r="AK85" s="1561"/>
      <c r="AL85" s="1561"/>
      <c r="AM85" s="1561"/>
      <c r="AN85" s="1561"/>
      <c r="AO85" s="1561"/>
      <c r="AP85" s="1561"/>
      <c r="AQ85" s="1561"/>
      <c r="AR85" s="1561"/>
      <c r="AS85" s="1561"/>
      <c r="AT85" s="1561"/>
      <c r="AU85" s="1561"/>
      <c r="AV85" s="1561"/>
      <c r="AW85" s="1561"/>
      <c r="AX85" s="1561"/>
      <c r="AY85" s="1561"/>
      <c r="AZ85" s="1561"/>
      <c r="BA85" s="1561"/>
      <c r="BB85" s="1561"/>
      <c r="BC85" s="1561"/>
      <c r="BD85" s="1561"/>
      <c r="BE85" s="1561"/>
      <c r="BF85" s="1561"/>
      <c r="BG85" s="1561"/>
    </row>
    <row r="86" spans="1:59">
      <c r="A86" s="1539"/>
      <c r="B86" s="1561"/>
      <c r="C86" s="1561"/>
      <c r="D86" s="1561"/>
      <c r="E86" s="1561"/>
      <c r="F86" s="1561"/>
      <c r="G86" s="1561"/>
      <c r="H86" s="1541"/>
      <c r="I86" s="1561"/>
      <c r="J86" s="1561"/>
      <c r="K86" s="1561"/>
      <c r="L86" s="1561"/>
      <c r="M86" s="1561"/>
      <c r="N86" s="1561"/>
      <c r="O86" s="1561"/>
      <c r="P86" s="1561"/>
      <c r="Q86" s="1561"/>
      <c r="R86" s="1561"/>
      <c r="S86" s="1561"/>
      <c r="T86" s="1561"/>
      <c r="U86" s="1561"/>
      <c r="V86" s="1561"/>
      <c r="W86" s="1561"/>
      <c r="X86" s="1561"/>
      <c r="Y86" s="1561"/>
      <c r="Z86" s="1561"/>
      <c r="AA86" s="1561"/>
      <c r="AB86" s="1561"/>
      <c r="AC86" s="1561"/>
      <c r="AD86" s="1561"/>
      <c r="AE86" s="1561"/>
      <c r="AF86" s="1561"/>
      <c r="AG86" s="1561"/>
      <c r="AH86" s="1561"/>
      <c r="AI86" s="1561"/>
      <c r="AJ86" s="1561"/>
      <c r="AK86" s="1561"/>
      <c r="AL86" s="1561"/>
      <c r="AM86" s="1561"/>
      <c r="AN86" s="1561"/>
      <c r="AO86" s="1561"/>
      <c r="AP86" s="1561"/>
      <c r="AQ86" s="1561"/>
      <c r="AR86" s="1561"/>
      <c r="AS86" s="1561"/>
      <c r="AT86" s="1561"/>
      <c r="AU86" s="1561"/>
      <c r="AV86" s="1561"/>
      <c r="AW86" s="1561"/>
      <c r="AX86" s="1561"/>
      <c r="AY86" s="1561"/>
      <c r="AZ86" s="1561"/>
      <c r="BA86" s="1561"/>
      <c r="BB86" s="1561"/>
      <c r="BC86" s="1561"/>
      <c r="BD86" s="1561"/>
      <c r="BE86" s="1561"/>
      <c r="BF86" s="1561"/>
      <c r="BG86" s="1561"/>
    </row>
    <row r="87" spans="1:59">
      <c r="A87" s="1539"/>
      <c r="B87" s="1561"/>
      <c r="C87" s="1561"/>
      <c r="D87" s="1561"/>
      <c r="E87" s="1561"/>
      <c r="F87" s="1561"/>
      <c r="G87" s="1561"/>
      <c r="H87" s="1541"/>
      <c r="I87" s="1561"/>
      <c r="J87" s="1561"/>
      <c r="K87" s="1561"/>
      <c r="L87" s="1561"/>
      <c r="M87" s="1561"/>
      <c r="N87" s="1561"/>
      <c r="O87" s="1561"/>
      <c r="P87" s="1561"/>
      <c r="Q87" s="1561"/>
      <c r="R87" s="1561"/>
      <c r="S87" s="1561"/>
      <c r="T87" s="1561"/>
      <c r="U87" s="1561"/>
      <c r="V87" s="1561"/>
      <c r="W87" s="1561"/>
      <c r="X87" s="1561"/>
      <c r="Y87" s="1561"/>
      <c r="Z87" s="1561"/>
      <c r="AA87" s="1561"/>
      <c r="AB87" s="1561"/>
      <c r="AC87" s="1561"/>
      <c r="AD87" s="1561"/>
      <c r="AE87" s="1561"/>
      <c r="AF87" s="1561"/>
      <c r="AG87" s="1561"/>
      <c r="AH87" s="1561"/>
      <c r="AI87" s="1561"/>
      <c r="AJ87" s="1561"/>
      <c r="AK87" s="1561"/>
      <c r="AL87" s="1561"/>
      <c r="AM87" s="1561"/>
      <c r="AN87" s="1561"/>
      <c r="AO87" s="1561"/>
      <c r="AP87" s="1561"/>
      <c r="AQ87" s="1561"/>
      <c r="AR87" s="1561"/>
      <c r="AS87" s="1561"/>
      <c r="AT87" s="1561"/>
      <c r="AU87" s="1561"/>
      <c r="AV87" s="1561"/>
      <c r="AW87" s="1561"/>
      <c r="AX87" s="1561"/>
      <c r="AY87" s="1561"/>
      <c r="AZ87" s="1561"/>
      <c r="BA87" s="1561"/>
      <c r="BB87" s="1561"/>
      <c r="BC87" s="1561"/>
      <c r="BD87" s="1561"/>
      <c r="BE87" s="1561"/>
      <c r="BF87" s="1561"/>
      <c r="BG87" s="1561"/>
    </row>
    <row r="88" spans="1:59">
      <c r="A88" s="1539"/>
      <c r="B88" s="1561"/>
      <c r="C88" s="1561"/>
      <c r="D88" s="1561"/>
      <c r="E88" s="1561"/>
      <c r="F88" s="1561"/>
      <c r="G88" s="1561"/>
      <c r="H88" s="1541"/>
      <c r="I88" s="1561"/>
      <c r="J88" s="1561"/>
      <c r="K88" s="1561"/>
      <c r="L88" s="1561"/>
      <c r="M88" s="1561"/>
      <c r="N88" s="1561"/>
      <c r="O88" s="1561"/>
      <c r="P88" s="1561"/>
      <c r="Q88" s="1561"/>
      <c r="R88" s="1561"/>
      <c r="S88" s="1561"/>
      <c r="T88" s="1561"/>
      <c r="U88" s="1561"/>
      <c r="V88" s="1561"/>
      <c r="W88" s="1561"/>
      <c r="X88" s="1561"/>
      <c r="Y88" s="1561"/>
      <c r="Z88" s="1561"/>
      <c r="AA88" s="1561"/>
      <c r="AB88" s="1561"/>
      <c r="AC88" s="1561"/>
      <c r="AD88" s="1561"/>
      <c r="AE88" s="1561"/>
      <c r="AF88" s="1561"/>
      <c r="AG88" s="1561"/>
      <c r="AH88" s="1561"/>
      <c r="AI88" s="1561"/>
      <c r="AJ88" s="1561"/>
      <c r="AK88" s="1561"/>
      <c r="AL88" s="1561"/>
      <c r="AM88" s="1561"/>
      <c r="AN88" s="1561"/>
      <c r="AO88" s="1561"/>
      <c r="AP88" s="1561"/>
      <c r="AQ88" s="1561"/>
      <c r="AR88" s="1561"/>
      <c r="AS88" s="1561"/>
      <c r="AT88" s="1561"/>
      <c r="AU88" s="1561"/>
      <c r="AV88" s="1561"/>
      <c r="AW88" s="1561"/>
      <c r="AX88" s="1561"/>
      <c r="AY88" s="1561"/>
      <c r="AZ88" s="1561"/>
      <c r="BA88" s="1561"/>
      <c r="BB88" s="1561"/>
      <c r="BC88" s="1561"/>
      <c r="BD88" s="1561"/>
      <c r="BE88" s="1561"/>
      <c r="BF88" s="1561"/>
      <c r="BG88" s="1561"/>
    </row>
    <row r="89" spans="1:59">
      <c r="A89" s="1539"/>
      <c r="B89" s="1561"/>
      <c r="C89" s="1561"/>
      <c r="D89" s="1561"/>
      <c r="E89" s="1561"/>
      <c r="F89" s="1561"/>
      <c r="G89" s="1561"/>
      <c r="H89" s="1541"/>
      <c r="I89" s="1561"/>
      <c r="J89" s="1561"/>
      <c r="K89" s="1561"/>
      <c r="L89" s="1561"/>
      <c r="M89" s="1561"/>
      <c r="N89" s="1561"/>
      <c r="O89" s="1561"/>
      <c r="P89" s="1561"/>
      <c r="Q89" s="1561"/>
      <c r="R89" s="1561"/>
      <c r="S89" s="1561"/>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561"/>
      <c r="AV89" s="1561"/>
      <c r="AW89" s="1561"/>
      <c r="AX89" s="1561"/>
      <c r="AY89" s="1561"/>
      <c r="AZ89" s="1561"/>
      <c r="BA89" s="1561"/>
      <c r="BB89" s="1561"/>
      <c r="BC89" s="1561"/>
      <c r="BD89" s="1561"/>
      <c r="BE89" s="1561"/>
      <c r="BF89" s="1561"/>
      <c r="BG89" s="1561"/>
    </row>
    <row r="90" spans="1:59">
      <c r="A90" s="1539"/>
      <c r="B90" s="1561"/>
      <c r="C90" s="1561"/>
      <c r="D90" s="1561"/>
      <c r="E90" s="1561"/>
      <c r="F90" s="1561"/>
      <c r="G90" s="1561"/>
      <c r="H90" s="1541"/>
      <c r="I90" s="1561"/>
      <c r="J90" s="1561"/>
      <c r="K90" s="1561"/>
      <c r="L90" s="1561"/>
      <c r="M90" s="1561"/>
      <c r="N90" s="1561"/>
      <c r="O90" s="1561"/>
      <c r="P90" s="1561"/>
      <c r="Q90" s="1561"/>
      <c r="R90" s="1561"/>
      <c r="S90" s="1561"/>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561"/>
      <c r="AV90" s="1561"/>
      <c r="AW90" s="1561"/>
      <c r="AX90" s="1561"/>
      <c r="AY90" s="1561"/>
      <c r="AZ90" s="1561"/>
      <c r="BA90" s="1561"/>
      <c r="BB90" s="1561"/>
      <c r="BC90" s="1561"/>
      <c r="BD90" s="1561"/>
      <c r="BE90" s="1561"/>
      <c r="BF90" s="1561"/>
      <c r="BG90" s="1561"/>
    </row>
    <row r="91" spans="1:59">
      <c r="A91" s="1539"/>
      <c r="B91" s="1561"/>
      <c r="C91" s="1561"/>
      <c r="D91" s="1561"/>
      <c r="E91" s="1561"/>
      <c r="F91" s="1561"/>
      <c r="G91" s="1561"/>
      <c r="H91" s="1541"/>
      <c r="I91" s="1561"/>
      <c r="J91" s="1561"/>
      <c r="K91" s="1561"/>
      <c r="L91" s="1561"/>
      <c r="M91" s="1561"/>
      <c r="N91" s="1561"/>
      <c r="O91" s="1561"/>
      <c r="P91" s="1561"/>
      <c r="Q91" s="1561"/>
      <c r="R91" s="1561"/>
      <c r="S91" s="1561"/>
      <c r="T91" s="1561"/>
      <c r="U91" s="1561"/>
      <c r="V91" s="1561"/>
      <c r="W91" s="1561"/>
      <c r="X91" s="1561"/>
      <c r="Y91" s="1561"/>
      <c r="Z91" s="1561"/>
      <c r="AA91" s="1561"/>
      <c r="AB91" s="1561"/>
      <c r="AC91" s="1561"/>
      <c r="AD91" s="1561"/>
      <c r="AE91" s="1561"/>
      <c r="AF91" s="1561"/>
      <c r="AG91" s="1561"/>
      <c r="AH91" s="1561"/>
      <c r="AI91" s="1561"/>
      <c r="AJ91" s="1561"/>
      <c r="AK91" s="1561"/>
      <c r="AL91" s="1561"/>
      <c r="AM91" s="1561"/>
      <c r="AN91" s="1561"/>
      <c r="AO91" s="1561"/>
      <c r="AP91" s="1561"/>
      <c r="AQ91" s="1561"/>
      <c r="AR91" s="1561"/>
      <c r="AS91" s="1561"/>
      <c r="AT91" s="1561"/>
      <c r="AU91" s="1561"/>
      <c r="AV91" s="1561"/>
      <c r="AW91" s="1561"/>
      <c r="AX91" s="1561"/>
      <c r="AY91" s="1561"/>
      <c r="AZ91" s="1561"/>
      <c r="BA91" s="1561"/>
      <c r="BB91" s="1561"/>
      <c r="BC91" s="1561"/>
      <c r="BD91" s="1561"/>
      <c r="BE91" s="1561"/>
      <c r="BF91" s="1561"/>
      <c r="BG91" s="1561"/>
    </row>
    <row r="92" spans="1:59">
      <c r="A92" s="1539"/>
      <c r="B92" s="1561"/>
      <c r="C92" s="1561"/>
      <c r="D92" s="1561"/>
      <c r="E92" s="1561"/>
      <c r="F92" s="1561"/>
      <c r="G92" s="1561"/>
      <c r="H92" s="1541"/>
      <c r="I92" s="1561"/>
      <c r="J92" s="1561"/>
      <c r="K92" s="1561"/>
      <c r="L92" s="1561"/>
      <c r="M92" s="1561"/>
      <c r="N92" s="1561"/>
      <c r="O92" s="1561"/>
      <c r="P92" s="1561"/>
      <c r="Q92" s="1561"/>
      <c r="R92" s="1561"/>
      <c r="S92" s="1561"/>
      <c r="T92" s="1561"/>
      <c r="U92" s="1561"/>
      <c r="V92" s="1561"/>
      <c r="W92" s="1561"/>
      <c r="X92" s="1561"/>
      <c r="Y92" s="1561"/>
      <c r="Z92" s="1561"/>
      <c r="AA92" s="1561"/>
      <c r="AB92" s="1561"/>
      <c r="AC92" s="1561"/>
      <c r="AD92" s="1561"/>
      <c r="AE92" s="1561"/>
      <c r="AF92" s="1561"/>
      <c r="AG92" s="1561"/>
      <c r="AH92" s="1561"/>
      <c r="AI92" s="1561"/>
      <c r="AJ92" s="1561"/>
      <c r="AK92" s="1561"/>
      <c r="AL92" s="1561"/>
      <c r="AM92" s="1561"/>
      <c r="AN92" s="1561"/>
      <c r="AO92" s="1561"/>
      <c r="AP92" s="1561"/>
      <c r="AQ92" s="1561"/>
      <c r="AR92" s="1561"/>
      <c r="AS92" s="1561"/>
      <c r="AT92" s="1561"/>
      <c r="AU92" s="1561"/>
      <c r="AV92" s="1561"/>
      <c r="AW92" s="1561"/>
      <c r="AX92" s="1561"/>
      <c r="AY92" s="1561"/>
      <c r="AZ92" s="1561"/>
      <c r="BA92" s="1561"/>
      <c r="BB92" s="1561"/>
      <c r="BC92" s="1561"/>
      <c r="BD92" s="1561"/>
      <c r="BE92" s="1561"/>
      <c r="BF92" s="1561"/>
      <c r="BG92" s="1561"/>
    </row>
    <row r="93" spans="1:59">
      <c r="A93" s="1539"/>
      <c r="B93" s="1561"/>
      <c r="C93" s="1561"/>
      <c r="D93" s="1561"/>
      <c r="E93" s="1561"/>
      <c r="F93" s="1561"/>
      <c r="G93" s="1561"/>
      <c r="H93" s="1541"/>
      <c r="I93" s="1561"/>
      <c r="J93" s="1561"/>
      <c r="K93" s="1561"/>
      <c r="L93" s="1561"/>
      <c r="M93" s="1561"/>
      <c r="N93" s="1561"/>
      <c r="O93" s="1561"/>
      <c r="P93" s="1561"/>
      <c r="Q93" s="1561"/>
      <c r="R93" s="1561"/>
      <c r="S93" s="1561"/>
      <c r="T93" s="1561"/>
      <c r="U93" s="1561"/>
      <c r="V93" s="1561"/>
      <c r="W93" s="1561"/>
      <c r="X93" s="1561"/>
      <c r="Y93" s="1561"/>
      <c r="Z93" s="1561"/>
      <c r="AA93" s="1561"/>
      <c r="AB93" s="1561"/>
      <c r="AC93" s="1561"/>
      <c r="AD93" s="1561"/>
      <c r="AE93" s="1561"/>
      <c r="AF93" s="1561"/>
      <c r="AG93" s="1561"/>
      <c r="AH93" s="1561"/>
      <c r="AI93" s="1561"/>
      <c r="AJ93" s="1561"/>
      <c r="AK93" s="1561"/>
      <c r="AL93" s="1561"/>
      <c r="AM93" s="1561"/>
      <c r="AN93" s="1561"/>
      <c r="AO93" s="1561"/>
      <c r="AP93" s="1561"/>
      <c r="AQ93" s="1561"/>
      <c r="AR93" s="1561"/>
      <c r="AS93" s="1561"/>
      <c r="AT93" s="1561"/>
      <c r="AU93" s="1561"/>
      <c r="AV93" s="1561"/>
      <c r="AW93" s="1561"/>
      <c r="AX93" s="1561"/>
      <c r="AY93" s="1561"/>
      <c r="AZ93" s="1561"/>
      <c r="BA93" s="1561"/>
      <c r="BB93" s="1561"/>
      <c r="BC93" s="1561"/>
      <c r="BD93" s="1561"/>
      <c r="BE93" s="1561"/>
      <c r="BF93" s="1561"/>
      <c r="BG93" s="1561"/>
    </row>
    <row r="94" spans="1:59">
      <c r="A94" s="1539"/>
      <c r="B94" s="1561"/>
      <c r="C94" s="1561"/>
      <c r="D94" s="1561"/>
      <c r="E94" s="1561"/>
      <c r="F94" s="1561"/>
      <c r="G94" s="1561"/>
      <c r="H94" s="1541"/>
      <c r="I94" s="1561"/>
      <c r="J94" s="1561"/>
      <c r="K94" s="1561"/>
      <c r="L94" s="1561"/>
      <c r="M94" s="1561"/>
      <c r="N94" s="1561"/>
      <c r="O94" s="1561"/>
      <c r="P94" s="1561"/>
      <c r="Q94" s="1561"/>
      <c r="R94" s="1561"/>
      <c r="S94" s="1561"/>
      <c r="T94" s="1561"/>
      <c r="U94" s="1561"/>
      <c r="V94" s="1561"/>
      <c r="W94" s="1561"/>
      <c r="X94" s="1561"/>
      <c r="Y94" s="1561"/>
      <c r="Z94" s="1561"/>
      <c r="AA94" s="1561"/>
      <c r="AB94" s="1561"/>
      <c r="AC94" s="1561"/>
      <c r="AD94" s="1561"/>
      <c r="AE94" s="1561"/>
      <c r="AF94" s="1561"/>
      <c r="AG94" s="1561"/>
      <c r="AH94" s="1561"/>
      <c r="AI94" s="1561"/>
      <c r="AJ94" s="1561"/>
      <c r="AK94" s="1561"/>
      <c r="AL94" s="1561"/>
      <c r="AM94" s="1561"/>
      <c r="AN94" s="1561"/>
      <c r="AO94" s="1561"/>
      <c r="AP94" s="1561"/>
      <c r="AQ94" s="1561"/>
      <c r="AR94" s="1561"/>
      <c r="AS94" s="1561"/>
      <c r="AT94" s="1561"/>
      <c r="AU94" s="1561"/>
      <c r="AV94" s="1561"/>
      <c r="AW94" s="1561"/>
      <c r="AX94" s="1561"/>
      <c r="AY94" s="1561"/>
      <c r="AZ94" s="1561"/>
      <c r="BA94" s="1561"/>
      <c r="BB94" s="1561"/>
      <c r="BC94" s="1561"/>
      <c r="BD94" s="1561"/>
      <c r="BE94" s="1561"/>
      <c r="BF94" s="1561"/>
      <c r="BG94" s="1561"/>
    </row>
    <row r="95" spans="1:59">
      <c r="A95" s="1539"/>
      <c r="B95" s="1561"/>
      <c r="C95" s="1561"/>
      <c r="D95" s="1561"/>
      <c r="E95" s="1561"/>
      <c r="F95" s="1561"/>
      <c r="G95" s="1561"/>
      <c r="H95" s="1541"/>
      <c r="I95" s="1561"/>
      <c r="J95" s="1561"/>
      <c r="K95" s="1561"/>
      <c r="L95" s="1561"/>
      <c r="M95" s="1561"/>
      <c r="N95" s="1561"/>
      <c r="O95" s="1561"/>
      <c r="P95" s="1561"/>
      <c r="Q95" s="1561"/>
      <c r="R95" s="1561"/>
      <c r="S95" s="1561"/>
      <c r="T95" s="1561"/>
      <c r="U95" s="1561"/>
      <c r="V95" s="1561"/>
      <c r="W95" s="1561"/>
      <c r="X95" s="1561"/>
      <c r="Y95" s="1561"/>
      <c r="Z95" s="1561"/>
      <c r="AA95" s="1561"/>
      <c r="AB95" s="1561"/>
      <c r="AC95" s="1561"/>
      <c r="AD95" s="1561"/>
      <c r="AE95" s="1561"/>
      <c r="AF95" s="1561"/>
      <c r="AG95" s="1561"/>
      <c r="AH95" s="1561"/>
      <c r="AI95" s="1561"/>
      <c r="AJ95" s="1561"/>
      <c r="AK95" s="1561"/>
      <c r="AL95" s="1561"/>
      <c r="AM95" s="1561"/>
      <c r="AN95" s="1561"/>
      <c r="AO95" s="1561"/>
      <c r="AP95" s="1561"/>
      <c r="AQ95" s="1561"/>
      <c r="AR95" s="1561"/>
      <c r="AS95" s="1561"/>
      <c r="AT95" s="1561"/>
      <c r="AU95" s="1561"/>
      <c r="AV95" s="1561"/>
      <c r="AW95" s="1561"/>
      <c r="AX95" s="1561"/>
      <c r="AY95" s="1561"/>
      <c r="AZ95" s="1561"/>
      <c r="BA95" s="1561"/>
      <c r="BB95" s="1561"/>
      <c r="BC95" s="1561"/>
      <c r="BD95" s="1561"/>
      <c r="BE95" s="1561"/>
      <c r="BF95" s="1561"/>
      <c r="BG95" s="1561"/>
    </row>
    <row r="96" spans="1:59">
      <c r="A96" s="1539"/>
      <c r="B96" s="1561"/>
      <c r="C96" s="1561"/>
      <c r="D96" s="1561"/>
      <c r="E96" s="1561"/>
      <c r="F96" s="1561"/>
      <c r="G96" s="1561"/>
      <c r="H96" s="1541"/>
      <c r="I96" s="1561"/>
      <c r="J96" s="1561"/>
      <c r="K96" s="1561"/>
      <c r="L96" s="1561"/>
      <c r="M96" s="1561"/>
      <c r="N96" s="1561"/>
      <c r="O96" s="1561"/>
      <c r="P96" s="1561"/>
      <c r="Q96" s="1561"/>
      <c r="R96" s="1561"/>
      <c r="S96" s="1561"/>
      <c r="T96" s="1561"/>
      <c r="U96" s="1561"/>
      <c r="V96" s="1561"/>
      <c r="W96" s="1561"/>
      <c r="X96" s="1561"/>
      <c r="Y96" s="1561"/>
      <c r="Z96" s="1561"/>
      <c r="AA96" s="1561"/>
      <c r="AB96" s="1561"/>
      <c r="AC96" s="1561"/>
      <c r="AD96" s="1561"/>
      <c r="AE96" s="1561"/>
      <c r="AF96" s="1561"/>
      <c r="AG96" s="1561"/>
      <c r="AH96" s="1561"/>
      <c r="AI96" s="1561"/>
      <c r="AJ96" s="1561"/>
      <c r="AK96" s="1561"/>
      <c r="AL96" s="1561"/>
      <c r="AM96" s="1561"/>
      <c r="AN96" s="1561"/>
      <c r="AO96" s="1561"/>
      <c r="AP96" s="1561"/>
      <c r="AQ96" s="1561"/>
      <c r="AR96" s="1561"/>
      <c r="AS96" s="1561"/>
      <c r="AT96" s="1561"/>
      <c r="AU96" s="1561"/>
      <c r="AV96" s="1561"/>
      <c r="AW96" s="1561"/>
      <c r="AX96" s="1561"/>
      <c r="AY96" s="1561"/>
      <c r="AZ96" s="1561"/>
      <c r="BA96" s="1561"/>
      <c r="BB96" s="1561"/>
      <c r="BC96" s="1561"/>
      <c r="BD96" s="1561"/>
      <c r="BE96" s="1561"/>
      <c r="BF96" s="1561"/>
      <c r="BG96" s="1561"/>
    </row>
    <row r="97" spans="1:59">
      <c r="A97" s="1539"/>
      <c r="B97" s="1561"/>
      <c r="C97" s="1561"/>
      <c r="D97" s="1561"/>
      <c r="E97" s="1561"/>
      <c r="F97" s="1561"/>
      <c r="G97" s="1561"/>
      <c r="H97" s="1541"/>
      <c r="I97" s="1561"/>
      <c r="J97" s="1561"/>
      <c r="K97" s="1561"/>
      <c r="L97" s="1561"/>
      <c r="M97" s="1561"/>
      <c r="N97" s="1561"/>
      <c r="O97" s="1561"/>
      <c r="P97" s="1561"/>
      <c r="Q97" s="1561"/>
      <c r="R97" s="1561"/>
      <c r="S97" s="1561"/>
      <c r="T97" s="1561"/>
      <c r="U97" s="1561"/>
      <c r="V97" s="1561"/>
      <c r="W97" s="1561"/>
      <c r="X97" s="1561"/>
      <c r="Y97" s="1561"/>
      <c r="Z97" s="1561"/>
      <c r="AA97" s="1561"/>
      <c r="AB97" s="1561"/>
      <c r="AC97" s="1561"/>
      <c r="AD97" s="1561"/>
      <c r="AE97" s="1561"/>
      <c r="AF97" s="1561"/>
      <c r="AG97" s="1561"/>
      <c r="AH97" s="1561"/>
      <c r="AI97" s="1561"/>
      <c r="AJ97" s="1561"/>
      <c r="AK97" s="1561"/>
      <c r="AL97" s="1561"/>
      <c r="AM97" s="1561"/>
      <c r="AN97" s="1561"/>
      <c r="AO97" s="1561"/>
      <c r="AP97" s="1561"/>
      <c r="AQ97" s="1561"/>
      <c r="AR97" s="1561"/>
      <c r="AS97" s="1561"/>
      <c r="AT97" s="1561"/>
      <c r="AU97" s="1561"/>
      <c r="AV97" s="1561"/>
      <c r="AW97" s="1561"/>
      <c r="AX97" s="1561"/>
      <c r="AY97" s="1561"/>
      <c r="AZ97" s="1561"/>
      <c r="BA97" s="1561"/>
      <c r="BB97" s="1561"/>
      <c r="BC97" s="1561"/>
      <c r="BD97" s="1561"/>
      <c r="BE97" s="1561"/>
      <c r="BF97" s="1561"/>
      <c r="BG97" s="1561"/>
    </row>
    <row r="98" spans="1:59">
      <c r="A98" s="1539"/>
      <c r="B98" s="1561"/>
      <c r="C98" s="1561"/>
      <c r="D98" s="1561"/>
      <c r="E98" s="1561"/>
      <c r="F98" s="1561"/>
      <c r="G98" s="1561"/>
      <c r="H98" s="1541"/>
      <c r="I98" s="1561"/>
      <c r="J98" s="1561"/>
      <c r="K98" s="1561"/>
      <c r="L98" s="1561"/>
      <c r="M98" s="1561"/>
      <c r="N98" s="1561"/>
      <c r="O98" s="1561"/>
      <c r="P98" s="1561"/>
      <c r="Q98" s="1561"/>
      <c r="R98" s="1561"/>
      <c r="S98" s="1561"/>
      <c r="T98" s="1561"/>
      <c r="U98" s="1561"/>
      <c r="V98" s="1561"/>
      <c r="W98" s="1561"/>
      <c r="X98" s="1561"/>
      <c r="Y98" s="1561"/>
      <c r="Z98" s="1561"/>
      <c r="AA98" s="1561"/>
      <c r="AB98" s="1561"/>
      <c r="AC98" s="1561"/>
      <c r="AD98" s="1561"/>
      <c r="AE98" s="1561"/>
      <c r="AF98" s="1561"/>
      <c r="AG98" s="1561"/>
      <c r="AH98" s="1561"/>
      <c r="AI98" s="1561"/>
      <c r="AJ98" s="1561"/>
      <c r="AK98" s="1561"/>
      <c r="AL98" s="1561"/>
      <c r="AM98" s="1561"/>
      <c r="AN98" s="1561"/>
      <c r="AO98" s="1561"/>
      <c r="AP98" s="1561"/>
      <c r="AQ98" s="1561"/>
      <c r="AR98" s="1561"/>
      <c r="AS98" s="1561"/>
      <c r="AT98" s="1561"/>
      <c r="AU98" s="1561"/>
      <c r="AV98" s="1561"/>
      <c r="AW98" s="1561"/>
      <c r="AX98" s="1561"/>
      <c r="AY98" s="1561"/>
      <c r="AZ98" s="1561"/>
      <c r="BA98" s="1561"/>
      <c r="BB98" s="1561"/>
      <c r="BC98" s="1561"/>
      <c r="BD98" s="1561"/>
      <c r="BE98" s="1561"/>
      <c r="BF98" s="1561"/>
      <c r="BG98" s="1561"/>
    </row>
    <row r="99" spans="1:59">
      <c r="A99" s="1539"/>
      <c r="B99" s="1561"/>
      <c r="C99" s="1561"/>
      <c r="D99" s="1561"/>
      <c r="E99" s="1561"/>
      <c r="F99" s="1561"/>
      <c r="G99" s="1561"/>
      <c r="H99" s="1541"/>
      <c r="I99" s="1561"/>
      <c r="J99" s="1561"/>
      <c r="K99" s="1561"/>
      <c r="L99" s="1561"/>
      <c r="M99" s="1561"/>
      <c r="N99" s="1561"/>
      <c r="O99" s="1561"/>
      <c r="P99" s="1561"/>
      <c r="Q99" s="1561"/>
      <c r="R99" s="1561"/>
      <c r="S99" s="1561"/>
      <c r="T99" s="1561"/>
      <c r="U99" s="1561"/>
      <c r="V99" s="1561"/>
      <c r="W99" s="1561"/>
      <c r="X99" s="1561"/>
      <c r="Y99" s="1561"/>
      <c r="Z99" s="1561"/>
      <c r="AA99" s="1561"/>
      <c r="AB99" s="1561"/>
      <c r="AC99" s="1561"/>
      <c r="AD99" s="1561"/>
      <c r="AE99" s="1561"/>
      <c r="AF99" s="1561"/>
      <c r="AG99" s="1561"/>
      <c r="AH99" s="1561"/>
      <c r="AI99" s="1561"/>
      <c r="AJ99" s="1561"/>
      <c r="AK99" s="1561"/>
      <c r="AL99" s="1561"/>
      <c r="AM99" s="1561"/>
      <c r="AN99" s="1561"/>
      <c r="AO99" s="1561"/>
      <c r="AP99" s="1561"/>
      <c r="AQ99" s="1561"/>
      <c r="AR99" s="1561"/>
      <c r="AS99" s="1561"/>
      <c r="AT99" s="1561"/>
      <c r="AU99" s="1561"/>
      <c r="AV99" s="1561"/>
      <c r="AW99" s="1561"/>
      <c r="AX99" s="1561"/>
      <c r="AY99" s="1561"/>
      <c r="AZ99" s="1561"/>
      <c r="BA99" s="1561"/>
      <c r="BB99" s="1561"/>
      <c r="BC99" s="1561"/>
      <c r="BD99" s="1561"/>
      <c r="BE99" s="1561"/>
      <c r="BF99" s="1561"/>
      <c r="BG99" s="1561"/>
    </row>
    <row r="100" spans="1:59">
      <c r="A100" s="1539"/>
      <c r="B100" s="1561"/>
      <c r="C100" s="1561"/>
      <c r="D100" s="1561"/>
      <c r="E100" s="1561"/>
      <c r="F100" s="1561"/>
      <c r="G100" s="1561"/>
      <c r="H100" s="1541"/>
      <c r="I100" s="1561"/>
      <c r="J100" s="1561"/>
      <c r="K100" s="1561"/>
      <c r="L100" s="1561"/>
      <c r="M100" s="1561"/>
      <c r="N100" s="1561"/>
      <c r="O100" s="1561"/>
      <c r="P100" s="1561"/>
      <c r="Q100" s="1561"/>
      <c r="R100" s="1561"/>
      <c r="S100" s="1561"/>
      <c r="T100" s="1561"/>
      <c r="U100" s="1561"/>
      <c r="V100" s="1561"/>
      <c r="W100" s="1561"/>
      <c r="X100" s="1561"/>
      <c r="Y100" s="1561"/>
      <c r="Z100" s="1561"/>
      <c r="AA100" s="1561"/>
      <c r="AB100" s="1561"/>
      <c r="AC100" s="1561"/>
      <c r="AD100" s="1561"/>
      <c r="AE100" s="1561"/>
      <c r="AF100" s="1561"/>
      <c r="AG100" s="1561"/>
      <c r="AH100" s="1561"/>
      <c r="AI100" s="1561"/>
      <c r="AJ100" s="1561"/>
      <c r="AK100" s="1561"/>
      <c r="AL100" s="1561"/>
      <c r="AM100" s="1561"/>
      <c r="AN100" s="1561"/>
      <c r="AO100" s="1561"/>
      <c r="AP100" s="1561"/>
      <c r="AQ100" s="1561"/>
      <c r="AR100" s="1561"/>
      <c r="AS100" s="1561"/>
      <c r="AT100" s="1561"/>
      <c r="AU100" s="1561"/>
      <c r="AV100" s="1561"/>
      <c r="AW100" s="1561"/>
      <c r="AX100" s="1561"/>
      <c r="AY100" s="1561"/>
      <c r="AZ100" s="1561"/>
      <c r="BA100" s="1561"/>
      <c r="BB100" s="1561"/>
      <c r="BC100" s="1561"/>
      <c r="BD100" s="1561"/>
      <c r="BE100" s="1561"/>
      <c r="BF100" s="1561"/>
      <c r="BG100" s="1561"/>
    </row>
    <row r="101" spans="1:59">
      <c r="A101" s="1539"/>
      <c r="B101" s="1561"/>
      <c r="C101" s="1561"/>
      <c r="D101" s="1561"/>
      <c r="E101" s="1561"/>
      <c r="F101" s="1561"/>
      <c r="G101" s="1561"/>
      <c r="H101" s="1541"/>
      <c r="I101" s="1561"/>
      <c r="J101" s="1561"/>
      <c r="K101" s="1561"/>
      <c r="L101" s="1561"/>
      <c r="M101" s="1561"/>
      <c r="N101" s="1561"/>
      <c r="O101" s="1561"/>
      <c r="P101" s="1561"/>
      <c r="Q101" s="1561"/>
      <c r="R101" s="1561"/>
      <c r="S101" s="1561"/>
      <c r="T101" s="1561"/>
      <c r="U101" s="1561"/>
      <c r="V101" s="1561"/>
      <c r="W101" s="1561"/>
      <c r="X101" s="1561"/>
      <c r="Y101" s="1561"/>
      <c r="Z101" s="1561"/>
      <c r="AA101" s="1561"/>
      <c r="AB101" s="1561"/>
      <c r="AC101" s="1561"/>
      <c r="AD101" s="1561"/>
      <c r="AE101" s="1561"/>
      <c r="AF101" s="1561"/>
      <c r="AG101" s="1561"/>
      <c r="AH101" s="1561"/>
      <c r="AI101" s="1561"/>
      <c r="AJ101" s="1561"/>
      <c r="AK101" s="1561"/>
      <c r="AL101" s="1561"/>
      <c r="AM101" s="1561"/>
      <c r="AN101" s="1561"/>
      <c r="AO101" s="1561"/>
      <c r="AP101" s="1561"/>
      <c r="AQ101" s="1561"/>
      <c r="AR101" s="1561"/>
      <c r="AS101" s="1561"/>
      <c r="AT101" s="1561"/>
      <c r="AU101" s="1561"/>
      <c r="AV101" s="1561"/>
      <c r="AW101" s="1561"/>
      <c r="AX101" s="1561"/>
      <c r="AY101" s="1561"/>
      <c r="AZ101" s="1561"/>
      <c r="BA101" s="1561"/>
      <c r="BB101" s="1561"/>
      <c r="BC101" s="1561"/>
      <c r="BD101" s="1561"/>
      <c r="BE101" s="1561"/>
      <c r="BF101" s="1561"/>
      <c r="BG101" s="1561"/>
    </row>
    <row r="102" spans="1:59">
      <c r="A102" s="1539"/>
      <c r="B102" s="1561"/>
      <c r="C102" s="1561"/>
      <c r="D102" s="1561"/>
      <c r="E102" s="1561"/>
      <c r="F102" s="1561"/>
      <c r="G102" s="1561"/>
      <c r="H102" s="1541"/>
      <c r="I102" s="1561"/>
      <c r="J102" s="1561"/>
      <c r="K102" s="1561"/>
      <c r="L102" s="1561"/>
      <c r="M102" s="1561"/>
      <c r="N102" s="1561"/>
      <c r="O102" s="1561"/>
      <c r="P102" s="1561"/>
      <c r="Q102" s="1561"/>
      <c r="R102" s="1561"/>
      <c r="S102" s="1561"/>
      <c r="T102" s="1561"/>
      <c r="U102" s="1561"/>
      <c r="V102" s="1561"/>
      <c r="W102" s="1561"/>
      <c r="X102" s="1561"/>
      <c r="Y102" s="1561"/>
      <c r="Z102" s="1561"/>
      <c r="AA102" s="1561"/>
      <c r="AB102" s="1561"/>
      <c r="AC102" s="1561"/>
      <c r="AD102" s="1561"/>
      <c r="AE102" s="1561"/>
      <c r="AF102" s="1561"/>
      <c r="AG102" s="1561"/>
      <c r="AH102" s="1561"/>
      <c r="AI102" s="1561"/>
      <c r="AJ102" s="1561"/>
      <c r="AK102" s="1561"/>
      <c r="AL102" s="1561"/>
      <c r="AM102" s="1561"/>
      <c r="AN102" s="1561"/>
      <c r="AO102" s="1561"/>
      <c r="AP102" s="1561"/>
      <c r="AQ102" s="1561"/>
      <c r="AR102" s="1561"/>
      <c r="AS102" s="1561"/>
      <c r="AT102" s="1561"/>
      <c r="AU102" s="1561"/>
      <c r="AV102" s="1561"/>
      <c r="AW102" s="1561"/>
      <c r="AX102" s="1561"/>
      <c r="AY102" s="1561"/>
      <c r="AZ102" s="1561"/>
      <c r="BA102" s="1561"/>
      <c r="BB102" s="1561"/>
      <c r="BC102" s="1561"/>
      <c r="BD102" s="1561"/>
      <c r="BE102" s="1561"/>
      <c r="BF102" s="1561"/>
      <c r="BG102" s="1561"/>
    </row>
    <row r="103" spans="1:59">
      <c r="A103" s="1539"/>
      <c r="B103" s="1561"/>
      <c r="C103" s="1561"/>
      <c r="D103" s="1561"/>
      <c r="E103" s="1561"/>
      <c r="F103" s="1561"/>
      <c r="G103" s="1561"/>
      <c r="H103" s="1541"/>
      <c r="I103" s="1561"/>
      <c r="J103" s="1561"/>
      <c r="K103" s="1561"/>
      <c r="L103" s="1561"/>
      <c r="M103" s="1561"/>
      <c r="N103" s="1561"/>
      <c r="O103" s="1561"/>
      <c r="P103" s="1561"/>
      <c r="Q103" s="1561"/>
      <c r="R103" s="1561"/>
      <c r="S103" s="1561"/>
      <c r="T103" s="1561"/>
      <c r="U103" s="1561"/>
      <c r="V103" s="1561"/>
      <c r="W103" s="1561"/>
      <c r="X103" s="1561"/>
      <c r="Y103" s="1561"/>
      <c r="Z103" s="1561"/>
      <c r="AA103" s="1561"/>
      <c r="AB103" s="1561"/>
      <c r="AC103" s="1561"/>
      <c r="AD103" s="1561"/>
      <c r="AE103" s="1561"/>
      <c r="AF103" s="1561"/>
      <c r="AG103" s="1561"/>
      <c r="AH103" s="1561"/>
      <c r="AI103" s="1561"/>
      <c r="AJ103" s="1561"/>
      <c r="AK103" s="1561"/>
      <c r="AL103" s="1561"/>
      <c r="AM103" s="1561"/>
      <c r="AN103" s="1561"/>
      <c r="AO103" s="1561"/>
      <c r="AP103" s="1561"/>
      <c r="AQ103" s="1561"/>
      <c r="AR103" s="1561"/>
      <c r="AS103" s="1561"/>
      <c r="AT103" s="1561"/>
      <c r="AU103" s="1561"/>
      <c r="AV103" s="1561"/>
      <c r="AW103" s="1561"/>
      <c r="AX103" s="1561"/>
      <c r="AY103" s="1561"/>
      <c r="AZ103" s="1561"/>
      <c r="BA103" s="1561"/>
      <c r="BB103" s="1561"/>
      <c r="BC103" s="1561"/>
      <c r="BD103" s="1561"/>
      <c r="BE103" s="1561"/>
      <c r="BF103" s="1561"/>
      <c r="BG103" s="1561"/>
    </row>
    <row r="104" spans="1:59">
      <c r="A104" s="1539"/>
      <c r="B104" s="1561"/>
      <c r="C104" s="1561"/>
      <c r="D104" s="1561"/>
      <c r="E104" s="1561"/>
      <c r="F104" s="1561"/>
      <c r="G104" s="1561"/>
      <c r="H104" s="1541"/>
      <c r="I104" s="1561"/>
      <c r="J104" s="1561"/>
      <c r="K104" s="1561"/>
      <c r="L104" s="1561"/>
      <c r="M104" s="1561"/>
      <c r="N104" s="1561"/>
      <c r="O104" s="1561"/>
      <c r="P104" s="1561"/>
      <c r="Q104" s="1561"/>
      <c r="R104" s="1561"/>
      <c r="S104" s="1561"/>
      <c r="T104" s="1561"/>
      <c r="U104" s="1561"/>
      <c r="V104" s="1561"/>
      <c r="W104" s="1561"/>
      <c r="X104" s="1561"/>
      <c r="Y104" s="1561"/>
      <c r="Z104" s="1561"/>
      <c r="AA104" s="1561"/>
      <c r="AB104" s="1561"/>
      <c r="AC104" s="1561"/>
      <c r="AD104" s="1561"/>
      <c r="AE104" s="1561"/>
      <c r="AF104" s="1561"/>
      <c r="AG104" s="1561"/>
      <c r="AH104" s="1561"/>
      <c r="AI104" s="1561"/>
      <c r="AJ104" s="1561"/>
      <c r="AK104" s="1561"/>
      <c r="AL104" s="1561"/>
      <c r="AM104" s="1561"/>
      <c r="AN104" s="1561"/>
      <c r="AO104" s="1561"/>
      <c r="AP104" s="1561"/>
      <c r="AQ104" s="1561"/>
      <c r="AR104" s="1561"/>
      <c r="AS104" s="1561"/>
      <c r="AT104" s="1561"/>
      <c r="AU104" s="1561"/>
      <c r="AV104" s="1561"/>
      <c r="AW104" s="1561"/>
      <c r="AX104" s="1561"/>
      <c r="AY104" s="1561"/>
      <c r="AZ104" s="1561"/>
      <c r="BA104" s="1561"/>
      <c r="BB104" s="1561"/>
      <c r="BC104" s="1561"/>
      <c r="BD104" s="1561"/>
      <c r="BE104" s="1561"/>
      <c r="BF104" s="1561"/>
      <c r="BG104" s="1561"/>
    </row>
    <row r="105" spans="1:59">
      <c r="A105" s="1539"/>
      <c r="B105" s="1561"/>
      <c r="C105" s="1561"/>
      <c r="D105" s="1561"/>
      <c r="E105" s="1561"/>
      <c r="F105" s="1561"/>
      <c r="G105" s="1561"/>
      <c r="H105" s="1541"/>
      <c r="I105" s="1561"/>
      <c r="J105" s="1561"/>
      <c r="K105" s="1561"/>
      <c r="L105" s="1561"/>
      <c r="M105" s="1561"/>
      <c r="N105" s="1561"/>
      <c r="O105" s="1561"/>
      <c r="P105" s="1561"/>
      <c r="Q105" s="1561"/>
      <c r="R105" s="1561"/>
      <c r="S105" s="1561"/>
      <c r="T105" s="1561"/>
      <c r="U105" s="1561"/>
      <c r="V105" s="1561"/>
      <c r="W105" s="1561"/>
      <c r="X105" s="1561"/>
      <c r="Y105" s="1561"/>
      <c r="Z105" s="1561"/>
      <c r="AA105" s="1561"/>
      <c r="AB105" s="1561"/>
      <c r="AC105" s="1561"/>
      <c r="AD105" s="1561"/>
      <c r="AE105" s="1561"/>
      <c r="AF105" s="1561"/>
      <c r="AG105" s="1561"/>
      <c r="AH105" s="1561"/>
      <c r="AI105" s="1561"/>
      <c r="AJ105" s="1561"/>
      <c r="AK105" s="1561"/>
      <c r="AL105" s="1561"/>
      <c r="AM105" s="1561"/>
      <c r="AN105" s="1561"/>
      <c r="AO105" s="1561"/>
      <c r="AP105" s="1561"/>
      <c r="AQ105" s="1561"/>
      <c r="AR105" s="1561"/>
      <c r="AS105" s="1561"/>
      <c r="AT105" s="1561"/>
      <c r="AU105" s="1561"/>
      <c r="AV105" s="1561"/>
      <c r="AW105" s="1561"/>
      <c r="AX105" s="1561"/>
      <c r="AY105" s="1561"/>
      <c r="AZ105" s="1561"/>
      <c r="BA105" s="1561"/>
      <c r="BB105" s="1561"/>
      <c r="BC105" s="1561"/>
      <c r="BD105" s="1561"/>
      <c r="BE105" s="1561"/>
      <c r="BF105" s="1561"/>
      <c r="BG105" s="1561"/>
    </row>
    <row r="106" spans="1:59">
      <c r="A106" s="1539"/>
      <c r="B106" s="1561"/>
      <c r="C106" s="1561"/>
      <c r="D106" s="1561"/>
      <c r="E106" s="1561"/>
      <c r="F106" s="1561"/>
      <c r="G106" s="1561"/>
      <c r="H106" s="1541"/>
      <c r="I106" s="1561"/>
      <c r="J106" s="1561"/>
      <c r="K106" s="1561"/>
      <c r="L106" s="1561"/>
      <c r="M106" s="1561"/>
      <c r="N106" s="1561"/>
      <c r="O106" s="1561"/>
      <c r="P106" s="1561"/>
      <c r="Q106" s="1561"/>
      <c r="R106" s="1561"/>
      <c r="S106" s="1561"/>
      <c r="T106" s="1561"/>
      <c r="U106" s="1561"/>
      <c r="V106" s="1561"/>
      <c r="W106" s="1561"/>
      <c r="X106" s="1561"/>
      <c r="Y106" s="1561"/>
      <c r="Z106" s="1561"/>
      <c r="AA106" s="1561"/>
      <c r="AB106" s="1561"/>
      <c r="AC106" s="1561"/>
      <c r="AD106" s="1561"/>
      <c r="AE106" s="1561"/>
      <c r="AF106" s="1561"/>
      <c r="AG106" s="1561"/>
      <c r="AH106" s="1561"/>
      <c r="AI106" s="1561"/>
      <c r="AJ106" s="1561"/>
      <c r="AK106" s="1561"/>
      <c r="AL106" s="1561"/>
      <c r="AM106" s="1561"/>
      <c r="AN106" s="1561"/>
      <c r="AO106" s="1561"/>
      <c r="AP106" s="1561"/>
      <c r="AQ106" s="1561"/>
      <c r="AR106" s="1561"/>
      <c r="AS106" s="1561"/>
      <c r="AT106" s="1561"/>
      <c r="AU106" s="1561"/>
      <c r="AV106" s="1561"/>
      <c r="AW106" s="1561"/>
      <c r="AX106" s="1561"/>
      <c r="AY106" s="1561"/>
      <c r="AZ106" s="1561"/>
      <c r="BA106" s="1561"/>
      <c r="BB106" s="1561"/>
      <c r="BC106" s="1561"/>
      <c r="BD106" s="1561"/>
      <c r="BE106" s="1561"/>
      <c r="BF106" s="1561"/>
      <c r="BG106" s="1561"/>
    </row>
    <row r="107" spans="1:59">
      <c r="A107" s="1539"/>
      <c r="B107" s="1561"/>
      <c r="C107" s="1561"/>
      <c r="D107" s="1561"/>
      <c r="E107" s="1561"/>
      <c r="F107" s="1561"/>
      <c r="G107" s="1561"/>
      <c r="H107" s="2028"/>
      <c r="I107" s="1561"/>
      <c r="J107" s="1561"/>
      <c r="K107" s="1561"/>
      <c r="L107" s="1561"/>
      <c r="M107" s="1561"/>
      <c r="N107" s="1561"/>
      <c r="O107" s="1561"/>
      <c r="P107" s="1561"/>
      <c r="Q107" s="1561"/>
      <c r="R107" s="1561"/>
      <c r="S107" s="1561"/>
      <c r="T107" s="1561"/>
      <c r="U107" s="1561"/>
      <c r="V107" s="1561"/>
      <c r="W107" s="1561"/>
      <c r="X107" s="1561"/>
      <c r="Y107" s="1561"/>
      <c r="Z107" s="1561"/>
      <c r="AA107" s="1561"/>
      <c r="AB107" s="1561"/>
      <c r="AC107" s="1561"/>
      <c r="AD107" s="1561"/>
      <c r="AE107" s="1561"/>
      <c r="AF107" s="1561"/>
      <c r="AG107" s="1561"/>
      <c r="AH107" s="1561"/>
      <c r="AI107" s="1561"/>
      <c r="AJ107" s="1561"/>
      <c r="AK107" s="1561"/>
      <c r="AL107" s="1561"/>
      <c r="AM107" s="1561"/>
      <c r="AN107" s="1561"/>
      <c r="AO107" s="1561"/>
      <c r="AP107" s="1561"/>
      <c r="AQ107" s="1561"/>
      <c r="AR107" s="1561"/>
      <c r="AS107" s="1561"/>
      <c r="AT107" s="1561"/>
      <c r="AU107" s="1561"/>
      <c r="AV107" s="1561"/>
      <c r="AW107" s="1561"/>
      <c r="AX107" s="1561"/>
      <c r="AY107" s="1561"/>
      <c r="AZ107" s="1561"/>
      <c r="BA107" s="1561"/>
      <c r="BB107" s="1561"/>
      <c r="BC107" s="1561"/>
      <c r="BD107" s="1561"/>
      <c r="BE107" s="1561"/>
      <c r="BF107" s="1561"/>
      <c r="BG107" s="1561"/>
    </row>
    <row r="108" spans="1:59">
      <c r="A108" s="1539"/>
      <c r="B108" s="1561"/>
      <c r="C108" s="1561"/>
      <c r="D108" s="1561"/>
      <c r="E108" s="1561"/>
      <c r="F108" s="1561"/>
      <c r="G108" s="1561"/>
      <c r="H108" s="1541"/>
      <c r="I108" s="1561"/>
      <c r="J108" s="1561"/>
      <c r="K108" s="1561"/>
      <c r="L108" s="1561"/>
      <c r="M108" s="1561"/>
      <c r="N108" s="1561"/>
      <c r="O108" s="1561"/>
      <c r="P108" s="1561"/>
      <c r="Q108" s="1561"/>
      <c r="R108" s="1561"/>
      <c r="S108" s="1561"/>
      <c r="T108" s="1561"/>
      <c r="U108" s="1561"/>
      <c r="V108" s="1561"/>
      <c r="W108" s="1561"/>
      <c r="X108" s="1561"/>
      <c r="Y108" s="1561"/>
      <c r="Z108" s="1561"/>
      <c r="AA108" s="1561"/>
      <c r="AB108" s="1561"/>
      <c r="AC108" s="1561"/>
      <c r="AD108" s="1561"/>
      <c r="AE108" s="1561"/>
      <c r="AF108" s="1561"/>
      <c r="AG108" s="1561"/>
      <c r="AH108" s="1561"/>
      <c r="AI108" s="1561"/>
      <c r="AJ108" s="1561"/>
      <c r="AK108" s="1561"/>
      <c r="AL108" s="1561"/>
      <c r="AM108" s="1561"/>
      <c r="AN108" s="1561"/>
      <c r="AO108" s="1561"/>
      <c r="AP108" s="1561"/>
      <c r="AQ108" s="1561"/>
      <c r="AR108" s="1561"/>
      <c r="AS108" s="1561"/>
      <c r="AT108" s="1561"/>
      <c r="AU108" s="1561"/>
      <c r="AV108" s="1561"/>
      <c r="AW108" s="1561"/>
      <c r="AX108" s="1561"/>
      <c r="AY108" s="1561"/>
      <c r="AZ108" s="1561"/>
      <c r="BA108" s="1561"/>
      <c r="BB108" s="1561"/>
      <c r="BC108" s="1561"/>
      <c r="BD108" s="1561"/>
      <c r="BE108" s="1561"/>
      <c r="BF108" s="1561"/>
      <c r="BG108" s="1561"/>
    </row>
    <row r="109" spans="1:59">
      <c r="A109" s="1539"/>
      <c r="B109" s="1561"/>
      <c r="C109" s="1561"/>
      <c r="D109" s="1561"/>
      <c r="E109" s="1561"/>
      <c r="F109" s="1561"/>
      <c r="G109" s="1561"/>
      <c r="H109" s="1541"/>
      <c r="I109" s="1561"/>
      <c r="J109" s="1561"/>
      <c r="K109" s="1561"/>
      <c r="L109" s="1561"/>
      <c r="M109" s="1561"/>
      <c r="N109" s="1561"/>
      <c r="O109" s="1561"/>
      <c r="P109" s="1561"/>
      <c r="Q109" s="1561"/>
      <c r="R109" s="1561"/>
      <c r="S109" s="1561"/>
      <c r="T109" s="1561"/>
      <c r="U109" s="1561"/>
      <c r="V109" s="1561"/>
      <c r="W109" s="1561"/>
      <c r="X109" s="1561"/>
      <c r="Y109" s="1561"/>
      <c r="Z109" s="1561"/>
      <c r="AA109" s="1561"/>
      <c r="AB109" s="1561"/>
      <c r="AC109" s="1561"/>
      <c r="AD109" s="1561"/>
      <c r="AE109" s="1561"/>
      <c r="AF109" s="1561"/>
      <c r="AG109" s="1561"/>
      <c r="AH109" s="1561"/>
      <c r="AI109" s="1561"/>
      <c r="AJ109" s="1561"/>
      <c r="AK109" s="1561"/>
      <c r="AL109" s="1561"/>
      <c r="AM109" s="1561"/>
      <c r="AN109" s="1561"/>
      <c r="AO109" s="1561"/>
      <c r="AP109" s="1561"/>
      <c r="AQ109" s="1561"/>
      <c r="AR109" s="1561"/>
      <c r="AS109" s="1561"/>
      <c r="AT109" s="1561"/>
      <c r="AU109" s="1561"/>
      <c r="AV109" s="1561"/>
      <c r="AW109" s="1561"/>
      <c r="AX109" s="1561"/>
      <c r="AY109" s="1561"/>
      <c r="AZ109" s="1561"/>
      <c r="BA109" s="1561"/>
      <c r="BB109" s="1561"/>
      <c r="BC109" s="1561"/>
      <c r="BD109" s="1561"/>
      <c r="BE109" s="1561"/>
      <c r="BF109" s="1561"/>
      <c r="BG109" s="1561"/>
    </row>
    <row r="110" spans="1:59">
      <c r="A110" s="1539"/>
      <c r="B110" s="1561"/>
      <c r="C110" s="1561"/>
      <c r="D110" s="1561"/>
      <c r="E110" s="1561"/>
      <c r="F110" s="1561"/>
      <c r="G110" s="1561"/>
      <c r="H110" s="1541"/>
      <c r="I110" s="1561"/>
      <c r="J110" s="1561"/>
      <c r="K110" s="1561"/>
      <c r="L110" s="1561"/>
      <c r="M110" s="1561"/>
      <c r="N110" s="1561"/>
      <c r="O110" s="1561"/>
      <c r="P110" s="1561"/>
      <c r="Q110" s="1561"/>
      <c r="R110" s="1561"/>
      <c r="S110" s="1561"/>
      <c r="T110" s="1561"/>
      <c r="U110" s="1561"/>
      <c r="V110" s="1561"/>
      <c r="W110" s="1561"/>
      <c r="X110" s="1561"/>
      <c r="Y110" s="1561"/>
      <c r="Z110" s="1561"/>
      <c r="AA110" s="1561"/>
      <c r="AB110" s="1561"/>
      <c r="AC110" s="1561"/>
      <c r="AD110" s="1561"/>
      <c r="AE110" s="1561"/>
      <c r="AF110" s="1561"/>
      <c r="AG110" s="1561"/>
      <c r="AH110" s="1561"/>
      <c r="AI110" s="1561"/>
      <c r="AJ110" s="1561"/>
      <c r="AK110" s="1561"/>
      <c r="AL110" s="1561"/>
      <c r="AM110" s="1561"/>
      <c r="AN110" s="1561"/>
      <c r="AO110" s="1561"/>
      <c r="AP110" s="1561"/>
      <c r="AQ110" s="1561"/>
      <c r="AR110" s="1561"/>
      <c r="AS110" s="1561"/>
      <c r="AT110" s="1561"/>
      <c r="AU110" s="1561"/>
      <c r="AV110" s="1561"/>
      <c r="AW110" s="1561"/>
      <c r="AX110" s="1561"/>
      <c r="AY110" s="1561"/>
      <c r="AZ110" s="1561"/>
      <c r="BA110" s="1561"/>
      <c r="BB110" s="1561"/>
      <c r="BC110" s="1561"/>
      <c r="BD110" s="1561"/>
      <c r="BE110" s="1561"/>
      <c r="BF110" s="1561"/>
      <c r="BG110" s="1561"/>
    </row>
    <row r="111" spans="1:59">
      <c r="A111" s="1539"/>
      <c r="B111" s="1561"/>
      <c r="C111" s="1561"/>
      <c r="D111" s="1561"/>
      <c r="E111" s="1561"/>
      <c r="F111" s="1561"/>
      <c r="G111" s="1561"/>
      <c r="H111" s="1541"/>
      <c r="I111" s="1561"/>
      <c r="J111" s="1561"/>
      <c r="K111" s="1561"/>
      <c r="L111" s="1561"/>
      <c r="M111" s="1561"/>
      <c r="N111" s="1561"/>
      <c r="O111" s="1561"/>
      <c r="P111" s="1561"/>
      <c r="Q111" s="1561"/>
      <c r="R111" s="1561"/>
      <c r="S111" s="1561"/>
      <c r="T111" s="1561"/>
      <c r="U111" s="1561"/>
      <c r="V111" s="1561"/>
      <c r="W111" s="1561"/>
      <c r="X111" s="1561"/>
      <c r="Y111" s="1561"/>
      <c r="Z111" s="1561"/>
      <c r="AA111" s="1561"/>
      <c r="AB111" s="1561"/>
      <c r="AC111" s="1561"/>
      <c r="AD111" s="1561"/>
      <c r="AE111" s="1561"/>
      <c r="AF111" s="1561"/>
      <c r="AG111" s="1561"/>
      <c r="AH111" s="1561"/>
      <c r="AI111" s="1561"/>
      <c r="AJ111" s="1561"/>
      <c r="AK111" s="1561"/>
      <c r="AL111" s="1561"/>
      <c r="AM111" s="1561"/>
      <c r="AN111" s="1561"/>
      <c r="AO111" s="1561"/>
      <c r="AP111" s="1561"/>
      <c r="AQ111" s="1561"/>
      <c r="AR111" s="1561"/>
      <c r="AS111" s="1561"/>
      <c r="AT111" s="1561"/>
      <c r="AU111" s="1561"/>
      <c r="AV111" s="1561"/>
      <c r="AW111" s="1561"/>
      <c r="AX111" s="1561"/>
      <c r="AY111" s="1561"/>
      <c r="AZ111" s="1561"/>
      <c r="BA111" s="1561"/>
      <c r="BB111" s="1561"/>
      <c r="BC111" s="1561"/>
      <c r="BD111" s="1561"/>
      <c r="BE111" s="1561"/>
      <c r="BF111" s="1561"/>
      <c r="BG111" s="1561"/>
    </row>
    <row r="112" spans="1:59">
      <c r="A112" s="1539"/>
      <c r="B112" s="1561"/>
      <c r="C112" s="1561"/>
      <c r="D112" s="1561"/>
      <c r="E112" s="1561"/>
      <c r="F112" s="1561"/>
      <c r="G112" s="1561"/>
      <c r="H112" s="1541"/>
      <c r="I112" s="1561"/>
      <c r="J112" s="1561"/>
      <c r="K112" s="1561"/>
      <c r="L112" s="1561"/>
      <c r="M112" s="1561"/>
      <c r="N112" s="1561"/>
      <c r="O112" s="1561"/>
      <c r="P112" s="1561"/>
      <c r="Q112" s="1561"/>
      <c r="R112" s="1561"/>
      <c r="S112" s="1561"/>
      <c r="T112" s="1561"/>
      <c r="U112" s="1561"/>
      <c r="V112" s="1561"/>
      <c r="W112" s="1561"/>
      <c r="X112" s="1561"/>
      <c r="Y112" s="1561"/>
      <c r="Z112" s="1561"/>
      <c r="AA112" s="1561"/>
      <c r="AB112" s="1561"/>
      <c r="AC112" s="1561"/>
      <c r="AD112" s="1561"/>
      <c r="AE112" s="1561"/>
      <c r="AF112" s="1561"/>
      <c r="AG112" s="1561"/>
      <c r="AH112" s="1561"/>
      <c r="AI112" s="1561"/>
      <c r="AJ112" s="1561"/>
      <c r="AK112" s="1561"/>
      <c r="AL112" s="1561"/>
      <c r="AM112" s="1561"/>
      <c r="AN112" s="1561"/>
      <c r="AO112" s="1561"/>
      <c r="AP112" s="1561"/>
      <c r="AQ112" s="1561"/>
      <c r="AR112" s="1561"/>
      <c r="AS112" s="1561"/>
      <c r="AT112" s="1561"/>
      <c r="AU112" s="1561"/>
      <c r="AV112" s="1561"/>
      <c r="AW112" s="1561"/>
      <c r="AX112" s="1561"/>
      <c r="AY112" s="1561"/>
      <c r="AZ112" s="1561"/>
      <c r="BA112" s="1561"/>
      <c r="BB112" s="1561"/>
      <c r="BC112" s="1561"/>
      <c r="BD112" s="1561"/>
      <c r="BE112" s="1561"/>
      <c r="BF112" s="1561"/>
      <c r="BG112" s="1561"/>
    </row>
    <row r="113" spans="1:59">
      <c r="A113" s="1539"/>
      <c r="B113" s="1561"/>
      <c r="C113" s="1561"/>
      <c r="D113" s="1561"/>
      <c r="E113" s="1561"/>
      <c r="F113" s="1561"/>
      <c r="G113" s="1561"/>
      <c r="H113" s="1541"/>
      <c r="I113" s="1561"/>
      <c r="J113" s="1561"/>
      <c r="K113" s="1561"/>
      <c r="L113" s="1561"/>
      <c r="M113" s="1561"/>
      <c r="N113" s="1561"/>
      <c r="O113" s="1561"/>
      <c r="P113" s="1561"/>
      <c r="Q113" s="1561"/>
      <c r="R113" s="1561"/>
      <c r="S113" s="1561"/>
      <c r="T113" s="1561"/>
      <c r="U113" s="1561"/>
      <c r="V113" s="1561"/>
      <c r="W113" s="1561"/>
      <c r="X113" s="1561"/>
      <c r="Y113" s="1561"/>
      <c r="Z113" s="1561"/>
      <c r="AA113" s="1561"/>
      <c r="AB113" s="1561"/>
      <c r="AC113" s="1561"/>
      <c r="AD113" s="1561"/>
      <c r="AE113" s="1561"/>
      <c r="AF113" s="1561"/>
      <c r="AG113" s="1561"/>
      <c r="AH113" s="1561"/>
      <c r="AI113" s="1561"/>
      <c r="AJ113" s="1561"/>
      <c r="AK113" s="1561"/>
      <c r="AL113" s="1561"/>
      <c r="AM113" s="1561"/>
      <c r="AN113" s="1561"/>
      <c r="AO113" s="1561"/>
      <c r="AP113" s="1561"/>
      <c r="AQ113" s="1561"/>
      <c r="AR113" s="1561"/>
      <c r="AS113" s="1561"/>
      <c r="AT113" s="1561"/>
      <c r="AU113" s="1561"/>
      <c r="AV113" s="1561"/>
      <c r="AW113" s="1561"/>
      <c r="AX113" s="1561"/>
      <c r="AY113" s="1561"/>
      <c r="AZ113" s="1561"/>
      <c r="BA113" s="1561"/>
      <c r="BB113" s="1561"/>
      <c r="BC113" s="1561"/>
      <c r="BD113" s="1561"/>
      <c r="BE113" s="1561"/>
      <c r="BF113" s="1561"/>
      <c r="BG113" s="1561"/>
    </row>
    <row r="114" spans="1:59">
      <c r="A114" s="1539"/>
      <c r="B114" s="1561"/>
      <c r="C114" s="1561"/>
      <c r="D114" s="1561"/>
      <c r="E114" s="1561"/>
      <c r="F114" s="1561"/>
      <c r="G114" s="1561"/>
      <c r="H114" s="1541"/>
      <c r="I114" s="1561"/>
      <c r="J114" s="1561"/>
      <c r="K114" s="1561"/>
      <c r="L114" s="1561"/>
      <c r="M114" s="1561"/>
      <c r="N114" s="1561"/>
      <c r="O114" s="1561"/>
      <c r="P114" s="1561"/>
      <c r="Q114" s="1561"/>
      <c r="R114" s="1561"/>
      <c r="S114" s="1561"/>
      <c r="T114" s="1561"/>
      <c r="U114" s="1561"/>
      <c r="V114" s="1561"/>
      <c r="W114" s="1561"/>
      <c r="X114" s="1561"/>
      <c r="Y114" s="1561"/>
      <c r="Z114" s="1561"/>
      <c r="AA114" s="1561"/>
      <c r="AB114" s="1561"/>
      <c r="AC114" s="1561"/>
      <c r="AD114" s="1561"/>
      <c r="AE114" s="1561"/>
      <c r="AF114" s="1561"/>
      <c r="AG114" s="1561"/>
      <c r="AH114" s="1561"/>
      <c r="AI114" s="1561"/>
      <c r="AJ114" s="1561"/>
      <c r="AK114" s="1561"/>
      <c r="AL114" s="1561"/>
      <c r="AM114" s="1561"/>
      <c r="AN114" s="1561"/>
      <c r="AO114" s="1561"/>
      <c r="AP114" s="1561"/>
      <c r="AQ114" s="1561"/>
      <c r="AR114" s="1561"/>
      <c r="AS114" s="1561"/>
      <c r="AT114" s="1561"/>
      <c r="AU114" s="1561"/>
      <c r="AV114" s="1561"/>
      <c r="AW114" s="1561"/>
      <c r="AX114" s="1561"/>
      <c r="AY114" s="1561"/>
      <c r="AZ114" s="1561"/>
      <c r="BA114" s="1561"/>
      <c r="BB114" s="1561"/>
      <c r="BC114" s="1561"/>
      <c r="BD114" s="1561"/>
      <c r="BE114" s="1561"/>
      <c r="BF114" s="1561"/>
      <c r="BG114" s="1561"/>
    </row>
    <row r="115" spans="1:59">
      <c r="A115" s="1539"/>
      <c r="B115" s="1561"/>
      <c r="C115" s="1561"/>
      <c r="D115" s="1561"/>
      <c r="E115" s="1561"/>
      <c r="F115" s="1561"/>
      <c r="G115" s="1561"/>
      <c r="H115" s="1541"/>
      <c r="I115" s="1561"/>
      <c r="J115" s="1561"/>
      <c r="K115" s="1561"/>
      <c r="L115" s="1561"/>
      <c r="M115" s="1561"/>
      <c r="N115" s="1561"/>
      <c r="O115" s="1561"/>
      <c r="P115" s="1561"/>
      <c r="Q115" s="1561"/>
      <c r="R115" s="1561"/>
      <c r="S115" s="1561"/>
      <c r="T115" s="1561"/>
      <c r="U115" s="1561"/>
      <c r="V115" s="1561"/>
      <c r="W115" s="1561"/>
      <c r="X115" s="1561"/>
      <c r="Y115" s="1561"/>
      <c r="Z115" s="1561"/>
      <c r="AA115" s="1561"/>
      <c r="AB115" s="1561"/>
      <c r="AC115" s="1561"/>
      <c r="AD115" s="1561"/>
      <c r="AE115" s="1561"/>
      <c r="AF115" s="1561"/>
      <c r="AG115" s="1561"/>
      <c r="AH115" s="1561"/>
      <c r="AI115" s="1561"/>
      <c r="AJ115" s="1561"/>
      <c r="AK115" s="1561"/>
      <c r="AL115" s="1561"/>
      <c r="AM115" s="1561"/>
      <c r="AN115" s="1561"/>
      <c r="AO115" s="1561"/>
      <c r="AP115" s="1561"/>
      <c r="AQ115" s="1561"/>
      <c r="AR115" s="1561"/>
      <c r="AS115" s="1561"/>
      <c r="AT115" s="1561"/>
      <c r="AU115" s="1561"/>
      <c r="AV115" s="1561"/>
      <c r="AW115" s="1561"/>
      <c r="AX115" s="1561"/>
      <c r="AY115" s="1561"/>
      <c r="AZ115" s="1561"/>
      <c r="BA115" s="1561"/>
      <c r="BB115" s="1561"/>
      <c r="BC115" s="1561"/>
      <c r="BD115" s="1561"/>
      <c r="BE115" s="1561"/>
      <c r="BF115" s="1561"/>
      <c r="BG115" s="1561"/>
    </row>
    <row r="116" spans="1:59">
      <c r="A116" s="1539"/>
      <c r="B116" s="1561"/>
      <c r="C116" s="1561"/>
      <c r="D116" s="1561"/>
      <c r="E116" s="1561"/>
      <c r="F116" s="1561"/>
      <c r="G116" s="1561"/>
      <c r="H116" s="1541"/>
      <c r="I116" s="1561"/>
      <c r="J116" s="1561"/>
      <c r="K116" s="1561"/>
      <c r="L116" s="1561"/>
      <c r="M116" s="1561"/>
      <c r="N116" s="1561"/>
      <c r="O116" s="1561"/>
      <c r="P116" s="1561"/>
      <c r="Q116" s="1561"/>
      <c r="R116" s="1561"/>
      <c r="S116" s="1561"/>
      <c r="T116" s="1561"/>
      <c r="U116" s="1561"/>
      <c r="V116" s="1561"/>
      <c r="W116" s="1561"/>
      <c r="X116" s="1561"/>
      <c r="Y116" s="1561"/>
      <c r="Z116" s="1561"/>
      <c r="AA116" s="1561"/>
      <c r="AB116" s="1561"/>
      <c r="AC116" s="1561"/>
      <c r="AD116" s="1561"/>
      <c r="AE116" s="1561"/>
      <c r="AF116" s="1561"/>
      <c r="AG116" s="1561"/>
      <c r="AH116" s="1561"/>
      <c r="AI116" s="1561"/>
      <c r="AJ116" s="1561"/>
      <c r="AK116" s="1561"/>
      <c r="AL116" s="1561"/>
      <c r="AM116" s="1561"/>
      <c r="AN116" s="1561"/>
      <c r="AO116" s="1561"/>
      <c r="AP116" s="1561"/>
      <c r="AQ116" s="1561"/>
      <c r="AR116" s="1561"/>
      <c r="AS116" s="1561"/>
      <c r="AT116" s="1561"/>
      <c r="AU116" s="1561"/>
      <c r="AV116" s="1561"/>
      <c r="AW116" s="1561"/>
      <c r="AX116" s="1561"/>
      <c r="AY116" s="1561"/>
      <c r="AZ116" s="1561"/>
      <c r="BA116" s="1561"/>
      <c r="BB116" s="1561"/>
      <c r="BC116" s="1561"/>
      <c r="BD116" s="1561"/>
      <c r="BE116" s="1561"/>
      <c r="BF116" s="1561"/>
      <c r="BG116" s="1561"/>
    </row>
    <row r="117" spans="1:59">
      <c r="A117" s="1539"/>
      <c r="B117" s="1561"/>
      <c r="C117" s="1561"/>
      <c r="D117" s="1561"/>
      <c r="E117" s="1561"/>
      <c r="F117" s="1561"/>
      <c r="G117" s="1561"/>
      <c r="H117" s="1541"/>
      <c r="I117" s="1561"/>
      <c r="J117" s="1561"/>
      <c r="K117" s="1561"/>
      <c r="L117" s="1561"/>
      <c r="M117" s="1561"/>
      <c r="N117" s="1561"/>
      <c r="O117" s="1561"/>
      <c r="P117" s="1561"/>
      <c r="Q117" s="1561"/>
      <c r="R117" s="1561"/>
      <c r="S117" s="1561"/>
      <c r="T117" s="1561"/>
      <c r="U117" s="1561"/>
      <c r="V117" s="1561"/>
      <c r="W117" s="1561"/>
      <c r="X117" s="1561"/>
      <c r="Y117" s="1561"/>
      <c r="Z117" s="1561"/>
      <c r="AA117" s="1561"/>
      <c r="AB117" s="1561"/>
      <c r="AC117" s="1561"/>
      <c r="AD117" s="1561"/>
      <c r="AE117" s="1561"/>
      <c r="AF117" s="1561"/>
      <c r="AG117" s="1561"/>
      <c r="AH117" s="1561"/>
      <c r="AI117" s="1561"/>
      <c r="AJ117" s="1561"/>
      <c r="AK117" s="1561"/>
      <c r="AL117" s="1561"/>
      <c r="AM117" s="1561"/>
      <c r="AN117" s="1561"/>
      <c r="AO117" s="1561"/>
      <c r="AP117" s="1561"/>
      <c r="AQ117" s="1561"/>
      <c r="AR117" s="1561"/>
      <c r="AS117" s="1561"/>
      <c r="AT117" s="1561"/>
      <c r="AU117" s="1561"/>
      <c r="AV117" s="1561"/>
      <c r="AW117" s="1561"/>
      <c r="AX117" s="1561"/>
      <c r="AY117" s="1561"/>
      <c r="AZ117" s="1561"/>
      <c r="BA117" s="1561"/>
      <c r="BB117" s="1561"/>
      <c r="BC117" s="1561"/>
      <c r="BD117" s="1561"/>
      <c r="BE117" s="1561"/>
      <c r="BF117" s="1561"/>
      <c r="BG117" s="1561"/>
    </row>
    <row r="118" spans="1:59" ht="15.75" thickBot="1">
      <c r="A118" s="1777"/>
      <c r="B118" s="1572"/>
      <c r="C118" s="1995"/>
      <c r="D118" s="1995"/>
      <c r="E118" s="1995"/>
      <c r="F118" s="1572"/>
      <c r="G118" s="1572"/>
      <c r="H118" s="2029"/>
      <c r="I118" s="1561"/>
      <c r="J118" s="1561"/>
      <c r="K118" s="1561"/>
      <c r="L118" s="1561"/>
      <c r="M118" s="1561"/>
      <c r="N118" s="1561"/>
      <c r="O118" s="1561"/>
      <c r="P118" s="1561"/>
      <c r="Q118" s="1561"/>
      <c r="R118" s="1561"/>
      <c r="S118" s="1561"/>
      <c r="T118" s="1561"/>
      <c r="U118" s="1561"/>
      <c r="V118" s="1561"/>
      <c r="W118" s="1561"/>
      <c r="X118" s="1561"/>
      <c r="Y118" s="1561"/>
      <c r="Z118" s="1561"/>
      <c r="AA118" s="1561"/>
      <c r="AB118" s="1561"/>
      <c r="AC118" s="1561"/>
      <c r="AD118" s="1561"/>
      <c r="AE118" s="1561"/>
      <c r="AF118" s="1561"/>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row>
    <row r="119" spans="1:59">
      <c r="A119" s="2503" t="s">
        <v>4669</v>
      </c>
      <c r="B119" s="1947"/>
      <c r="C119" s="2503"/>
      <c r="D119" s="2503"/>
      <c r="E119" s="1989" t="s">
        <v>482</v>
      </c>
      <c r="F119" s="1561"/>
      <c r="G119" s="1561"/>
      <c r="H119" s="1561"/>
      <c r="I119" s="1561"/>
      <c r="J119" s="1561"/>
      <c r="K119" s="1561"/>
      <c r="L119" s="1561"/>
      <c r="M119" s="1561"/>
      <c r="N119" s="1561"/>
      <c r="O119" s="1561"/>
      <c r="P119" s="1561"/>
      <c r="Q119" s="1561"/>
      <c r="R119" s="1561"/>
      <c r="S119" s="1561"/>
      <c r="T119" s="1561"/>
      <c r="U119" s="1561"/>
      <c r="V119" s="1561"/>
      <c r="W119" s="1561"/>
      <c r="X119" s="1561"/>
      <c r="Y119" s="1561"/>
      <c r="Z119" s="1561"/>
      <c r="AA119" s="1561"/>
      <c r="AB119" s="1561"/>
      <c r="AC119" s="1561"/>
      <c r="AD119" s="1561"/>
      <c r="AE119" s="1561"/>
      <c r="AF119" s="1561"/>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row>
    <row r="120" spans="1:59">
      <c r="A120" s="1561"/>
      <c r="B120" s="1561"/>
      <c r="C120" s="1561"/>
      <c r="D120" s="1561"/>
      <c r="E120" s="1561"/>
      <c r="F120" s="1561"/>
      <c r="G120" s="1561"/>
      <c r="H120" s="1561"/>
      <c r="I120" s="1561"/>
      <c r="J120" s="1561"/>
      <c r="K120" s="1561"/>
      <c r="L120" s="1561"/>
      <c r="M120" s="1561"/>
      <c r="N120" s="1561"/>
      <c r="O120" s="1561"/>
      <c r="P120" s="1561"/>
      <c r="Q120" s="1561"/>
      <c r="R120" s="1561"/>
      <c r="S120" s="1561"/>
      <c r="T120" s="1561"/>
      <c r="U120" s="1561"/>
      <c r="V120" s="1561"/>
      <c r="W120" s="1561"/>
      <c r="X120" s="1561"/>
      <c r="Y120" s="1561"/>
      <c r="Z120" s="1561"/>
      <c r="AA120" s="1561"/>
      <c r="AB120" s="1561"/>
      <c r="AC120" s="1561"/>
      <c r="AD120" s="1561"/>
      <c r="AE120" s="1561"/>
      <c r="AF120" s="1561"/>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row>
    <row r="121" spans="1:59" ht="15.75">
      <c r="A121" s="1576" t="s">
        <v>3225</v>
      </c>
      <c r="B121" s="1576"/>
      <c r="C121" s="1576"/>
      <c r="D121" s="1580"/>
      <c r="E121" s="1576"/>
      <c r="F121" s="1576"/>
      <c r="G121" s="1576"/>
      <c r="H121" s="1561"/>
      <c r="I121" s="1561"/>
      <c r="J121" s="1561"/>
      <c r="K121" s="1561"/>
      <c r="L121" s="1561"/>
      <c r="M121" s="1561"/>
      <c r="N121" s="1561"/>
      <c r="O121" s="1561"/>
      <c r="P121" s="1561"/>
      <c r="Q121" s="1561"/>
      <c r="R121" s="1561"/>
      <c r="S121" s="1561"/>
      <c r="T121" s="1561"/>
      <c r="U121" s="1561"/>
      <c r="V121" s="1561"/>
      <c r="W121" s="1561"/>
      <c r="X121" s="1561"/>
      <c r="Y121" s="1561"/>
      <c r="Z121" s="1561"/>
      <c r="AA121" s="1561"/>
      <c r="AB121" s="1561"/>
      <c r="AC121" s="1561"/>
      <c r="AD121" s="1561"/>
      <c r="AE121" s="1561"/>
      <c r="AF121" s="1561"/>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row>
    <row r="122" spans="1:59">
      <c r="A122" s="1561"/>
      <c r="B122" s="1561"/>
      <c r="C122" s="1561"/>
      <c r="D122" s="1561"/>
      <c r="E122" s="1561"/>
      <c r="F122" s="1561"/>
      <c r="G122" s="1561"/>
      <c r="H122" s="1561"/>
      <c r="I122" s="1561"/>
      <c r="J122" s="1561"/>
      <c r="K122" s="1561"/>
      <c r="L122" s="1561"/>
      <c r="M122" s="1561"/>
      <c r="N122" s="1561"/>
      <c r="O122" s="1561"/>
      <c r="P122" s="1561"/>
      <c r="Q122" s="1561"/>
      <c r="R122" s="1561"/>
      <c r="S122" s="1561"/>
      <c r="T122" s="1561"/>
      <c r="U122" s="1561"/>
      <c r="V122" s="1561"/>
      <c r="W122" s="1561"/>
      <c r="X122" s="1561"/>
      <c r="Y122" s="1561"/>
      <c r="Z122" s="1561"/>
      <c r="AA122" s="1561"/>
      <c r="AB122" s="1561"/>
      <c r="AC122" s="1561"/>
      <c r="AD122" s="1561"/>
      <c r="AE122" s="1561"/>
      <c r="AF122" s="1561"/>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row>
    <row r="123" spans="1:59">
      <c r="A123" s="1561"/>
      <c r="B123" s="1561"/>
      <c r="C123" s="1561"/>
      <c r="D123" s="1561"/>
      <c r="E123" s="1561"/>
      <c r="F123" s="1561"/>
      <c r="G123" s="1561"/>
      <c r="H123" s="1561"/>
      <c r="I123" s="1561"/>
      <c r="J123" s="1561"/>
      <c r="K123" s="1561"/>
      <c r="L123" s="1561"/>
      <c r="M123" s="1561"/>
      <c r="N123" s="1561"/>
      <c r="O123" s="1561"/>
      <c r="P123" s="1561"/>
      <c r="Q123" s="1561"/>
      <c r="R123" s="1561"/>
      <c r="S123" s="1561"/>
      <c r="T123" s="1561"/>
      <c r="U123" s="1561"/>
      <c r="V123" s="1561"/>
      <c r="W123" s="1561"/>
      <c r="X123" s="1561"/>
      <c r="Y123" s="1561"/>
      <c r="Z123" s="1561"/>
      <c r="AA123" s="1561"/>
      <c r="AB123" s="1561"/>
      <c r="AC123" s="1561"/>
      <c r="AD123" s="1561"/>
      <c r="AE123" s="1561"/>
      <c r="AF123" s="1561"/>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row>
    <row r="124" spans="1:59">
      <c r="A124" s="1561"/>
      <c r="B124" s="1561"/>
      <c r="C124" s="1561"/>
      <c r="D124" s="1561"/>
      <c r="E124" s="1561"/>
      <c r="F124" s="1561"/>
      <c r="G124" s="1561"/>
      <c r="H124" s="1561"/>
      <c r="I124" s="1561"/>
      <c r="J124" s="1561"/>
      <c r="K124" s="1561"/>
      <c r="L124" s="1561"/>
      <c r="M124" s="1561"/>
      <c r="N124" s="1561"/>
      <c r="O124" s="1561"/>
      <c r="P124" s="1561"/>
      <c r="Q124" s="1561"/>
      <c r="R124" s="1561"/>
      <c r="S124" s="1561"/>
      <c r="T124" s="1561"/>
      <c r="U124" s="1561"/>
      <c r="V124" s="1561"/>
      <c r="W124" s="1561"/>
      <c r="X124" s="1561"/>
      <c r="Y124" s="1561"/>
      <c r="Z124" s="1561"/>
      <c r="AA124" s="1561"/>
      <c r="AB124" s="1561"/>
      <c r="AC124" s="1561"/>
      <c r="AD124" s="1561"/>
      <c r="AE124" s="1561"/>
      <c r="AF124" s="1561"/>
      <c r="AG124" s="1561"/>
      <c r="AH124" s="1561"/>
      <c r="AI124" s="1561"/>
      <c r="AJ124" s="1561"/>
      <c r="AK124" s="1561"/>
      <c r="AL124" s="1561"/>
      <c r="AM124" s="1561"/>
      <c r="AN124" s="1561"/>
      <c r="AO124" s="1561"/>
      <c r="AP124" s="1561"/>
      <c r="AQ124" s="1561"/>
      <c r="AR124" s="1561"/>
      <c r="AS124" s="1561"/>
      <c r="AT124" s="1561"/>
      <c r="AU124" s="1561"/>
      <c r="AV124" s="1561"/>
      <c r="AW124" s="1561"/>
      <c r="AX124" s="1561"/>
      <c r="AY124" s="1561"/>
      <c r="AZ124" s="1561"/>
      <c r="BA124" s="1561"/>
      <c r="BB124" s="1561"/>
      <c r="BC124" s="1561"/>
      <c r="BD124" s="1561"/>
      <c r="BE124" s="1561"/>
      <c r="BF124" s="1561"/>
      <c r="BG124" s="1561"/>
    </row>
    <row r="125" spans="1:59">
      <c r="A125" s="1561"/>
      <c r="B125" s="1561"/>
      <c r="C125" s="1561"/>
      <c r="D125" s="1561"/>
      <c r="E125" s="1561"/>
      <c r="F125" s="1561"/>
      <c r="G125" s="1561"/>
      <c r="H125" s="1561"/>
      <c r="I125" s="1561"/>
      <c r="J125" s="1561"/>
      <c r="K125" s="1561"/>
      <c r="L125" s="1561"/>
      <c r="M125" s="1561"/>
      <c r="N125" s="1561"/>
      <c r="O125" s="1561"/>
      <c r="P125" s="1561"/>
      <c r="Q125" s="1561"/>
      <c r="R125" s="1561"/>
      <c r="S125" s="1561"/>
      <c r="T125" s="1561"/>
      <c r="U125" s="1561"/>
      <c r="V125" s="1561"/>
      <c r="W125" s="1561"/>
      <c r="X125" s="1561"/>
      <c r="Y125" s="1561"/>
      <c r="Z125" s="1561"/>
      <c r="AA125" s="1561"/>
      <c r="AB125" s="1561"/>
      <c r="AC125" s="1561"/>
      <c r="AD125" s="1561"/>
      <c r="AE125" s="1561"/>
      <c r="AF125" s="1561"/>
      <c r="AG125" s="1561"/>
      <c r="AH125" s="1561"/>
      <c r="AI125" s="1561"/>
      <c r="AJ125" s="1561"/>
      <c r="AK125" s="1561"/>
      <c r="AL125" s="1561"/>
      <c r="AM125" s="1561"/>
      <c r="AN125" s="1561"/>
      <c r="AO125" s="1561"/>
      <c r="AP125" s="1561"/>
      <c r="AQ125" s="1561"/>
      <c r="AR125" s="1561"/>
      <c r="AS125" s="1561"/>
      <c r="AT125" s="1561"/>
      <c r="AU125" s="1561"/>
      <c r="AV125" s="1561"/>
      <c r="AW125" s="1561"/>
      <c r="AX125" s="1561"/>
      <c r="AY125" s="1561"/>
      <c r="AZ125" s="1561"/>
      <c r="BA125" s="1561"/>
      <c r="BB125" s="1561"/>
      <c r="BC125" s="1561"/>
      <c r="BD125" s="1561"/>
      <c r="BE125" s="1561"/>
      <c r="BF125" s="1561"/>
      <c r="BG125" s="1561"/>
    </row>
    <row r="126" spans="1:59">
      <c r="A126" s="1561"/>
      <c r="B126" s="1561"/>
      <c r="C126" s="1561"/>
      <c r="D126" s="1561"/>
      <c r="E126" s="1561"/>
      <c r="F126" s="1561"/>
      <c r="G126" s="1561"/>
      <c r="H126" s="1561"/>
      <c r="I126" s="1561"/>
      <c r="J126" s="1561"/>
      <c r="K126" s="1561"/>
      <c r="L126" s="1561"/>
      <c r="M126" s="1561"/>
      <c r="N126" s="1561"/>
      <c r="O126" s="1561"/>
      <c r="P126" s="1561"/>
      <c r="Q126" s="1561"/>
      <c r="R126" s="1561"/>
      <c r="S126" s="1561"/>
      <c r="T126" s="1561"/>
      <c r="U126" s="1561"/>
      <c r="V126" s="1561"/>
      <c r="W126" s="1561"/>
      <c r="X126" s="1561"/>
      <c r="Y126" s="1561"/>
      <c r="Z126" s="1561"/>
      <c r="AA126" s="1561"/>
      <c r="AB126" s="1561"/>
      <c r="AC126" s="1561"/>
      <c r="AD126" s="1561"/>
      <c r="AE126" s="1561"/>
      <c r="AF126" s="1561"/>
      <c r="AG126" s="1561"/>
      <c r="AH126" s="1561"/>
      <c r="AI126" s="1561"/>
      <c r="AJ126" s="1561"/>
      <c r="AK126" s="1561"/>
      <c r="AL126" s="1561"/>
      <c r="AM126" s="1561"/>
      <c r="AN126" s="1561"/>
      <c r="AO126" s="1561"/>
      <c r="AP126" s="1561"/>
      <c r="AQ126" s="1561"/>
      <c r="AR126" s="1561"/>
      <c r="AS126" s="1561"/>
      <c r="AT126" s="1561"/>
      <c r="AU126" s="1561"/>
      <c r="AV126" s="1561"/>
      <c r="AW126" s="1561"/>
      <c r="AX126" s="1561"/>
      <c r="AY126" s="1561"/>
      <c r="AZ126" s="1561"/>
      <c r="BA126" s="1561"/>
      <c r="BB126" s="1561"/>
      <c r="BC126" s="1561"/>
      <c r="BD126" s="1561"/>
      <c r="BE126" s="1561"/>
      <c r="BF126" s="1561"/>
      <c r="BG126" s="1561"/>
    </row>
    <row r="127" spans="1:59">
      <c r="A127" s="1561"/>
      <c r="B127" s="1561"/>
      <c r="C127" s="1561"/>
      <c r="D127" s="1561"/>
      <c r="E127" s="1561"/>
      <c r="F127" s="1561"/>
      <c r="G127" s="1561"/>
      <c r="H127" s="1561"/>
      <c r="I127" s="1561"/>
      <c r="J127" s="1561"/>
      <c r="K127" s="1561"/>
      <c r="L127" s="1561"/>
      <c r="M127" s="1561"/>
      <c r="N127" s="1561"/>
      <c r="O127" s="1561"/>
      <c r="P127" s="1561"/>
      <c r="Q127" s="1561"/>
      <c r="R127" s="1561"/>
      <c r="S127" s="1561"/>
      <c r="T127" s="1561"/>
      <c r="U127" s="1561"/>
      <c r="V127" s="1561"/>
      <c r="W127" s="1561"/>
      <c r="X127" s="1561"/>
      <c r="Y127" s="1561"/>
      <c r="Z127" s="1561"/>
      <c r="AA127" s="1561"/>
      <c r="AB127" s="1561"/>
      <c r="AC127" s="1561"/>
      <c r="AD127" s="1561"/>
      <c r="AE127" s="1561"/>
      <c r="AF127" s="1561"/>
      <c r="AG127" s="1561"/>
      <c r="AH127" s="1561"/>
      <c r="AI127" s="1561"/>
      <c r="AJ127" s="1561"/>
      <c r="AK127" s="1561"/>
      <c r="AL127" s="1561"/>
      <c r="AM127" s="1561"/>
      <c r="AN127" s="1561"/>
      <c r="AO127" s="1561"/>
      <c r="AP127" s="1561"/>
      <c r="AQ127" s="1561"/>
      <c r="AR127" s="1561"/>
      <c r="AS127" s="1561"/>
      <c r="AT127" s="1561"/>
      <c r="AU127" s="1561"/>
      <c r="AV127" s="1561"/>
      <c r="AW127" s="1561"/>
      <c r="AX127" s="1561"/>
      <c r="AY127" s="1561"/>
      <c r="AZ127" s="1561"/>
      <c r="BA127" s="1561"/>
      <c r="BB127" s="1561"/>
      <c r="BC127" s="1561"/>
      <c r="BD127" s="1561"/>
      <c r="BE127" s="1561"/>
      <c r="BF127" s="1561"/>
      <c r="BG127" s="1561"/>
    </row>
    <row r="128" spans="1:59">
      <c r="A128" s="1561"/>
      <c r="B128" s="1561"/>
      <c r="C128" s="1561"/>
      <c r="D128" s="1561"/>
      <c r="E128" s="1561"/>
      <c r="F128" s="1561"/>
      <c r="G128" s="1561"/>
      <c r="H128" s="1561"/>
      <c r="I128" s="1561"/>
      <c r="J128" s="1561"/>
      <c r="K128" s="1561"/>
      <c r="L128" s="1561"/>
      <c r="M128" s="1561"/>
      <c r="N128" s="1561"/>
      <c r="O128" s="1561"/>
      <c r="P128" s="1561"/>
      <c r="Q128" s="1561"/>
      <c r="R128" s="1561"/>
      <c r="S128" s="1561"/>
      <c r="T128" s="1561"/>
      <c r="U128" s="1561"/>
      <c r="V128" s="1561"/>
      <c r="W128" s="1561"/>
      <c r="X128" s="1561"/>
      <c r="Y128" s="1561"/>
      <c r="Z128" s="1561"/>
      <c r="AA128" s="1561"/>
      <c r="AB128" s="1561"/>
      <c r="AC128" s="1561"/>
      <c r="AD128" s="1561"/>
      <c r="AE128" s="1561"/>
      <c r="AF128" s="1561"/>
      <c r="AG128" s="1561"/>
      <c r="AH128" s="1561"/>
      <c r="AI128" s="1561"/>
      <c r="AJ128" s="1561"/>
      <c r="AK128" s="1561"/>
      <c r="AL128" s="1561"/>
      <c r="AM128" s="1561"/>
      <c r="AN128" s="1561"/>
      <c r="AO128" s="1561"/>
      <c r="AP128" s="1561"/>
      <c r="AQ128" s="1561"/>
      <c r="AR128" s="1561"/>
      <c r="AS128" s="1561"/>
      <c r="AT128" s="1561"/>
      <c r="AU128" s="1561"/>
      <c r="AV128" s="1561"/>
      <c r="AW128" s="1561"/>
      <c r="AX128" s="1561"/>
      <c r="AY128" s="1561"/>
      <c r="AZ128" s="1561"/>
      <c r="BA128" s="1561"/>
      <c r="BB128" s="1561"/>
      <c r="BC128" s="1561"/>
      <c r="BD128" s="1561"/>
      <c r="BE128" s="1561"/>
      <c r="BF128" s="1561"/>
      <c r="BG128" s="1561"/>
    </row>
    <row r="129" spans="1:59">
      <c r="A129" s="1561"/>
      <c r="B129" s="1561"/>
      <c r="C129" s="1561"/>
      <c r="D129" s="1561"/>
      <c r="E129" s="1561"/>
      <c r="F129" s="1561"/>
      <c r="G129" s="1561"/>
      <c r="H129" s="1561"/>
      <c r="I129" s="1561"/>
      <c r="J129" s="1561"/>
      <c r="K129" s="1561"/>
      <c r="L129" s="1561"/>
      <c r="M129" s="1561"/>
      <c r="N129" s="1561"/>
      <c r="O129" s="1561"/>
      <c r="P129" s="1561"/>
      <c r="Q129" s="1561"/>
      <c r="R129" s="1561"/>
      <c r="S129" s="1561"/>
      <c r="T129" s="1561"/>
      <c r="U129" s="1561"/>
      <c r="V129" s="1561"/>
      <c r="W129" s="1561"/>
      <c r="X129" s="1561"/>
      <c r="Y129" s="1561"/>
      <c r="Z129" s="1561"/>
      <c r="AA129" s="1561"/>
      <c r="AB129" s="1561"/>
      <c r="AC129" s="1561"/>
      <c r="AD129" s="1561"/>
      <c r="AE129" s="1561"/>
      <c r="AF129" s="1561"/>
      <c r="AG129" s="1561"/>
      <c r="AH129" s="1561"/>
      <c r="AI129" s="1561"/>
      <c r="AJ129" s="1561"/>
      <c r="AK129" s="1561"/>
      <c r="AL129" s="1561"/>
      <c r="AM129" s="1561"/>
      <c r="AN129" s="1561"/>
      <c r="AO129" s="1561"/>
      <c r="AP129" s="1561"/>
      <c r="AQ129" s="1561"/>
      <c r="AR129" s="1561"/>
      <c r="AS129" s="1561"/>
      <c r="AT129" s="1561"/>
      <c r="AU129" s="1561"/>
      <c r="AV129" s="1561"/>
      <c r="AW129" s="1561"/>
      <c r="AX129" s="1561"/>
      <c r="AY129" s="1561"/>
      <c r="AZ129" s="1561"/>
      <c r="BA129" s="1561"/>
      <c r="BB129" s="1561"/>
      <c r="BC129" s="1561"/>
      <c r="BD129" s="1561"/>
      <c r="BE129" s="1561"/>
      <c r="BF129" s="1561"/>
      <c r="BG129" s="1561"/>
    </row>
    <row r="130" spans="1:59">
      <c r="A130" s="1561"/>
      <c r="B130" s="1561"/>
      <c r="C130" s="1561"/>
      <c r="D130" s="1561"/>
      <c r="E130" s="1561"/>
      <c r="F130" s="1561"/>
      <c r="G130" s="1561"/>
      <c r="H130" s="1561"/>
      <c r="I130" s="1561"/>
      <c r="J130" s="1561"/>
      <c r="K130" s="1561"/>
      <c r="L130" s="1561"/>
      <c r="M130" s="1561"/>
      <c r="N130" s="1561"/>
      <c r="O130" s="1561"/>
      <c r="P130" s="1561"/>
      <c r="Q130" s="1561"/>
      <c r="R130" s="1561"/>
      <c r="S130" s="1561"/>
      <c r="T130" s="1561"/>
      <c r="U130" s="1561"/>
      <c r="V130" s="1561"/>
      <c r="W130" s="1561"/>
      <c r="X130" s="1561"/>
      <c r="Y130" s="1561"/>
      <c r="Z130" s="1561"/>
      <c r="AA130" s="1561"/>
      <c r="AB130" s="1561"/>
      <c r="AC130" s="1561"/>
      <c r="AD130" s="1561"/>
      <c r="AE130" s="1561"/>
      <c r="AF130" s="1561"/>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row>
    <row r="131" spans="1:59">
      <c r="A131" s="1561"/>
      <c r="B131" s="1561"/>
      <c r="C131" s="1561"/>
      <c r="D131" s="1561"/>
      <c r="E131" s="1561"/>
      <c r="F131" s="1561"/>
      <c r="G131" s="1561"/>
      <c r="H131" s="1561"/>
      <c r="I131" s="1561"/>
      <c r="J131" s="1561"/>
      <c r="K131" s="1561"/>
      <c r="L131" s="1561"/>
      <c r="M131" s="1561"/>
      <c r="N131" s="1561"/>
      <c r="O131" s="1561"/>
      <c r="P131" s="1561"/>
      <c r="Q131" s="1561"/>
      <c r="R131" s="1561"/>
      <c r="S131" s="1561"/>
      <c r="T131" s="1561"/>
      <c r="U131" s="1561"/>
      <c r="V131" s="1561"/>
      <c r="W131" s="1561"/>
      <c r="X131" s="1561"/>
      <c r="Y131" s="1561"/>
      <c r="Z131" s="1561"/>
      <c r="AA131" s="1561"/>
      <c r="AB131" s="1561"/>
      <c r="AC131" s="1561"/>
      <c r="AD131" s="1561"/>
      <c r="AE131" s="1561"/>
      <c r="AF131" s="1561"/>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row>
    <row r="132" spans="1:59">
      <c r="A132" s="1561"/>
      <c r="B132" s="1561"/>
      <c r="C132" s="1561"/>
      <c r="D132" s="1561"/>
      <c r="E132" s="1561"/>
      <c r="F132" s="1561"/>
      <c r="G132" s="1561"/>
      <c r="H132" s="1561"/>
      <c r="I132" s="1561"/>
      <c r="J132" s="1561"/>
      <c r="K132" s="1561"/>
      <c r="L132" s="1561"/>
      <c r="M132" s="1561"/>
      <c r="N132" s="1561"/>
      <c r="O132" s="1561"/>
      <c r="P132" s="1561"/>
      <c r="Q132" s="1561"/>
      <c r="R132" s="1561"/>
      <c r="S132" s="1561"/>
      <c r="T132" s="1561"/>
      <c r="U132" s="1561"/>
      <c r="V132" s="1561"/>
      <c r="W132" s="1561"/>
      <c r="X132" s="1561"/>
      <c r="Y132" s="1561"/>
      <c r="Z132" s="1561"/>
      <c r="AA132" s="1561"/>
      <c r="AB132" s="1561"/>
      <c r="AC132" s="1561"/>
      <c r="AD132" s="1561"/>
      <c r="AE132" s="1561"/>
      <c r="AF132" s="1561"/>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row>
    <row r="133" spans="1:59">
      <c r="A133" s="1561"/>
      <c r="B133" s="1561"/>
      <c r="C133" s="1561"/>
      <c r="D133" s="1561"/>
      <c r="E133" s="1561"/>
      <c r="F133" s="1561"/>
      <c r="G133" s="1561"/>
      <c r="H133" s="1561"/>
      <c r="I133" s="1561"/>
      <c r="J133" s="1561"/>
      <c r="K133" s="1561"/>
      <c r="L133" s="1561"/>
      <c r="M133" s="1561"/>
      <c r="N133" s="1561"/>
      <c r="O133" s="1561"/>
      <c r="P133" s="1561"/>
      <c r="Q133" s="1561"/>
      <c r="R133" s="1561"/>
      <c r="S133" s="1561"/>
      <c r="T133" s="1561"/>
      <c r="U133" s="1561"/>
      <c r="V133" s="1561"/>
      <c r="W133" s="1561"/>
      <c r="X133" s="1561"/>
      <c r="Y133" s="1561"/>
      <c r="Z133" s="1561"/>
      <c r="AA133" s="1561"/>
      <c r="AB133" s="1561"/>
      <c r="AC133" s="1561"/>
      <c r="AD133" s="1561"/>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row>
    <row r="134" spans="1:59">
      <c r="A134" s="1561"/>
      <c r="B134" s="1561"/>
      <c r="C134" s="1561"/>
      <c r="D134" s="1561"/>
      <c r="E134" s="1561"/>
      <c r="F134" s="1561"/>
      <c r="G134" s="1561"/>
      <c r="H134" s="1561"/>
      <c r="I134" s="1561"/>
      <c r="J134" s="1561"/>
      <c r="K134" s="1561"/>
      <c r="L134" s="1561"/>
      <c r="M134" s="1561"/>
      <c r="N134" s="1561"/>
      <c r="O134" s="1561"/>
      <c r="P134" s="1561"/>
      <c r="Q134" s="1561"/>
      <c r="R134" s="1561"/>
      <c r="S134" s="1561"/>
      <c r="T134" s="1561"/>
      <c r="U134" s="1561"/>
      <c r="V134" s="1561"/>
      <c r="W134" s="1561"/>
      <c r="X134" s="1561"/>
      <c r="Y134" s="1561"/>
      <c r="Z134" s="1561"/>
      <c r="AA134" s="1561"/>
      <c r="AB134" s="1561"/>
      <c r="AC134" s="1561"/>
      <c r="AD134" s="1561"/>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row>
    <row r="135" spans="1:59">
      <c r="A135" s="1561"/>
      <c r="B135" s="1561"/>
      <c r="C135" s="1561"/>
      <c r="D135" s="1561"/>
      <c r="E135" s="1561"/>
      <c r="F135" s="1561"/>
      <c r="G135" s="1561"/>
      <c r="H135" s="1561"/>
      <c r="I135" s="1561"/>
      <c r="J135" s="1561"/>
      <c r="K135" s="1561"/>
      <c r="L135" s="1561"/>
      <c r="M135" s="1561"/>
      <c r="N135" s="1561"/>
      <c r="O135" s="1561"/>
      <c r="P135" s="1561"/>
      <c r="Q135" s="1561"/>
      <c r="R135" s="1561"/>
      <c r="S135" s="1561"/>
      <c r="T135" s="1561"/>
      <c r="U135" s="1561"/>
      <c r="V135" s="1561"/>
      <c r="W135" s="1561"/>
      <c r="X135" s="1561"/>
      <c r="Y135" s="1561"/>
      <c r="Z135" s="1561"/>
      <c r="AA135" s="1561"/>
      <c r="AB135" s="1561"/>
      <c r="AC135" s="1561"/>
      <c r="AD135" s="1561"/>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row>
    <row r="136" spans="1:59">
      <c r="A136" s="1561"/>
      <c r="B136" s="1561"/>
      <c r="C136" s="1561"/>
      <c r="D136" s="1561"/>
      <c r="E136" s="1561"/>
      <c r="F136" s="1561"/>
      <c r="G136" s="1561"/>
      <c r="H136" s="1561"/>
      <c r="I136" s="1561"/>
      <c r="J136" s="1561"/>
      <c r="K136" s="1561"/>
      <c r="L136" s="1561"/>
      <c r="M136" s="1561"/>
      <c r="N136" s="1561"/>
      <c r="O136" s="1561"/>
      <c r="P136" s="1561"/>
      <c r="Q136" s="1561"/>
      <c r="R136" s="1561"/>
      <c r="S136" s="1561"/>
      <c r="T136" s="1561"/>
      <c r="U136" s="1561"/>
      <c r="V136" s="1561"/>
      <c r="W136" s="1561"/>
      <c r="X136" s="1561"/>
      <c r="Y136" s="1561"/>
      <c r="Z136" s="1561"/>
      <c r="AA136" s="1561"/>
      <c r="AB136" s="1561"/>
      <c r="AC136" s="1561"/>
      <c r="AD136" s="1561"/>
      <c r="AE136" s="1561"/>
      <c r="AF136" s="1561"/>
      <c r="AG136" s="1561"/>
      <c r="AH136" s="1561"/>
      <c r="AI136" s="1561"/>
      <c r="AJ136" s="1561"/>
      <c r="AK136" s="1561"/>
      <c r="AL136" s="1561"/>
      <c r="AM136" s="1561"/>
      <c r="AN136" s="1561"/>
      <c r="AO136" s="1561"/>
      <c r="AP136" s="1561"/>
      <c r="AQ136" s="1561"/>
      <c r="AR136" s="1561"/>
      <c r="AS136" s="1561"/>
      <c r="AT136" s="1561"/>
      <c r="AU136" s="1561"/>
      <c r="AV136" s="1561"/>
      <c r="AW136" s="1561"/>
      <c r="AX136" s="1561"/>
      <c r="AY136" s="1561"/>
      <c r="AZ136" s="1561"/>
      <c r="BA136" s="1561"/>
      <c r="BB136" s="1561"/>
      <c r="BC136" s="1561"/>
      <c r="BD136" s="1561"/>
      <c r="BE136" s="1561"/>
      <c r="BF136" s="1561"/>
      <c r="BG136" s="1561"/>
    </row>
    <row r="137" spans="1:59">
      <c r="A137" s="1561"/>
      <c r="B137" s="1561"/>
      <c r="C137" s="1561"/>
      <c r="D137" s="1561"/>
      <c r="E137" s="1561"/>
      <c r="F137" s="1561"/>
      <c r="G137" s="1561"/>
      <c r="H137" s="1561"/>
      <c r="I137" s="1561"/>
      <c r="J137" s="1561"/>
      <c r="K137" s="1561"/>
      <c r="L137" s="1561"/>
      <c r="M137" s="1561"/>
      <c r="N137" s="1561"/>
      <c r="O137" s="1561"/>
      <c r="P137" s="1561"/>
      <c r="Q137" s="1561"/>
      <c r="R137" s="1561"/>
      <c r="S137" s="1561"/>
      <c r="T137" s="1561"/>
      <c r="U137" s="1561"/>
      <c r="V137" s="1561"/>
      <c r="W137" s="1561"/>
      <c r="X137" s="1561"/>
      <c r="Y137" s="1561"/>
      <c r="Z137" s="1561"/>
      <c r="AA137" s="1561"/>
      <c r="AB137" s="1561"/>
      <c r="AC137" s="1561"/>
      <c r="AD137" s="1561"/>
      <c r="AE137" s="1561"/>
      <c r="AF137" s="1561"/>
      <c r="AG137" s="1561"/>
      <c r="AH137" s="1561"/>
      <c r="AI137" s="1561"/>
      <c r="AJ137" s="1561"/>
      <c r="AK137" s="1561"/>
      <c r="AL137" s="1561"/>
      <c r="AM137" s="1561"/>
      <c r="AN137" s="1561"/>
      <c r="AO137" s="1561"/>
      <c r="AP137" s="1561"/>
      <c r="AQ137" s="1561"/>
      <c r="AR137" s="1561"/>
      <c r="AS137" s="1561"/>
      <c r="AT137" s="1561"/>
      <c r="AU137" s="1561"/>
      <c r="AV137" s="1561"/>
      <c r="AW137" s="1561"/>
      <c r="AX137" s="1561"/>
      <c r="AY137" s="1561"/>
      <c r="AZ137" s="1561"/>
      <c r="BA137" s="1561"/>
      <c r="BB137" s="1561"/>
      <c r="BC137" s="1561"/>
      <c r="BD137" s="1561"/>
      <c r="BE137" s="1561"/>
      <c r="BF137" s="1561"/>
      <c r="BG137" s="1561"/>
    </row>
    <row r="138" spans="1:59">
      <c r="A138" s="1561"/>
      <c r="B138" s="1561"/>
      <c r="C138" s="1561"/>
      <c r="D138" s="1561"/>
      <c r="E138" s="1561"/>
      <c r="F138" s="1561"/>
      <c r="G138" s="1561"/>
      <c r="H138" s="1561"/>
      <c r="I138" s="1561"/>
      <c r="J138" s="1561"/>
      <c r="K138" s="1561"/>
      <c r="L138" s="1561"/>
      <c r="M138" s="1561"/>
      <c r="N138" s="1561"/>
      <c r="O138" s="1561"/>
      <c r="P138" s="1561"/>
      <c r="Q138" s="1561"/>
      <c r="R138" s="1561"/>
      <c r="S138" s="1561"/>
      <c r="T138" s="1561"/>
      <c r="U138" s="1561"/>
      <c r="V138" s="1561"/>
      <c r="W138" s="1561"/>
      <c r="X138" s="1561"/>
      <c r="Y138" s="1561"/>
      <c r="Z138" s="1561"/>
      <c r="AA138" s="1561"/>
      <c r="AB138" s="1561"/>
      <c r="AC138" s="1561"/>
      <c r="AD138" s="1561"/>
      <c r="AE138" s="1561"/>
      <c r="AF138" s="1561"/>
      <c r="AG138" s="1561"/>
      <c r="AH138" s="1561"/>
      <c r="AI138" s="1561"/>
      <c r="AJ138" s="1561"/>
      <c r="AK138" s="1561"/>
      <c r="AL138" s="1561"/>
      <c r="AM138" s="1561"/>
      <c r="AN138" s="1561"/>
      <c r="AO138" s="1561"/>
      <c r="AP138" s="1561"/>
      <c r="AQ138" s="1561"/>
      <c r="AR138" s="1561"/>
      <c r="AS138" s="1561"/>
      <c r="AT138" s="1561"/>
      <c r="AU138" s="1561"/>
      <c r="AV138" s="1561"/>
      <c r="AW138" s="1561"/>
      <c r="AX138" s="1561"/>
      <c r="AY138" s="1561"/>
      <c r="AZ138" s="1561"/>
      <c r="BA138" s="1561"/>
      <c r="BB138" s="1561"/>
      <c r="BC138" s="1561"/>
      <c r="BD138" s="1561"/>
      <c r="BE138" s="1561"/>
      <c r="BF138" s="1561"/>
      <c r="BG138" s="1561"/>
    </row>
    <row r="139" spans="1:59">
      <c r="A139" s="1561"/>
      <c r="B139" s="1561"/>
      <c r="C139" s="1561"/>
      <c r="D139" s="1561"/>
      <c r="E139" s="1561"/>
      <c r="F139" s="1561"/>
      <c r="G139" s="1561"/>
      <c r="H139" s="1561"/>
      <c r="I139" s="1561"/>
      <c r="J139" s="1561"/>
      <c r="K139" s="1561"/>
      <c r="L139" s="1561"/>
      <c r="M139" s="1561"/>
      <c r="N139" s="1561"/>
      <c r="O139" s="1561"/>
      <c r="P139" s="1561"/>
      <c r="Q139" s="1561"/>
      <c r="R139" s="1561"/>
      <c r="S139" s="1561"/>
      <c r="T139" s="1561"/>
      <c r="U139" s="1561"/>
      <c r="V139" s="1561"/>
      <c r="W139" s="1561"/>
      <c r="X139" s="1561"/>
      <c r="Y139" s="1561"/>
      <c r="Z139" s="1561"/>
      <c r="AA139" s="1561"/>
      <c r="AB139" s="1561"/>
      <c r="AC139" s="1561"/>
      <c r="AD139" s="1561"/>
      <c r="AE139" s="1561"/>
      <c r="AF139" s="1561"/>
      <c r="AG139" s="1561"/>
      <c r="AH139" s="1561"/>
      <c r="AI139" s="1561"/>
      <c r="AJ139" s="1561"/>
      <c r="AK139" s="1561"/>
      <c r="AL139" s="1561"/>
      <c r="AM139" s="1561"/>
      <c r="AN139" s="1561"/>
      <c r="AO139" s="1561"/>
      <c r="AP139" s="1561"/>
      <c r="AQ139" s="1561"/>
      <c r="AR139" s="1561"/>
      <c r="AS139" s="1561"/>
      <c r="AT139" s="1561"/>
      <c r="AU139" s="1561"/>
      <c r="AV139" s="1561"/>
      <c r="AW139" s="1561"/>
      <c r="AX139" s="1561"/>
      <c r="AY139" s="1561"/>
      <c r="AZ139" s="1561"/>
      <c r="BA139" s="1561"/>
      <c r="BB139" s="1561"/>
      <c r="BC139" s="1561"/>
      <c r="BD139" s="1561"/>
      <c r="BE139" s="1561"/>
      <c r="BF139" s="1561"/>
      <c r="BG139" s="1561"/>
    </row>
    <row r="140" spans="1:59">
      <c r="A140" s="1561"/>
      <c r="B140" s="1561"/>
      <c r="C140" s="1561"/>
      <c r="D140" s="1561"/>
      <c r="E140" s="1561"/>
      <c r="F140" s="1561"/>
      <c r="G140" s="1561"/>
      <c r="H140" s="1561"/>
      <c r="I140" s="1561"/>
      <c r="J140" s="1561"/>
      <c r="K140" s="1561"/>
      <c r="L140" s="1561"/>
      <c r="M140" s="1561"/>
      <c r="N140" s="1561"/>
      <c r="O140" s="1561"/>
      <c r="P140" s="1561"/>
      <c r="Q140" s="1561"/>
      <c r="R140" s="1561"/>
      <c r="S140" s="1561"/>
      <c r="T140" s="1561"/>
      <c r="U140" s="1561"/>
      <c r="V140" s="1561"/>
      <c r="W140" s="1561"/>
      <c r="X140" s="1561"/>
      <c r="Y140" s="1561"/>
      <c r="Z140" s="1561"/>
      <c r="AA140" s="1561"/>
      <c r="AB140" s="1561"/>
      <c r="AC140" s="1561"/>
      <c r="AD140" s="1561"/>
      <c r="AE140" s="1561"/>
      <c r="AF140" s="1561"/>
      <c r="AG140" s="1561"/>
      <c r="AH140" s="1561"/>
      <c r="AI140" s="1561"/>
      <c r="AJ140" s="1561"/>
      <c r="AK140" s="1561"/>
      <c r="AL140" s="1561"/>
      <c r="AM140" s="1561"/>
      <c r="AN140" s="1561"/>
      <c r="AO140" s="1561"/>
      <c r="AP140" s="1561"/>
      <c r="AQ140" s="1561"/>
      <c r="AR140" s="1561"/>
      <c r="AS140" s="1561"/>
      <c r="AT140" s="1561"/>
      <c r="AU140" s="1561"/>
      <c r="AV140" s="1561"/>
      <c r="AW140" s="1561"/>
      <c r="AX140" s="1561"/>
      <c r="AY140" s="1561"/>
      <c r="AZ140" s="1561"/>
      <c r="BA140" s="1561"/>
      <c r="BB140" s="1561"/>
      <c r="BC140" s="1561"/>
      <c r="BD140" s="1561"/>
      <c r="BE140" s="1561"/>
      <c r="BF140" s="1561"/>
      <c r="BG140" s="1561"/>
    </row>
    <row r="141" spans="1:59">
      <c r="A141" s="1561"/>
      <c r="B141" s="1561"/>
      <c r="C141" s="1561"/>
      <c r="D141" s="1561"/>
      <c r="E141" s="1561"/>
      <c r="F141" s="1561"/>
      <c r="G141" s="1561"/>
      <c r="H141" s="1561"/>
      <c r="I141" s="1561"/>
      <c r="J141" s="1561"/>
      <c r="K141" s="1561"/>
      <c r="L141" s="1561"/>
      <c r="M141" s="1561"/>
      <c r="N141" s="1561"/>
      <c r="O141" s="1561"/>
      <c r="P141" s="1561"/>
      <c r="Q141" s="1561"/>
      <c r="R141" s="1561"/>
      <c r="S141" s="1561"/>
      <c r="T141" s="1561"/>
      <c r="U141" s="1561"/>
      <c r="V141" s="1561"/>
      <c r="W141" s="1561"/>
      <c r="X141" s="1561"/>
      <c r="Y141" s="1561"/>
      <c r="Z141" s="1561"/>
      <c r="AA141" s="1561"/>
      <c r="AB141" s="1561"/>
      <c r="AC141" s="1561"/>
      <c r="AD141" s="1561"/>
      <c r="AE141" s="1561"/>
      <c r="AF141" s="1561"/>
      <c r="AG141" s="1561"/>
      <c r="AH141" s="1561"/>
      <c r="AI141" s="1561"/>
      <c r="AJ141" s="1561"/>
      <c r="AK141" s="1561"/>
      <c r="AL141" s="1561"/>
      <c r="AM141" s="1561"/>
      <c r="AN141" s="1561"/>
      <c r="AO141" s="1561"/>
      <c r="AP141" s="1561"/>
      <c r="AQ141" s="1561"/>
      <c r="AR141" s="1561"/>
      <c r="AS141" s="1561"/>
      <c r="AT141" s="1561"/>
      <c r="AU141" s="1561"/>
      <c r="AV141" s="1561"/>
      <c r="AW141" s="1561"/>
      <c r="AX141" s="1561"/>
      <c r="AY141" s="1561"/>
      <c r="AZ141" s="1561"/>
      <c r="BA141" s="1561"/>
      <c r="BB141" s="1561"/>
      <c r="BC141" s="1561"/>
      <c r="BD141" s="1561"/>
      <c r="BE141" s="1561"/>
      <c r="BF141" s="1561"/>
      <c r="BG141" s="1561"/>
    </row>
    <row r="142" spans="1:59">
      <c r="A142" s="1561"/>
      <c r="B142" s="1561"/>
      <c r="C142" s="1561"/>
      <c r="D142" s="1561"/>
      <c r="E142" s="1561"/>
      <c r="F142" s="1561"/>
      <c r="G142" s="1561"/>
      <c r="H142" s="1561"/>
      <c r="I142" s="1561"/>
      <c r="J142" s="1561"/>
      <c r="K142" s="1561"/>
      <c r="L142" s="1561"/>
      <c r="M142" s="1561"/>
      <c r="N142" s="1561"/>
      <c r="O142" s="1561"/>
      <c r="P142" s="1561"/>
      <c r="Q142" s="1561"/>
      <c r="R142" s="1561"/>
      <c r="S142" s="1561"/>
      <c r="T142" s="1561"/>
      <c r="U142" s="1561"/>
      <c r="V142" s="1561"/>
      <c r="W142" s="1561"/>
      <c r="X142" s="1561"/>
      <c r="Y142" s="1561"/>
      <c r="Z142" s="1561"/>
      <c r="AA142" s="1561"/>
      <c r="AB142" s="1561"/>
      <c r="AC142" s="1561"/>
      <c r="AD142" s="1561"/>
      <c r="AE142" s="1561"/>
      <c r="AF142" s="1561"/>
      <c r="AG142" s="1561"/>
      <c r="AH142" s="1561"/>
      <c r="AI142" s="1561"/>
      <c r="AJ142" s="1561"/>
      <c r="AK142" s="1561"/>
      <c r="AL142" s="1561"/>
      <c r="AM142" s="1561"/>
      <c r="AN142" s="1561"/>
      <c r="AO142" s="1561"/>
      <c r="AP142" s="1561"/>
      <c r="AQ142" s="1561"/>
      <c r="AR142" s="1561"/>
      <c r="AS142" s="1561"/>
      <c r="AT142" s="1561"/>
      <c r="AU142" s="1561"/>
      <c r="AV142" s="1561"/>
      <c r="AW142" s="1561"/>
      <c r="AX142" s="1561"/>
      <c r="AY142" s="1561"/>
      <c r="AZ142" s="1561"/>
      <c r="BA142" s="1561"/>
      <c r="BB142" s="1561"/>
      <c r="BC142" s="1561"/>
      <c r="BD142" s="1561"/>
      <c r="BE142" s="1561"/>
      <c r="BF142" s="1561"/>
      <c r="BG142" s="1561"/>
    </row>
    <row r="143" spans="1:59">
      <c r="A143" s="1561"/>
      <c r="B143" s="1561"/>
      <c r="C143" s="1561"/>
      <c r="D143" s="1561"/>
      <c r="E143" s="1561"/>
      <c r="F143" s="1561"/>
      <c r="G143" s="1561"/>
      <c r="H143" s="1561"/>
      <c r="I143" s="1561"/>
      <c r="J143" s="1561"/>
      <c r="K143" s="1561"/>
      <c r="L143" s="1561"/>
      <c r="M143" s="1561"/>
      <c r="N143" s="1561"/>
      <c r="O143" s="1561"/>
      <c r="P143" s="1561"/>
      <c r="Q143" s="1561"/>
      <c r="R143" s="1561"/>
      <c r="S143" s="1561"/>
      <c r="T143" s="1561"/>
      <c r="U143" s="1561"/>
      <c r="V143" s="1561"/>
      <c r="W143" s="1561"/>
      <c r="X143" s="1561"/>
      <c r="Y143" s="1561"/>
      <c r="Z143" s="1561"/>
      <c r="AA143" s="1561"/>
      <c r="AB143" s="1561"/>
      <c r="AC143" s="1561"/>
      <c r="AD143" s="1561"/>
      <c r="AE143" s="1561"/>
      <c r="AF143" s="1561"/>
      <c r="AG143" s="1561"/>
      <c r="AH143" s="1561"/>
      <c r="AI143" s="1561"/>
      <c r="AJ143" s="1561"/>
      <c r="AK143" s="1561"/>
      <c r="AL143" s="1561"/>
      <c r="AM143" s="1561"/>
      <c r="AN143" s="1561"/>
      <c r="AO143" s="1561"/>
      <c r="AP143" s="1561"/>
      <c r="AQ143" s="1561"/>
      <c r="AR143" s="1561"/>
      <c r="AS143" s="1561"/>
      <c r="AT143" s="1561"/>
      <c r="AU143" s="1561"/>
      <c r="AV143" s="1561"/>
      <c r="AW143" s="1561"/>
      <c r="AX143" s="1561"/>
      <c r="AY143" s="1561"/>
      <c r="AZ143" s="1561"/>
      <c r="BA143" s="1561"/>
      <c r="BB143" s="1561"/>
      <c r="BC143" s="1561"/>
      <c r="BD143" s="1561"/>
      <c r="BE143" s="1561"/>
      <c r="BF143" s="1561"/>
      <c r="BG143" s="1561"/>
    </row>
    <row r="144" spans="1:59">
      <c r="A144" s="1561"/>
      <c r="B144" s="1561"/>
      <c r="C144" s="1561"/>
      <c r="D144" s="1561"/>
      <c r="E144" s="1561"/>
      <c r="F144" s="1561"/>
      <c r="G144" s="1561"/>
      <c r="H144" s="1561"/>
      <c r="I144" s="1561"/>
      <c r="J144" s="1561"/>
      <c r="K144" s="1561"/>
      <c r="L144" s="1561"/>
      <c r="M144" s="1561"/>
      <c r="N144" s="1561"/>
      <c r="O144" s="1561"/>
      <c r="P144" s="1561"/>
      <c r="Q144" s="1561"/>
      <c r="R144" s="1561"/>
      <c r="S144" s="1561"/>
      <c r="T144" s="1561"/>
      <c r="U144" s="1561"/>
      <c r="V144" s="1561"/>
      <c r="W144" s="1561"/>
      <c r="X144" s="1561"/>
      <c r="Y144" s="1561"/>
      <c r="Z144" s="1561"/>
      <c r="AA144" s="1561"/>
      <c r="AB144" s="1561"/>
      <c r="AC144" s="1561"/>
      <c r="AD144" s="1561"/>
      <c r="AE144" s="1561"/>
      <c r="AF144" s="1561"/>
      <c r="AG144" s="1561"/>
      <c r="AH144" s="1561"/>
      <c r="AI144" s="1561"/>
      <c r="AJ144" s="1561"/>
      <c r="AK144" s="1561"/>
      <c r="AL144" s="1561"/>
      <c r="AM144" s="1561"/>
      <c r="AN144" s="1561"/>
      <c r="AO144" s="1561"/>
      <c r="AP144" s="1561"/>
      <c r="AQ144" s="1561"/>
      <c r="AR144" s="1561"/>
      <c r="AS144" s="1561"/>
      <c r="AT144" s="1561"/>
      <c r="AU144" s="1561"/>
      <c r="AV144" s="1561"/>
      <c r="AW144" s="1561"/>
      <c r="AX144" s="1561"/>
      <c r="AY144" s="1561"/>
      <c r="AZ144" s="1561"/>
      <c r="BA144" s="1561"/>
      <c r="BB144" s="1561"/>
      <c r="BC144" s="1561"/>
      <c r="BD144" s="1561"/>
      <c r="BE144" s="1561"/>
      <c r="BF144" s="1561"/>
      <c r="BG144" s="1561"/>
    </row>
    <row r="145" spans="1:59">
      <c r="A145" s="1561"/>
      <c r="B145" s="1561"/>
      <c r="C145" s="1561"/>
      <c r="D145" s="1561"/>
      <c r="E145" s="1561"/>
      <c r="F145" s="1561"/>
      <c r="G145" s="1561"/>
      <c r="H145" s="1561"/>
      <c r="I145" s="1561"/>
      <c r="J145" s="1561"/>
      <c r="K145" s="1561"/>
      <c r="L145" s="1561"/>
      <c r="M145" s="1561"/>
      <c r="N145" s="1561"/>
      <c r="O145" s="1561"/>
      <c r="P145" s="1561"/>
      <c r="Q145" s="1561"/>
      <c r="R145" s="1561"/>
      <c r="S145" s="1561"/>
      <c r="T145" s="1561"/>
      <c r="U145" s="1561"/>
      <c r="V145" s="1561"/>
      <c r="W145" s="1561"/>
      <c r="X145" s="1561"/>
      <c r="Y145" s="1561"/>
      <c r="Z145" s="1561"/>
      <c r="AA145" s="1561"/>
      <c r="AB145" s="1561"/>
      <c r="AC145" s="1561"/>
      <c r="AD145" s="1561"/>
      <c r="AE145" s="1561"/>
      <c r="AF145" s="1561"/>
      <c r="AG145" s="1561"/>
      <c r="AH145" s="1561"/>
      <c r="AI145" s="1561"/>
      <c r="AJ145" s="1561"/>
      <c r="AK145" s="1561"/>
      <c r="AL145" s="1561"/>
      <c r="AM145" s="1561"/>
      <c r="AN145" s="1561"/>
      <c r="AO145" s="1561"/>
      <c r="AP145" s="1561"/>
      <c r="AQ145" s="1561"/>
      <c r="AR145" s="1561"/>
      <c r="AS145" s="1561"/>
      <c r="AT145" s="1561"/>
      <c r="AU145" s="1561"/>
      <c r="AV145" s="1561"/>
      <c r="AW145" s="1561"/>
      <c r="AX145" s="1561"/>
      <c r="AY145" s="1561"/>
      <c r="AZ145" s="1561"/>
      <c r="BA145" s="1561"/>
      <c r="BB145" s="1561"/>
      <c r="BC145" s="1561"/>
      <c r="BD145" s="1561"/>
      <c r="BE145" s="1561"/>
      <c r="BF145" s="1561"/>
      <c r="BG145" s="1561"/>
    </row>
    <row r="146" spans="1:59">
      <c r="A146" s="1561"/>
      <c r="B146" s="1561"/>
      <c r="C146" s="1561"/>
      <c r="D146" s="1561"/>
      <c r="E146" s="1561"/>
      <c r="F146" s="1561"/>
      <c r="G146" s="1561"/>
      <c r="H146" s="1561"/>
      <c r="I146" s="1561"/>
      <c r="J146" s="1561"/>
      <c r="K146" s="1561"/>
      <c r="L146" s="1561"/>
      <c r="M146" s="1561"/>
      <c r="N146" s="1561"/>
      <c r="O146" s="1561"/>
      <c r="P146" s="1561"/>
      <c r="Q146" s="1561"/>
      <c r="R146" s="1561"/>
      <c r="S146" s="1561"/>
      <c r="T146" s="1561"/>
      <c r="U146" s="1561"/>
      <c r="V146" s="1561"/>
      <c r="W146" s="1561"/>
      <c r="X146" s="1561"/>
      <c r="Y146" s="1561"/>
      <c r="Z146" s="1561"/>
      <c r="AA146" s="1561"/>
      <c r="AB146" s="1561"/>
      <c r="AC146" s="1561"/>
      <c r="AD146" s="1561"/>
      <c r="AE146" s="1561"/>
      <c r="AF146" s="1561"/>
      <c r="AG146" s="1561"/>
      <c r="AH146" s="1561"/>
      <c r="AI146" s="1561"/>
      <c r="AJ146" s="1561"/>
      <c r="AK146" s="1561"/>
      <c r="AL146" s="1561"/>
      <c r="AM146" s="1561"/>
      <c r="AN146" s="1561"/>
      <c r="AO146" s="1561"/>
      <c r="AP146" s="1561"/>
      <c r="AQ146" s="1561"/>
      <c r="AR146" s="1561"/>
      <c r="AS146" s="1561"/>
      <c r="AT146" s="1561"/>
      <c r="AU146" s="1561"/>
      <c r="AV146" s="1561"/>
      <c r="AW146" s="1561"/>
      <c r="AX146" s="1561"/>
      <c r="AY146" s="1561"/>
      <c r="AZ146" s="1561"/>
      <c r="BA146" s="1561"/>
      <c r="BB146" s="1561"/>
      <c r="BC146" s="1561"/>
      <c r="BD146" s="1561"/>
      <c r="BE146" s="1561"/>
      <c r="BF146" s="1561"/>
      <c r="BG146" s="1561"/>
    </row>
    <row r="147" spans="1:59">
      <c r="A147" s="1561"/>
      <c r="B147" s="1561"/>
      <c r="C147" s="1561"/>
      <c r="D147" s="1561"/>
      <c r="E147" s="1561"/>
      <c r="F147" s="1561"/>
      <c r="G147" s="1561"/>
      <c r="H147" s="1561"/>
      <c r="I147" s="1561"/>
      <c r="J147" s="1561"/>
      <c r="K147" s="1561"/>
      <c r="L147" s="1561"/>
      <c r="M147" s="1561"/>
      <c r="N147" s="1561"/>
      <c r="O147" s="1561"/>
      <c r="P147" s="1561"/>
      <c r="Q147" s="1561"/>
      <c r="R147" s="1561"/>
      <c r="S147" s="1561"/>
      <c r="T147" s="1561"/>
      <c r="U147" s="1561"/>
      <c r="V147" s="1561"/>
      <c r="W147" s="1561"/>
      <c r="X147" s="1561"/>
      <c r="Y147" s="1561"/>
      <c r="Z147" s="1561"/>
      <c r="AA147" s="1561"/>
      <c r="AB147" s="1561"/>
      <c r="AC147" s="1561"/>
      <c r="AD147" s="1561"/>
      <c r="AE147" s="1561"/>
      <c r="AF147" s="1561"/>
      <c r="AG147" s="1561"/>
      <c r="AH147" s="1561"/>
      <c r="AI147" s="1561"/>
      <c r="AJ147" s="1561"/>
      <c r="AK147" s="1561"/>
      <c r="AL147" s="1561"/>
      <c r="AM147" s="1561"/>
      <c r="AN147" s="1561"/>
      <c r="AO147" s="1561"/>
      <c r="AP147" s="1561"/>
      <c r="AQ147" s="1561"/>
      <c r="AR147" s="1561"/>
      <c r="AS147" s="1561"/>
      <c r="AT147" s="1561"/>
      <c r="AU147" s="1561"/>
      <c r="AV147" s="1561"/>
      <c r="AW147" s="1561"/>
      <c r="AX147" s="1561"/>
      <c r="AY147" s="1561"/>
      <c r="AZ147" s="1561"/>
      <c r="BA147" s="1561"/>
      <c r="BB147" s="1561"/>
      <c r="BC147" s="1561"/>
      <c r="BD147" s="1561"/>
      <c r="BE147" s="1561"/>
      <c r="BF147" s="1561"/>
      <c r="BG147" s="1561"/>
    </row>
    <row r="148" spans="1:59">
      <c r="A148" s="1561"/>
      <c r="B148" s="1561"/>
      <c r="C148" s="1561"/>
      <c r="D148" s="1561"/>
      <c r="E148" s="1561"/>
      <c r="F148" s="1561"/>
      <c r="G148" s="1561"/>
      <c r="H148" s="1561"/>
      <c r="I148" s="1561"/>
      <c r="J148" s="1561"/>
      <c r="K148" s="1561"/>
      <c r="L148" s="1561"/>
      <c r="M148" s="1561"/>
      <c r="N148" s="1561"/>
      <c r="O148" s="1561"/>
      <c r="P148" s="1561"/>
      <c r="Q148" s="1561"/>
      <c r="R148" s="1561"/>
      <c r="S148" s="1561"/>
      <c r="T148" s="1561"/>
      <c r="U148" s="1561"/>
      <c r="V148" s="1561"/>
      <c r="W148" s="1561"/>
      <c r="X148" s="1561"/>
      <c r="Y148" s="1561"/>
      <c r="Z148" s="1561"/>
      <c r="AA148" s="1561"/>
      <c r="AB148" s="1561"/>
      <c r="AC148" s="1561"/>
      <c r="AD148" s="1561"/>
      <c r="AE148" s="1561"/>
      <c r="AF148" s="1561"/>
      <c r="AG148" s="1561"/>
      <c r="AH148" s="1561"/>
      <c r="AI148" s="1561"/>
      <c r="AJ148" s="1561"/>
      <c r="AK148" s="1561"/>
      <c r="AL148" s="1561"/>
      <c r="AM148" s="1561"/>
      <c r="AN148" s="1561"/>
      <c r="AO148" s="1561"/>
      <c r="AP148" s="1561"/>
      <c r="AQ148" s="1561"/>
      <c r="AR148" s="1561"/>
      <c r="AS148" s="1561"/>
      <c r="AT148" s="1561"/>
      <c r="AU148" s="1561"/>
      <c r="AV148" s="1561"/>
      <c r="AW148" s="1561"/>
      <c r="AX148" s="1561"/>
      <c r="AY148" s="1561"/>
      <c r="AZ148" s="1561"/>
      <c r="BA148" s="1561"/>
      <c r="BB148" s="1561"/>
      <c r="BC148" s="1561"/>
      <c r="BD148" s="1561"/>
      <c r="BE148" s="1561"/>
      <c r="BF148" s="1561"/>
      <c r="BG148" s="1561"/>
    </row>
    <row r="149" spans="1:59">
      <c r="A149" s="1561"/>
      <c r="B149" s="1561"/>
      <c r="C149" s="1561"/>
      <c r="D149" s="1561"/>
      <c r="E149" s="1561"/>
      <c r="F149" s="1561"/>
      <c r="G149" s="1561"/>
      <c r="H149" s="1561"/>
      <c r="I149" s="1561"/>
      <c r="J149" s="1561"/>
      <c r="K149" s="1561"/>
      <c r="L149" s="1561"/>
      <c r="M149" s="1561"/>
      <c r="N149" s="1561"/>
      <c r="O149" s="1561"/>
      <c r="P149" s="1561"/>
      <c r="Q149" s="1561"/>
      <c r="R149" s="1561"/>
      <c r="S149" s="1561"/>
      <c r="T149" s="1561"/>
      <c r="U149" s="1561"/>
      <c r="V149" s="1561"/>
      <c r="W149" s="1561"/>
      <c r="X149" s="1561"/>
      <c r="Y149" s="1561"/>
      <c r="Z149" s="1561"/>
      <c r="AA149" s="1561"/>
      <c r="AB149" s="1561"/>
      <c r="AC149" s="1561"/>
      <c r="AD149" s="1561"/>
      <c r="AE149" s="1561"/>
      <c r="AF149" s="1561"/>
      <c r="AG149" s="1561"/>
      <c r="AH149" s="1561"/>
      <c r="AI149" s="1561"/>
      <c r="AJ149" s="1561"/>
      <c r="AK149" s="1561"/>
      <c r="AL149" s="1561"/>
      <c r="AM149" s="1561"/>
      <c r="AN149" s="1561"/>
      <c r="AO149" s="1561"/>
      <c r="AP149" s="1561"/>
      <c r="AQ149" s="1561"/>
      <c r="AR149" s="1561"/>
      <c r="AS149" s="1561"/>
      <c r="AT149" s="1561"/>
      <c r="AU149" s="1561"/>
      <c r="AV149" s="1561"/>
      <c r="AW149" s="1561"/>
      <c r="AX149" s="1561"/>
      <c r="AY149" s="1561"/>
      <c r="AZ149" s="1561"/>
      <c r="BA149" s="1561"/>
      <c r="BB149" s="1561"/>
      <c r="BC149" s="1561"/>
      <c r="BD149" s="1561"/>
      <c r="BE149" s="1561"/>
      <c r="BF149" s="1561"/>
      <c r="BG149" s="1561"/>
    </row>
    <row r="150" spans="1:59">
      <c r="A150" s="1561"/>
      <c r="B150" s="1561"/>
      <c r="C150" s="1561"/>
      <c r="D150" s="1561"/>
      <c r="E150" s="1561"/>
      <c r="F150" s="1561"/>
      <c r="G150" s="1561"/>
      <c r="H150" s="1561"/>
      <c r="I150" s="1561"/>
      <c r="J150" s="1561"/>
      <c r="K150" s="1561"/>
      <c r="L150" s="1561"/>
      <c r="M150" s="1561"/>
      <c r="N150" s="1561"/>
      <c r="O150" s="1561"/>
      <c r="P150" s="1561"/>
      <c r="Q150" s="1561"/>
      <c r="R150" s="1561"/>
      <c r="S150" s="1561"/>
      <c r="T150" s="1561"/>
      <c r="U150" s="1561"/>
      <c r="V150" s="1561"/>
      <c r="W150" s="1561"/>
      <c r="X150" s="1561"/>
      <c r="Y150" s="1561"/>
      <c r="Z150" s="1561"/>
      <c r="AA150" s="1561"/>
      <c r="AB150" s="1561"/>
      <c r="AC150" s="1561"/>
      <c r="AD150" s="1561"/>
      <c r="AE150" s="1561"/>
      <c r="AF150" s="1561"/>
      <c r="AG150" s="1561"/>
      <c r="AH150" s="1561"/>
      <c r="AI150" s="1561"/>
      <c r="AJ150" s="1561"/>
      <c r="AK150" s="1561"/>
      <c r="AL150" s="1561"/>
      <c r="AM150" s="1561"/>
      <c r="AN150" s="1561"/>
      <c r="AO150" s="1561"/>
      <c r="AP150" s="1561"/>
      <c r="AQ150" s="1561"/>
      <c r="AR150" s="1561"/>
      <c r="AS150" s="1561"/>
      <c r="AT150" s="1561"/>
      <c r="AU150" s="1561"/>
      <c r="AV150" s="1561"/>
      <c r="AW150" s="1561"/>
      <c r="AX150" s="1561"/>
      <c r="AY150" s="1561"/>
      <c r="AZ150" s="1561"/>
      <c r="BA150" s="1561"/>
      <c r="BB150" s="1561"/>
      <c r="BC150" s="1561"/>
      <c r="BD150" s="1561"/>
      <c r="BE150" s="1561"/>
      <c r="BF150" s="1561"/>
      <c r="BG150" s="1561"/>
    </row>
    <row r="151" spans="1:59">
      <c r="A151" s="1561"/>
      <c r="B151" s="1561"/>
      <c r="C151" s="1561"/>
      <c r="D151" s="1561"/>
      <c r="E151" s="1561"/>
      <c r="F151" s="1561"/>
      <c r="G151" s="1561"/>
      <c r="H151" s="1561"/>
      <c r="I151" s="1561"/>
      <c r="J151" s="1561"/>
      <c r="K151" s="1561"/>
      <c r="L151" s="1561"/>
      <c r="M151" s="1561"/>
      <c r="N151" s="1561"/>
      <c r="O151" s="1561"/>
      <c r="P151" s="1561"/>
      <c r="Q151" s="1561"/>
      <c r="R151" s="1561"/>
      <c r="S151" s="1561"/>
      <c r="T151" s="1561"/>
      <c r="U151" s="1561"/>
      <c r="V151" s="1561"/>
      <c r="W151" s="1561"/>
      <c r="X151" s="1561"/>
      <c r="Y151" s="1561"/>
      <c r="Z151" s="1561"/>
      <c r="AA151" s="1561"/>
      <c r="AB151" s="1561"/>
      <c r="AC151" s="1561"/>
      <c r="AD151" s="1561"/>
      <c r="AE151" s="1561"/>
      <c r="AF151" s="1561"/>
      <c r="AG151" s="1561"/>
      <c r="AH151" s="1561"/>
      <c r="AI151" s="1561"/>
      <c r="AJ151" s="1561"/>
      <c r="AK151" s="1561"/>
      <c r="AL151" s="1561"/>
      <c r="AM151" s="1561"/>
      <c r="AN151" s="1561"/>
      <c r="AO151" s="1561"/>
      <c r="AP151" s="1561"/>
      <c r="AQ151" s="1561"/>
      <c r="AR151" s="1561"/>
      <c r="AS151" s="1561"/>
      <c r="AT151" s="1561"/>
      <c r="AU151" s="1561"/>
      <c r="AV151" s="1561"/>
      <c r="AW151" s="1561"/>
      <c r="AX151" s="1561"/>
      <c r="AY151" s="1561"/>
      <c r="AZ151" s="1561"/>
      <c r="BA151" s="1561"/>
      <c r="BB151" s="1561"/>
      <c r="BC151" s="1561"/>
      <c r="BD151" s="1561"/>
      <c r="BE151" s="1561"/>
      <c r="BF151" s="1561"/>
      <c r="BG151" s="1561"/>
    </row>
    <row r="152" spans="1:59">
      <c r="A152" s="1561"/>
      <c r="B152" s="1561"/>
      <c r="C152" s="1561"/>
      <c r="D152" s="1561"/>
      <c r="E152" s="1561"/>
      <c r="F152" s="1561"/>
      <c r="G152" s="1561"/>
      <c r="H152" s="1561"/>
      <c r="I152" s="1561"/>
      <c r="J152" s="1561"/>
      <c r="K152" s="1561"/>
      <c r="L152" s="1561"/>
      <c r="M152" s="1561"/>
      <c r="N152" s="1561"/>
      <c r="O152" s="1561"/>
      <c r="P152" s="1561"/>
      <c r="Q152" s="1561"/>
      <c r="R152" s="1561"/>
      <c r="S152" s="1561"/>
      <c r="T152" s="1561"/>
      <c r="U152" s="1561"/>
      <c r="V152" s="1561"/>
      <c r="W152" s="1561"/>
      <c r="X152" s="1561"/>
      <c r="Y152" s="1561"/>
      <c r="Z152" s="1561"/>
      <c r="AA152" s="1561"/>
      <c r="AB152" s="1561"/>
      <c r="AC152" s="1561"/>
      <c r="AD152" s="1561"/>
      <c r="AE152" s="1561"/>
      <c r="AF152" s="1561"/>
      <c r="AG152" s="1561"/>
      <c r="AH152" s="1561"/>
      <c r="AI152" s="1561"/>
      <c r="AJ152" s="1561"/>
      <c r="AK152" s="1561"/>
      <c r="AL152" s="1561"/>
      <c r="AM152" s="1561"/>
      <c r="AN152" s="1561"/>
      <c r="AO152" s="1561"/>
      <c r="AP152" s="1561"/>
      <c r="AQ152" s="1561"/>
      <c r="AR152" s="1561"/>
      <c r="AS152" s="1561"/>
      <c r="AT152" s="1561"/>
      <c r="AU152" s="1561"/>
      <c r="AV152" s="1561"/>
      <c r="AW152" s="1561"/>
      <c r="AX152" s="1561"/>
      <c r="AY152" s="1561"/>
      <c r="AZ152" s="1561"/>
      <c r="BA152" s="1561"/>
      <c r="BB152" s="1561"/>
      <c r="BC152" s="1561"/>
      <c r="BD152" s="1561"/>
      <c r="BE152" s="1561"/>
      <c r="BF152" s="1561"/>
      <c r="BG152" s="1561"/>
    </row>
    <row r="153" spans="1:59">
      <c r="A153" s="1561"/>
      <c r="B153" s="1561"/>
      <c r="C153" s="1561"/>
      <c r="D153" s="1561"/>
      <c r="E153" s="1561"/>
      <c r="F153" s="1561"/>
      <c r="G153" s="1561"/>
      <c r="H153" s="1561"/>
      <c r="I153" s="1561"/>
      <c r="J153" s="1561"/>
      <c r="K153" s="1561"/>
      <c r="L153" s="1561"/>
      <c r="M153" s="1561"/>
      <c r="N153" s="1561"/>
      <c r="O153" s="1561"/>
      <c r="P153" s="1561"/>
      <c r="Q153" s="1561"/>
      <c r="R153" s="1561"/>
      <c r="S153" s="1561"/>
      <c r="T153" s="1561"/>
      <c r="U153" s="1561"/>
      <c r="V153" s="1561"/>
      <c r="W153" s="1561"/>
      <c r="X153" s="1561"/>
      <c r="Y153" s="1561"/>
      <c r="Z153" s="1561"/>
      <c r="AA153" s="1561"/>
      <c r="AB153" s="1561"/>
      <c r="AC153" s="1561"/>
      <c r="AD153" s="1561"/>
      <c r="AE153" s="1561"/>
      <c r="AF153" s="1561"/>
      <c r="AG153" s="1561"/>
      <c r="AH153" s="1561"/>
      <c r="AI153" s="1561"/>
      <c r="AJ153" s="1561"/>
      <c r="AK153" s="1561"/>
      <c r="AL153" s="1561"/>
      <c r="AM153" s="1561"/>
      <c r="AN153" s="1561"/>
      <c r="AO153" s="1561"/>
      <c r="AP153" s="1561"/>
      <c r="AQ153" s="1561"/>
      <c r="AR153" s="1561"/>
      <c r="AS153" s="1561"/>
      <c r="AT153" s="1561"/>
      <c r="AU153" s="1561"/>
      <c r="AV153" s="1561"/>
      <c r="AW153" s="1561"/>
      <c r="AX153" s="1561"/>
      <c r="AY153" s="1561"/>
      <c r="AZ153" s="1561"/>
      <c r="BA153" s="1561"/>
      <c r="BB153" s="1561"/>
      <c r="BC153" s="1561"/>
      <c r="BD153" s="1561"/>
      <c r="BE153" s="1561"/>
      <c r="BF153" s="1561"/>
      <c r="BG153" s="1561"/>
    </row>
    <row r="154" spans="1:59">
      <c r="A154" s="1561"/>
      <c r="B154" s="1561"/>
      <c r="C154" s="1561"/>
      <c r="D154" s="1561"/>
      <c r="E154" s="1561"/>
      <c r="F154" s="1561"/>
      <c r="G154" s="1561"/>
      <c r="H154" s="1561"/>
      <c r="I154" s="1561"/>
      <c r="J154" s="1561"/>
      <c r="K154" s="1561"/>
      <c r="L154" s="1561"/>
      <c r="M154" s="1561"/>
      <c r="N154" s="1561"/>
      <c r="O154" s="1561"/>
      <c r="P154" s="1561"/>
      <c r="Q154" s="1561"/>
      <c r="R154" s="1561"/>
      <c r="S154" s="1561"/>
      <c r="T154" s="1561"/>
      <c r="U154" s="1561"/>
      <c r="V154" s="1561"/>
      <c r="W154" s="1561"/>
      <c r="X154" s="1561"/>
      <c r="Y154" s="1561"/>
      <c r="Z154" s="1561"/>
      <c r="AA154" s="1561"/>
      <c r="AB154" s="1561"/>
      <c r="AC154" s="1561"/>
      <c r="AD154" s="1561"/>
      <c r="AE154" s="1561"/>
      <c r="AF154" s="1561"/>
      <c r="AG154" s="1561"/>
      <c r="AH154" s="1561"/>
      <c r="AI154" s="1561"/>
      <c r="AJ154" s="1561"/>
      <c r="AK154" s="1561"/>
      <c r="AL154" s="1561"/>
      <c r="AM154" s="1561"/>
      <c r="AN154" s="1561"/>
      <c r="AO154" s="1561"/>
      <c r="AP154" s="1561"/>
      <c r="AQ154" s="1561"/>
      <c r="AR154" s="1561"/>
      <c r="AS154" s="1561"/>
      <c r="AT154" s="1561"/>
      <c r="AU154" s="1561"/>
      <c r="AV154" s="1561"/>
      <c r="AW154" s="1561"/>
      <c r="AX154" s="1561"/>
      <c r="AY154" s="1561"/>
      <c r="AZ154" s="1561"/>
      <c r="BA154" s="1561"/>
      <c r="BB154" s="1561"/>
      <c r="BC154" s="1561"/>
      <c r="BD154" s="1561"/>
      <c r="BE154" s="1561"/>
      <c r="BF154" s="1561"/>
      <c r="BG154" s="1561"/>
    </row>
    <row r="155" spans="1:59">
      <c r="A155" s="1561"/>
      <c r="B155" s="1561"/>
      <c r="C155" s="1561"/>
      <c r="D155" s="1561"/>
      <c r="E155" s="1561"/>
      <c r="F155" s="1561"/>
      <c r="G155" s="1561"/>
      <c r="H155" s="1561"/>
      <c r="I155" s="1561"/>
      <c r="J155" s="1561"/>
      <c r="K155" s="1561"/>
      <c r="L155" s="1561"/>
      <c r="M155" s="1561"/>
      <c r="N155" s="1561"/>
      <c r="O155" s="1561"/>
      <c r="P155" s="1561"/>
      <c r="Q155" s="1561"/>
      <c r="R155" s="1561"/>
      <c r="S155" s="1561"/>
      <c r="T155" s="1561"/>
      <c r="U155" s="1561"/>
      <c r="V155" s="1561"/>
      <c r="W155" s="1561"/>
      <c r="X155" s="1561"/>
      <c r="Y155" s="1561"/>
      <c r="Z155" s="1561"/>
      <c r="AA155" s="1561"/>
      <c r="AB155" s="1561"/>
      <c r="AC155" s="1561"/>
      <c r="AD155" s="1561"/>
      <c r="AE155" s="1561"/>
      <c r="AF155" s="1561"/>
      <c r="AG155" s="1561"/>
      <c r="AH155" s="1561"/>
      <c r="AI155" s="1561"/>
      <c r="AJ155" s="1561"/>
      <c r="AK155" s="1561"/>
      <c r="AL155" s="1561"/>
      <c r="AM155" s="1561"/>
      <c r="AN155" s="1561"/>
      <c r="AO155" s="1561"/>
      <c r="AP155" s="1561"/>
      <c r="AQ155" s="1561"/>
      <c r="AR155" s="1561"/>
      <c r="AS155" s="1561"/>
      <c r="AT155" s="1561"/>
      <c r="AU155" s="1561"/>
      <c r="AV155" s="1561"/>
      <c r="AW155" s="1561"/>
      <c r="AX155" s="1561"/>
      <c r="AY155" s="1561"/>
      <c r="AZ155" s="1561"/>
      <c r="BA155" s="1561"/>
      <c r="BB155" s="1561"/>
      <c r="BC155" s="1561"/>
      <c r="BD155" s="1561"/>
      <c r="BE155" s="1561"/>
      <c r="BF155" s="1561"/>
      <c r="BG155" s="1561"/>
    </row>
    <row r="156" spans="1:59">
      <c r="A156" s="1561"/>
      <c r="B156" s="1561"/>
      <c r="C156" s="1561"/>
      <c r="D156" s="1561"/>
      <c r="E156" s="1561"/>
      <c r="F156" s="1561"/>
      <c r="G156" s="1561"/>
      <c r="H156" s="1561"/>
      <c r="I156" s="1561"/>
      <c r="J156" s="1561"/>
      <c r="K156" s="1561"/>
      <c r="L156" s="1561"/>
      <c r="M156" s="1561"/>
      <c r="N156" s="1561"/>
      <c r="O156" s="1561"/>
      <c r="P156" s="1561"/>
      <c r="Q156" s="1561"/>
      <c r="R156" s="1561"/>
      <c r="S156" s="1561"/>
      <c r="T156" s="1561"/>
      <c r="U156" s="1561"/>
      <c r="V156" s="1561"/>
      <c r="W156" s="1561"/>
      <c r="X156" s="1561"/>
      <c r="Y156" s="1561"/>
      <c r="Z156" s="1561"/>
      <c r="AA156" s="1561"/>
      <c r="AB156" s="1561"/>
      <c r="AC156" s="1561"/>
      <c r="AD156" s="1561"/>
      <c r="AE156" s="1561"/>
      <c r="AF156" s="1561"/>
      <c r="AG156" s="1561"/>
      <c r="AH156" s="1561"/>
      <c r="AI156" s="1561"/>
      <c r="AJ156" s="1561"/>
      <c r="AK156" s="1561"/>
      <c r="AL156" s="1561"/>
      <c r="AM156" s="1561"/>
      <c r="AN156" s="1561"/>
      <c r="AO156" s="1561"/>
      <c r="AP156" s="1561"/>
      <c r="AQ156" s="1561"/>
      <c r="AR156" s="1561"/>
      <c r="AS156" s="1561"/>
      <c r="AT156" s="1561"/>
      <c r="AU156" s="1561"/>
      <c r="AV156" s="1561"/>
      <c r="AW156" s="1561"/>
      <c r="AX156" s="1561"/>
      <c r="AY156" s="1561"/>
      <c r="AZ156" s="1561"/>
      <c r="BA156" s="1561"/>
      <c r="BB156" s="1561"/>
      <c r="BC156" s="1561"/>
      <c r="BD156" s="1561"/>
      <c r="BE156" s="1561"/>
      <c r="BF156" s="1561"/>
      <c r="BG156" s="1561"/>
    </row>
    <row r="157" spans="1:59">
      <c r="A157" s="1561"/>
      <c r="B157" s="1561"/>
      <c r="C157" s="1561"/>
      <c r="D157" s="1561"/>
      <c r="E157" s="1561"/>
      <c r="F157" s="1561"/>
      <c r="G157" s="1561"/>
      <c r="H157" s="1561"/>
      <c r="I157" s="1561"/>
      <c r="J157" s="1561"/>
      <c r="K157" s="1561"/>
      <c r="L157" s="1561"/>
      <c r="M157" s="1561"/>
      <c r="N157" s="1561"/>
      <c r="O157" s="1561"/>
      <c r="P157" s="1561"/>
      <c r="Q157" s="1561"/>
      <c r="R157" s="1561"/>
      <c r="S157" s="1561"/>
      <c r="T157" s="1561"/>
      <c r="U157" s="1561"/>
      <c r="V157" s="1561"/>
      <c r="W157" s="1561"/>
      <c r="X157" s="1561"/>
      <c r="Y157" s="1561"/>
      <c r="Z157" s="1561"/>
      <c r="AA157" s="1561"/>
      <c r="AB157" s="1561"/>
      <c r="AC157" s="1561"/>
      <c r="AD157" s="1561"/>
      <c r="AE157" s="1561"/>
      <c r="AF157" s="1561"/>
      <c r="AG157" s="1561"/>
      <c r="AH157" s="1561"/>
      <c r="AI157" s="1561"/>
      <c r="AJ157" s="1561"/>
      <c r="AK157" s="1561"/>
      <c r="AL157" s="1561"/>
      <c r="AM157" s="1561"/>
      <c r="AN157" s="1561"/>
      <c r="AO157" s="1561"/>
      <c r="AP157" s="1561"/>
      <c r="AQ157" s="1561"/>
      <c r="AR157" s="1561"/>
      <c r="AS157" s="1561"/>
      <c r="AT157" s="1561"/>
      <c r="AU157" s="1561"/>
      <c r="AV157" s="1561"/>
      <c r="AW157" s="1561"/>
      <c r="AX157" s="1561"/>
      <c r="AY157" s="1561"/>
      <c r="AZ157" s="1561"/>
      <c r="BA157" s="1561"/>
      <c r="BB157" s="1561"/>
      <c r="BC157" s="1561"/>
      <c r="BD157" s="1561"/>
      <c r="BE157" s="1561"/>
      <c r="BF157" s="1561"/>
      <c r="BG157" s="1561"/>
    </row>
    <row r="158" spans="1:59">
      <c r="A158" s="1561"/>
      <c r="B158" s="1561"/>
      <c r="C158" s="1561"/>
      <c r="D158" s="1561"/>
      <c r="E158" s="1561"/>
      <c r="F158" s="1561"/>
      <c r="G158" s="1561"/>
      <c r="H158" s="1561"/>
      <c r="I158" s="1561"/>
      <c r="J158" s="1561"/>
      <c r="K158" s="1561"/>
      <c r="L158" s="1561"/>
      <c r="M158" s="1561"/>
      <c r="N158" s="1561"/>
      <c r="O158" s="1561"/>
      <c r="P158" s="1561"/>
      <c r="Q158" s="1561"/>
      <c r="R158" s="1561"/>
      <c r="S158" s="1561"/>
      <c r="T158" s="1561"/>
      <c r="U158" s="1561"/>
      <c r="V158" s="1561"/>
      <c r="W158" s="1561"/>
      <c r="X158" s="1561"/>
      <c r="Y158" s="1561"/>
      <c r="Z158" s="1561"/>
      <c r="AA158" s="1561"/>
      <c r="AB158" s="1561"/>
      <c r="AC158" s="1561"/>
      <c r="AD158" s="1561"/>
      <c r="AE158" s="1561"/>
      <c r="AF158" s="1561"/>
      <c r="AG158" s="1561"/>
      <c r="AH158" s="1561"/>
      <c r="AI158" s="1561"/>
      <c r="AJ158" s="1561"/>
      <c r="AK158" s="1561"/>
      <c r="AL158" s="1561"/>
      <c r="AM158" s="1561"/>
      <c r="AN158" s="1561"/>
      <c r="AO158" s="1561"/>
      <c r="AP158" s="1561"/>
      <c r="AQ158" s="1561"/>
      <c r="AR158" s="1561"/>
      <c r="AS158" s="1561"/>
      <c r="AT158" s="1561"/>
      <c r="AU158" s="1561"/>
      <c r="AV158" s="1561"/>
      <c r="AW158" s="1561"/>
      <c r="AX158" s="1561"/>
      <c r="AY158" s="1561"/>
      <c r="AZ158" s="1561"/>
      <c r="BA158" s="1561"/>
      <c r="BB158" s="1561"/>
      <c r="BC158" s="1561"/>
      <c r="BD158" s="1561"/>
      <c r="BE158" s="1561"/>
      <c r="BF158" s="1561"/>
      <c r="BG158" s="1561"/>
    </row>
    <row r="159" spans="1:59">
      <c r="A159" s="1561"/>
      <c r="B159" s="1561"/>
      <c r="C159" s="1561"/>
      <c r="D159" s="1561"/>
      <c r="E159" s="1561"/>
      <c r="F159" s="1561"/>
      <c r="G159" s="1561"/>
      <c r="H159" s="1561"/>
      <c r="I159" s="1561"/>
      <c r="J159" s="1561"/>
      <c r="K159" s="1561"/>
      <c r="L159" s="1561"/>
      <c r="M159" s="1561"/>
      <c r="N159" s="1561"/>
      <c r="O159" s="1561"/>
      <c r="P159" s="1561"/>
      <c r="Q159" s="1561"/>
      <c r="R159" s="1561"/>
      <c r="S159" s="1561"/>
      <c r="T159" s="1561"/>
      <c r="U159" s="1561"/>
      <c r="V159" s="1561"/>
      <c r="W159" s="1561"/>
      <c r="X159" s="1561"/>
      <c r="Y159" s="1561"/>
      <c r="Z159" s="1561"/>
      <c r="AA159" s="1561"/>
      <c r="AB159" s="1561"/>
      <c r="AC159" s="1561"/>
      <c r="AD159" s="1561"/>
      <c r="AE159" s="1561"/>
      <c r="AF159" s="1561"/>
      <c r="AG159" s="1561"/>
      <c r="AH159" s="1561"/>
      <c r="AI159" s="1561"/>
      <c r="AJ159" s="1561"/>
      <c r="AK159" s="1561"/>
      <c r="AL159" s="1561"/>
      <c r="AM159" s="1561"/>
      <c r="AN159" s="1561"/>
      <c r="AO159" s="1561"/>
      <c r="AP159" s="1561"/>
      <c r="AQ159" s="1561"/>
      <c r="AR159" s="1561"/>
      <c r="AS159" s="1561"/>
      <c r="AT159" s="1561"/>
      <c r="AU159" s="1561"/>
      <c r="AV159" s="1561"/>
      <c r="AW159" s="1561"/>
      <c r="AX159" s="1561"/>
      <c r="AY159" s="1561"/>
      <c r="AZ159" s="1561"/>
      <c r="BA159" s="1561"/>
      <c r="BB159" s="1561"/>
      <c r="BC159" s="1561"/>
      <c r="BD159" s="1561"/>
      <c r="BE159" s="1561"/>
      <c r="BF159" s="1561"/>
      <c r="BG159" s="1561"/>
    </row>
    <row r="160" spans="1:59">
      <c r="A160" s="1561"/>
      <c r="B160" s="1561"/>
      <c r="C160" s="1561"/>
      <c r="D160" s="1561"/>
      <c r="E160" s="1561"/>
      <c r="F160" s="1561"/>
      <c r="G160" s="1561"/>
      <c r="H160" s="1561"/>
      <c r="I160" s="1561"/>
      <c r="J160" s="1561"/>
      <c r="K160" s="1561"/>
      <c r="L160" s="1561"/>
      <c r="M160" s="1561"/>
      <c r="N160" s="1561"/>
      <c r="O160" s="1561"/>
      <c r="P160" s="1561"/>
      <c r="Q160" s="1561"/>
      <c r="R160" s="1561"/>
      <c r="S160" s="1561"/>
      <c r="T160" s="1561"/>
      <c r="U160" s="1561"/>
      <c r="V160" s="1561"/>
      <c r="W160" s="1561"/>
      <c r="X160" s="1561"/>
      <c r="Y160" s="1561"/>
      <c r="Z160" s="1561"/>
      <c r="AA160" s="1561"/>
      <c r="AB160" s="1561"/>
      <c r="AC160" s="1561"/>
      <c r="AD160" s="1561"/>
      <c r="AE160" s="1561"/>
      <c r="AF160" s="1561"/>
      <c r="AG160" s="1561"/>
      <c r="AH160" s="1561"/>
      <c r="AI160" s="1561"/>
      <c r="AJ160" s="1561"/>
      <c r="AK160" s="1561"/>
      <c r="AL160" s="1561"/>
      <c r="AM160" s="1561"/>
      <c r="AN160" s="1561"/>
      <c r="AO160" s="1561"/>
      <c r="AP160" s="1561"/>
      <c r="AQ160" s="1561"/>
      <c r="AR160" s="1561"/>
      <c r="AS160" s="1561"/>
      <c r="AT160" s="1561"/>
      <c r="AU160" s="1561"/>
      <c r="AV160" s="1561"/>
      <c r="AW160" s="1561"/>
      <c r="AX160" s="1561"/>
      <c r="AY160" s="1561"/>
      <c r="AZ160" s="1561"/>
      <c r="BA160" s="1561"/>
      <c r="BB160" s="1561"/>
      <c r="BC160" s="1561"/>
      <c r="BD160" s="1561"/>
      <c r="BE160" s="1561"/>
      <c r="BF160" s="1561"/>
      <c r="BG160" s="1561"/>
    </row>
    <row r="161" spans="1:59">
      <c r="A161" s="1561"/>
      <c r="B161" s="1561"/>
      <c r="C161" s="1561"/>
      <c r="D161" s="1561"/>
      <c r="E161" s="1561"/>
      <c r="F161" s="1561"/>
      <c r="G161" s="1561"/>
      <c r="H161" s="1561"/>
      <c r="I161" s="1561"/>
      <c r="J161" s="1561"/>
      <c r="K161" s="1561"/>
      <c r="L161" s="1561"/>
      <c r="M161" s="1561"/>
      <c r="N161" s="1561"/>
      <c r="O161" s="1561"/>
      <c r="P161" s="1561"/>
      <c r="Q161" s="1561"/>
      <c r="R161" s="1561"/>
      <c r="S161" s="1561"/>
      <c r="T161" s="1561"/>
      <c r="U161" s="1561"/>
      <c r="V161" s="1561"/>
      <c r="W161" s="1561"/>
      <c r="X161" s="1561"/>
      <c r="Y161" s="1561"/>
      <c r="Z161" s="1561"/>
      <c r="AA161" s="1561"/>
      <c r="AB161" s="1561"/>
      <c r="AC161" s="1561"/>
      <c r="AD161" s="1561"/>
      <c r="AE161" s="1561"/>
      <c r="AF161" s="1561"/>
      <c r="AG161" s="1561"/>
      <c r="AH161" s="1561"/>
      <c r="AI161" s="1561"/>
      <c r="AJ161" s="1561"/>
      <c r="AK161" s="1561"/>
      <c r="AL161" s="1561"/>
      <c r="AM161" s="1561"/>
      <c r="AN161" s="1561"/>
      <c r="AO161" s="1561"/>
      <c r="AP161" s="1561"/>
      <c r="AQ161" s="1561"/>
      <c r="AR161" s="1561"/>
      <c r="AS161" s="1561"/>
      <c r="AT161" s="1561"/>
      <c r="AU161" s="1561"/>
      <c r="AV161" s="1561"/>
      <c r="AW161" s="1561"/>
      <c r="AX161" s="1561"/>
      <c r="AY161" s="1561"/>
      <c r="AZ161" s="1561"/>
      <c r="BA161" s="1561"/>
      <c r="BB161" s="1561"/>
      <c r="BC161" s="1561"/>
      <c r="BD161" s="1561"/>
      <c r="BE161" s="1561"/>
      <c r="BF161" s="1561"/>
      <c r="BG161" s="1561"/>
    </row>
    <row r="162" spans="1:59">
      <c r="A162" s="1561"/>
      <c r="B162" s="1561"/>
      <c r="C162" s="1561"/>
      <c r="D162" s="1561"/>
      <c r="E162" s="1561"/>
      <c r="F162" s="1561"/>
      <c r="G162" s="1561"/>
      <c r="H162" s="1561"/>
      <c r="I162" s="1561"/>
      <c r="J162" s="1561"/>
      <c r="K162" s="1561"/>
      <c r="L162" s="1561"/>
      <c r="M162" s="1561"/>
      <c r="N162" s="1561"/>
      <c r="O162" s="1561"/>
      <c r="P162" s="1561"/>
      <c r="Q162" s="1561"/>
      <c r="R162" s="1561"/>
      <c r="S162" s="1561"/>
      <c r="T162" s="1561"/>
      <c r="U162" s="1561"/>
      <c r="V162" s="1561"/>
      <c r="W162" s="1561"/>
      <c r="X162" s="1561"/>
      <c r="Y162" s="1561"/>
      <c r="Z162" s="1561"/>
      <c r="AA162" s="1561"/>
      <c r="AB162" s="1561"/>
      <c r="AC162" s="1561"/>
      <c r="AD162" s="1561"/>
      <c r="AE162" s="1561"/>
      <c r="AF162" s="1561"/>
      <c r="AG162" s="1561"/>
      <c r="AH162" s="1561"/>
      <c r="AI162" s="1561"/>
      <c r="AJ162" s="1561"/>
      <c r="AK162" s="1561"/>
      <c r="AL162" s="1561"/>
      <c r="AM162" s="1561"/>
      <c r="AN162" s="1561"/>
      <c r="AO162" s="1561"/>
      <c r="AP162" s="1561"/>
      <c r="AQ162" s="1561"/>
      <c r="AR162" s="1561"/>
      <c r="AS162" s="1561"/>
      <c r="AT162" s="1561"/>
      <c r="AU162" s="1561"/>
      <c r="AV162" s="1561"/>
      <c r="AW162" s="1561"/>
      <c r="AX162" s="1561"/>
      <c r="AY162" s="1561"/>
      <c r="AZ162" s="1561"/>
      <c r="BA162" s="1561"/>
      <c r="BB162" s="1561"/>
      <c r="BC162" s="1561"/>
      <c r="BD162" s="1561"/>
      <c r="BE162" s="1561"/>
      <c r="BF162" s="1561"/>
      <c r="BG162" s="1561"/>
    </row>
    <row r="163" spans="1:59">
      <c r="A163" s="1561"/>
      <c r="B163" s="1561"/>
      <c r="C163" s="1561"/>
      <c r="D163" s="1561"/>
      <c r="E163" s="1561"/>
      <c r="F163" s="1561"/>
      <c r="G163" s="1561"/>
      <c r="H163" s="1561"/>
      <c r="I163" s="1561"/>
      <c r="J163" s="1561"/>
      <c r="K163" s="1561"/>
      <c r="L163" s="1561"/>
      <c r="M163" s="1561"/>
      <c r="N163" s="1561"/>
      <c r="O163" s="1561"/>
      <c r="P163" s="1561"/>
      <c r="Q163" s="1561"/>
      <c r="R163" s="1561"/>
      <c r="S163" s="1561"/>
      <c r="T163" s="1561"/>
      <c r="U163" s="1561"/>
      <c r="V163" s="1561"/>
      <c r="W163" s="1561"/>
      <c r="X163" s="1561"/>
      <c r="Y163" s="1561"/>
      <c r="Z163" s="1561"/>
      <c r="AA163" s="1561"/>
      <c r="AB163" s="1561"/>
      <c r="AC163" s="1561"/>
      <c r="AD163" s="1561"/>
      <c r="AE163" s="1561"/>
      <c r="AF163" s="1561"/>
      <c r="AG163" s="1561"/>
      <c r="AH163" s="1561"/>
      <c r="AI163" s="1561"/>
      <c r="AJ163" s="1561"/>
      <c r="AK163" s="1561"/>
      <c r="AL163" s="1561"/>
      <c r="AM163" s="1561"/>
      <c r="AN163" s="1561"/>
      <c r="AO163" s="1561"/>
      <c r="AP163" s="1561"/>
      <c r="AQ163" s="1561"/>
      <c r="AR163" s="1561"/>
      <c r="AS163" s="1561"/>
      <c r="AT163" s="1561"/>
      <c r="AU163" s="1561"/>
      <c r="AV163" s="1561"/>
      <c r="AW163" s="1561"/>
      <c r="AX163" s="1561"/>
      <c r="AY163" s="1561"/>
      <c r="AZ163" s="1561"/>
      <c r="BA163" s="1561"/>
      <c r="BB163" s="1561"/>
      <c r="BC163" s="1561"/>
      <c r="BD163" s="1561"/>
      <c r="BE163" s="1561"/>
      <c r="BF163" s="1561"/>
      <c r="BG163" s="1561"/>
    </row>
    <row r="164" spans="1:59">
      <c r="A164" s="1561"/>
      <c r="B164" s="1561"/>
      <c r="C164" s="1561"/>
      <c r="D164" s="1561"/>
      <c r="E164" s="1561"/>
      <c r="F164" s="1561"/>
      <c r="G164" s="1561"/>
      <c r="H164" s="1561"/>
      <c r="I164" s="1561"/>
      <c r="J164" s="1561"/>
      <c r="K164" s="1561"/>
      <c r="L164" s="1561"/>
      <c r="M164" s="1561"/>
      <c r="N164" s="1561"/>
      <c r="O164" s="1561"/>
      <c r="P164" s="1561"/>
      <c r="Q164" s="1561"/>
      <c r="R164" s="1561"/>
      <c r="S164" s="1561"/>
      <c r="T164" s="1561"/>
      <c r="U164" s="1561"/>
      <c r="V164" s="1561"/>
      <c r="W164" s="1561"/>
      <c r="X164" s="1561"/>
      <c r="Y164" s="1561"/>
      <c r="Z164" s="1561"/>
      <c r="AA164" s="1561"/>
      <c r="AB164" s="1561"/>
      <c r="AC164" s="1561"/>
      <c r="AD164" s="1561"/>
      <c r="AE164" s="1561"/>
      <c r="AF164" s="1561"/>
      <c r="AG164" s="1561"/>
      <c r="AH164" s="1561"/>
      <c r="AI164" s="1561"/>
      <c r="AJ164" s="1561"/>
      <c r="AK164" s="1561"/>
      <c r="AL164" s="1561"/>
      <c r="AM164" s="1561"/>
      <c r="AN164" s="1561"/>
      <c r="AO164" s="1561"/>
      <c r="AP164" s="1561"/>
      <c r="AQ164" s="1561"/>
      <c r="AR164" s="1561"/>
      <c r="AS164" s="1561"/>
      <c r="AT164" s="1561"/>
      <c r="AU164" s="1561"/>
      <c r="AV164" s="1561"/>
      <c r="AW164" s="1561"/>
      <c r="AX164" s="1561"/>
      <c r="AY164" s="1561"/>
      <c r="AZ164" s="1561"/>
      <c r="BA164" s="1561"/>
      <c r="BB164" s="1561"/>
      <c r="BC164" s="1561"/>
      <c r="BD164" s="1561"/>
      <c r="BE164" s="1561"/>
      <c r="BF164" s="1561"/>
      <c r="BG164" s="1561"/>
    </row>
    <row r="165" spans="1:59">
      <c r="A165" s="1561"/>
      <c r="B165" s="1561"/>
      <c r="C165" s="1561"/>
      <c r="D165" s="1561"/>
      <c r="E165" s="1561"/>
      <c r="F165" s="1561"/>
      <c r="G165" s="1561"/>
      <c r="H165" s="1561"/>
      <c r="I165" s="1561"/>
      <c r="J165" s="1561"/>
      <c r="K165" s="1561"/>
      <c r="L165" s="1561"/>
      <c r="M165" s="1561"/>
      <c r="N165" s="1561"/>
      <c r="O165" s="1561"/>
      <c r="P165" s="1561"/>
      <c r="Q165" s="1561"/>
      <c r="R165" s="1561"/>
      <c r="S165" s="1561"/>
      <c r="T165" s="1561"/>
      <c r="U165" s="1561"/>
      <c r="V165" s="1561"/>
      <c r="W165" s="1561"/>
      <c r="X165" s="1561"/>
      <c r="Y165" s="1561"/>
      <c r="Z165" s="1561"/>
      <c r="AA165" s="1561"/>
      <c r="AB165" s="1561"/>
      <c r="AC165" s="1561"/>
      <c r="AD165" s="1561"/>
      <c r="AE165" s="1561"/>
      <c r="AF165" s="1561"/>
      <c r="AG165" s="1561"/>
      <c r="AH165" s="1561"/>
      <c r="AI165" s="1561"/>
      <c r="AJ165" s="1561"/>
      <c r="AK165" s="1561"/>
      <c r="AL165" s="1561"/>
      <c r="AM165" s="1561"/>
      <c r="AN165" s="1561"/>
      <c r="AO165" s="1561"/>
      <c r="AP165" s="1561"/>
      <c r="AQ165" s="1561"/>
      <c r="AR165" s="1561"/>
      <c r="AS165" s="1561"/>
      <c r="AT165" s="1561"/>
      <c r="AU165" s="1561"/>
      <c r="AV165" s="1561"/>
      <c r="AW165" s="1561"/>
      <c r="AX165" s="1561"/>
      <c r="AY165" s="1561"/>
      <c r="AZ165" s="1561"/>
      <c r="BA165" s="1561"/>
      <c r="BB165" s="1561"/>
      <c r="BC165" s="1561"/>
      <c r="BD165" s="1561"/>
      <c r="BE165" s="1561"/>
      <c r="BF165" s="1561"/>
      <c r="BG165" s="1561"/>
    </row>
    <row r="166" spans="1:59">
      <c r="A166" s="1561"/>
      <c r="B166" s="1561"/>
      <c r="C166" s="1561"/>
      <c r="D166" s="1561"/>
      <c r="E166" s="1561"/>
      <c r="F166" s="1561"/>
      <c r="G166" s="1561"/>
      <c r="H166" s="1561"/>
      <c r="I166" s="1561"/>
      <c r="J166" s="1561"/>
      <c r="K166" s="1561"/>
      <c r="L166" s="1561"/>
      <c r="M166" s="1561"/>
      <c r="N166" s="1561"/>
      <c r="O166" s="1561"/>
      <c r="P166" s="1561"/>
      <c r="Q166" s="1561"/>
      <c r="R166" s="1561"/>
      <c r="S166" s="1561"/>
      <c r="T166" s="1561"/>
      <c r="U166" s="1561"/>
      <c r="V166" s="1561"/>
      <c r="W166" s="1561"/>
      <c r="X166" s="1561"/>
      <c r="Y166" s="1561"/>
      <c r="Z166" s="1561"/>
      <c r="AA166" s="1561"/>
      <c r="AB166" s="1561"/>
      <c r="AC166" s="1561"/>
      <c r="AD166" s="1561"/>
      <c r="AE166" s="1561"/>
      <c r="AF166" s="1561"/>
      <c r="AG166" s="1561"/>
      <c r="AH166" s="1561"/>
      <c r="AI166" s="1561"/>
      <c r="AJ166" s="1561"/>
      <c r="AK166" s="1561"/>
      <c r="AL166" s="1561"/>
      <c r="AM166" s="1561"/>
      <c r="AN166" s="1561"/>
      <c r="AO166" s="1561"/>
      <c r="AP166" s="1561"/>
      <c r="AQ166" s="1561"/>
      <c r="AR166" s="1561"/>
      <c r="AS166" s="1561"/>
      <c r="AT166" s="1561"/>
      <c r="AU166" s="1561"/>
      <c r="AV166" s="1561"/>
      <c r="AW166" s="1561"/>
      <c r="AX166" s="1561"/>
      <c r="AY166" s="1561"/>
      <c r="AZ166" s="1561"/>
      <c r="BA166" s="1561"/>
      <c r="BB166" s="1561"/>
      <c r="BC166" s="1561"/>
      <c r="BD166" s="1561"/>
      <c r="BE166" s="1561"/>
      <c r="BF166" s="1561"/>
      <c r="BG166" s="1561"/>
    </row>
    <row r="167" spans="1:59">
      <c r="A167" s="1561"/>
      <c r="B167" s="1561"/>
      <c r="C167" s="1561"/>
      <c r="D167" s="1561"/>
      <c r="E167" s="1561"/>
      <c r="F167" s="1561"/>
      <c r="G167" s="1561"/>
      <c r="H167" s="1561"/>
      <c r="I167" s="1561"/>
      <c r="J167" s="1561"/>
      <c r="K167" s="1561"/>
      <c r="L167" s="1561"/>
      <c r="M167" s="1561"/>
      <c r="N167" s="1561"/>
      <c r="O167" s="1561"/>
      <c r="P167" s="1561"/>
      <c r="Q167" s="1561"/>
      <c r="R167" s="1561"/>
      <c r="S167" s="1561"/>
      <c r="T167" s="1561"/>
      <c r="U167" s="1561"/>
      <c r="V167" s="1561"/>
      <c r="W167" s="1561"/>
      <c r="X167" s="1561"/>
      <c r="Y167" s="1561"/>
      <c r="Z167" s="1561"/>
      <c r="AA167" s="1561"/>
      <c r="AB167" s="1561"/>
      <c r="AC167" s="1561"/>
      <c r="AD167" s="1561"/>
      <c r="AE167" s="1561"/>
      <c r="AF167" s="1561"/>
      <c r="AG167" s="1561"/>
      <c r="AH167" s="1561"/>
      <c r="AI167" s="1561"/>
      <c r="AJ167" s="1561"/>
      <c r="AK167" s="1561"/>
      <c r="AL167" s="1561"/>
      <c r="AM167" s="1561"/>
      <c r="AN167" s="1561"/>
      <c r="AO167" s="1561"/>
      <c r="AP167" s="1561"/>
      <c r="AQ167" s="1561"/>
      <c r="AR167" s="1561"/>
      <c r="AS167" s="1561"/>
      <c r="AT167" s="1561"/>
      <c r="AU167" s="1561"/>
      <c r="AV167" s="1561"/>
      <c r="AW167" s="1561"/>
      <c r="AX167" s="1561"/>
      <c r="AY167" s="1561"/>
      <c r="AZ167" s="1561"/>
      <c r="BA167" s="1561"/>
      <c r="BB167" s="1561"/>
      <c r="BC167" s="1561"/>
      <c r="BD167" s="1561"/>
      <c r="BE167" s="1561"/>
      <c r="BF167" s="1561"/>
      <c r="BG167" s="1561"/>
    </row>
    <row r="168" spans="1:59">
      <c r="A168" s="1561"/>
      <c r="B168" s="1561"/>
      <c r="C168" s="1561"/>
      <c r="D168" s="1561"/>
      <c r="E168" s="1561"/>
      <c r="F168" s="1561"/>
      <c r="G168" s="1561"/>
      <c r="H168" s="1561"/>
      <c r="I168" s="1561"/>
      <c r="J168" s="1561"/>
      <c r="K168" s="1561"/>
      <c r="L168" s="1561"/>
      <c r="M168" s="1561"/>
      <c r="N168" s="1561"/>
      <c r="O168" s="1561"/>
      <c r="P168" s="1561"/>
      <c r="Q168" s="1561"/>
      <c r="R168" s="1561"/>
      <c r="S168" s="1561"/>
      <c r="T168" s="1561"/>
      <c r="U168" s="1561"/>
      <c r="V168" s="1561"/>
      <c r="W168" s="1561"/>
      <c r="X168" s="1561"/>
      <c r="Y168" s="1561"/>
      <c r="Z168" s="1561"/>
      <c r="AA168" s="1561"/>
      <c r="AB168" s="1561"/>
      <c r="AC168" s="1561"/>
      <c r="AD168" s="1561"/>
      <c r="AE168" s="1561"/>
      <c r="AF168" s="1561"/>
      <c r="AG168" s="1561"/>
      <c r="AH168" s="1561"/>
      <c r="AI168" s="1561"/>
      <c r="AJ168" s="1561"/>
      <c r="AK168" s="1561"/>
      <c r="AL168" s="1561"/>
      <c r="AM168" s="1561"/>
      <c r="AN168" s="1561"/>
      <c r="AO168" s="1561"/>
      <c r="AP168" s="1561"/>
      <c r="AQ168" s="1561"/>
      <c r="AR168" s="1561"/>
      <c r="AS168" s="1561"/>
      <c r="AT168" s="1561"/>
      <c r="AU168" s="1561"/>
      <c r="AV168" s="1561"/>
      <c r="AW168" s="1561"/>
      <c r="AX168" s="1561"/>
      <c r="AY168" s="1561"/>
      <c r="AZ168" s="1561"/>
      <c r="BA168" s="1561"/>
      <c r="BB168" s="1561"/>
      <c r="BC168" s="1561"/>
      <c r="BD168" s="1561"/>
      <c r="BE168" s="1561"/>
      <c r="BF168" s="1561"/>
      <c r="BG168" s="1561"/>
    </row>
    <row r="169" spans="1:59">
      <c r="A169" s="1561"/>
      <c r="B169" s="1561"/>
      <c r="C169" s="1561"/>
      <c r="D169" s="1561"/>
      <c r="E169" s="1561"/>
      <c r="F169" s="1561"/>
      <c r="G169" s="1561"/>
      <c r="H169" s="1561"/>
      <c r="I169" s="1561"/>
      <c r="J169" s="1561"/>
      <c r="K169" s="1561"/>
      <c r="L169" s="1561"/>
      <c r="M169" s="1561"/>
      <c r="N169" s="1561"/>
      <c r="O169" s="1561"/>
      <c r="P169" s="1561"/>
      <c r="Q169" s="1561"/>
      <c r="R169" s="1561"/>
      <c r="S169" s="1561"/>
      <c r="T169" s="1561"/>
      <c r="U169" s="1561"/>
      <c r="V169" s="1561"/>
      <c r="W169" s="1561"/>
      <c r="X169" s="1561"/>
      <c r="Y169" s="1561"/>
      <c r="Z169" s="1561"/>
      <c r="AA169" s="1561"/>
      <c r="AB169" s="1561"/>
      <c r="AC169" s="1561"/>
      <c r="AD169" s="1561"/>
      <c r="AE169" s="1561"/>
      <c r="AF169" s="1561"/>
      <c r="AG169" s="1561"/>
      <c r="AH169" s="1561"/>
      <c r="AI169" s="1561"/>
      <c r="AJ169" s="1561"/>
      <c r="AK169" s="1561"/>
      <c r="AL169" s="1561"/>
      <c r="AM169" s="1561"/>
      <c r="AN169" s="1561"/>
      <c r="AO169" s="1561"/>
      <c r="AP169" s="1561"/>
      <c r="AQ169" s="1561"/>
      <c r="AR169" s="1561"/>
      <c r="AS169" s="1561"/>
      <c r="AT169" s="1561"/>
      <c r="AU169" s="1561"/>
      <c r="AV169" s="1561"/>
      <c r="AW169" s="1561"/>
      <c r="AX169" s="1561"/>
      <c r="AY169" s="1561"/>
      <c r="AZ169" s="1561"/>
      <c r="BA169" s="1561"/>
      <c r="BB169" s="1561"/>
      <c r="BC169" s="1561"/>
      <c r="BD169" s="1561"/>
      <c r="BE169" s="1561"/>
      <c r="BF169" s="1561"/>
      <c r="BG169" s="1561"/>
    </row>
    <row r="170" spans="1:59">
      <c r="A170" s="1561"/>
      <c r="B170" s="1561"/>
      <c r="C170" s="1561"/>
      <c r="D170" s="1561"/>
      <c r="E170" s="1561"/>
      <c r="F170" s="1561"/>
      <c r="G170" s="1561"/>
      <c r="H170" s="1561"/>
      <c r="I170" s="1561"/>
      <c r="J170" s="1561"/>
      <c r="K170" s="1561"/>
      <c r="L170" s="1561"/>
      <c r="M170" s="1561"/>
      <c r="N170" s="1561"/>
      <c r="O170" s="1561"/>
      <c r="P170" s="1561"/>
      <c r="Q170" s="1561"/>
      <c r="R170" s="1561"/>
      <c r="S170" s="1561"/>
      <c r="T170" s="1561"/>
      <c r="U170" s="1561"/>
      <c r="V170" s="1561"/>
      <c r="W170" s="1561"/>
      <c r="X170" s="1561"/>
      <c r="Y170" s="1561"/>
      <c r="Z170" s="1561"/>
      <c r="AA170" s="1561"/>
      <c r="AB170" s="1561"/>
      <c r="AC170" s="1561"/>
      <c r="AD170" s="1561"/>
      <c r="AE170" s="1561"/>
      <c r="AF170" s="1561"/>
      <c r="AG170" s="1561"/>
      <c r="AH170" s="1561"/>
      <c r="AI170" s="1561"/>
      <c r="AJ170" s="1561"/>
      <c r="AK170" s="1561"/>
      <c r="AL170" s="1561"/>
      <c r="AM170" s="1561"/>
      <c r="AN170" s="1561"/>
      <c r="AO170" s="1561"/>
      <c r="AP170" s="1561"/>
      <c r="AQ170" s="1561"/>
      <c r="AR170" s="1561"/>
      <c r="AS170" s="1561"/>
      <c r="AT170" s="1561"/>
      <c r="AU170" s="1561"/>
      <c r="AV170" s="1561"/>
      <c r="AW170" s="1561"/>
      <c r="AX170" s="1561"/>
      <c r="AY170" s="1561"/>
      <c r="AZ170" s="1561"/>
      <c r="BA170" s="1561"/>
      <c r="BB170" s="1561"/>
      <c r="BC170" s="1561"/>
      <c r="BD170" s="1561"/>
      <c r="BE170" s="1561"/>
      <c r="BF170" s="1561"/>
      <c r="BG170" s="1561"/>
    </row>
    <row r="171" spans="1:59">
      <c r="A171" s="1561"/>
      <c r="B171" s="1561"/>
      <c r="C171" s="1561"/>
      <c r="D171" s="1561"/>
      <c r="E171" s="1561"/>
      <c r="F171" s="1561"/>
      <c r="G171" s="1561"/>
      <c r="H171" s="1561"/>
      <c r="I171" s="1561"/>
      <c r="J171" s="1561"/>
      <c r="K171" s="1561"/>
      <c r="L171" s="1561"/>
      <c r="M171" s="1561"/>
      <c r="N171" s="1561"/>
      <c r="O171" s="1561"/>
      <c r="P171" s="1561"/>
      <c r="Q171" s="1561"/>
      <c r="R171" s="1561"/>
      <c r="S171" s="1561"/>
      <c r="T171" s="1561"/>
      <c r="U171" s="1561"/>
      <c r="V171" s="1561"/>
      <c r="W171" s="1561"/>
      <c r="X171" s="1561"/>
      <c r="Y171" s="1561"/>
      <c r="Z171" s="1561"/>
      <c r="AA171" s="1561"/>
      <c r="AB171" s="1561"/>
      <c r="AC171" s="1561"/>
      <c r="AD171" s="1561"/>
      <c r="AE171" s="1561"/>
      <c r="AF171" s="1561"/>
      <c r="AG171" s="1561"/>
      <c r="AH171" s="1561"/>
      <c r="AI171" s="1561"/>
      <c r="AJ171" s="1561"/>
      <c r="AK171" s="1561"/>
      <c r="AL171" s="1561"/>
      <c r="AM171" s="1561"/>
      <c r="AN171" s="1561"/>
      <c r="AO171" s="1561"/>
      <c r="AP171" s="1561"/>
      <c r="AQ171" s="1561"/>
      <c r="AR171" s="1561"/>
      <c r="AS171" s="1561"/>
      <c r="AT171" s="1561"/>
      <c r="AU171" s="1561"/>
      <c r="AV171" s="1561"/>
      <c r="AW171" s="1561"/>
      <c r="AX171" s="1561"/>
      <c r="AY171" s="1561"/>
      <c r="AZ171" s="1561"/>
      <c r="BA171" s="1561"/>
      <c r="BB171" s="1561"/>
      <c r="BC171" s="1561"/>
      <c r="BD171" s="1561"/>
      <c r="BE171" s="1561"/>
      <c r="BF171" s="1561"/>
      <c r="BG171" s="1561"/>
    </row>
    <row r="172" spans="1:59">
      <c r="A172" s="1561"/>
      <c r="B172" s="1561"/>
      <c r="C172" s="1561"/>
      <c r="D172" s="1561"/>
      <c r="E172" s="1561"/>
      <c r="F172" s="1561"/>
      <c r="G172" s="1561"/>
      <c r="H172" s="1561"/>
      <c r="I172" s="1561"/>
      <c r="J172" s="1561"/>
      <c r="K172" s="1561"/>
      <c r="L172" s="1561"/>
      <c r="M172" s="1561"/>
      <c r="N172" s="1561"/>
      <c r="O172" s="1561"/>
      <c r="P172" s="1561"/>
      <c r="Q172" s="1561"/>
      <c r="R172" s="1561"/>
      <c r="S172" s="1561"/>
      <c r="T172" s="1561"/>
      <c r="U172" s="1561"/>
      <c r="V172" s="1561"/>
      <c r="W172" s="1561"/>
      <c r="X172" s="1561"/>
      <c r="Y172" s="1561"/>
      <c r="Z172" s="1561"/>
      <c r="AA172" s="1561"/>
      <c r="AB172" s="1561"/>
      <c r="AC172" s="1561"/>
      <c r="AD172" s="1561"/>
      <c r="AE172" s="1561"/>
      <c r="AF172" s="1561"/>
      <c r="AG172" s="1561"/>
      <c r="AH172" s="1561"/>
      <c r="AI172" s="1561"/>
      <c r="AJ172" s="1561"/>
      <c r="AK172" s="1561"/>
      <c r="AL172" s="1561"/>
      <c r="AM172" s="1561"/>
      <c r="AN172" s="1561"/>
      <c r="AO172" s="1561"/>
      <c r="AP172" s="1561"/>
      <c r="AQ172" s="1561"/>
      <c r="AR172" s="1561"/>
      <c r="AS172" s="1561"/>
      <c r="AT172" s="1561"/>
      <c r="AU172" s="1561"/>
      <c r="AV172" s="1561"/>
      <c r="AW172" s="1561"/>
      <c r="AX172" s="1561"/>
      <c r="AY172" s="1561"/>
      <c r="AZ172" s="1561"/>
      <c r="BA172" s="1561"/>
      <c r="BB172" s="1561"/>
      <c r="BC172" s="1561"/>
      <c r="BD172" s="1561"/>
      <c r="BE172" s="1561"/>
      <c r="BF172" s="1561"/>
      <c r="BG172" s="1561"/>
    </row>
    <row r="173" spans="1:59">
      <c r="A173" s="1561"/>
      <c r="B173" s="1561"/>
      <c r="C173" s="1561"/>
      <c r="D173" s="1561"/>
      <c r="E173" s="1561"/>
      <c r="F173" s="1561"/>
      <c r="G173" s="1561"/>
      <c r="H173" s="1561"/>
      <c r="I173" s="1561"/>
      <c r="J173" s="1561"/>
      <c r="K173" s="1561"/>
      <c r="L173" s="1561"/>
      <c r="M173" s="1561"/>
      <c r="N173" s="1561"/>
      <c r="O173" s="1561"/>
      <c r="P173" s="1561"/>
      <c r="Q173" s="1561"/>
      <c r="R173" s="1561"/>
      <c r="S173" s="1561"/>
      <c r="T173" s="1561"/>
      <c r="U173" s="1561"/>
      <c r="V173" s="1561"/>
      <c r="W173" s="1561"/>
      <c r="X173" s="1561"/>
      <c r="Y173" s="1561"/>
      <c r="Z173" s="1561"/>
      <c r="AA173" s="1561"/>
      <c r="AB173" s="1561"/>
      <c r="AC173" s="1561"/>
      <c r="AD173" s="1561"/>
      <c r="AE173" s="1561"/>
      <c r="AF173" s="1561"/>
      <c r="AG173" s="1561"/>
      <c r="AH173" s="1561"/>
      <c r="AI173" s="1561"/>
      <c r="AJ173" s="1561"/>
      <c r="AK173" s="1561"/>
      <c r="AL173" s="1561"/>
      <c r="AM173" s="1561"/>
      <c r="AN173" s="1561"/>
      <c r="AO173" s="1561"/>
      <c r="AP173" s="1561"/>
      <c r="AQ173" s="1561"/>
      <c r="AR173" s="1561"/>
      <c r="AS173" s="1561"/>
      <c r="AT173" s="1561"/>
      <c r="AU173" s="1561"/>
      <c r="AV173" s="1561"/>
      <c r="AW173" s="1561"/>
      <c r="AX173" s="1561"/>
      <c r="AY173" s="1561"/>
      <c r="AZ173" s="1561"/>
      <c r="BA173" s="1561"/>
      <c r="BB173" s="1561"/>
      <c r="BC173" s="1561"/>
      <c r="BD173" s="1561"/>
      <c r="BE173" s="1561"/>
      <c r="BF173" s="1561"/>
      <c r="BG173" s="1561"/>
    </row>
    <row r="174" spans="1:59">
      <c r="A174" s="1561"/>
      <c r="B174" s="1561"/>
      <c r="C174" s="1561"/>
      <c r="D174" s="1561"/>
      <c r="E174" s="1561"/>
      <c r="F174" s="1561"/>
      <c r="G174" s="1561"/>
      <c r="H174" s="1561"/>
      <c r="I174" s="1561"/>
      <c r="J174" s="1561"/>
      <c r="K174" s="1561"/>
      <c r="L174" s="1561"/>
      <c r="M174" s="1561"/>
      <c r="N174" s="1561"/>
      <c r="O174" s="1561"/>
      <c r="P174" s="1561"/>
      <c r="Q174" s="1561"/>
      <c r="R174" s="1561"/>
      <c r="S174" s="1561"/>
      <c r="T174" s="1561"/>
      <c r="U174" s="1561"/>
      <c r="V174" s="1561"/>
      <c r="W174" s="1561"/>
      <c r="X174" s="1561"/>
      <c r="Y174" s="1561"/>
      <c r="Z174" s="1561"/>
      <c r="AA174" s="1561"/>
      <c r="AB174" s="1561"/>
      <c r="AC174" s="1561"/>
      <c r="AD174" s="1561"/>
      <c r="AE174" s="1561"/>
      <c r="AF174" s="1561"/>
      <c r="AG174" s="1561"/>
      <c r="AH174" s="1561"/>
      <c r="AI174" s="1561"/>
      <c r="AJ174" s="1561"/>
      <c r="AK174" s="1561"/>
      <c r="AL174" s="1561"/>
      <c r="AM174" s="1561"/>
      <c r="AN174" s="1561"/>
      <c r="AO174" s="1561"/>
      <c r="AP174" s="1561"/>
      <c r="AQ174" s="1561"/>
      <c r="AR174" s="1561"/>
      <c r="AS174" s="1561"/>
      <c r="AT174" s="1561"/>
      <c r="AU174" s="1561"/>
      <c r="AV174" s="1561"/>
      <c r="AW174" s="1561"/>
      <c r="AX174" s="1561"/>
      <c r="AY174" s="1561"/>
      <c r="AZ174" s="1561"/>
      <c r="BA174" s="1561"/>
      <c r="BB174" s="1561"/>
      <c r="BC174" s="1561"/>
      <c r="BD174" s="1561"/>
      <c r="BE174" s="1561"/>
      <c r="BF174" s="1561"/>
      <c r="BG174" s="1561"/>
    </row>
    <row r="175" spans="1:59">
      <c r="A175" s="1561"/>
      <c r="B175" s="1561"/>
      <c r="C175" s="1561"/>
      <c r="D175" s="1561"/>
      <c r="E175" s="1561"/>
      <c r="F175" s="1561"/>
      <c r="G175" s="1561"/>
      <c r="H175" s="1561"/>
      <c r="I175" s="1561"/>
      <c r="J175" s="1561"/>
      <c r="K175" s="1561"/>
      <c r="L175" s="1561"/>
      <c r="M175" s="1561"/>
      <c r="N175" s="1561"/>
      <c r="O175" s="1561"/>
      <c r="P175" s="1561"/>
      <c r="Q175" s="1561"/>
      <c r="R175" s="1561"/>
      <c r="S175" s="1561"/>
      <c r="T175" s="1561"/>
      <c r="U175" s="1561"/>
      <c r="V175" s="1561"/>
      <c r="W175" s="1561"/>
      <c r="X175" s="1561"/>
      <c r="Y175" s="1561"/>
      <c r="Z175" s="1561"/>
      <c r="AA175" s="1561"/>
      <c r="AB175" s="1561"/>
      <c r="AC175" s="1561"/>
      <c r="AD175" s="1561"/>
      <c r="AE175" s="1561"/>
      <c r="AF175" s="1561"/>
      <c r="AG175" s="1561"/>
      <c r="AH175" s="1561"/>
      <c r="AI175" s="1561"/>
      <c r="AJ175" s="1561"/>
      <c r="AK175" s="1561"/>
      <c r="AL175" s="1561"/>
      <c r="AM175" s="1561"/>
      <c r="AN175" s="1561"/>
      <c r="AO175" s="1561"/>
      <c r="AP175" s="1561"/>
      <c r="AQ175" s="1561"/>
      <c r="AR175" s="1561"/>
      <c r="AS175" s="1561"/>
      <c r="AT175" s="1561"/>
      <c r="AU175" s="1561"/>
      <c r="AV175" s="1561"/>
      <c r="AW175" s="1561"/>
      <c r="AX175" s="1561"/>
      <c r="AY175" s="1561"/>
      <c r="AZ175" s="1561"/>
      <c r="BA175" s="1561"/>
      <c r="BB175" s="1561"/>
      <c r="BC175" s="1561"/>
      <c r="BD175" s="1561"/>
      <c r="BE175" s="1561"/>
      <c r="BF175" s="1561"/>
      <c r="BG175" s="1561"/>
    </row>
    <row r="176" spans="1:59">
      <c r="A176" s="1561"/>
      <c r="B176" s="1561"/>
      <c r="C176" s="1561"/>
      <c r="D176" s="1561"/>
      <c r="E176" s="1561"/>
      <c r="F176" s="1561"/>
      <c r="G176" s="1561"/>
      <c r="H176" s="1561"/>
      <c r="I176" s="1561"/>
      <c r="J176" s="1561"/>
      <c r="K176" s="1561"/>
      <c r="L176" s="1561"/>
      <c r="M176" s="1561"/>
      <c r="N176" s="1561"/>
      <c r="O176" s="1561"/>
      <c r="P176" s="1561"/>
      <c r="Q176" s="1561"/>
      <c r="R176" s="1561"/>
      <c r="S176" s="1561"/>
      <c r="T176" s="1561"/>
      <c r="U176" s="1561"/>
      <c r="V176" s="1561"/>
      <c r="W176" s="1561"/>
      <c r="X176" s="1561"/>
      <c r="Y176" s="1561"/>
      <c r="Z176" s="1561"/>
      <c r="AA176" s="1561"/>
      <c r="AB176" s="1561"/>
      <c r="AC176" s="1561"/>
      <c r="AD176" s="1561"/>
      <c r="AE176" s="1561"/>
      <c r="AF176" s="1561"/>
      <c r="AG176" s="1561"/>
      <c r="AH176" s="1561"/>
      <c r="AI176" s="1561"/>
      <c r="AJ176" s="1561"/>
      <c r="AK176" s="1561"/>
      <c r="AL176" s="1561"/>
      <c r="AM176" s="1561"/>
      <c r="AN176" s="1561"/>
      <c r="AO176" s="1561"/>
      <c r="AP176" s="1561"/>
      <c r="AQ176" s="1561"/>
      <c r="AR176" s="1561"/>
      <c r="AS176" s="1561"/>
      <c r="AT176" s="1561"/>
      <c r="AU176" s="1561"/>
      <c r="AV176" s="1561"/>
      <c r="AW176" s="1561"/>
      <c r="AX176" s="1561"/>
      <c r="AY176" s="1561"/>
      <c r="AZ176" s="1561"/>
      <c r="BA176" s="1561"/>
      <c r="BB176" s="1561"/>
      <c r="BC176" s="1561"/>
      <c r="BD176" s="1561"/>
      <c r="BE176" s="1561"/>
      <c r="BF176" s="1561"/>
      <c r="BG176" s="1561"/>
    </row>
    <row r="177" spans="1:59">
      <c r="A177" s="1561"/>
      <c r="B177" s="1561"/>
      <c r="C177" s="1561"/>
      <c r="D177" s="1561"/>
      <c r="E177" s="1561"/>
      <c r="F177" s="1561"/>
      <c r="G177" s="1561"/>
      <c r="H177" s="1561"/>
      <c r="I177" s="1561"/>
      <c r="J177" s="1561"/>
      <c r="K177" s="1561"/>
      <c r="L177" s="1561"/>
      <c r="M177" s="1561"/>
      <c r="N177" s="1561"/>
      <c r="O177" s="1561"/>
      <c r="P177" s="1561"/>
      <c r="Q177" s="1561"/>
      <c r="R177" s="1561"/>
      <c r="S177" s="1561"/>
      <c r="T177" s="1561"/>
      <c r="U177" s="1561"/>
      <c r="V177" s="1561"/>
      <c r="W177" s="1561"/>
      <c r="X177" s="1561"/>
      <c r="Y177" s="1561"/>
      <c r="Z177" s="1561"/>
      <c r="AA177" s="1561"/>
      <c r="AB177" s="1561"/>
      <c r="AC177" s="1561"/>
      <c r="AD177" s="1561"/>
      <c r="AE177" s="1561"/>
      <c r="AF177" s="1561"/>
      <c r="AG177" s="1561"/>
      <c r="AH177" s="1561"/>
      <c r="AI177" s="1561"/>
      <c r="AJ177" s="1561"/>
      <c r="AK177" s="1561"/>
      <c r="AL177" s="1561"/>
      <c r="AM177" s="1561"/>
      <c r="AN177" s="1561"/>
      <c r="AO177" s="1561"/>
      <c r="AP177" s="1561"/>
      <c r="AQ177" s="1561"/>
      <c r="AR177" s="1561"/>
      <c r="AS177" s="1561"/>
      <c r="AT177" s="1561"/>
      <c r="AU177" s="1561"/>
      <c r="AV177" s="1561"/>
      <c r="AW177" s="1561"/>
      <c r="AX177" s="1561"/>
      <c r="AY177" s="1561"/>
      <c r="AZ177" s="1561"/>
      <c r="BA177" s="1561"/>
      <c r="BB177" s="1561"/>
      <c r="BC177" s="1561"/>
      <c r="BD177" s="1561"/>
      <c r="BE177" s="1561"/>
      <c r="BF177" s="1561"/>
      <c r="BG177" s="1561"/>
    </row>
    <row r="178" spans="1:59">
      <c r="A178" s="1561"/>
      <c r="B178" s="1561"/>
      <c r="C178" s="1561"/>
      <c r="D178" s="1561"/>
      <c r="E178" s="1561"/>
      <c r="F178" s="1561"/>
      <c r="G178" s="1561"/>
      <c r="H178" s="1561"/>
      <c r="I178" s="1561"/>
      <c r="J178" s="1561"/>
      <c r="K178" s="1561"/>
      <c r="L178" s="1561"/>
      <c r="M178" s="1561"/>
      <c r="N178" s="1561"/>
      <c r="O178" s="1561"/>
      <c r="P178" s="1561"/>
      <c r="Q178" s="1561"/>
      <c r="R178" s="1561"/>
      <c r="S178" s="1561"/>
      <c r="T178" s="1561"/>
      <c r="U178" s="1561"/>
      <c r="V178" s="1561"/>
      <c r="W178" s="1561"/>
      <c r="X178" s="1561"/>
      <c r="Y178" s="1561"/>
      <c r="Z178" s="1561"/>
      <c r="AA178" s="1561"/>
      <c r="AB178" s="1561"/>
      <c r="AC178" s="1561"/>
      <c r="AD178" s="1561"/>
      <c r="AE178" s="1561"/>
      <c r="AF178" s="1561"/>
      <c r="AG178" s="1561"/>
      <c r="AH178" s="1561"/>
      <c r="AI178" s="1561"/>
      <c r="AJ178" s="1561"/>
      <c r="AK178" s="1561"/>
      <c r="AL178" s="1561"/>
      <c r="AM178" s="1561"/>
      <c r="AN178" s="1561"/>
      <c r="AO178" s="1561"/>
      <c r="AP178" s="1561"/>
      <c r="AQ178" s="1561"/>
      <c r="AR178" s="1561"/>
      <c r="AS178" s="1561"/>
      <c r="AT178" s="1561"/>
      <c r="AU178" s="1561"/>
      <c r="AV178" s="1561"/>
      <c r="AW178" s="1561"/>
      <c r="AX178" s="1561"/>
      <c r="AY178" s="1561"/>
      <c r="AZ178" s="1561"/>
      <c r="BA178" s="1561"/>
      <c r="BB178" s="1561"/>
      <c r="BC178" s="1561"/>
      <c r="BD178" s="1561"/>
      <c r="BE178" s="1561"/>
      <c r="BF178" s="1561"/>
      <c r="BG178" s="1561"/>
    </row>
    <row r="179" spans="1:59">
      <c r="A179" s="1561"/>
      <c r="B179" s="1561"/>
      <c r="C179" s="1561"/>
      <c r="D179" s="1561"/>
      <c r="E179" s="1561"/>
      <c r="F179" s="1561"/>
      <c r="G179" s="1561"/>
      <c r="H179" s="1561"/>
      <c r="I179" s="1561"/>
      <c r="J179" s="1561"/>
      <c r="K179" s="1561"/>
      <c r="L179" s="1561"/>
      <c r="M179" s="1561"/>
      <c r="N179" s="1561"/>
      <c r="O179" s="1561"/>
      <c r="P179" s="1561"/>
      <c r="Q179" s="1561"/>
      <c r="R179" s="1561"/>
      <c r="S179" s="1561"/>
      <c r="T179" s="1561"/>
      <c r="U179" s="1561"/>
      <c r="V179" s="1561"/>
      <c r="W179" s="1561"/>
      <c r="X179" s="1561"/>
      <c r="Y179" s="1561"/>
      <c r="Z179" s="1561"/>
      <c r="AA179" s="1561"/>
      <c r="AB179" s="1561"/>
      <c r="AC179" s="1561"/>
      <c r="AD179" s="1561"/>
      <c r="AE179" s="1561"/>
      <c r="AF179" s="1561"/>
      <c r="AG179" s="1561"/>
      <c r="AH179" s="1561"/>
      <c r="AI179" s="1561"/>
      <c r="AJ179" s="1561"/>
      <c r="AK179" s="1561"/>
      <c r="AL179" s="1561"/>
      <c r="AM179" s="1561"/>
      <c r="AN179" s="1561"/>
      <c r="AO179" s="1561"/>
      <c r="AP179" s="1561"/>
      <c r="AQ179" s="1561"/>
      <c r="AR179" s="1561"/>
      <c r="AS179" s="1561"/>
      <c r="AT179" s="1561"/>
      <c r="AU179" s="1561"/>
      <c r="AV179" s="1561"/>
      <c r="AW179" s="1561"/>
      <c r="AX179" s="1561"/>
      <c r="AY179" s="1561"/>
      <c r="AZ179" s="1561"/>
      <c r="BA179" s="1561"/>
      <c r="BB179" s="1561"/>
      <c r="BC179" s="1561"/>
      <c r="BD179" s="1561"/>
      <c r="BE179" s="1561"/>
      <c r="BF179" s="1561"/>
      <c r="BG179" s="1561"/>
    </row>
    <row r="180" spans="1:59">
      <c r="A180" s="1561"/>
      <c r="B180" s="1561"/>
      <c r="C180" s="1561"/>
      <c r="D180" s="1561"/>
      <c r="E180" s="1561"/>
      <c r="F180" s="1561"/>
      <c r="G180" s="1561"/>
      <c r="H180" s="1561"/>
      <c r="I180" s="1561"/>
      <c r="J180" s="1561"/>
      <c r="K180" s="1561"/>
      <c r="L180" s="1561"/>
      <c r="M180" s="1561"/>
      <c r="N180" s="1561"/>
      <c r="O180" s="1561"/>
      <c r="P180" s="1561"/>
      <c r="Q180" s="1561"/>
      <c r="R180" s="1561"/>
      <c r="S180" s="1561"/>
      <c r="T180" s="1561"/>
      <c r="U180" s="1561"/>
      <c r="V180" s="1561"/>
      <c r="W180" s="1561"/>
      <c r="X180" s="1561"/>
      <c r="Y180" s="1561"/>
      <c r="Z180" s="1561"/>
      <c r="AA180" s="1561"/>
      <c r="AB180" s="1561"/>
      <c r="AC180" s="1561"/>
      <c r="AD180" s="1561"/>
      <c r="AE180" s="1561"/>
      <c r="AF180" s="1561"/>
      <c r="AG180" s="1561"/>
      <c r="AH180" s="1561"/>
      <c r="AI180" s="1561"/>
      <c r="AJ180" s="1561"/>
      <c r="AK180" s="1561"/>
      <c r="AL180" s="1561"/>
      <c r="AM180" s="1561"/>
      <c r="AN180" s="1561"/>
      <c r="AO180" s="1561"/>
      <c r="AP180" s="1561"/>
      <c r="AQ180" s="1561"/>
      <c r="AR180" s="1561"/>
      <c r="AS180" s="1561"/>
      <c r="AT180" s="1561"/>
      <c r="AU180" s="1561"/>
      <c r="AV180" s="1561"/>
      <c r="AW180" s="1561"/>
      <c r="AX180" s="1561"/>
      <c r="AY180" s="1561"/>
      <c r="AZ180" s="1561"/>
      <c r="BA180" s="1561"/>
      <c r="BB180" s="1561"/>
      <c r="BC180" s="1561"/>
      <c r="BD180" s="1561"/>
      <c r="BE180" s="1561"/>
      <c r="BF180" s="1561"/>
      <c r="BG180" s="1561"/>
    </row>
    <row r="181" spans="1:59">
      <c r="A181" s="1561"/>
      <c r="B181" s="1561"/>
      <c r="C181" s="1561"/>
      <c r="D181" s="1561"/>
      <c r="E181" s="1561"/>
      <c r="F181" s="1561"/>
      <c r="G181" s="1561"/>
      <c r="H181" s="1561"/>
      <c r="I181" s="1561"/>
      <c r="J181" s="1561"/>
      <c r="K181" s="1561"/>
      <c r="L181" s="1561"/>
      <c r="M181" s="1561"/>
      <c r="N181" s="1561"/>
      <c r="O181" s="1561"/>
      <c r="P181" s="1561"/>
      <c r="Q181" s="1561"/>
      <c r="R181" s="1561"/>
      <c r="S181" s="1561"/>
      <c r="T181" s="1561"/>
      <c r="U181" s="1561"/>
      <c r="V181" s="1561"/>
      <c r="W181" s="1561"/>
      <c r="X181" s="1561"/>
      <c r="Y181" s="1561"/>
      <c r="Z181" s="1561"/>
      <c r="AA181" s="1561"/>
      <c r="AB181" s="1561"/>
      <c r="AC181" s="1561"/>
      <c r="AD181" s="1561"/>
      <c r="AE181" s="1561"/>
      <c r="AF181" s="1561"/>
      <c r="AG181" s="1561"/>
      <c r="AH181" s="1561"/>
      <c r="AI181" s="1561"/>
      <c r="AJ181" s="1561"/>
      <c r="AK181" s="1561"/>
      <c r="AL181" s="1561"/>
      <c r="AM181" s="1561"/>
      <c r="AN181" s="1561"/>
      <c r="AO181" s="1561"/>
      <c r="AP181" s="1561"/>
      <c r="AQ181" s="1561"/>
      <c r="AR181" s="1561"/>
      <c r="AS181" s="1561"/>
      <c r="AT181" s="1561"/>
      <c r="AU181" s="1561"/>
      <c r="AV181" s="1561"/>
      <c r="AW181" s="1561"/>
      <c r="AX181" s="1561"/>
      <c r="AY181" s="1561"/>
      <c r="AZ181" s="1561"/>
      <c r="BA181" s="1561"/>
      <c r="BB181" s="1561"/>
      <c r="BC181" s="1561"/>
      <c r="BD181" s="1561"/>
      <c r="BE181" s="1561"/>
      <c r="BF181" s="1561"/>
      <c r="BG181" s="1561"/>
    </row>
    <row r="182" spans="1:59">
      <c r="A182" s="1561"/>
      <c r="B182" s="1561"/>
      <c r="C182" s="1561"/>
      <c r="D182" s="1561"/>
      <c r="E182" s="1561"/>
      <c r="F182" s="1561"/>
      <c r="G182" s="1561"/>
      <c r="H182" s="1561"/>
      <c r="I182" s="1561"/>
      <c r="J182" s="1561"/>
      <c r="K182" s="1561"/>
      <c r="L182" s="1561"/>
      <c r="M182" s="1561"/>
      <c r="N182" s="1561"/>
      <c r="O182" s="1561"/>
      <c r="P182" s="1561"/>
      <c r="Q182" s="1561"/>
      <c r="R182" s="1561"/>
      <c r="S182" s="1561"/>
      <c r="T182" s="1561"/>
      <c r="U182" s="1561"/>
      <c r="V182" s="1561"/>
      <c r="W182" s="1561"/>
      <c r="X182" s="1561"/>
      <c r="Y182" s="1561"/>
      <c r="Z182" s="1561"/>
      <c r="AA182" s="1561"/>
      <c r="AB182" s="1561"/>
      <c r="AC182" s="1561"/>
      <c r="AD182" s="1561"/>
      <c r="AE182" s="1561"/>
      <c r="AF182" s="1561"/>
      <c r="AG182" s="1561"/>
      <c r="AH182" s="1561"/>
      <c r="AI182" s="1561"/>
      <c r="AJ182" s="1561"/>
      <c r="AK182" s="1561"/>
      <c r="AL182" s="1561"/>
      <c r="AM182" s="1561"/>
      <c r="AN182" s="1561"/>
      <c r="AO182" s="1561"/>
      <c r="AP182" s="1561"/>
      <c r="AQ182" s="1561"/>
      <c r="AR182" s="1561"/>
      <c r="AS182" s="1561"/>
      <c r="AT182" s="1561"/>
      <c r="AU182" s="1561"/>
      <c r="AV182" s="1561"/>
      <c r="AW182" s="1561"/>
      <c r="AX182" s="1561"/>
      <c r="AY182" s="1561"/>
      <c r="AZ182" s="1561"/>
      <c r="BA182" s="1561"/>
      <c r="BB182" s="1561"/>
      <c r="BC182" s="1561"/>
      <c r="BD182" s="1561"/>
      <c r="BE182" s="1561"/>
      <c r="BF182" s="1561"/>
      <c r="BG182" s="1561"/>
    </row>
    <row r="183" spans="1:59">
      <c r="A183" s="1561"/>
      <c r="B183" s="1561"/>
      <c r="C183" s="1561"/>
      <c r="D183" s="1561"/>
      <c r="E183" s="1561"/>
      <c r="F183" s="1561"/>
      <c r="G183" s="1561"/>
      <c r="H183" s="1561"/>
      <c r="I183" s="1561"/>
      <c r="J183" s="1561"/>
      <c r="K183" s="1561"/>
      <c r="L183" s="1561"/>
      <c r="M183" s="1561"/>
      <c r="N183" s="1561"/>
      <c r="O183" s="1561"/>
      <c r="P183" s="1561"/>
      <c r="Q183" s="1561"/>
      <c r="R183" s="1561"/>
      <c r="S183" s="1561"/>
      <c r="T183" s="1561"/>
      <c r="U183" s="1561"/>
      <c r="V183" s="1561"/>
      <c r="W183" s="1561"/>
      <c r="X183" s="1561"/>
      <c r="Y183" s="1561"/>
      <c r="Z183" s="1561"/>
      <c r="AA183" s="1561"/>
      <c r="AB183" s="1561"/>
      <c r="AC183" s="1561"/>
      <c r="AD183" s="1561"/>
      <c r="AE183" s="1561"/>
      <c r="AF183" s="1561"/>
      <c r="AG183" s="1561"/>
      <c r="AH183" s="1561"/>
      <c r="AI183" s="1561"/>
      <c r="AJ183" s="1561"/>
      <c r="AK183" s="1561"/>
      <c r="AL183" s="1561"/>
      <c r="AM183" s="1561"/>
      <c r="AN183" s="1561"/>
      <c r="AO183" s="1561"/>
      <c r="AP183" s="1561"/>
      <c r="AQ183" s="1561"/>
      <c r="AR183" s="1561"/>
      <c r="AS183" s="1561"/>
      <c r="AT183" s="1561"/>
      <c r="AU183" s="1561"/>
      <c r="AV183" s="1561"/>
      <c r="AW183" s="1561"/>
      <c r="AX183" s="1561"/>
      <c r="AY183" s="1561"/>
      <c r="AZ183" s="1561"/>
      <c r="BA183" s="1561"/>
      <c r="BB183" s="1561"/>
      <c r="BC183" s="1561"/>
      <c r="BD183" s="1561"/>
      <c r="BE183" s="1561"/>
      <c r="BF183" s="1561"/>
      <c r="BG183" s="1561"/>
    </row>
    <row r="184" spans="1:59">
      <c r="A184" s="1561"/>
      <c r="B184" s="1561"/>
      <c r="C184" s="1561"/>
      <c r="D184" s="1561"/>
      <c r="E184" s="1561"/>
      <c r="F184" s="1561"/>
      <c r="G184" s="1561"/>
      <c r="H184" s="1561"/>
      <c r="I184" s="1561"/>
      <c r="J184" s="1561"/>
      <c r="K184" s="1561"/>
      <c r="L184" s="1561"/>
      <c r="M184" s="1561"/>
      <c r="N184" s="1561"/>
      <c r="O184" s="1561"/>
      <c r="P184" s="1561"/>
      <c r="Q184" s="1561"/>
      <c r="R184" s="1561"/>
      <c r="S184" s="1561"/>
      <c r="T184" s="1561"/>
      <c r="U184" s="1561"/>
      <c r="V184" s="1561"/>
      <c r="W184" s="1561"/>
      <c r="X184" s="1561"/>
      <c r="Y184" s="1561"/>
      <c r="Z184" s="1561"/>
      <c r="AA184" s="1561"/>
      <c r="AB184" s="1561"/>
      <c r="AC184" s="1561"/>
      <c r="AD184" s="1561"/>
      <c r="AE184" s="1561"/>
      <c r="AF184" s="1561"/>
      <c r="AG184" s="1561"/>
      <c r="AH184" s="1561"/>
      <c r="AI184" s="1561"/>
      <c r="AJ184" s="1561"/>
      <c r="AK184" s="1561"/>
      <c r="AL184" s="1561"/>
      <c r="AM184" s="1561"/>
      <c r="AN184" s="1561"/>
      <c r="AO184" s="1561"/>
      <c r="AP184" s="1561"/>
      <c r="AQ184" s="1561"/>
      <c r="AR184" s="1561"/>
      <c r="AS184" s="1561"/>
      <c r="AT184" s="1561"/>
      <c r="AU184" s="1561"/>
      <c r="AV184" s="1561"/>
      <c r="AW184" s="1561"/>
      <c r="AX184" s="1561"/>
      <c r="AY184" s="1561"/>
      <c r="AZ184" s="1561"/>
      <c r="BA184" s="1561"/>
      <c r="BB184" s="1561"/>
      <c r="BC184" s="1561"/>
      <c r="BD184" s="1561"/>
      <c r="BE184" s="1561"/>
      <c r="BF184" s="1561"/>
      <c r="BG184" s="1561"/>
    </row>
    <row r="185" spans="1:59">
      <c r="A185" s="1561"/>
      <c r="B185" s="1561"/>
      <c r="C185" s="1561"/>
      <c r="D185" s="1561"/>
      <c r="E185" s="1561"/>
      <c r="F185" s="1561"/>
      <c r="G185" s="1561"/>
      <c r="H185" s="1561"/>
      <c r="I185" s="1561"/>
      <c r="J185" s="1561"/>
      <c r="K185" s="1561"/>
      <c r="L185" s="1561"/>
      <c r="M185" s="1561"/>
      <c r="N185" s="1561"/>
      <c r="O185" s="1561"/>
      <c r="P185" s="1561"/>
      <c r="Q185" s="1561"/>
      <c r="R185" s="1561"/>
      <c r="S185" s="1561"/>
      <c r="T185" s="1561"/>
      <c r="U185" s="1561"/>
      <c r="V185" s="1561"/>
      <c r="W185" s="1561"/>
      <c r="X185" s="1561"/>
      <c r="Y185" s="1561"/>
      <c r="Z185" s="1561"/>
      <c r="AA185" s="1561"/>
      <c r="AB185" s="1561"/>
      <c r="AC185" s="1561"/>
      <c r="AD185" s="1561"/>
      <c r="AE185" s="1561"/>
      <c r="AF185" s="1561"/>
      <c r="AG185" s="1561"/>
      <c r="AH185" s="1561"/>
      <c r="AI185" s="1561"/>
      <c r="AJ185" s="1561"/>
      <c r="AK185" s="1561"/>
      <c r="AL185" s="1561"/>
      <c r="AM185" s="1561"/>
      <c r="AN185" s="1561"/>
      <c r="AO185" s="1561"/>
      <c r="AP185" s="1561"/>
      <c r="AQ185" s="1561"/>
      <c r="AR185" s="1561"/>
      <c r="AS185" s="1561"/>
      <c r="AT185" s="1561"/>
      <c r="AU185" s="1561"/>
      <c r="AV185" s="1561"/>
      <c r="AW185" s="1561"/>
      <c r="AX185" s="1561"/>
      <c r="AY185" s="1561"/>
      <c r="AZ185" s="1561"/>
      <c r="BA185" s="1561"/>
      <c r="BB185" s="1561"/>
      <c r="BC185" s="1561"/>
      <c r="BD185" s="1561"/>
      <c r="BE185" s="1561"/>
      <c r="BF185" s="1561"/>
      <c r="BG185" s="1561"/>
    </row>
    <row r="186" spans="1:59">
      <c r="A186" s="1561"/>
      <c r="B186" s="1561"/>
      <c r="C186" s="1561"/>
      <c r="D186" s="1561"/>
      <c r="E186" s="1561"/>
      <c r="F186" s="1561"/>
      <c r="G186" s="1561"/>
      <c r="H186" s="1561"/>
      <c r="I186" s="1561"/>
      <c r="J186" s="1561"/>
      <c r="K186" s="1561"/>
      <c r="L186" s="1561"/>
      <c r="M186" s="1561"/>
      <c r="N186" s="1561"/>
      <c r="O186" s="1561"/>
      <c r="P186" s="1561"/>
      <c r="Q186" s="1561"/>
      <c r="R186" s="1561"/>
      <c r="S186" s="1561"/>
      <c r="T186" s="1561"/>
      <c r="U186" s="1561"/>
      <c r="V186" s="1561"/>
      <c r="W186" s="1561"/>
      <c r="X186" s="1561"/>
      <c r="Y186" s="1561"/>
      <c r="Z186" s="1561"/>
      <c r="AA186" s="1561"/>
      <c r="AB186" s="1561"/>
      <c r="AC186" s="1561"/>
      <c r="AD186" s="1561"/>
      <c r="AE186" s="1561"/>
      <c r="AF186" s="1561"/>
      <c r="AG186" s="1561"/>
      <c r="AH186" s="1561"/>
      <c r="AI186" s="1561"/>
      <c r="AJ186" s="1561"/>
      <c r="AK186" s="1561"/>
      <c r="AL186" s="1561"/>
      <c r="AM186" s="1561"/>
      <c r="AN186" s="1561"/>
      <c r="AO186" s="1561"/>
      <c r="AP186" s="1561"/>
      <c r="AQ186" s="1561"/>
      <c r="AR186" s="1561"/>
      <c r="AS186" s="1561"/>
      <c r="AT186" s="1561"/>
      <c r="AU186" s="1561"/>
      <c r="AV186" s="1561"/>
      <c r="AW186" s="1561"/>
      <c r="AX186" s="1561"/>
      <c r="AY186" s="1561"/>
      <c r="AZ186" s="1561"/>
      <c r="BA186" s="1561"/>
      <c r="BB186" s="1561"/>
      <c r="BC186" s="1561"/>
      <c r="BD186" s="1561"/>
      <c r="BE186" s="1561"/>
      <c r="BF186" s="1561"/>
      <c r="BG186" s="1561"/>
    </row>
    <row r="187" spans="1:59">
      <c r="A187" s="1561"/>
      <c r="B187" s="1561"/>
      <c r="C187" s="1561"/>
      <c r="D187" s="1561"/>
      <c r="E187" s="1561"/>
      <c r="F187" s="1561"/>
      <c r="G187" s="1561"/>
      <c r="H187" s="1561"/>
      <c r="I187" s="1561"/>
      <c r="J187" s="1561"/>
      <c r="K187" s="1561"/>
      <c r="L187" s="1561"/>
      <c r="M187" s="1561"/>
      <c r="N187" s="1561"/>
      <c r="O187" s="1561"/>
      <c r="P187" s="1561"/>
      <c r="Q187" s="1561"/>
      <c r="R187" s="1561"/>
      <c r="S187" s="1561"/>
      <c r="T187" s="1561"/>
      <c r="U187" s="1561"/>
      <c r="V187" s="1561"/>
      <c r="W187" s="1561"/>
      <c r="X187" s="1561"/>
      <c r="Y187" s="1561"/>
      <c r="Z187" s="1561"/>
      <c r="AA187" s="1561"/>
      <c r="AB187" s="1561"/>
      <c r="AC187" s="1561"/>
      <c r="AD187" s="1561"/>
      <c r="AE187" s="1561"/>
      <c r="AF187" s="1561"/>
      <c r="AG187" s="1561"/>
      <c r="AH187" s="1561"/>
      <c r="AI187" s="1561"/>
      <c r="AJ187" s="1561"/>
      <c r="AK187" s="1561"/>
      <c r="AL187" s="1561"/>
      <c r="AM187" s="1561"/>
      <c r="AN187" s="1561"/>
      <c r="AO187" s="1561"/>
      <c r="AP187" s="1561"/>
      <c r="AQ187" s="1561"/>
      <c r="AR187" s="1561"/>
      <c r="AS187" s="1561"/>
      <c r="AT187" s="1561"/>
      <c r="AU187" s="1561"/>
      <c r="AV187" s="1561"/>
      <c r="AW187" s="1561"/>
      <c r="AX187" s="1561"/>
      <c r="AY187" s="1561"/>
      <c r="AZ187" s="1561"/>
      <c r="BA187" s="1561"/>
      <c r="BB187" s="1561"/>
      <c r="BC187" s="1561"/>
      <c r="BD187" s="1561"/>
      <c r="BE187" s="1561"/>
      <c r="BF187" s="1561"/>
      <c r="BG187" s="1561"/>
    </row>
    <row r="188" spans="1:59">
      <c r="A188" s="1561"/>
      <c r="B188" s="1561"/>
      <c r="C188" s="1561"/>
      <c r="D188" s="1561"/>
      <c r="E188" s="1561"/>
      <c r="F188" s="1561"/>
      <c r="G188" s="1561"/>
      <c r="H188" s="1561"/>
      <c r="I188" s="1561"/>
      <c r="J188" s="1561"/>
      <c r="K188" s="1561"/>
      <c r="L188" s="1561"/>
      <c r="M188" s="1561"/>
      <c r="N188" s="1561"/>
      <c r="O188" s="1561"/>
      <c r="P188" s="1561"/>
      <c r="Q188" s="1561"/>
      <c r="R188" s="1561"/>
      <c r="S188" s="1561"/>
      <c r="T188" s="1561"/>
      <c r="U188" s="1561"/>
      <c r="V188" s="1561"/>
      <c r="W188" s="1561"/>
      <c r="X188" s="1561"/>
      <c r="Y188" s="1561"/>
      <c r="Z188" s="1561"/>
      <c r="AA188" s="1561"/>
      <c r="AB188" s="1561"/>
      <c r="AC188" s="1561"/>
      <c r="AD188" s="1561"/>
      <c r="AE188" s="1561"/>
      <c r="AF188" s="1561"/>
      <c r="AG188" s="1561"/>
      <c r="AH188" s="1561"/>
      <c r="AI188" s="1561"/>
      <c r="AJ188" s="1561"/>
      <c r="AK188" s="1561"/>
      <c r="AL188" s="1561"/>
      <c r="AM188" s="1561"/>
      <c r="AN188" s="1561"/>
      <c r="AO188" s="1561"/>
      <c r="AP188" s="1561"/>
      <c r="AQ188" s="1561"/>
      <c r="AR188" s="1561"/>
      <c r="AS188" s="1561"/>
      <c r="AT188" s="1561"/>
      <c r="AU188" s="1561"/>
      <c r="AV188" s="1561"/>
      <c r="AW188" s="1561"/>
      <c r="AX188" s="1561"/>
      <c r="AY188" s="1561"/>
      <c r="AZ188" s="1561"/>
      <c r="BA188" s="1561"/>
      <c r="BB188" s="1561"/>
      <c r="BC188" s="1561"/>
      <c r="BD188" s="1561"/>
      <c r="BE188" s="1561"/>
      <c r="BF188" s="1561"/>
      <c r="BG188" s="1561"/>
    </row>
    <row r="189" spans="1:59">
      <c r="A189" s="1561"/>
      <c r="B189" s="1561"/>
      <c r="C189" s="1561"/>
      <c r="D189" s="1561"/>
      <c r="E189" s="1561"/>
      <c r="F189" s="1561"/>
      <c r="G189" s="1561"/>
      <c r="H189" s="1561"/>
      <c r="I189" s="1561"/>
      <c r="J189" s="1561"/>
      <c r="K189" s="1561"/>
      <c r="L189" s="1561"/>
      <c r="M189" s="1561"/>
      <c r="N189" s="1561"/>
      <c r="O189" s="1561"/>
      <c r="P189" s="1561"/>
      <c r="Q189" s="1561"/>
      <c r="R189" s="1561"/>
      <c r="S189" s="1561"/>
      <c r="T189" s="1561"/>
      <c r="U189" s="1561"/>
      <c r="V189" s="1561"/>
      <c r="W189" s="1561"/>
      <c r="X189" s="1561"/>
      <c r="Y189" s="1561"/>
      <c r="Z189" s="1561"/>
      <c r="AA189" s="1561"/>
      <c r="AB189" s="1561"/>
      <c r="AC189" s="1561"/>
      <c r="AD189" s="1561"/>
      <c r="AE189" s="1561"/>
      <c r="AF189" s="1561"/>
      <c r="AG189" s="1561"/>
      <c r="AH189" s="1561"/>
      <c r="AI189" s="1561"/>
      <c r="AJ189" s="1561"/>
      <c r="AK189" s="1561"/>
      <c r="AL189" s="1561"/>
      <c r="AM189" s="1561"/>
      <c r="AN189" s="1561"/>
      <c r="AO189" s="1561"/>
      <c r="AP189" s="1561"/>
      <c r="AQ189" s="1561"/>
      <c r="AR189" s="1561"/>
      <c r="AS189" s="1561"/>
      <c r="AT189" s="1561"/>
      <c r="AU189" s="1561"/>
      <c r="AV189" s="1561"/>
      <c r="AW189" s="1561"/>
      <c r="AX189" s="1561"/>
      <c r="AY189" s="1561"/>
      <c r="AZ189" s="1561"/>
      <c r="BA189" s="1561"/>
      <c r="BB189" s="1561"/>
      <c r="BC189" s="1561"/>
      <c r="BD189" s="1561"/>
      <c r="BE189" s="1561"/>
      <c r="BF189" s="1561"/>
      <c r="BG189" s="1561"/>
    </row>
  </sheetData>
  <pageMargins left="0.5" right="0.5" top="0.5" bottom="0.5" header="0.5" footer="0.5"/>
  <pageSetup scale="69" fitToHeight="2"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Z135"/>
  <sheetViews>
    <sheetView defaultGridColor="0" topLeftCell="A34" colorId="22" zoomScaleNormal="100" zoomScaleSheetLayoutView="80" workbookViewId="0">
      <selection activeCell="D32" sqref="D32"/>
    </sheetView>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1799</v>
      </c>
      <c r="B1" s="66"/>
      <c r="C1" s="66"/>
      <c r="D1" s="228" t="s">
        <v>1378</v>
      </c>
      <c r="E1" s="228" t="s">
        <v>1379</v>
      </c>
      <c r="F1" s="66" t="s">
        <v>1802</v>
      </c>
      <c r="G1" s="67"/>
      <c r="H1" s="17"/>
      <c r="I1" s="17"/>
      <c r="J1" s="17"/>
    </row>
    <row r="2" spans="1:10">
      <c r="A2" s="72" t="str">
        <f>'Data Sheet'!$C$25</f>
        <v xml:space="preserve">New York State Electric &amp; Gas Corporation </v>
      </c>
      <c r="B2" s="17"/>
      <c r="C2" s="17"/>
      <c r="D2" s="78" t="s">
        <v>1380</v>
      </c>
      <c r="E2" s="78" t="s">
        <v>1456</v>
      </c>
      <c r="F2" s="17"/>
      <c r="G2" s="73"/>
      <c r="H2" s="17"/>
      <c r="I2" s="17"/>
      <c r="J2" s="17"/>
    </row>
    <row r="3" spans="1:10" ht="15" customHeight="1">
      <c r="A3" s="74"/>
      <c r="B3" s="77"/>
      <c r="C3" s="77"/>
      <c r="D3" s="86" t="s">
        <v>1381</v>
      </c>
      <c r="E3" s="703" t="str">
        <f>'Data Sheet'!$C$40</f>
        <v xml:space="preserve"> </v>
      </c>
      <c r="F3" s="104" t="str">
        <f>'Data Sheet'!$C$38</f>
        <v>12/31/2017</v>
      </c>
      <c r="G3" s="76"/>
      <c r="H3" s="17"/>
      <c r="I3" s="17"/>
      <c r="J3" s="17"/>
    </row>
    <row r="4" spans="1:10" ht="15" customHeight="1">
      <c r="A4" s="230" t="s">
        <v>1382</v>
      </c>
      <c r="B4" s="231"/>
      <c r="C4" s="231"/>
      <c r="D4" s="231"/>
      <c r="E4" s="231"/>
      <c r="F4" s="231"/>
      <c r="G4" s="232"/>
      <c r="H4" s="17"/>
      <c r="I4" s="17"/>
      <c r="J4" s="17"/>
    </row>
    <row r="5" spans="1:10">
      <c r="A5" s="72"/>
      <c r="B5" s="17"/>
      <c r="C5" s="17"/>
      <c r="D5" s="17"/>
      <c r="E5" s="17"/>
      <c r="F5" s="17"/>
      <c r="G5" s="73"/>
      <c r="H5" s="17"/>
      <c r="I5" s="17"/>
      <c r="J5" s="17"/>
    </row>
    <row r="6" spans="1:10">
      <c r="A6" s="3387" t="s">
        <v>21</v>
      </c>
      <c r="B6" s="3388"/>
      <c r="C6" s="3388"/>
      <c r="D6" s="3388"/>
      <c r="E6" s="3388"/>
      <c r="F6" s="3388"/>
      <c r="G6" s="73"/>
      <c r="H6" s="17"/>
      <c r="I6" s="17"/>
      <c r="J6" s="17"/>
    </row>
    <row r="7" spans="1:10">
      <c r="A7" s="3387" t="s">
        <v>22</v>
      </c>
      <c r="B7" s="3388"/>
      <c r="C7" s="3388"/>
      <c r="D7" s="3388"/>
      <c r="E7" s="3388"/>
      <c r="F7" s="3388"/>
      <c r="G7" s="3389"/>
      <c r="H7" s="17"/>
      <c r="I7" s="17"/>
      <c r="J7" s="17"/>
    </row>
    <row r="8" spans="1:10">
      <c r="A8" s="3387" t="s">
        <v>23</v>
      </c>
      <c r="B8" s="3388"/>
      <c r="C8" s="3388"/>
      <c r="D8" s="3388"/>
      <c r="E8" s="3388"/>
      <c r="F8" s="3388"/>
      <c r="G8" s="3389"/>
      <c r="H8" s="17"/>
      <c r="I8" s="17"/>
      <c r="J8" s="17"/>
    </row>
    <row r="9" spans="1:10">
      <c r="A9" s="3387" t="s">
        <v>24</v>
      </c>
      <c r="B9" s="3388"/>
      <c r="C9" s="3388"/>
      <c r="D9" s="3388"/>
      <c r="E9" s="3388"/>
      <c r="F9" s="3388"/>
      <c r="G9" s="3389"/>
      <c r="H9" s="17"/>
      <c r="I9" s="17"/>
      <c r="J9" s="17"/>
    </row>
    <row r="10" spans="1:10">
      <c r="A10" s="72"/>
      <c r="B10" s="17"/>
      <c r="C10" s="17"/>
      <c r="D10" s="17"/>
      <c r="E10" s="17"/>
      <c r="F10" s="17"/>
      <c r="G10" s="73"/>
      <c r="H10" s="17"/>
      <c r="I10" s="17"/>
      <c r="J10" s="17"/>
    </row>
    <row r="11" spans="1:10">
      <c r="A11" s="3387" t="s">
        <v>25</v>
      </c>
      <c r="B11" s="3388"/>
      <c r="C11" s="3388"/>
      <c r="D11" s="3388"/>
      <c r="E11" s="3388"/>
      <c r="F11" s="3388"/>
      <c r="G11" s="3389"/>
      <c r="H11" s="17"/>
      <c r="I11" s="17"/>
      <c r="J11" s="17"/>
    </row>
    <row r="12" spans="1:10">
      <c r="A12" s="72"/>
      <c r="B12" s="17"/>
      <c r="C12" s="17"/>
      <c r="D12" s="17"/>
      <c r="E12" s="17"/>
      <c r="F12" s="17"/>
      <c r="G12" s="73"/>
      <c r="H12" s="17"/>
      <c r="I12" s="17"/>
      <c r="J12" s="17"/>
    </row>
    <row r="13" spans="1:10">
      <c r="A13" s="3387" t="s">
        <v>26</v>
      </c>
      <c r="B13" s="3388"/>
      <c r="C13" s="3388"/>
      <c r="D13" s="3388"/>
      <c r="E13" s="3388"/>
      <c r="F13" s="3388"/>
      <c r="G13" s="3389"/>
      <c r="H13" s="17"/>
      <c r="I13" s="17"/>
      <c r="J13" s="17"/>
    </row>
    <row r="14" spans="1:10">
      <c r="A14" s="3387" t="s">
        <v>888</v>
      </c>
      <c r="B14" s="3388"/>
      <c r="C14" s="3388"/>
      <c r="D14" s="3388"/>
      <c r="E14" s="3388"/>
      <c r="F14" s="3388"/>
      <c r="G14" s="3389"/>
      <c r="H14" s="17"/>
      <c r="I14" s="17"/>
      <c r="J14" s="17"/>
    </row>
    <row r="15" spans="1:10">
      <c r="A15" s="74"/>
      <c r="B15" s="77"/>
      <c r="C15" s="77"/>
      <c r="D15" s="77"/>
      <c r="E15" s="77"/>
      <c r="F15" s="77"/>
      <c r="G15" s="76"/>
      <c r="H15" s="17"/>
      <c r="I15" s="17"/>
      <c r="J15" s="17"/>
    </row>
    <row r="16" spans="1:10">
      <c r="A16" s="72"/>
      <c r="B16" s="97"/>
      <c r="C16" s="17"/>
      <c r="D16" s="17"/>
      <c r="E16" s="290" t="s">
        <v>1834</v>
      </c>
      <c r="F16" s="290" t="s">
        <v>889</v>
      </c>
      <c r="G16" s="237" t="s">
        <v>1834</v>
      </c>
      <c r="H16" s="17"/>
      <c r="I16" s="17"/>
      <c r="J16" s="17"/>
    </row>
    <row r="17" spans="1:26">
      <c r="A17" s="72" t="s">
        <v>1728</v>
      </c>
      <c r="B17" s="97"/>
      <c r="C17" s="69" t="s">
        <v>1166</v>
      </c>
      <c r="D17" s="69"/>
      <c r="E17" s="290" t="s">
        <v>3195</v>
      </c>
      <c r="F17" s="290" t="s">
        <v>890</v>
      </c>
      <c r="G17" s="237" t="s">
        <v>2517</v>
      </c>
      <c r="H17" s="17"/>
      <c r="I17" s="17"/>
      <c r="J17" s="17"/>
    </row>
    <row r="18" spans="1:26">
      <c r="A18" s="74" t="s">
        <v>1731</v>
      </c>
      <c r="B18" s="104"/>
      <c r="C18" s="75" t="s">
        <v>3021</v>
      </c>
      <c r="D18" s="75"/>
      <c r="E18" s="328" t="s">
        <v>3022</v>
      </c>
      <c r="F18" s="328" t="s">
        <v>3023</v>
      </c>
      <c r="G18" s="240" t="s">
        <v>3024</v>
      </c>
      <c r="H18" s="17"/>
      <c r="I18" s="17"/>
      <c r="J18" s="17"/>
    </row>
    <row r="19" spans="1:26" ht="16.350000000000001" customHeight="1">
      <c r="A19" s="72">
        <v>1</v>
      </c>
      <c r="B19" s="97"/>
      <c r="C19" s="3187" t="s">
        <v>5672</v>
      </c>
      <c r="D19" s="17"/>
      <c r="E19" s="3189">
        <v>500276</v>
      </c>
      <c r="F19" s="313"/>
      <c r="G19" s="282">
        <f t="shared" ref="G19:G60" si="0">E19+F19</f>
        <v>500276</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7"/>
      <c r="C20" s="3188"/>
      <c r="D20" s="17"/>
      <c r="E20" s="3190"/>
      <c r="F20" s="308"/>
      <c r="G20" s="283">
        <f t="shared" si="0"/>
        <v>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7"/>
      <c r="C21" s="3187" t="s">
        <v>5673</v>
      </c>
      <c r="D21" s="17"/>
      <c r="E21" s="3190">
        <v>688589</v>
      </c>
      <c r="F21" s="308"/>
      <c r="G21" s="283">
        <f t="shared" si="0"/>
        <v>688589</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7"/>
      <c r="C22" s="3188"/>
      <c r="D22" s="17"/>
      <c r="E22" s="3190"/>
      <c r="F22" s="308"/>
      <c r="G22" s="283">
        <f t="shared" si="0"/>
        <v>0</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7"/>
      <c r="C23" s="3187" t="s">
        <v>5674</v>
      </c>
      <c r="D23" s="17"/>
      <c r="E23" s="3190">
        <v>827790</v>
      </c>
      <c r="F23" s="308"/>
      <c r="G23" s="283">
        <f t="shared" si="0"/>
        <v>827790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7"/>
      <c r="C24" s="3188"/>
      <c r="D24" s="17"/>
      <c r="E24" s="3190"/>
      <c r="F24" s="308"/>
      <c r="G24" s="283">
        <f t="shared" si="0"/>
        <v>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7"/>
      <c r="C25" s="3187" t="s">
        <v>5675</v>
      </c>
      <c r="D25" s="17"/>
      <c r="E25" s="3190">
        <v>979840</v>
      </c>
      <c r="F25" s="308"/>
      <c r="G25" s="283">
        <f t="shared" si="0"/>
        <v>979840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7"/>
      <c r="C26" s="3188"/>
      <c r="D26" s="17"/>
      <c r="E26" s="3190"/>
      <c r="F26" s="308"/>
      <c r="G26" s="283">
        <f t="shared" si="0"/>
        <v>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7"/>
      <c r="C27" s="3187" t="s">
        <v>5676</v>
      </c>
      <c r="D27" s="17"/>
      <c r="E27" s="3190">
        <v>396921</v>
      </c>
      <c r="F27" s="308"/>
      <c r="G27" s="283">
        <f t="shared" si="0"/>
        <v>396921</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7"/>
      <c r="C28" s="3188"/>
      <c r="D28" s="17"/>
      <c r="E28" s="3190"/>
      <c r="F28" s="308"/>
      <c r="G28" s="283">
        <f t="shared" si="0"/>
        <v>0</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7"/>
      <c r="C29" s="3187" t="s">
        <v>5677</v>
      </c>
      <c r="D29" s="17"/>
      <c r="E29" s="3190">
        <v>582067</v>
      </c>
      <c r="F29" s="308"/>
      <c r="G29" s="283">
        <f t="shared" si="0"/>
        <v>582067</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7"/>
      <c r="C30" s="3188"/>
      <c r="D30" s="17"/>
      <c r="E30" s="3190"/>
      <c r="F30" s="308"/>
      <c r="G30" s="283">
        <f t="shared" si="0"/>
        <v>0</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7"/>
      <c r="C31" s="3187" t="s">
        <v>5678</v>
      </c>
      <c r="D31" s="17"/>
      <c r="E31" s="3190">
        <v>1242933</v>
      </c>
      <c r="F31" s="308"/>
      <c r="G31" s="283">
        <f t="shared" si="0"/>
        <v>1242933</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7"/>
      <c r="C32" s="3188"/>
      <c r="D32" s="17"/>
      <c r="E32" s="3190"/>
      <c r="F32" s="308"/>
      <c r="G32" s="283">
        <f t="shared" si="0"/>
        <v>0</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7"/>
      <c r="C33" s="3187" t="s">
        <v>5679</v>
      </c>
      <c r="D33" s="17"/>
      <c r="E33" s="3190">
        <v>1248458</v>
      </c>
      <c r="F33" s="308"/>
      <c r="G33" s="283">
        <f t="shared" si="0"/>
        <v>1248458</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7"/>
      <c r="C34" s="17"/>
      <c r="D34" s="17"/>
      <c r="E34" s="308"/>
      <c r="F34" s="308"/>
      <c r="G34" s="283">
        <f t="shared" si="0"/>
        <v>0</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7"/>
      <c r="C35" s="17"/>
      <c r="D35" s="17"/>
      <c r="E35" s="308"/>
      <c r="F35" s="308"/>
      <c r="G35" s="283">
        <f t="shared" si="0"/>
        <v>0</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7"/>
      <c r="C36" s="17"/>
      <c r="D36" s="17"/>
      <c r="E36" s="308"/>
      <c r="F36" s="308"/>
      <c r="G36" s="283">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7"/>
      <c r="C37" s="17"/>
      <c r="D37" s="17"/>
      <c r="E37" s="308"/>
      <c r="F37" s="308"/>
      <c r="G37" s="283">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7"/>
      <c r="C38" s="17"/>
      <c r="D38" s="17"/>
      <c r="E38" s="308"/>
      <c r="F38" s="308"/>
      <c r="G38" s="283">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7"/>
      <c r="C39" s="17"/>
      <c r="D39" s="17"/>
      <c r="E39" s="308"/>
      <c r="F39" s="308"/>
      <c r="G39" s="283">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7"/>
      <c r="C40" s="17"/>
      <c r="D40" s="17"/>
      <c r="E40" s="308"/>
      <c r="F40" s="308"/>
      <c r="G40" s="283">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7"/>
      <c r="C41" s="17"/>
      <c r="D41" s="17"/>
      <c r="E41" s="308"/>
      <c r="F41" s="308"/>
      <c r="G41" s="283">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7"/>
      <c r="C42" s="17"/>
      <c r="D42" s="17"/>
      <c r="E42" s="308"/>
      <c r="F42" s="308"/>
      <c r="G42" s="283">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7"/>
      <c r="C43" s="17"/>
      <c r="D43" s="17"/>
      <c r="E43" s="308"/>
      <c r="F43" s="308"/>
      <c r="G43" s="283">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7"/>
      <c r="C44" s="17"/>
      <c r="D44" s="17"/>
      <c r="E44" s="308"/>
      <c r="F44" s="308"/>
      <c r="G44" s="283">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7"/>
      <c r="C45" s="17"/>
      <c r="D45" s="17"/>
      <c r="E45" s="308"/>
      <c r="F45" s="308"/>
      <c r="G45" s="283">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7"/>
      <c r="C46" s="17"/>
      <c r="D46" s="17"/>
      <c r="E46" s="308"/>
      <c r="F46" s="308"/>
      <c r="G46" s="283">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7"/>
      <c r="C47" s="17"/>
      <c r="D47" s="17"/>
      <c r="E47" s="308"/>
      <c r="F47" s="308"/>
      <c r="G47" s="283">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7"/>
      <c r="C48" s="17"/>
      <c r="D48" s="17"/>
      <c r="E48" s="308"/>
      <c r="F48" s="308"/>
      <c r="G48" s="283">
        <f t="shared" si="0"/>
        <v>0</v>
      </c>
      <c r="H48" s="17"/>
      <c r="I48" s="17"/>
      <c r="J48" s="17"/>
      <c r="K48" s="17"/>
    </row>
    <row r="49" spans="1:11" ht="16.350000000000001" customHeight="1">
      <c r="A49" s="72">
        <v>31</v>
      </c>
      <c r="B49" s="97"/>
      <c r="C49" s="17"/>
      <c r="D49" s="17"/>
      <c r="E49" s="308"/>
      <c r="F49" s="308"/>
      <c r="G49" s="283">
        <f t="shared" si="0"/>
        <v>0</v>
      </c>
      <c r="H49" s="17"/>
      <c r="I49" s="17"/>
      <c r="J49" s="17"/>
      <c r="K49" s="17"/>
    </row>
    <row r="50" spans="1:11" ht="16.350000000000001" customHeight="1">
      <c r="A50" s="72">
        <v>32</v>
      </c>
      <c r="B50" s="97"/>
      <c r="C50" s="17"/>
      <c r="D50" s="17"/>
      <c r="E50" s="308"/>
      <c r="F50" s="308"/>
      <c r="G50" s="283">
        <f t="shared" si="0"/>
        <v>0</v>
      </c>
      <c r="H50" s="17"/>
      <c r="I50" s="17"/>
      <c r="J50" s="17"/>
      <c r="K50" s="17"/>
    </row>
    <row r="51" spans="1:11" ht="16.350000000000001" customHeight="1">
      <c r="A51" s="72">
        <v>33</v>
      </c>
      <c r="B51" s="97"/>
      <c r="C51" s="17"/>
      <c r="D51" s="17"/>
      <c r="E51" s="308"/>
      <c r="F51" s="308"/>
      <c r="G51" s="283">
        <f t="shared" si="0"/>
        <v>0</v>
      </c>
      <c r="H51" s="17"/>
      <c r="I51" s="17"/>
      <c r="J51" s="17"/>
    </row>
    <row r="52" spans="1:11" ht="16.350000000000001" customHeight="1">
      <c r="A52" s="72">
        <v>34</v>
      </c>
      <c r="B52" s="97"/>
      <c r="C52" s="3187" t="s">
        <v>5680</v>
      </c>
      <c r="D52" s="17"/>
      <c r="E52" s="308"/>
      <c r="F52" s="308"/>
      <c r="G52" s="283">
        <f t="shared" si="0"/>
        <v>0</v>
      </c>
      <c r="H52" s="17"/>
      <c r="I52" s="17"/>
      <c r="J52" s="17"/>
    </row>
    <row r="53" spans="1:11" ht="16.350000000000001" customHeight="1">
      <c r="A53" s="72">
        <v>35</v>
      </c>
      <c r="B53" s="97"/>
      <c r="C53" s="3188"/>
      <c r="D53" s="17"/>
      <c r="E53" s="308"/>
      <c r="F53" s="308"/>
      <c r="G53" s="283">
        <f t="shared" si="0"/>
        <v>0</v>
      </c>
      <c r="H53" s="17"/>
      <c r="I53" s="17"/>
      <c r="J53" s="17"/>
    </row>
    <row r="54" spans="1:11" ht="16.350000000000001" customHeight="1">
      <c r="A54" s="72">
        <v>36</v>
      </c>
      <c r="B54" s="97"/>
      <c r="C54" s="3187" t="s">
        <v>5681</v>
      </c>
      <c r="D54" s="17"/>
      <c r="E54" s="308"/>
      <c r="F54" s="308"/>
      <c r="G54" s="283">
        <f t="shared" si="0"/>
        <v>0</v>
      </c>
      <c r="H54" s="17"/>
      <c r="I54" s="17"/>
      <c r="J54" s="17"/>
    </row>
    <row r="55" spans="1:11" ht="16.350000000000001" customHeight="1">
      <c r="A55" s="72">
        <v>37</v>
      </c>
      <c r="B55" s="97"/>
      <c r="C55" s="3187" t="s">
        <v>5682</v>
      </c>
      <c r="D55" s="17"/>
      <c r="E55" s="308"/>
      <c r="F55" s="308"/>
      <c r="G55" s="283">
        <f t="shared" si="0"/>
        <v>0</v>
      </c>
      <c r="H55" s="17"/>
      <c r="I55" s="17"/>
      <c r="J55" s="17"/>
    </row>
    <row r="56" spans="1:11" ht="16.350000000000001" customHeight="1">
      <c r="A56" s="72">
        <v>38</v>
      </c>
      <c r="B56" s="97"/>
      <c r="C56" s="17"/>
      <c r="D56" s="17"/>
      <c r="E56" s="308"/>
      <c r="F56" s="308"/>
      <c r="G56" s="283">
        <f t="shared" si="0"/>
        <v>0</v>
      </c>
      <c r="H56" s="17"/>
      <c r="I56" s="17"/>
      <c r="J56" s="17"/>
    </row>
    <row r="57" spans="1:11" ht="16.350000000000001" customHeight="1">
      <c r="A57" s="72">
        <v>39</v>
      </c>
      <c r="B57" s="97"/>
      <c r="C57" s="17"/>
      <c r="D57" s="17"/>
      <c r="E57" s="308"/>
      <c r="F57" s="308"/>
      <c r="G57" s="283">
        <f t="shared" si="0"/>
        <v>0</v>
      </c>
      <c r="H57" s="17"/>
      <c r="I57" s="17"/>
      <c r="J57" s="17"/>
    </row>
    <row r="58" spans="1:11" ht="16.350000000000001" customHeight="1">
      <c r="A58" s="72">
        <v>40</v>
      </c>
      <c r="B58" s="97"/>
      <c r="C58" s="17"/>
      <c r="D58" s="17"/>
      <c r="E58" s="308"/>
      <c r="F58" s="308"/>
      <c r="G58" s="283">
        <f t="shared" si="0"/>
        <v>0</v>
      </c>
      <c r="H58" s="17"/>
      <c r="I58" s="17"/>
      <c r="J58" s="17"/>
    </row>
    <row r="59" spans="1:11" ht="16.350000000000001" customHeight="1">
      <c r="A59" s="72">
        <v>41</v>
      </c>
      <c r="B59" s="97"/>
      <c r="C59" s="17" t="s">
        <v>891</v>
      </c>
      <c r="D59" s="17"/>
      <c r="E59" s="3190">
        <v>689055</v>
      </c>
      <c r="F59" s="308"/>
      <c r="G59" s="283">
        <f t="shared" si="0"/>
        <v>689055</v>
      </c>
      <c r="H59" s="17"/>
      <c r="I59" s="17"/>
      <c r="J59" s="17"/>
    </row>
    <row r="60" spans="1:11" ht="16.350000000000001" customHeight="1">
      <c r="A60" s="72">
        <v>42</v>
      </c>
      <c r="B60" s="97"/>
      <c r="C60" s="17" t="s">
        <v>892</v>
      </c>
      <c r="D60" s="17"/>
      <c r="E60" s="3191">
        <v>744749</v>
      </c>
      <c r="F60" s="308"/>
      <c r="G60" s="283">
        <f t="shared" si="0"/>
        <v>744749</v>
      </c>
      <c r="H60" s="17"/>
      <c r="I60" s="17"/>
      <c r="J60" s="17"/>
    </row>
    <row r="61" spans="1:11" ht="16.350000000000001" customHeight="1" thickBot="1">
      <c r="A61" s="298">
        <v>43</v>
      </c>
      <c r="B61" s="254"/>
      <c r="C61" s="274" t="s">
        <v>893</v>
      </c>
      <c r="D61" s="274"/>
      <c r="E61" s="273">
        <f>SUM(E19:E60)</f>
        <v>7900678</v>
      </c>
      <c r="F61" s="273">
        <f>SUM(F19:F60)</f>
        <v>0</v>
      </c>
      <c r="G61" s="271">
        <f>SUM(G19:G60)</f>
        <v>7900678</v>
      </c>
      <c r="H61" s="17"/>
      <c r="I61" s="17"/>
      <c r="J61" s="17"/>
    </row>
    <row r="62" spans="1:11">
      <c r="A62" s="17"/>
      <c r="B62" s="17"/>
      <c r="C62" s="17"/>
      <c r="D62" s="17"/>
      <c r="E62" s="17"/>
      <c r="F62" s="17"/>
      <c r="G62" s="17"/>
      <c r="H62" s="17"/>
      <c r="I62" s="17"/>
      <c r="J62" s="17"/>
    </row>
    <row r="63" spans="1:11">
      <c r="A63" s="17" t="s">
        <v>894</v>
      </c>
      <c r="B63" s="17"/>
      <c r="C63" s="17"/>
      <c r="D63" s="17"/>
      <c r="E63" s="17"/>
      <c r="F63" s="17"/>
      <c r="G63" s="276" t="s">
        <v>2820</v>
      </c>
      <c r="H63" s="17"/>
      <c r="I63" s="17"/>
      <c r="J63" s="17"/>
    </row>
    <row r="64" spans="1:11">
      <c r="A64" s="69" t="s">
        <v>896</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 xml:space="preserve">New York State Electric &amp; Gas Corporation </v>
      </c>
      <c r="B66" s="17"/>
      <c r="C66" s="17"/>
      <c r="D66" s="17"/>
      <c r="E66" s="17"/>
      <c r="F66" s="693" t="str">
        <f>'Data Sheet'!$C$40</f>
        <v xml:space="preserve"> </v>
      </c>
      <c r="G66" s="17" t="str">
        <f>'Data Sheet'!$C$38</f>
        <v>12/31/2017</v>
      </c>
      <c r="I66" s="17"/>
      <c r="J66" s="17"/>
    </row>
    <row r="67" spans="1:10">
      <c r="A67" s="29"/>
      <c r="B67" s="66"/>
      <c r="C67" s="66"/>
      <c r="D67" s="66"/>
      <c r="E67" s="66"/>
      <c r="F67" s="66"/>
      <c r="G67" s="67"/>
      <c r="I67" s="17"/>
      <c r="J67" s="17"/>
    </row>
    <row r="68" spans="1:10">
      <c r="A68" s="834"/>
      <c r="B68"/>
      <c r="C68"/>
      <c r="D68"/>
      <c r="E68"/>
      <c r="F68"/>
      <c r="G68" s="70"/>
      <c r="I68" s="17"/>
      <c r="J68" s="17"/>
    </row>
    <row r="69" spans="1:10">
      <c r="A69" s="72"/>
      <c r="B69" s="831"/>
      <c r="C69" s="831"/>
      <c r="D69" s="831"/>
      <c r="E69" s="831"/>
      <c r="F69" s="831"/>
      <c r="G69" s="73"/>
      <c r="I69" s="17"/>
      <c r="J69" s="17"/>
    </row>
    <row r="70" spans="1:10">
      <c r="A70" s="72"/>
      <c r="B70" s="831"/>
      <c r="C70" s="831"/>
      <c r="D70" s="831"/>
      <c r="E70" s="831"/>
      <c r="F70" s="831"/>
      <c r="G70" s="73"/>
      <c r="I70" s="17"/>
      <c r="J70" s="17"/>
    </row>
    <row r="71" spans="1:10" ht="15.75">
      <c r="A71" s="834"/>
      <c r="B71"/>
      <c r="C71"/>
      <c r="D71"/>
      <c r="E71"/>
      <c r="F71" s="71"/>
      <c r="G71" s="311"/>
      <c r="I71" s="17"/>
      <c r="J71" s="17"/>
    </row>
    <row r="72" spans="1:10" ht="15.75">
      <c r="A72" s="834"/>
      <c r="B72"/>
      <c r="C72"/>
      <c r="D72"/>
      <c r="E72"/>
      <c r="F72" s="71"/>
      <c r="G72" s="311"/>
      <c r="I72" s="17"/>
      <c r="J72" s="17"/>
    </row>
    <row r="73" spans="1:10" s="833" customFormat="1" ht="15.75">
      <c r="A73" s="834"/>
      <c r="B73" s="832"/>
      <c r="C73" s="832"/>
      <c r="D73" s="832"/>
      <c r="E73" s="832"/>
      <c r="F73" s="835"/>
      <c r="G73" s="73"/>
      <c r="I73" s="831"/>
      <c r="J73" s="831"/>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11"/>
      <c r="I77" s="17"/>
      <c r="J77" s="17"/>
    </row>
    <row r="78" spans="1:10" ht="15.75">
      <c r="A78" s="72"/>
      <c r="B78" s="17"/>
      <c r="C78" s="17"/>
      <c r="D78" s="17"/>
      <c r="E78" s="17"/>
      <c r="F78" s="17"/>
      <c r="G78" s="311"/>
      <c r="I78" s="17"/>
      <c r="J78" s="17"/>
    </row>
    <row r="79" spans="1:10" ht="15.75">
      <c r="A79" s="72"/>
      <c r="B79" s="17"/>
      <c r="C79" s="17"/>
      <c r="D79" s="17"/>
      <c r="E79" s="17"/>
      <c r="F79" s="17"/>
      <c r="G79" s="311"/>
      <c r="I79" s="17"/>
      <c r="J79" s="17"/>
    </row>
    <row r="80" spans="1:10" s="833" customFormat="1">
      <c r="A80" s="72"/>
      <c r="B80" s="831"/>
      <c r="C80" s="831"/>
      <c r="D80" s="831"/>
      <c r="E80" s="831"/>
      <c r="F80" s="831"/>
      <c r="G80" s="73"/>
      <c r="I80" s="831"/>
      <c r="J80" s="831"/>
    </row>
    <row r="81" spans="1:10">
      <c r="A81" s="72"/>
      <c r="B81" s="17"/>
      <c r="C81" s="17"/>
      <c r="D81" s="17"/>
      <c r="E81" s="17"/>
      <c r="F81" s="17"/>
      <c r="G81" s="73"/>
      <c r="I81" s="17"/>
      <c r="J81" s="17"/>
    </row>
    <row r="82" spans="1:10">
      <c r="A82" s="72"/>
      <c r="B82" s="17"/>
      <c r="C82" s="291"/>
      <c r="D82" s="17"/>
      <c r="E82" s="291"/>
      <c r="F82" s="291"/>
      <c r="G82" s="73"/>
      <c r="I82" s="17"/>
      <c r="J82" s="17"/>
    </row>
    <row r="83" spans="1:10">
      <c r="A83" s="72"/>
      <c r="B83" s="17"/>
      <c r="C83" s="17"/>
      <c r="D83" s="17"/>
      <c r="E83" s="17"/>
      <c r="F83" s="17"/>
      <c r="G83" s="73"/>
      <c r="I83" s="17"/>
      <c r="J83" s="17"/>
    </row>
    <row r="84" spans="1:10">
      <c r="A84" s="72"/>
      <c r="B84" s="17"/>
      <c r="C84" s="831"/>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34"/>
      <c r="B96"/>
      <c r="C96"/>
      <c r="D96"/>
      <c r="E96"/>
      <c r="F96"/>
      <c r="G96" s="806"/>
      <c r="I96" s="17"/>
      <c r="J96" s="17"/>
    </row>
    <row r="97" spans="1:10" ht="15.75">
      <c r="A97" s="3390" t="s">
        <v>27</v>
      </c>
      <c r="B97" s="3391"/>
      <c r="C97" s="3391"/>
      <c r="D97" s="3391"/>
      <c r="E97" s="3391"/>
      <c r="F97" s="3391"/>
      <c r="G97" s="3392"/>
      <c r="I97" s="17"/>
      <c r="J97" s="17"/>
    </row>
    <row r="98" spans="1:10">
      <c r="A98" s="72"/>
      <c r="B98" s="17"/>
      <c r="C98" s="17"/>
      <c r="D98" s="17"/>
      <c r="E98" s="17"/>
      <c r="F98" s="17"/>
      <c r="G98" s="73"/>
      <c r="I98" s="17"/>
      <c r="J98" s="17"/>
    </row>
    <row r="99" spans="1:10">
      <c r="A99" s="72"/>
      <c r="B99" s="17"/>
      <c r="C99" s="17"/>
      <c r="D99" s="17"/>
      <c r="E99" s="17"/>
      <c r="F99" s="17"/>
      <c r="G99" s="806"/>
      <c r="H99" s="833"/>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2"/>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11"/>
      <c r="B126" s="112"/>
      <c r="C126" s="294"/>
      <c r="D126" s="294"/>
      <c r="E126" s="294"/>
      <c r="F126" s="112"/>
      <c r="G126" s="113"/>
      <c r="I126" s="17"/>
      <c r="J126" s="17"/>
    </row>
    <row r="127" spans="1:10">
      <c r="A127"/>
      <c r="B127"/>
      <c r="C127"/>
      <c r="D127"/>
      <c r="E127"/>
      <c r="F127"/>
      <c r="G127" s="276" t="s">
        <v>895</v>
      </c>
      <c r="I127" s="17"/>
      <c r="J127" s="17"/>
    </row>
    <row r="128" spans="1:10">
      <c r="A128" s="3386" t="s">
        <v>2821</v>
      </c>
      <c r="B128" s="3386"/>
      <c r="C128" s="3386"/>
      <c r="D128" s="3386"/>
      <c r="E128" s="3386"/>
      <c r="F128" s="3386"/>
      <c r="G128" s="3386"/>
      <c r="I128" s="17"/>
      <c r="J128" s="17"/>
    </row>
    <row r="129" spans="1:10">
      <c r="A129" s="830"/>
      <c r="B129" s="830"/>
      <c r="C129" s="830"/>
      <c r="D129" s="69"/>
      <c r="E129" s="830"/>
      <c r="F129" s="830"/>
      <c r="G129" s="830"/>
      <c r="H129" s="830"/>
      <c r="I129" s="830"/>
      <c r="J129" s="830"/>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M132"/>
  <sheetViews>
    <sheetView defaultGridColor="0" colorId="22" zoomScaleNormal="100" zoomScaleSheetLayoutView="80" workbookViewId="0">
      <selection activeCell="H37" sqref="H37"/>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38" t="s">
        <v>1799</v>
      </c>
      <c r="B1" s="839"/>
      <c r="C1" s="840" t="s">
        <v>3290</v>
      </c>
      <c r="D1" s="839"/>
      <c r="E1" s="840" t="s">
        <v>1801</v>
      </c>
      <c r="F1" s="842" t="s">
        <v>1802</v>
      </c>
      <c r="G1" s="838" t="s">
        <v>1799</v>
      </c>
      <c r="H1" s="839"/>
      <c r="I1" s="840" t="s">
        <v>3290</v>
      </c>
      <c r="J1" s="839"/>
      <c r="K1" s="1135" t="s">
        <v>1801</v>
      </c>
      <c r="L1" s="841" t="s">
        <v>1802</v>
      </c>
      <c r="M1" s="1093"/>
    </row>
    <row r="2" spans="1:13">
      <c r="A2" s="843" t="str">
        <f>'Data Sheet'!$C$25</f>
        <v xml:space="preserve">New York State Electric &amp; Gas Corporation </v>
      </c>
      <c r="B2" s="844"/>
      <c r="C2" s="435" t="s">
        <v>1136</v>
      </c>
      <c r="D2" s="844"/>
      <c r="E2" s="435" t="s">
        <v>1804</v>
      </c>
      <c r="F2" s="846"/>
      <c r="G2" s="843" t="str">
        <f>'Data Sheet'!$C$25</f>
        <v xml:space="preserve">New York State Electric &amp; Gas Corporation </v>
      </c>
      <c r="H2" s="844"/>
      <c r="I2" s="435" t="s">
        <v>1136</v>
      </c>
      <c r="J2" s="844"/>
      <c r="K2" s="1099" t="s">
        <v>1804</v>
      </c>
      <c r="M2" s="1096"/>
    </row>
    <row r="3" spans="1:13" ht="15" customHeight="1">
      <c r="A3" s="847"/>
      <c r="B3" s="848"/>
      <c r="C3" s="485" t="s">
        <v>1137</v>
      </c>
      <c r="D3" s="848"/>
      <c r="E3" s="703" t="str">
        <f>'Data Sheet'!$C$40</f>
        <v xml:space="preserve"> </v>
      </c>
      <c r="F3" s="1098"/>
      <c r="G3" s="847"/>
      <c r="H3" s="848"/>
      <c r="I3" s="485" t="s">
        <v>1137</v>
      </c>
      <c r="J3" s="848"/>
      <c r="K3" s="703" t="str">
        <f>'Data Sheet'!$C$40</f>
        <v xml:space="preserve"> </v>
      </c>
      <c r="L3" s="1248" t="str">
        <f>'Data Sheet'!$C$38</f>
        <v>12/31/2017</v>
      </c>
      <c r="M3" s="1098"/>
    </row>
    <row r="4" spans="1:13" ht="15" customHeight="1">
      <c r="A4" s="1136" t="s">
        <v>897</v>
      </c>
      <c r="B4" s="1137"/>
      <c r="C4" s="1137"/>
      <c r="D4" s="1137"/>
      <c r="E4" s="1137"/>
      <c r="F4" s="1138"/>
      <c r="G4" s="1166"/>
      <c r="H4" s="1137" t="s">
        <v>898</v>
      </c>
      <c r="I4" s="1137"/>
      <c r="J4" s="1137"/>
      <c r="K4" s="1137"/>
      <c r="L4" s="1137"/>
      <c r="M4" s="1138"/>
    </row>
    <row r="5" spans="1:13">
      <c r="A5" s="1139"/>
      <c r="B5" s="1112"/>
      <c r="C5" s="1112"/>
      <c r="D5" s="1112"/>
      <c r="E5" s="1112"/>
      <c r="F5" s="1167"/>
      <c r="G5" s="1139"/>
      <c r="H5" s="1112"/>
      <c r="I5" s="833"/>
      <c r="J5" s="833"/>
      <c r="M5" s="1096"/>
    </row>
    <row r="6" spans="1:13">
      <c r="A6" s="3393" t="s">
        <v>3532</v>
      </c>
      <c r="B6" s="3292"/>
      <c r="C6" s="3292"/>
      <c r="D6" s="3395" t="s">
        <v>3533</v>
      </c>
      <c r="E6" s="3396"/>
      <c r="F6" s="3293"/>
      <c r="G6" s="3393" t="s">
        <v>3534</v>
      </c>
      <c r="H6" s="3396"/>
      <c r="I6" s="3396"/>
      <c r="J6" s="3396"/>
      <c r="K6" s="9" t="s">
        <v>3535</v>
      </c>
      <c r="M6" s="1096"/>
    </row>
    <row r="7" spans="1:13">
      <c r="A7" s="3394"/>
      <c r="B7" s="3292"/>
      <c r="C7" s="3292"/>
      <c r="D7" s="3396"/>
      <c r="E7" s="3396"/>
      <c r="F7" s="3293"/>
      <c r="G7" s="3394"/>
      <c r="H7" s="3396"/>
      <c r="I7" s="3396"/>
      <c r="J7" s="3396"/>
      <c r="K7" s="3397" t="s">
        <v>3536</v>
      </c>
      <c r="L7" s="3292"/>
      <c r="M7" s="3293"/>
    </row>
    <row r="8" spans="1:13">
      <c r="A8" s="3393" t="s">
        <v>2489</v>
      </c>
      <c r="B8" s="3292"/>
      <c r="C8" s="3292"/>
      <c r="D8" s="3396"/>
      <c r="E8" s="3396"/>
      <c r="F8" s="3293"/>
      <c r="G8" s="3394"/>
      <c r="H8" s="3396"/>
      <c r="I8" s="3396"/>
      <c r="J8" s="3396"/>
      <c r="K8" s="3292"/>
      <c r="L8" s="3292"/>
      <c r="M8" s="3293"/>
    </row>
    <row r="9" spans="1:13">
      <c r="A9" s="3394"/>
      <c r="B9" s="3292"/>
      <c r="C9" s="3292"/>
      <c r="D9" s="3396"/>
      <c r="E9" s="3396"/>
      <c r="F9" s="3293"/>
      <c r="G9" s="3394"/>
      <c r="H9" s="3396"/>
      <c r="I9" s="3396"/>
      <c r="J9" s="3396"/>
      <c r="K9" s="3292"/>
      <c r="L9" s="3292"/>
      <c r="M9" s="3293"/>
    </row>
    <row r="10" spans="1:13">
      <c r="A10" s="3394"/>
      <c r="B10" s="3292"/>
      <c r="C10" s="3292"/>
      <c r="D10" s="3396"/>
      <c r="E10" s="3396"/>
      <c r="F10" s="3293"/>
      <c r="G10" s="3393" t="s">
        <v>2490</v>
      </c>
      <c r="H10" s="3396"/>
      <c r="I10" s="3396"/>
      <c r="J10" s="3396"/>
      <c r="K10" s="3292"/>
      <c r="L10" s="3292"/>
      <c r="M10" s="3293"/>
    </row>
    <row r="11" spans="1:13">
      <c r="A11" s="1126"/>
      <c r="B11" s="852"/>
      <c r="C11" s="852"/>
      <c r="D11" s="3396"/>
      <c r="E11" s="3396"/>
      <c r="F11" s="3293"/>
      <c r="G11" s="3394"/>
      <c r="H11" s="3396"/>
      <c r="I11" s="3396"/>
      <c r="J11" s="3396"/>
      <c r="K11" s="3292"/>
      <c r="L11" s="3292"/>
      <c r="M11" s="3293"/>
    </row>
    <row r="12" spans="1:13">
      <c r="A12" s="3393" t="s">
        <v>2491</v>
      </c>
      <c r="B12" s="3292"/>
      <c r="C12" s="3292"/>
      <c r="D12" s="3396"/>
      <c r="E12" s="3396"/>
      <c r="F12" s="3293"/>
      <c r="G12" s="3394"/>
      <c r="H12" s="3396"/>
      <c r="I12" s="3396"/>
      <c r="J12" s="3396"/>
      <c r="K12" s="3292"/>
      <c r="L12" s="3292"/>
      <c r="M12" s="3293"/>
    </row>
    <row r="13" spans="1:13">
      <c r="A13" s="3394"/>
      <c r="B13" s="3292"/>
      <c r="C13" s="3292"/>
      <c r="D13" s="3395" t="s">
        <v>2492</v>
      </c>
      <c r="E13" s="3396"/>
      <c r="F13" s="3293"/>
      <c r="G13" s="3394"/>
      <c r="H13" s="3396"/>
      <c r="I13" s="3396"/>
      <c r="J13" s="3396"/>
      <c r="K13" s="3397" t="s">
        <v>2493</v>
      </c>
      <c r="L13" s="3292"/>
      <c r="M13" s="3293"/>
    </row>
    <row r="14" spans="1:13">
      <c r="A14" s="3394"/>
      <c r="B14" s="3292"/>
      <c r="C14" s="3292"/>
      <c r="D14" s="3396"/>
      <c r="E14" s="3396"/>
      <c r="F14" s="3293"/>
      <c r="G14" s="3393" t="s">
        <v>2494</v>
      </c>
      <c r="H14" s="3396"/>
      <c r="I14" s="3396"/>
      <c r="J14" s="3396"/>
      <c r="K14" s="3292"/>
      <c r="L14" s="3292"/>
      <c r="M14" s="3293"/>
    </row>
    <row r="15" spans="1:13">
      <c r="A15" s="1127"/>
      <c r="B15" s="1088"/>
      <c r="C15" s="1088"/>
      <c r="D15" s="3304"/>
      <c r="E15" s="3304"/>
      <c r="F15" s="3398"/>
      <c r="G15" s="3399"/>
      <c r="H15" s="3304"/>
      <c r="I15" s="3304"/>
      <c r="J15" s="3304"/>
      <c r="M15" s="1096"/>
    </row>
    <row r="16" spans="1:13">
      <c r="A16" s="1140"/>
      <c r="B16" s="1113"/>
      <c r="C16" s="1102"/>
      <c r="D16" s="1112"/>
      <c r="E16" s="1141"/>
      <c r="F16" s="1104" t="s">
        <v>3065</v>
      </c>
      <c r="G16" s="3403" t="s">
        <v>3066</v>
      </c>
      <c r="H16" s="3404"/>
      <c r="I16" s="1113"/>
      <c r="J16" s="1112"/>
      <c r="K16" s="1144" t="s">
        <v>3065</v>
      </c>
      <c r="L16" s="1144" t="s">
        <v>3067</v>
      </c>
      <c r="M16" s="1145"/>
    </row>
    <row r="17" spans="1:13">
      <c r="A17" s="1105" t="s">
        <v>1728</v>
      </c>
      <c r="C17" s="844"/>
      <c r="D17" s="1146" t="s">
        <v>3017</v>
      </c>
      <c r="E17" s="1109" t="s">
        <v>1147</v>
      </c>
      <c r="F17" s="1110" t="s">
        <v>3068</v>
      </c>
      <c r="G17" s="3405" t="s">
        <v>3069</v>
      </c>
      <c r="H17" s="3347"/>
      <c r="I17" s="3406" t="s">
        <v>3070</v>
      </c>
      <c r="J17" s="3347"/>
      <c r="K17" s="1147" t="s">
        <v>3068</v>
      </c>
      <c r="L17" s="1147" t="s">
        <v>3071</v>
      </c>
      <c r="M17" s="846"/>
    </row>
    <row r="18" spans="1:13">
      <c r="A18" s="1105" t="s">
        <v>1731</v>
      </c>
      <c r="B18" s="1100" t="s">
        <v>3072</v>
      </c>
      <c r="C18" s="1148"/>
      <c r="D18" s="1146" t="s">
        <v>3073</v>
      </c>
      <c r="E18" s="1109" t="s">
        <v>3074</v>
      </c>
      <c r="F18" s="1110" t="s">
        <v>3195</v>
      </c>
      <c r="G18" s="3405" t="s">
        <v>3075</v>
      </c>
      <c r="H18" s="3347"/>
      <c r="I18" s="3406" t="s">
        <v>3076</v>
      </c>
      <c r="J18" s="3347"/>
      <c r="K18" s="1147" t="s">
        <v>2517</v>
      </c>
      <c r="L18" s="1147" t="s">
        <v>3077</v>
      </c>
      <c r="M18" s="1108" t="s">
        <v>1728</v>
      </c>
    </row>
    <row r="19" spans="1:13">
      <c r="A19" s="1149"/>
      <c r="B19" s="1150" t="s">
        <v>3021</v>
      </c>
      <c r="C19" s="1151"/>
      <c r="D19" s="1152" t="s">
        <v>3022</v>
      </c>
      <c r="E19" s="1153" t="s">
        <v>3023</v>
      </c>
      <c r="F19" s="1171" t="s">
        <v>3024</v>
      </c>
      <c r="G19" s="3400" t="s">
        <v>2346</v>
      </c>
      <c r="H19" s="3401"/>
      <c r="I19" s="3402" t="s">
        <v>2347</v>
      </c>
      <c r="J19" s="3401"/>
      <c r="K19" s="1154" t="s">
        <v>2348</v>
      </c>
      <c r="L19" s="1154" t="s">
        <v>2349</v>
      </c>
      <c r="M19" s="1116" t="s">
        <v>1731</v>
      </c>
    </row>
    <row r="20" spans="1:13">
      <c r="A20" s="1101">
        <v>1</v>
      </c>
      <c r="B20" s="9" t="s">
        <v>4850</v>
      </c>
      <c r="D20" s="1099"/>
      <c r="E20" s="833"/>
      <c r="F20" s="282"/>
      <c r="G20" s="403"/>
      <c r="H20" s="371"/>
      <c r="I20" s="313"/>
      <c r="J20" s="992"/>
      <c r="K20" s="313"/>
      <c r="L20" s="313"/>
      <c r="M20" s="846">
        <v>1</v>
      </c>
    </row>
    <row r="21" spans="1:13">
      <c r="A21" s="1101">
        <v>2</v>
      </c>
      <c r="D21" s="1099"/>
      <c r="E21" s="833"/>
      <c r="F21" s="283"/>
      <c r="G21" s="351"/>
      <c r="H21" s="354"/>
      <c r="I21" s="308"/>
      <c r="J21" s="991"/>
      <c r="K21" s="308"/>
      <c r="L21" s="308"/>
      <c r="M21" s="846">
        <v>2</v>
      </c>
    </row>
    <row r="22" spans="1:13">
      <c r="A22" s="1101">
        <v>3</v>
      </c>
      <c r="D22" s="1099"/>
      <c r="E22" s="833"/>
      <c r="F22" s="283"/>
      <c r="G22" s="351"/>
      <c r="H22" s="354"/>
      <c r="I22" s="308"/>
      <c r="J22" s="991"/>
      <c r="K22" s="308"/>
      <c r="L22" s="308"/>
      <c r="M22" s="846">
        <v>3</v>
      </c>
    </row>
    <row r="23" spans="1:13">
      <c r="A23" s="1101">
        <v>4</v>
      </c>
      <c r="D23" s="1099"/>
      <c r="E23" s="833"/>
      <c r="F23" s="283"/>
      <c r="G23" s="351"/>
      <c r="H23" s="354"/>
      <c r="I23" s="308"/>
      <c r="J23" s="991"/>
      <c r="K23" s="308"/>
      <c r="L23" s="308"/>
      <c r="M23" s="846">
        <v>4</v>
      </c>
    </row>
    <row r="24" spans="1:13">
      <c r="A24" s="1101">
        <v>5</v>
      </c>
      <c r="D24" s="1099"/>
      <c r="E24" s="833"/>
      <c r="F24" s="283"/>
      <c r="G24" s="351"/>
      <c r="H24" s="354"/>
      <c r="I24" s="308"/>
      <c r="J24" s="991"/>
      <c r="K24" s="308"/>
      <c r="L24" s="308"/>
      <c r="M24" s="846">
        <v>5</v>
      </c>
    </row>
    <row r="25" spans="1:13">
      <c r="A25" s="1101">
        <v>6</v>
      </c>
      <c r="D25" s="1099"/>
      <c r="E25" s="833"/>
      <c r="F25" s="283"/>
      <c r="G25" s="351"/>
      <c r="H25" s="354"/>
      <c r="I25" s="308"/>
      <c r="J25" s="991"/>
      <c r="K25" s="308"/>
      <c r="L25" s="308"/>
      <c r="M25" s="846">
        <v>6</v>
      </c>
    </row>
    <row r="26" spans="1:13">
      <c r="A26" s="1101">
        <v>7</v>
      </c>
      <c r="D26" s="1099"/>
      <c r="E26" s="833"/>
      <c r="F26" s="283"/>
      <c r="G26" s="351"/>
      <c r="H26" s="354"/>
      <c r="I26" s="308"/>
      <c r="J26" s="991"/>
      <c r="K26" s="308"/>
      <c r="L26" s="308"/>
      <c r="M26" s="846">
        <v>7</v>
      </c>
    </row>
    <row r="27" spans="1:13">
      <c r="A27" s="1101">
        <v>8</v>
      </c>
      <c r="D27" s="1099"/>
      <c r="E27" s="833"/>
      <c r="F27" s="283"/>
      <c r="G27" s="351"/>
      <c r="H27" s="354"/>
      <c r="I27" s="308"/>
      <c r="J27" s="991"/>
      <c r="K27" s="308"/>
      <c r="L27" s="308"/>
      <c r="M27" s="846">
        <v>8</v>
      </c>
    </row>
    <row r="28" spans="1:13">
      <c r="A28" s="1101">
        <v>9</v>
      </c>
      <c r="D28" s="1099"/>
      <c r="E28" s="833"/>
      <c r="F28" s="283"/>
      <c r="G28" s="351"/>
      <c r="H28" s="354"/>
      <c r="I28" s="308"/>
      <c r="J28" s="991"/>
      <c r="K28" s="308"/>
      <c r="L28" s="308"/>
      <c r="M28" s="846">
        <v>9</v>
      </c>
    </row>
    <row r="29" spans="1:13">
      <c r="A29" s="1101">
        <v>10</v>
      </c>
      <c r="D29" s="1099"/>
      <c r="E29" s="833"/>
      <c r="F29" s="283"/>
      <c r="G29" s="351"/>
      <c r="H29" s="354"/>
      <c r="I29" s="308"/>
      <c r="J29" s="991"/>
      <c r="K29" s="308"/>
      <c r="L29" s="308"/>
      <c r="M29" s="846">
        <v>10</v>
      </c>
    </row>
    <row r="30" spans="1:13">
      <c r="A30" s="1101">
        <v>11</v>
      </c>
      <c r="D30" s="1099"/>
      <c r="E30" s="833"/>
      <c r="F30" s="283"/>
      <c r="G30" s="351"/>
      <c r="H30" s="354"/>
      <c r="I30" s="308"/>
      <c r="J30" s="991"/>
      <c r="K30" s="308"/>
      <c r="L30" s="308"/>
      <c r="M30" s="846">
        <v>11</v>
      </c>
    </row>
    <row r="31" spans="1:13">
      <c r="A31" s="1101">
        <v>12</v>
      </c>
      <c r="D31" s="1099"/>
      <c r="E31" s="833"/>
      <c r="F31" s="283"/>
      <c r="G31" s="351"/>
      <c r="H31" s="354"/>
      <c r="I31" s="308"/>
      <c r="J31" s="991"/>
      <c r="K31" s="308"/>
      <c r="L31" s="308"/>
      <c r="M31" s="846">
        <v>12</v>
      </c>
    </row>
    <row r="32" spans="1:13">
      <c r="A32" s="1101">
        <v>13</v>
      </c>
      <c r="D32" s="1099"/>
      <c r="E32" s="833"/>
      <c r="F32" s="283"/>
      <c r="G32" s="351"/>
      <c r="H32" s="354"/>
      <c r="I32" s="308"/>
      <c r="J32" s="991"/>
      <c r="K32" s="308"/>
      <c r="L32" s="308"/>
      <c r="M32" s="846">
        <v>13</v>
      </c>
    </row>
    <row r="33" spans="1:13">
      <c r="A33" s="1101">
        <v>14</v>
      </c>
      <c r="D33" s="1099"/>
      <c r="E33" s="833"/>
      <c r="F33" s="283"/>
      <c r="G33" s="351"/>
      <c r="H33" s="354"/>
      <c r="I33" s="308"/>
      <c r="J33" s="991"/>
      <c r="K33" s="308"/>
      <c r="L33" s="308"/>
      <c r="M33" s="846">
        <v>14</v>
      </c>
    </row>
    <row r="34" spans="1:13">
      <c r="A34" s="1101">
        <v>15</v>
      </c>
      <c r="D34" s="1099"/>
      <c r="E34" s="833"/>
      <c r="F34" s="283"/>
      <c r="G34" s="351"/>
      <c r="H34" s="354"/>
      <c r="I34" s="308"/>
      <c r="J34" s="991"/>
      <c r="K34" s="308"/>
      <c r="L34" s="308"/>
      <c r="M34" s="846">
        <v>15</v>
      </c>
    </row>
    <row r="35" spans="1:13">
      <c r="A35" s="1101">
        <v>16</v>
      </c>
      <c r="D35" s="1099"/>
      <c r="E35" s="833"/>
      <c r="F35" s="283"/>
      <c r="G35" s="351"/>
      <c r="H35" s="354"/>
      <c r="I35" s="308"/>
      <c r="J35" s="991"/>
      <c r="K35" s="308"/>
      <c r="L35" s="308"/>
      <c r="M35" s="846">
        <v>16</v>
      </c>
    </row>
    <row r="36" spans="1:13">
      <c r="A36" s="1101">
        <v>17</v>
      </c>
      <c r="D36" s="1099"/>
      <c r="E36" s="833"/>
      <c r="F36" s="283"/>
      <c r="G36" s="351"/>
      <c r="H36" s="354"/>
      <c r="I36" s="308"/>
      <c r="J36" s="991"/>
      <c r="K36" s="308"/>
      <c r="L36" s="308"/>
      <c r="M36" s="846">
        <v>17</v>
      </c>
    </row>
    <row r="37" spans="1:13">
      <c r="A37" s="1101">
        <v>18</v>
      </c>
      <c r="D37" s="1099"/>
      <c r="E37" s="833"/>
      <c r="F37" s="283"/>
      <c r="G37" s="351"/>
      <c r="H37" s="354"/>
      <c r="I37" s="308"/>
      <c r="J37" s="991"/>
      <c r="K37" s="308"/>
      <c r="L37" s="308"/>
      <c r="M37" s="846">
        <v>18</v>
      </c>
    </row>
    <row r="38" spans="1:13">
      <c r="A38" s="1101">
        <v>19</v>
      </c>
      <c r="D38" s="1099"/>
      <c r="E38" s="833"/>
      <c r="F38" s="283"/>
      <c r="G38" s="351"/>
      <c r="H38" s="354"/>
      <c r="I38" s="308"/>
      <c r="J38" s="991"/>
      <c r="K38" s="308"/>
      <c r="L38" s="308"/>
      <c r="M38" s="846">
        <v>19</v>
      </c>
    </row>
    <row r="39" spans="1:13">
      <c r="A39" s="1101">
        <v>20</v>
      </c>
      <c r="D39" s="1099"/>
      <c r="E39" s="833"/>
      <c r="F39" s="283"/>
      <c r="G39" s="351"/>
      <c r="H39" s="354"/>
      <c r="I39" s="308"/>
      <c r="J39" s="991"/>
      <c r="K39" s="308"/>
      <c r="L39" s="308"/>
      <c r="M39" s="846">
        <v>20</v>
      </c>
    </row>
    <row r="40" spans="1:13">
      <c r="A40" s="1101">
        <v>21</v>
      </c>
      <c r="D40" s="1099"/>
      <c r="E40" s="833"/>
      <c r="F40" s="283"/>
      <c r="G40" s="351"/>
      <c r="H40" s="354"/>
      <c r="I40" s="308"/>
      <c r="J40" s="991"/>
      <c r="K40" s="308"/>
      <c r="L40" s="308"/>
      <c r="M40" s="846">
        <v>21</v>
      </c>
    </row>
    <row r="41" spans="1:13">
      <c r="A41" s="1101">
        <v>22</v>
      </c>
      <c r="D41" s="1099"/>
      <c r="E41" s="833"/>
      <c r="F41" s="283"/>
      <c r="G41" s="351"/>
      <c r="H41" s="354"/>
      <c r="I41" s="308"/>
      <c r="J41" s="991"/>
      <c r="K41" s="308"/>
      <c r="L41" s="308"/>
      <c r="M41" s="846">
        <v>22</v>
      </c>
    </row>
    <row r="42" spans="1:13">
      <c r="A42" s="1101">
        <v>23</v>
      </c>
      <c r="D42" s="1099"/>
      <c r="E42" s="833"/>
      <c r="F42" s="283"/>
      <c r="G42" s="351"/>
      <c r="H42" s="354"/>
      <c r="I42" s="308"/>
      <c r="J42" s="991"/>
      <c r="K42" s="308"/>
      <c r="L42" s="308"/>
      <c r="M42" s="846">
        <v>23</v>
      </c>
    </row>
    <row r="43" spans="1:13">
      <c r="A43" s="1101">
        <v>24</v>
      </c>
      <c r="D43" s="1099"/>
      <c r="E43" s="833"/>
      <c r="F43" s="283"/>
      <c r="G43" s="351"/>
      <c r="H43" s="354"/>
      <c r="I43" s="308"/>
      <c r="J43" s="991"/>
      <c r="K43" s="308"/>
      <c r="L43" s="308"/>
      <c r="M43" s="846">
        <v>24</v>
      </c>
    </row>
    <row r="44" spans="1:13">
      <c r="A44" s="1101">
        <v>25</v>
      </c>
      <c r="D44" s="1099"/>
      <c r="E44" s="833"/>
      <c r="F44" s="283"/>
      <c r="G44" s="351"/>
      <c r="H44" s="354"/>
      <c r="I44" s="308"/>
      <c r="J44" s="991"/>
      <c r="K44" s="308"/>
      <c r="L44" s="308"/>
      <c r="M44" s="846">
        <v>25</v>
      </c>
    </row>
    <row r="45" spans="1:13">
      <c r="A45" s="1101">
        <v>26</v>
      </c>
      <c r="D45" s="1099"/>
      <c r="E45" s="833"/>
      <c r="F45" s="283"/>
      <c r="G45" s="351"/>
      <c r="H45" s="354"/>
      <c r="I45" s="308"/>
      <c r="J45" s="991"/>
      <c r="K45" s="308"/>
      <c r="L45" s="308"/>
      <c r="M45" s="846">
        <v>26</v>
      </c>
    </row>
    <row r="46" spans="1:13">
      <c r="A46" s="1101">
        <v>27</v>
      </c>
      <c r="D46" s="1099"/>
      <c r="E46" s="833"/>
      <c r="F46" s="283"/>
      <c r="G46" s="351"/>
      <c r="H46" s="354"/>
      <c r="I46" s="308"/>
      <c r="J46" s="991"/>
      <c r="K46" s="308"/>
      <c r="L46" s="308"/>
      <c r="M46" s="846">
        <v>27</v>
      </c>
    </row>
    <row r="47" spans="1:13">
      <c r="A47" s="1101">
        <v>28</v>
      </c>
      <c r="D47" s="1099"/>
      <c r="E47" s="833"/>
      <c r="F47" s="283"/>
      <c r="G47" s="351"/>
      <c r="H47" s="354"/>
      <c r="I47" s="308"/>
      <c r="J47" s="991"/>
      <c r="K47" s="308"/>
      <c r="L47" s="308"/>
      <c r="M47" s="846">
        <v>28</v>
      </c>
    </row>
    <row r="48" spans="1:13">
      <c r="A48" s="1101">
        <v>29</v>
      </c>
      <c r="D48" s="1099"/>
      <c r="E48" s="833"/>
      <c r="F48" s="283"/>
      <c r="G48" s="351"/>
      <c r="H48" s="354"/>
      <c r="I48" s="308"/>
      <c r="J48" s="991"/>
      <c r="K48" s="308"/>
      <c r="L48" s="308"/>
      <c r="M48" s="846">
        <v>29</v>
      </c>
    </row>
    <row r="49" spans="1:13">
      <c r="A49" s="1101">
        <v>30</v>
      </c>
      <c r="D49" s="1099"/>
      <c r="E49" s="833"/>
      <c r="F49" s="283"/>
      <c r="G49" s="351"/>
      <c r="H49" s="354"/>
      <c r="I49" s="308"/>
      <c r="J49" s="991"/>
      <c r="K49" s="308"/>
      <c r="L49" s="308"/>
      <c r="M49" s="846">
        <v>30</v>
      </c>
    </row>
    <row r="50" spans="1:13">
      <c r="A50" s="1101">
        <v>31</v>
      </c>
      <c r="D50" s="1099"/>
      <c r="E50" s="833"/>
      <c r="F50" s="283"/>
      <c r="G50" s="351"/>
      <c r="H50" s="354"/>
      <c r="I50" s="308"/>
      <c r="J50" s="991"/>
      <c r="K50" s="308"/>
      <c r="L50" s="308"/>
      <c r="M50" s="846">
        <v>31</v>
      </c>
    </row>
    <row r="51" spans="1:13">
      <c r="A51" s="1101">
        <v>32</v>
      </c>
      <c r="D51" s="1099"/>
      <c r="E51" s="833"/>
      <c r="F51" s="283"/>
      <c r="G51" s="351"/>
      <c r="H51" s="354"/>
      <c r="I51" s="308"/>
      <c r="J51" s="991"/>
      <c r="K51" s="308"/>
      <c r="L51" s="308"/>
      <c r="M51" s="846">
        <v>32</v>
      </c>
    </row>
    <row r="52" spans="1:13">
      <c r="A52" s="1101">
        <v>33</v>
      </c>
      <c r="D52" s="1099"/>
      <c r="E52" s="833"/>
      <c r="F52" s="283"/>
      <c r="G52" s="351"/>
      <c r="H52" s="354"/>
      <c r="I52" s="308"/>
      <c r="J52" s="991"/>
      <c r="K52" s="308"/>
      <c r="L52" s="308"/>
      <c r="M52" s="846">
        <v>33</v>
      </c>
    </row>
    <row r="53" spans="1:13">
      <c r="A53" s="1101">
        <v>34</v>
      </c>
      <c r="D53" s="1099"/>
      <c r="E53" s="833"/>
      <c r="F53" s="283"/>
      <c r="G53" s="351"/>
      <c r="H53" s="354"/>
      <c r="I53" s="308"/>
      <c r="J53" s="991"/>
      <c r="K53" s="308"/>
      <c r="L53" s="308"/>
      <c r="M53" s="846">
        <v>34</v>
      </c>
    </row>
    <row r="54" spans="1:13">
      <c r="A54" s="1101">
        <v>35</v>
      </c>
      <c r="D54" s="1099"/>
      <c r="E54" s="833"/>
      <c r="F54" s="283"/>
      <c r="G54" s="351"/>
      <c r="H54" s="354"/>
      <c r="I54" s="308"/>
      <c r="J54" s="991"/>
      <c r="K54" s="308"/>
      <c r="L54" s="308"/>
      <c r="M54" s="846">
        <v>35</v>
      </c>
    </row>
    <row r="55" spans="1:13">
      <c r="A55" s="1101">
        <v>36</v>
      </c>
      <c r="D55" s="1099"/>
      <c r="E55" s="833"/>
      <c r="F55" s="283"/>
      <c r="G55" s="351"/>
      <c r="H55" s="354"/>
      <c r="I55" s="308"/>
      <c r="J55" s="991"/>
      <c r="K55" s="308"/>
      <c r="L55" s="308"/>
      <c r="M55" s="846">
        <v>36</v>
      </c>
    </row>
    <row r="56" spans="1:13">
      <c r="A56" s="1101">
        <v>37</v>
      </c>
      <c r="D56" s="1099"/>
      <c r="E56" s="833"/>
      <c r="F56" s="283"/>
      <c r="G56" s="351"/>
      <c r="H56" s="354"/>
      <c r="I56" s="308"/>
      <c r="J56" s="991"/>
      <c r="K56" s="308"/>
      <c r="L56" s="308"/>
      <c r="M56" s="846">
        <v>37</v>
      </c>
    </row>
    <row r="57" spans="1:13">
      <c r="A57" s="1101">
        <v>38</v>
      </c>
      <c r="D57" s="1099"/>
      <c r="E57" s="833"/>
      <c r="F57" s="283"/>
      <c r="G57" s="351"/>
      <c r="H57" s="354"/>
      <c r="I57" s="308"/>
      <c r="J57" s="991"/>
      <c r="K57" s="308"/>
      <c r="L57" s="308"/>
      <c r="M57" s="846">
        <v>38</v>
      </c>
    </row>
    <row r="58" spans="1:13">
      <c r="A58" s="1101">
        <v>39</v>
      </c>
      <c r="D58" s="1099"/>
      <c r="E58" s="833"/>
      <c r="F58" s="283"/>
      <c r="G58" s="351"/>
      <c r="H58" s="354"/>
      <c r="I58" s="308"/>
      <c r="J58" s="991"/>
      <c r="K58" s="308"/>
      <c r="L58" s="308"/>
      <c r="M58" s="846">
        <v>39</v>
      </c>
    </row>
    <row r="59" spans="1:13">
      <c r="A59" s="1101">
        <v>40</v>
      </c>
      <c r="D59" s="1099"/>
      <c r="E59" s="833"/>
      <c r="F59" s="283"/>
      <c r="G59" s="351"/>
      <c r="H59" s="354"/>
      <c r="I59" s="308"/>
      <c r="J59" s="991"/>
      <c r="K59" s="308"/>
      <c r="L59" s="308"/>
      <c r="M59" s="846">
        <v>40</v>
      </c>
    </row>
    <row r="60" spans="1:13">
      <c r="A60" s="1149">
        <v>41</v>
      </c>
      <c r="B60" s="467"/>
      <c r="C60" s="467"/>
      <c r="D60" s="468"/>
      <c r="E60" s="467"/>
      <c r="F60" s="284"/>
      <c r="G60" s="351"/>
      <c r="H60" s="354"/>
      <c r="I60" s="308"/>
      <c r="J60" s="991"/>
      <c r="K60" s="308"/>
      <c r="L60" s="308"/>
      <c r="M60" s="1155">
        <v>41</v>
      </c>
    </row>
    <row r="61" spans="1:13">
      <c r="A61" s="1139">
        <v>42</v>
      </c>
      <c r="B61" s="1113" t="s">
        <v>3078</v>
      </c>
      <c r="C61" s="1112"/>
      <c r="D61" s="1112"/>
      <c r="E61" s="1112"/>
      <c r="F61" s="1145"/>
      <c r="G61" s="1139"/>
      <c r="H61" s="707"/>
      <c r="I61" s="304"/>
      <c r="J61" s="258"/>
      <c r="K61" s="304"/>
      <c r="L61" s="304"/>
      <c r="M61" s="846">
        <v>42</v>
      </c>
    </row>
    <row r="62" spans="1:13" ht="15.75" thickBot="1">
      <c r="A62" s="859"/>
      <c r="B62" s="1156"/>
      <c r="C62" s="860"/>
      <c r="D62" s="860"/>
      <c r="E62" s="1157" t="s">
        <v>172</v>
      </c>
      <c r="F62" s="289">
        <f>SUM(F20:F60)</f>
        <v>0</v>
      </c>
      <c r="G62" s="859"/>
      <c r="H62" s="437">
        <f>SUM(H20:H60)</f>
        <v>0</v>
      </c>
      <c r="I62" s="708"/>
      <c r="J62" s="437">
        <f>SUM(J20:J60)</f>
        <v>0</v>
      </c>
      <c r="K62" s="437">
        <f>SUM(K20:K60)</f>
        <v>0</v>
      </c>
      <c r="L62" s="412">
        <f>SUM(L20:L60)</f>
        <v>0</v>
      </c>
      <c r="M62" s="1158"/>
    </row>
    <row r="63" spans="1:13">
      <c r="A63" s="9" t="s">
        <v>3079</v>
      </c>
      <c r="G63" s="9" t="s">
        <v>3080</v>
      </c>
      <c r="M63" s="1092" t="s">
        <v>3787</v>
      </c>
    </row>
    <row r="64" spans="1:13">
      <c r="A64" s="12" t="s">
        <v>3788</v>
      </c>
      <c r="B64" s="12"/>
      <c r="C64" s="12"/>
      <c r="D64" s="12"/>
      <c r="E64" s="12"/>
      <c r="F64" s="12"/>
      <c r="G64" s="12" t="s">
        <v>3789</v>
      </c>
      <c r="H64" s="12"/>
      <c r="I64" s="12"/>
      <c r="J64" s="12"/>
      <c r="K64" s="12"/>
      <c r="L64" s="12"/>
      <c r="M64" s="12"/>
    </row>
    <row r="65" spans="1:13" ht="15.75">
      <c r="A65" s="1095" t="s">
        <v>1192</v>
      </c>
      <c r="B65" s="12"/>
      <c r="C65" s="12"/>
      <c r="D65" s="12"/>
      <c r="E65" s="12"/>
      <c r="F65" s="12"/>
    </row>
    <row r="66" spans="1:13" ht="15.75" thickBot="1">
      <c r="A66" s="9" t="str">
        <f>'Data Sheet'!$C$25</f>
        <v xml:space="preserve">New York State Electric &amp; Gas Corporation </v>
      </c>
      <c r="E66" s="1091" t="s">
        <v>1788</v>
      </c>
      <c r="F66" s="1246" t="str">
        <f>'Data Sheet'!$C$38</f>
        <v>12/31/2017</v>
      </c>
      <c r="G66" s="9" t="str">
        <f>'Data Sheet'!$C$25</f>
        <v xml:space="preserve">New York State Electric &amp; Gas Corporation </v>
      </c>
      <c r="K66" s="1091" t="s">
        <v>1788</v>
      </c>
      <c r="L66" s="1246" t="str">
        <f>'Data Sheet'!$C$38</f>
        <v>12/31/2017</v>
      </c>
    </row>
    <row r="67" spans="1:13">
      <c r="A67" s="838"/>
      <c r="B67" s="841"/>
      <c r="C67" s="841"/>
      <c r="D67" s="841"/>
      <c r="E67" s="841"/>
      <c r="F67" s="841"/>
      <c r="G67" s="838"/>
      <c r="H67" s="841"/>
      <c r="I67" s="841"/>
      <c r="J67" s="841"/>
      <c r="K67" s="841"/>
      <c r="L67" s="841"/>
      <c r="M67" s="1093"/>
    </row>
    <row r="68" spans="1:13">
      <c r="A68" s="1160" t="s">
        <v>897</v>
      </c>
      <c r="B68" s="12"/>
      <c r="C68" s="12"/>
      <c r="D68" s="12"/>
      <c r="E68" s="12"/>
      <c r="F68" s="1159"/>
      <c r="G68" s="1160" t="s">
        <v>897</v>
      </c>
      <c r="H68" s="12"/>
      <c r="I68" s="12"/>
      <c r="J68" s="12"/>
      <c r="K68" s="12"/>
      <c r="L68" s="12"/>
      <c r="M68" s="855"/>
    </row>
    <row r="69" spans="1:13">
      <c r="A69" s="849"/>
      <c r="B69" s="850"/>
      <c r="C69" s="850"/>
      <c r="D69" s="850"/>
      <c r="E69" s="850"/>
      <c r="F69" s="850"/>
      <c r="G69" s="847"/>
      <c r="H69" s="850"/>
      <c r="I69" s="850"/>
      <c r="J69" s="850"/>
      <c r="K69" s="850"/>
      <c r="L69" s="850"/>
      <c r="M69" s="851"/>
    </row>
    <row r="70" spans="1:13">
      <c r="A70" s="1140"/>
      <c r="B70" s="1113"/>
      <c r="C70" s="1102"/>
      <c r="D70" s="1112"/>
      <c r="E70" s="1141"/>
      <c r="F70" s="1142" t="s">
        <v>3065</v>
      </c>
      <c r="G70" s="1139"/>
      <c r="H70" s="1161" t="s">
        <v>3066</v>
      </c>
      <c r="I70" s="1113"/>
      <c r="J70" s="1112"/>
      <c r="K70" s="1144" t="s">
        <v>3065</v>
      </c>
      <c r="L70" s="1144" t="s">
        <v>3067</v>
      </c>
      <c r="M70" s="1145"/>
    </row>
    <row r="71" spans="1:13">
      <c r="A71" s="1105" t="s">
        <v>1728</v>
      </c>
      <c r="C71" s="844"/>
      <c r="D71" s="1107" t="s">
        <v>3017</v>
      </c>
      <c r="E71" s="1109" t="s">
        <v>1147</v>
      </c>
      <c r="F71" s="1146" t="s">
        <v>3068</v>
      </c>
      <c r="G71" s="843"/>
      <c r="H71" s="1106" t="s">
        <v>3069</v>
      </c>
      <c r="I71" s="1100"/>
      <c r="J71" s="12" t="s">
        <v>3070</v>
      </c>
      <c r="K71" s="1147" t="s">
        <v>3068</v>
      </c>
      <c r="L71" s="1147" t="s">
        <v>3071</v>
      </c>
      <c r="M71" s="846"/>
    </row>
    <row r="72" spans="1:13">
      <c r="A72" s="1105" t="s">
        <v>1731</v>
      </c>
      <c r="B72" s="1100" t="s">
        <v>3072</v>
      </c>
      <c r="C72" s="1148"/>
      <c r="D72" s="1107" t="s">
        <v>3073</v>
      </c>
      <c r="E72" s="1109" t="s">
        <v>3074</v>
      </c>
      <c r="F72" s="1146" t="s">
        <v>3195</v>
      </c>
      <c r="G72" s="843"/>
      <c r="H72" s="1106" t="s">
        <v>3075</v>
      </c>
      <c r="I72" s="1100"/>
      <c r="J72" s="12" t="s">
        <v>3076</v>
      </c>
      <c r="K72" s="1147" t="s">
        <v>2517</v>
      </c>
      <c r="L72" s="1147" t="s">
        <v>3077</v>
      </c>
      <c r="M72" s="1108" t="s">
        <v>1728</v>
      </c>
    </row>
    <row r="73" spans="1:13">
      <c r="A73" s="1149"/>
      <c r="B73" s="1150" t="s">
        <v>3021</v>
      </c>
      <c r="C73" s="1151"/>
      <c r="D73" s="1152" t="s">
        <v>3022</v>
      </c>
      <c r="E73" s="1153" t="s">
        <v>3023</v>
      </c>
      <c r="F73" s="1152" t="s">
        <v>3024</v>
      </c>
      <c r="G73" s="847"/>
      <c r="H73" s="1162" t="s">
        <v>2346</v>
      </c>
      <c r="I73" s="1150"/>
      <c r="J73" s="850" t="s">
        <v>2347</v>
      </c>
      <c r="K73" s="1154" t="s">
        <v>2348</v>
      </c>
      <c r="L73" s="1154" t="s">
        <v>2349</v>
      </c>
      <c r="M73" s="1116" t="s">
        <v>1731</v>
      </c>
    </row>
    <row r="74" spans="1:13">
      <c r="A74" s="1101">
        <v>1</v>
      </c>
      <c r="D74" s="1099"/>
      <c r="F74" s="313"/>
      <c r="G74" s="403"/>
      <c r="H74" s="371"/>
      <c r="I74" s="313"/>
      <c r="J74" s="408"/>
      <c r="K74" s="313"/>
      <c r="L74" s="313"/>
      <c r="M74" s="846">
        <v>1</v>
      </c>
    </row>
    <row r="75" spans="1:13">
      <c r="A75" s="1101">
        <v>2</v>
      </c>
      <c r="D75" s="1099"/>
      <c r="F75" s="308"/>
      <c r="G75" s="351"/>
      <c r="H75" s="354"/>
      <c r="I75" s="308"/>
      <c r="J75" s="307"/>
      <c r="K75" s="308"/>
      <c r="L75" s="308"/>
      <c r="M75" s="846">
        <v>2</v>
      </c>
    </row>
    <row r="76" spans="1:13">
      <c r="A76" s="1101">
        <v>3</v>
      </c>
      <c r="D76" s="1099"/>
      <c r="F76" s="308"/>
      <c r="G76" s="351"/>
      <c r="H76" s="354"/>
      <c r="I76" s="308"/>
      <c r="J76" s="307"/>
      <c r="K76" s="308"/>
      <c r="L76" s="308"/>
      <c r="M76" s="846">
        <v>3</v>
      </c>
    </row>
    <row r="77" spans="1:13">
      <c r="A77" s="1101">
        <v>4</v>
      </c>
      <c r="D77" s="1099"/>
      <c r="F77" s="308"/>
      <c r="G77" s="351"/>
      <c r="H77" s="354"/>
      <c r="I77" s="308"/>
      <c r="J77" s="307"/>
      <c r="K77" s="308"/>
      <c r="L77" s="308"/>
      <c r="M77" s="846">
        <v>4</v>
      </c>
    </row>
    <row r="78" spans="1:13">
      <c r="A78" s="1101">
        <v>5</v>
      </c>
      <c r="D78" s="1099"/>
      <c r="F78" s="308"/>
      <c r="G78" s="351"/>
      <c r="H78" s="354"/>
      <c r="I78" s="308"/>
      <c r="J78" s="307"/>
      <c r="K78" s="308"/>
      <c r="L78" s="308"/>
      <c r="M78" s="846">
        <v>5</v>
      </c>
    </row>
    <row r="79" spans="1:13">
      <c r="A79" s="1101">
        <v>6</v>
      </c>
      <c r="D79" s="1099"/>
      <c r="F79" s="308"/>
      <c r="G79" s="351"/>
      <c r="H79" s="354"/>
      <c r="I79" s="308"/>
      <c r="J79" s="307"/>
      <c r="K79" s="308"/>
      <c r="L79" s="308"/>
      <c r="M79" s="846">
        <v>6</v>
      </c>
    </row>
    <row r="80" spans="1:13">
      <c r="A80" s="1101">
        <v>7</v>
      </c>
      <c r="D80" s="1099"/>
      <c r="F80" s="308"/>
      <c r="G80" s="351"/>
      <c r="H80" s="354"/>
      <c r="I80" s="308"/>
      <c r="J80" s="307"/>
      <c r="K80" s="308"/>
      <c r="L80" s="308"/>
      <c r="M80" s="846">
        <v>7</v>
      </c>
    </row>
    <row r="81" spans="1:13">
      <c r="A81" s="1101">
        <v>8</v>
      </c>
      <c r="D81" s="1099"/>
      <c r="F81" s="308"/>
      <c r="G81" s="351"/>
      <c r="H81" s="354"/>
      <c r="I81" s="308"/>
      <c r="J81" s="307"/>
      <c r="K81" s="308"/>
      <c r="L81" s="308"/>
      <c r="M81" s="846">
        <v>8</v>
      </c>
    </row>
    <row r="82" spans="1:13">
      <c r="A82" s="1101">
        <v>9</v>
      </c>
      <c r="D82" s="1099"/>
      <c r="F82" s="308"/>
      <c r="G82" s="351"/>
      <c r="H82" s="354"/>
      <c r="I82" s="308"/>
      <c r="J82" s="307"/>
      <c r="K82" s="308"/>
      <c r="L82" s="308"/>
      <c r="M82" s="846">
        <v>9</v>
      </c>
    </row>
    <row r="83" spans="1:13">
      <c r="A83" s="1101">
        <v>10</v>
      </c>
      <c r="D83" s="1099"/>
      <c r="F83" s="308"/>
      <c r="G83" s="351"/>
      <c r="H83" s="354"/>
      <c r="I83" s="308"/>
      <c r="J83" s="307"/>
      <c r="K83" s="308"/>
      <c r="L83" s="308"/>
      <c r="M83" s="846">
        <v>10</v>
      </c>
    </row>
    <row r="84" spans="1:13">
      <c r="A84" s="1101">
        <v>11</v>
      </c>
      <c r="D84" s="1099"/>
      <c r="F84" s="308"/>
      <c r="G84" s="351"/>
      <c r="H84" s="354"/>
      <c r="I84" s="308"/>
      <c r="J84" s="307"/>
      <c r="K84" s="308"/>
      <c r="L84" s="308"/>
      <c r="M84" s="846">
        <v>11</v>
      </c>
    </row>
    <row r="85" spans="1:13">
      <c r="A85" s="1101">
        <v>12</v>
      </c>
      <c r="D85" s="1099"/>
      <c r="F85" s="308"/>
      <c r="G85" s="351"/>
      <c r="H85" s="354"/>
      <c r="I85" s="308"/>
      <c r="J85" s="307"/>
      <c r="K85" s="308"/>
      <c r="L85" s="308"/>
      <c r="M85" s="846">
        <v>12</v>
      </c>
    </row>
    <row r="86" spans="1:13">
      <c r="A86" s="1101">
        <v>13</v>
      </c>
      <c r="D86" s="1099"/>
      <c r="F86" s="308"/>
      <c r="G86" s="351"/>
      <c r="H86" s="354"/>
      <c r="I86" s="308"/>
      <c r="J86" s="307"/>
      <c r="K86" s="308"/>
      <c r="L86" s="308"/>
      <c r="M86" s="846">
        <v>13</v>
      </c>
    </row>
    <row r="87" spans="1:13">
      <c r="A87" s="1101">
        <v>14</v>
      </c>
      <c r="D87" s="1099"/>
      <c r="F87" s="308"/>
      <c r="G87" s="351"/>
      <c r="H87" s="354"/>
      <c r="I87" s="308"/>
      <c r="J87" s="307"/>
      <c r="K87" s="308"/>
      <c r="L87" s="308"/>
      <c r="M87" s="846">
        <v>14</v>
      </c>
    </row>
    <row r="88" spans="1:13">
      <c r="A88" s="1101">
        <v>15</v>
      </c>
      <c r="D88" s="1099"/>
      <c r="F88" s="308"/>
      <c r="G88" s="351"/>
      <c r="H88" s="354"/>
      <c r="I88" s="308"/>
      <c r="J88" s="307"/>
      <c r="K88" s="308"/>
      <c r="L88" s="308"/>
      <c r="M88" s="846">
        <v>15</v>
      </c>
    </row>
    <row r="89" spans="1:13">
      <c r="A89" s="1101">
        <v>16</v>
      </c>
      <c r="D89" s="1099"/>
      <c r="F89" s="308"/>
      <c r="G89" s="351"/>
      <c r="H89" s="354"/>
      <c r="I89" s="308"/>
      <c r="J89" s="307"/>
      <c r="K89" s="308"/>
      <c r="L89" s="308"/>
      <c r="M89" s="846">
        <v>16</v>
      </c>
    </row>
    <row r="90" spans="1:13">
      <c r="A90" s="1101">
        <v>17</v>
      </c>
      <c r="D90" s="1099"/>
      <c r="F90" s="308"/>
      <c r="G90" s="351"/>
      <c r="H90" s="354"/>
      <c r="I90" s="308"/>
      <c r="J90" s="307"/>
      <c r="K90" s="308"/>
      <c r="L90" s="308"/>
      <c r="M90" s="846">
        <v>17</v>
      </c>
    </row>
    <row r="91" spans="1:13">
      <c r="A91" s="1101">
        <v>18</v>
      </c>
      <c r="D91" s="1099"/>
      <c r="F91" s="308"/>
      <c r="G91" s="351"/>
      <c r="H91" s="354"/>
      <c r="I91" s="308"/>
      <c r="J91" s="307"/>
      <c r="K91" s="308"/>
      <c r="L91" s="308"/>
      <c r="M91" s="846">
        <v>18</v>
      </c>
    </row>
    <row r="92" spans="1:13">
      <c r="A92" s="1101">
        <v>19</v>
      </c>
      <c r="D92" s="1099"/>
      <c r="F92" s="308"/>
      <c r="G92" s="351"/>
      <c r="H92" s="354"/>
      <c r="I92" s="308"/>
      <c r="J92" s="307"/>
      <c r="K92" s="308"/>
      <c r="L92" s="308"/>
      <c r="M92" s="846">
        <v>19</v>
      </c>
    </row>
    <row r="93" spans="1:13">
      <c r="A93" s="1101">
        <v>20</v>
      </c>
      <c r="D93" s="1099"/>
      <c r="F93" s="308"/>
      <c r="G93" s="351"/>
      <c r="H93" s="354"/>
      <c r="I93" s="308"/>
      <c r="J93" s="307"/>
      <c r="K93" s="308"/>
      <c r="L93" s="308"/>
      <c r="M93" s="846">
        <v>20</v>
      </c>
    </row>
    <row r="94" spans="1:13">
      <c r="A94" s="1101">
        <v>21</v>
      </c>
      <c r="D94" s="1099"/>
      <c r="F94" s="308"/>
      <c r="G94" s="351"/>
      <c r="H94" s="354"/>
      <c r="I94" s="308"/>
      <c r="J94" s="307"/>
      <c r="K94" s="308"/>
      <c r="L94" s="308"/>
      <c r="M94" s="846">
        <v>21</v>
      </c>
    </row>
    <row r="95" spans="1:13">
      <c r="A95" s="1101">
        <v>22</v>
      </c>
      <c r="D95" s="1099"/>
      <c r="F95" s="308"/>
      <c r="G95" s="351"/>
      <c r="H95" s="354"/>
      <c r="I95" s="308"/>
      <c r="J95" s="307"/>
      <c r="K95" s="308"/>
      <c r="L95" s="308"/>
      <c r="M95" s="846">
        <v>22</v>
      </c>
    </row>
    <row r="96" spans="1:13">
      <c r="A96" s="1101">
        <v>23</v>
      </c>
      <c r="D96" s="1099"/>
      <c r="F96" s="308"/>
      <c r="G96" s="351"/>
      <c r="H96" s="354"/>
      <c r="I96" s="308"/>
      <c r="J96" s="307"/>
      <c r="K96" s="308"/>
      <c r="L96" s="308"/>
      <c r="M96" s="846">
        <v>23</v>
      </c>
    </row>
    <row r="97" spans="1:13">
      <c r="A97" s="1101">
        <v>24</v>
      </c>
      <c r="D97" s="1099"/>
      <c r="F97" s="308"/>
      <c r="G97" s="351"/>
      <c r="H97" s="354"/>
      <c r="I97" s="308"/>
      <c r="J97" s="307"/>
      <c r="K97" s="308"/>
      <c r="L97" s="308"/>
      <c r="M97" s="846">
        <v>24</v>
      </c>
    </row>
    <row r="98" spans="1:13">
      <c r="A98" s="1101">
        <v>25</v>
      </c>
      <c r="D98" s="1099"/>
      <c r="F98" s="308"/>
      <c r="G98" s="351"/>
      <c r="H98" s="354"/>
      <c r="I98" s="308"/>
      <c r="J98" s="307"/>
      <c r="K98" s="308"/>
      <c r="L98" s="308"/>
      <c r="M98" s="846">
        <v>25</v>
      </c>
    </row>
    <row r="99" spans="1:13">
      <c r="A99" s="1101">
        <v>26</v>
      </c>
      <c r="D99" s="1099"/>
      <c r="F99" s="308"/>
      <c r="G99" s="351"/>
      <c r="H99" s="354"/>
      <c r="I99" s="308"/>
      <c r="J99" s="307"/>
      <c r="K99" s="308"/>
      <c r="L99" s="308"/>
      <c r="M99" s="846">
        <v>26</v>
      </c>
    </row>
    <row r="100" spans="1:13">
      <c r="A100" s="1101">
        <v>27</v>
      </c>
      <c r="D100" s="1099"/>
      <c r="F100" s="308"/>
      <c r="G100" s="351"/>
      <c r="H100" s="354"/>
      <c r="I100" s="308"/>
      <c r="J100" s="307"/>
      <c r="K100" s="308"/>
      <c r="L100" s="308"/>
      <c r="M100" s="846">
        <v>27</v>
      </c>
    </row>
    <row r="101" spans="1:13">
      <c r="A101" s="1101">
        <v>28</v>
      </c>
      <c r="D101" s="1099"/>
      <c r="F101" s="308"/>
      <c r="G101" s="351"/>
      <c r="H101" s="354"/>
      <c r="I101" s="308"/>
      <c r="J101" s="307"/>
      <c r="K101" s="308"/>
      <c r="L101" s="308"/>
      <c r="M101" s="846">
        <v>28</v>
      </c>
    </row>
    <row r="102" spans="1:13">
      <c r="A102" s="1101">
        <v>29</v>
      </c>
      <c r="D102" s="1099"/>
      <c r="F102" s="308"/>
      <c r="G102" s="351"/>
      <c r="H102" s="354"/>
      <c r="I102" s="308"/>
      <c r="J102" s="307"/>
      <c r="K102" s="308"/>
      <c r="L102" s="308"/>
      <c r="M102" s="846">
        <v>29</v>
      </c>
    </row>
    <row r="103" spans="1:13">
      <c r="A103" s="1101">
        <v>30</v>
      </c>
      <c r="D103" s="1099"/>
      <c r="F103" s="308"/>
      <c r="G103" s="351"/>
      <c r="H103" s="354"/>
      <c r="I103" s="308"/>
      <c r="J103" s="307"/>
      <c r="K103" s="308"/>
      <c r="L103" s="308"/>
      <c r="M103" s="846">
        <v>30</v>
      </c>
    </row>
    <row r="104" spans="1:13">
      <c r="A104" s="1101">
        <v>31</v>
      </c>
      <c r="D104" s="1099"/>
      <c r="F104" s="308"/>
      <c r="G104" s="351"/>
      <c r="H104" s="354"/>
      <c r="I104" s="308"/>
      <c r="J104" s="307"/>
      <c r="K104" s="308"/>
      <c r="L104" s="308"/>
      <c r="M104" s="846">
        <v>31</v>
      </c>
    </row>
    <row r="105" spans="1:13">
      <c r="A105" s="1101">
        <v>32</v>
      </c>
      <c r="D105" s="1099"/>
      <c r="F105" s="308"/>
      <c r="G105" s="351"/>
      <c r="H105" s="354"/>
      <c r="I105" s="308"/>
      <c r="J105" s="307"/>
      <c r="K105" s="308"/>
      <c r="L105" s="308"/>
      <c r="M105" s="846">
        <v>32</v>
      </c>
    </row>
    <row r="106" spans="1:13">
      <c r="A106" s="1101">
        <v>33</v>
      </c>
      <c r="D106" s="1099"/>
      <c r="F106" s="308"/>
      <c r="G106" s="351"/>
      <c r="H106" s="354"/>
      <c r="I106" s="308"/>
      <c r="J106" s="307"/>
      <c r="K106" s="308"/>
      <c r="L106" s="308"/>
      <c r="M106" s="846">
        <v>33</v>
      </c>
    </row>
    <row r="107" spans="1:13">
      <c r="A107" s="1101">
        <v>34</v>
      </c>
      <c r="D107" s="1099"/>
      <c r="F107" s="308"/>
      <c r="G107" s="351"/>
      <c r="H107" s="354"/>
      <c r="I107" s="308"/>
      <c r="J107" s="307"/>
      <c r="K107" s="308"/>
      <c r="L107" s="308"/>
      <c r="M107" s="846">
        <v>34</v>
      </c>
    </row>
    <row r="108" spans="1:13">
      <c r="A108" s="1101">
        <v>35</v>
      </c>
      <c r="D108" s="1099"/>
      <c r="F108" s="308"/>
      <c r="G108" s="351"/>
      <c r="H108" s="354"/>
      <c r="I108" s="308"/>
      <c r="J108" s="307"/>
      <c r="K108" s="308"/>
      <c r="L108" s="308"/>
      <c r="M108" s="846">
        <v>35</v>
      </c>
    </row>
    <row r="109" spans="1:13">
      <c r="A109" s="1101">
        <v>36</v>
      </c>
      <c r="D109" s="1099"/>
      <c r="F109" s="308"/>
      <c r="G109" s="351"/>
      <c r="H109" s="354"/>
      <c r="I109" s="308"/>
      <c r="J109" s="307"/>
      <c r="K109" s="308"/>
      <c r="L109" s="308"/>
      <c r="M109" s="846">
        <v>36</v>
      </c>
    </row>
    <row r="110" spans="1:13">
      <c r="A110" s="1101">
        <v>37</v>
      </c>
      <c r="D110" s="1099"/>
      <c r="F110" s="308"/>
      <c r="G110" s="351"/>
      <c r="H110" s="354"/>
      <c r="I110" s="308"/>
      <c r="J110" s="307"/>
      <c r="K110" s="308"/>
      <c r="L110" s="308"/>
      <c r="M110" s="846">
        <v>37</v>
      </c>
    </row>
    <row r="111" spans="1:13">
      <c r="A111" s="1101">
        <v>38</v>
      </c>
      <c r="D111" s="1099"/>
      <c r="F111" s="308"/>
      <c r="G111" s="351"/>
      <c r="H111" s="354"/>
      <c r="I111" s="308"/>
      <c r="J111" s="307"/>
      <c r="K111" s="308"/>
      <c r="L111" s="308"/>
      <c r="M111" s="846">
        <v>38</v>
      </c>
    </row>
    <row r="112" spans="1:13">
      <c r="A112" s="1101">
        <v>39</v>
      </c>
      <c r="D112" s="1099"/>
      <c r="F112" s="308"/>
      <c r="G112" s="351"/>
      <c r="H112" s="354"/>
      <c r="I112" s="308"/>
      <c r="J112" s="307"/>
      <c r="K112" s="308"/>
      <c r="L112" s="308"/>
      <c r="M112" s="846">
        <v>39</v>
      </c>
    </row>
    <row r="113" spans="1:13">
      <c r="A113" s="1101">
        <v>40</v>
      </c>
      <c r="D113" s="1099"/>
      <c r="F113" s="308"/>
      <c r="G113" s="351"/>
      <c r="H113" s="354"/>
      <c r="I113" s="308"/>
      <c r="J113" s="307"/>
      <c r="K113" s="308"/>
      <c r="L113" s="308"/>
      <c r="M113" s="846">
        <v>40</v>
      </c>
    </row>
    <row r="114" spans="1:13" ht="15.75" thickBot="1">
      <c r="A114" s="1163">
        <v>41</v>
      </c>
      <c r="B114" s="860"/>
      <c r="C114" s="860"/>
      <c r="D114" s="1164"/>
      <c r="E114" s="860"/>
      <c r="F114" s="1165"/>
      <c r="G114" s="351"/>
      <c r="H114" s="354"/>
      <c r="I114" s="308"/>
      <c r="J114" s="307"/>
      <c r="K114" s="308"/>
      <c r="L114" s="308"/>
      <c r="M114" s="1158">
        <v>41</v>
      </c>
    </row>
    <row r="115" spans="1:13">
      <c r="A115" s="838"/>
      <c r="B115" s="841"/>
      <c r="C115" s="841"/>
      <c r="D115" s="841"/>
      <c r="E115" s="841"/>
      <c r="F115" s="841"/>
      <c r="G115" s="838"/>
      <c r="H115" s="841"/>
      <c r="I115" s="841"/>
      <c r="J115" s="841"/>
      <c r="K115" s="841"/>
      <c r="L115" s="841"/>
      <c r="M115" s="1093"/>
    </row>
    <row r="116" spans="1:13">
      <c r="A116" s="843"/>
      <c r="F116" s="833"/>
      <c r="G116" s="843"/>
      <c r="M116" s="1096"/>
    </row>
    <row r="117" spans="1:13">
      <c r="A117" s="843"/>
      <c r="F117" s="833"/>
      <c r="G117" s="843"/>
      <c r="M117" s="1096"/>
    </row>
    <row r="118" spans="1:13">
      <c r="A118" s="843"/>
      <c r="F118" s="833"/>
      <c r="G118" s="843"/>
      <c r="M118" s="1096"/>
    </row>
    <row r="119" spans="1:13">
      <c r="A119" s="843"/>
      <c r="F119" s="833"/>
      <c r="G119" s="843"/>
      <c r="M119" s="1096"/>
    </row>
    <row r="120" spans="1:13">
      <c r="A120" s="843"/>
      <c r="F120" s="833"/>
      <c r="G120" s="843"/>
      <c r="M120" s="1096"/>
    </row>
    <row r="121" spans="1:13">
      <c r="A121" s="843"/>
      <c r="F121" s="833"/>
      <c r="G121" s="843"/>
      <c r="M121" s="1096"/>
    </row>
    <row r="122" spans="1:13">
      <c r="A122" s="843"/>
      <c r="F122" s="833"/>
      <c r="G122" s="843"/>
      <c r="M122" s="1096"/>
    </row>
    <row r="123" spans="1:13">
      <c r="A123" s="843"/>
      <c r="F123" s="833"/>
      <c r="G123" s="843"/>
      <c r="M123" s="1096"/>
    </row>
    <row r="124" spans="1:13">
      <c r="A124" s="843"/>
      <c r="F124" s="833"/>
      <c r="G124" s="843"/>
      <c r="M124" s="1096"/>
    </row>
    <row r="125" spans="1:13">
      <c r="A125" s="843"/>
      <c r="F125" s="833"/>
      <c r="G125" s="843"/>
      <c r="M125" s="1096"/>
    </row>
    <row r="126" spans="1:13">
      <c r="A126" s="843"/>
      <c r="F126" s="833"/>
      <c r="G126" s="843"/>
      <c r="M126" s="1096"/>
    </row>
    <row r="127" spans="1:13" ht="15.75" thickBot="1">
      <c r="A127" s="859"/>
      <c r="B127" s="860"/>
      <c r="C127" s="860"/>
      <c r="D127" s="860"/>
      <c r="E127" s="860"/>
      <c r="F127" s="860"/>
      <c r="G127" s="859"/>
      <c r="H127" s="860"/>
      <c r="I127" s="860"/>
      <c r="J127" s="860"/>
      <c r="K127" s="860"/>
      <c r="L127" s="860"/>
      <c r="M127" s="1117"/>
    </row>
    <row r="128" spans="1:13">
      <c r="A128" s="9" t="s">
        <v>3080</v>
      </c>
      <c r="G128" s="9" t="s">
        <v>3080</v>
      </c>
      <c r="M128" s="1092" t="s">
        <v>3787</v>
      </c>
    </row>
    <row r="129" spans="1:13">
      <c r="A129" s="12" t="s">
        <v>3790</v>
      </c>
      <c r="B129" s="12"/>
      <c r="C129" s="12"/>
      <c r="D129" s="12"/>
      <c r="E129" s="12"/>
      <c r="F129" s="12"/>
      <c r="G129" s="12" t="s">
        <v>3791</v>
      </c>
      <c r="H129" s="12"/>
      <c r="I129" s="12"/>
      <c r="J129" s="12"/>
      <c r="K129" s="12"/>
      <c r="L129" s="12"/>
      <c r="M129" s="12"/>
    </row>
    <row r="130" spans="1:13">
      <c r="A130" s="833"/>
      <c r="B130" s="833"/>
      <c r="C130" s="833"/>
      <c r="D130" s="833"/>
      <c r="E130" s="833"/>
      <c r="F130" s="833"/>
    </row>
    <row r="131" spans="1:13">
      <c r="A131" s="833"/>
      <c r="B131" s="833"/>
      <c r="C131" s="833"/>
      <c r="D131" s="833"/>
      <c r="E131" s="833"/>
      <c r="F131" s="833"/>
    </row>
    <row r="132" spans="1:13">
      <c r="A132" s="833"/>
      <c r="B132" s="833"/>
      <c r="C132" s="833"/>
      <c r="D132" s="833"/>
      <c r="E132" s="833"/>
      <c r="F132" s="833"/>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election activeCell="M39" sqref="M39"/>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720"/>
      <c r="B2" s="721"/>
      <c r="C2" s="721"/>
      <c r="D2" s="721"/>
      <c r="E2" s="721"/>
      <c r="F2" s="721"/>
      <c r="G2" s="722"/>
      <c r="H2" s="723"/>
      <c r="I2" s="721"/>
      <c r="J2" s="724"/>
    </row>
    <row r="3" spans="1:10" ht="15" customHeight="1">
      <c r="A3" s="725"/>
      <c r="B3" s="726"/>
      <c r="C3" s="726"/>
      <c r="D3" s="726"/>
      <c r="E3" s="726"/>
      <c r="F3" s="726"/>
      <c r="G3" s="726"/>
      <c r="H3" s="726"/>
      <c r="I3" s="726"/>
      <c r="J3" s="727"/>
    </row>
    <row r="4" spans="1:10" ht="15" customHeight="1">
      <c r="A4" s="725"/>
      <c r="B4" s="726"/>
      <c r="C4" s="726"/>
      <c r="D4" s="726"/>
      <c r="E4" s="726"/>
      <c r="F4" s="726"/>
      <c r="G4" s="726"/>
      <c r="H4" s="726"/>
      <c r="I4" s="726"/>
      <c r="J4" s="727"/>
    </row>
    <row r="5" spans="1:10" ht="27" customHeight="1">
      <c r="A5" s="728" t="s">
        <v>2950</v>
      </c>
      <c r="B5" s="729"/>
      <c r="C5" s="729"/>
      <c r="D5" s="729"/>
      <c r="E5" s="729"/>
      <c r="F5" s="729"/>
      <c r="G5" s="729"/>
      <c r="H5" s="729"/>
      <c r="I5" s="729"/>
      <c r="J5" s="730"/>
    </row>
    <row r="6" spans="1:10" ht="24" customHeight="1">
      <c r="A6" s="731" t="s">
        <v>2951</v>
      </c>
      <c r="B6" s="729"/>
      <c r="C6" s="729"/>
      <c r="D6" s="729"/>
      <c r="E6" s="729"/>
      <c r="F6" s="729"/>
      <c r="G6" s="729"/>
      <c r="H6" s="729"/>
      <c r="I6" s="729"/>
      <c r="J6" s="730"/>
    </row>
    <row r="7" spans="1:10" ht="13.5" customHeight="1">
      <c r="A7" s="725"/>
      <c r="B7" s="726"/>
      <c r="C7" s="726"/>
      <c r="D7" s="726"/>
      <c r="E7" s="726"/>
      <c r="F7" s="726"/>
      <c r="G7" s="726"/>
      <c r="H7" s="726"/>
      <c r="I7" s="726"/>
      <c r="J7" s="727"/>
    </row>
    <row r="8" spans="1:10" ht="24" customHeight="1">
      <c r="A8" s="732" t="s">
        <v>1651</v>
      </c>
      <c r="B8" s="733"/>
      <c r="C8" s="733"/>
      <c r="D8" s="733"/>
      <c r="E8" s="733"/>
      <c r="F8" s="733"/>
      <c r="G8" s="733"/>
      <c r="H8" s="733"/>
      <c r="I8" s="733"/>
      <c r="J8" s="734"/>
    </row>
    <row r="9" spans="1:10" ht="13.5" customHeight="1">
      <c r="A9" s="725"/>
      <c r="B9" s="726"/>
      <c r="C9" s="726"/>
      <c r="D9" s="726"/>
      <c r="E9" s="726"/>
      <c r="F9" s="726"/>
      <c r="G9" s="726"/>
      <c r="H9" s="726"/>
      <c r="I9" s="726"/>
      <c r="J9" s="727"/>
    </row>
    <row r="10" spans="1:10" ht="13.5" customHeight="1">
      <c r="A10" s="725"/>
      <c r="B10" s="726"/>
      <c r="C10" s="726"/>
      <c r="D10" s="726"/>
      <c r="E10" s="726"/>
      <c r="F10" s="726"/>
      <c r="G10" s="726"/>
      <c r="H10" s="726"/>
      <c r="I10" s="726"/>
      <c r="J10" s="727"/>
    </row>
    <row r="11" spans="1:10" ht="17.45" customHeight="1">
      <c r="A11" s="735" t="s">
        <v>2952</v>
      </c>
      <c r="B11" s="729"/>
      <c r="C11" s="729"/>
      <c r="D11" s="729"/>
      <c r="E11" s="729"/>
      <c r="F11" s="729"/>
      <c r="G11" s="729"/>
      <c r="H11" s="729"/>
      <c r="I11" s="729"/>
      <c r="J11" s="730"/>
    </row>
    <row r="12" spans="1:10" ht="13.5" customHeight="1">
      <c r="A12" s="725"/>
      <c r="B12" s="726"/>
      <c r="C12" s="726"/>
      <c r="D12" s="726"/>
      <c r="E12" s="726"/>
      <c r="F12" s="726"/>
      <c r="G12" s="726"/>
      <c r="H12" s="726"/>
      <c r="I12" s="726"/>
      <c r="J12" s="727"/>
    </row>
    <row r="13" spans="1:10" ht="22.5" customHeight="1" thickBot="1">
      <c r="A13" s="725"/>
      <c r="B13" s="14" t="str">
        <f>'Data Sheet'!$C$25</f>
        <v xml:space="preserve">New York State Electric &amp; Gas Corporation </v>
      </c>
      <c r="C13" s="729"/>
      <c r="D13" s="729"/>
      <c r="E13" s="729"/>
      <c r="F13" s="729"/>
      <c r="G13" s="729"/>
      <c r="H13" s="729"/>
      <c r="I13" s="729"/>
      <c r="J13" s="727"/>
    </row>
    <row r="14" spans="1:10" ht="15.75">
      <c r="A14" s="736"/>
      <c r="B14" s="737" t="s">
        <v>1772</v>
      </c>
      <c r="C14" s="738"/>
      <c r="D14" s="738"/>
      <c r="E14" s="738"/>
      <c r="F14" s="738"/>
      <c r="G14" s="738"/>
      <c r="H14" s="738"/>
      <c r="I14" s="738"/>
      <c r="J14" s="727"/>
    </row>
    <row r="15" spans="1:10">
      <c r="A15" s="739" t="s">
        <v>1773</v>
      </c>
      <c r="B15" s="740"/>
      <c r="C15" s="740"/>
      <c r="D15" s="740"/>
      <c r="E15" s="740"/>
      <c r="F15" s="740"/>
      <c r="G15" s="740"/>
      <c r="H15" s="740"/>
      <c r="I15" s="740"/>
      <c r="J15" s="741"/>
    </row>
    <row r="16" spans="1:10" ht="15.95" customHeight="1">
      <c r="A16" s="725"/>
      <c r="B16" s="726"/>
      <c r="C16" s="726"/>
      <c r="D16" s="726"/>
      <c r="E16" s="726"/>
      <c r="F16" s="726"/>
      <c r="G16" s="726"/>
      <c r="H16" s="726"/>
      <c r="I16" s="726"/>
      <c r="J16" s="727"/>
    </row>
    <row r="17" spans="1:10" ht="15.95" customHeight="1" thickBot="1">
      <c r="A17" s="725"/>
      <c r="B17" s="15" t="str">
        <f>'Data Sheet'!C27</f>
        <v>1387 Ithaca-Dryden Road</v>
      </c>
      <c r="C17" s="742"/>
      <c r="D17" s="742"/>
      <c r="E17" s="742"/>
      <c r="F17" s="742"/>
      <c r="G17" s="742"/>
      <c r="H17" s="742"/>
      <c r="I17" s="742"/>
      <c r="J17" s="727"/>
    </row>
    <row r="18" spans="1:10" ht="15.95" customHeight="1">
      <c r="A18" s="725"/>
      <c r="B18" s="726"/>
      <c r="C18" s="726"/>
      <c r="D18" s="726"/>
      <c r="E18" s="726"/>
      <c r="F18" s="726"/>
      <c r="G18" s="726"/>
      <c r="H18" s="726"/>
      <c r="I18" s="726"/>
      <c r="J18" s="727"/>
    </row>
    <row r="19" spans="1:10" ht="17.649999999999999" customHeight="1" thickBot="1">
      <c r="A19" s="725"/>
      <c r="B19" s="15" t="str">
        <f>'Data Sheet'!C29</f>
        <v>Ithaca, New York 14850-8810</v>
      </c>
      <c r="C19" s="742"/>
      <c r="D19" s="742"/>
      <c r="E19" s="742"/>
      <c r="F19" s="742"/>
      <c r="G19" s="742"/>
      <c r="H19" s="742"/>
      <c r="I19" s="742"/>
      <c r="J19" s="727"/>
    </row>
    <row r="20" spans="1:10">
      <c r="A20" s="743"/>
      <c r="B20" s="744" t="s">
        <v>1774</v>
      </c>
      <c r="C20" s="729"/>
      <c r="D20" s="729"/>
      <c r="E20" s="729"/>
      <c r="F20" s="729"/>
      <c r="G20" s="729"/>
      <c r="H20" s="729"/>
      <c r="I20" s="729"/>
      <c r="J20" s="727"/>
    </row>
    <row r="21" spans="1:10">
      <c r="A21" s="725"/>
      <c r="B21" s="745"/>
      <c r="C21" s="726"/>
      <c r="D21" s="726"/>
      <c r="E21" s="726"/>
      <c r="F21" s="726"/>
      <c r="G21" s="726"/>
      <c r="H21" s="726"/>
      <c r="I21" s="726"/>
      <c r="J21" s="727"/>
    </row>
    <row r="22" spans="1:10">
      <c r="A22" s="725"/>
      <c r="B22" s="726"/>
      <c r="C22" s="726"/>
      <c r="D22" s="726"/>
      <c r="E22" s="726"/>
      <c r="F22" s="726"/>
      <c r="G22" s="726"/>
      <c r="H22" s="726"/>
      <c r="I22" s="726"/>
      <c r="J22" s="727"/>
    </row>
    <row r="23" spans="1:10" ht="14.45" customHeight="1">
      <c r="A23" s="725"/>
      <c r="B23" s="746" t="s">
        <v>1775</v>
      </c>
      <c r="C23" s="729"/>
      <c r="D23" s="729"/>
      <c r="E23" s="729"/>
      <c r="F23" s="729"/>
      <c r="G23" s="729"/>
      <c r="H23" s="729"/>
      <c r="I23" s="729"/>
      <c r="J23" s="727"/>
    </row>
    <row r="24" spans="1:10">
      <c r="A24" s="725"/>
      <c r="B24" s="726"/>
      <c r="C24" s="726"/>
      <c r="D24" s="726"/>
      <c r="E24" s="726"/>
      <c r="F24" s="726"/>
      <c r="G24" s="726"/>
      <c r="H24" s="726"/>
      <c r="I24" s="726"/>
      <c r="J24" s="727"/>
    </row>
    <row r="25" spans="1:10" ht="22.35" customHeight="1">
      <c r="A25" s="747"/>
      <c r="B25" s="748" t="str">
        <f>'Data Sheet'!A46</f>
        <v>Year ended 12/31/2017</v>
      </c>
      <c r="C25" s="729"/>
      <c r="D25" s="729"/>
      <c r="E25" s="729"/>
      <c r="F25" s="729"/>
      <c r="G25" s="729"/>
      <c r="H25" s="729"/>
      <c r="I25" s="729"/>
      <c r="J25" s="727"/>
    </row>
    <row r="26" spans="1:10" ht="14.45" customHeight="1">
      <c r="A26" s="725"/>
      <c r="B26" s="726"/>
      <c r="C26" s="726"/>
      <c r="D26" s="726"/>
      <c r="E26" s="726"/>
      <c r="F26" s="726"/>
      <c r="G26" s="726"/>
      <c r="H26" s="726"/>
      <c r="I26" s="726"/>
      <c r="J26" s="727"/>
    </row>
    <row r="27" spans="1:10" ht="23.45" customHeight="1">
      <c r="A27" s="725"/>
      <c r="B27" s="749" t="s">
        <v>1776</v>
      </c>
      <c r="C27" s="729"/>
      <c r="D27" s="729"/>
      <c r="E27" s="729"/>
      <c r="F27" s="729"/>
      <c r="G27" s="729"/>
      <c r="H27" s="729"/>
      <c r="I27" s="729"/>
      <c r="J27" s="727"/>
    </row>
    <row r="28" spans="1:10">
      <c r="A28" s="725"/>
      <c r="B28" s="726"/>
      <c r="C28" s="726"/>
      <c r="D28" s="726"/>
      <c r="E28" s="726"/>
      <c r="F28" s="726"/>
      <c r="G28" s="726"/>
      <c r="H28" s="726"/>
      <c r="I28" s="726"/>
      <c r="J28" s="727"/>
    </row>
    <row r="29" spans="1:10">
      <c r="A29" s="725"/>
      <c r="B29" s="726"/>
      <c r="C29" s="726"/>
      <c r="D29" s="726"/>
      <c r="E29" s="726"/>
      <c r="F29" s="726"/>
      <c r="G29" s="726"/>
      <c r="H29" s="726"/>
      <c r="I29" s="726"/>
      <c r="J29" s="727"/>
    </row>
    <row r="30" spans="1:10" ht="24" customHeight="1">
      <c r="A30" s="725"/>
      <c r="B30" s="749" t="s">
        <v>1649</v>
      </c>
      <c r="C30" s="729"/>
      <c r="D30" s="729"/>
      <c r="E30" s="729"/>
      <c r="F30" s="729"/>
      <c r="G30" s="729"/>
      <c r="H30" s="729"/>
      <c r="I30" s="729"/>
      <c r="J30" s="727"/>
    </row>
    <row r="31" spans="1:10">
      <c r="A31" s="725"/>
      <c r="B31" s="726"/>
      <c r="C31" s="726"/>
      <c r="D31" s="726"/>
      <c r="E31" s="726"/>
      <c r="F31" s="726"/>
      <c r="G31" s="726"/>
      <c r="H31" s="726"/>
      <c r="I31" s="726"/>
      <c r="J31" s="727"/>
    </row>
    <row r="32" spans="1:10" ht="9.6" customHeight="1">
      <c r="A32" s="725"/>
      <c r="B32" s="726"/>
      <c r="C32" s="726"/>
      <c r="D32" s="726"/>
      <c r="E32" s="726"/>
      <c r="F32" s="726"/>
      <c r="G32" s="726"/>
      <c r="H32" s="726"/>
      <c r="I32" s="726"/>
      <c r="J32" s="727"/>
    </row>
    <row r="33" spans="1:10" ht="21" customHeight="1">
      <c r="A33" s="725"/>
      <c r="B33" s="749" t="s">
        <v>1650</v>
      </c>
      <c r="C33" s="729"/>
      <c r="D33" s="729"/>
      <c r="E33" s="729"/>
      <c r="F33" s="729"/>
      <c r="G33" s="729"/>
      <c r="H33" s="729"/>
      <c r="I33" s="729"/>
      <c r="J33" s="727"/>
    </row>
    <row r="34" spans="1:10" ht="15.95" customHeight="1">
      <c r="A34" s="725"/>
      <c r="B34" s="726"/>
      <c r="C34" s="726"/>
      <c r="D34" s="726"/>
      <c r="E34" s="726"/>
      <c r="F34" s="726"/>
      <c r="G34" s="726"/>
      <c r="H34" s="726"/>
      <c r="I34" s="726"/>
      <c r="J34" s="727"/>
    </row>
    <row r="35" spans="1:10" ht="15.95" customHeight="1" thickBot="1">
      <c r="A35" s="725"/>
      <c r="B35" s="750"/>
      <c r="C35" s="729"/>
      <c r="D35" s="742"/>
      <c r="E35" s="742"/>
      <c r="F35" s="742"/>
      <c r="G35" s="742"/>
      <c r="H35" s="729"/>
      <c r="I35" s="729"/>
      <c r="J35" s="727"/>
    </row>
    <row r="36" spans="1:10" ht="15.95" customHeight="1">
      <c r="A36" s="725"/>
      <c r="B36" s="726"/>
      <c r="C36" s="726"/>
      <c r="D36" s="726"/>
      <c r="E36" s="726"/>
      <c r="F36" s="726"/>
      <c r="G36" s="726"/>
      <c r="H36" s="726"/>
      <c r="I36" s="726"/>
      <c r="J36" s="727"/>
    </row>
    <row r="37" spans="1:10" ht="15.95" customHeight="1">
      <c r="A37" s="725"/>
      <c r="B37" s="726"/>
      <c r="C37" s="726" t="s">
        <v>1777</v>
      </c>
      <c r="D37" s="726"/>
      <c r="E37" s="726"/>
      <c r="F37" s="726"/>
      <c r="G37" s="726"/>
      <c r="H37" s="726"/>
      <c r="I37" s="726"/>
      <c r="J37" s="727"/>
    </row>
    <row r="38" spans="1:10" ht="15.95" customHeight="1">
      <c r="A38" s="725"/>
      <c r="B38" s="726"/>
      <c r="C38" s="726" t="s">
        <v>1778</v>
      </c>
      <c r="D38" s="726"/>
      <c r="E38" s="726"/>
      <c r="F38" s="726"/>
      <c r="G38" s="726"/>
      <c r="H38" s="726"/>
      <c r="I38" s="726"/>
      <c r="J38" s="727"/>
    </row>
    <row r="39" spans="1:10" ht="15.95" customHeight="1">
      <c r="A39" s="725"/>
      <c r="B39" s="751"/>
      <c r="C39" s="752" t="s">
        <v>4723</v>
      </c>
      <c r="D39" s="752"/>
      <c r="E39" s="752"/>
      <c r="F39" s="752"/>
      <c r="G39" s="752"/>
      <c r="H39" s="752"/>
      <c r="I39" s="752"/>
      <c r="J39" s="727"/>
    </row>
    <row r="40" spans="1:10" ht="15.95" customHeight="1">
      <c r="A40" s="725"/>
      <c r="B40" s="753"/>
      <c r="C40" s="752" t="s">
        <v>4724</v>
      </c>
      <c r="D40" s="752"/>
      <c r="E40" s="752"/>
      <c r="F40" s="752"/>
      <c r="G40" s="752"/>
      <c r="H40" s="752"/>
      <c r="I40" s="752"/>
      <c r="J40" s="727"/>
    </row>
    <row r="41" spans="1:10" ht="15.95" customHeight="1">
      <c r="A41" s="725"/>
      <c r="B41" s="726"/>
      <c r="C41" s="726"/>
      <c r="D41" s="726"/>
      <c r="E41" s="726"/>
      <c r="F41" s="726"/>
      <c r="G41" s="726"/>
      <c r="H41" s="726"/>
      <c r="I41" s="726"/>
      <c r="J41" s="727"/>
    </row>
    <row r="42" spans="1:10" ht="7.9" customHeight="1" thickBot="1">
      <c r="A42" s="754"/>
      <c r="B42" s="755"/>
      <c r="C42" s="755"/>
      <c r="D42" s="755"/>
      <c r="E42" s="755"/>
      <c r="F42" s="755"/>
      <c r="G42" s="755"/>
      <c r="H42" s="755"/>
      <c r="I42" s="755"/>
      <c r="J42" s="756"/>
    </row>
    <row r="43" spans="1:10">
      <c r="A43" s="425"/>
      <c r="B43" s="425"/>
      <c r="C43" s="425"/>
      <c r="D43" s="425"/>
      <c r="E43" s="425"/>
      <c r="F43" s="425"/>
      <c r="G43" s="425"/>
      <c r="H43" s="425"/>
      <c r="I43" s="757" t="s">
        <v>1779</v>
      </c>
      <c r="J43" s="425"/>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F71"/>
  <sheetViews>
    <sheetView defaultGridColor="0" topLeftCell="A13" colorId="22" zoomScaleNormal="100" zoomScaleSheetLayoutView="80" workbookViewId="0">
      <selection activeCell="E23" sqref="E23"/>
    </sheetView>
  </sheetViews>
  <sheetFormatPr defaultColWidth="9.6640625" defaultRowHeight="15"/>
  <cols>
    <col min="1" max="1" width="4.6640625" style="1538" customWidth="1"/>
    <col min="2" max="2" width="47.6640625" style="1538" customWidth="1"/>
    <col min="3" max="3" width="18.6640625" style="1538" customWidth="1"/>
    <col min="4" max="4" width="0" style="1538" hidden="1" customWidth="1"/>
    <col min="5" max="5" width="18.6640625" style="1538" customWidth="1"/>
    <col min="6" max="6" width="17.6640625" style="1538" customWidth="1"/>
    <col min="7" max="16384" width="9.6640625" style="1538"/>
  </cols>
  <sheetData>
    <row r="1" spans="1:6">
      <c r="A1" s="2030" t="s">
        <v>1799</v>
      </c>
      <c r="B1" s="2031"/>
      <c r="C1" s="2032" t="s">
        <v>3290</v>
      </c>
      <c r="D1" s="2033"/>
      <c r="E1" s="2033" t="s">
        <v>1801</v>
      </c>
      <c r="F1" s="1589" t="s">
        <v>1802</v>
      </c>
    </row>
    <row r="2" spans="1:6">
      <c r="A2" s="1539" t="str">
        <f>'Data Sheet'!$C$25</f>
        <v xml:space="preserve">New York State Electric &amp; Gas Corporation </v>
      </c>
      <c r="C2" s="2034" t="s">
        <v>1817</v>
      </c>
      <c r="D2" s="1591"/>
      <c r="E2" s="1591" t="s">
        <v>1804</v>
      </c>
      <c r="F2" s="2035"/>
    </row>
    <row r="3" spans="1:6" ht="15" customHeight="1">
      <c r="A3" s="2036"/>
      <c r="B3" s="1599"/>
      <c r="C3" s="2037" t="s">
        <v>2993</v>
      </c>
      <c r="D3" s="2038"/>
      <c r="E3" s="1644" t="str">
        <f>'Data Sheet'!$C$40</f>
        <v xml:space="preserve"> </v>
      </c>
      <c r="F3" s="2039" t="str">
        <f>'Data Sheet'!$C$38</f>
        <v>12/31/2017</v>
      </c>
    </row>
    <row r="4" spans="1:6" ht="15" customHeight="1">
      <c r="A4" s="2040" t="s">
        <v>3792</v>
      </c>
      <c r="B4" s="2041"/>
      <c r="C4" s="2042"/>
      <c r="D4" s="2042"/>
      <c r="E4" s="2042"/>
      <c r="F4" s="2043"/>
    </row>
    <row r="5" spans="1:6" ht="15" customHeight="1">
      <c r="A5" s="3407" t="s">
        <v>2495</v>
      </c>
      <c r="B5" s="3332"/>
      <c r="C5" s="3332"/>
      <c r="D5" s="3332"/>
      <c r="E5" s="3332"/>
      <c r="F5" s="3408"/>
    </row>
    <row r="6" spans="1:6">
      <c r="A6" s="3409"/>
      <c r="B6" s="3334"/>
      <c r="C6" s="3334"/>
      <c r="D6" s="3334"/>
      <c r="E6" s="3334"/>
      <c r="F6" s="3336"/>
    </row>
    <row r="7" spans="1:6">
      <c r="A7" s="3409"/>
      <c r="B7" s="3334"/>
      <c r="C7" s="3334"/>
      <c r="D7" s="3334"/>
      <c r="E7" s="3334"/>
      <c r="F7" s="3336"/>
    </row>
    <row r="8" spans="1:6">
      <c r="A8" s="2044"/>
      <c r="B8" s="1780"/>
      <c r="C8" s="1780"/>
      <c r="D8" s="1780"/>
      <c r="E8" s="1780"/>
      <c r="F8" s="1794"/>
    </row>
    <row r="9" spans="1:6" ht="15" customHeight="1">
      <c r="A9" s="3410" t="s">
        <v>2496</v>
      </c>
      <c r="B9" s="3334"/>
      <c r="C9" s="3334"/>
      <c r="D9" s="3334"/>
      <c r="E9" s="3334"/>
      <c r="F9" s="3336"/>
    </row>
    <row r="10" spans="1:6">
      <c r="A10" s="3409"/>
      <c r="B10" s="3334"/>
      <c r="C10" s="3334"/>
      <c r="D10" s="3334"/>
      <c r="E10" s="3334"/>
      <c r="F10" s="3336"/>
    </row>
    <row r="11" spans="1:6">
      <c r="A11" s="3409"/>
      <c r="B11" s="3334"/>
      <c r="C11" s="3334"/>
      <c r="D11" s="3334"/>
      <c r="E11" s="3334"/>
      <c r="F11" s="3336"/>
    </row>
    <row r="12" spans="1:6">
      <c r="A12" s="2045"/>
      <c r="F12" s="2035"/>
    </row>
    <row r="13" spans="1:6">
      <c r="A13" s="2046"/>
      <c r="B13" s="2047"/>
      <c r="C13" s="2048" t="s">
        <v>3192</v>
      </c>
      <c r="D13" s="2049"/>
      <c r="E13" s="2049"/>
      <c r="F13" s="2050" t="s">
        <v>1312</v>
      </c>
    </row>
    <row r="14" spans="1:6">
      <c r="A14" s="2051" t="s">
        <v>1728</v>
      </c>
      <c r="B14" s="2052" t="s">
        <v>176</v>
      </c>
      <c r="C14" s="2053" t="s">
        <v>1313</v>
      </c>
      <c r="E14" s="2054" t="s">
        <v>3192</v>
      </c>
      <c r="F14" s="2055" t="s">
        <v>1314</v>
      </c>
    </row>
    <row r="15" spans="1:6">
      <c r="A15" s="2051" t="s">
        <v>1731</v>
      </c>
      <c r="B15" s="2056"/>
      <c r="C15" s="2053" t="s">
        <v>2336</v>
      </c>
      <c r="E15" s="2054" t="s">
        <v>2517</v>
      </c>
      <c r="F15" s="2055" t="s">
        <v>1315</v>
      </c>
    </row>
    <row r="16" spans="1:6">
      <c r="A16" s="2057"/>
      <c r="B16" s="2052" t="s">
        <v>3021</v>
      </c>
      <c r="C16" s="2058" t="s">
        <v>3022</v>
      </c>
      <c r="E16" s="2054" t="s">
        <v>3023</v>
      </c>
      <c r="F16" s="2059" t="s">
        <v>3024</v>
      </c>
    </row>
    <row r="17" spans="1:6">
      <c r="A17" s="2060">
        <v>1</v>
      </c>
      <c r="B17" s="2061" t="s">
        <v>2497</v>
      </c>
      <c r="C17" s="2062"/>
      <c r="D17" s="2063"/>
      <c r="E17" s="2062"/>
      <c r="F17" s="2018"/>
    </row>
    <row r="18" spans="1:6">
      <c r="A18" s="2060">
        <v>2</v>
      </c>
      <c r="B18" s="2061" t="s">
        <v>2498</v>
      </c>
      <c r="C18" s="2064"/>
      <c r="D18" s="2063"/>
      <c r="E18" s="2064"/>
      <c r="F18" s="2018"/>
    </row>
    <row r="19" spans="1:6">
      <c r="A19" s="2060">
        <v>3</v>
      </c>
      <c r="B19" s="2061" t="s">
        <v>2499</v>
      </c>
      <c r="C19" s="2064"/>
      <c r="D19" s="2063"/>
      <c r="E19" s="2064"/>
      <c r="F19" s="2018"/>
    </row>
    <row r="20" spans="1:6">
      <c r="A20" s="2060">
        <v>4</v>
      </c>
      <c r="B20" s="2061" t="s">
        <v>2724</v>
      </c>
      <c r="C20" s="1935"/>
      <c r="D20" s="2061"/>
      <c r="E20" s="1935"/>
      <c r="F20" s="2018"/>
    </row>
    <row r="21" spans="1:6">
      <c r="A21" s="2060">
        <v>5</v>
      </c>
      <c r="B21" s="2061" t="s">
        <v>1316</v>
      </c>
      <c r="C21" s="2064">
        <v>13917880</v>
      </c>
      <c r="D21" s="2063"/>
      <c r="E21" s="2064">
        <v>13346062</v>
      </c>
      <c r="F21" s="2018" t="s">
        <v>5354</v>
      </c>
    </row>
    <row r="22" spans="1:6">
      <c r="A22" s="2057">
        <v>6</v>
      </c>
      <c r="B22" s="2065" t="s">
        <v>1317</v>
      </c>
      <c r="C22" s="2066">
        <v>2572499</v>
      </c>
      <c r="D22" s="2067"/>
      <c r="E22" s="2066">
        <v>2466807</v>
      </c>
      <c r="F22" s="2018" t="s">
        <v>5354</v>
      </c>
    </row>
    <row r="23" spans="1:6">
      <c r="A23" s="2057">
        <v>7</v>
      </c>
      <c r="B23" s="2065" t="s">
        <v>1318</v>
      </c>
      <c r="C23" s="2066"/>
      <c r="D23" s="2067"/>
      <c r="E23" s="2066"/>
      <c r="F23" s="2068"/>
    </row>
    <row r="24" spans="1:6">
      <c r="A24" s="2057">
        <v>8</v>
      </c>
      <c r="B24" s="2065" t="s">
        <v>1319</v>
      </c>
      <c r="C24" s="2066"/>
      <c r="D24" s="2067"/>
      <c r="E24" s="2066"/>
      <c r="F24" s="2068"/>
    </row>
    <row r="25" spans="1:6">
      <c r="A25" s="2057">
        <v>9</v>
      </c>
      <c r="B25" s="2065" t="s">
        <v>1320</v>
      </c>
      <c r="C25" s="2066"/>
      <c r="D25" s="2067"/>
      <c r="E25" s="2066"/>
      <c r="F25" s="2068"/>
    </row>
    <row r="26" spans="1:6" ht="30">
      <c r="A26" s="2648">
        <v>10</v>
      </c>
      <c r="B26" s="2649" t="s">
        <v>4615</v>
      </c>
      <c r="C26" s="2650"/>
      <c r="D26" s="2651"/>
      <c r="E26" s="2650"/>
      <c r="F26" s="2652"/>
    </row>
    <row r="27" spans="1:6">
      <c r="A27" s="2057">
        <v>11</v>
      </c>
      <c r="B27" s="2065" t="s">
        <v>1321</v>
      </c>
      <c r="C27" s="2066"/>
      <c r="D27" s="2067"/>
      <c r="E27" s="2066"/>
      <c r="F27" s="2068"/>
    </row>
    <row r="28" spans="1:6">
      <c r="A28" s="2060">
        <v>12</v>
      </c>
      <c r="B28" s="2653" t="s">
        <v>4616</v>
      </c>
      <c r="C28" s="1928">
        <f>SUM(C21:C27)</f>
        <v>16490379</v>
      </c>
      <c r="D28" s="2061"/>
      <c r="E28" s="1928">
        <f>SUM(E21:E27)</f>
        <v>15812869</v>
      </c>
      <c r="F28" s="2018"/>
    </row>
    <row r="29" spans="1:6">
      <c r="A29" s="2060">
        <v>13</v>
      </c>
      <c r="B29" s="2061" t="s">
        <v>2725</v>
      </c>
      <c r="C29" s="2064"/>
      <c r="D29" s="2063"/>
      <c r="E29" s="2064"/>
      <c r="F29" s="2018"/>
    </row>
    <row r="30" spans="1:6">
      <c r="A30" s="2057">
        <v>14</v>
      </c>
      <c r="B30" s="2065" t="s">
        <v>2726</v>
      </c>
      <c r="C30" s="2066"/>
      <c r="D30" s="2067"/>
      <c r="E30" s="2066"/>
      <c r="F30" s="2068"/>
    </row>
    <row r="31" spans="1:6">
      <c r="A31" s="2046">
        <v>15</v>
      </c>
      <c r="B31" s="2069" t="s">
        <v>2727</v>
      </c>
      <c r="C31" s="2070"/>
      <c r="D31" s="2071"/>
      <c r="E31" s="2070"/>
      <c r="F31" s="2072"/>
    </row>
    <row r="32" spans="1:6">
      <c r="A32" s="2057"/>
      <c r="B32" s="2065" t="s">
        <v>1322</v>
      </c>
      <c r="C32" s="2073"/>
      <c r="D32" s="2065"/>
      <c r="E32" s="2073"/>
      <c r="F32" s="2068"/>
    </row>
    <row r="33" spans="1:6">
      <c r="A33" s="2060">
        <v>16</v>
      </c>
      <c r="B33" s="2061" t="s">
        <v>2728</v>
      </c>
      <c r="C33" s="2064"/>
      <c r="D33" s="2063"/>
      <c r="E33" s="2064"/>
      <c r="F33" s="2018"/>
    </row>
    <row r="34" spans="1:6">
      <c r="A34" s="2057">
        <v>17</v>
      </c>
      <c r="B34" s="2065"/>
      <c r="C34" s="2066"/>
      <c r="D34" s="2067"/>
      <c r="E34" s="2066"/>
      <c r="F34" s="2068"/>
    </row>
    <row r="35" spans="1:6">
      <c r="A35" s="2057">
        <v>18</v>
      </c>
      <c r="B35" s="2065"/>
      <c r="C35" s="2066"/>
      <c r="D35" s="2067"/>
      <c r="E35" s="2066"/>
      <c r="F35" s="2068"/>
    </row>
    <row r="36" spans="1:6">
      <c r="A36" s="2057">
        <v>19</v>
      </c>
      <c r="B36" s="2065"/>
      <c r="C36" s="2066"/>
      <c r="D36" s="2067"/>
      <c r="E36" s="2066"/>
      <c r="F36" s="2068"/>
    </row>
    <row r="37" spans="1:6">
      <c r="A37" s="2057">
        <v>20</v>
      </c>
      <c r="B37" s="2065"/>
      <c r="C37" s="2066"/>
      <c r="D37" s="2067"/>
      <c r="E37" s="2066"/>
      <c r="F37" s="2068"/>
    </row>
    <row r="38" spans="1:6">
      <c r="A38" s="2060">
        <v>21</v>
      </c>
      <c r="B38" s="2061" t="s">
        <v>2729</v>
      </c>
      <c r="C38" s="1928">
        <f>SUM(C17:C19)+SUM(C28:C31)+SUM(C33:C37)</f>
        <v>16490379</v>
      </c>
      <c r="D38" s="2061"/>
      <c r="E38" s="1928">
        <f>SUM(E17:E19)+SUM(E28:E31)+SUM(E33:E37)</f>
        <v>15812869</v>
      </c>
      <c r="F38" s="2018"/>
    </row>
    <row r="39" spans="1:6">
      <c r="A39" s="2045"/>
      <c r="F39" s="2035"/>
    </row>
    <row r="40" spans="1:6">
      <c r="A40" s="2045"/>
      <c r="F40" s="2035"/>
    </row>
    <row r="41" spans="1:6">
      <c r="A41" s="2045"/>
      <c r="F41" s="2035"/>
    </row>
    <row r="42" spans="1:6">
      <c r="A42" s="2045"/>
      <c r="F42" s="2035"/>
    </row>
    <row r="43" spans="1:6">
      <c r="A43" s="2045"/>
      <c r="F43" s="2035"/>
    </row>
    <row r="44" spans="1:6">
      <c r="A44" s="2045"/>
      <c r="F44" s="2035"/>
    </row>
    <row r="45" spans="1:6">
      <c r="A45" s="2045"/>
      <c r="F45" s="2035"/>
    </row>
    <row r="46" spans="1:6">
      <c r="A46" s="2045"/>
      <c r="F46" s="2035"/>
    </row>
    <row r="47" spans="1:6">
      <c r="A47" s="2045"/>
      <c r="F47" s="2035"/>
    </row>
    <row r="48" spans="1:6">
      <c r="A48" s="2045"/>
      <c r="F48" s="2035"/>
    </row>
    <row r="49" spans="1:6">
      <c r="A49" s="2045"/>
      <c r="F49" s="2035"/>
    </row>
    <row r="50" spans="1:6">
      <c r="A50" s="2045"/>
      <c r="F50" s="2035"/>
    </row>
    <row r="51" spans="1:6">
      <c r="A51" s="2045"/>
      <c r="F51" s="2035"/>
    </row>
    <row r="52" spans="1:6">
      <c r="A52" s="2045"/>
      <c r="F52" s="2035"/>
    </row>
    <row r="53" spans="1:6">
      <c r="A53" s="2045"/>
      <c r="F53" s="2035"/>
    </row>
    <row r="54" spans="1:6">
      <c r="A54" s="2045"/>
      <c r="F54" s="2035"/>
    </row>
    <row r="55" spans="1:6">
      <c r="A55" s="2045"/>
      <c r="F55" s="2035"/>
    </row>
    <row r="56" spans="1:6">
      <c r="A56" s="2045"/>
      <c r="F56" s="2035"/>
    </row>
    <row r="57" spans="1:6">
      <c r="A57" s="2045"/>
      <c r="F57" s="2035"/>
    </row>
    <row r="58" spans="1:6">
      <c r="A58" s="2045"/>
      <c r="F58" s="2035"/>
    </row>
    <row r="59" spans="1:6">
      <c r="A59" s="2045"/>
      <c r="F59" s="2035"/>
    </row>
    <row r="60" spans="1:6" ht="15.75" thickBot="1">
      <c r="A60" s="2074"/>
      <c r="B60" s="2075"/>
      <c r="C60" s="2075"/>
      <c r="D60" s="2075"/>
      <c r="E60" s="2075"/>
      <c r="F60" s="2076"/>
    </row>
    <row r="61" spans="1:6">
      <c r="A61" s="1947" t="s">
        <v>4664</v>
      </c>
      <c r="B61" s="1947"/>
    </row>
    <row r="62" spans="1:6">
      <c r="A62" s="1638" t="s">
        <v>1323</v>
      </c>
      <c r="B62" s="1638"/>
      <c r="C62" s="1638"/>
      <c r="D62" s="1638"/>
      <c r="E62" s="1638"/>
      <c r="F62" s="1638"/>
    </row>
    <row r="64" spans="1:6">
      <c r="A64" s="1583"/>
      <c r="B64" s="1583"/>
      <c r="C64" s="1583"/>
      <c r="D64" s="1583"/>
      <c r="E64" s="1583"/>
      <c r="F64" s="1583"/>
    </row>
    <row r="65" spans="1:6">
      <c r="A65" s="1583"/>
      <c r="B65" s="1583"/>
      <c r="C65" s="1583"/>
      <c r="D65" s="1583"/>
      <c r="E65" s="1583"/>
      <c r="F65" s="1583"/>
    </row>
    <row r="66" spans="1:6">
      <c r="A66" s="1583"/>
      <c r="B66" s="1583"/>
      <c r="C66" s="1583"/>
      <c r="D66" s="1583"/>
      <c r="E66" s="1583"/>
      <c r="F66" s="1583"/>
    </row>
    <row r="67" spans="1:6">
      <c r="A67" s="1576"/>
      <c r="B67" s="1576"/>
      <c r="C67" s="1576"/>
      <c r="D67" s="1576"/>
      <c r="E67" s="1576"/>
      <c r="F67" s="1576"/>
    </row>
    <row r="68" spans="1:6">
      <c r="A68" s="1576"/>
      <c r="B68" s="1576"/>
      <c r="C68" s="1576"/>
      <c r="D68" s="1576"/>
      <c r="E68" s="1576"/>
      <c r="F68" s="1576"/>
    </row>
    <row r="69" spans="1:6">
      <c r="A69" s="1576"/>
      <c r="B69" s="1576"/>
      <c r="C69" s="1576"/>
      <c r="D69" s="1576"/>
      <c r="E69" s="1576"/>
      <c r="F69" s="1576"/>
    </row>
    <row r="70" spans="1:6">
      <c r="A70" s="1576"/>
      <c r="B70" s="1576"/>
      <c r="C70" s="1576"/>
      <c r="D70" s="1576"/>
      <c r="E70" s="1576"/>
      <c r="F70" s="1576"/>
    </row>
    <row r="71" spans="1:6">
      <c r="A71" s="1576"/>
      <c r="B71" s="1576"/>
      <c r="C71" s="1576"/>
      <c r="D71" s="1576"/>
      <c r="E71" s="1576"/>
      <c r="F71" s="1576"/>
    </row>
  </sheetData>
  <mergeCells count="2">
    <mergeCell ref="A5:F7"/>
    <mergeCell ref="A9:F11"/>
  </mergeCells>
  <printOptions horizontalCentered="1" verticalCentered="1"/>
  <pageMargins left="0.5" right="0.5" top="0.5" bottom="0.5" header="0" footer="0"/>
  <pageSetup scale="75"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O132"/>
  <sheetViews>
    <sheetView defaultGridColor="0" view="pageBreakPreview" colorId="22" zoomScaleNormal="100" zoomScaleSheetLayoutView="100" workbookViewId="0">
      <selection activeCell="C31" sqref="C31"/>
    </sheetView>
  </sheetViews>
  <sheetFormatPr defaultColWidth="9.6640625" defaultRowHeight="15"/>
  <cols>
    <col min="1" max="1" width="4.6640625" style="1538" customWidth="1"/>
    <col min="2" max="2" width="31.21875" style="1538" customWidth="1"/>
    <col min="3" max="6" width="16.6640625" style="1538" customWidth="1"/>
    <col min="7" max="7" width="13.6640625" style="1538" customWidth="1"/>
    <col min="8" max="8" width="13.109375" style="1538" customWidth="1"/>
    <col min="9" max="14" width="12.6640625" style="1538" customWidth="1"/>
    <col min="15" max="15" width="4.6640625" style="1538" customWidth="1"/>
    <col min="16" max="16384" width="9.6640625" style="1538"/>
  </cols>
  <sheetData>
    <row r="1" spans="1:15">
      <c r="A1" s="2030" t="s">
        <v>1799</v>
      </c>
      <c r="B1" s="2033"/>
      <c r="C1" s="2031" t="s">
        <v>3290</v>
      </c>
      <c r="D1" s="2033"/>
      <c r="E1" s="2033" t="s">
        <v>1801</v>
      </c>
      <c r="F1" s="1589" t="s">
        <v>1802</v>
      </c>
      <c r="G1" s="2030" t="s">
        <v>1799</v>
      </c>
      <c r="H1" s="2031"/>
      <c r="I1" s="2077" t="s">
        <v>3290</v>
      </c>
      <c r="J1" s="2031"/>
      <c r="K1" s="2033"/>
      <c r="L1" s="2032" t="s">
        <v>1801</v>
      </c>
      <c r="M1" s="2077" t="s">
        <v>1802</v>
      </c>
      <c r="N1" s="2031"/>
      <c r="O1" s="1589"/>
    </row>
    <row r="2" spans="1:15">
      <c r="A2" s="843" t="str">
        <f>'Data Sheet'!$C$25</f>
        <v xml:space="preserve">New York State Electric &amp; Gas Corporation </v>
      </c>
      <c r="B2" s="1591"/>
      <c r="C2" s="1538" t="s">
        <v>1817</v>
      </c>
      <c r="D2" s="1591"/>
      <c r="E2" s="1591" t="s">
        <v>1804</v>
      </c>
      <c r="F2" s="2035"/>
      <c r="G2" s="2045" t="str">
        <f>'Data Sheet'!$C$25</f>
        <v xml:space="preserve">New York State Electric &amp; Gas Corporation </v>
      </c>
      <c r="I2" s="2056" t="s">
        <v>1817</v>
      </c>
      <c r="K2" s="1591"/>
      <c r="L2" s="2078" t="s">
        <v>1804</v>
      </c>
      <c r="M2" s="2056"/>
      <c r="O2" s="2035"/>
    </row>
    <row r="3" spans="1:15" ht="15" customHeight="1">
      <c r="A3" s="2036"/>
      <c r="B3" s="2038"/>
      <c r="C3" s="1599" t="s">
        <v>2993</v>
      </c>
      <c r="D3" s="2038"/>
      <c r="E3" s="1644" t="str">
        <f>'Data Sheet'!$C$40</f>
        <v xml:space="preserve"> </v>
      </c>
      <c r="F3" s="2039" t="str">
        <f>'Data Sheet'!$C$38</f>
        <v>12/31/2017</v>
      </c>
      <c r="G3" s="2036"/>
      <c r="H3" s="1599"/>
      <c r="I3" s="2079" t="s">
        <v>2993</v>
      </c>
      <c r="J3" s="1599"/>
      <c r="K3" s="2038"/>
      <c r="L3" s="1644" t="str">
        <f>'Data Sheet'!$C$40</f>
        <v xml:space="preserve"> </v>
      </c>
      <c r="M3" s="2080" t="str">
        <f>'Data Sheet'!$C$38</f>
        <v>12/31/2017</v>
      </c>
      <c r="N3" s="1599"/>
      <c r="O3" s="2081"/>
    </row>
    <row r="4" spans="1:15" ht="15" customHeight="1">
      <c r="A4" s="2082"/>
      <c r="B4" s="2042" t="s">
        <v>1324</v>
      </c>
      <c r="C4" s="2042"/>
      <c r="D4" s="2042"/>
      <c r="E4" s="2042"/>
      <c r="F4" s="2043"/>
      <c r="G4" s="2040" t="s">
        <v>1324</v>
      </c>
      <c r="H4" s="2042"/>
      <c r="I4" s="2042"/>
      <c r="J4" s="2042"/>
      <c r="K4" s="2042"/>
      <c r="L4" s="2042"/>
      <c r="M4" s="2042"/>
      <c r="N4" s="2042"/>
      <c r="O4" s="2043"/>
    </row>
    <row r="5" spans="1:15">
      <c r="A5" s="3413" t="s">
        <v>4403</v>
      </c>
      <c r="B5" s="3414"/>
      <c r="C5" s="3414"/>
      <c r="D5" s="3419" t="s">
        <v>2732</v>
      </c>
      <c r="E5" s="3419"/>
      <c r="F5" s="3420"/>
      <c r="G5" s="3413" t="s">
        <v>4399</v>
      </c>
      <c r="H5" s="3414"/>
      <c r="I5" s="3414"/>
      <c r="J5" s="3414"/>
      <c r="K5" s="3414" t="s">
        <v>4395</v>
      </c>
      <c r="L5" s="3414"/>
      <c r="M5" s="3414"/>
      <c r="N5" s="3414"/>
      <c r="O5" s="3425"/>
    </row>
    <row r="6" spans="1:15" ht="15" customHeight="1">
      <c r="A6" s="3415"/>
      <c r="B6" s="3416"/>
      <c r="C6" s="3416"/>
      <c r="D6" s="3421"/>
      <c r="E6" s="3421"/>
      <c r="F6" s="3422"/>
      <c r="G6" s="3415"/>
      <c r="H6" s="3416"/>
      <c r="I6" s="3416"/>
      <c r="J6" s="3416"/>
      <c r="K6" s="3411"/>
      <c r="L6" s="3411"/>
      <c r="M6" s="3411"/>
      <c r="N6" s="3411"/>
      <c r="O6" s="3412"/>
    </row>
    <row r="7" spans="1:15">
      <c r="A7" s="2045" t="s">
        <v>4402</v>
      </c>
      <c r="B7" s="2484"/>
      <c r="C7" s="2484"/>
      <c r="D7" s="3421"/>
      <c r="E7" s="3421"/>
      <c r="F7" s="3422"/>
      <c r="G7" s="3415"/>
      <c r="H7" s="3416"/>
      <c r="I7" s="3416"/>
      <c r="J7" s="3416"/>
      <c r="K7" s="3411" t="s">
        <v>4396</v>
      </c>
      <c r="L7" s="3411"/>
      <c r="M7" s="3411"/>
      <c r="N7" s="3411"/>
      <c r="O7" s="3412"/>
    </row>
    <row r="8" spans="1:15">
      <c r="A8" s="3417" t="s">
        <v>4401</v>
      </c>
      <c r="B8" s="3418"/>
      <c r="C8" s="3418"/>
      <c r="D8" s="3421"/>
      <c r="E8" s="3421"/>
      <c r="F8" s="3422"/>
      <c r="G8" s="3415"/>
      <c r="H8" s="3416"/>
      <c r="I8" s="3416"/>
      <c r="J8" s="3416"/>
      <c r="K8" s="3411"/>
      <c r="L8" s="3411"/>
      <c r="M8" s="3411"/>
      <c r="N8" s="3411"/>
      <c r="O8" s="3412"/>
    </row>
    <row r="9" spans="1:15">
      <c r="A9" s="3417"/>
      <c r="B9" s="3418"/>
      <c r="C9" s="3418"/>
      <c r="D9" s="3421" t="s">
        <v>4394</v>
      </c>
      <c r="E9" s="3421"/>
      <c r="F9" s="3422"/>
      <c r="G9" s="3423" t="s">
        <v>4398</v>
      </c>
      <c r="H9" s="3424"/>
      <c r="I9" s="3424"/>
      <c r="J9" s="3424"/>
      <c r="K9" s="3411" t="s">
        <v>4397</v>
      </c>
      <c r="L9" s="3411"/>
      <c r="M9" s="3411"/>
      <c r="N9" s="3411"/>
      <c r="O9" s="3412"/>
    </row>
    <row r="10" spans="1:15" ht="15" customHeight="1">
      <c r="A10" s="3417"/>
      <c r="B10" s="3418"/>
      <c r="C10" s="3418"/>
      <c r="D10" s="3421"/>
      <c r="E10" s="3421"/>
      <c r="F10" s="3422"/>
      <c r="G10" s="3423"/>
      <c r="H10" s="3424"/>
      <c r="I10" s="3424"/>
      <c r="J10" s="3424"/>
      <c r="K10" s="3411"/>
      <c r="L10" s="3411"/>
      <c r="M10" s="3411"/>
      <c r="N10" s="3411"/>
      <c r="O10" s="3412"/>
    </row>
    <row r="11" spans="1:15">
      <c r="A11" s="2045" t="s">
        <v>4400</v>
      </c>
      <c r="B11" s="2495"/>
      <c r="C11" s="2495"/>
      <c r="D11" s="2491"/>
      <c r="E11" s="2491"/>
      <c r="F11" s="2496"/>
      <c r="G11" s="3423"/>
      <c r="H11" s="3424"/>
      <c r="I11" s="3424"/>
      <c r="J11" s="3424"/>
      <c r="K11" s="2484"/>
      <c r="L11" s="2484"/>
      <c r="M11" s="2484"/>
      <c r="N11" s="2484"/>
      <c r="O11" s="2483"/>
    </row>
    <row r="12" spans="1:15">
      <c r="A12" s="2036"/>
      <c r="B12" s="2494"/>
      <c r="C12" s="2494"/>
      <c r="D12" s="2492"/>
      <c r="E12" s="2492"/>
      <c r="F12" s="2493"/>
      <c r="G12" s="3423"/>
      <c r="H12" s="3424"/>
      <c r="I12" s="3424"/>
      <c r="J12" s="3424"/>
      <c r="O12" s="2035"/>
    </row>
    <row r="13" spans="1:15">
      <c r="A13" s="2046" t="s">
        <v>1728</v>
      </c>
      <c r="B13" s="2654" t="s">
        <v>4617</v>
      </c>
      <c r="C13" s="2085" t="s">
        <v>177</v>
      </c>
      <c r="D13" s="2086"/>
      <c r="E13" s="2085" t="s">
        <v>4393</v>
      </c>
      <c r="F13" s="2043"/>
      <c r="G13" s="2085" t="s">
        <v>4393</v>
      </c>
      <c r="H13" s="2086"/>
      <c r="I13" s="2085" t="s">
        <v>4393</v>
      </c>
      <c r="J13" s="2086"/>
      <c r="K13" s="2085" t="s">
        <v>1683</v>
      </c>
      <c r="L13" s="2086"/>
      <c r="M13" s="2085" t="s">
        <v>1684</v>
      </c>
      <c r="N13" s="2086"/>
      <c r="O13" s="2087" t="s">
        <v>1728</v>
      </c>
    </row>
    <row r="14" spans="1:15">
      <c r="A14" s="2088" t="s">
        <v>1731</v>
      </c>
      <c r="B14" s="2655" t="s">
        <v>1685</v>
      </c>
      <c r="C14" s="2048" t="s">
        <v>1731</v>
      </c>
      <c r="D14" s="2089" t="s">
        <v>1686</v>
      </c>
      <c r="E14" s="2089" t="s">
        <v>1731</v>
      </c>
      <c r="F14" s="2050" t="s">
        <v>1686</v>
      </c>
      <c r="G14" s="2090" t="s">
        <v>1731</v>
      </c>
      <c r="H14" s="2048" t="s">
        <v>1686</v>
      </c>
      <c r="I14" s="2089" t="s">
        <v>1731</v>
      </c>
      <c r="J14" s="2089" t="s">
        <v>1686</v>
      </c>
      <c r="K14" s="2089" t="s">
        <v>1731</v>
      </c>
      <c r="L14" s="2089" t="s">
        <v>1686</v>
      </c>
      <c r="M14" s="2089" t="s">
        <v>1731</v>
      </c>
      <c r="N14" s="2089" t="s">
        <v>1686</v>
      </c>
      <c r="O14" s="2091" t="s">
        <v>1731</v>
      </c>
    </row>
    <row r="15" spans="1:15">
      <c r="A15" s="2057"/>
      <c r="B15" s="2656" t="s">
        <v>3021</v>
      </c>
      <c r="C15" s="2092" t="s">
        <v>3022</v>
      </c>
      <c r="D15" s="2092" t="s">
        <v>3023</v>
      </c>
      <c r="E15" s="2092" t="s">
        <v>3024</v>
      </c>
      <c r="F15" s="2059" t="s">
        <v>2346</v>
      </c>
      <c r="G15" s="2093" t="s">
        <v>2347</v>
      </c>
      <c r="H15" s="2058" t="s">
        <v>2348</v>
      </c>
      <c r="I15" s="2092" t="s">
        <v>2349</v>
      </c>
      <c r="J15" s="2092" t="s">
        <v>2350</v>
      </c>
      <c r="K15" s="2092" t="s">
        <v>2351</v>
      </c>
      <c r="L15" s="2092" t="s">
        <v>2352</v>
      </c>
      <c r="M15" s="2092" t="s">
        <v>2353</v>
      </c>
      <c r="N15" s="2092" t="s">
        <v>181</v>
      </c>
      <c r="O15" s="2094"/>
    </row>
    <row r="16" spans="1:15">
      <c r="A16" s="2095" t="s">
        <v>1687</v>
      </c>
      <c r="B16" s="2061" t="s">
        <v>1688</v>
      </c>
      <c r="C16" s="1928"/>
      <c r="D16" s="1931"/>
      <c r="E16" s="1931"/>
      <c r="F16" s="1971"/>
      <c r="G16" s="1930"/>
      <c r="H16" s="1928"/>
      <c r="I16" s="1931"/>
      <c r="J16" s="1931"/>
      <c r="K16" s="1931"/>
      <c r="L16" s="1931"/>
      <c r="M16" s="1931"/>
      <c r="N16" s="1931"/>
      <c r="O16" s="2096" t="s">
        <v>1687</v>
      </c>
    </row>
    <row r="17" spans="1:15">
      <c r="A17" s="2090" t="s">
        <v>1689</v>
      </c>
      <c r="B17" s="2069"/>
      <c r="C17" s="2097"/>
      <c r="D17" s="2098"/>
      <c r="E17" s="2098"/>
      <c r="F17" s="2099"/>
      <c r="G17" s="2100"/>
      <c r="H17" s="2097"/>
      <c r="I17" s="2098"/>
      <c r="J17" s="2098"/>
      <c r="K17" s="2098"/>
      <c r="L17" s="2098"/>
      <c r="M17" s="2098"/>
      <c r="N17" s="2098"/>
      <c r="O17" s="2055" t="s">
        <v>1689</v>
      </c>
    </row>
    <row r="18" spans="1:15">
      <c r="A18" s="2051" t="s">
        <v>1690</v>
      </c>
      <c r="B18" s="2078" t="s">
        <v>1691</v>
      </c>
      <c r="C18" s="2098"/>
      <c r="D18" s="2098"/>
      <c r="E18" s="2098"/>
      <c r="F18" s="2099"/>
      <c r="G18" s="2100"/>
      <c r="H18" s="2097"/>
      <c r="I18" s="2098"/>
      <c r="J18" s="2098"/>
      <c r="K18" s="2098"/>
      <c r="L18" s="2098"/>
      <c r="M18" s="2098"/>
      <c r="N18" s="2098"/>
      <c r="O18" s="2055" t="s">
        <v>1690</v>
      </c>
    </row>
    <row r="19" spans="1:15">
      <c r="A19" s="2093" t="s">
        <v>1692</v>
      </c>
      <c r="B19" s="2065" t="s">
        <v>1693</v>
      </c>
      <c r="C19" s="2097"/>
      <c r="D19" s="2098"/>
      <c r="E19" s="2098"/>
      <c r="F19" s="2099"/>
      <c r="G19" s="2100"/>
      <c r="H19" s="2097"/>
      <c r="I19" s="2098"/>
      <c r="J19" s="2098"/>
      <c r="K19" s="2098"/>
      <c r="L19" s="2098"/>
      <c r="M19" s="2098"/>
      <c r="N19" s="2098"/>
      <c r="O19" s="2055" t="s">
        <v>1692</v>
      </c>
    </row>
    <row r="20" spans="1:15">
      <c r="A20" s="2095" t="s">
        <v>1694</v>
      </c>
      <c r="B20" s="2061" t="s">
        <v>1695</v>
      </c>
      <c r="C20" s="2101"/>
      <c r="D20" s="2101"/>
      <c r="E20" s="2101"/>
      <c r="F20" s="2102"/>
      <c r="G20" s="2103"/>
      <c r="H20" s="2104"/>
      <c r="I20" s="2101"/>
      <c r="J20" s="2101"/>
      <c r="K20" s="2101"/>
      <c r="L20" s="2101"/>
      <c r="M20" s="2101"/>
      <c r="N20" s="2101"/>
      <c r="O20" s="2096" t="s">
        <v>1694</v>
      </c>
    </row>
    <row r="21" spans="1:15">
      <c r="A21" s="2090" t="s">
        <v>1696</v>
      </c>
      <c r="B21" s="2078"/>
      <c r="C21" s="2105"/>
      <c r="D21" s="2106"/>
      <c r="E21" s="2106"/>
      <c r="F21" s="2107"/>
      <c r="G21" s="2108"/>
      <c r="H21" s="2105"/>
      <c r="I21" s="2106"/>
      <c r="J21" s="2106"/>
      <c r="K21" s="2106"/>
      <c r="L21" s="2106"/>
      <c r="M21" s="2106"/>
      <c r="N21" s="2106"/>
      <c r="O21" s="2055" t="s">
        <v>1696</v>
      </c>
    </row>
    <row r="22" spans="1:15">
      <c r="A22" s="2051" t="s">
        <v>1697</v>
      </c>
      <c r="B22" s="2078" t="s">
        <v>1698</v>
      </c>
      <c r="C22" s="2098"/>
      <c r="D22" s="2098"/>
      <c r="E22" s="2098"/>
      <c r="F22" s="2099"/>
      <c r="G22" s="2100"/>
      <c r="H22" s="2097"/>
      <c r="I22" s="2098"/>
      <c r="J22" s="2098"/>
      <c r="K22" s="2098"/>
      <c r="L22" s="2098"/>
      <c r="M22" s="2098"/>
      <c r="N22" s="2098"/>
      <c r="O22" s="2055" t="s">
        <v>1697</v>
      </c>
    </row>
    <row r="23" spans="1:15">
      <c r="A23" s="2093" t="s">
        <v>1699</v>
      </c>
      <c r="B23" s="2078"/>
      <c r="C23" s="2109"/>
      <c r="D23" s="2110"/>
      <c r="E23" s="2110"/>
      <c r="F23" s="2111"/>
      <c r="G23" s="2112"/>
      <c r="H23" s="2109"/>
      <c r="I23" s="2110"/>
      <c r="J23" s="2110"/>
      <c r="K23" s="2110"/>
      <c r="L23" s="2110"/>
      <c r="M23" s="2110"/>
      <c r="N23" s="2110"/>
      <c r="O23" s="2055" t="s">
        <v>1699</v>
      </c>
    </row>
    <row r="24" spans="1:15">
      <c r="A24" s="2095" t="s">
        <v>1700</v>
      </c>
      <c r="B24" s="2061"/>
      <c r="C24" s="2101"/>
      <c r="D24" s="2101"/>
      <c r="E24" s="2101"/>
      <c r="F24" s="2102"/>
      <c r="G24" s="2103"/>
      <c r="H24" s="2104"/>
      <c r="I24" s="2101"/>
      <c r="J24" s="2101"/>
      <c r="K24" s="2101"/>
      <c r="L24" s="2101"/>
      <c r="M24" s="2101"/>
      <c r="N24" s="2101"/>
      <c r="O24" s="2096" t="s">
        <v>1700</v>
      </c>
    </row>
    <row r="25" spans="1:15">
      <c r="A25" s="2093" t="s">
        <v>1745</v>
      </c>
      <c r="B25" s="2065"/>
      <c r="C25" s="2110"/>
      <c r="D25" s="2110"/>
      <c r="E25" s="2110"/>
      <c r="F25" s="2111"/>
      <c r="G25" s="2112"/>
      <c r="H25" s="2109"/>
      <c r="I25" s="2110"/>
      <c r="J25" s="2110"/>
      <c r="K25" s="2110"/>
      <c r="L25" s="2110"/>
      <c r="M25" s="2110"/>
      <c r="N25" s="2110"/>
      <c r="O25" s="2059" t="s">
        <v>1745</v>
      </c>
    </row>
    <row r="26" spans="1:15">
      <c r="A26" s="2093" t="s">
        <v>1746</v>
      </c>
      <c r="B26" s="2065"/>
      <c r="C26" s="2110"/>
      <c r="D26" s="2110"/>
      <c r="E26" s="2110"/>
      <c r="F26" s="2111"/>
      <c r="G26" s="2112"/>
      <c r="H26" s="2109"/>
      <c r="I26" s="2110"/>
      <c r="J26" s="2110"/>
      <c r="K26" s="2110"/>
      <c r="L26" s="2110"/>
      <c r="M26" s="2110"/>
      <c r="N26" s="2110"/>
      <c r="O26" s="2059" t="s">
        <v>1746</v>
      </c>
    </row>
    <row r="27" spans="1:15">
      <c r="A27" s="2093" t="s">
        <v>1747</v>
      </c>
      <c r="B27" s="2065"/>
      <c r="C27" s="2110"/>
      <c r="D27" s="2110"/>
      <c r="E27" s="2110"/>
      <c r="F27" s="2111"/>
      <c r="G27" s="2112"/>
      <c r="H27" s="2109"/>
      <c r="I27" s="2110"/>
      <c r="J27" s="2110"/>
      <c r="K27" s="2110"/>
      <c r="L27" s="2110"/>
      <c r="M27" s="2110"/>
      <c r="N27" s="2110"/>
      <c r="O27" s="2059" t="s">
        <v>1747</v>
      </c>
    </row>
    <row r="28" spans="1:15">
      <c r="A28" s="2093" t="s">
        <v>1748</v>
      </c>
      <c r="B28" s="2065"/>
      <c r="C28" s="2110"/>
      <c r="D28" s="2110"/>
      <c r="E28" s="2110"/>
      <c r="F28" s="2111"/>
      <c r="G28" s="2112"/>
      <c r="H28" s="2109"/>
      <c r="I28" s="2110"/>
      <c r="J28" s="2110"/>
      <c r="K28" s="2110"/>
      <c r="L28" s="2110"/>
      <c r="M28" s="2110"/>
      <c r="N28" s="2110"/>
      <c r="O28" s="2059" t="s">
        <v>1748</v>
      </c>
    </row>
    <row r="29" spans="1:15">
      <c r="A29" s="2093" t="s">
        <v>1749</v>
      </c>
      <c r="B29" s="2065"/>
      <c r="C29" s="2110"/>
      <c r="D29" s="2110"/>
      <c r="E29" s="2110"/>
      <c r="F29" s="2111"/>
      <c r="G29" s="2112"/>
      <c r="H29" s="2109"/>
      <c r="I29" s="2110"/>
      <c r="J29" s="2110"/>
      <c r="K29" s="2110"/>
      <c r="L29" s="2110"/>
      <c r="M29" s="2110"/>
      <c r="N29" s="2110"/>
      <c r="O29" s="2059" t="s">
        <v>1749</v>
      </c>
    </row>
    <row r="30" spans="1:15">
      <c r="A30" s="2093" t="s">
        <v>1750</v>
      </c>
      <c r="B30" s="2065" t="s">
        <v>2331</v>
      </c>
      <c r="C30" s="2110"/>
      <c r="D30" s="2110"/>
      <c r="E30" s="2110"/>
      <c r="F30" s="2111"/>
      <c r="G30" s="2112"/>
      <c r="H30" s="2109"/>
      <c r="I30" s="2110"/>
      <c r="J30" s="2110"/>
      <c r="K30" s="2110"/>
      <c r="L30" s="2110"/>
      <c r="M30" s="2110"/>
      <c r="N30" s="2110"/>
      <c r="O30" s="2059" t="s">
        <v>1750</v>
      </c>
    </row>
    <row r="31" spans="1:15">
      <c r="A31" s="2090" t="s">
        <v>1751</v>
      </c>
      <c r="B31" s="2078"/>
      <c r="C31" s="2098"/>
      <c r="D31" s="2098"/>
      <c r="E31" s="2098"/>
      <c r="F31" s="2099"/>
      <c r="G31" s="2100"/>
      <c r="H31" s="2097"/>
      <c r="I31" s="2098"/>
      <c r="J31" s="2098"/>
      <c r="K31" s="2098"/>
      <c r="L31" s="2098"/>
      <c r="M31" s="2098"/>
      <c r="N31" s="2098"/>
      <c r="O31" s="2055" t="s">
        <v>1751</v>
      </c>
    </row>
    <row r="32" spans="1:15">
      <c r="A32" s="2051" t="s">
        <v>1752</v>
      </c>
      <c r="B32" s="2078" t="s">
        <v>1701</v>
      </c>
      <c r="C32" s="2098"/>
      <c r="D32" s="2098"/>
      <c r="E32" s="2098"/>
      <c r="F32" s="2099"/>
      <c r="G32" s="2100"/>
      <c r="H32" s="2097"/>
      <c r="I32" s="2098"/>
      <c r="J32" s="2098"/>
      <c r="K32" s="2098"/>
      <c r="L32" s="2098"/>
      <c r="M32" s="2098"/>
      <c r="N32" s="2098"/>
      <c r="O32" s="2055" t="s">
        <v>1752</v>
      </c>
    </row>
    <row r="33" spans="1:15">
      <c r="A33" s="2093" t="s">
        <v>1753</v>
      </c>
      <c r="B33" s="2078" t="s">
        <v>1702</v>
      </c>
      <c r="C33" s="2098"/>
      <c r="D33" s="2098"/>
      <c r="E33" s="2098"/>
      <c r="F33" s="2099"/>
      <c r="G33" s="2100"/>
      <c r="H33" s="2097"/>
      <c r="I33" s="2098"/>
      <c r="J33" s="2098"/>
      <c r="K33" s="2098"/>
      <c r="L33" s="2098"/>
      <c r="M33" s="2098"/>
      <c r="N33" s="2098"/>
      <c r="O33" s="2055" t="s">
        <v>1753</v>
      </c>
    </row>
    <row r="34" spans="1:15">
      <c r="A34" s="2095" t="s">
        <v>1754</v>
      </c>
      <c r="B34" s="2061" t="s">
        <v>1703</v>
      </c>
      <c r="C34" s="2101"/>
      <c r="D34" s="2101"/>
      <c r="E34" s="2101"/>
      <c r="F34" s="2102"/>
      <c r="G34" s="2103"/>
      <c r="H34" s="2104"/>
      <c r="I34" s="2101"/>
      <c r="J34" s="2101"/>
      <c r="K34" s="2101"/>
      <c r="L34" s="2101"/>
      <c r="M34" s="2101"/>
      <c r="N34" s="2101"/>
      <c r="O34" s="2096" t="s">
        <v>1754</v>
      </c>
    </row>
    <row r="35" spans="1:15">
      <c r="A35" s="2093" t="s">
        <v>1755</v>
      </c>
      <c r="B35" s="2065"/>
      <c r="C35" s="2110"/>
      <c r="D35" s="2110"/>
      <c r="E35" s="2110"/>
      <c r="F35" s="2111"/>
      <c r="G35" s="2112"/>
      <c r="H35" s="2109"/>
      <c r="I35" s="2110"/>
      <c r="J35" s="2110"/>
      <c r="K35" s="2110"/>
      <c r="L35" s="2110"/>
      <c r="M35" s="2110"/>
      <c r="N35" s="2110"/>
      <c r="O35" s="2059" t="s">
        <v>1755</v>
      </c>
    </row>
    <row r="36" spans="1:15">
      <c r="A36" s="2090" t="s">
        <v>589</v>
      </c>
      <c r="B36" s="2078" t="s">
        <v>1704</v>
      </c>
      <c r="C36" s="2098"/>
      <c r="D36" s="2098"/>
      <c r="E36" s="2098"/>
      <c r="F36" s="2099"/>
      <c r="G36" s="2100"/>
      <c r="H36" s="2097"/>
      <c r="I36" s="2098"/>
      <c r="J36" s="2098"/>
      <c r="K36" s="2098"/>
      <c r="L36" s="2098"/>
      <c r="M36" s="2098"/>
      <c r="N36" s="2098"/>
      <c r="O36" s="2055" t="s">
        <v>589</v>
      </c>
    </row>
    <row r="37" spans="1:15">
      <c r="A37" s="2093" t="s">
        <v>590</v>
      </c>
      <c r="B37" s="2078"/>
      <c r="C37" s="2098"/>
      <c r="D37" s="2098"/>
      <c r="E37" s="2098"/>
      <c r="F37" s="2099"/>
      <c r="G37" s="2100"/>
      <c r="H37" s="2097"/>
      <c r="I37" s="2098"/>
      <c r="J37" s="2098"/>
      <c r="K37" s="2098"/>
      <c r="L37" s="2098"/>
      <c r="M37" s="2098"/>
      <c r="N37" s="2098"/>
      <c r="O37" s="2055" t="s">
        <v>590</v>
      </c>
    </row>
    <row r="38" spans="1:15">
      <c r="A38" s="2095" t="s">
        <v>591</v>
      </c>
      <c r="B38" s="2061"/>
      <c r="C38" s="2101"/>
      <c r="D38" s="2101"/>
      <c r="E38" s="2101"/>
      <c r="F38" s="2102"/>
      <c r="G38" s="2103"/>
      <c r="H38" s="2104"/>
      <c r="I38" s="2101"/>
      <c r="J38" s="2101"/>
      <c r="K38" s="2101"/>
      <c r="L38" s="2101"/>
      <c r="M38" s="2101"/>
      <c r="N38" s="2101"/>
      <c r="O38" s="2096" t="s">
        <v>591</v>
      </c>
    </row>
    <row r="39" spans="1:15">
      <c r="A39" s="2093" t="s">
        <v>592</v>
      </c>
      <c r="B39" s="2065"/>
      <c r="C39" s="2110"/>
      <c r="D39" s="2110"/>
      <c r="E39" s="2110"/>
      <c r="F39" s="2111"/>
      <c r="G39" s="2112"/>
      <c r="H39" s="2109"/>
      <c r="I39" s="2110"/>
      <c r="J39" s="2110"/>
      <c r="K39" s="2110"/>
      <c r="L39" s="2110"/>
      <c r="M39" s="2110"/>
      <c r="N39" s="2110"/>
      <c r="O39" s="2059" t="s">
        <v>592</v>
      </c>
    </row>
    <row r="40" spans="1:15">
      <c r="A40" s="2093" t="s">
        <v>593</v>
      </c>
      <c r="B40" s="2065"/>
      <c r="C40" s="2110"/>
      <c r="D40" s="2110"/>
      <c r="E40" s="2110"/>
      <c r="F40" s="2111"/>
      <c r="G40" s="2112"/>
      <c r="H40" s="2109"/>
      <c r="I40" s="2110"/>
      <c r="J40" s="2110"/>
      <c r="K40" s="2110"/>
      <c r="L40" s="2110"/>
      <c r="M40" s="2110"/>
      <c r="N40" s="2110"/>
      <c r="O40" s="2059" t="s">
        <v>593</v>
      </c>
    </row>
    <row r="41" spans="1:15">
      <c r="A41" s="2093" t="s">
        <v>594</v>
      </c>
      <c r="B41" s="2065"/>
      <c r="C41" s="2110"/>
      <c r="D41" s="2110"/>
      <c r="E41" s="2110"/>
      <c r="F41" s="2111"/>
      <c r="G41" s="2112"/>
      <c r="H41" s="2109"/>
      <c r="I41" s="2110"/>
      <c r="J41" s="2110"/>
      <c r="K41" s="2110"/>
      <c r="L41" s="2110"/>
      <c r="M41" s="2110"/>
      <c r="N41" s="2110"/>
      <c r="O41" s="2059" t="s">
        <v>594</v>
      </c>
    </row>
    <row r="42" spans="1:15">
      <c r="A42" s="2093" t="s">
        <v>595</v>
      </c>
      <c r="B42" s="2065"/>
      <c r="C42" s="2110"/>
      <c r="D42" s="2110"/>
      <c r="E42" s="2110"/>
      <c r="F42" s="2111"/>
      <c r="G42" s="2112"/>
      <c r="H42" s="2109"/>
      <c r="I42" s="2110"/>
      <c r="J42" s="2110"/>
      <c r="K42" s="2110"/>
      <c r="L42" s="2110"/>
      <c r="M42" s="2110"/>
      <c r="N42" s="2110"/>
      <c r="O42" s="2059" t="s">
        <v>595</v>
      </c>
    </row>
    <row r="43" spans="1:15">
      <c r="A43" s="2093" t="s">
        <v>2371</v>
      </c>
      <c r="B43" s="2065" t="s">
        <v>2331</v>
      </c>
      <c r="C43" s="2110"/>
      <c r="D43" s="2110"/>
      <c r="E43" s="2110"/>
      <c r="F43" s="2111"/>
      <c r="G43" s="2112"/>
      <c r="H43" s="2109"/>
      <c r="I43" s="2110"/>
      <c r="J43" s="2110"/>
      <c r="K43" s="2110"/>
      <c r="L43" s="2110"/>
      <c r="M43" s="2110"/>
      <c r="N43" s="2110"/>
      <c r="O43" s="2059" t="s">
        <v>2371</v>
      </c>
    </row>
    <row r="44" spans="1:15">
      <c r="A44" s="2095" t="s">
        <v>2372</v>
      </c>
      <c r="B44" s="2061" t="s">
        <v>1705</v>
      </c>
      <c r="C44" s="1928"/>
      <c r="D44" s="1931"/>
      <c r="E44" s="1931"/>
      <c r="F44" s="1971"/>
      <c r="G44" s="1930"/>
      <c r="H44" s="1928"/>
      <c r="I44" s="1931"/>
      <c r="J44" s="1931"/>
      <c r="K44" s="1931"/>
      <c r="L44" s="1931"/>
      <c r="M44" s="1931"/>
      <c r="N44" s="1931"/>
      <c r="O44" s="2096" t="s">
        <v>2372</v>
      </c>
    </row>
    <row r="45" spans="1:15">
      <c r="A45" s="2090" t="s">
        <v>2373</v>
      </c>
      <c r="B45" s="2078"/>
      <c r="C45" s="2098"/>
      <c r="D45" s="2098"/>
      <c r="E45" s="2098"/>
      <c r="F45" s="2099"/>
      <c r="G45" s="2100"/>
      <c r="H45" s="2097"/>
      <c r="I45" s="2098"/>
      <c r="J45" s="2098"/>
      <c r="K45" s="2098"/>
      <c r="L45" s="2098"/>
      <c r="M45" s="2098"/>
      <c r="N45" s="2098"/>
      <c r="O45" s="2055" t="s">
        <v>2373</v>
      </c>
    </row>
    <row r="46" spans="1:15">
      <c r="A46" s="2051" t="s">
        <v>2374</v>
      </c>
      <c r="B46" s="2078" t="s">
        <v>1706</v>
      </c>
      <c r="C46" s="2098"/>
      <c r="D46" s="2098"/>
      <c r="E46" s="2098"/>
      <c r="F46" s="2099"/>
      <c r="G46" s="2100"/>
      <c r="H46" s="2097"/>
      <c r="I46" s="2098"/>
      <c r="J46" s="2098"/>
      <c r="K46" s="2098"/>
      <c r="L46" s="2098"/>
      <c r="M46" s="2098"/>
      <c r="N46" s="2098"/>
      <c r="O46" s="2055" t="s">
        <v>2374</v>
      </c>
    </row>
    <row r="47" spans="1:15">
      <c r="A47" s="2093" t="s">
        <v>2375</v>
      </c>
      <c r="B47" s="2078" t="s">
        <v>1707</v>
      </c>
      <c r="C47" s="2113"/>
      <c r="D47" s="2114"/>
      <c r="E47" s="2114"/>
      <c r="F47" s="1993"/>
      <c r="G47" s="2115"/>
      <c r="H47" s="2113"/>
      <c r="I47" s="2114"/>
      <c r="J47" s="2114"/>
      <c r="K47" s="2114"/>
      <c r="L47" s="2114"/>
      <c r="M47" s="2114"/>
      <c r="N47" s="2114"/>
      <c r="O47" s="2055" t="s">
        <v>2375</v>
      </c>
    </row>
    <row r="48" spans="1:15">
      <c r="A48" s="2095" t="s">
        <v>2376</v>
      </c>
      <c r="B48" s="2061" t="s">
        <v>1708</v>
      </c>
      <c r="C48" s="2101"/>
      <c r="D48" s="2101"/>
      <c r="E48" s="2101"/>
      <c r="F48" s="2102"/>
      <c r="G48" s="2103"/>
      <c r="H48" s="2104"/>
      <c r="I48" s="2101"/>
      <c r="J48" s="2101"/>
      <c r="K48" s="2101"/>
      <c r="L48" s="2101"/>
      <c r="M48" s="2101"/>
      <c r="N48" s="2101"/>
      <c r="O48" s="2096" t="s">
        <v>2376</v>
      </c>
    </row>
    <row r="49" spans="1:15">
      <c r="A49" s="2093" t="s">
        <v>2377</v>
      </c>
      <c r="B49" s="2065" t="s">
        <v>1709</v>
      </c>
      <c r="C49" s="2110"/>
      <c r="D49" s="2110"/>
      <c r="E49" s="2110"/>
      <c r="F49" s="2111"/>
      <c r="G49" s="2112"/>
      <c r="H49" s="2109"/>
      <c r="I49" s="2110"/>
      <c r="J49" s="2110"/>
      <c r="K49" s="2110"/>
      <c r="L49" s="2110"/>
      <c r="M49" s="2110"/>
      <c r="N49" s="2110"/>
      <c r="O49" s="2059" t="s">
        <v>2377</v>
      </c>
    </row>
    <row r="50" spans="1:15">
      <c r="A50" s="2093" t="s">
        <v>2378</v>
      </c>
      <c r="B50" s="2065" t="s">
        <v>1710</v>
      </c>
      <c r="C50" s="2110"/>
      <c r="D50" s="2110"/>
      <c r="E50" s="2110"/>
      <c r="F50" s="2111"/>
      <c r="G50" s="2112"/>
      <c r="H50" s="2109"/>
      <c r="I50" s="2110"/>
      <c r="J50" s="2110"/>
      <c r="K50" s="2110"/>
      <c r="L50" s="2110"/>
      <c r="M50" s="2110"/>
      <c r="N50" s="2110"/>
      <c r="O50" s="2059" t="s">
        <v>2378</v>
      </c>
    </row>
    <row r="51" spans="1:15">
      <c r="A51" s="2045"/>
      <c r="B51" s="2053" t="s">
        <v>1711</v>
      </c>
      <c r="C51" s="2116"/>
      <c r="D51" s="2117"/>
      <c r="E51" s="2117"/>
      <c r="F51" s="2118"/>
      <c r="G51" s="2119"/>
      <c r="H51" s="2117"/>
      <c r="I51" s="2117"/>
      <c r="J51" s="2117"/>
      <c r="K51" s="2117"/>
      <c r="L51" s="2117"/>
      <c r="M51" s="2117"/>
      <c r="N51" s="2120"/>
      <c r="O51" s="2035"/>
    </row>
    <row r="52" spans="1:15">
      <c r="A52" s="2095" t="s">
        <v>2379</v>
      </c>
      <c r="B52" s="2061" t="s">
        <v>1712</v>
      </c>
      <c r="C52" s="2101"/>
      <c r="D52" s="2101"/>
      <c r="E52" s="2101"/>
      <c r="F52" s="2102"/>
      <c r="G52" s="2103"/>
      <c r="H52" s="2104"/>
      <c r="I52" s="2101"/>
      <c r="J52" s="2101"/>
      <c r="K52" s="2101"/>
      <c r="L52" s="2101"/>
      <c r="M52" s="2101"/>
      <c r="N52" s="2101"/>
      <c r="O52" s="2096" t="s">
        <v>2379</v>
      </c>
    </row>
    <row r="53" spans="1:15">
      <c r="A53" s="2093" t="s">
        <v>2380</v>
      </c>
      <c r="B53" s="2065" t="s">
        <v>1713</v>
      </c>
      <c r="C53" s="2110"/>
      <c r="D53" s="2110"/>
      <c r="E53" s="2110"/>
      <c r="F53" s="2111"/>
      <c r="G53" s="2112"/>
      <c r="H53" s="2109"/>
      <c r="I53" s="2110"/>
      <c r="J53" s="2110"/>
      <c r="K53" s="2110"/>
      <c r="L53" s="2110"/>
      <c r="M53" s="2110"/>
      <c r="N53" s="2110"/>
      <c r="O53" s="2059" t="s">
        <v>2380</v>
      </c>
    </row>
    <row r="54" spans="1:15">
      <c r="A54" s="2093" t="s">
        <v>2381</v>
      </c>
      <c r="B54" s="2065" t="s">
        <v>1714</v>
      </c>
      <c r="C54" s="2110"/>
      <c r="D54" s="2110"/>
      <c r="E54" s="2110"/>
      <c r="F54" s="2111"/>
      <c r="G54" s="2112"/>
      <c r="H54" s="2109"/>
      <c r="I54" s="2110"/>
      <c r="J54" s="2110"/>
      <c r="K54" s="2110"/>
      <c r="L54" s="2110"/>
      <c r="M54" s="2110"/>
      <c r="N54" s="2110"/>
      <c r="O54" s="2059" t="s">
        <v>2381</v>
      </c>
    </row>
    <row r="55" spans="1:15">
      <c r="A55" s="2093" t="s">
        <v>2382</v>
      </c>
      <c r="B55" s="2065" t="s">
        <v>1715</v>
      </c>
      <c r="C55" s="2110"/>
      <c r="D55" s="2110"/>
      <c r="E55" s="2110"/>
      <c r="F55" s="2111"/>
      <c r="G55" s="2112"/>
      <c r="H55" s="2109"/>
      <c r="I55" s="2110"/>
      <c r="J55" s="2110"/>
      <c r="K55" s="2110"/>
      <c r="L55" s="2110"/>
      <c r="M55" s="2110"/>
      <c r="N55" s="2110"/>
      <c r="O55" s="2059" t="s">
        <v>2382</v>
      </c>
    </row>
    <row r="56" spans="1:15">
      <c r="A56" s="2095" t="s">
        <v>2383</v>
      </c>
      <c r="B56" s="2061" t="s">
        <v>1705</v>
      </c>
      <c r="C56" s="1935"/>
      <c r="D56" s="1864"/>
      <c r="E56" s="1864"/>
      <c r="F56" s="1975"/>
      <c r="G56" s="1934"/>
      <c r="H56" s="1935"/>
      <c r="I56" s="1864"/>
      <c r="J56" s="1864"/>
      <c r="K56" s="1864"/>
      <c r="L56" s="1864"/>
      <c r="M56" s="1864"/>
      <c r="N56" s="1864"/>
      <c r="O56" s="2096" t="s">
        <v>2383</v>
      </c>
    </row>
    <row r="57" spans="1:15">
      <c r="A57" s="2090" t="s">
        <v>2384</v>
      </c>
      <c r="C57" s="2097"/>
      <c r="D57" s="2098"/>
      <c r="E57" s="2098"/>
      <c r="F57" s="2099"/>
      <c r="G57" s="2100"/>
      <c r="H57" s="2097"/>
      <c r="I57" s="2098"/>
      <c r="J57" s="2098"/>
      <c r="K57" s="2098"/>
      <c r="L57" s="2098"/>
      <c r="M57" s="2098"/>
      <c r="N57" s="2098"/>
      <c r="O57" s="2055" t="s">
        <v>2384</v>
      </c>
    </row>
    <row r="58" spans="1:15">
      <c r="A58" s="2051" t="s">
        <v>2385</v>
      </c>
      <c r="B58" s="2078" t="s">
        <v>1706</v>
      </c>
      <c r="C58" s="2098"/>
      <c r="D58" s="2098"/>
      <c r="E58" s="2098"/>
      <c r="F58" s="2099"/>
      <c r="G58" s="2100"/>
      <c r="H58" s="2097"/>
      <c r="I58" s="2098"/>
      <c r="J58" s="2098"/>
      <c r="K58" s="2098"/>
      <c r="L58" s="2098"/>
      <c r="M58" s="2098"/>
      <c r="N58" s="2098"/>
      <c r="O58" s="2055" t="s">
        <v>2385</v>
      </c>
    </row>
    <row r="59" spans="1:15">
      <c r="A59" s="2093" t="s">
        <v>2386</v>
      </c>
      <c r="B59" s="2078" t="s">
        <v>1707</v>
      </c>
      <c r="C59" s="2113"/>
      <c r="D59" s="2114"/>
      <c r="E59" s="2114"/>
      <c r="F59" s="1993"/>
      <c r="G59" s="2115"/>
      <c r="H59" s="2113"/>
      <c r="I59" s="2114"/>
      <c r="J59" s="2114"/>
      <c r="K59" s="2114"/>
      <c r="L59" s="2114"/>
      <c r="M59" s="2114"/>
      <c r="N59" s="2114"/>
      <c r="O59" s="2055" t="s">
        <v>2386</v>
      </c>
    </row>
    <row r="60" spans="1:15">
      <c r="A60" s="2095" t="s">
        <v>2387</v>
      </c>
      <c r="B60" s="2061" t="s">
        <v>1708</v>
      </c>
      <c r="C60" s="2101"/>
      <c r="D60" s="2101"/>
      <c r="E60" s="2101"/>
      <c r="F60" s="2102"/>
      <c r="G60" s="2103"/>
      <c r="H60" s="2104"/>
      <c r="I60" s="2101"/>
      <c r="J60" s="2101"/>
      <c r="K60" s="2101"/>
      <c r="L60" s="2101"/>
      <c r="M60" s="2101"/>
      <c r="N60" s="2101"/>
      <c r="O60" s="2096" t="s">
        <v>2387</v>
      </c>
    </row>
    <row r="61" spans="1:15">
      <c r="A61" s="2093" t="s">
        <v>2388</v>
      </c>
      <c r="B61" s="2065" t="s">
        <v>1709</v>
      </c>
      <c r="C61" s="2110"/>
      <c r="D61" s="2110"/>
      <c r="E61" s="2110"/>
      <c r="F61" s="2111"/>
      <c r="G61" s="2112"/>
      <c r="H61" s="2109"/>
      <c r="I61" s="2110"/>
      <c r="J61" s="2110"/>
      <c r="K61" s="2110"/>
      <c r="L61" s="2110"/>
      <c r="M61" s="2110"/>
      <c r="N61" s="2110"/>
      <c r="O61" s="2059" t="s">
        <v>2388</v>
      </c>
    </row>
    <row r="62" spans="1:15" ht="15.75" thickBot="1">
      <c r="A62" s="2121" t="s">
        <v>2389</v>
      </c>
      <c r="B62" s="2122" t="s">
        <v>1710</v>
      </c>
      <c r="C62" s="1957"/>
      <c r="D62" s="1960"/>
      <c r="E62" s="1960"/>
      <c r="F62" s="2123"/>
      <c r="G62" s="1959"/>
      <c r="H62" s="1957"/>
      <c r="I62" s="1960"/>
      <c r="J62" s="1960"/>
      <c r="K62" s="1960"/>
      <c r="L62" s="1960"/>
      <c r="M62" s="1960"/>
      <c r="N62" s="1960"/>
      <c r="O62" s="2124" t="s">
        <v>2389</v>
      </c>
    </row>
    <row r="63" spans="1:15">
      <c r="A63" s="1947" t="s">
        <v>4670</v>
      </c>
      <c r="B63" s="1947"/>
      <c r="C63" s="1947"/>
      <c r="D63" s="1947"/>
      <c r="E63" s="1947"/>
      <c r="F63" s="1947"/>
      <c r="G63" s="1947" t="s">
        <v>4670</v>
      </c>
      <c r="H63" s="1947"/>
      <c r="I63" s="1947"/>
      <c r="J63" s="1947"/>
      <c r="K63" s="1947"/>
      <c r="L63" s="1947"/>
      <c r="M63" s="1947"/>
      <c r="N63" s="1947"/>
      <c r="O63" s="1947"/>
    </row>
    <row r="64" spans="1:15">
      <c r="A64" s="2657" t="s">
        <v>4619</v>
      </c>
      <c r="B64" s="2657"/>
      <c r="C64" s="2657"/>
      <c r="D64" s="2657"/>
      <c r="E64" s="2657"/>
      <c r="F64" s="2657"/>
      <c r="G64" s="2657" t="s">
        <v>4620</v>
      </c>
      <c r="H64" s="2657"/>
      <c r="I64" s="2657"/>
      <c r="J64" s="2657"/>
      <c r="K64" s="2657"/>
      <c r="L64" s="2657"/>
      <c r="M64" s="2657"/>
      <c r="N64" s="2657"/>
      <c r="O64" s="2657"/>
    </row>
    <row r="67" spans="1:15" ht="15.75" thickBot="1">
      <c r="A67" s="1583"/>
      <c r="B67" s="1583"/>
      <c r="C67" s="1583"/>
      <c r="D67" s="1583"/>
      <c r="E67" s="1583"/>
      <c r="F67" s="1583"/>
      <c r="G67" s="1583"/>
      <c r="H67" s="1583"/>
      <c r="I67" s="1583"/>
      <c r="J67" s="1583"/>
      <c r="K67" s="1583"/>
      <c r="L67" s="1583"/>
      <c r="M67" s="1583"/>
      <c r="N67" s="1583"/>
      <c r="O67" s="1583"/>
    </row>
    <row r="68" spans="1:15">
      <c r="A68" s="2030" t="s">
        <v>1799</v>
      </c>
      <c r="B68" s="2033"/>
      <c r="C68" s="2031" t="s">
        <v>3290</v>
      </c>
      <c r="D68" s="2033"/>
      <c r="E68" s="2033" t="s">
        <v>1801</v>
      </c>
      <c r="F68" s="1589" t="s">
        <v>1802</v>
      </c>
      <c r="G68" s="2030" t="s">
        <v>1799</v>
      </c>
      <c r="H68" s="2031"/>
      <c r="I68" s="2077" t="s">
        <v>3290</v>
      </c>
      <c r="J68" s="2031"/>
      <c r="K68" s="2033"/>
      <c r="L68" s="2032" t="s">
        <v>1801</v>
      </c>
      <c r="M68" s="2077" t="s">
        <v>1802</v>
      </c>
      <c r="N68" s="2031"/>
      <c r="O68" s="1589"/>
    </row>
    <row r="69" spans="1:15">
      <c r="A69" s="1810" t="str">
        <f>'Data Sheet'!$C$25</f>
        <v xml:space="preserve">New York State Electric &amp; Gas Corporation </v>
      </c>
      <c r="B69" s="1591"/>
      <c r="C69" s="1538" t="s">
        <v>1817</v>
      </c>
      <c r="D69" s="1591"/>
      <c r="E69" s="1591" t="s">
        <v>1804</v>
      </c>
      <c r="F69" s="2035"/>
      <c r="G69" s="2045" t="str">
        <f>'Data Sheet'!$C$25</f>
        <v xml:space="preserve">New York State Electric &amp; Gas Corporation </v>
      </c>
      <c r="I69" s="2056" t="s">
        <v>1817</v>
      </c>
      <c r="K69" s="1591"/>
      <c r="L69" s="2078" t="s">
        <v>1804</v>
      </c>
      <c r="M69" s="2056"/>
      <c r="O69" s="2035"/>
    </row>
    <row r="70" spans="1:15">
      <c r="A70" s="2036"/>
      <c r="B70" s="2038"/>
      <c r="C70" s="1599" t="s">
        <v>2993</v>
      </c>
      <c r="D70" s="2038"/>
      <c r="E70" s="1644" t="str">
        <f>'Data Sheet'!$C$40</f>
        <v xml:space="preserve"> </v>
      </c>
      <c r="F70" s="2039" t="str">
        <f>'Data Sheet'!$C$38</f>
        <v>12/31/2017</v>
      </c>
      <c r="G70" s="2036"/>
      <c r="H70" s="1599"/>
      <c r="I70" s="2079" t="s">
        <v>2993</v>
      </c>
      <c r="J70" s="1599"/>
      <c r="K70" s="2038"/>
      <c r="L70" s="1644" t="str">
        <f>'Data Sheet'!$C$40</f>
        <v xml:space="preserve"> </v>
      </c>
      <c r="M70" s="2080" t="str">
        <f>'Data Sheet'!$C$38</f>
        <v>12/31/2017</v>
      </c>
      <c r="N70" s="1599"/>
      <c r="O70" s="2081"/>
    </row>
    <row r="71" spans="1:15">
      <c r="A71" s="2082"/>
      <c r="B71" s="2042" t="s">
        <v>1324</v>
      </c>
      <c r="C71" s="2042"/>
      <c r="D71" s="2042"/>
      <c r="E71" s="2042"/>
      <c r="F71" s="2043"/>
      <c r="G71" s="2040" t="s">
        <v>1324</v>
      </c>
      <c r="H71" s="2042"/>
      <c r="I71" s="2042"/>
      <c r="J71" s="2042"/>
      <c r="K71" s="2042"/>
      <c r="L71" s="2042"/>
      <c r="M71" s="2042"/>
      <c r="N71" s="2042"/>
      <c r="O71" s="2043"/>
    </row>
    <row r="72" spans="1:15">
      <c r="A72" s="2083"/>
      <c r="B72" s="2049"/>
      <c r="C72" s="2049"/>
      <c r="D72" s="2049"/>
      <c r="E72" s="2049"/>
      <c r="F72" s="2084"/>
      <c r="G72" s="3407" t="s">
        <v>2730</v>
      </c>
      <c r="H72" s="3332"/>
      <c r="I72" s="3332"/>
      <c r="J72" s="3332"/>
      <c r="O72" s="2035"/>
    </row>
    <row r="73" spans="1:15">
      <c r="A73" s="3410" t="s">
        <v>2731</v>
      </c>
      <c r="B73" s="3334"/>
      <c r="C73" s="3334"/>
      <c r="D73" s="3358" t="s">
        <v>2732</v>
      </c>
      <c r="E73" s="3334"/>
      <c r="F73" s="3336"/>
      <c r="G73" s="3409"/>
      <c r="H73" s="3334"/>
      <c r="I73" s="3334"/>
      <c r="J73" s="3334"/>
      <c r="K73" s="3358" t="s">
        <v>2733</v>
      </c>
      <c r="L73" s="3334"/>
      <c r="M73" s="3334"/>
      <c r="N73" s="3334"/>
      <c r="O73" s="3336"/>
    </row>
    <row r="74" spans="1:15">
      <c r="A74" s="3409"/>
      <c r="B74" s="3334"/>
      <c r="C74" s="3334"/>
      <c r="D74" s="3334"/>
      <c r="E74" s="3334"/>
      <c r="F74" s="3336"/>
      <c r="G74" s="3409"/>
      <c r="H74" s="3334"/>
      <c r="I74" s="3334"/>
      <c r="J74" s="3334"/>
      <c r="K74" s="3334"/>
      <c r="L74" s="3334"/>
      <c r="M74" s="3334"/>
      <c r="N74" s="3334"/>
      <c r="O74" s="3336"/>
    </row>
    <row r="75" spans="1:15">
      <c r="A75" s="2045" t="s">
        <v>2734</v>
      </c>
      <c r="D75" s="3334"/>
      <c r="E75" s="3334"/>
      <c r="F75" s="3336"/>
      <c r="G75" s="3409"/>
      <c r="H75" s="3334"/>
      <c r="I75" s="3334"/>
      <c r="J75" s="3334"/>
      <c r="K75" s="3358" t="s">
        <v>2735</v>
      </c>
      <c r="L75" s="3334"/>
      <c r="M75" s="3334"/>
      <c r="N75" s="3334"/>
      <c r="O75" s="3336"/>
    </row>
    <row r="76" spans="1:15">
      <c r="A76" s="3410" t="s">
        <v>2736</v>
      </c>
      <c r="B76" s="3342"/>
      <c r="C76" s="3342"/>
      <c r="D76" s="3334"/>
      <c r="E76" s="3334"/>
      <c r="F76" s="3336"/>
      <c r="G76" s="3409"/>
      <c r="H76" s="3334"/>
      <c r="I76" s="3334"/>
      <c r="J76" s="3334"/>
      <c r="K76" s="3334"/>
      <c r="L76" s="3334"/>
      <c r="M76" s="3334"/>
      <c r="N76" s="3334"/>
      <c r="O76" s="3336"/>
    </row>
    <row r="77" spans="1:15">
      <c r="A77" s="3409"/>
      <c r="B77" s="3342"/>
      <c r="C77" s="3342"/>
      <c r="D77" s="3334"/>
      <c r="E77" s="3334"/>
      <c r="F77" s="3336"/>
      <c r="G77" s="3410" t="s">
        <v>2737</v>
      </c>
      <c r="H77" s="3334"/>
      <c r="I77" s="3334"/>
      <c r="J77" s="3334"/>
      <c r="K77" s="3358" t="s">
        <v>3537</v>
      </c>
      <c r="L77" s="3334"/>
      <c r="M77" s="3334"/>
      <c r="N77" s="3334"/>
      <c r="O77" s="3336"/>
    </row>
    <row r="78" spans="1:15">
      <c r="A78" s="3409"/>
      <c r="B78" s="3342"/>
      <c r="C78" s="3342"/>
      <c r="D78" s="3358" t="s">
        <v>3538</v>
      </c>
      <c r="E78" s="3334"/>
      <c r="F78" s="3336"/>
      <c r="G78" s="3409"/>
      <c r="H78" s="3334"/>
      <c r="I78" s="3334"/>
      <c r="J78" s="3334"/>
      <c r="K78" s="3334"/>
      <c r="L78" s="3334"/>
      <c r="M78" s="3334"/>
      <c r="N78" s="3334"/>
      <c r="O78" s="3336"/>
    </row>
    <row r="79" spans="1:15">
      <c r="A79" s="3409"/>
      <c r="B79" s="3342"/>
      <c r="C79" s="3342"/>
      <c r="D79" s="3334"/>
      <c r="E79" s="3334"/>
      <c r="F79" s="3336"/>
      <c r="G79" s="3409"/>
      <c r="H79" s="3334"/>
      <c r="I79" s="3334"/>
      <c r="J79" s="3334"/>
      <c r="O79" s="2035"/>
    </row>
    <row r="80" spans="1:15">
      <c r="A80" s="2036" t="s">
        <v>3539</v>
      </c>
      <c r="B80" s="1599"/>
      <c r="C80" s="1599"/>
      <c r="D80" s="3338"/>
      <c r="E80" s="3338"/>
      <c r="F80" s="3427"/>
      <c r="G80" s="3426"/>
      <c r="H80" s="3338"/>
      <c r="I80" s="3338"/>
      <c r="J80" s="3338"/>
      <c r="O80" s="2035"/>
    </row>
    <row r="81" spans="1:15">
      <c r="A81" s="2046" t="s">
        <v>1728</v>
      </c>
      <c r="B81" s="2654" t="s">
        <v>4618</v>
      </c>
      <c r="C81" s="2085" t="s">
        <v>177</v>
      </c>
      <c r="D81" s="2086"/>
      <c r="E81" s="2085" t="s">
        <v>4393</v>
      </c>
      <c r="F81" s="2043"/>
      <c r="G81" s="2085" t="s">
        <v>4393</v>
      </c>
      <c r="H81" s="2086"/>
      <c r="I81" s="2085" t="s">
        <v>4393</v>
      </c>
      <c r="J81" s="2086"/>
      <c r="K81" s="2085" t="s">
        <v>1683</v>
      </c>
      <c r="L81" s="2086"/>
      <c r="M81" s="2085" t="s">
        <v>1684</v>
      </c>
      <c r="N81" s="2086"/>
      <c r="O81" s="2087" t="s">
        <v>1728</v>
      </c>
    </row>
    <row r="82" spans="1:15">
      <c r="A82" s="2088" t="s">
        <v>1731</v>
      </c>
      <c r="B82" s="2655" t="s">
        <v>1685</v>
      </c>
      <c r="C82" s="2048" t="s">
        <v>1731</v>
      </c>
      <c r="D82" s="2089" t="s">
        <v>1686</v>
      </c>
      <c r="E82" s="2089" t="s">
        <v>1731</v>
      </c>
      <c r="F82" s="2050" t="s">
        <v>1686</v>
      </c>
      <c r="G82" s="2090" t="s">
        <v>1731</v>
      </c>
      <c r="H82" s="2048" t="s">
        <v>1686</v>
      </c>
      <c r="I82" s="2089" t="s">
        <v>1731</v>
      </c>
      <c r="J82" s="2089" t="s">
        <v>1686</v>
      </c>
      <c r="K82" s="2089" t="s">
        <v>1731</v>
      </c>
      <c r="L82" s="2089" t="s">
        <v>1686</v>
      </c>
      <c r="M82" s="2089" t="s">
        <v>1731</v>
      </c>
      <c r="N82" s="2089" t="s">
        <v>1686</v>
      </c>
      <c r="O82" s="2091" t="s">
        <v>1731</v>
      </c>
    </row>
    <row r="83" spans="1:15">
      <c r="A83" s="2057"/>
      <c r="B83" s="2656" t="s">
        <v>3021</v>
      </c>
      <c r="C83" s="2092" t="s">
        <v>3022</v>
      </c>
      <c r="D83" s="2092" t="s">
        <v>3023</v>
      </c>
      <c r="E83" s="2092" t="s">
        <v>3024</v>
      </c>
      <c r="F83" s="2059" t="s">
        <v>2346</v>
      </c>
      <c r="G83" s="2093" t="s">
        <v>2347</v>
      </c>
      <c r="H83" s="2058" t="s">
        <v>2348</v>
      </c>
      <c r="I83" s="2092" t="s">
        <v>2349</v>
      </c>
      <c r="J83" s="2092" t="s">
        <v>2350</v>
      </c>
      <c r="K83" s="2092" t="s">
        <v>2351</v>
      </c>
      <c r="L83" s="2092" t="s">
        <v>2352</v>
      </c>
      <c r="M83" s="2092" t="s">
        <v>2353</v>
      </c>
      <c r="N83" s="2092" t="s">
        <v>181</v>
      </c>
      <c r="O83" s="2094"/>
    </row>
    <row r="84" spans="1:15">
      <c r="A84" s="2095" t="s">
        <v>1687</v>
      </c>
      <c r="B84" s="2061" t="s">
        <v>1688</v>
      </c>
      <c r="C84" s="1928"/>
      <c r="D84" s="1931"/>
      <c r="E84" s="1931"/>
      <c r="F84" s="1971"/>
      <c r="G84" s="1930"/>
      <c r="H84" s="1928"/>
      <c r="I84" s="1931"/>
      <c r="J84" s="1931"/>
      <c r="K84" s="1931"/>
      <c r="L84" s="1931"/>
      <c r="M84" s="1931"/>
      <c r="N84" s="1931"/>
      <c r="O84" s="2096" t="s">
        <v>1687</v>
      </c>
    </row>
    <row r="85" spans="1:15">
      <c r="A85" s="2090" t="s">
        <v>1689</v>
      </c>
      <c r="B85" s="2069"/>
      <c r="C85" s="2097"/>
      <c r="D85" s="2098"/>
      <c r="E85" s="2098"/>
      <c r="F85" s="2099"/>
      <c r="G85" s="2100"/>
      <c r="H85" s="2097"/>
      <c r="I85" s="2098"/>
      <c r="J85" s="2098"/>
      <c r="K85" s="2098"/>
      <c r="L85" s="2098"/>
      <c r="M85" s="2098"/>
      <c r="N85" s="2098"/>
      <c r="O85" s="2055" t="s">
        <v>1689</v>
      </c>
    </row>
    <row r="86" spans="1:15">
      <c r="A86" s="2051" t="s">
        <v>1690</v>
      </c>
      <c r="B86" s="2078" t="s">
        <v>1691</v>
      </c>
      <c r="C86" s="2098"/>
      <c r="D86" s="2098"/>
      <c r="E86" s="2098"/>
      <c r="F86" s="2099"/>
      <c r="G86" s="2100"/>
      <c r="H86" s="2097"/>
      <c r="I86" s="2098"/>
      <c r="J86" s="2098"/>
      <c r="K86" s="2098"/>
      <c r="L86" s="2098"/>
      <c r="M86" s="2098"/>
      <c r="N86" s="2098"/>
      <c r="O86" s="2055" t="s">
        <v>1690</v>
      </c>
    </row>
    <row r="87" spans="1:15">
      <c r="A87" s="2093" t="s">
        <v>1692</v>
      </c>
      <c r="B87" s="2065" t="s">
        <v>1693</v>
      </c>
      <c r="C87" s="2097"/>
      <c r="D87" s="2098"/>
      <c r="E87" s="2098"/>
      <c r="F87" s="2099"/>
      <c r="G87" s="2100"/>
      <c r="H87" s="2097"/>
      <c r="I87" s="2098"/>
      <c r="J87" s="2098"/>
      <c r="K87" s="2098"/>
      <c r="L87" s="2098"/>
      <c r="M87" s="2098"/>
      <c r="N87" s="2098"/>
      <c r="O87" s="2055" t="s">
        <v>1692</v>
      </c>
    </row>
    <row r="88" spans="1:15">
      <c r="A88" s="2095" t="s">
        <v>1694</v>
      </c>
      <c r="B88" s="2061" t="s">
        <v>1695</v>
      </c>
      <c r="C88" s="2101"/>
      <c r="D88" s="2101"/>
      <c r="E88" s="2101"/>
      <c r="F88" s="2102"/>
      <c r="G88" s="2103"/>
      <c r="H88" s="2104"/>
      <c r="I88" s="2101"/>
      <c r="J88" s="2101"/>
      <c r="K88" s="2101"/>
      <c r="L88" s="2101"/>
      <c r="M88" s="2101"/>
      <c r="N88" s="2101"/>
      <c r="O88" s="2096" t="s">
        <v>1694</v>
      </c>
    </row>
    <row r="89" spans="1:15">
      <c r="A89" s="2090" t="s">
        <v>1696</v>
      </c>
      <c r="B89" s="2078"/>
      <c r="C89" s="2105"/>
      <c r="D89" s="2106"/>
      <c r="E89" s="2106"/>
      <c r="F89" s="2107"/>
      <c r="G89" s="2108"/>
      <c r="H89" s="2105"/>
      <c r="I89" s="2106"/>
      <c r="J89" s="2106"/>
      <c r="K89" s="2106"/>
      <c r="L89" s="2106"/>
      <c r="M89" s="2106"/>
      <c r="N89" s="2106"/>
      <c r="O89" s="2055" t="s">
        <v>1696</v>
      </c>
    </row>
    <row r="90" spans="1:15">
      <c r="A90" s="2051" t="s">
        <v>1697</v>
      </c>
      <c r="B90" s="2078" t="s">
        <v>1698</v>
      </c>
      <c r="C90" s="2098"/>
      <c r="D90" s="2098"/>
      <c r="E90" s="2098"/>
      <c r="F90" s="2099"/>
      <c r="G90" s="2100"/>
      <c r="H90" s="2097"/>
      <c r="I90" s="2098"/>
      <c r="J90" s="2098"/>
      <c r="K90" s="2098"/>
      <c r="L90" s="2098"/>
      <c r="M90" s="2098"/>
      <c r="N90" s="2098"/>
      <c r="O90" s="2055" t="s">
        <v>1697</v>
      </c>
    </row>
    <row r="91" spans="1:15">
      <c r="A91" s="2093" t="s">
        <v>1699</v>
      </c>
      <c r="B91" s="2078"/>
      <c r="C91" s="2109"/>
      <c r="D91" s="2110"/>
      <c r="E91" s="2110"/>
      <c r="F91" s="2111"/>
      <c r="G91" s="2112"/>
      <c r="H91" s="2109"/>
      <c r="I91" s="2110"/>
      <c r="J91" s="2110"/>
      <c r="K91" s="2110"/>
      <c r="L91" s="2110"/>
      <c r="M91" s="2110"/>
      <c r="N91" s="2110"/>
      <c r="O91" s="2055" t="s">
        <v>1699</v>
      </c>
    </row>
    <row r="92" spans="1:15">
      <c r="A92" s="2095" t="s">
        <v>1700</v>
      </c>
      <c r="B92" s="2061"/>
      <c r="C92" s="2101"/>
      <c r="D92" s="2101"/>
      <c r="E92" s="2101"/>
      <c r="F92" s="2102"/>
      <c r="G92" s="2103"/>
      <c r="H92" s="2104"/>
      <c r="I92" s="2101"/>
      <c r="J92" s="2101"/>
      <c r="K92" s="2101"/>
      <c r="L92" s="2101"/>
      <c r="M92" s="2101"/>
      <c r="N92" s="2101"/>
      <c r="O92" s="2096" t="s">
        <v>1700</v>
      </c>
    </row>
    <row r="93" spans="1:15">
      <c r="A93" s="2093" t="s">
        <v>1745</v>
      </c>
      <c r="B93" s="2065"/>
      <c r="C93" s="2110"/>
      <c r="D93" s="2110"/>
      <c r="E93" s="2110"/>
      <c r="F93" s="2111"/>
      <c r="G93" s="2112"/>
      <c r="H93" s="2109"/>
      <c r="I93" s="2110"/>
      <c r="J93" s="2110"/>
      <c r="K93" s="2110"/>
      <c r="L93" s="2110"/>
      <c r="M93" s="2110"/>
      <c r="N93" s="2110"/>
      <c r="O93" s="2059" t="s">
        <v>1745</v>
      </c>
    </row>
    <row r="94" spans="1:15">
      <c r="A94" s="2093" t="s">
        <v>1746</v>
      </c>
      <c r="B94" s="2065"/>
      <c r="C94" s="2110"/>
      <c r="D94" s="2110"/>
      <c r="E94" s="2110"/>
      <c r="F94" s="2111"/>
      <c r="G94" s="2112"/>
      <c r="H94" s="2109"/>
      <c r="I94" s="2110"/>
      <c r="J94" s="2110"/>
      <c r="K94" s="2110"/>
      <c r="L94" s="2110"/>
      <c r="M94" s="2110"/>
      <c r="N94" s="2110"/>
      <c r="O94" s="2059" t="s">
        <v>1746</v>
      </c>
    </row>
    <row r="95" spans="1:15">
      <c r="A95" s="2093" t="s">
        <v>1747</v>
      </c>
      <c r="B95" s="2065"/>
      <c r="C95" s="2110"/>
      <c r="D95" s="2110"/>
      <c r="E95" s="2110"/>
      <c r="F95" s="2111"/>
      <c r="G95" s="2112"/>
      <c r="H95" s="2109"/>
      <c r="I95" s="2110"/>
      <c r="J95" s="2110"/>
      <c r="K95" s="2110"/>
      <c r="L95" s="2110"/>
      <c r="M95" s="2110"/>
      <c r="N95" s="2110"/>
      <c r="O95" s="2059" t="s">
        <v>1747</v>
      </c>
    </row>
    <row r="96" spans="1:15">
      <c r="A96" s="2093" t="s">
        <v>1748</v>
      </c>
      <c r="B96" s="2065"/>
      <c r="C96" s="2110"/>
      <c r="D96" s="2110"/>
      <c r="E96" s="2110"/>
      <c r="F96" s="2111"/>
      <c r="G96" s="2112"/>
      <c r="H96" s="2109"/>
      <c r="I96" s="2110"/>
      <c r="J96" s="2110"/>
      <c r="K96" s="2110"/>
      <c r="L96" s="2110"/>
      <c r="M96" s="2110"/>
      <c r="N96" s="2110"/>
      <c r="O96" s="2059" t="s">
        <v>1748</v>
      </c>
    </row>
    <row r="97" spans="1:15">
      <c r="A97" s="2093" t="s">
        <v>1749</v>
      </c>
      <c r="B97" s="2065"/>
      <c r="C97" s="2110"/>
      <c r="D97" s="2110"/>
      <c r="E97" s="2110"/>
      <c r="F97" s="2111"/>
      <c r="G97" s="2112"/>
      <c r="H97" s="2109"/>
      <c r="I97" s="2110"/>
      <c r="J97" s="2110"/>
      <c r="K97" s="2110"/>
      <c r="L97" s="2110"/>
      <c r="M97" s="2110"/>
      <c r="N97" s="2110"/>
      <c r="O97" s="2059" t="s">
        <v>1749</v>
      </c>
    </row>
    <row r="98" spans="1:15">
      <c r="A98" s="2093" t="s">
        <v>1750</v>
      </c>
      <c r="B98" s="2065" t="s">
        <v>2331</v>
      </c>
      <c r="C98" s="2110"/>
      <c r="D98" s="2110"/>
      <c r="E98" s="2110"/>
      <c r="F98" s="2111"/>
      <c r="G98" s="2112"/>
      <c r="H98" s="2109"/>
      <c r="I98" s="2110"/>
      <c r="J98" s="2110"/>
      <c r="K98" s="2110"/>
      <c r="L98" s="2110"/>
      <c r="M98" s="2110"/>
      <c r="N98" s="2110"/>
      <c r="O98" s="2059" t="s">
        <v>1750</v>
      </c>
    </row>
    <row r="99" spans="1:15">
      <c r="A99" s="2090" t="s">
        <v>1751</v>
      </c>
      <c r="B99" s="2078"/>
      <c r="C99" s="2098"/>
      <c r="D99" s="2098"/>
      <c r="E99" s="2098"/>
      <c r="F99" s="2099"/>
      <c r="G99" s="2100"/>
      <c r="H99" s="2097"/>
      <c r="I99" s="2098"/>
      <c r="J99" s="2098"/>
      <c r="K99" s="2098"/>
      <c r="L99" s="2098"/>
      <c r="M99" s="2098"/>
      <c r="N99" s="2098"/>
      <c r="O99" s="2055" t="s">
        <v>1751</v>
      </c>
    </row>
    <row r="100" spans="1:15">
      <c r="A100" s="2051" t="s">
        <v>1752</v>
      </c>
      <c r="B100" s="2078" t="s">
        <v>1701</v>
      </c>
      <c r="C100" s="2098"/>
      <c r="D100" s="2098"/>
      <c r="E100" s="2098"/>
      <c r="F100" s="2099"/>
      <c r="G100" s="2100"/>
      <c r="H100" s="2097"/>
      <c r="I100" s="2098"/>
      <c r="J100" s="2098"/>
      <c r="K100" s="2098"/>
      <c r="L100" s="2098"/>
      <c r="M100" s="2098"/>
      <c r="N100" s="2098"/>
      <c r="O100" s="2055" t="s">
        <v>1752</v>
      </c>
    </row>
    <row r="101" spans="1:15">
      <c r="A101" s="2093" t="s">
        <v>1753</v>
      </c>
      <c r="B101" s="2078" t="s">
        <v>1702</v>
      </c>
      <c r="C101" s="2098"/>
      <c r="D101" s="2098"/>
      <c r="E101" s="2098"/>
      <c r="F101" s="2099"/>
      <c r="G101" s="2100"/>
      <c r="H101" s="2097"/>
      <c r="I101" s="2098"/>
      <c r="J101" s="2098"/>
      <c r="K101" s="2098"/>
      <c r="L101" s="2098"/>
      <c r="M101" s="2098"/>
      <c r="N101" s="2098"/>
      <c r="O101" s="2055" t="s">
        <v>1753</v>
      </c>
    </row>
    <row r="102" spans="1:15">
      <c r="A102" s="2095" t="s">
        <v>1754</v>
      </c>
      <c r="B102" s="2061" t="s">
        <v>1703</v>
      </c>
      <c r="C102" s="2101"/>
      <c r="D102" s="2101"/>
      <c r="E102" s="2101"/>
      <c r="F102" s="2102"/>
      <c r="G102" s="2103"/>
      <c r="H102" s="2104"/>
      <c r="I102" s="2101"/>
      <c r="J102" s="2101"/>
      <c r="K102" s="2101"/>
      <c r="L102" s="2101"/>
      <c r="M102" s="2101"/>
      <c r="N102" s="2101"/>
      <c r="O102" s="2096" t="s">
        <v>1754</v>
      </c>
    </row>
    <row r="103" spans="1:15">
      <c r="A103" s="2093" t="s">
        <v>1755</v>
      </c>
      <c r="B103" s="2065"/>
      <c r="C103" s="2110"/>
      <c r="D103" s="2110"/>
      <c r="E103" s="2110"/>
      <c r="F103" s="2111"/>
      <c r="G103" s="2112"/>
      <c r="H103" s="2109"/>
      <c r="I103" s="2110"/>
      <c r="J103" s="2110"/>
      <c r="K103" s="2110"/>
      <c r="L103" s="2110"/>
      <c r="M103" s="2110"/>
      <c r="N103" s="2110"/>
      <c r="O103" s="2059" t="s">
        <v>1755</v>
      </c>
    </row>
    <row r="104" spans="1:15">
      <c r="A104" s="2090" t="s">
        <v>589</v>
      </c>
      <c r="B104" s="2078" t="s">
        <v>1704</v>
      </c>
      <c r="C104" s="2098"/>
      <c r="D104" s="2098"/>
      <c r="E104" s="2098"/>
      <c r="F104" s="2099"/>
      <c r="G104" s="2100"/>
      <c r="H104" s="2097"/>
      <c r="I104" s="2098"/>
      <c r="J104" s="2098"/>
      <c r="K104" s="2098"/>
      <c r="L104" s="2098"/>
      <c r="M104" s="2098"/>
      <c r="N104" s="2098"/>
      <c r="O104" s="2055" t="s">
        <v>589</v>
      </c>
    </row>
    <row r="105" spans="1:15">
      <c r="A105" s="2093" t="s">
        <v>590</v>
      </c>
      <c r="B105" s="2078"/>
      <c r="C105" s="2098"/>
      <c r="D105" s="2098"/>
      <c r="E105" s="2098"/>
      <c r="F105" s="2099"/>
      <c r="G105" s="2100"/>
      <c r="H105" s="2097"/>
      <c r="I105" s="2098"/>
      <c r="J105" s="2098"/>
      <c r="K105" s="2098"/>
      <c r="L105" s="2098"/>
      <c r="M105" s="2098"/>
      <c r="N105" s="2098"/>
      <c r="O105" s="2055" t="s">
        <v>590</v>
      </c>
    </row>
    <row r="106" spans="1:15">
      <c r="A106" s="2095" t="s">
        <v>591</v>
      </c>
      <c r="B106" s="2061"/>
      <c r="C106" s="2101"/>
      <c r="D106" s="2101"/>
      <c r="E106" s="2101"/>
      <c r="F106" s="2102"/>
      <c r="G106" s="2103"/>
      <c r="H106" s="2104"/>
      <c r="I106" s="2101"/>
      <c r="J106" s="2101"/>
      <c r="K106" s="2101"/>
      <c r="L106" s="2101"/>
      <c r="M106" s="2101"/>
      <c r="N106" s="2101"/>
      <c r="O106" s="2096" t="s">
        <v>591</v>
      </c>
    </row>
    <row r="107" spans="1:15">
      <c r="A107" s="2093" t="s">
        <v>592</v>
      </c>
      <c r="B107" s="2065"/>
      <c r="C107" s="2110"/>
      <c r="D107" s="2110"/>
      <c r="E107" s="2110"/>
      <c r="F107" s="2111"/>
      <c r="G107" s="2112"/>
      <c r="H107" s="2109"/>
      <c r="I107" s="2110"/>
      <c r="J107" s="2110"/>
      <c r="K107" s="2110"/>
      <c r="L107" s="2110"/>
      <c r="M107" s="2110"/>
      <c r="N107" s="2110"/>
      <c r="O107" s="2059" t="s">
        <v>592</v>
      </c>
    </row>
    <row r="108" spans="1:15">
      <c r="A108" s="2093" t="s">
        <v>593</v>
      </c>
      <c r="B108" s="2065"/>
      <c r="C108" s="2110"/>
      <c r="D108" s="2110"/>
      <c r="E108" s="2110"/>
      <c r="F108" s="2111"/>
      <c r="G108" s="2112"/>
      <c r="H108" s="2109"/>
      <c r="I108" s="2110"/>
      <c r="J108" s="2110"/>
      <c r="K108" s="2110"/>
      <c r="L108" s="2110"/>
      <c r="M108" s="2110"/>
      <c r="N108" s="2110"/>
      <c r="O108" s="2059" t="s">
        <v>593</v>
      </c>
    </row>
    <row r="109" spans="1:15">
      <c r="A109" s="2093" t="s">
        <v>594</v>
      </c>
      <c r="B109" s="2065"/>
      <c r="C109" s="2110"/>
      <c r="D109" s="2110"/>
      <c r="E109" s="2110"/>
      <c r="F109" s="2111"/>
      <c r="G109" s="2112"/>
      <c r="H109" s="2109"/>
      <c r="I109" s="2110"/>
      <c r="J109" s="2110"/>
      <c r="K109" s="2110"/>
      <c r="L109" s="2110"/>
      <c r="M109" s="2110"/>
      <c r="N109" s="2110"/>
      <c r="O109" s="2059" t="s">
        <v>594</v>
      </c>
    </row>
    <row r="110" spans="1:15">
      <c r="A110" s="2093" t="s">
        <v>595</v>
      </c>
      <c r="B110" s="2065"/>
      <c r="C110" s="2110"/>
      <c r="D110" s="2110"/>
      <c r="E110" s="2110"/>
      <c r="F110" s="2111"/>
      <c r="G110" s="2112"/>
      <c r="H110" s="2109"/>
      <c r="I110" s="2110"/>
      <c r="J110" s="2110"/>
      <c r="K110" s="2110"/>
      <c r="L110" s="2110"/>
      <c r="M110" s="2110"/>
      <c r="N110" s="2110"/>
      <c r="O110" s="2059" t="s">
        <v>595</v>
      </c>
    </row>
    <row r="111" spans="1:15">
      <c r="A111" s="2093" t="s">
        <v>2371</v>
      </c>
      <c r="B111" s="2065" t="s">
        <v>2331</v>
      </c>
      <c r="C111" s="2110"/>
      <c r="D111" s="2110"/>
      <c r="E111" s="2110"/>
      <c r="F111" s="2111"/>
      <c r="G111" s="2112"/>
      <c r="H111" s="2109"/>
      <c r="I111" s="2110"/>
      <c r="J111" s="2110"/>
      <c r="K111" s="2110"/>
      <c r="L111" s="2110"/>
      <c r="M111" s="2110"/>
      <c r="N111" s="2110"/>
      <c r="O111" s="2059" t="s">
        <v>2371</v>
      </c>
    </row>
    <row r="112" spans="1:15">
      <c r="A112" s="2095" t="s">
        <v>2372</v>
      </c>
      <c r="B112" s="2061" t="s">
        <v>1705</v>
      </c>
      <c r="C112" s="1928"/>
      <c r="D112" s="1931"/>
      <c r="E112" s="1931"/>
      <c r="F112" s="1971"/>
      <c r="G112" s="1930"/>
      <c r="H112" s="1928"/>
      <c r="I112" s="1931"/>
      <c r="J112" s="1931"/>
      <c r="K112" s="1931"/>
      <c r="L112" s="1931"/>
      <c r="M112" s="1931"/>
      <c r="N112" s="1931"/>
      <c r="O112" s="2096" t="s">
        <v>2372</v>
      </c>
    </row>
    <row r="113" spans="1:15">
      <c r="A113" s="2090" t="s">
        <v>2373</v>
      </c>
      <c r="B113" s="2078"/>
      <c r="C113" s="2098"/>
      <c r="D113" s="2098"/>
      <c r="E113" s="2098"/>
      <c r="F113" s="2099"/>
      <c r="G113" s="2100"/>
      <c r="H113" s="2097"/>
      <c r="I113" s="2098"/>
      <c r="J113" s="2098"/>
      <c r="K113" s="2098"/>
      <c r="L113" s="2098"/>
      <c r="M113" s="2098"/>
      <c r="N113" s="2098"/>
      <c r="O113" s="2055" t="s">
        <v>2373</v>
      </c>
    </row>
    <row r="114" spans="1:15">
      <c r="A114" s="2051" t="s">
        <v>2374</v>
      </c>
      <c r="B114" s="2078" t="s">
        <v>1706</v>
      </c>
      <c r="C114" s="2098"/>
      <c r="D114" s="2098"/>
      <c r="E114" s="2098"/>
      <c r="F114" s="2099"/>
      <c r="G114" s="2100"/>
      <c r="H114" s="2097"/>
      <c r="I114" s="2098"/>
      <c r="J114" s="2098"/>
      <c r="K114" s="2098"/>
      <c r="L114" s="2098"/>
      <c r="M114" s="2098"/>
      <c r="N114" s="2098"/>
      <c r="O114" s="2055" t="s">
        <v>2374</v>
      </c>
    </row>
    <row r="115" spans="1:15">
      <c r="A115" s="2093" t="s">
        <v>2375</v>
      </c>
      <c r="B115" s="2078" t="s">
        <v>1707</v>
      </c>
      <c r="C115" s="2113"/>
      <c r="D115" s="2114"/>
      <c r="E115" s="2114"/>
      <c r="F115" s="1993"/>
      <c r="G115" s="2115"/>
      <c r="H115" s="2113"/>
      <c r="I115" s="2114"/>
      <c r="J115" s="2114"/>
      <c r="K115" s="2114"/>
      <c r="L115" s="2114"/>
      <c r="M115" s="2114"/>
      <c r="N115" s="2114"/>
      <c r="O115" s="2055" t="s">
        <v>2375</v>
      </c>
    </row>
    <row r="116" spans="1:15">
      <c r="A116" s="2095" t="s">
        <v>2376</v>
      </c>
      <c r="B116" s="2061" t="s">
        <v>1708</v>
      </c>
      <c r="C116" s="2101"/>
      <c r="D116" s="2101"/>
      <c r="E116" s="2101"/>
      <c r="F116" s="2102"/>
      <c r="G116" s="2103"/>
      <c r="H116" s="2104"/>
      <c r="I116" s="2101"/>
      <c r="J116" s="2101"/>
      <c r="K116" s="2101"/>
      <c r="L116" s="2101"/>
      <c r="M116" s="2101"/>
      <c r="N116" s="2101"/>
      <c r="O116" s="2096" t="s">
        <v>2376</v>
      </c>
    </row>
    <row r="117" spans="1:15">
      <c r="A117" s="2093" t="s">
        <v>2377</v>
      </c>
      <c r="B117" s="2065" t="s">
        <v>1709</v>
      </c>
      <c r="C117" s="2110"/>
      <c r="D117" s="2110"/>
      <c r="E117" s="2110"/>
      <c r="F117" s="2111"/>
      <c r="G117" s="2112"/>
      <c r="H117" s="2109"/>
      <c r="I117" s="2110"/>
      <c r="J117" s="2110"/>
      <c r="K117" s="2110"/>
      <c r="L117" s="2110"/>
      <c r="M117" s="2110"/>
      <c r="N117" s="2110"/>
      <c r="O117" s="2059" t="s">
        <v>2377</v>
      </c>
    </row>
    <row r="118" spans="1:15">
      <c r="A118" s="2093" t="s">
        <v>2378</v>
      </c>
      <c r="B118" s="2065" t="s">
        <v>1710</v>
      </c>
      <c r="C118" s="2110"/>
      <c r="D118" s="2110"/>
      <c r="E118" s="2110"/>
      <c r="F118" s="2111"/>
      <c r="G118" s="2112"/>
      <c r="H118" s="2109"/>
      <c r="I118" s="2110"/>
      <c r="J118" s="2110"/>
      <c r="K118" s="2110"/>
      <c r="L118" s="2110"/>
      <c r="M118" s="2110"/>
      <c r="N118" s="2110"/>
      <c r="O118" s="2059" t="s">
        <v>2378</v>
      </c>
    </row>
    <row r="119" spans="1:15">
      <c r="A119" s="2045"/>
      <c r="B119" s="2053" t="s">
        <v>1711</v>
      </c>
      <c r="C119" s="2116"/>
      <c r="D119" s="2117"/>
      <c r="E119" s="2117"/>
      <c r="F119" s="2118"/>
      <c r="G119" s="2119"/>
      <c r="H119" s="2117"/>
      <c r="I119" s="2117"/>
      <c r="J119" s="2117"/>
      <c r="K119" s="2117"/>
      <c r="L119" s="2117"/>
      <c r="M119" s="2117"/>
      <c r="N119" s="2120"/>
      <c r="O119" s="2035"/>
    </row>
    <row r="120" spans="1:15">
      <c r="A120" s="2095" t="s">
        <v>2379</v>
      </c>
      <c r="B120" s="2061" t="s">
        <v>1712</v>
      </c>
      <c r="C120" s="2101"/>
      <c r="D120" s="2101"/>
      <c r="E120" s="2101"/>
      <c r="F120" s="2102"/>
      <c r="G120" s="2103"/>
      <c r="H120" s="2104"/>
      <c r="I120" s="2101"/>
      <c r="J120" s="2101"/>
      <c r="K120" s="2101"/>
      <c r="L120" s="2101"/>
      <c r="M120" s="2101"/>
      <c r="N120" s="2101"/>
      <c r="O120" s="2096" t="s">
        <v>2379</v>
      </c>
    </row>
    <row r="121" spans="1:15">
      <c r="A121" s="2093" t="s">
        <v>2380</v>
      </c>
      <c r="B121" s="2065" t="s">
        <v>1713</v>
      </c>
      <c r="C121" s="2110"/>
      <c r="D121" s="2110"/>
      <c r="E121" s="2110"/>
      <c r="F121" s="2111"/>
      <c r="G121" s="2112"/>
      <c r="H121" s="2109"/>
      <c r="I121" s="2110"/>
      <c r="J121" s="2110"/>
      <c r="K121" s="2110"/>
      <c r="L121" s="2110"/>
      <c r="M121" s="2110"/>
      <c r="N121" s="2110"/>
      <c r="O121" s="2059" t="s">
        <v>2380</v>
      </c>
    </row>
    <row r="122" spans="1:15">
      <c r="A122" s="2093" t="s">
        <v>2381</v>
      </c>
      <c r="B122" s="2065" t="s">
        <v>1714</v>
      </c>
      <c r="C122" s="2110"/>
      <c r="D122" s="2110"/>
      <c r="E122" s="2110"/>
      <c r="F122" s="2111"/>
      <c r="G122" s="2112"/>
      <c r="H122" s="2109"/>
      <c r="I122" s="2110"/>
      <c r="J122" s="2110"/>
      <c r="K122" s="2110"/>
      <c r="L122" s="2110"/>
      <c r="M122" s="2110"/>
      <c r="N122" s="2110"/>
      <c r="O122" s="2059" t="s">
        <v>2381</v>
      </c>
    </row>
    <row r="123" spans="1:15">
      <c r="A123" s="2093" t="s">
        <v>2382</v>
      </c>
      <c r="B123" s="2065" t="s">
        <v>1715</v>
      </c>
      <c r="C123" s="2110"/>
      <c r="D123" s="2110"/>
      <c r="E123" s="2110"/>
      <c r="F123" s="2111"/>
      <c r="G123" s="2112"/>
      <c r="H123" s="2109"/>
      <c r="I123" s="2110"/>
      <c r="J123" s="2110"/>
      <c r="K123" s="2110"/>
      <c r="L123" s="2110"/>
      <c r="M123" s="2110"/>
      <c r="N123" s="2110"/>
      <c r="O123" s="2059" t="s">
        <v>2382</v>
      </c>
    </row>
    <row r="124" spans="1:15">
      <c r="A124" s="2095" t="s">
        <v>2383</v>
      </c>
      <c r="B124" s="2061" t="s">
        <v>1705</v>
      </c>
      <c r="C124" s="1935"/>
      <c r="D124" s="1864"/>
      <c r="E124" s="1864"/>
      <c r="F124" s="1975"/>
      <c r="G124" s="1934"/>
      <c r="H124" s="1935"/>
      <c r="I124" s="1864"/>
      <c r="J124" s="1864"/>
      <c r="K124" s="1864"/>
      <c r="L124" s="1864"/>
      <c r="M124" s="1864"/>
      <c r="N124" s="1864"/>
      <c r="O124" s="2096" t="s">
        <v>2383</v>
      </c>
    </row>
    <row r="125" spans="1:15">
      <c r="A125" s="2090" t="s">
        <v>2384</v>
      </c>
      <c r="C125" s="2097"/>
      <c r="D125" s="2098"/>
      <c r="E125" s="2098"/>
      <c r="F125" s="2099"/>
      <c r="G125" s="2100"/>
      <c r="H125" s="2097"/>
      <c r="I125" s="2098"/>
      <c r="J125" s="2098"/>
      <c r="K125" s="2098"/>
      <c r="L125" s="2098"/>
      <c r="M125" s="2098"/>
      <c r="N125" s="2098"/>
      <c r="O125" s="2055" t="s">
        <v>2384</v>
      </c>
    </row>
    <row r="126" spans="1:15">
      <c r="A126" s="2051" t="s">
        <v>2385</v>
      </c>
      <c r="B126" s="2078" t="s">
        <v>1706</v>
      </c>
      <c r="C126" s="2098"/>
      <c r="D126" s="2098"/>
      <c r="E126" s="2098"/>
      <c r="F126" s="2099"/>
      <c r="G126" s="2100"/>
      <c r="H126" s="2097"/>
      <c r="I126" s="2098"/>
      <c r="J126" s="2098"/>
      <c r="K126" s="2098"/>
      <c r="L126" s="2098"/>
      <c r="M126" s="2098"/>
      <c r="N126" s="2098"/>
      <c r="O126" s="2055" t="s">
        <v>2385</v>
      </c>
    </row>
    <row r="127" spans="1:15">
      <c r="A127" s="2093" t="s">
        <v>2386</v>
      </c>
      <c r="B127" s="2078" t="s">
        <v>1707</v>
      </c>
      <c r="C127" s="2113"/>
      <c r="D127" s="2114"/>
      <c r="E127" s="2114"/>
      <c r="F127" s="1993"/>
      <c r="G127" s="2115"/>
      <c r="H127" s="2113"/>
      <c r="I127" s="2114"/>
      <c r="J127" s="2114"/>
      <c r="K127" s="2114"/>
      <c r="L127" s="2114"/>
      <c r="M127" s="2114"/>
      <c r="N127" s="2114"/>
      <c r="O127" s="2055" t="s">
        <v>2386</v>
      </c>
    </row>
    <row r="128" spans="1:15">
      <c r="A128" s="2095" t="s">
        <v>2387</v>
      </c>
      <c r="B128" s="2061" t="s">
        <v>1708</v>
      </c>
      <c r="C128" s="2101"/>
      <c r="D128" s="2101"/>
      <c r="E128" s="2101"/>
      <c r="F128" s="2102"/>
      <c r="G128" s="2103"/>
      <c r="H128" s="2104"/>
      <c r="I128" s="2101"/>
      <c r="J128" s="2101"/>
      <c r="K128" s="2101"/>
      <c r="L128" s="2101"/>
      <c r="M128" s="2101"/>
      <c r="N128" s="2101"/>
      <c r="O128" s="2096" t="s">
        <v>2387</v>
      </c>
    </row>
    <row r="129" spans="1:15">
      <c r="A129" s="2093" t="s">
        <v>2388</v>
      </c>
      <c r="B129" s="2065" t="s">
        <v>1709</v>
      </c>
      <c r="C129" s="2110"/>
      <c r="D129" s="2110"/>
      <c r="E129" s="2110"/>
      <c r="F129" s="2111"/>
      <c r="G129" s="2112"/>
      <c r="H129" s="2109"/>
      <c r="I129" s="2110"/>
      <c r="J129" s="2110"/>
      <c r="K129" s="2110"/>
      <c r="L129" s="2110"/>
      <c r="M129" s="2110"/>
      <c r="N129" s="2110"/>
      <c r="O129" s="2059" t="s">
        <v>2388</v>
      </c>
    </row>
    <row r="130" spans="1:15" ht="15.75" thickBot="1">
      <c r="A130" s="2121" t="s">
        <v>2389</v>
      </c>
      <c r="B130" s="2122" t="s">
        <v>1710</v>
      </c>
      <c r="C130" s="1957"/>
      <c r="D130" s="1960"/>
      <c r="E130" s="1960"/>
      <c r="F130" s="2123"/>
      <c r="G130" s="1959"/>
      <c r="H130" s="1957"/>
      <c r="I130" s="1960"/>
      <c r="J130" s="1960"/>
      <c r="K130" s="1960"/>
      <c r="L130" s="1960"/>
      <c r="M130" s="1960"/>
      <c r="N130" s="1960"/>
      <c r="O130" s="2124" t="s">
        <v>2389</v>
      </c>
    </row>
    <row r="131" spans="1:15">
      <c r="A131" s="1947" t="s">
        <v>4670</v>
      </c>
      <c r="B131" s="1947"/>
      <c r="C131" s="1947"/>
      <c r="D131" s="1947"/>
      <c r="E131" s="1947"/>
      <c r="F131" s="1947"/>
      <c r="G131" s="1947" t="s">
        <v>4670</v>
      </c>
      <c r="H131" s="1947"/>
      <c r="I131" s="1947"/>
      <c r="J131" s="1947"/>
      <c r="K131" s="1947"/>
      <c r="L131" s="1947"/>
      <c r="M131" s="1947"/>
      <c r="N131" s="1947"/>
      <c r="O131" s="1947"/>
    </row>
    <row r="132" spans="1:15">
      <c r="A132" s="2657" t="s">
        <v>4621</v>
      </c>
      <c r="B132" s="2657"/>
      <c r="C132" s="2657"/>
      <c r="D132" s="2657"/>
      <c r="E132" s="2657"/>
      <c r="F132" s="2657"/>
      <c r="G132" s="2657" t="s">
        <v>4622</v>
      </c>
      <c r="H132" s="2657"/>
      <c r="I132" s="2657"/>
      <c r="J132" s="2657"/>
      <c r="K132" s="2657"/>
      <c r="L132" s="2657"/>
      <c r="M132" s="2657"/>
      <c r="N132" s="2657"/>
      <c r="O132" s="2657"/>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151"/>
  <sheetViews>
    <sheetView defaultGridColor="0" colorId="22" zoomScaleNormal="100" zoomScaleSheetLayoutView="80" workbookViewId="0">
      <selection activeCell="L35" sqref="K35:L35"/>
    </sheetView>
  </sheetViews>
  <sheetFormatPr defaultColWidth="9.6640625" defaultRowHeight="15"/>
  <cols>
    <col min="1" max="1" width="4.6640625" style="1538" customWidth="1"/>
    <col min="2" max="2" width="45.6640625" style="1538" customWidth="1"/>
    <col min="3" max="4" width="12.6640625" style="1538" customWidth="1"/>
    <col min="5" max="5" width="10.33203125" style="1538" customWidth="1"/>
    <col min="6" max="6" width="12.6640625" style="1538" customWidth="1"/>
    <col min="7" max="7" width="16.33203125" style="1538" customWidth="1"/>
    <col min="8" max="16384" width="9.6640625" style="1538"/>
  </cols>
  <sheetData>
    <row r="1" spans="1:8">
      <c r="A1" s="2030" t="s">
        <v>1799</v>
      </c>
      <c r="B1" s="2033"/>
      <c r="C1" s="2031" t="s">
        <v>3290</v>
      </c>
      <c r="D1" s="2031"/>
      <c r="E1" s="2077" t="s">
        <v>1801</v>
      </c>
      <c r="F1" s="2033"/>
      <c r="G1" s="2125" t="s">
        <v>1802</v>
      </c>
      <c r="H1" s="1561"/>
    </row>
    <row r="2" spans="1:8">
      <c r="A2" s="1539" t="str">
        <f>'Data Sheet'!$C$25</f>
        <v xml:space="preserve">New York State Electric &amp; Gas Corporation </v>
      </c>
      <c r="B2" s="1591"/>
      <c r="C2" s="1538" t="s">
        <v>1817</v>
      </c>
      <c r="E2" s="2056" t="s">
        <v>1804</v>
      </c>
      <c r="F2" s="1591"/>
      <c r="G2" s="2035"/>
      <c r="H2" s="1561"/>
    </row>
    <row r="3" spans="1:8" ht="15" customHeight="1">
      <c r="A3" s="2036"/>
      <c r="B3" s="2038"/>
      <c r="C3" s="1599" t="s">
        <v>2993</v>
      </c>
      <c r="D3" s="1599"/>
      <c r="E3" s="1998" t="str">
        <f>'Data Sheet'!$C$40</f>
        <v xml:space="preserve"> </v>
      </c>
      <c r="F3" s="2038"/>
      <c r="G3" s="1601" t="str">
        <f>'Data Sheet'!$C$38</f>
        <v>12/31/2017</v>
      </c>
      <c r="H3" s="1561"/>
    </row>
    <row r="4" spans="1:8" ht="15" customHeight="1">
      <c r="A4" s="2040" t="s">
        <v>518</v>
      </c>
      <c r="B4" s="2042"/>
      <c r="C4" s="2042"/>
      <c r="D4" s="2042"/>
      <c r="E4" s="2042"/>
      <c r="F4" s="2042"/>
      <c r="G4" s="2043"/>
      <c r="H4" s="1561"/>
    </row>
    <row r="5" spans="1:8">
      <c r="A5" s="2045"/>
      <c r="B5" s="2052" t="s">
        <v>519</v>
      </c>
      <c r="C5" s="2052" t="s">
        <v>2331</v>
      </c>
      <c r="D5" s="2052" t="s">
        <v>1710</v>
      </c>
      <c r="E5" s="2056" t="s">
        <v>520</v>
      </c>
      <c r="F5" s="1591"/>
      <c r="G5" s="2035"/>
      <c r="H5" s="1561"/>
    </row>
    <row r="6" spans="1:8">
      <c r="A6" s="2045"/>
      <c r="B6" s="3428" t="s">
        <v>3540</v>
      </c>
      <c r="C6" s="2052" t="s">
        <v>1838</v>
      </c>
      <c r="D6" s="2052" t="s">
        <v>521</v>
      </c>
      <c r="E6" s="2126" t="s">
        <v>522</v>
      </c>
      <c r="F6" s="2127"/>
      <c r="G6" s="2035"/>
      <c r="H6" s="1561"/>
    </row>
    <row r="7" spans="1:8">
      <c r="A7" s="2045"/>
      <c r="B7" s="3428"/>
      <c r="C7" s="2052" t="s">
        <v>523</v>
      </c>
      <c r="D7" s="2052" t="s">
        <v>524</v>
      </c>
      <c r="E7" s="2052" t="s">
        <v>176</v>
      </c>
      <c r="F7" s="2078"/>
      <c r="G7" s="2128" t="s">
        <v>1834</v>
      </c>
      <c r="H7" s="1561"/>
    </row>
    <row r="8" spans="1:8">
      <c r="A8" s="2129" t="s">
        <v>1728</v>
      </c>
      <c r="B8" s="3428"/>
      <c r="C8" s="2056"/>
      <c r="D8" s="2056"/>
      <c r="E8" s="2052" t="s">
        <v>525</v>
      </c>
      <c r="F8" s="2053" t="s">
        <v>1838</v>
      </c>
      <c r="G8" s="2128" t="s">
        <v>2517</v>
      </c>
      <c r="H8" s="1561"/>
    </row>
    <row r="9" spans="1:8">
      <c r="A9" s="2130" t="s">
        <v>1731</v>
      </c>
      <c r="B9" s="2131" t="s">
        <v>3021</v>
      </c>
      <c r="C9" s="2132" t="s">
        <v>3022</v>
      </c>
      <c r="D9" s="2132" t="s">
        <v>3023</v>
      </c>
      <c r="E9" s="2132" t="s">
        <v>3024</v>
      </c>
      <c r="F9" s="2058" t="s">
        <v>2346</v>
      </c>
      <c r="G9" s="2133" t="s">
        <v>2347</v>
      </c>
      <c r="H9" s="1561"/>
    </row>
    <row r="10" spans="1:8">
      <c r="A10" s="2045">
        <v>1</v>
      </c>
      <c r="B10" s="2056" t="s">
        <v>4850</v>
      </c>
      <c r="C10" s="2134"/>
      <c r="D10" s="2134"/>
      <c r="E10" s="2056"/>
      <c r="F10" s="2135"/>
      <c r="G10" s="2136"/>
      <c r="H10" s="1561"/>
    </row>
    <row r="11" spans="1:8">
      <c r="A11" s="2045">
        <v>2</v>
      </c>
      <c r="B11" s="2056"/>
      <c r="C11" s="2025"/>
      <c r="D11" s="2025"/>
      <c r="E11" s="2056"/>
      <c r="F11" s="2113"/>
      <c r="G11" s="2028"/>
      <c r="H11" s="1561"/>
    </row>
    <row r="12" spans="1:8">
      <c r="A12" s="2045">
        <v>3</v>
      </c>
      <c r="B12" s="2056"/>
      <c r="C12" s="2025"/>
      <c r="D12" s="2025"/>
      <c r="E12" s="2056"/>
      <c r="F12" s="2113"/>
      <c r="G12" s="2028"/>
      <c r="H12" s="1561"/>
    </row>
    <row r="13" spans="1:8">
      <c r="A13" s="2045">
        <v>4</v>
      </c>
      <c r="B13" s="2056"/>
      <c r="C13" s="2025"/>
      <c r="D13" s="2025"/>
      <c r="E13" s="2056"/>
      <c r="F13" s="2113"/>
      <c r="G13" s="2028"/>
      <c r="H13" s="1561"/>
    </row>
    <row r="14" spans="1:8">
      <c r="A14" s="2045">
        <v>5</v>
      </c>
      <c r="B14" s="2056"/>
      <c r="C14" s="2025"/>
      <c r="D14" s="2025"/>
      <c r="E14" s="2056"/>
      <c r="F14" s="2113"/>
      <c r="G14" s="2028"/>
      <c r="H14" s="1561"/>
    </row>
    <row r="15" spans="1:8">
      <c r="A15" s="2045">
        <v>6</v>
      </c>
      <c r="B15" s="2056"/>
      <c r="C15" s="2025"/>
      <c r="D15" s="2025"/>
      <c r="E15" s="2056"/>
      <c r="F15" s="2113"/>
      <c r="G15" s="2028"/>
      <c r="H15" s="1561"/>
    </row>
    <row r="16" spans="1:8">
      <c r="A16" s="2045">
        <v>7</v>
      </c>
      <c r="B16" s="2056"/>
      <c r="C16" s="2025"/>
      <c r="D16" s="2025"/>
      <c r="E16" s="2056"/>
      <c r="F16" s="2113"/>
      <c r="G16" s="2028"/>
      <c r="H16" s="1561"/>
    </row>
    <row r="17" spans="1:8">
      <c r="A17" s="2045">
        <v>8</v>
      </c>
      <c r="B17" s="2056"/>
      <c r="C17" s="2025"/>
      <c r="D17" s="2025"/>
      <c r="E17" s="2056"/>
      <c r="F17" s="2113"/>
      <c r="G17" s="2028"/>
      <c r="H17" s="1561"/>
    </row>
    <row r="18" spans="1:8">
      <c r="A18" s="2045">
        <v>9</v>
      </c>
      <c r="B18" s="2056"/>
      <c r="C18" s="2025"/>
      <c r="D18" s="2025"/>
      <c r="E18" s="2056"/>
      <c r="F18" s="2113"/>
      <c r="G18" s="2028"/>
      <c r="H18" s="1561"/>
    </row>
    <row r="19" spans="1:8">
      <c r="A19" s="2045">
        <v>10</v>
      </c>
      <c r="B19" s="2056"/>
      <c r="C19" s="2025"/>
      <c r="D19" s="2025"/>
      <c r="E19" s="2056"/>
      <c r="F19" s="2113"/>
      <c r="G19" s="2028"/>
      <c r="H19" s="1561"/>
    </row>
    <row r="20" spans="1:8">
      <c r="A20" s="2045">
        <v>11</v>
      </c>
      <c r="B20" s="2056"/>
      <c r="C20" s="2025"/>
      <c r="D20" s="2025"/>
      <c r="E20" s="2056"/>
      <c r="F20" s="2113"/>
      <c r="G20" s="2028"/>
      <c r="H20" s="1561"/>
    </row>
    <row r="21" spans="1:8">
      <c r="A21" s="2045">
        <v>12</v>
      </c>
      <c r="B21" s="2056"/>
      <c r="C21" s="2025"/>
      <c r="D21" s="2025"/>
      <c r="E21" s="2056"/>
      <c r="F21" s="2113"/>
      <c r="G21" s="2028"/>
      <c r="H21" s="1561"/>
    </row>
    <row r="22" spans="1:8">
      <c r="A22" s="2045">
        <v>13</v>
      </c>
      <c r="B22" s="2056"/>
      <c r="C22" s="2025"/>
      <c r="D22" s="2025"/>
      <c r="E22" s="2056"/>
      <c r="F22" s="2113"/>
      <c r="G22" s="2028"/>
      <c r="H22" s="1561"/>
    </row>
    <row r="23" spans="1:8">
      <c r="A23" s="2045">
        <v>14</v>
      </c>
      <c r="B23" s="2056"/>
      <c r="C23" s="2025"/>
      <c r="D23" s="2025"/>
      <c r="E23" s="2056"/>
      <c r="F23" s="2113"/>
      <c r="G23" s="2028"/>
      <c r="H23" s="1561"/>
    </row>
    <row r="24" spans="1:8">
      <c r="A24" s="2045">
        <v>15</v>
      </c>
      <c r="B24" s="2056"/>
      <c r="C24" s="2025"/>
      <c r="D24" s="2025"/>
      <c r="E24" s="2056"/>
      <c r="F24" s="2113"/>
      <c r="G24" s="2028"/>
      <c r="H24" s="1561"/>
    </row>
    <row r="25" spans="1:8">
      <c r="A25" s="2045">
        <v>16</v>
      </c>
      <c r="B25" s="2056"/>
      <c r="C25" s="2025"/>
      <c r="D25" s="2025"/>
      <c r="E25" s="2056"/>
      <c r="F25" s="2113"/>
      <c r="G25" s="2028"/>
      <c r="H25" s="1561"/>
    </row>
    <row r="26" spans="1:8">
      <c r="A26" s="2045">
        <v>17</v>
      </c>
      <c r="B26" s="2056"/>
      <c r="C26" s="2025"/>
      <c r="D26" s="2025"/>
      <c r="E26" s="2056"/>
      <c r="F26" s="2113"/>
      <c r="G26" s="2028"/>
      <c r="H26" s="1561"/>
    </row>
    <row r="27" spans="1:8">
      <c r="A27" s="2045">
        <v>18</v>
      </c>
      <c r="B27" s="2056"/>
      <c r="C27" s="2025"/>
      <c r="D27" s="2025"/>
      <c r="E27" s="2056"/>
      <c r="F27" s="2113"/>
      <c r="G27" s="2028"/>
      <c r="H27" s="1561"/>
    </row>
    <row r="28" spans="1:8">
      <c r="A28" s="2036">
        <v>19</v>
      </c>
      <c r="B28" s="2079"/>
      <c r="C28" s="2021"/>
      <c r="D28" s="2021"/>
      <c r="E28" s="2079"/>
      <c r="F28" s="2073"/>
      <c r="G28" s="2137"/>
      <c r="H28" s="1561"/>
    </row>
    <row r="29" spans="1:8">
      <c r="A29" s="2036">
        <v>20</v>
      </c>
      <c r="B29" s="2079" t="s">
        <v>172</v>
      </c>
      <c r="C29" s="2138">
        <f>SUM(C10:C28)</f>
        <v>0</v>
      </c>
      <c r="D29" s="2138">
        <f>SUM(D10:D28)</f>
        <v>0</v>
      </c>
      <c r="E29" s="2139"/>
      <c r="F29" s="1857">
        <f>SUM(F10:F28)</f>
        <v>0</v>
      </c>
      <c r="G29" s="2140">
        <f>SUM(G10:G28)</f>
        <v>0</v>
      </c>
      <c r="H29" s="1561"/>
    </row>
    <row r="30" spans="1:8">
      <c r="A30" s="2040" t="s">
        <v>526</v>
      </c>
      <c r="B30" s="2042"/>
      <c r="C30" s="2042"/>
      <c r="D30" s="2042"/>
      <c r="E30" s="2042"/>
      <c r="F30" s="2042"/>
      <c r="G30" s="2043"/>
      <c r="H30" s="1561"/>
    </row>
    <row r="31" spans="1:8">
      <c r="A31" s="2045"/>
      <c r="B31" s="2141" t="s">
        <v>527</v>
      </c>
      <c r="C31" s="2052" t="s">
        <v>528</v>
      </c>
      <c r="D31" s="2052" t="s">
        <v>529</v>
      </c>
      <c r="E31" s="2056" t="s">
        <v>520</v>
      </c>
      <c r="F31" s="1591"/>
      <c r="G31" s="2035"/>
      <c r="H31" s="1561"/>
    </row>
    <row r="32" spans="1:8">
      <c r="A32" s="2045"/>
      <c r="B32" s="3428" t="s">
        <v>3541</v>
      </c>
      <c r="C32" s="2052" t="s">
        <v>530</v>
      </c>
      <c r="D32" s="2052" t="s">
        <v>521</v>
      </c>
      <c r="E32" s="2126" t="s">
        <v>522</v>
      </c>
      <c r="F32" s="2127"/>
      <c r="G32" s="2035"/>
      <c r="H32" s="1561"/>
    </row>
    <row r="33" spans="1:8">
      <c r="A33" s="2129" t="s">
        <v>1728</v>
      </c>
      <c r="B33" s="3428"/>
      <c r="C33" s="2052" t="s">
        <v>531</v>
      </c>
      <c r="D33" s="2052" t="s">
        <v>524</v>
      </c>
      <c r="E33" s="2052" t="s">
        <v>176</v>
      </c>
      <c r="F33" s="2078"/>
      <c r="G33" s="2128" t="s">
        <v>1834</v>
      </c>
      <c r="H33" s="1561"/>
    </row>
    <row r="34" spans="1:8">
      <c r="A34" s="2129" t="s">
        <v>1731</v>
      </c>
      <c r="B34" s="3428"/>
      <c r="C34" s="2056"/>
      <c r="D34" s="2056"/>
      <c r="E34" s="2052" t="s">
        <v>525</v>
      </c>
      <c r="F34" s="2053" t="s">
        <v>1838</v>
      </c>
      <c r="G34" s="2128" t="s">
        <v>2517</v>
      </c>
      <c r="H34" s="1561"/>
    </row>
    <row r="35" spans="1:8">
      <c r="A35" s="2036"/>
      <c r="B35" s="2131" t="s">
        <v>3021</v>
      </c>
      <c r="C35" s="2132" t="s">
        <v>3022</v>
      </c>
      <c r="D35" s="2132" t="s">
        <v>3023</v>
      </c>
      <c r="E35" s="2132" t="s">
        <v>3024</v>
      </c>
      <c r="F35" s="2058" t="s">
        <v>2346</v>
      </c>
      <c r="G35" s="2133" t="s">
        <v>2347</v>
      </c>
      <c r="H35" s="1561"/>
    </row>
    <row r="36" spans="1:8">
      <c r="A36" s="2045">
        <v>21</v>
      </c>
      <c r="B36" s="2955" t="s">
        <v>4850</v>
      </c>
      <c r="C36" s="2134"/>
      <c r="D36" s="2134"/>
      <c r="E36" s="2056"/>
      <c r="F36" s="2135"/>
      <c r="G36" s="2136"/>
      <c r="H36" s="1561"/>
    </row>
    <row r="37" spans="1:8">
      <c r="A37" s="2045">
        <v>22</v>
      </c>
      <c r="B37" s="2056"/>
      <c r="C37" s="2025"/>
      <c r="D37" s="2025"/>
      <c r="E37" s="2056"/>
      <c r="F37" s="2113"/>
      <c r="G37" s="2028"/>
      <c r="H37" s="1561"/>
    </row>
    <row r="38" spans="1:8">
      <c r="A38" s="2045">
        <v>23</v>
      </c>
      <c r="B38" s="2056"/>
      <c r="C38" s="2025"/>
      <c r="D38" s="2025"/>
      <c r="E38" s="2056"/>
      <c r="F38" s="2113"/>
      <c r="G38" s="2028"/>
      <c r="H38" s="1561"/>
    </row>
    <row r="39" spans="1:8">
      <c r="A39" s="2045">
        <v>24</v>
      </c>
      <c r="B39" s="2056"/>
      <c r="C39" s="2025"/>
      <c r="D39" s="2025"/>
      <c r="E39" s="2056"/>
      <c r="F39" s="2113"/>
      <c r="G39" s="2028"/>
      <c r="H39" s="1561"/>
    </row>
    <row r="40" spans="1:8">
      <c r="A40" s="2045">
        <v>25</v>
      </c>
      <c r="B40" s="2056"/>
      <c r="C40" s="2025"/>
      <c r="D40" s="2025"/>
      <c r="E40" s="2056"/>
      <c r="F40" s="2113"/>
      <c r="G40" s="2028"/>
      <c r="H40" s="1561"/>
    </row>
    <row r="41" spans="1:8">
      <c r="A41" s="2045">
        <v>26</v>
      </c>
      <c r="B41" s="2056"/>
      <c r="C41" s="2025"/>
      <c r="D41" s="2025"/>
      <c r="E41" s="2056"/>
      <c r="F41" s="2113"/>
      <c r="G41" s="2028"/>
      <c r="H41" s="1561"/>
    </row>
    <row r="42" spans="1:8">
      <c r="A42" s="2045">
        <v>27</v>
      </c>
      <c r="B42" s="2056"/>
      <c r="C42" s="2025"/>
      <c r="D42" s="2025"/>
      <c r="E42" s="2056"/>
      <c r="F42" s="2113"/>
      <c r="G42" s="2028"/>
      <c r="H42" s="1561"/>
    </row>
    <row r="43" spans="1:8">
      <c r="A43" s="2045">
        <v>28</v>
      </c>
      <c r="B43" s="2056"/>
      <c r="C43" s="2025"/>
      <c r="D43" s="2025"/>
      <c r="E43" s="2056"/>
      <c r="F43" s="2113"/>
      <c r="G43" s="2028"/>
      <c r="H43" s="1561"/>
    </row>
    <row r="44" spans="1:8">
      <c r="A44" s="2045">
        <v>29</v>
      </c>
      <c r="B44" s="2056"/>
      <c r="C44" s="2025"/>
      <c r="D44" s="2025"/>
      <c r="E44" s="2056"/>
      <c r="F44" s="2113"/>
      <c r="G44" s="2028"/>
      <c r="H44" s="1561"/>
    </row>
    <row r="45" spans="1:8">
      <c r="A45" s="2045">
        <v>30</v>
      </c>
      <c r="B45" s="2056"/>
      <c r="C45" s="2025"/>
      <c r="D45" s="2025"/>
      <c r="E45" s="2056"/>
      <c r="F45" s="2113"/>
      <c r="G45" s="2028"/>
      <c r="H45" s="1561"/>
    </row>
    <row r="46" spans="1:8">
      <c r="A46" s="2045">
        <v>31</v>
      </c>
      <c r="B46" s="2056"/>
      <c r="C46" s="2025"/>
      <c r="D46" s="2025"/>
      <c r="E46" s="2056"/>
      <c r="F46" s="2113"/>
      <c r="G46" s="2028"/>
      <c r="H46" s="1561"/>
    </row>
    <row r="47" spans="1:8">
      <c r="A47" s="2045">
        <v>32</v>
      </c>
      <c r="B47" s="2056"/>
      <c r="C47" s="2025"/>
      <c r="D47" s="2025"/>
      <c r="E47" s="2056"/>
      <c r="F47" s="2113"/>
      <c r="G47" s="2028"/>
      <c r="H47" s="1561"/>
    </row>
    <row r="48" spans="1:8">
      <c r="A48" s="2045">
        <v>33</v>
      </c>
      <c r="B48" s="2056"/>
      <c r="C48" s="2025"/>
      <c r="D48" s="2025"/>
      <c r="E48" s="2056"/>
      <c r="F48" s="2113"/>
      <c r="G48" s="2028"/>
      <c r="H48" s="1561"/>
    </row>
    <row r="49" spans="1:8">
      <c r="A49" s="2045">
        <v>34</v>
      </c>
      <c r="B49" s="2056"/>
      <c r="C49" s="2025"/>
      <c r="D49" s="2025"/>
      <c r="E49" s="2056"/>
      <c r="F49" s="2113"/>
      <c r="G49" s="2028"/>
      <c r="H49" s="1561"/>
    </row>
    <row r="50" spans="1:8">
      <c r="A50" s="2045">
        <v>35</v>
      </c>
      <c r="B50" s="2056"/>
      <c r="C50" s="2025"/>
      <c r="D50" s="2025"/>
      <c r="E50" s="2025"/>
      <c r="F50" s="2113"/>
      <c r="G50" s="2028"/>
      <c r="H50" s="1561"/>
    </row>
    <row r="51" spans="1:8">
      <c r="A51" s="2045">
        <v>36</v>
      </c>
      <c r="B51" s="2056"/>
      <c r="C51" s="2025"/>
      <c r="D51" s="2025"/>
      <c r="E51" s="2056"/>
      <c r="F51" s="2113"/>
      <c r="G51" s="2028"/>
      <c r="H51" s="1561"/>
    </row>
    <row r="52" spans="1:8">
      <c r="A52" s="2045">
        <v>37</v>
      </c>
      <c r="B52" s="2056"/>
      <c r="C52" s="2025"/>
      <c r="D52" s="2025"/>
      <c r="E52" s="2056"/>
      <c r="F52" s="2113"/>
      <c r="G52" s="2028"/>
      <c r="H52" s="1561"/>
    </row>
    <row r="53" spans="1:8">
      <c r="A53" s="2045">
        <v>38</v>
      </c>
      <c r="B53" s="2056"/>
      <c r="C53" s="2025"/>
      <c r="D53" s="2025"/>
      <c r="E53" s="2056"/>
      <c r="F53" s="2113"/>
      <c r="G53" s="2028"/>
      <c r="H53" s="1561"/>
    </row>
    <row r="54" spans="1:8">
      <c r="A54" s="2045">
        <v>39</v>
      </c>
      <c r="B54" s="2056"/>
      <c r="C54" s="2025"/>
      <c r="D54" s="2025"/>
      <c r="E54" s="2056"/>
      <c r="F54" s="2113"/>
      <c r="G54" s="2028"/>
      <c r="H54" s="1561"/>
    </row>
    <row r="55" spans="1:8">
      <c r="A55" s="2045">
        <v>40</v>
      </c>
      <c r="B55" s="2056"/>
      <c r="C55" s="2025"/>
      <c r="D55" s="2025"/>
      <c r="E55" s="2056"/>
      <c r="F55" s="2113"/>
      <c r="G55" s="2028"/>
      <c r="H55" s="1561"/>
    </row>
    <row r="56" spans="1:8">
      <c r="A56" s="2045">
        <v>41</v>
      </c>
      <c r="B56" s="2056"/>
      <c r="C56" s="2025"/>
      <c r="D56" s="2025"/>
      <c r="E56" s="2056"/>
      <c r="F56" s="2113"/>
      <c r="G56" s="2028"/>
      <c r="H56" s="1561"/>
    </row>
    <row r="57" spans="1:8">
      <c r="A57" s="2045">
        <v>42</v>
      </c>
      <c r="B57" s="2056"/>
      <c r="C57" s="2025"/>
      <c r="D57" s="2025"/>
      <c r="E57" s="2056"/>
      <c r="F57" s="2113"/>
      <c r="G57" s="2028"/>
      <c r="H57" s="1561"/>
    </row>
    <row r="58" spans="1:8">
      <c r="A58" s="2045">
        <v>43</v>
      </c>
      <c r="B58" s="2056"/>
      <c r="C58" s="2025"/>
      <c r="D58" s="2025"/>
      <c r="E58" s="2056"/>
      <c r="F58" s="2113"/>
      <c r="G58" s="2028"/>
      <c r="H58" s="1561"/>
    </row>
    <row r="59" spans="1:8">
      <c r="A59" s="2045">
        <v>44</v>
      </c>
      <c r="B59" s="2056"/>
      <c r="C59" s="2025"/>
      <c r="D59" s="2025"/>
      <c r="E59" s="2056"/>
      <c r="F59" s="2113"/>
      <c r="G59" s="2028"/>
      <c r="H59" s="1561"/>
    </row>
    <row r="60" spans="1:8">
      <c r="A60" s="2045">
        <v>45</v>
      </c>
      <c r="B60" s="2056"/>
      <c r="C60" s="2025"/>
      <c r="D60" s="2025"/>
      <c r="E60" s="2056"/>
      <c r="F60" s="2113"/>
      <c r="G60" s="2028"/>
      <c r="H60" s="1561"/>
    </row>
    <row r="61" spans="1:8">
      <c r="A61" s="2045">
        <v>46</v>
      </c>
      <c r="B61" s="2056"/>
      <c r="C61" s="2025"/>
      <c r="D61" s="2025"/>
      <c r="E61" s="2056"/>
      <c r="F61" s="2113"/>
      <c r="G61" s="2028"/>
      <c r="H61" s="1561"/>
    </row>
    <row r="62" spans="1:8">
      <c r="A62" s="2045">
        <v>47</v>
      </c>
      <c r="B62" s="2056"/>
      <c r="C62" s="2025"/>
      <c r="D62" s="2025"/>
      <c r="E62" s="2056"/>
      <c r="F62" s="2113"/>
      <c r="G62" s="2028"/>
      <c r="H62" s="1561"/>
    </row>
    <row r="63" spans="1:8">
      <c r="A63" s="2036">
        <v>48</v>
      </c>
      <c r="B63" s="2079"/>
      <c r="C63" s="2021"/>
      <c r="D63" s="2021"/>
      <c r="E63" s="2079"/>
      <c r="F63" s="2073"/>
      <c r="G63" s="2137"/>
      <c r="H63" s="1561"/>
    </row>
    <row r="64" spans="1:8" ht="15.75" thickBot="1">
      <c r="A64" s="2074">
        <v>49</v>
      </c>
      <c r="B64" s="2142" t="s">
        <v>172</v>
      </c>
      <c r="C64" s="2026">
        <f>SUM(C36:C63)</f>
        <v>0</v>
      </c>
      <c r="D64" s="2026">
        <f>SUM(D36:D63)</f>
        <v>0</v>
      </c>
      <c r="E64" s="2143"/>
      <c r="F64" s="2144">
        <f>SUM(F36:F63)</f>
        <v>0</v>
      </c>
      <c r="G64" s="2145">
        <f>SUM(G36:G63)</f>
        <v>0</v>
      </c>
      <c r="H64" s="1561"/>
    </row>
    <row r="65" spans="1:8">
      <c r="A65" s="1538" t="s">
        <v>532</v>
      </c>
      <c r="G65" s="2146" t="s">
        <v>533</v>
      </c>
      <c r="H65" s="1561"/>
    </row>
    <row r="66" spans="1:8">
      <c r="A66" s="1638" t="s">
        <v>534</v>
      </c>
      <c r="B66" s="1638"/>
      <c r="C66" s="1638"/>
      <c r="D66" s="1638"/>
      <c r="E66" s="1638"/>
      <c r="F66" s="1638"/>
      <c r="G66" s="1638"/>
      <c r="H66" s="1561"/>
    </row>
    <row r="67" spans="1:8">
      <c r="A67" s="1583"/>
      <c r="B67" s="1583"/>
      <c r="C67" s="1583"/>
      <c r="D67" s="1583"/>
      <c r="E67" s="1583"/>
      <c r="F67" s="1583"/>
      <c r="G67" s="1583"/>
      <c r="H67" s="1561"/>
    </row>
    <row r="68" spans="1:8">
      <c r="A68" s="1576"/>
      <c r="B68" s="1576"/>
      <c r="C68" s="1576"/>
      <c r="D68" s="1576"/>
      <c r="E68" s="1576"/>
      <c r="F68" s="1576"/>
      <c r="G68" s="1576"/>
      <c r="H68" s="1561"/>
    </row>
    <row r="69" spans="1:8">
      <c r="A69" s="1576"/>
      <c r="B69" s="1576"/>
      <c r="C69" s="1576"/>
      <c r="D69" s="1576"/>
      <c r="E69" s="1576"/>
      <c r="F69" s="1576"/>
      <c r="G69" s="1576"/>
      <c r="H69" s="1561"/>
    </row>
    <row r="70" spans="1:8">
      <c r="A70" s="1576"/>
      <c r="B70" s="1576"/>
      <c r="C70" s="1576"/>
      <c r="D70" s="1576"/>
      <c r="E70" s="1576"/>
      <c r="F70" s="1576"/>
      <c r="G70" s="1576"/>
      <c r="H70" s="1561"/>
    </row>
    <row r="71" spans="1:8">
      <c r="A71" s="1576"/>
      <c r="B71" s="1576"/>
      <c r="C71" s="1576"/>
      <c r="D71" s="1576"/>
      <c r="E71" s="1576"/>
      <c r="F71" s="1576"/>
      <c r="G71" s="1576"/>
      <c r="H71" s="1561"/>
    </row>
    <row r="72" spans="1:8">
      <c r="A72" s="1576"/>
      <c r="B72" s="1576"/>
      <c r="C72" s="1576"/>
      <c r="D72" s="1576"/>
      <c r="E72" s="1576"/>
      <c r="F72" s="1576"/>
      <c r="G72" s="1576"/>
      <c r="H72" s="1561"/>
    </row>
    <row r="73" spans="1:8">
      <c r="A73" s="1576"/>
      <c r="B73" s="1576"/>
      <c r="C73" s="1576"/>
      <c r="D73" s="1576"/>
      <c r="E73" s="1576"/>
      <c r="F73" s="1576"/>
      <c r="G73" s="1576"/>
      <c r="H73" s="1561"/>
    </row>
    <row r="74" spans="1:8">
      <c r="A74" s="1561"/>
      <c r="B74" s="1561"/>
      <c r="C74" s="1561"/>
      <c r="D74" s="1561"/>
      <c r="E74" s="1561"/>
      <c r="F74" s="1561"/>
      <c r="G74" s="1561"/>
      <c r="H74" s="1561"/>
    </row>
    <row r="75" spans="1:8">
      <c r="A75" s="1561"/>
      <c r="B75" s="1561"/>
      <c r="C75" s="1561"/>
      <c r="D75" s="1561"/>
      <c r="E75" s="1561"/>
      <c r="F75" s="1561"/>
      <c r="G75" s="1561"/>
      <c r="H75" s="1561"/>
    </row>
    <row r="76" spans="1:8">
      <c r="A76" s="1561"/>
      <c r="B76" s="1561"/>
      <c r="C76" s="1561"/>
      <c r="D76" s="1561"/>
      <c r="E76" s="1561"/>
      <c r="F76" s="1561"/>
      <c r="G76" s="1561"/>
      <c r="H76" s="1561"/>
    </row>
    <row r="77" spans="1:8">
      <c r="A77" s="1561"/>
      <c r="B77" s="1561"/>
      <c r="C77" s="1561"/>
      <c r="D77" s="1561"/>
      <c r="E77" s="1561"/>
      <c r="F77" s="1561"/>
      <c r="G77" s="1561"/>
      <c r="H77" s="1561"/>
    </row>
    <row r="78" spans="1:8">
      <c r="A78" s="1561"/>
      <c r="B78" s="1561"/>
      <c r="C78" s="1561"/>
      <c r="D78" s="1561"/>
      <c r="E78" s="1561"/>
      <c r="F78" s="1561"/>
      <c r="G78" s="1561"/>
      <c r="H78" s="1561"/>
    </row>
    <row r="79" spans="1:8">
      <c r="A79" s="1561"/>
      <c r="B79" s="1561"/>
      <c r="C79" s="1561"/>
      <c r="D79" s="1561"/>
      <c r="E79" s="1561"/>
      <c r="F79" s="1561"/>
      <c r="G79" s="1561"/>
      <c r="H79" s="1561"/>
    </row>
    <row r="80" spans="1:8">
      <c r="A80" s="1561"/>
      <c r="B80" s="1561"/>
      <c r="C80" s="1561"/>
      <c r="D80" s="1561"/>
      <c r="E80" s="1561"/>
      <c r="F80" s="1561"/>
      <c r="G80" s="1561"/>
      <c r="H80" s="1561"/>
    </row>
    <row r="81" spans="1:8">
      <c r="A81" s="1561"/>
      <c r="B81" s="1561"/>
      <c r="C81" s="1561"/>
      <c r="D81" s="1561"/>
      <c r="E81" s="1561"/>
      <c r="F81" s="1561"/>
      <c r="G81" s="1561"/>
      <c r="H81" s="1561"/>
    </row>
    <row r="82" spans="1:8">
      <c r="A82" s="1561"/>
      <c r="B82" s="1561"/>
      <c r="C82" s="1561"/>
      <c r="D82" s="1561"/>
      <c r="E82" s="1561"/>
      <c r="F82" s="1561"/>
      <c r="G82" s="1561"/>
      <c r="H82" s="1561"/>
    </row>
    <row r="83" spans="1:8">
      <c r="A83" s="1561"/>
      <c r="B83" s="1561"/>
      <c r="C83" s="1561"/>
      <c r="D83" s="1561"/>
      <c r="E83" s="1561"/>
      <c r="F83" s="1561"/>
      <c r="G83" s="1561"/>
      <c r="H83" s="1561"/>
    </row>
    <row r="84" spans="1:8">
      <c r="A84" s="1561"/>
      <c r="B84" s="1561"/>
      <c r="C84" s="1561"/>
      <c r="D84" s="1561"/>
      <c r="E84" s="1561"/>
      <c r="F84" s="1561"/>
      <c r="G84" s="1561"/>
      <c r="H84" s="1561"/>
    </row>
    <row r="85" spans="1:8">
      <c r="A85" s="1561"/>
      <c r="B85" s="1561"/>
      <c r="C85" s="1561"/>
      <c r="D85" s="1561"/>
      <c r="E85" s="1561"/>
      <c r="F85" s="1561"/>
      <c r="G85" s="1561"/>
      <c r="H85" s="1561"/>
    </row>
    <row r="86" spans="1:8">
      <c r="A86" s="1561"/>
      <c r="B86" s="1561"/>
      <c r="C86" s="1561"/>
      <c r="D86" s="1561"/>
      <c r="E86" s="1561"/>
      <c r="F86" s="1561"/>
      <c r="G86" s="1561"/>
      <c r="H86" s="1561"/>
    </row>
    <row r="87" spans="1:8">
      <c r="A87" s="1561"/>
      <c r="B87" s="1561"/>
      <c r="C87" s="1561"/>
      <c r="D87" s="1561"/>
      <c r="E87" s="1561"/>
      <c r="F87" s="1561"/>
      <c r="G87" s="1561"/>
      <c r="H87" s="1561"/>
    </row>
    <row r="88" spans="1:8" ht="15.75">
      <c r="A88" s="1580"/>
      <c r="B88" s="1561"/>
      <c r="C88" s="1561"/>
      <c r="D88" s="1561"/>
      <c r="E88" s="1561"/>
      <c r="F88" s="1561"/>
      <c r="G88" s="1561"/>
      <c r="H88" s="1561"/>
    </row>
    <row r="89" spans="1:8">
      <c r="A89" s="1561"/>
      <c r="B89" s="1561"/>
      <c r="C89" s="1561"/>
      <c r="D89" s="1561"/>
      <c r="E89" s="1561"/>
      <c r="F89" s="1561"/>
      <c r="G89" s="1561"/>
      <c r="H89" s="1561"/>
    </row>
    <row r="90" spans="1:8">
      <c r="A90" s="1561"/>
      <c r="B90" s="1561"/>
      <c r="C90" s="1561"/>
      <c r="D90" s="1561"/>
      <c r="E90" s="1561"/>
      <c r="F90" s="1561"/>
      <c r="G90" s="1561"/>
      <c r="H90" s="1561"/>
    </row>
    <row r="91" spans="1:8">
      <c r="A91" s="1561"/>
      <c r="B91" s="1561"/>
      <c r="C91" s="1561"/>
      <c r="D91" s="1561"/>
      <c r="E91" s="1561"/>
      <c r="F91" s="1561"/>
      <c r="G91" s="1561"/>
      <c r="H91" s="1561"/>
    </row>
    <row r="92" spans="1:8">
      <c r="A92" s="1561"/>
      <c r="B92" s="1561"/>
      <c r="C92" s="1561"/>
      <c r="D92" s="1561"/>
      <c r="E92" s="1561"/>
      <c r="F92" s="1561"/>
      <c r="G92" s="1561"/>
      <c r="H92" s="1561"/>
    </row>
    <row r="93" spans="1:8">
      <c r="A93" s="1561"/>
      <c r="B93" s="1561"/>
      <c r="C93" s="1561"/>
      <c r="D93" s="1561"/>
      <c r="E93" s="1561"/>
      <c r="F93" s="1561"/>
      <c r="G93" s="1561"/>
      <c r="H93" s="1561"/>
    </row>
    <row r="94" spans="1:8">
      <c r="A94" s="1561"/>
      <c r="B94" s="1561"/>
      <c r="C94" s="1561"/>
      <c r="D94" s="1561"/>
      <c r="E94" s="1561"/>
      <c r="F94" s="1561"/>
      <c r="G94" s="1561"/>
      <c r="H94" s="1561"/>
    </row>
    <row r="95" spans="1:8">
      <c r="A95" s="1561"/>
      <c r="B95" s="1561"/>
      <c r="C95" s="1561"/>
      <c r="D95" s="1561"/>
      <c r="E95" s="1561"/>
      <c r="F95" s="1561"/>
      <c r="G95" s="1561"/>
      <c r="H95" s="1561"/>
    </row>
    <row r="96" spans="1:8">
      <c r="A96" s="1561"/>
      <c r="B96" s="1561"/>
      <c r="C96" s="1561"/>
      <c r="D96" s="1561"/>
      <c r="E96" s="1561"/>
      <c r="F96" s="1561"/>
      <c r="G96" s="1561"/>
      <c r="H96" s="1561"/>
    </row>
    <row r="97" spans="1:8">
      <c r="A97" s="1561"/>
      <c r="B97" s="1561"/>
      <c r="C97" s="1561"/>
      <c r="D97" s="1561"/>
      <c r="E97" s="1561"/>
      <c r="F97" s="1561"/>
      <c r="G97" s="1561"/>
      <c r="H97" s="1561"/>
    </row>
    <row r="98" spans="1:8">
      <c r="A98" s="1561"/>
      <c r="B98" s="1561"/>
      <c r="C98" s="1561"/>
      <c r="D98" s="1561"/>
      <c r="E98" s="1561"/>
      <c r="F98" s="1561"/>
      <c r="G98" s="1561"/>
      <c r="H98" s="1561"/>
    </row>
    <row r="99" spans="1:8">
      <c r="A99" s="1561"/>
      <c r="B99" s="1561"/>
      <c r="C99" s="1561"/>
      <c r="D99" s="1561"/>
      <c r="E99" s="1561"/>
      <c r="F99" s="1561"/>
      <c r="G99" s="1561"/>
      <c r="H99" s="1561"/>
    </row>
    <row r="100" spans="1:8">
      <c r="A100" s="1561"/>
      <c r="B100" s="1561"/>
      <c r="C100" s="1561"/>
      <c r="D100" s="1561"/>
      <c r="E100" s="1561"/>
      <c r="F100" s="1561"/>
      <c r="G100" s="1561"/>
      <c r="H100" s="1561"/>
    </row>
    <row r="101" spans="1:8">
      <c r="A101" s="1561"/>
      <c r="B101" s="1561"/>
      <c r="C101" s="1561"/>
      <c r="D101" s="1561"/>
      <c r="E101" s="1561"/>
      <c r="F101" s="1561"/>
      <c r="G101" s="1561"/>
      <c r="H101" s="1561"/>
    </row>
    <row r="102" spans="1:8">
      <c r="A102" s="1561"/>
      <c r="B102" s="1561"/>
      <c r="C102" s="1561"/>
      <c r="D102" s="1561"/>
      <c r="E102" s="1561"/>
      <c r="F102" s="1561"/>
      <c r="G102" s="1561"/>
      <c r="H102" s="1561"/>
    </row>
    <row r="103" spans="1:8">
      <c r="A103" s="1561"/>
      <c r="B103" s="1561"/>
      <c r="C103" s="1561"/>
      <c r="D103" s="1561"/>
      <c r="E103" s="1561"/>
      <c r="F103" s="1561"/>
      <c r="G103" s="1561"/>
      <c r="H103" s="1561"/>
    </row>
    <row r="104" spans="1:8">
      <c r="A104" s="1561"/>
      <c r="B104" s="1561"/>
      <c r="C104" s="1561"/>
      <c r="D104" s="1561"/>
      <c r="E104" s="1561"/>
      <c r="F104" s="1561"/>
      <c r="G104" s="1561"/>
      <c r="H104" s="1561"/>
    </row>
    <row r="105" spans="1:8">
      <c r="A105" s="1561"/>
      <c r="B105" s="1561"/>
      <c r="C105" s="1561"/>
      <c r="D105" s="1561"/>
      <c r="E105" s="1561"/>
      <c r="F105" s="1561"/>
      <c r="G105" s="1561"/>
      <c r="H105" s="1561"/>
    </row>
    <row r="106" spans="1:8">
      <c r="A106" s="1561"/>
      <c r="B106" s="1561"/>
      <c r="C106" s="1561"/>
      <c r="D106" s="1561"/>
      <c r="E106" s="1561"/>
      <c r="F106" s="1561"/>
      <c r="G106" s="1561"/>
      <c r="H106" s="1561"/>
    </row>
    <row r="107" spans="1:8">
      <c r="A107" s="1561"/>
      <c r="B107" s="1561"/>
      <c r="C107" s="1561"/>
      <c r="D107" s="1561"/>
      <c r="E107" s="1561"/>
      <c r="F107" s="1561"/>
      <c r="G107" s="1561"/>
      <c r="H107" s="1561"/>
    </row>
    <row r="108" spans="1:8">
      <c r="A108" s="1561"/>
      <c r="B108" s="1561"/>
      <c r="C108" s="1561"/>
      <c r="D108" s="1561"/>
      <c r="E108" s="1561"/>
      <c r="F108" s="1561"/>
      <c r="G108" s="1561"/>
      <c r="H108" s="1561"/>
    </row>
    <row r="109" spans="1:8">
      <c r="A109" s="1561"/>
      <c r="B109" s="1561"/>
      <c r="C109" s="1561"/>
      <c r="D109" s="1561"/>
      <c r="E109" s="1561"/>
      <c r="F109" s="1561"/>
      <c r="G109" s="1561"/>
      <c r="H109" s="1561"/>
    </row>
    <row r="110" spans="1:8">
      <c r="A110" s="1561"/>
      <c r="B110" s="1561"/>
      <c r="C110" s="1561"/>
      <c r="D110" s="1561"/>
      <c r="E110" s="1561"/>
      <c r="F110" s="1561"/>
      <c r="G110" s="1561"/>
      <c r="H110" s="1561"/>
    </row>
    <row r="111" spans="1:8">
      <c r="A111" s="1561"/>
      <c r="B111" s="1561"/>
      <c r="C111" s="1561"/>
      <c r="D111" s="1561"/>
      <c r="E111" s="1561"/>
      <c r="F111" s="1561"/>
      <c r="G111" s="1561"/>
      <c r="H111" s="1561"/>
    </row>
    <row r="112" spans="1:8">
      <c r="A112" s="1561"/>
      <c r="B112" s="1561"/>
      <c r="C112" s="1561"/>
      <c r="D112" s="1561"/>
      <c r="E112" s="1561"/>
      <c r="F112" s="1561"/>
      <c r="G112" s="1561"/>
      <c r="H112" s="1561"/>
    </row>
    <row r="113" spans="1:8">
      <c r="A113" s="1561"/>
      <c r="B113" s="1561"/>
      <c r="C113" s="1561"/>
      <c r="D113" s="1561"/>
      <c r="E113" s="1561"/>
      <c r="F113" s="1561"/>
      <c r="G113" s="1561"/>
      <c r="H113" s="1561"/>
    </row>
    <row r="114" spans="1:8">
      <c r="A114" s="1561"/>
      <c r="B114" s="1561"/>
      <c r="C114" s="1561"/>
      <c r="D114" s="1561"/>
      <c r="E114" s="1561"/>
      <c r="F114" s="1561"/>
      <c r="G114" s="1561"/>
      <c r="H114" s="1561"/>
    </row>
    <row r="115" spans="1:8">
      <c r="A115" s="1561"/>
      <c r="B115" s="1561"/>
      <c r="C115" s="1561"/>
      <c r="D115" s="1561"/>
      <c r="E115" s="1561"/>
      <c r="F115" s="1561"/>
      <c r="G115" s="1561"/>
      <c r="H115" s="1561"/>
    </row>
    <row r="116" spans="1:8">
      <c r="A116" s="1561"/>
      <c r="B116" s="1561"/>
      <c r="C116" s="1561"/>
      <c r="D116" s="1561"/>
      <c r="E116" s="1561"/>
      <c r="F116" s="1561"/>
      <c r="G116" s="1561"/>
      <c r="H116" s="1561"/>
    </row>
    <row r="117" spans="1:8">
      <c r="A117" s="1561"/>
      <c r="B117" s="1561"/>
      <c r="C117" s="1561"/>
      <c r="D117" s="1561"/>
      <c r="E117" s="1561"/>
      <c r="F117" s="1561"/>
      <c r="G117" s="1561"/>
      <c r="H117" s="1561"/>
    </row>
    <row r="118" spans="1:8">
      <c r="A118" s="1561"/>
      <c r="B118" s="1561"/>
      <c r="C118" s="1561"/>
      <c r="D118" s="1561"/>
      <c r="E118" s="1561"/>
      <c r="F118" s="1561"/>
      <c r="G118" s="1561"/>
      <c r="H118" s="1561"/>
    </row>
    <row r="119" spans="1:8">
      <c r="A119" s="1561"/>
      <c r="B119" s="1561"/>
      <c r="C119" s="1561"/>
      <c r="D119" s="1561"/>
      <c r="E119" s="1561"/>
      <c r="F119" s="1561"/>
      <c r="G119" s="1561"/>
      <c r="H119" s="1561"/>
    </row>
    <row r="120" spans="1:8">
      <c r="A120" s="1561"/>
      <c r="B120" s="1561"/>
      <c r="C120" s="1561"/>
      <c r="D120" s="1561"/>
      <c r="E120" s="1561"/>
      <c r="F120" s="1561"/>
      <c r="G120" s="1561"/>
      <c r="H120" s="1561"/>
    </row>
    <row r="121" spans="1:8">
      <c r="A121" s="1561"/>
      <c r="B121" s="1561"/>
      <c r="C121" s="1561"/>
      <c r="D121" s="1561"/>
      <c r="E121" s="1561"/>
      <c r="F121" s="1561"/>
      <c r="G121" s="1561"/>
      <c r="H121" s="1561"/>
    </row>
    <row r="122" spans="1:8">
      <c r="A122" s="1561"/>
      <c r="B122" s="1561"/>
      <c r="C122" s="1561"/>
      <c r="D122" s="1561"/>
      <c r="E122" s="1561"/>
      <c r="F122" s="1561"/>
      <c r="G122" s="1561"/>
      <c r="H122" s="1561"/>
    </row>
    <row r="123" spans="1:8">
      <c r="A123" s="1561"/>
      <c r="B123" s="1561"/>
      <c r="C123" s="1561"/>
      <c r="D123" s="1561"/>
      <c r="E123" s="1561"/>
      <c r="F123" s="1561"/>
      <c r="G123" s="1561"/>
      <c r="H123" s="1561"/>
    </row>
    <row r="124" spans="1:8">
      <c r="A124" s="1561"/>
      <c r="B124" s="1561"/>
      <c r="C124" s="1561"/>
      <c r="D124" s="1561"/>
      <c r="E124" s="1561"/>
      <c r="F124" s="1561"/>
      <c r="G124" s="1561"/>
      <c r="H124" s="1561"/>
    </row>
    <row r="125" spans="1:8">
      <c r="A125" s="1561"/>
      <c r="B125" s="1561"/>
      <c r="C125" s="1561"/>
      <c r="D125" s="1561"/>
      <c r="E125" s="1561"/>
      <c r="F125" s="1561"/>
      <c r="G125" s="1561"/>
      <c r="H125" s="1561"/>
    </row>
    <row r="126" spans="1:8">
      <c r="A126" s="1561"/>
      <c r="B126" s="1561"/>
      <c r="C126" s="1561"/>
      <c r="D126" s="1561"/>
      <c r="E126" s="1561"/>
      <c r="F126" s="1561"/>
      <c r="G126" s="1561"/>
      <c r="H126" s="1561"/>
    </row>
    <row r="127" spans="1:8">
      <c r="A127" s="1561"/>
      <c r="B127" s="1561"/>
      <c r="C127" s="1561"/>
      <c r="D127" s="1561"/>
      <c r="E127" s="1561"/>
      <c r="F127" s="1561"/>
      <c r="G127" s="1561"/>
      <c r="H127" s="1561"/>
    </row>
    <row r="128" spans="1:8">
      <c r="A128" s="1561"/>
      <c r="B128" s="1561"/>
      <c r="C128" s="1561"/>
      <c r="D128" s="1561"/>
      <c r="E128" s="1561"/>
      <c r="F128" s="1561"/>
      <c r="G128" s="1561"/>
      <c r="H128" s="1561"/>
    </row>
    <row r="129" spans="1:8">
      <c r="A129" s="1561"/>
      <c r="B129" s="1561"/>
      <c r="C129" s="1561"/>
      <c r="D129" s="1561"/>
      <c r="E129" s="1561"/>
      <c r="F129" s="1561"/>
      <c r="G129" s="1561"/>
      <c r="H129" s="1561"/>
    </row>
    <row r="130" spans="1:8">
      <c r="A130" s="1561"/>
      <c r="B130" s="1561"/>
      <c r="C130" s="1561"/>
      <c r="D130" s="1561"/>
      <c r="E130" s="1561"/>
      <c r="F130" s="1561"/>
      <c r="G130" s="1561"/>
      <c r="H130" s="1561"/>
    </row>
    <row r="131" spans="1:8">
      <c r="A131" s="1561"/>
      <c r="B131" s="1561"/>
      <c r="C131" s="1561"/>
      <c r="D131" s="1561"/>
      <c r="E131" s="1561"/>
      <c r="F131" s="1561"/>
      <c r="G131" s="1561"/>
      <c r="H131" s="1561"/>
    </row>
    <row r="132" spans="1:8">
      <c r="A132" s="1561"/>
      <c r="B132" s="1561"/>
      <c r="C132" s="1561"/>
      <c r="D132" s="1561"/>
      <c r="E132" s="1561"/>
      <c r="F132" s="1561"/>
      <c r="G132" s="1561"/>
      <c r="H132" s="1561"/>
    </row>
    <row r="133" spans="1:8">
      <c r="A133" s="1561"/>
      <c r="B133" s="1561"/>
      <c r="C133" s="1561"/>
      <c r="D133" s="1561"/>
      <c r="E133" s="1561"/>
      <c r="F133" s="1561"/>
      <c r="G133" s="1561"/>
      <c r="H133" s="1561"/>
    </row>
    <row r="134" spans="1:8">
      <c r="A134" s="1561"/>
      <c r="B134" s="1561"/>
      <c r="C134" s="1561"/>
      <c r="D134" s="1561"/>
      <c r="E134" s="1561"/>
      <c r="F134" s="1561"/>
      <c r="G134" s="1561"/>
      <c r="H134" s="1561"/>
    </row>
    <row r="135" spans="1:8">
      <c r="A135" s="1561"/>
      <c r="B135" s="1561"/>
      <c r="C135" s="1561"/>
      <c r="D135" s="1561"/>
      <c r="E135" s="1561"/>
      <c r="F135" s="1561"/>
      <c r="G135" s="1561"/>
      <c r="H135" s="1561"/>
    </row>
    <row r="136" spans="1:8">
      <c r="A136" s="1561"/>
      <c r="B136" s="1561"/>
      <c r="C136" s="1561"/>
      <c r="D136" s="1561"/>
      <c r="E136" s="1561"/>
      <c r="F136" s="1561"/>
      <c r="G136" s="1561"/>
      <c r="H136" s="1561"/>
    </row>
    <row r="137" spans="1:8">
      <c r="A137" s="1561"/>
      <c r="B137" s="1561"/>
      <c r="C137" s="1561"/>
      <c r="D137" s="1561"/>
      <c r="E137" s="1561"/>
      <c r="F137" s="1561"/>
      <c r="G137" s="1561"/>
      <c r="H137" s="1561"/>
    </row>
    <row r="138" spans="1:8">
      <c r="A138" s="1561"/>
      <c r="B138" s="1561"/>
      <c r="C138" s="1561"/>
      <c r="D138" s="1561"/>
      <c r="E138" s="1561"/>
      <c r="F138" s="1561"/>
      <c r="G138" s="1561"/>
      <c r="H138" s="1561"/>
    </row>
    <row r="139" spans="1:8">
      <c r="A139" s="1561"/>
      <c r="B139" s="1561"/>
      <c r="C139" s="1561"/>
      <c r="D139" s="1561"/>
      <c r="E139" s="1561"/>
      <c r="F139" s="1561"/>
      <c r="G139" s="1561"/>
      <c r="H139" s="1561"/>
    </row>
    <row r="140" spans="1:8">
      <c r="A140" s="1561"/>
      <c r="B140" s="1561"/>
      <c r="C140" s="1561"/>
      <c r="D140" s="1561"/>
      <c r="E140" s="1561"/>
      <c r="F140" s="1561"/>
      <c r="G140" s="1561"/>
      <c r="H140" s="1561"/>
    </row>
    <row r="141" spans="1:8">
      <c r="A141" s="1561"/>
      <c r="B141" s="1561"/>
      <c r="C141" s="1561"/>
      <c r="D141" s="1561"/>
      <c r="E141" s="1561"/>
      <c r="F141" s="1561"/>
      <c r="G141" s="1561"/>
      <c r="H141" s="1561"/>
    </row>
    <row r="142" spans="1:8">
      <c r="A142" s="1561"/>
      <c r="B142" s="1561"/>
      <c r="C142" s="1561"/>
      <c r="D142" s="1561"/>
      <c r="E142" s="1561"/>
      <c r="F142" s="1561"/>
      <c r="G142" s="1561"/>
      <c r="H142" s="1561"/>
    </row>
    <row r="143" spans="1:8">
      <c r="A143" s="1561"/>
      <c r="B143" s="1561"/>
      <c r="C143" s="1561"/>
      <c r="D143" s="1561"/>
      <c r="E143" s="1561"/>
      <c r="F143" s="1561"/>
      <c r="G143" s="1561"/>
      <c r="H143" s="1561"/>
    </row>
    <row r="144" spans="1:8">
      <c r="A144" s="1561"/>
      <c r="B144" s="1561"/>
      <c r="C144" s="1561"/>
      <c r="D144" s="1561"/>
      <c r="E144" s="1561"/>
      <c r="F144" s="1561"/>
      <c r="G144" s="1561"/>
      <c r="H144" s="1561"/>
    </row>
    <row r="145" spans="1:8">
      <c r="A145" s="1561"/>
      <c r="B145" s="1561"/>
      <c r="C145" s="1561"/>
      <c r="D145" s="1561"/>
      <c r="E145" s="1561"/>
      <c r="F145" s="1561"/>
      <c r="G145" s="1561"/>
      <c r="H145" s="1561"/>
    </row>
    <row r="146" spans="1:8">
      <c r="A146" s="1561"/>
      <c r="B146" s="1561"/>
      <c r="C146" s="1561"/>
      <c r="D146" s="1561"/>
      <c r="E146" s="1561"/>
      <c r="F146" s="1561"/>
      <c r="G146" s="1561"/>
      <c r="H146" s="1561"/>
    </row>
    <row r="147" spans="1:8">
      <c r="A147" s="1561"/>
      <c r="B147" s="1561"/>
      <c r="C147" s="1561"/>
      <c r="D147" s="1561"/>
      <c r="E147" s="1561"/>
      <c r="F147" s="1561"/>
      <c r="G147" s="1561"/>
      <c r="H147" s="1561"/>
    </row>
    <row r="148" spans="1:8">
      <c r="A148" s="1561"/>
      <c r="B148" s="1561"/>
      <c r="C148" s="1561"/>
      <c r="D148" s="1561"/>
      <c r="E148" s="1561"/>
      <c r="F148" s="1561"/>
      <c r="G148" s="1561"/>
      <c r="H148" s="1561"/>
    </row>
    <row r="149" spans="1:8">
      <c r="A149" s="1561"/>
      <c r="B149" s="1561"/>
      <c r="C149" s="1561"/>
      <c r="D149" s="1561"/>
      <c r="E149" s="1561"/>
      <c r="F149" s="1561"/>
      <c r="G149" s="1561"/>
      <c r="H149" s="1561"/>
    </row>
    <row r="150" spans="1:8">
      <c r="A150" s="1561"/>
      <c r="B150" s="1561"/>
      <c r="C150" s="1561"/>
      <c r="D150" s="1561"/>
      <c r="E150" s="1561"/>
      <c r="F150" s="1561"/>
      <c r="G150" s="1561"/>
      <c r="H150" s="1561"/>
    </row>
    <row r="151" spans="1:8">
      <c r="A151" s="1561"/>
      <c r="B151" s="1561"/>
      <c r="C151" s="1561"/>
      <c r="D151" s="1561"/>
      <c r="E151" s="1561"/>
      <c r="F151" s="1561"/>
      <c r="G151" s="1561"/>
      <c r="H151" s="1561"/>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61"/>
  <sheetViews>
    <sheetView topLeftCell="A16" zoomScaleNormal="100" zoomScaleSheetLayoutView="100" workbookViewId="0">
      <selection activeCell="B22" sqref="B22"/>
    </sheetView>
  </sheetViews>
  <sheetFormatPr defaultRowHeight="15"/>
  <cols>
    <col min="1" max="1" width="4" style="1583" customWidth="1"/>
    <col min="2" max="2" width="43.44140625" style="1583" customWidth="1"/>
    <col min="3" max="3" width="19.21875" style="1583" bestFit="1" customWidth="1"/>
    <col min="4" max="4" width="14.6640625" style="1583" bestFit="1" customWidth="1"/>
    <col min="5" max="5" width="15.5546875" style="1583" customWidth="1"/>
    <col min="6" max="6" width="20.33203125" style="1583" customWidth="1"/>
    <col min="7" max="16384" width="8.88671875" style="1583"/>
  </cols>
  <sheetData>
    <row r="1" spans="1:6" ht="15.75" thickBot="1"/>
    <row r="2" spans="1:6" ht="15.75" thickTop="1">
      <c r="A2" s="1802" t="s">
        <v>3289</v>
      </c>
      <c r="B2" s="1803"/>
      <c r="C2" s="1804" t="s">
        <v>3290</v>
      </c>
      <c r="D2" s="1805" t="s">
        <v>1801</v>
      </c>
      <c r="E2" s="1808" t="s">
        <v>1802</v>
      </c>
      <c r="F2" s="1807"/>
    </row>
    <row r="3" spans="1:6">
      <c r="A3" s="2877" t="str">
        <f>'Data Sheet'!$C$25</f>
        <v xml:space="preserve">New York State Electric &amp; Gas Corporation </v>
      </c>
      <c r="B3" s="1540"/>
      <c r="C3" s="1810" t="s">
        <v>3291</v>
      </c>
      <c r="D3" s="1569" t="s">
        <v>3309</v>
      </c>
      <c r="E3" s="3196">
        <v>43100</v>
      </c>
      <c r="F3" s="1812"/>
    </row>
    <row r="4" spans="1:6">
      <c r="A4" s="1814" t="s">
        <v>3292</v>
      </c>
      <c r="B4" s="1540"/>
      <c r="C4" s="1810" t="s">
        <v>3293</v>
      </c>
      <c r="D4" s="1600" t="s">
        <v>1788</v>
      </c>
      <c r="E4" s="1905" t="s">
        <v>1788</v>
      </c>
      <c r="F4" s="1816"/>
    </row>
    <row r="5" spans="1:6">
      <c r="A5" s="2147" t="s">
        <v>3955</v>
      </c>
      <c r="B5" s="1818"/>
      <c r="C5" s="1818"/>
      <c r="D5" s="1818"/>
      <c r="E5" s="1818"/>
      <c r="F5" s="1820"/>
    </row>
    <row r="6" spans="1:6">
      <c r="A6" s="1809" t="s">
        <v>3956</v>
      </c>
      <c r="B6" s="1810"/>
      <c r="C6" s="1810"/>
      <c r="D6" s="1810"/>
      <c r="E6" s="1577"/>
      <c r="F6" s="1812"/>
    </row>
    <row r="7" spans="1:6">
      <c r="A7" s="1809" t="s">
        <v>3957</v>
      </c>
      <c r="B7" s="1810"/>
      <c r="C7" s="1810"/>
      <c r="D7" s="1810"/>
      <c r="E7" s="1810"/>
      <c r="F7" s="1812"/>
    </row>
    <row r="8" spans="1:6">
      <c r="A8" s="1821" t="s">
        <v>3958</v>
      </c>
      <c r="B8" s="1822"/>
      <c r="C8" s="1822"/>
      <c r="D8" s="1822"/>
      <c r="E8" s="1822"/>
      <c r="F8" s="1823"/>
    </row>
    <row r="9" spans="1:6">
      <c r="A9" s="1821" t="s">
        <v>3959</v>
      </c>
      <c r="B9" s="1822"/>
      <c r="C9" s="1822"/>
      <c r="D9" s="1822"/>
      <c r="E9" s="1822"/>
      <c r="F9" s="1823"/>
    </row>
    <row r="10" spans="1:6">
      <c r="A10" s="1821" t="s">
        <v>3960</v>
      </c>
      <c r="B10" s="1822"/>
      <c r="C10" s="1822"/>
      <c r="D10" s="1822"/>
      <c r="E10" s="1822"/>
      <c r="F10" s="1823"/>
    </row>
    <row r="11" spans="1:6">
      <c r="A11" s="1821" t="s">
        <v>3961</v>
      </c>
      <c r="B11" s="1822"/>
      <c r="C11" s="1822"/>
      <c r="D11" s="1822"/>
      <c r="E11" s="1822"/>
      <c r="F11" s="1823"/>
    </row>
    <row r="12" spans="1:6">
      <c r="A12" s="1821" t="s">
        <v>3962</v>
      </c>
      <c r="B12" s="1822"/>
      <c r="C12" s="1822"/>
      <c r="D12" s="1822"/>
      <c r="E12" s="1822"/>
      <c r="F12" s="1823"/>
    </row>
    <row r="13" spans="1:6">
      <c r="A13" s="1821" t="s">
        <v>3963</v>
      </c>
      <c r="B13" s="1822"/>
      <c r="C13" s="1822"/>
      <c r="D13" s="1822"/>
      <c r="E13" s="1822"/>
      <c r="F13" s="1823"/>
    </row>
    <row r="14" spans="1:6">
      <c r="A14" s="2797" t="s">
        <v>4410</v>
      </c>
      <c r="B14" s="2798"/>
      <c r="C14" s="2798"/>
      <c r="D14" s="2798"/>
      <c r="E14" s="2798"/>
      <c r="F14" s="2799"/>
    </row>
    <row r="15" spans="1:6">
      <c r="A15" s="2148" t="s">
        <v>1728</v>
      </c>
      <c r="B15" s="1827"/>
      <c r="C15" s="2149"/>
      <c r="D15" s="2149"/>
      <c r="E15" s="2149" t="s">
        <v>3964</v>
      </c>
      <c r="F15" s="2150"/>
    </row>
    <row r="16" spans="1:6">
      <c r="A16" s="1830" t="s">
        <v>1731</v>
      </c>
      <c r="B16" s="2151"/>
      <c r="C16" s="1837" t="s">
        <v>3965</v>
      </c>
      <c r="D16" s="1837"/>
      <c r="E16" s="1837" t="s">
        <v>3966</v>
      </c>
      <c r="F16" s="2152" t="s">
        <v>3967</v>
      </c>
    </row>
    <row r="17" spans="1:6">
      <c r="A17" s="1830"/>
      <c r="B17" s="2153" t="s">
        <v>1783</v>
      </c>
      <c r="C17" s="1837" t="s">
        <v>3968</v>
      </c>
      <c r="D17" s="1837" t="s">
        <v>3969</v>
      </c>
      <c r="E17" s="1837" t="s">
        <v>3970</v>
      </c>
      <c r="F17" s="2152" t="s">
        <v>3971</v>
      </c>
    </row>
    <row r="18" spans="1:6">
      <c r="A18" s="2154"/>
      <c r="B18" s="1836" t="s">
        <v>3021</v>
      </c>
      <c r="C18" s="1837" t="s">
        <v>3022</v>
      </c>
      <c r="D18" s="1837" t="s">
        <v>3023</v>
      </c>
      <c r="E18" s="1837" t="s">
        <v>3024</v>
      </c>
      <c r="F18" s="2152" t="s">
        <v>2346</v>
      </c>
    </row>
    <row r="19" spans="1:6" ht="15.75">
      <c r="A19" s="2155">
        <v>1</v>
      </c>
      <c r="B19" s="2156" t="s">
        <v>3972</v>
      </c>
      <c r="C19" s="2157"/>
      <c r="D19" s="2157"/>
      <c r="E19" s="2157"/>
      <c r="F19" s="2158"/>
    </row>
    <row r="20" spans="1:6">
      <c r="A20" s="2155">
        <v>2</v>
      </c>
      <c r="B20" s="1850"/>
      <c r="C20" s="1851"/>
      <c r="D20" s="1855"/>
      <c r="E20" s="1855"/>
      <c r="F20" s="1856"/>
    </row>
    <row r="21" spans="1:6">
      <c r="A21" s="2155">
        <v>3</v>
      </c>
      <c r="B21" s="1850" t="s">
        <v>5973</v>
      </c>
      <c r="C21" s="2900">
        <v>37509</v>
      </c>
      <c r="D21" s="2904">
        <v>561.6</v>
      </c>
      <c r="E21" s="1861"/>
      <c r="F21" s="1862"/>
    </row>
    <row r="22" spans="1:6">
      <c r="A22" s="2155">
        <v>4</v>
      </c>
      <c r="B22" s="1850"/>
      <c r="C22" s="1851"/>
      <c r="D22" s="2904"/>
      <c r="E22" s="1861"/>
      <c r="F22" s="1862"/>
    </row>
    <row r="23" spans="1:6">
      <c r="A23" s="2155">
        <v>5</v>
      </c>
      <c r="B23" s="1850"/>
      <c r="C23" s="1851"/>
      <c r="D23" s="1861"/>
      <c r="E23" s="1861"/>
      <c r="F23" s="1862"/>
    </row>
    <row r="24" spans="1:6">
      <c r="A24" s="2155">
        <v>6</v>
      </c>
      <c r="B24" s="1850"/>
      <c r="C24" s="1851"/>
      <c r="D24" s="1868"/>
      <c r="E24" s="1868"/>
      <c r="F24" s="1869"/>
    </row>
    <row r="25" spans="1:6">
      <c r="A25" s="2155">
        <v>7</v>
      </c>
      <c r="B25" s="1850"/>
      <c r="C25" s="1851"/>
      <c r="D25" s="1873"/>
      <c r="E25" s="1873"/>
      <c r="F25" s="1874"/>
    </row>
    <row r="26" spans="1:6">
      <c r="A26" s="2155">
        <v>8</v>
      </c>
      <c r="B26" s="1850"/>
      <c r="C26" s="1851"/>
      <c r="D26" s="1861"/>
      <c r="E26" s="1855"/>
      <c r="F26" s="1856"/>
    </row>
    <row r="27" spans="1:6">
      <c r="A27" s="2155">
        <v>9</v>
      </c>
      <c r="B27" s="1850"/>
      <c r="C27" s="1851"/>
      <c r="D27" s="1861"/>
      <c r="E27" s="1861"/>
      <c r="F27" s="1862"/>
    </row>
    <row r="28" spans="1:6">
      <c r="A28" s="2155">
        <v>10</v>
      </c>
      <c r="B28" s="1850"/>
      <c r="C28" s="1851"/>
      <c r="D28" s="1861"/>
      <c r="E28" s="1861"/>
      <c r="F28" s="1862"/>
    </row>
    <row r="29" spans="1:6">
      <c r="A29" s="2155">
        <v>11</v>
      </c>
      <c r="B29" s="1850"/>
      <c r="C29" s="1851"/>
      <c r="D29" s="1861"/>
      <c r="E29" s="1861"/>
      <c r="F29" s="1862"/>
    </row>
    <row r="30" spans="1:6">
      <c r="A30" s="2155">
        <v>12</v>
      </c>
      <c r="B30" s="1850"/>
      <c r="C30" s="1851"/>
      <c r="D30" s="1861"/>
      <c r="E30" s="1861"/>
      <c r="F30" s="1862"/>
    </row>
    <row r="31" spans="1:6">
      <c r="A31" s="2155">
        <v>13</v>
      </c>
      <c r="B31" s="1850"/>
      <c r="C31" s="1851"/>
      <c r="D31" s="1861"/>
      <c r="E31" s="1861"/>
      <c r="F31" s="1862"/>
    </row>
    <row r="32" spans="1:6">
      <c r="A32" s="2155">
        <v>14</v>
      </c>
      <c r="B32" s="1850"/>
      <c r="C32" s="1851"/>
      <c r="D32" s="1861"/>
      <c r="E32" s="1861"/>
      <c r="F32" s="1862"/>
    </row>
    <row r="33" spans="1:6">
      <c r="A33" s="2155">
        <v>15</v>
      </c>
      <c r="B33" s="1850"/>
      <c r="C33" s="1851"/>
      <c r="D33" s="1861"/>
      <c r="E33" s="1861"/>
      <c r="F33" s="1862"/>
    </row>
    <row r="34" spans="1:6">
      <c r="A34" s="2155">
        <v>16</v>
      </c>
      <c r="B34" s="1850"/>
      <c r="C34" s="1851"/>
      <c r="D34" s="1880"/>
      <c r="E34" s="1880"/>
      <c r="F34" s="1881"/>
    </row>
    <row r="35" spans="1:6">
      <c r="A35" s="2155">
        <v>17</v>
      </c>
      <c r="B35" s="1850"/>
      <c r="C35" s="1851"/>
      <c r="D35" s="1880"/>
      <c r="E35" s="1880"/>
      <c r="F35" s="1881"/>
    </row>
    <row r="36" spans="1:6">
      <c r="A36" s="2155">
        <v>18</v>
      </c>
      <c r="B36" s="1850"/>
      <c r="C36" s="1851"/>
      <c r="D36" s="1861"/>
      <c r="E36" s="1861"/>
      <c r="F36" s="1862"/>
    </row>
    <row r="37" spans="1:6">
      <c r="A37" s="2155">
        <v>19</v>
      </c>
      <c r="B37" s="1850"/>
      <c r="C37" s="1851"/>
      <c r="D37" s="1861"/>
      <c r="E37" s="1861"/>
      <c r="F37" s="1862"/>
    </row>
    <row r="38" spans="1:6">
      <c r="A38" s="2155">
        <v>20</v>
      </c>
      <c r="B38" s="1850"/>
      <c r="C38" s="1851"/>
      <c r="D38" s="1861"/>
      <c r="E38" s="1861"/>
      <c r="F38" s="1862"/>
    </row>
    <row r="39" spans="1:6" ht="15.75">
      <c r="A39" s="2155">
        <v>21</v>
      </c>
      <c r="B39" s="2156" t="s">
        <v>3973</v>
      </c>
      <c r="C39" s="2157"/>
      <c r="D39" s="2159"/>
      <c r="E39" s="2159"/>
      <c r="F39" s="2160"/>
    </row>
    <row r="40" spans="1:6">
      <c r="A40" s="2155">
        <v>22</v>
      </c>
      <c r="B40" s="1850"/>
      <c r="C40" s="1851"/>
      <c r="D40" s="1861"/>
      <c r="E40" s="1861"/>
      <c r="F40" s="1862"/>
    </row>
    <row r="41" spans="1:6">
      <c r="A41" s="2155">
        <v>23</v>
      </c>
      <c r="B41" s="1850"/>
      <c r="C41" s="1851"/>
      <c r="D41" s="1861"/>
      <c r="E41" s="1861"/>
      <c r="F41" s="1862"/>
    </row>
    <row r="42" spans="1:6">
      <c r="A42" s="2155">
        <v>24</v>
      </c>
      <c r="B42" s="1850"/>
      <c r="C42" s="1851"/>
      <c r="D42" s="1880"/>
      <c r="E42" s="1880"/>
      <c r="F42" s="1881"/>
    </row>
    <row r="43" spans="1:6">
      <c r="A43" s="2155">
        <v>25</v>
      </c>
      <c r="B43" s="1850"/>
      <c r="C43" s="1851"/>
      <c r="D43" s="1861"/>
      <c r="E43" s="1861"/>
      <c r="F43" s="1862"/>
    </row>
    <row r="44" spans="1:6">
      <c r="A44" s="2155">
        <v>26</v>
      </c>
      <c r="B44" s="1850"/>
      <c r="C44" s="1851"/>
      <c r="D44" s="1861"/>
      <c r="E44" s="1861"/>
      <c r="F44" s="1862"/>
    </row>
    <row r="45" spans="1:6">
      <c r="A45" s="2155">
        <v>27</v>
      </c>
      <c r="B45" s="1850"/>
      <c r="C45" s="1851"/>
      <c r="D45" s="1861"/>
      <c r="E45" s="1861"/>
      <c r="F45" s="1862"/>
    </row>
    <row r="46" spans="1:6">
      <c r="A46" s="2155">
        <v>28</v>
      </c>
      <c r="B46" s="1850"/>
      <c r="C46" s="1851"/>
      <c r="D46" s="1861"/>
      <c r="E46" s="1861"/>
      <c r="F46" s="1862"/>
    </row>
    <row r="47" spans="1:6">
      <c r="A47" s="2155">
        <v>29</v>
      </c>
      <c r="B47" s="1850"/>
      <c r="C47" s="1851"/>
      <c r="D47" s="1861"/>
      <c r="E47" s="1861"/>
      <c r="F47" s="1862"/>
    </row>
    <row r="48" spans="1:6">
      <c r="A48" s="2155">
        <v>30</v>
      </c>
      <c r="B48" s="1850"/>
      <c r="C48" s="1851"/>
      <c r="D48" s="1861"/>
      <c r="E48" s="1861"/>
      <c r="F48" s="1862"/>
    </row>
    <row r="49" spans="1:6">
      <c r="A49" s="2155">
        <v>31</v>
      </c>
      <c r="B49" s="1850"/>
      <c r="C49" s="1851"/>
      <c r="D49" s="1861"/>
      <c r="E49" s="1861"/>
      <c r="F49" s="1862"/>
    </row>
    <row r="50" spans="1:6">
      <c r="A50" s="2155">
        <v>32</v>
      </c>
      <c r="B50" s="1850"/>
      <c r="C50" s="1851"/>
      <c r="D50" s="1861"/>
      <c r="E50" s="1861"/>
      <c r="F50" s="1862"/>
    </row>
    <row r="51" spans="1:6">
      <c r="A51" s="2155">
        <v>33</v>
      </c>
      <c r="B51" s="1850"/>
      <c r="C51" s="1851"/>
      <c r="D51" s="1880"/>
      <c r="E51" s="1880"/>
      <c r="F51" s="1881"/>
    </row>
    <row r="52" spans="1:6">
      <c r="A52" s="2155">
        <v>34</v>
      </c>
      <c r="B52" s="1850"/>
      <c r="C52" s="1851"/>
      <c r="D52" s="1861"/>
      <c r="E52" s="1861"/>
      <c r="F52" s="1862"/>
    </row>
    <row r="53" spans="1:6">
      <c r="A53" s="2155">
        <v>35</v>
      </c>
      <c r="B53" s="1850"/>
      <c r="C53" s="1851"/>
      <c r="D53" s="1861"/>
      <c r="E53" s="1861"/>
      <c r="F53" s="1862"/>
    </row>
    <row r="54" spans="1:6">
      <c r="A54" s="2155">
        <v>36</v>
      </c>
      <c r="B54" s="1850"/>
      <c r="C54" s="1851"/>
      <c r="D54" s="1861"/>
      <c r="E54" s="1861"/>
      <c r="F54" s="1862"/>
    </row>
    <row r="55" spans="1:6">
      <c r="A55" s="2155">
        <v>37</v>
      </c>
      <c r="B55" s="1850"/>
      <c r="C55" s="1851"/>
      <c r="D55" s="1861"/>
      <c r="E55" s="1861"/>
      <c r="F55" s="1862"/>
    </row>
    <row r="56" spans="1:6">
      <c r="A56" s="2155">
        <v>38</v>
      </c>
      <c r="B56" s="1850"/>
      <c r="C56" s="1851"/>
      <c r="D56" s="1861"/>
      <c r="E56" s="1861"/>
      <c r="F56" s="1862"/>
    </row>
    <row r="57" spans="1:6">
      <c r="A57" s="2155">
        <v>39</v>
      </c>
      <c r="B57" s="1850"/>
      <c r="C57" s="1851"/>
      <c r="D57" s="1861"/>
      <c r="E57" s="1861"/>
      <c r="F57" s="1862"/>
    </row>
    <row r="58" spans="1:6" ht="15.75" thickBot="1">
      <c r="A58" s="2161">
        <v>40</v>
      </c>
      <c r="B58" s="1888"/>
      <c r="C58" s="1889"/>
      <c r="D58" s="1890"/>
      <c r="E58" s="1890"/>
      <c r="F58" s="1891"/>
    </row>
    <row r="59" spans="1:6" ht="15.75" thickTop="1">
      <c r="A59" s="1810"/>
      <c r="B59" s="1810"/>
      <c r="C59" s="1810"/>
      <c r="D59" s="1896"/>
      <c r="E59" s="1896"/>
      <c r="F59" s="1896"/>
    </row>
    <row r="60" spans="1:6">
      <c r="A60" s="1561" t="s">
        <v>4666</v>
      </c>
      <c r="B60" s="1561"/>
      <c r="C60" s="1561"/>
      <c r="D60" s="1561"/>
      <c r="E60" s="1561"/>
      <c r="F60" s="1561"/>
    </row>
    <row r="61" spans="1:6">
      <c r="A61" s="1576" t="s">
        <v>3974</v>
      </c>
      <c r="B61" s="1576"/>
      <c r="C61" s="1576"/>
      <c r="D61" s="1576"/>
      <c r="E61" s="1576"/>
      <c r="F61" s="1576"/>
    </row>
  </sheetData>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I179"/>
  <sheetViews>
    <sheetView defaultGridColor="0" topLeftCell="A127" colorId="22" zoomScaleNormal="100" zoomScaleSheetLayoutView="80" workbookViewId="0">
      <selection activeCell="B144" sqref="B144"/>
    </sheetView>
  </sheetViews>
  <sheetFormatPr defaultColWidth="9.6640625" defaultRowHeight="15"/>
  <cols>
    <col min="1" max="1" width="4.6640625" style="1538" customWidth="1"/>
    <col min="2" max="2" width="50.6640625" style="1538" customWidth="1"/>
    <col min="3" max="3" width="15.6640625" style="1538" customWidth="1"/>
    <col min="4" max="4" width="11.6640625" style="1538" customWidth="1"/>
    <col min="5" max="6" width="15.6640625" style="1538" customWidth="1"/>
    <col min="7" max="7" width="14" style="1538" bestFit="1" customWidth="1"/>
    <col min="8" max="8" width="16" style="1538" bestFit="1" customWidth="1"/>
    <col min="9" max="16384" width="9.6640625" style="1538"/>
  </cols>
  <sheetData>
    <row r="1" spans="1:9" ht="18" customHeight="1">
      <c r="A1" s="2030" t="s">
        <v>1799</v>
      </c>
      <c r="B1" s="1693"/>
      <c r="C1" s="1903" t="s">
        <v>1344</v>
      </c>
      <c r="D1" s="1693"/>
      <c r="E1" s="1903" t="s">
        <v>1801</v>
      </c>
      <c r="F1" s="1964" t="s">
        <v>1802</v>
      </c>
      <c r="G1" s="1561"/>
      <c r="H1" s="1561"/>
      <c r="I1" s="1561"/>
    </row>
    <row r="2" spans="1:9" ht="18" customHeight="1">
      <c r="A2" s="1539" t="str">
        <f>'Data Sheet'!$C$25</f>
        <v xml:space="preserve">New York State Electric &amp; Gas Corporation </v>
      </c>
      <c r="B2" s="1561"/>
      <c r="C2" s="1813" t="s">
        <v>1136</v>
      </c>
      <c r="D2" s="1561"/>
      <c r="E2" s="1813" t="s">
        <v>3309</v>
      </c>
      <c r="F2" s="1965"/>
      <c r="G2" s="1561"/>
      <c r="H2" s="1561"/>
      <c r="I2" s="1561"/>
    </row>
    <row r="3" spans="1:9" ht="18" customHeight="1">
      <c r="A3" s="1542"/>
      <c r="B3" s="1707"/>
      <c r="C3" s="1905" t="s">
        <v>1137</v>
      </c>
      <c r="D3" s="1561"/>
      <c r="E3" s="1600" t="str">
        <f>'Data Sheet'!$C$40</f>
        <v xml:space="preserve"> </v>
      </c>
      <c r="F3" s="1904" t="str">
        <f>'Data Sheet'!$C$38</f>
        <v>12/31/2017</v>
      </c>
      <c r="G3" s="1561"/>
      <c r="H3" s="1561"/>
      <c r="I3" s="1561"/>
    </row>
    <row r="4" spans="1:9" ht="18" customHeight="1">
      <c r="A4" s="1907" t="s">
        <v>535</v>
      </c>
      <c r="B4" s="2009"/>
      <c r="C4" s="1818"/>
      <c r="D4" s="1818"/>
      <c r="E4" s="1818"/>
      <c r="F4" s="1819"/>
      <c r="G4" s="1561"/>
      <c r="H4" s="1561"/>
      <c r="I4" s="1561"/>
    </row>
    <row r="5" spans="1:9" ht="18" customHeight="1">
      <c r="A5" s="1539"/>
      <c r="B5" s="1561"/>
      <c r="C5" s="1561"/>
      <c r="D5" s="1561"/>
      <c r="E5" s="1561"/>
      <c r="F5" s="1541"/>
      <c r="G5" s="1561"/>
      <c r="H5" s="1561"/>
      <c r="I5" s="1561"/>
    </row>
    <row r="6" spans="1:9" ht="18" customHeight="1">
      <c r="A6" s="1539"/>
      <c r="B6" s="1561" t="s">
        <v>536</v>
      </c>
      <c r="C6" s="1561"/>
      <c r="D6" s="1561"/>
      <c r="E6" s="1561"/>
      <c r="F6" s="1541"/>
      <c r="G6" s="1561"/>
      <c r="H6" s="1561"/>
      <c r="I6" s="1561"/>
    </row>
    <row r="7" spans="1:9" ht="18" customHeight="1">
      <c r="A7" s="1539"/>
      <c r="B7" s="1561" t="s">
        <v>28</v>
      </c>
      <c r="C7" s="1561"/>
      <c r="D7" s="1561"/>
      <c r="E7" s="1561"/>
      <c r="F7" s="1541"/>
      <c r="G7" s="1561"/>
      <c r="H7" s="1561"/>
      <c r="I7" s="1561"/>
    </row>
    <row r="8" spans="1:9" ht="18" customHeight="1">
      <c r="A8" s="1539"/>
      <c r="B8" s="1561" t="s">
        <v>538</v>
      </c>
      <c r="C8" s="1561"/>
      <c r="D8" s="1561"/>
      <c r="E8" s="1561"/>
      <c r="F8" s="1541"/>
      <c r="G8" s="1561"/>
      <c r="H8" s="1561"/>
      <c r="I8" s="1561"/>
    </row>
    <row r="9" spans="1:9" ht="18" customHeight="1">
      <c r="A9" s="1539"/>
      <c r="B9" s="2503" t="s">
        <v>4623</v>
      </c>
      <c r="C9" s="2503"/>
      <c r="D9" s="2503"/>
      <c r="E9" s="2503"/>
      <c r="F9" s="2527"/>
      <c r="G9" s="1561"/>
      <c r="H9" s="1561"/>
      <c r="I9" s="1561"/>
    </row>
    <row r="10" spans="1:9" ht="18" customHeight="1">
      <c r="A10" s="1539"/>
      <c r="B10" s="2658" t="s">
        <v>539</v>
      </c>
      <c r="C10" s="2503"/>
      <c r="D10" s="2503"/>
      <c r="E10" s="2503"/>
      <c r="F10" s="2527"/>
      <c r="G10" s="1561"/>
      <c r="H10" s="1561"/>
      <c r="I10" s="1561"/>
    </row>
    <row r="11" spans="1:9" ht="18" customHeight="1">
      <c r="A11" s="1539"/>
      <c r="B11" s="2658" t="s">
        <v>4367</v>
      </c>
      <c r="C11" s="2503"/>
      <c r="D11" s="2503"/>
      <c r="E11" s="2503"/>
      <c r="F11" s="2527"/>
      <c r="G11" s="1561"/>
      <c r="H11" s="1561"/>
      <c r="I11" s="1561"/>
    </row>
    <row r="12" spans="1:9" ht="18" customHeight="1">
      <c r="A12" s="1539"/>
      <c r="B12" s="2658" t="s">
        <v>4411</v>
      </c>
      <c r="C12" s="2503"/>
      <c r="D12" s="2503"/>
      <c r="E12" s="2503"/>
      <c r="F12" s="2527"/>
      <c r="G12" s="1561"/>
      <c r="H12" s="1561"/>
      <c r="I12" s="1561"/>
    </row>
    <row r="13" spans="1:9" ht="18" customHeight="1">
      <c r="A13" s="1539"/>
      <c r="B13" s="2658" t="s">
        <v>4368</v>
      </c>
      <c r="C13" s="2503"/>
      <c r="D13" s="2503"/>
      <c r="E13" s="2503"/>
      <c r="F13" s="2527"/>
      <c r="G13" s="1561"/>
      <c r="H13" s="1561"/>
      <c r="I13" s="1561"/>
    </row>
    <row r="14" spans="1:9" ht="18" customHeight="1">
      <c r="A14" s="1542"/>
      <c r="B14" s="2508" t="s">
        <v>4412</v>
      </c>
      <c r="C14" s="2508"/>
      <c r="D14" s="2508"/>
      <c r="E14" s="2508"/>
      <c r="F14" s="2528"/>
      <c r="G14" s="1561"/>
      <c r="H14" s="1561"/>
      <c r="I14" s="1561"/>
    </row>
    <row r="15" spans="1:9">
      <c r="A15" s="1567"/>
      <c r="B15" s="1813"/>
      <c r="C15" s="1813"/>
      <c r="D15" s="2162" t="s">
        <v>540</v>
      </c>
      <c r="E15" s="2009"/>
      <c r="F15" s="1914"/>
      <c r="G15" s="1561"/>
      <c r="H15" s="1561"/>
      <c r="I15" s="1561"/>
    </row>
    <row r="16" spans="1:9">
      <c r="A16" s="1567"/>
      <c r="B16" s="1832" t="s">
        <v>541</v>
      </c>
      <c r="C16" s="1813"/>
      <c r="D16" s="1832" t="s">
        <v>176</v>
      </c>
      <c r="E16" s="1813"/>
      <c r="F16" s="1914" t="s">
        <v>1834</v>
      </c>
      <c r="G16" s="1561"/>
      <c r="H16" s="1561"/>
      <c r="I16" s="1561"/>
    </row>
    <row r="17" spans="1:9">
      <c r="A17" s="1567" t="s">
        <v>1728</v>
      </c>
      <c r="B17" s="1832" t="s">
        <v>542</v>
      </c>
      <c r="C17" s="1832" t="s">
        <v>543</v>
      </c>
      <c r="D17" s="1832" t="s">
        <v>525</v>
      </c>
      <c r="E17" s="1832" t="s">
        <v>1838</v>
      </c>
      <c r="F17" s="1914" t="s">
        <v>2517</v>
      </c>
      <c r="G17" s="1561"/>
      <c r="H17" s="1561"/>
      <c r="I17" s="1561"/>
    </row>
    <row r="18" spans="1:9">
      <c r="A18" s="1915" t="s">
        <v>1731</v>
      </c>
      <c r="B18" s="1916" t="s">
        <v>3021</v>
      </c>
      <c r="C18" s="1916" t="s">
        <v>3022</v>
      </c>
      <c r="D18" s="1916" t="s">
        <v>3023</v>
      </c>
      <c r="E18" s="1916" t="s">
        <v>544</v>
      </c>
      <c r="F18" s="1917" t="s">
        <v>545</v>
      </c>
      <c r="G18" s="1561"/>
      <c r="H18" s="1561"/>
      <c r="I18" s="1561"/>
    </row>
    <row r="19" spans="1:9" ht="14.1" customHeight="1">
      <c r="A19" s="1567">
        <v>1</v>
      </c>
      <c r="B19" s="2907" t="s">
        <v>4797</v>
      </c>
      <c r="C19" s="2134"/>
      <c r="D19" s="2134"/>
      <c r="E19" s="2134"/>
      <c r="F19" s="1992"/>
      <c r="G19" s="1561"/>
      <c r="H19" s="1561"/>
      <c r="I19" s="1561"/>
    </row>
    <row r="20" spans="1:9" ht="14.1" customHeight="1">
      <c r="A20" s="1567">
        <f>+A19+1</f>
        <v>2</v>
      </c>
      <c r="B20" s="2907" t="s">
        <v>4798</v>
      </c>
      <c r="C20" s="2025">
        <v>-4804000</v>
      </c>
      <c r="D20" s="1813"/>
      <c r="E20" s="2025"/>
      <c r="F20" s="1993">
        <v>157465000</v>
      </c>
      <c r="G20" s="1561"/>
      <c r="H20" s="1561"/>
      <c r="I20" s="1561"/>
    </row>
    <row r="21" spans="1:9" ht="14.1" customHeight="1">
      <c r="A21" s="3255">
        <f t="shared" ref="A21:A65" si="0">+A20+1</f>
        <v>3</v>
      </c>
      <c r="B21" s="2907"/>
      <c r="C21" s="2025"/>
      <c r="D21" s="1813"/>
      <c r="E21" s="2025"/>
      <c r="F21" s="1993"/>
      <c r="G21" s="1561"/>
      <c r="H21" s="1561"/>
      <c r="I21" s="1561"/>
    </row>
    <row r="22" spans="1:9" s="2905" customFormat="1" ht="14.1" customHeight="1">
      <c r="A22" s="3255">
        <f t="shared" si="0"/>
        <v>4</v>
      </c>
      <c r="B22" s="2907" t="s">
        <v>4817</v>
      </c>
      <c r="C22" s="2909"/>
      <c r="D22" s="2907"/>
      <c r="E22" s="2909"/>
      <c r="F22" s="2908"/>
      <c r="G22" s="2906"/>
      <c r="H22" s="2906"/>
      <c r="I22" s="2906"/>
    </row>
    <row r="23" spans="1:9" s="2905" customFormat="1" ht="14.1" customHeight="1">
      <c r="A23" s="3255">
        <f t="shared" si="0"/>
        <v>5</v>
      </c>
      <c r="B23" s="2907" t="s">
        <v>4818</v>
      </c>
      <c r="C23" s="2909">
        <v>921523</v>
      </c>
      <c r="D23" s="2907"/>
      <c r="E23" s="2909"/>
      <c r="F23" s="2908">
        <v>921523</v>
      </c>
      <c r="G23" s="2906"/>
      <c r="H23" s="2906"/>
      <c r="I23" s="2906"/>
    </row>
    <row r="24" spans="1:9" s="2905" customFormat="1" ht="14.1" customHeight="1">
      <c r="A24" s="3255">
        <f t="shared" si="0"/>
        <v>6</v>
      </c>
      <c r="B24" s="2907"/>
      <c r="C24" s="2909"/>
      <c r="D24" s="2907"/>
      <c r="E24" s="2909"/>
      <c r="F24" s="2908"/>
      <c r="G24" s="2906"/>
      <c r="H24" s="2906"/>
      <c r="I24" s="2906"/>
    </row>
    <row r="25" spans="1:9" s="2905" customFormat="1" ht="14.1" customHeight="1">
      <c r="A25" s="3255">
        <f t="shared" si="0"/>
        <v>7</v>
      </c>
      <c r="B25" s="2907" t="s">
        <v>4799</v>
      </c>
      <c r="C25" s="2909"/>
      <c r="D25" s="2907"/>
      <c r="E25" s="2909"/>
      <c r="F25" s="2908"/>
      <c r="G25" s="2906"/>
      <c r="H25" s="2906"/>
      <c r="I25" s="2906"/>
    </row>
    <row r="26" spans="1:9" ht="14.1" customHeight="1">
      <c r="A26" s="3255">
        <f t="shared" si="0"/>
        <v>8</v>
      </c>
      <c r="B26" s="2907" t="s">
        <v>4819</v>
      </c>
      <c r="C26" s="2025">
        <v>-53031</v>
      </c>
      <c r="D26" s="1813"/>
      <c r="E26" s="2025"/>
      <c r="F26" s="1993">
        <v>320171</v>
      </c>
      <c r="G26" s="1561"/>
      <c r="H26" s="1561"/>
      <c r="I26" s="1561"/>
    </row>
    <row r="27" spans="1:9" ht="14.1" customHeight="1">
      <c r="A27" s="3255">
        <f t="shared" si="0"/>
        <v>9</v>
      </c>
      <c r="B27" s="2907"/>
      <c r="C27" s="2025"/>
      <c r="D27" s="1813"/>
      <c r="E27" s="2025"/>
      <c r="F27" s="1993"/>
      <c r="G27" s="1561"/>
      <c r="H27" s="1561"/>
      <c r="I27" s="1561"/>
    </row>
    <row r="28" spans="1:9" ht="14.1" customHeight="1">
      <c r="A28" s="3255">
        <f t="shared" si="0"/>
        <v>10</v>
      </c>
      <c r="B28" s="2907" t="s">
        <v>4800</v>
      </c>
      <c r="C28" s="2025"/>
      <c r="D28" s="1813"/>
      <c r="E28" s="2025"/>
      <c r="F28" s="1993"/>
      <c r="G28" s="1561"/>
      <c r="H28" s="1561"/>
      <c r="I28" s="1561"/>
    </row>
    <row r="29" spans="1:9" ht="14.1" customHeight="1">
      <c r="A29" s="3255">
        <f t="shared" si="0"/>
        <v>11</v>
      </c>
      <c r="B29" s="2907" t="s">
        <v>4801</v>
      </c>
      <c r="C29" s="2025">
        <v>12718456</v>
      </c>
      <c r="D29" s="1813">
        <v>495</v>
      </c>
      <c r="E29" s="2025">
        <v>548709</v>
      </c>
      <c r="F29" s="1993">
        <v>29426569</v>
      </c>
      <c r="G29" s="1561"/>
      <c r="H29" s="1561"/>
      <c r="I29" s="1561"/>
    </row>
    <row r="30" spans="1:9" ht="14.1" customHeight="1">
      <c r="A30" s="3255">
        <f t="shared" si="0"/>
        <v>12</v>
      </c>
      <c r="B30" s="2907"/>
      <c r="C30" s="2025"/>
      <c r="D30" s="1813"/>
      <c r="E30" s="2025"/>
      <c r="F30" s="1993"/>
      <c r="G30" s="1561"/>
      <c r="H30" s="1561"/>
      <c r="I30" s="1561"/>
    </row>
    <row r="31" spans="1:9" ht="14.1" customHeight="1">
      <c r="A31" s="3255">
        <f t="shared" si="0"/>
        <v>13</v>
      </c>
      <c r="B31" s="2907" t="s">
        <v>4802</v>
      </c>
      <c r="C31" s="2025">
        <v>-776257</v>
      </c>
      <c r="D31" s="1813">
        <v>930.2</v>
      </c>
      <c r="E31" s="2025">
        <v>-3420165</v>
      </c>
      <c r="F31" s="1993">
        <v>-14051827</v>
      </c>
      <c r="G31" s="1561"/>
      <c r="H31" s="1561"/>
      <c r="I31" s="1561"/>
    </row>
    <row r="32" spans="1:9" ht="14.1" customHeight="1">
      <c r="A32" s="3255">
        <f t="shared" si="0"/>
        <v>14</v>
      </c>
      <c r="B32" s="2907" t="s">
        <v>4803</v>
      </c>
      <c r="C32" s="2025"/>
      <c r="D32" s="1813"/>
      <c r="E32" s="2113"/>
      <c r="F32" s="1993"/>
      <c r="G32" s="1561"/>
      <c r="H32" s="1561"/>
      <c r="I32" s="1561"/>
    </row>
    <row r="33" spans="1:9" ht="14.1" customHeight="1">
      <c r="A33" s="3255">
        <f t="shared" si="0"/>
        <v>15</v>
      </c>
      <c r="B33" s="2907"/>
      <c r="C33" s="2025"/>
      <c r="D33" s="1813"/>
      <c r="E33" s="2025"/>
      <c r="F33" s="1993"/>
      <c r="G33" s="1561"/>
      <c r="H33" s="1561"/>
      <c r="I33" s="1561"/>
    </row>
    <row r="34" spans="1:9" ht="14.1" customHeight="1">
      <c r="A34" s="3255">
        <f t="shared" si="0"/>
        <v>16</v>
      </c>
      <c r="B34" s="2907" t="s">
        <v>4804</v>
      </c>
      <c r="C34" s="2025">
        <v>-1605041</v>
      </c>
      <c r="D34" s="1813">
        <v>930.2</v>
      </c>
      <c r="E34" s="2025">
        <v>-10257300</v>
      </c>
      <c r="F34" s="1993">
        <v>-44553933</v>
      </c>
      <c r="G34" s="1561"/>
      <c r="H34" s="1561"/>
      <c r="I34" s="1561"/>
    </row>
    <row r="35" spans="1:9" ht="14.1" customHeight="1">
      <c r="A35" s="3255">
        <f t="shared" si="0"/>
        <v>17</v>
      </c>
      <c r="B35" s="2907" t="s">
        <v>4803</v>
      </c>
      <c r="C35" s="2025"/>
      <c r="D35" s="1813"/>
      <c r="E35" s="2025"/>
      <c r="F35" s="1993"/>
      <c r="G35" s="1561"/>
      <c r="H35" s="1561"/>
      <c r="I35" s="1561"/>
    </row>
    <row r="36" spans="1:9" ht="14.1" customHeight="1">
      <c r="A36" s="3255">
        <f t="shared" si="0"/>
        <v>18</v>
      </c>
      <c r="B36" s="2907"/>
      <c r="C36" s="2025"/>
      <c r="D36" s="1813"/>
      <c r="E36" s="2025"/>
      <c r="F36" s="1993"/>
      <c r="G36" s="1561"/>
      <c r="H36" s="1561"/>
      <c r="I36" s="1561"/>
    </row>
    <row r="37" spans="1:9" ht="14.1" customHeight="1">
      <c r="A37" s="3255">
        <f t="shared" si="0"/>
        <v>19</v>
      </c>
      <c r="B37" s="2907" t="s">
        <v>4805</v>
      </c>
      <c r="C37" s="2025">
        <v>0</v>
      </c>
      <c r="D37" s="1813">
        <v>495</v>
      </c>
      <c r="E37" s="2025">
        <v>36475</v>
      </c>
      <c r="F37" s="1993">
        <v>121582</v>
      </c>
      <c r="G37" s="1561"/>
      <c r="H37" s="1561"/>
      <c r="I37" s="1561"/>
    </row>
    <row r="38" spans="1:9" ht="14.1" customHeight="1">
      <c r="A38" s="3255">
        <f t="shared" si="0"/>
        <v>20</v>
      </c>
      <c r="B38" s="2907" t="s">
        <v>4803</v>
      </c>
      <c r="C38" s="2025"/>
      <c r="D38" s="1813"/>
      <c r="E38" s="2025"/>
      <c r="F38" s="1993"/>
      <c r="G38" s="1561"/>
      <c r="H38" s="1561"/>
      <c r="I38" s="1561"/>
    </row>
    <row r="39" spans="1:9" ht="14.1" customHeight="1">
      <c r="A39" s="3255">
        <f t="shared" si="0"/>
        <v>21</v>
      </c>
      <c r="B39" s="2907"/>
      <c r="C39" s="2025"/>
      <c r="D39" s="1813"/>
      <c r="E39" s="2025"/>
      <c r="F39" s="1993"/>
      <c r="G39" s="1561"/>
      <c r="H39" s="1561"/>
      <c r="I39" s="1561"/>
    </row>
    <row r="40" spans="1:9" ht="14.1" customHeight="1">
      <c r="A40" s="3255">
        <f t="shared" si="0"/>
        <v>22</v>
      </c>
      <c r="B40" s="2907" t="s">
        <v>4806</v>
      </c>
      <c r="C40" s="2025">
        <v>-8410482</v>
      </c>
      <c r="D40" s="2901">
        <v>456495</v>
      </c>
      <c r="E40" s="2025">
        <v>9765578</v>
      </c>
      <c r="F40" s="1993">
        <v>24135448</v>
      </c>
      <c r="G40" s="1561"/>
      <c r="H40" s="1561"/>
      <c r="I40" s="1561"/>
    </row>
    <row r="41" spans="1:9" ht="14.1" customHeight="1">
      <c r="A41" s="3255">
        <f t="shared" si="0"/>
        <v>23</v>
      </c>
      <c r="B41" s="2907" t="s">
        <v>4803</v>
      </c>
      <c r="C41" s="2025"/>
      <c r="D41" s="1813"/>
      <c r="E41" s="2025"/>
      <c r="F41" s="1993"/>
      <c r="G41" s="1561"/>
      <c r="H41" s="1561"/>
      <c r="I41" s="1561"/>
    </row>
    <row r="42" spans="1:9" ht="14.1" customHeight="1">
      <c r="A42" s="3255">
        <f t="shared" si="0"/>
        <v>24</v>
      </c>
      <c r="B42" s="2907"/>
      <c r="C42" s="2025"/>
      <c r="D42" s="1813"/>
      <c r="E42" s="2025"/>
      <c r="F42" s="1993"/>
      <c r="G42" s="1561"/>
      <c r="H42" s="1561"/>
      <c r="I42" s="1561"/>
    </row>
    <row r="43" spans="1:9" ht="14.1" customHeight="1">
      <c r="A43" s="3255">
        <f t="shared" si="0"/>
        <v>25</v>
      </c>
      <c r="B43" s="2907" t="s">
        <v>4807</v>
      </c>
      <c r="C43" s="2025"/>
      <c r="D43" s="1813"/>
      <c r="E43" s="2025"/>
      <c r="F43" s="1993"/>
      <c r="G43" s="1561"/>
      <c r="H43" s="1561"/>
      <c r="I43" s="1561"/>
    </row>
    <row r="44" spans="1:9" ht="14.1" customHeight="1">
      <c r="A44" s="3255">
        <f t="shared" si="0"/>
        <v>26</v>
      </c>
      <c r="B44" s="2907" t="s">
        <v>4808</v>
      </c>
      <c r="C44" s="2025">
        <v>-376902</v>
      </c>
      <c r="D44" s="3223" t="s">
        <v>5846</v>
      </c>
      <c r="E44" s="2025">
        <v>6105362</v>
      </c>
      <c r="F44" s="1993">
        <v>23125348</v>
      </c>
      <c r="G44" s="1561"/>
      <c r="H44" s="1561"/>
      <c r="I44" s="1561"/>
    </row>
    <row r="45" spans="1:9" ht="14.1" customHeight="1">
      <c r="A45" s="3255">
        <f t="shared" si="0"/>
        <v>27</v>
      </c>
      <c r="B45" s="2907" t="s">
        <v>4803</v>
      </c>
      <c r="C45" s="2025"/>
      <c r="D45" s="1813"/>
      <c r="E45" s="2025"/>
      <c r="F45" s="1993"/>
      <c r="G45" s="1561"/>
      <c r="H45" s="1561"/>
      <c r="I45" s="1561"/>
    </row>
    <row r="46" spans="1:9" ht="14.1" customHeight="1">
      <c r="A46" s="3255">
        <f t="shared" si="0"/>
        <v>28</v>
      </c>
      <c r="B46" s="2907"/>
      <c r="C46" s="2025"/>
      <c r="D46" s="1813"/>
      <c r="E46" s="2025"/>
      <c r="F46" s="1993"/>
      <c r="G46" s="1561"/>
      <c r="H46" s="1561"/>
      <c r="I46" s="1561"/>
    </row>
    <row r="47" spans="1:9" ht="14.1" customHeight="1">
      <c r="A47" s="3255">
        <f t="shared" si="0"/>
        <v>29</v>
      </c>
      <c r="B47" s="2907" t="s">
        <v>4809</v>
      </c>
      <c r="C47" s="2025">
        <v>-5133088</v>
      </c>
      <c r="D47" s="2901">
        <v>456495</v>
      </c>
      <c r="E47" s="2025">
        <v>2952639</v>
      </c>
      <c r="F47" s="1993">
        <v>9312650</v>
      </c>
      <c r="G47" s="1561"/>
      <c r="H47" s="1561"/>
      <c r="I47" s="1561"/>
    </row>
    <row r="48" spans="1:9" ht="14.1" customHeight="1">
      <c r="A48" s="3255">
        <f t="shared" si="0"/>
        <v>30</v>
      </c>
      <c r="B48" s="2907" t="s">
        <v>4803</v>
      </c>
      <c r="C48" s="2025"/>
      <c r="D48" s="1813"/>
      <c r="E48" s="2025"/>
      <c r="F48" s="1993"/>
      <c r="G48" s="1561"/>
      <c r="H48" s="1561"/>
      <c r="I48" s="1561"/>
    </row>
    <row r="49" spans="1:9" ht="14.1" customHeight="1">
      <c r="A49" s="3255">
        <f t="shared" si="0"/>
        <v>31</v>
      </c>
      <c r="B49" s="2907"/>
      <c r="C49" s="2025"/>
      <c r="D49" s="1813"/>
      <c r="E49" s="2025"/>
      <c r="F49" s="1993"/>
      <c r="G49" s="1561"/>
      <c r="H49" s="1561"/>
      <c r="I49" s="1561"/>
    </row>
    <row r="50" spans="1:9" ht="14.1" customHeight="1">
      <c r="A50" s="3255">
        <f t="shared" si="0"/>
        <v>32</v>
      </c>
      <c r="B50" s="2907" t="s">
        <v>4810</v>
      </c>
      <c r="C50" s="2025"/>
      <c r="D50" s="1813"/>
      <c r="E50" s="2025"/>
      <c r="F50" s="1993"/>
      <c r="G50" s="1561"/>
      <c r="H50" s="1561"/>
      <c r="I50" s="1561"/>
    </row>
    <row r="51" spans="1:9" ht="14.1" customHeight="1">
      <c r="A51" s="3255">
        <f t="shared" si="0"/>
        <v>33</v>
      </c>
      <c r="B51" s="2907" t="s">
        <v>4811</v>
      </c>
      <c r="C51" s="2025">
        <v>-408559</v>
      </c>
      <c r="D51" s="1813"/>
      <c r="E51" s="2025"/>
      <c r="F51" s="1993">
        <v>14054666</v>
      </c>
      <c r="G51" s="1561"/>
      <c r="H51" s="1561"/>
      <c r="I51" s="1561"/>
    </row>
    <row r="52" spans="1:9" s="2905" customFormat="1" ht="14.1" customHeight="1">
      <c r="A52" s="3255">
        <f t="shared" si="0"/>
        <v>34</v>
      </c>
      <c r="B52" s="2907"/>
      <c r="C52" s="2909"/>
      <c r="D52" s="2907"/>
      <c r="E52" s="2910"/>
      <c r="F52" s="2908"/>
      <c r="G52" s="2906"/>
      <c r="H52" s="2906"/>
      <c r="I52" s="2906"/>
    </row>
    <row r="53" spans="1:9" ht="14.1" customHeight="1">
      <c r="A53" s="3255">
        <f t="shared" si="0"/>
        <v>35</v>
      </c>
      <c r="B53" s="2907" t="s">
        <v>4820</v>
      </c>
      <c r="C53" s="2025">
        <v>116026</v>
      </c>
      <c r="D53" s="1813"/>
      <c r="E53" s="2113"/>
      <c r="F53" s="1993">
        <v>116026</v>
      </c>
      <c r="G53" s="1561"/>
      <c r="H53" s="1561"/>
      <c r="I53" s="1561"/>
    </row>
    <row r="54" spans="1:9" s="2905" customFormat="1" ht="14.1" customHeight="1">
      <c r="A54" s="3255">
        <f t="shared" si="0"/>
        <v>36</v>
      </c>
      <c r="B54" s="2907" t="s">
        <v>4821</v>
      </c>
      <c r="C54" s="2909"/>
      <c r="D54" s="2907"/>
      <c r="E54" s="2910"/>
      <c r="F54" s="2908"/>
      <c r="G54" s="2906"/>
      <c r="H54" s="2906"/>
      <c r="I54" s="2906"/>
    </row>
    <row r="55" spans="1:9" s="2905" customFormat="1" ht="14.1" customHeight="1">
      <c r="A55" s="3255">
        <f t="shared" si="0"/>
        <v>37</v>
      </c>
      <c r="B55" s="2907"/>
      <c r="C55" s="2909"/>
      <c r="D55" s="2907"/>
      <c r="E55" s="2910"/>
      <c r="F55" s="2908"/>
      <c r="G55" s="2906"/>
      <c r="H55" s="2906"/>
      <c r="I55" s="2906"/>
    </row>
    <row r="56" spans="1:9" s="2905" customFormat="1" ht="14.1" customHeight="1">
      <c r="A56" s="3255">
        <f t="shared" si="0"/>
        <v>38</v>
      </c>
      <c r="B56" s="2907" t="s">
        <v>4812</v>
      </c>
      <c r="C56" s="2909">
        <v>-2566532</v>
      </c>
      <c r="D56" s="2901">
        <v>456495</v>
      </c>
      <c r="E56" s="2910">
        <v>-2254342</v>
      </c>
      <c r="F56" s="2908">
        <v>755875</v>
      </c>
      <c r="G56" s="2906"/>
      <c r="H56" s="2906"/>
      <c r="I56" s="2906"/>
    </row>
    <row r="57" spans="1:9" ht="14.1" customHeight="1">
      <c r="A57" s="3255">
        <f t="shared" si="0"/>
        <v>39</v>
      </c>
      <c r="B57" s="2907" t="s">
        <v>4813</v>
      </c>
      <c r="C57" s="2025"/>
      <c r="D57" s="1813"/>
      <c r="E57" s="2113"/>
      <c r="F57" s="1993"/>
      <c r="G57" s="1561"/>
      <c r="H57" s="1561"/>
      <c r="I57" s="1561"/>
    </row>
    <row r="58" spans="1:9" s="2905" customFormat="1" ht="14.1" customHeight="1">
      <c r="A58" s="3255">
        <f t="shared" si="0"/>
        <v>40</v>
      </c>
      <c r="B58" s="2907"/>
      <c r="C58" s="2909"/>
      <c r="D58" s="2907"/>
      <c r="E58" s="2910"/>
      <c r="F58" s="2908"/>
      <c r="G58" s="2906"/>
      <c r="H58" s="2902"/>
      <c r="I58" s="2906"/>
    </row>
    <row r="59" spans="1:9" ht="14.1" customHeight="1">
      <c r="A59" s="3255">
        <f t="shared" si="0"/>
        <v>41</v>
      </c>
      <c r="B59" s="2907" t="s">
        <v>4814</v>
      </c>
      <c r="C59" s="2025">
        <v>-8103463</v>
      </c>
      <c r="D59" s="1813" t="s">
        <v>4822</v>
      </c>
      <c r="E59" s="2113">
        <v>85932924</v>
      </c>
      <c r="F59" s="1993">
        <v>398341187</v>
      </c>
      <c r="G59" s="1561"/>
      <c r="H59" s="2903"/>
      <c r="I59" s="1561"/>
    </row>
    <row r="60" spans="1:9" ht="14.1" customHeight="1">
      <c r="A60" s="3255">
        <f t="shared" si="0"/>
        <v>42</v>
      </c>
      <c r="B60" s="2907"/>
      <c r="C60" s="2025"/>
      <c r="D60" s="1813"/>
      <c r="E60" s="2113"/>
      <c r="F60" s="1993"/>
      <c r="G60" s="1561"/>
      <c r="H60" s="1561"/>
      <c r="I60" s="1561"/>
    </row>
    <row r="61" spans="1:9" ht="14.1" customHeight="1">
      <c r="A61" s="3255">
        <f t="shared" si="0"/>
        <v>43</v>
      </c>
      <c r="B61" s="2907" t="s">
        <v>4815</v>
      </c>
      <c r="C61" s="2025">
        <v>21618460</v>
      </c>
      <c r="D61" s="1813">
        <v>598</v>
      </c>
      <c r="E61" s="2113">
        <v>40128500</v>
      </c>
      <c r="F61" s="1993">
        <v>205751561</v>
      </c>
      <c r="G61" s="1561"/>
      <c r="H61" s="1561"/>
      <c r="I61" s="1561"/>
    </row>
    <row r="62" spans="1:9" ht="14.1" customHeight="1">
      <c r="A62" s="3255">
        <f t="shared" si="0"/>
        <v>44</v>
      </c>
      <c r="B62" s="2907" t="s">
        <v>4816</v>
      </c>
      <c r="C62" s="2025"/>
      <c r="D62" s="1813"/>
      <c r="E62" s="2113"/>
      <c r="F62" s="1993"/>
      <c r="G62" s="1561"/>
      <c r="H62" s="1561"/>
      <c r="I62" s="1561"/>
    </row>
    <row r="63" spans="1:9" ht="14.1" customHeight="1">
      <c r="A63" s="3255">
        <f t="shared" si="0"/>
        <v>45</v>
      </c>
      <c r="B63" s="2907"/>
      <c r="C63" s="2025"/>
      <c r="D63" s="1813"/>
      <c r="E63" s="2113"/>
      <c r="F63" s="1993"/>
      <c r="G63" s="1561"/>
      <c r="H63" s="1561"/>
      <c r="I63" s="1561"/>
    </row>
    <row r="64" spans="1:9" ht="14.1" customHeight="1">
      <c r="A64" s="3255">
        <f t="shared" si="0"/>
        <v>46</v>
      </c>
      <c r="B64" s="2907" t="s">
        <v>546</v>
      </c>
      <c r="C64" s="2025">
        <f>+C121</f>
        <v>4839303</v>
      </c>
      <c r="D64" s="2945" t="str">
        <f>+D121</f>
        <v xml:space="preserve"> </v>
      </c>
      <c r="E64" s="2945">
        <f>+E121</f>
        <v>26143533</v>
      </c>
      <c r="F64" s="2944">
        <f>+F121</f>
        <v>212155763</v>
      </c>
      <c r="G64" s="2920"/>
      <c r="H64" s="1561"/>
      <c r="I64" s="1561"/>
    </row>
    <row r="65" spans="1:9" ht="14.1" customHeight="1">
      <c r="A65" s="3255">
        <f t="shared" si="0"/>
        <v>47</v>
      </c>
      <c r="B65" s="2907" t="s">
        <v>547</v>
      </c>
      <c r="C65" s="2025">
        <f>+C176</f>
        <v>-125232</v>
      </c>
      <c r="D65" s="1813"/>
      <c r="E65" s="2945">
        <f>+E176</f>
        <v>50871</v>
      </c>
      <c r="F65" s="2944">
        <f>+F176</f>
        <v>782363</v>
      </c>
      <c r="G65" s="2920"/>
      <c r="H65" s="1561"/>
      <c r="I65" s="1561"/>
    </row>
    <row r="66" spans="1:9" ht="14.1" customHeight="1" thickBot="1">
      <c r="A66" s="2163"/>
      <c r="B66" s="1955" t="s">
        <v>172</v>
      </c>
      <c r="C66" s="1986">
        <f>SUM(C19:C65)</f>
        <v>7851181</v>
      </c>
      <c r="D66" s="2164" t="s">
        <v>1788</v>
      </c>
      <c r="E66" s="1982">
        <f>SUM(E19:E65)</f>
        <v>155732784</v>
      </c>
      <c r="F66" s="1983">
        <f>SUM(F19:F65)</f>
        <v>1018179972</v>
      </c>
      <c r="G66" s="1561"/>
      <c r="H66" s="1561"/>
      <c r="I66" s="1561"/>
    </row>
    <row r="67" spans="1:9">
      <c r="A67" s="1561"/>
      <c r="B67" s="1561" t="s">
        <v>1788</v>
      </c>
      <c r="C67" s="1561" t="s">
        <v>1788</v>
      </c>
      <c r="D67" s="1561"/>
      <c r="E67" s="1561"/>
      <c r="F67" s="1561"/>
      <c r="G67" s="1561"/>
      <c r="H67" s="1561"/>
      <c r="I67" s="1561"/>
    </row>
    <row r="68" spans="1:9">
      <c r="A68" s="2503" t="s">
        <v>4664</v>
      </c>
      <c r="B68" s="2503"/>
      <c r="C68" s="1561"/>
      <c r="D68" s="1561"/>
      <c r="E68" s="1561"/>
      <c r="F68" s="1561"/>
      <c r="G68" s="1561"/>
      <c r="H68" s="1561"/>
      <c r="I68" s="1561"/>
    </row>
    <row r="69" spans="1:9">
      <c r="A69" s="1576" t="s">
        <v>548</v>
      </c>
      <c r="B69" s="1576"/>
      <c r="C69" s="1576"/>
      <c r="D69" s="1576"/>
      <c r="E69" s="1576"/>
      <c r="F69" s="1576"/>
      <c r="G69" s="1561"/>
      <c r="H69" s="1561"/>
      <c r="I69" s="1561"/>
    </row>
    <row r="70" spans="1:9">
      <c r="A70" s="1561"/>
      <c r="B70" s="1561"/>
      <c r="C70" s="1561"/>
      <c r="D70" s="1561"/>
      <c r="E70" s="1561"/>
      <c r="F70" s="1561"/>
      <c r="G70" s="1561"/>
      <c r="H70" s="1561"/>
      <c r="I70" s="1561"/>
    </row>
    <row r="71" spans="1:9" ht="15.75">
      <c r="A71" s="1580" t="s">
        <v>1192</v>
      </c>
      <c r="B71" s="1576"/>
      <c r="C71" s="1576"/>
      <c r="D71" s="1576"/>
      <c r="E71" s="1576"/>
      <c r="F71" s="1576"/>
      <c r="G71" s="1561"/>
      <c r="H71" s="1561"/>
      <c r="I71" s="1561"/>
    </row>
    <row r="72" spans="1:9">
      <c r="A72" s="1561"/>
      <c r="B72" s="1561"/>
      <c r="C72" s="1561"/>
      <c r="D72" s="1561"/>
      <c r="E72" s="1561"/>
      <c r="F72" s="1561"/>
      <c r="G72" s="1561"/>
      <c r="H72" s="1561"/>
      <c r="I72" s="1561"/>
    </row>
    <row r="73" spans="1:9" ht="15.75" thickBot="1">
      <c r="A73" s="1561" t="str">
        <f>'Data Sheet'!$C$25</f>
        <v xml:space="preserve">New York State Electric &amp; Gas Corporation </v>
      </c>
      <c r="B73" s="1561"/>
      <c r="C73" s="1561"/>
      <c r="D73" s="1561"/>
      <c r="E73" s="1998" t="str">
        <f>'Data Sheet'!$C$40</f>
        <v xml:space="preserve"> </v>
      </c>
      <c r="F73" s="1707" t="str">
        <f>'Data Sheet'!$C$38</f>
        <v>12/31/2017</v>
      </c>
      <c r="G73" s="1561"/>
      <c r="H73" s="1561"/>
      <c r="I73" s="1561"/>
    </row>
    <row r="74" spans="1:9">
      <c r="A74" s="1535"/>
      <c r="B74" s="1693"/>
      <c r="C74" s="1693"/>
      <c r="D74" s="1693"/>
      <c r="E74" s="2165"/>
      <c r="F74" s="1902"/>
      <c r="G74" s="1561"/>
      <c r="H74" s="1561"/>
      <c r="I74" s="1561"/>
    </row>
    <row r="75" spans="1:9" ht="15.75">
      <c r="A75" s="1579" t="s">
        <v>535</v>
      </c>
      <c r="B75" s="1576"/>
      <c r="C75" s="1576"/>
      <c r="D75" s="1576"/>
      <c r="E75" s="1576"/>
      <c r="F75" s="2000"/>
      <c r="G75" s="1561"/>
      <c r="H75" s="1561"/>
      <c r="I75" s="1561"/>
    </row>
    <row r="76" spans="1:9">
      <c r="A76" s="2027"/>
      <c r="B76" s="1576"/>
      <c r="C76" s="1576"/>
      <c r="D76" s="1576"/>
      <c r="E76" s="1576"/>
      <c r="F76" s="2000"/>
      <c r="G76" s="1561"/>
      <c r="H76" s="1561"/>
      <c r="I76" s="1561"/>
    </row>
    <row r="77" spans="1:9">
      <c r="A77" s="1911"/>
      <c r="B77" s="1912"/>
      <c r="C77" s="1912"/>
      <c r="D77" s="2166" t="s">
        <v>540</v>
      </c>
      <c r="E77" s="1818"/>
      <c r="F77" s="2167"/>
      <c r="G77" s="1561"/>
      <c r="H77" s="1561"/>
      <c r="I77" s="1561"/>
    </row>
    <row r="78" spans="1:9">
      <c r="A78" s="1567"/>
      <c r="B78" s="1832" t="s">
        <v>541</v>
      </c>
      <c r="C78" s="1813"/>
      <c r="D78" s="1832" t="s">
        <v>176</v>
      </c>
      <c r="E78" s="1813"/>
      <c r="F78" s="1914" t="s">
        <v>1834</v>
      </c>
      <c r="G78" s="1561"/>
      <c r="H78" s="2902"/>
      <c r="I78" s="1561"/>
    </row>
    <row r="79" spans="1:9">
      <c r="A79" s="1567" t="s">
        <v>1728</v>
      </c>
      <c r="B79" s="1832" t="s">
        <v>542</v>
      </c>
      <c r="C79" s="1832" t="s">
        <v>543</v>
      </c>
      <c r="D79" s="1832" t="s">
        <v>525</v>
      </c>
      <c r="E79" s="1832" t="s">
        <v>1838</v>
      </c>
      <c r="F79" s="1914" t="s">
        <v>2517</v>
      </c>
      <c r="G79" s="1561"/>
      <c r="H79" s="2912"/>
      <c r="I79" s="1561"/>
    </row>
    <row r="80" spans="1:9">
      <c r="A80" s="1915" t="s">
        <v>1731</v>
      </c>
      <c r="B80" s="1916" t="s">
        <v>3021</v>
      </c>
      <c r="C80" s="1916" t="s">
        <v>3022</v>
      </c>
      <c r="D80" s="1916" t="s">
        <v>3023</v>
      </c>
      <c r="E80" s="1916" t="s">
        <v>544</v>
      </c>
      <c r="F80" s="1917" t="s">
        <v>545</v>
      </c>
      <c r="G80" s="1561"/>
      <c r="H80" s="2903"/>
      <c r="I80" s="1561"/>
    </row>
    <row r="81" spans="1:9">
      <c r="A81" s="1567">
        <v>1</v>
      </c>
      <c r="B81" s="2911" t="s">
        <v>4823</v>
      </c>
      <c r="C81" s="2134">
        <v>0</v>
      </c>
      <c r="D81" s="2911">
        <v>495</v>
      </c>
      <c r="E81" s="2134">
        <v>60913</v>
      </c>
      <c r="F81" s="1992">
        <v>204627</v>
      </c>
      <c r="G81" s="1561"/>
      <c r="H81" s="1561"/>
      <c r="I81" s="1561"/>
    </row>
    <row r="82" spans="1:9">
      <c r="A82" s="1567">
        <v>2</v>
      </c>
      <c r="B82" s="2911"/>
      <c r="C82" s="2025"/>
      <c r="D82" s="2911"/>
      <c r="E82" s="2025"/>
      <c r="F82" s="1993"/>
      <c r="G82" s="1561"/>
      <c r="H82" s="1561"/>
      <c r="I82" s="1561"/>
    </row>
    <row r="83" spans="1:9">
      <c r="A83" s="1567">
        <v>3</v>
      </c>
      <c r="B83" s="2911" t="s">
        <v>4824</v>
      </c>
      <c r="C83" s="2025">
        <v>0</v>
      </c>
      <c r="D83" s="2911">
        <v>0</v>
      </c>
      <c r="E83" s="2025">
        <v>0</v>
      </c>
      <c r="F83" s="1993">
        <v>1704415</v>
      </c>
      <c r="G83" s="1561"/>
      <c r="H83" s="1561"/>
      <c r="I83" s="1561"/>
    </row>
    <row r="84" spans="1:9">
      <c r="A84" s="1567">
        <v>4</v>
      </c>
      <c r="B84" s="2911" t="s">
        <v>4825</v>
      </c>
      <c r="C84" s="2025"/>
      <c r="D84" s="2911"/>
      <c r="E84" s="2025"/>
      <c r="F84" s="1993"/>
      <c r="G84" s="1561"/>
      <c r="H84" s="1561"/>
      <c r="I84" s="1561"/>
    </row>
    <row r="85" spans="1:9">
      <c r="A85" s="1567">
        <v>5</v>
      </c>
      <c r="B85" s="2911"/>
      <c r="C85" s="2025"/>
      <c r="D85" s="2911"/>
      <c r="E85" s="2025"/>
      <c r="F85" s="1993"/>
      <c r="G85" s="1561"/>
      <c r="H85" s="1561"/>
      <c r="I85" s="1561"/>
    </row>
    <row r="86" spans="1:9">
      <c r="A86" s="1567">
        <v>6</v>
      </c>
      <c r="B86" s="2911" t="s">
        <v>4826</v>
      </c>
      <c r="C86" s="2025">
        <v>-6647690</v>
      </c>
      <c r="D86" s="2911">
        <v>0</v>
      </c>
      <c r="E86" s="2025">
        <v>0</v>
      </c>
      <c r="F86" s="1993">
        <v>1205949</v>
      </c>
      <c r="G86" s="1561"/>
      <c r="H86" s="1561"/>
      <c r="I86" s="1561"/>
    </row>
    <row r="87" spans="1:9">
      <c r="A87" s="1567">
        <v>7</v>
      </c>
      <c r="B87" s="2911"/>
      <c r="C87" s="2025"/>
      <c r="D87" s="2911"/>
      <c r="E87" s="2025"/>
      <c r="F87" s="1993"/>
      <c r="G87" s="1561"/>
      <c r="H87" s="1561"/>
      <c r="I87" s="1561"/>
    </row>
    <row r="88" spans="1:9">
      <c r="A88" s="1567">
        <v>8</v>
      </c>
      <c r="B88" s="2911" t="s">
        <v>4827</v>
      </c>
      <c r="C88" s="2025">
        <v>-8581300</v>
      </c>
      <c r="D88" s="2911">
        <v>0</v>
      </c>
      <c r="E88" s="2025">
        <v>0</v>
      </c>
      <c r="F88" s="1993">
        <v>27946</v>
      </c>
      <c r="G88" s="1561"/>
      <c r="H88" s="1561"/>
      <c r="I88" s="1561"/>
    </row>
    <row r="89" spans="1:9">
      <c r="A89" s="1567">
        <v>9</v>
      </c>
      <c r="B89" s="2911"/>
      <c r="C89" s="2025"/>
      <c r="D89" s="2911"/>
      <c r="E89" s="2025"/>
      <c r="F89" s="1993"/>
      <c r="G89" s="1561"/>
      <c r="H89" s="1561"/>
      <c r="I89" s="1561"/>
    </row>
    <row r="90" spans="1:9">
      <c r="A90" s="1567">
        <v>10</v>
      </c>
      <c r="B90" s="2911" t="s">
        <v>4828</v>
      </c>
      <c r="C90" s="2025">
        <v>-2964893</v>
      </c>
      <c r="D90" s="2911">
        <v>0</v>
      </c>
      <c r="E90" s="2113">
        <v>0</v>
      </c>
      <c r="F90" s="1993">
        <v>-326991</v>
      </c>
      <c r="G90" s="1561"/>
      <c r="H90" s="1561"/>
      <c r="I90" s="1561"/>
    </row>
    <row r="91" spans="1:9">
      <c r="A91" s="1567">
        <v>11</v>
      </c>
      <c r="B91" s="2911" t="s">
        <v>4829</v>
      </c>
      <c r="C91" s="2025"/>
      <c r="D91" s="2911"/>
      <c r="E91" s="2025"/>
      <c r="F91" s="1993"/>
      <c r="G91" s="1561"/>
      <c r="H91" s="1561"/>
      <c r="I91" s="1561"/>
    </row>
    <row r="92" spans="1:9">
      <c r="A92" s="1567">
        <v>12</v>
      </c>
      <c r="B92" s="2911"/>
      <c r="C92" s="2025"/>
      <c r="D92" s="2911"/>
      <c r="E92" s="2025"/>
      <c r="F92" s="1993"/>
      <c r="G92" s="1561"/>
      <c r="H92" s="1561"/>
      <c r="I92" s="1561"/>
    </row>
    <row r="93" spans="1:9">
      <c r="A93" s="1567">
        <v>13</v>
      </c>
      <c r="B93" s="2911" t="s">
        <v>4830</v>
      </c>
      <c r="C93" s="2025">
        <v>0</v>
      </c>
      <c r="D93" s="2911">
        <v>930.2</v>
      </c>
      <c r="E93" s="2025">
        <v>112899</v>
      </c>
      <c r="F93" s="1993">
        <v>376329</v>
      </c>
      <c r="G93" s="1561"/>
      <c r="H93" s="1561"/>
      <c r="I93" s="1561"/>
    </row>
    <row r="94" spans="1:9">
      <c r="A94" s="1567">
        <v>14</v>
      </c>
      <c r="B94" s="2911" t="s">
        <v>4831</v>
      </c>
      <c r="C94" s="2025"/>
      <c r="D94" s="2911"/>
      <c r="E94" s="2025"/>
      <c r="F94" s="1993"/>
      <c r="G94" s="1561"/>
      <c r="H94" s="1561"/>
      <c r="I94" s="1561"/>
    </row>
    <row r="95" spans="1:9">
      <c r="A95" s="1567">
        <v>15</v>
      </c>
      <c r="B95" s="2911"/>
      <c r="C95" s="2025"/>
      <c r="D95" s="2911"/>
      <c r="E95" s="2025"/>
      <c r="F95" s="1993"/>
      <c r="G95" s="1561"/>
      <c r="H95" s="1561"/>
      <c r="I95" s="1561"/>
    </row>
    <row r="96" spans="1:9">
      <c r="A96" s="1567">
        <v>19</v>
      </c>
      <c r="B96" s="2911" t="s">
        <v>4832</v>
      </c>
      <c r="C96" s="2025"/>
      <c r="D96" s="1813"/>
      <c r="E96" s="2025"/>
      <c r="F96" s="1993"/>
    </row>
    <row r="97" spans="1:6">
      <c r="A97" s="1567">
        <v>20</v>
      </c>
      <c r="B97" s="2911" t="s">
        <v>4833</v>
      </c>
      <c r="C97" s="2025">
        <v>-4533334</v>
      </c>
      <c r="D97" s="1813">
        <v>456</v>
      </c>
      <c r="E97" s="2025">
        <v>2097200</v>
      </c>
      <c r="F97" s="1993">
        <v>2457333</v>
      </c>
    </row>
    <row r="98" spans="1:6">
      <c r="A98" s="1567">
        <v>21</v>
      </c>
      <c r="B98" s="2911"/>
      <c r="C98" s="2025"/>
      <c r="D98" s="1813"/>
      <c r="E98" s="2025"/>
      <c r="F98" s="1993"/>
    </row>
    <row r="99" spans="1:6">
      <c r="A99" s="1567">
        <v>22</v>
      </c>
      <c r="B99" s="2911" t="s">
        <v>4834</v>
      </c>
      <c r="C99" s="2025">
        <v>-1320678</v>
      </c>
      <c r="D99" s="1813">
        <v>926</v>
      </c>
      <c r="E99" s="2025">
        <v>17780567</v>
      </c>
      <c r="F99" s="1993">
        <v>72710259</v>
      </c>
    </row>
    <row r="100" spans="1:6">
      <c r="A100" s="1567">
        <v>23</v>
      </c>
      <c r="B100" s="2911" t="s">
        <v>4803</v>
      </c>
      <c r="C100" s="2025"/>
      <c r="D100" s="1813"/>
      <c r="E100" s="2025"/>
      <c r="F100" s="1993"/>
    </row>
    <row r="101" spans="1:6">
      <c r="A101" s="1567">
        <v>24</v>
      </c>
      <c r="B101" s="2911"/>
      <c r="C101" s="2025"/>
      <c r="D101" s="1813"/>
      <c r="E101" s="2025"/>
      <c r="F101" s="1993"/>
    </row>
    <row r="102" spans="1:6">
      <c r="A102" s="1567">
        <v>25</v>
      </c>
      <c r="B102" s="2911" t="s">
        <v>4835</v>
      </c>
      <c r="C102" s="2025">
        <v>0</v>
      </c>
      <c r="D102" s="2901">
        <v>456495</v>
      </c>
      <c r="E102" s="2025">
        <v>423275</v>
      </c>
      <c r="F102" s="1993">
        <v>1410918</v>
      </c>
    </row>
    <row r="103" spans="1:6">
      <c r="A103" s="1567">
        <v>26</v>
      </c>
      <c r="B103" s="2911" t="s">
        <v>4836</v>
      </c>
      <c r="C103" s="2025"/>
      <c r="D103" s="1813"/>
      <c r="E103" s="2025"/>
      <c r="F103" s="1993"/>
    </row>
    <row r="104" spans="1:6">
      <c r="A104" s="1567">
        <v>27</v>
      </c>
      <c r="B104" s="2911"/>
      <c r="C104" s="2025"/>
      <c r="D104" s="1813"/>
      <c r="E104" s="2025"/>
      <c r="F104" s="1993"/>
    </row>
    <row r="105" spans="1:6">
      <c r="A105" s="1567">
        <v>28</v>
      </c>
      <c r="B105" s="2911" t="s">
        <v>4837</v>
      </c>
      <c r="C105" s="2025">
        <v>22059992</v>
      </c>
      <c r="D105" s="2901">
        <v>456495</v>
      </c>
      <c r="E105" s="2025">
        <v>2582579</v>
      </c>
      <c r="F105" s="1993">
        <v>95570552</v>
      </c>
    </row>
    <row r="106" spans="1:6">
      <c r="A106" s="1567">
        <v>29</v>
      </c>
      <c r="B106" s="2911" t="s">
        <v>4838</v>
      </c>
      <c r="C106" s="2025"/>
      <c r="D106" s="1813"/>
      <c r="E106" s="2025"/>
      <c r="F106" s="1993"/>
    </row>
    <row r="107" spans="1:6">
      <c r="A107" s="1567">
        <v>30</v>
      </c>
      <c r="B107" s="2911" t="s">
        <v>4839</v>
      </c>
      <c r="C107" s="2025"/>
      <c r="D107" s="1813"/>
      <c r="E107" s="2025"/>
      <c r="F107" s="1993"/>
    </row>
    <row r="108" spans="1:6">
      <c r="A108" s="1567">
        <v>31</v>
      </c>
      <c r="B108" s="2911"/>
      <c r="C108" s="2025"/>
      <c r="D108" s="1813"/>
      <c r="E108" s="2113"/>
      <c r="F108" s="1993"/>
    </row>
    <row r="109" spans="1:6">
      <c r="A109" s="1567">
        <v>32</v>
      </c>
      <c r="B109" s="2911" t="s">
        <v>4840</v>
      </c>
      <c r="C109" s="2025">
        <v>-2425754</v>
      </c>
      <c r="D109" s="1813">
        <v>456</v>
      </c>
      <c r="E109" s="2113">
        <v>3086100</v>
      </c>
      <c r="F109" s="1993">
        <v>8432746</v>
      </c>
    </row>
    <row r="110" spans="1:6">
      <c r="A110" s="1567">
        <v>33</v>
      </c>
      <c r="B110" s="2911" t="s">
        <v>4803</v>
      </c>
      <c r="C110" s="2025"/>
      <c r="D110" s="1813"/>
      <c r="E110" s="2113"/>
      <c r="F110" s="1993"/>
    </row>
    <row r="111" spans="1:6">
      <c r="A111" s="1567">
        <v>34</v>
      </c>
      <c r="B111" s="2911"/>
      <c r="C111" s="2025"/>
      <c r="D111" s="1813"/>
      <c r="E111" s="2113"/>
      <c r="F111" s="1993"/>
    </row>
    <row r="112" spans="1:6">
      <c r="A112" s="1567">
        <v>35</v>
      </c>
      <c r="B112" s="2911" t="s">
        <v>4841</v>
      </c>
      <c r="C112" s="2025">
        <v>1581898</v>
      </c>
      <c r="D112" s="1813"/>
      <c r="E112" s="2113">
        <v>0</v>
      </c>
      <c r="F112" s="1993">
        <v>3708982</v>
      </c>
    </row>
    <row r="113" spans="1:6">
      <c r="A113" s="1567">
        <v>36</v>
      </c>
      <c r="B113" s="2911"/>
      <c r="C113" s="2025"/>
      <c r="D113" s="1813"/>
      <c r="E113" s="2113"/>
      <c r="F113" s="1993"/>
    </row>
    <row r="114" spans="1:6">
      <c r="A114" s="1567">
        <v>37</v>
      </c>
      <c r="B114" s="2911" t="s">
        <v>4842</v>
      </c>
      <c r="C114" s="2025">
        <v>6116004</v>
      </c>
      <c r="D114" s="1813"/>
      <c r="E114" s="2113"/>
      <c r="F114" s="1993">
        <v>11998387</v>
      </c>
    </row>
    <row r="115" spans="1:6">
      <c r="A115" s="1567">
        <v>38</v>
      </c>
      <c r="B115" s="2911"/>
      <c r="C115" s="2025"/>
      <c r="D115" s="1813"/>
      <c r="E115" s="2113"/>
      <c r="F115" s="1993"/>
    </row>
    <row r="116" spans="1:6">
      <c r="A116" s="1567">
        <v>39</v>
      </c>
      <c r="B116" s="2911" t="s">
        <v>4843</v>
      </c>
      <c r="C116" s="2025">
        <v>1542571</v>
      </c>
      <c r="D116" s="1813"/>
      <c r="E116" s="2113"/>
      <c r="F116" s="1993">
        <v>12446824</v>
      </c>
    </row>
    <row r="117" spans="1:6">
      <c r="A117" s="1567">
        <v>40</v>
      </c>
      <c r="B117" s="2911" t="s">
        <v>4798</v>
      </c>
      <c r="C117" s="2025"/>
      <c r="D117" s="1813"/>
      <c r="E117" s="2113"/>
      <c r="F117" s="1993"/>
    </row>
    <row r="118" spans="1:6">
      <c r="A118" s="1567">
        <v>41</v>
      </c>
      <c r="B118" s="2911"/>
      <c r="C118" s="2025"/>
      <c r="D118" s="1813"/>
      <c r="E118" s="2113"/>
      <c r="F118" s="1993"/>
    </row>
    <row r="119" spans="1:6">
      <c r="A119" s="1567">
        <v>42</v>
      </c>
      <c r="B119" s="2911" t="s">
        <v>4844</v>
      </c>
      <c r="C119" s="2025">
        <v>12487</v>
      </c>
      <c r="D119" s="1813"/>
      <c r="E119" s="2113"/>
      <c r="F119" s="1993">
        <v>227487</v>
      </c>
    </row>
    <row r="120" spans="1:6">
      <c r="A120" s="1567">
        <v>43</v>
      </c>
      <c r="B120" s="2911" t="s">
        <v>4845</v>
      </c>
      <c r="C120" s="2025"/>
      <c r="D120" s="1813"/>
      <c r="E120" s="2113"/>
      <c r="F120" s="1993"/>
    </row>
    <row r="121" spans="1:6" ht="15.75" thickBot="1">
      <c r="A121" s="2163">
        <v>44</v>
      </c>
      <c r="B121" s="1955" t="s">
        <v>172</v>
      </c>
      <c r="C121" s="1982">
        <f>SUM(C81:C120)</f>
        <v>4839303</v>
      </c>
      <c r="D121" s="2164" t="s">
        <v>1788</v>
      </c>
      <c r="E121" s="1982">
        <f>SUM(E81:E120)</f>
        <v>26143533</v>
      </c>
      <c r="F121" s="1983">
        <f>SUM(F81:F120)</f>
        <v>212155763</v>
      </c>
    </row>
    <row r="122" spans="1:6">
      <c r="A122" s="1561"/>
      <c r="B122" s="1561" t="s">
        <v>1788</v>
      </c>
      <c r="C122" s="1561" t="s">
        <v>1788</v>
      </c>
      <c r="D122" s="1561"/>
      <c r="E122" s="1561"/>
      <c r="F122" s="1561"/>
    </row>
    <row r="123" spans="1:6">
      <c r="A123" s="2503" t="s">
        <v>4664</v>
      </c>
      <c r="B123" s="2503"/>
      <c r="C123" s="1561"/>
      <c r="D123" s="1561"/>
      <c r="E123" s="1561"/>
      <c r="F123" s="1561"/>
    </row>
    <row r="124" spans="1:6">
      <c r="A124" s="1576" t="s">
        <v>549</v>
      </c>
      <c r="B124" s="1576"/>
      <c r="C124" s="1576"/>
      <c r="D124" s="1576"/>
      <c r="E124" s="1576"/>
      <c r="F124" s="1576"/>
    </row>
    <row r="125" spans="1:6" ht="15.75" thickBot="1">
      <c r="A125" s="1561" t="str">
        <f>'Data Sheet'!$C$25</f>
        <v xml:space="preserve">New York State Electric &amp; Gas Corporation </v>
      </c>
      <c r="B125" s="1561"/>
      <c r="C125" s="1561"/>
      <c r="D125" s="1561"/>
      <c r="E125" s="1998" t="str">
        <f>'Data Sheet'!$C$40</f>
        <v xml:space="preserve"> </v>
      </c>
      <c r="F125" s="1707" t="str">
        <f>'Data Sheet'!$C$38</f>
        <v>12/31/2017</v>
      </c>
    </row>
    <row r="126" spans="1:6">
      <c r="A126" s="1535"/>
      <c r="B126" s="1693"/>
      <c r="C126" s="1693"/>
      <c r="D126" s="1693"/>
      <c r="E126" s="2165"/>
      <c r="F126" s="1902"/>
    </row>
    <row r="127" spans="1:6" ht="15.75">
      <c r="A127" s="1579" t="s">
        <v>535</v>
      </c>
      <c r="B127" s="1576"/>
      <c r="C127" s="1576"/>
      <c r="D127" s="1576"/>
      <c r="E127" s="1576"/>
      <c r="F127" s="2000"/>
    </row>
    <row r="128" spans="1:6">
      <c r="A128" s="2027"/>
      <c r="B128" s="1576"/>
      <c r="C128" s="1576"/>
      <c r="D128" s="1576"/>
      <c r="E128" s="1576"/>
      <c r="F128" s="2000"/>
    </row>
    <row r="129" spans="1:6" ht="18.399999999999999" customHeight="1">
      <c r="A129" s="1911"/>
      <c r="B129" s="1912"/>
      <c r="C129" s="1912"/>
      <c r="D129" s="2166" t="s">
        <v>540</v>
      </c>
      <c r="E129" s="1818"/>
      <c r="F129" s="2167"/>
    </row>
    <row r="130" spans="1:6" ht="18.399999999999999" customHeight="1">
      <c r="A130" s="1567"/>
      <c r="B130" s="1832" t="s">
        <v>541</v>
      </c>
      <c r="C130" s="1813"/>
      <c r="D130" s="1832" t="s">
        <v>176</v>
      </c>
      <c r="E130" s="1813"/>
      <c r="F130" s="1914" t="s">
        <v>1834</v>
      </c>
    </row>
    <row r="131" spans="1:6" ht="18.399999999999999" customHeight="1">
      <c r="A131" s="1567" t="s">
        <v>1728</v>
      </c>
      <c r="B131" s="1832" t="s">
        <v>542</v>
      </c>
      <c r="C131" s="1832" t="s">
        <v>543</v>
      </c>
      <c r="D131" s="1832" t="s">
        <v>525</v>
      </c>
      <c r="E131" s="1832" t="s">
        <v>1838</v>
      </c>
      <c r="F131" s="1914" t="s">
        <v>2517</v>
      </c>
    </row>
    <row r="132" spans="1:6" ht="18.399999999999999" customHeight="1">
      <c r="A132" s="1915" t="s">
        <v>1731</v>
      </c>
      <c r="B132" s="1916" t="s">
        <v>3021</v>
      </c>
      <c r="C132" s="1916" t="s">
        <v>3022</v>
      </c>
      <c r="D132" s="1916" t="s">
        <v>3023</v>
      </c>
      <c r="E132" s="1916" t="s">
        <v>544</v>
      </c>
      <c r="F132" s="1917" t="s">
        <v>545</v>
      </c>
    </row>
    <row r="133" spans="1:6" ht="18.399999999999999" customHeight="1">
      <c r="A133" s="1567">
        <v>1</v>
      </c>
      <c r="B133" s="2913" t="s">
        <v>4846</v>
      </c>
      <c r="C133" s="2134">
        <v>-686688</v>
      </c>
      <c r="D133" s="2134"/>
      <c r="E133" s="2134"/>
      <c r="F133" s="1992"/>
    </row>
    <row r="134" spans="1:6" ht="18.399999999999999" customHeight="1">
      <c r="A134" s="1567">
        <v>2</v>
      </c>
      <c r="B134" s="2913" t="s">
        <v>5974</v>
      </c>
      <c r="C134" s="2025"/>
      <c r="D134" s="1813"/>
      <c r="E134" s="2025"/>
      <c r="F134" s="1993"/>
    </row>
    <row r="135" spans="1:6" ht="18.399999999999999" customHeight="1">
      <c r="A135" s="1567">
        <v>3</v>
      </c>
      <c r="B135" s="2913"/>
      <c r="C135" s="2025"/>
      <c r="D135" s="1813"/>
      <c r="E135" s="2025"/>
      <c r="F135" s="1993"/>
    </row>
    <row r="136" spans="1:6" ht="18.399999999999999" customHeight="1">
      <c r="A136" s="1567">
        <v>4</v>
      </c>
      <c r="B136" s="2913" t="s">
        <v>4847</v>
      </c>
      <c r="C136" s="2025">
        <v>-40740</v>
      </c>
      <c r="D136" s="1813" t="s">
        <v>4822</v>
      </c>
      <c r="E136" s="2025">
        <v>26459</v>
      </c>
      <c r="F136" s="1993">
        <v>98790</v>
      </c>
    </row>
    <row r="137" spans="1:6" ht="18.399999999999999" customHeight="1">
      <c r="A137" s="1567">
        <v>5</v>
      </c>
      <c r="B137" s="2913"/>
      <c r="C137" s="2025"/>
      <c r="D137" s="2913"/>
      <c r="E137" s="2025"/>
      <c r="F137" s="1993"/>
    </row>
    <row r="138" spans="1:6" ht="18.399999999999999" customHeight="1">
      <c r="A138" s="1567">
        <v>6</v>
      </c>
      <c r="B138" s="2913" t="s">
        <v>4848</v>
      </c>
      <c r="C138" s="2025">
        <v>602196</v>
      </c>
      <c r="D138" s="2913" t="s">
        <v>4822</v>
      </c>
      <c r="E138" s="2025">
        <v>24412</v>
      </c>
      <c r="F138" s="1993">
        <v>683573</v>
      </c>
    </row>
    <row r="139" spans="1:6" ht="18.399999999999999" customHeight="1">
      <c r="A139" s="1567">
        <v>7</v>
      </c>
      <c r="B139" s="1813"/>
      <c r="C139" s="2025"/>
      <c r="D139" s="1813"/>
      <c r="E139" s="2025"/>
      <c r="F139" s="1993"/>
    </row>
    <row r="140" spans="1:6" ht="18.399999999999999" customHeight="1">
      <c r="A140" s="1567">
        <v>8</v>
      </c>
      <c r="B140" s="1813"/>
      <c r="C140" s="2025"/>
      <c r="D140" s="1813"/>
      <c r="E140" s="2025"/>
      <c r="F140" s="1993"/>
    </row>
    <row r="141" spans="1:6" ht="18.399999999999999" customHeight="1">
      <c r="A141" s="1567">
        <v>9</v>
      </c>
      <c r="B141" s="1813"/>
      <c r="C141" s="2025"/>
      <c r="D141" s="1813"/>
      <c r="E141" s="2025"/>
      <c r="F141" s="1993"/>
    </row>
    <row r="142" spans="1:6" ht="18.399999999999999" customHeight="1">
      <c r="A142" s="1567">
        <v>10</v>
      </c>
      <c r="B142" s="1813"/>
      <c r="C142" s="2025"/>
      <c r="D142" s="1813"/>
      <c r="E142" s="2113"/>
      <c r="F142" s="1993"/>
    </row>
    <row r="143" spans="1:6" ht="18.399999999999999" customHeight="1">
      <c r="A143" s="1567">
        <v>11</v>
      </c>
      <c r="B143" s="1813"/>
      <c r="C143" s="2025"/>
      <c r="D143" s="1813"/>
      <c r="E143" s="2025"/>
      <c r="F143" s="1993"/>
    </row>
    <row r="144" spans="1:6" ht="18.399999999999999" customHeight="1">
      <c r="A144" s="1567">
        <v>12</v>
      </c>
      <c r="B144" s="1813"/>
      <c r="C144" s="2025"/>
      <c r="D144" s="1813"/>
      <c r="E144" s="2025"/>
      <c r="F144" s="1993"/>
    </row>
    <row r="145" spans="1:6" ht="18.399999999999999" customHeight="1">
      <c r="A145" s="1567">
        <v>13</v>
      </c>
      <c r="B145" s="1813"/>
      <c r="C145" s="2025"/>
      <c r="D145" s="1813"/>
      <c r="E145" s="2025"/>
      <c r="F145" s="1993"/>
    </row>
    <row r="146" spans="1:6" ht="18.399999999999999" customHeight="1">
      <c r="A146" s="1567">
        <v>14</v>
      </c>
      <c r="B146" s="1813"/>
      <c r="C146" s="2025"/>
      <c r="D146" s="1813"/>
      <c r="E146" s="2025"/>
      <c r="F146" s="1993"/>
    </row>
    <row r="147" spans="1:6" ht="18.399999999999999" customHeight="1">
      <c r="A147" s="1567">
        <v>15</v>
      </c>
      <c r="B147" s="1813"/>
      <c r="C147" s="2025"/>
      <c r="D147" s="1813"/>
      <c r="E147" s="2025"/>
      <c r="F147" s="1993"/>
    </row>
    <row r="148" spans="1:6" ht="18.399999999999999" customHeight="1">
      <c r="A148" s="1567">
        <v>16</v>
      </c>
      <c r="B148" s="1813"/>
      <c r="C148" s="2025"/>
      <c r="D148" s="1813"/>
      <c r="E148" s="2025"/>
      <c r="F148" s="1993"/>
    </row>
    <row r="149" spans="1:6" ht="18.399999999999999" customHeight="1">
      <c r="A149" s="1567">
        <v>17</v>
      </c>
      <c r="B149" s="1813"/>
      <c r="C149" s="2025"/>
      <c r="D149" s="1813"/>
      <c r="E149" s="2025"/>
      <c r="F149" s="1993"/>
    </row>
    <row r="150" spans="1:6" ht="18.399999999999999" customHeight="1">
      <c r="A150" s="1567">
        <v>18</v>
      </c>
      <c r="B150" s="1813"/>
      <c r="C150" s="2025"/>
      <c r="D150" s="1813"/>
      <c r="E150" s="2025"/>
      <c r="F150" s="1993"/>
    </row>
    <row r="151" spans="1:6" ht="18.399999999999999" customHeight="1">
      <c r="A151" s="1567">
        <v>19</v>
      </c>
      <c r="B151" s="1813"/>
      <c r="C151" s="2025"/>
      <c r="D151" s="1813"/>
      <c r="E151" s="2025"/>
      <c r="F151" s="1993"/>
    </row>
    <row r="152" spans="1:6" ht="18.399999999999999" customHeight="1">
      <c r="A152" s="1567">
        <v>20</v>
      </c>
      <c r="B152" s="1813"/>
      <c r="C152" s="2025"/>
      <c r="D152" s="1813"/>
      <c r="E152" s="2025"/>
      <c r="F152" s="1993"/>
    </row>
    <row r="153" spans="1:6" ht="18.399999999999999" customHeight="1">
      <c r="A153" s="1567">
        <v>21</v>
      </c>
      <c r="B153" s="1813"/>
      <c r="C153" s="2025"/>
      <c r="D153" s="1813"/>
      <c r="E153" s="2025"/>
      <c r="F153" s="1993"/>
    </row>
    <row r="154" spans="1:6" ht="18.399999999999999" customHeight="1">
      <c r="A154" s="1567">
        <v>22</v>
      </c>
      <c r="B154" s="1813"/>
      <c r="C154" s="2025"/>
      <c r="D154" s="1813"/>
      <c r="E154" s="2025"/>
      <c r="F154" s="1993"/>
    </row>
    <row r="155" spans="1:6" ht="18.399999999999999" customHeight="1">
      <c r="A155" s="1567">
        <v>23</v>
      </c>
      <c r="B155" s="1813"/>
      <c r="C155" s="2025"/>
      <c r="D155" s="1813"/>
      <c r="E155" s="2025"/>
      <c r="F155" s="1993"/>
    </row>
    <row r="156" spans="1:6" ht="18.399999999999999" customHeight="1">
      <c r="A156" s="1567">
        <v>24</v>
      </c>
      <c r="B156" s="1813"/>
      <c r="C156" s="2025"/>
      <c r="D156" s="1813"/>
      <c r="E156" s="2025"/>
      <c r="F156" s="1993"/>
    </row>
    <row r="157" spans="1:6" ht="18.399999999999999" customHeight="1">
      <c r="A157" s="1567">
        <v>25</v>
      </c>
      <c r="B157" s="1813"/>
      <c r="C157" s="2025"/>
      <c r="D157" s="1813"/>
      <c r="E157" s="2025"/>
      <c r="F157" s="1993"/>
    </row>
    <row r="158" spans="1:6" ht="18.399999999999999" customHeight="1">
      <c r="A158" s="1567">
        <v>26</v>
      </c>
      <c r="B158" s="1813"/>
      <c r="C158" s="2025"/>
      <c r="D158" s="1813"/>
      <c r="E158" s="2025"/>
      <c r="F158" s="1993"/>
    </row>
    <row r="159" spans="1:6" ht="18.399999999999999" customHeight="1">
      <c r="A159" s="1567">
        <v>27</v>
      </c>
      <c r="B159" s="1813"/>
      <c r="C159" s="2025"/>
      <c r="D159" s="1813"/>
      <c r="E159" s="2025"/>
      <c r="F159" s="1993"/>
    </row>
    <row r="160" spans="1:6" ht="18.399999999999999" customHeight="1">
      <c r="A160" s="1567">
        <v>28</v>
      </c>
      <c r="B160" s="1813"/>
      <c r="C160" s="2025"/>
      <c r="D160" s="1813"/>
      <c r="E160" s="2025"/>
      <c r="F160" s="1993"/>
    </row>
    <row r="161" spans="1:6" ht="18.399999999999999" customHeight="1">
      <c r="A161" s="1567">
        <v>29</v>
      </c>
      <c r="B161" s="1813"/>
      <c r="C161" s="2025"/>
      <c r="D161" s="1813"/>
      <c r="E161" s="2025"/>
      <c r="F161" s="1993"/>
    </row>
    <row r="162" spans="1:6" ht="18.399999999999999" customHeight="1">
      <c r="A162" s="1567">
        <v>30</v>
      </c>
      <c r="B162" s="1813"/>
      <c r="C162" s="2025"/>
      <c r="D162" s="1813"/>
      <c r="E162" s="2025"/>
      <c r="F162" s="1993"/>
    </row>
    <row r="163" spans="1:6" ht="18.399999999999999" customHeight="1">
      <c r="A163" s="1567">
        <v>31</v>
      </c>
      <c r="B163" s="1813"/>
      <c r="C163" s="2025"/>
      <c r="D163" s="1813"/>
      <c r="E163" s="2113"/>
      <c r="F163" s="1993"/>
    </row>
    <row r="164" spans="1:6" ht="18.399999999999999" customHeight="1">
      <c r="A164" s="1567">
        <v>32</v>
      </c>
      <c r="B164" s="1813"/>
      <c r="C164" s="2025"/>
      <c r="D164" s="1813"/>
      <c r="E164" s="2113"/>
      <c r="F164" s="1993"/>
    </row>
    <row r="165" spans="1:6" ht="18.399999999999999" customHeight="1">
      <c r="A165" s="1567">
        <v>33</v>
      </c>
      <c r="B165" s="1813"/>
      <c r="C165" s="2025"/>
      <c r="D165" s="1813"/>
      <c r="E165" s="2113"/>
      <c r="F165" s="1993"/>
    </row>
    <row r="166" spans="1:6" ht="18.399999999999999" customHeight="1">
      <c r="A166" s="1567">
        <v>34</v>
      </c>
      <c r="B166" s="1813"/>
      <c r="C166" s="2025"/>
      <c r="D166" s="1813"/>
      <c r="E166" s="2113"/>
      <c r="F166" s="1993"/>
    </row>
    <row r="167" spans="1:6" ht="18.399999999999999" customHeight="1">
      <c r="A167" s="1567">
        <v>35</v>
      </c>
      <c r="B167" s="1813"/>
      <c r="C167" s="2025"/>
      <c r="D167" s="1813"/>
      <c r="E167" s="2113"/>
      <c r="F167" s="1993"/>
    </row>
    <row r="168" spans="1:6" ht="18.399999999999999" customHeight="1">
      <c r="A168" s="1567">
        <v>36</v>
      </c>
      <c r="B168" s="1813"/>
      <c r="C168" s="2025"/>
      <c r="D168" s="1813"/>
      <c r="E168" s="2113"/>
      <c r="F168" s="1993"/>
    </row>
    <row r="169" spans="1:6" ht="18.399999999999999" customHeight="1">
      <c r="A169" s="1567">
        <v>37</v>
      </c>
      <c r="B169" s="1813"/>
      <c r="C169" s="2025"/>
      <c r="D169" s="1813"/>
      <c r="E169" s="2113"/>
      <c r="F169" s="1993"/>
    </row>
    <row r="170" spans="1:6" ht="18.399999999999999" customHeight="1">
      <c r="A170" s="1567">
        <v>38</v>
      </c>
      <c r="B170" s="1813"/>
      <c r="C170" s="2025"/>
      <c r="D170" s="1813"/>
      <c r="E170" s="2113"/>
      <c r="F170" s="1993"/>
    </row>
    <row r="171" spans="1:6" ht="18.399999999999999" customHeight="1">
      <c r="A171" s="1567">
        <v>39</v>
      </c>
      <c r="B171" s="1813"/>
      <c r="C171" s="2025"/>
      <c r="D171" s="1813"/>
      <c r="E171" s="2113"/>
      <c r="F171" s="1993"/>
    </row>
    <row r="172" spans="1:6" ht="18.399999999999999" customHeight="1">
      <c r="A172" s="1567">
        <v>40</v>
      </c>
      <c r="B172" s="1813"/>
      <c r="C172" s="2025"/>
      <c r="D172" s="1813"/>
      <c r="E172" s="2113"/>
      <c r="F172" s="1993"/>
    </row>
    <row r="173" spans="1:6" ht="18.399999999999999" customHeight="1">
      <c r="A173" s="1567">
        <v>41</v>
      </c>
      <c r="B173" s="1813"/>
      <c r="C173" s="2025"/>
      <c r="D173" s="1813"/>
      <c r="E173" s="2113"/>
      <c r="F173" s="1993"/>
    </row>
    <row r="174" spans="1:6" ht="18.399999999999999" customHeight="1">
      <c r="A174" s="1567">
        <v>42</v>
      </c>
      <c r="B174" s="1813"/>
      <c r="C174" s="2025"/>
      <c r="D174" s="1813"/>
      <c r="E174" s="2113"/>
      <c r="F174" s="1993"/>
    </row>
    <row r="175" spans="1:6" ht="18.399999999999999" customHeight="1">
      <c r="A175" s="1567">
        <v>43</v>
      </c>
      <c r="B175" s="1813"/>
      <c r="C175" s="2025"/>
      <c r="D175" s="1813"/>
      <c r="E175" s="2113"/>
      <c r="F175" s="1993"/>
    </row>
    <row r="176" spans="1:6" ht="18.399999999999999" customHeight="1" thickBot="1">
      <c r="A176" s="2163">
        <v>44</v>
      </c>
      <c r="B176" s="1955" t="s">
        <v>172</v>
      </c>
      <c r="C176" s="1982">
        <f>SUM(C133:C175)</f>
        <v>-125232</v>
      </c>
      <c r="D176" s="2164" t="s">
        <v>1788</v>
      </c>
      <c r="E176" s="1982">
        <f>SUM(E133:E175)</f>
        <v>50871</v>
      </c>
      <c r="F176" s="1983">
        <f>SUM(F133:F175)</f>
        <v>782363</v>
      </c>
    </row>
    <row r="177" spans="1:7">
      <c r="A177" s="1561"/>
      <c r="B177" s="1561" t="s">
        <v>1788</v>
      </c>
      <c r="C177" s="1561" t="s">
        <v>1788</v>
      </c>
      <c r="D177" s="1561"/>
      <c r="E177" s="1561"/>
      <c r="F177" s="1561"/>
    </row>
    <row r="178" spans="1:7">
      <c r="A178" s="2503" t="s">
        <v>4664</v>
      </c>
      <c r="B178" s="2503"/>
      <c r="C178" s="1561"/>
      <c r="D178" s="1561"/>
      <c r="E178" s="1561"/>
      <c r="F178" s="1561"/>
    </row>
    <row r="179" spans="1:7">
      <c r="A179" s="1576" t="s">
        <v>550</v>
      </c>
      <c r="B179" s="1576"/>
      <c r="C179" s="1576"/>
      <c r="D179" s="1576"/>
      <c r="E179" s="1576"/>
      <c r="F179" s="1576"/>
      <c r="G179" s="2915"/>
    </row>
  </sheetData>
  <printOptions horizontalCentered="1" verticalCentered="1"/>
  <pageMargins left="0.5" right="0.5" top="0.5" bottom="0.5" header="0.5" footer="0.5"/>
  <pageSetup scale="70" orientation="portrait" r:id="rId1"/>
  <headerFooter alignWithMargins="0"/>
  <rowBreaks count="1" manualBreakCount="1">
    <brk id="12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S129"/>
  <sheetViews>
    <sheetView defaultGridColor="0" view="pageBreakPreview" colorId="22" zoomScale="80" zoomScaleNormal="100" zoomScaleSheetLayoutView="80" workbookViewId="0">
      <selection activeCell="B14" sqref="B14"/>
    </sheetView>
  </sheetViews>
  <sheetFormatPr defaultColWidth="9.6640625" defaultRowHeight="15"/>
  <cols>
    <col min="1" max="1" width="4.6640625" style="1538" customWidth="1"/>
    <col min="2" max="2" width="38.44140625" style="1538" customWidth="1"/>
    <col min="3" max="3" width="14.77734375" style="1538" customWidth="1"/>
    <col min="4" max="4" width="15" style="1538" customWidth="1"/>
    <col min="5" max="5" width="9.6640625" style="1538"/>
    <col min="6" max="6" width="14.44140625" style="1538" customWidth="1"/>
    <col min="7" max="7" width="13.77734375" style="1538" customWidth="1"/>
    <col min="8" max="16384" width="9.6640625" style="1538"/>
  </cols>
  <sheetData>
    <row r="1" spans="1:19" ht="16.149999999999999" customHeight="1">
      <c r="A1" s="1535" t="s">
        <v>1799</v>
      </c>
      <c r="B1" s="1693"/>
      <c r="C1" s="1903" t="s">
        <v>3290</v>
      </c>
      <c r="D1" s="1693"/>
      <c r="E1" s="1536"/>
      <c r="F1" s="1693" t="s">
        <v>1801</v>
      </c>
      <c r="G1" s="1964" t="s">
        <v>1802</v>
      </c>
      <c r="H1" s="1561"/>
      <c r="I1" s="1561"/>
      <c r="J1" s="1561"/>
      <c r="K1" s="1561"/>
      <c r="L1" s="1561"/>
      <c r="M1" s="1561"/>
      <c r="N1" s="1561"/>
      <c r="O1" s="1561"/>
      <c r="P1" s="1561"/>
      <c r="Q1" s="1561"/>
      <c r="R1" s="1561"/>
      <c r="S1" s="1561"/>
    </row>
    <row r="2" spans="1:19" ht="16.149999999999999" customHeight="1">
      <c r="A2" s="1539" t="str">
        <f>'Data Sheet'!$C$25</f>
        <v xml:space="preserve">New York State Electric &amp; Gas Corporation </v>
      </c>
      <c r="B2" s="1561"/>
      <c r="C2" s="1813" t="s">
        <v>1156</v>
      </c>
      <c r="D2" s="1561"/>
      <c r="E2" s="1540"/>
      <c r="F2" s="1561" t="s">
        <v>3309</v>
      </c>
      <c r="G2" s="1965"/>
      <c r="H2" s="1561"/>
      <c r="I2" s="1561"/>
      <c r="J2" s="1561"/>
      <c r="K2" s="1561"/>
      <c r="L2" s="1561"/>
      <c r="M2" s="1561"/>
      <c r="N2" s="1561"/>
      <c r="O2" s="1561"/>
      <c r="P2" s="1561"/>
      <c r="Q2" s="1561"/>
      <c r="R2" s="1561"/>
      <c r="S2" s="1561"/>
    </row>
    <row r="3" spans="1:19" ht="16.149999999999999" customHeight="1">
      <c r="A3" s="1542"/>
      <c r="B3" s="1707"/>
      <c r="C3" s="1905" t="s">
        <v>1157</v>
      </c>
      <c r="D3" s="1707"/>
      <c r="E3" s="1540"/>
      <c r="F3" s="1644" t="str">
        <f>'Data Sheet'!$C$40</f>
        <v xml:space="preserve"> </v>
      </c>
      <c r="G3" s="1904" t="str">
        <f>'Data Sheet'!$C$38</f>
        <v>12/31/2017</v>
      </c>
      <c r="H3" s="1561"/>
      <c r="I3" s="1561"/>
      <c r="J3" s="1561"/>
      <c r="K3" s="1561"/>
      <c r="L3" s="1561"/>
      <c r="M3" s="1561"/>
      <c r="N3" s="1561"/>
      <c r="O3" s="1561"/>
      <c r="P3" s="1561"/>
      <c r="Q3" s="1561"/>
      <c r="R3" s="1561"/>
      <c r="S3" s="1561"/>
    </row>
    <row r="4" spans="1:19" ht="16.149999999999999" customHeight="1">
      <c r="A4" s="1907" t="s">
        <v>551</v>
      </c>
      <c r="B4" s="1818"/>
      <c r="C4" s="1818"/>
      <c r="D4" s="2009"/>
      <c r="E4" s="1818"/>
      <c r="F4" s="1818"/>
      <c r="G4" s="1819"/>
      <c r="H4" s="1561"/>
      <c r="I4" s="1561"/>
      <c r="J4" s="1561"/>
      <c r="K4" s="1561"/>
      <c r="L4" s="1561"/>
      <c r="M4" s="1561"/>
      <c r="N4" s="1561"/>
      <c r="O4" s="1561"/>
      <c r="P4" s="1561"/>
      <c r="Q4" s="1561"/>
      <c r="R4" s="1561"/>
      <c r="S4" s="1561"/>
    </row>
    <row r="5" spans="1:19" ht="16.149999999999999" customHeight="1">
      <c r="A5" s="1539"/>
      <c r="B5" s="1561"/>
      <c r="C5" s="1561"/>
      <c r="D5" s="1561"/>
      <c r="E5" s="1561"/>
      <c r="F5" s="1561"/>
      <c r="G5" s="1541"/>
      <c r="H5" s="1561"/>
      <c r="I5" s="1561"/>
      <c r="J5" s="1561"/>
      <c r="K5" s="1561"/>
      <c r="L5" s="1561"/>
      <c r="M5" s="1561"/>
      <c r="N5" s="1561"/>
      <c r="O5" s="1561"/>
      <c r="P5" s="1561"/>
      <c r="Q5" s="1561"/>
      <c r="R5" s="1561"/>
      <c r="S5" s="1561"/>
    </row>
    <row r="6" spans="1:19" ht="16.149999999999999" customHeight="1">
      <c r="A6" s="1539"/>
      <c r="B6" s="1561" t="s">
        <v>552</v>
      </c>
      <c r="C6" s="1561"/>
      <c r="D6" s="1561"/>
      <c r="E6" s="1561"/>
      <c r="F6" s="1561"/>
      <c r="G6" s="1541"/>
      <c r="H6" s="1561"/>
      <c r="I6" s="1561"/>
      <c r="J6" s="1561"/>
      <c r="K6" s="1561"/>
      <c r="L6" s="1561"/>
      <c r="M6" s="1561"/>
      <c r="N6" s="1561"/>
      <c r="O6" s="1561"/>
      <c r="P6" s="1561"/>
      <c r="Q6" s="1561"/>
      <c r="R6" s="1561"/>
      <c r="S6" s="1561"/>
    </row>
    <row r="7" spans="1:19" ht="16.149999999999999" customHeight="1">
      <c r="A7" s="1539"/>
      <c r="B7" s="1561" t="s">
        <v>553</v>
      </c>
      <c r="C7" s="1561"/>
      <c r="D7" s="1561"/>
      <c r="E7" s="1561"/>
      <c r="F7" s="1561"/>
      <c r="G7" s="1541"/>
      <c r="H7" s="1561"/>
      <c r="I7" s="1561"/>
      <c r="J7" s="1561"/>
      <c r="K7" s="1561"/>
      <c r="L7" s="1561"/>
      <c r="M7" s="1561"/>
      <c r="N7" s="1561"/>
      <c r="O7" s="1561"/>
      <c r="P7" s="1561"/>
      <c r="Q7" s="1561"/>
      <c r="R7" s="1561"/>
      <c r="S7" s="1561"/>
    </row>
    <row r="8" spans="1:19" ht="16.149999999999999" customHeight="1">
      <c r="A8" s="2502"/>
      <c r="B8" s="2503" t="s">
        <v>4683</v>
      </c>
      <c r="C8" s="2503"/>
      <c r="D8" s="2503"/>
      <c r="E8" s="2503"/>
      <c r="F8" s="2503"/>
      <c r="G8" s="2527"/>
      <c r="H8" s="1561"/>
      <c r="I8" s="1561"/>
      <c r="J8" s="1561"/>
      <c r="K8" s="1561"/>
      <c r="L8" s="1561"/>
      <c r="M8" s="1561"/>
      <c r="N8" s="1561"/>
      <c r="O8" s="1561"/>
      <c r="P8" s="1561"/>
      <c r="Q8" s="1561"/>
      <c r="R8" s="1561"/>
      <c r="S8" s="1561"/>
    </row>
    <row r="9" spans="1:19" ht="16.149999999999999" customHeight="1">
      <c r="A9" s="2502"/>
      <c r="B9" s="2503" t="s">
        <v>554</v>
      </c>
      <c r="C9" s="2503"/>
      <c r="D9" s="2503"/>
      <c r="E9" s="2503"/>
      <c r="F9" s="2503"/>
      <c r="G9" s="2527"/>
      <c r="H9" s="1561"/>
      <c r="I9" s="1561"/>
      <c r="J9" s="1561"/>
      <c r="K9" s="1561"/>
      <c r="L9" s="1561"/>
      <c r="M9" s="1561"/>
      <c r="N9" s="1561"/>
      <c r="O9" s="1561"/>
      <c r="P9" s="1561"/>
      <c r="Q9" s="1561"/>
      <c r="R9" s="1561"/>
      <c r="S9" s="1561"/>
    </row>
    <row r="10" spans="1:19" ht="16.149999999999999" customHeight="1">
      <c r="A10" s="1911"/>
      <c r="B10" s="1912"/>
      <c r="C10" s="1912"/>
      <c r="D10" s="1912"/>
      <c r="E10" s="2166" t="s">
        <v>555</v>
      </c>
      <c r="F10" s="1818"/>
      <c r="G10" s="1970"/>
      <c r="H10" s="1561"/>
      <c r="I10" s="1561"/>
      <c r="J10" s="1561"/>
      <c r="K10" s="1561"/>
      <c r="L10" s="1561"/>
      <c r="M10" s="1561"/>
      <c r="N10" s="1561"/>
      <c r="O10" s="1561"/>
      <c r="P10" s="1561"/>
      <c r="Q10" s="1561"/>
      <c r="R10" s="1561"/>
      <c r="S10" s="1561"/>
    </row>
    <row r="11" spans="1:19" ht="16.149999999999999" customHeight="1">
      <c r="A11" s="1567"/>
      <c r="B11" s="1813"/>
      <c r="C11" s="1832" t="s">
        <v>556</v>
      </c>
      <c r="D11" s="1813"/>
      <c r="E11" s="1832" t="s">
        <v>176</v>
      </c>
      <c r="F11" s="1813"/>
      <c r="G11" s="1914" t="s">
        <v>1834</v>
      </c>
      <c r="H11" s="1561"/>
      <c r="I11" s="1561"/>
      <c r="J11" s="1561"/>
      <c r="K11" s="1561"/>
      <c r="L11" s="1561"/>
      <c r="M11" s="1561"/>
      <c r="N11" s="1561"/>
      <c r="O11" s="1561"/>
      <c r="P11" s="1561"/>
      <c r="Q11" s="1561"/>
      <c r="R11" s="1561"/>
      <c r="S11" s="1561"/>
    </row>
    <row r="12" spans="1:19" ht="16.149999999999999" customHeight="1">
      <c r="A12" s="1567" t="s">
        <v>1728</v>
      </c>
      <c r="B12" s="1832" t="s">
        <v>557</v>
      </c>
      <c r="C12" s="1832" t="s">
        <v>558</v>
      </c>
      <c r="D12" s="1832" t="s">
        <v>543</v>
      </c>
      <c r="E12" s="1832" t="s">
        <v>525</v>
      </c>
      <c r="F12" s="1832" t="s">
        <v>1838</v>
      </c>
      <c r="G12" s="1914" t="s">
        <v>2517</v>
      </c>
      <c r="H12" s="1561"/>
      <c r="I12" s="1561"/>
      <c r="J12" s="1561"/>
      <c r="K12" s="1561"/>
      <c r="L12" s="1561"/>
      <c r="M12" s="1561"/>
      <c r="N12" s="1561"/>
      <c r="O12" s="1561"/>
      <c r="P12" s="1561"/>
      <c r="Q12" s="1561"/>
      <c r="R12" s="1561"/>
      <c r="S12" s="1561"/>
    </row>
    <row r="13" spans="1:19" ht="16.149999999999999" customHeight="1">
      <c r="A13" s="1915" t="s">
        <v>1731</v>
      </c>
      <c r="B13" s="1916" t="s">
        <v>3021</v>
      </c>
      <c r="C13" s="1916" t="s">
        <v>559</v>
      </c>
      <c r="D13" s="1916" t="s">
        <v>3023</v>
      </c>
      <c r="E13" s="1916" t="s">
        <v>3024</v>
      </c>
      <c r="F13" s="1916" t="s">
        <v>545</v>
      </c>
      <c r="G13" s="1917" t="s">
        <v>560</v>
      </c>
      <c r="H13" s="1561"/>
      <c r="I13" s="1561"/>
      <c r="J13" s="1561"/>
      <c r="K13" s="1561"/>
      <c r="L13" s="1561"/>
      <c r="M13" s="1561"/>
      <c r="N13" s="1561"/>
      <c r="O13" s="1561"/>
      <c r="P13" s="1561"/>
      <c r="Q13" s="1561"/>
      <c r="R13" s="1561"/>
      <c r="S13" s="1561"/>
    </row>
    <row r="14" spans="1:19">
      <c r="A14" s="1567">
        <v>1</v>
      </c>
      <c r="B14" s="2005" t="s">
        <v>6082</v>
      </c>
      <c r="C14" s="2168">
        <v>282574</v>
      </c>
      <c r="D14" s="2168"/>
      <c r="E14" s="2914">
        <v>431</v>
      </c>
      <c r="F14" s="2168">
        <v>66474</v>
      </c>
      <c r="G14" s="1992">
        <f t="shared" ref="G14:G58" si="0">C14+D14-F14</f>
        <v>216100</v>
      </c>
      <c r="H14" s="1561"/>
      <c r="I14" s="1561"/>
      <c r="J14" s="1561"/>
      <c r="K14" s="1561"/>
      <c r="L14" s="1561"/>
      <c r="M14" s="1561"/>
      <c r="N14" s="1561"/>
      <c r="O14" s="1561"/>
      <c r="P14" s="1561"/>
      <c r="Q14" s="1561"/>
      <c r="R14" s="1561"/>
      <c r="S14" s="1561"/>
    </row>
    <row r="15" spans="1:19">
      <c r="A15" s="1567">
        <v>2</v>
      </c>
      <c r="B15" s="2005" t="s">
        <v>5975</v>
      </c>
      <c r="C15" s="2169">
        <v>1390560</v>
      </c>
      <c r="D15" s="2169">
        <v>1332</v>
      </c>
      <c r="E15" s="3224" t="s">
        <v>4822</v>
      </c>
      <c r="F15" s="2169">
        <v>1390560</v>
      </c>
      <c r="G15" s="1993">
        <f t="shared" si="0"/>
        <v>1332</v>
      </c>
      <c r="H15" s="1561"/>
      <c r="I15" s="1561"/>
      <c r="J15" s="1561"/>
      <c r="K15" s="1561"/>
      <c r="L15" s="1561"/>
      <c r="M15" s="1561"/>
      <c r="N15" s="1561"/>
      <c r="O15" s="1561"/>
      <c r="P15" s="1561"/>
      <c r="Q15" s="1561"/>
      <c r="R15" s="1561"/>
      <c r="S15" s="1561"/>
    </row>
    <row r="16" spans="1:19">
      <c r="A16" s="1567">
        <v>3</v>
      </c>
      <c r="B16" s="2005"/>
      <c r="C16" s="2169"/>
      <c r="D16" s="2169"/>
      <c r="E16" s="2005"/>
      <c r="F16" s="2169"/>
      <c r="G16" s="1993">
        <f t="shared" si="0"/>
        <v>0</v>
      </c>
      <c r="H16" s="1561"/>
      <c r="I16" s="1561"/>
      <c r="J16" s="1561"/>
      <c r="K16" s="1561"/>
      <c r="L16" s="1561"/>
      <c r="M16" s="1561"/>
      <c r="N16" s="1561"/>
      <c r="O16" s="1561"/>
      <c r="P16" s="1561"/>
      <c r="Q16" s="1561"/>
      <c r="R16" s="1561"/>
      <c r="S16" s="1561"/>
    </row>
    <row r="17" spans="1:19">
      <c r="A17" s="1567">
        <v>4</v>
      </c>
      <c r="B17" s="2005"/>
      <c r="C17" s="2169"/>
      <c r="D17" s="2169"/>
      <c r="E17" s="2005"/>
      <c r="F17" s="2169"/>
      <c r="G17" s="1993">
        <f t="shared" si="0"/>
        <v>0</v>
      </c>
      <c r="H17" s="1561"/>
      <c r="I17" s="1561"/>
      <c r="J17" s="1561"/>
      <c r="K17" s="1561"/>
      <c r="L17" s="1561"/>
      <c r="M17" s="1561"/>
      <c r="N17" s="1561"/>
      <c r="O17" s="1561"/>
      <c r="P17" s="1561"/>
      <c r="Q17" s="1561"/>
      <c r="R17" s="1561"/>
      <c r="S17" s="1561"/>
    </row>
    <row r="18" spans="1:19">
      <c r="A18" s="1567">
        <v>5</v>
      </c>
      <c r="B18" s="2005"/>
      <c r="C18" s="2169"/>
      <c r="D18" s="2169"/>
      <c r="E18" s="2005"/>
      <c r="F18" s="2169"/>
      <c r="G18" s="1993">
        <f t="shared" si="0"/>
        <v>0</v>
      </c>
      <c r="H18" s="1561"/>
      <c r="I18" s="1561"/>
      <c r="J18" s="1561"/>
      <c r="K18" s="1561"/>
      <c r="L18" s="1561"/>
      <c r="M18" s="1561"/>
      <c r="N18" s="1561"/>
      <c r="O18" s="1561"/>
      <c r="P18" s="1561"/>
      <c r="Q18" s="1561"/>
      <c r="R18" s="1561"/>
      <c r="S18" s="1561"/>
    </row>
    <row r="19" spans="1:19">
      <c r="A19" s="1567">
        <v>6</v>
      </c>
      <c r="B19" s="2005"/>
      <c r="C19" s="2169"/>
      <c r="D19" s="2169"/>
      <c r="E19" s="2005"/>
      <c r="F19" s="2169"/>
      <c r="G19" s="1993">
        <f t="shared" si="0"/>
        <v>0</v>
      </c>
      <c r="H19" s="1561"/>
      <c r="I19" s="1561"/>
      <c r="J19" s="1561"/>
      <c r="K19" s="1561"/>
      <c r="L19" s="1561"/>
      <c r="M19" s="1561"/>
      <c r="N19" s="1561"/>
      <c r="O19" s="1561"/>
      <c r="P19" s="1561"/>
      <c r="Q19" s="1561"/>
      <c r="R19" s="1561"/>
      <c r="S19" s="1561"/>
    </row>
    <row r="20" spans="1:19">
      <c r="A20" s="1567">
        <v>7</v>
      </c>
      <c r="B20" s="2005"/>
      <c r="C20" s="2169"/>
      <c r="D20" s="2169"/>
      <c r="E20" s="2005"/>
      <c r="F20" s="2169"/>
      <c r="G20" s="1993">
        <f t="shared" si="0"/>
        <v>0</v>
      </c>
      <c r="H20" s="1561"/>
      <c r="I20" s="1561"/>
      <c r="J20" s="1561"/>
      <c r="K20" s="1561"/>
      <c r="L20" s="1561"/>
      <c r="M20" s="1561"/>
      <c r="N20" s="1561"/>
      <c r="O20" s="1561"/>
      <c r="P20" s="1561"/>
      <c r="Q20" s="1561"/>
      <c r="R20" s="1561"/>
      <c r="S20" s="1561"/>
    </row>
    <row r="21" spans="1:19">
      <c r="A21" s="1567">
        <v>8</v>
      </c>
      <c r="B21" s="2005"/>
      <c r="C21" s="2169"/>
      <c r="D21" s="2169"/>
      <c r="E21" s="2005"/>
      <c r="F21" s="2169"/>
      <c r="G21" s="1993">
        <f t="shared" si="0"/>
        <v>0</v>
      </c>
      <c r="H21" s="1561"/>
      <c r="I21" s="1561"/>
      <c r="J21" s="1561"/>
      <c r="K21" s="1561"/>
      <c r="L21" s="1561"/>
      <c r="M21" s="1561"/>
      <c r="N21" s="1561"/>
      <c r="O21" s="1561"/>
      <c r="P21" s="1561"/>
      <c r="Q21" s="1561"/>
      <c r="R21" s="1561"/>
      <c r="S21" s="1561"/>
    </row>
    <row r="22" spans="1:19">
      <c r="A22" s="1567">
        <v>9</v>
      </c>
      <c r="B22" s="2005"/>
      <c r="C22" s="2169"/>
      <c r="D22" s="2169"/>
      <c r="E22" s="2005"/>
      <c r="F22" s="2169"/>
      <c r="G22" s="1993">
        <f t="shared" si="0"/>
        <v>0</v>
      </c>
      <c r="H22" s="1561"/>
      <c r="I22" s="1561"/>
      <c r="J22" s="1561"/>
      <c r="K22" s="1561"/>
      <c r="L22" s="1561"/>
      <c r="M22" s="1561"/>
      <c r="N22" s="1561"/>
      <c r="O22" s="1561"/>
      <c r="P22" s="1561"/>
      <c r="Q22" s="1561"/>
      <c r="R22" s="1561"/>
      <c r="S22" s="1561"/>
    </row>
    <row r="23" spans="1:19">
      <c r="A23" s="1567">
        <v>10</v>
      </c>
      <c r="B23" s="2170"/>
      <c r="C23" s="2169"/>
      <c r="D23" s="2169"/>
      <c r="E23" s="2005"/>
      <c r="F23" s="2169"/>
      <c r="G23" s="1993">
        <f t="shared" si="0"/>
        <v>0</v>
      </c>
      <c r="H23" s="1561"/>
      <c r="I23" s="1561"/>
      <c r="J23" s="1561"/>
      <c r="K23" s="1561"/>
      <c r="L23" s="1561"/>
      <c r="M23" s="1561"/>
      <c r="N23" s="1561"/>
      <c r="O23" s="1561"/>
      <c r="P23" s="1561"/>
      <c r="Q23" s="1561"/>
      <c r="R23" s="1561"/>
      <c r="S23" s="1561"/>
    </row>
    <row r="24" spans="1:19">
      <c r="A24" s="1567">
        <v>11</v>
      </c>
      <c r="B24" s="2005"/>
      <c r="C24" s="2169"/>
      <c r="D24" s="2169"/>
      <c r="E24" s="2005"/>
      <c r="F24" s="2169"/>
      <c r="G24" s="1993">
        <f t="shared" si="0"/>
        <v>0</v>
      </c>
      <c r="H24" s="1561"/>
      <c r="I24" s="1561"/>
      <c r="J24" s="1561"/>
      <c r="K24" s="1561"/>
      <c r="L24" s="1561"/>
      <c r="M24" s="1561"/>
      <c r="N24" s="1561"/>
      <c r="O24" s="1561"/>
      <c r="P24" s="1561"/>
      <c r="Q24" s="1561"/>
      <c r="R24" s="1561"/>
      <c r="S24" s="1561"/>
    </row>
    <row r="25" spans="1:19">
      <c r="A25" s="1567">
        <v>12</v>
      </c>
      <c r="B25" s="2005"/>
      <c r="C25" s="2169"/>
      <c r="D25" s="2169"/>
      <c r="E25" s="2005"/>
      <c r="F25" s="2169"/>
      <c r="G25" s="1993">
        <f t="shared" si="0"/>
        <v>0</v>
      </c>
      <c r="H25" s="1561"/>
      <c r="I25" s="1561"/>
      <c r="J25" s="1561"/>
      <c r="K25" s="1561"/>
      <c r="L25" s="1561"/>
      <c r="M25" s="1561"/>
      <c r="N25" s="1561"/>
      <c r="O25" s="1561"/>
      <c r="P25" s="1561"/>
      <c r="Q25" s="1561"/>
      <c r="R25" s="1561"/>
      <c r="S25" s="1561"/>
    </row>
    <row r="26" spans="1:19">
      <c r="A26" s="1567">
        <v>13</v>
      </c>
      <c r="B26" s="2005"/>
      <c r="C26" s="2169"/>
      <c r="D26" s="2169"/>
      <c r="E26" s="2005"/>
      <c r="F26" s="2169"/>
      <c r="G26" s="1993">
        <f t="shared" si="0"/>
        <v>0</v>
      </c>
      <c r="H26" s="1561"/>
      <c r="I26" s="1561"/>
      <c r="J26" s="1561"/>
      <c r="K26" s="1561"/>
      <c r="L26" s="1561"/>
      <c r="M26" s="1561"/>
      <c r="N26" s="1561"/>
      <c r="O26" s="1561"/>
      <c r="P26" s="1561"/>
      <c r="Q26" s="1561"/>
      <c r="R26" s="1561"/>
      <c r="S26" s="1561"/>
    </row>
    <row r="27" spans="1:19">
      <c r="A27" s="1567">
        <v>14</v>
      </c>
      <c r="B27" s="2005"/>
      <c r="C27" s="2169"/>
      <c r="D27" s="2169"/>
      <c r="E27" s="2005"/>
      <c r="F27" s="2169"/>
      <c r="G27" s="1993">
        <f t="shared" si="0"/>
        <v>0</v>
      </c>
      <c r="H27" s="1561"/>
      <c r="I27" s="1561"/>
      <c r="J27" s="1561"/>
      <c r="K27" s="1561"/>
      <c r="L27" s="1561"/>
      <c r="M27" s="1561"/>
      <c r="N27" s="1561"/>
      <c r="O27" s="1561"/>
      <c r="P27" s="1561"/>
      <c r="Q27" s="1561"/>
      <c r="R27" s="1561"/>
      <c r="S27" s="1561"/>
    </row>
    <row r="28" spans="1:19">
      <c r="A28" s="1567">
        <v>15</v>
      </c>
      <c r="B28" s="2005"/>
      <c r="C28" s="2169"/>
      <c r="D28" s="2169"/>
      <c r="E28" s="2005"/>
      <c r="F28" s="2169"/>
      <c r="G28" s="1993">
        <f t="shared" si="0"/>
        <v>0</v>
      </c>
      <c r="H28" s="1561"/>
      <c r="I28" s="1561"/>
      <c r="J28" s="1561"/>
      <c r="K28" s="1561"/>
      <c r="L28" s="1561"/>
      <c r="M28" s="1561"/>
      <c r="N28" s="1561"/>
      <c r="O28" s="1561"/>
      <c r="P28" s="1561"/>
      <c r="Q28" s="1561"/>
      <c r="R28" s="1561"/>
      <c r="S28" s="1561"/>
    </row>
    <row r="29" spans="1:19">
      <c r="A29" s="1567">
        <v>16</v>
      </c>
      <c r="B29" s="2005"/>
      <c r="C29" s="2169"/>
      <c r="D29" s="2169"/>
      <c r="E29" s="2005"/>
      <c r="F29" s="2169"/>
      <c r="G29" s="1993">
        <f t="shared" si="0"/>
        <v>0</v>
      </c>
      <c r="H29" s="1561"/>
      <c r="I29" s="1561"/>
      <c r="J29" s="1561"/>
      <c r="K29" s="1561"/>
      <c r="L29" s="1561"/>
      <c r="M29" s="1561"/>
      <c r="N29" s="1561"/>
      <c r="O29" s="1561"/>
      <c r="P29" s="1561"/>
      <c r="Q29" s="1561"/>
      <c r="R29" s="1561"/>
      <c r="S29" s="1561"/>
    </row>
    <row r="30" spans="1:19">
      <c r="A30" s="1567">
        <v>17</v>
      </c>
      <c r="B30" s="2005"/>
      <c r="C30" s="2169"/>
      <c r="D30" s="2169"/>
      <c r="E30" s="2005"/>
      <c r="F30" s="2169"/>
      <c r="G30" s="1993">
        <f t="shared" si="0"/>
        <v>0</v>
      </c>
      <c r="H30" s="1561"/>
      <c r="I30" s="1561"/>
      <c r="J30" s="1561"/>
      <c r="K30" s="1561"/>
      <c r="L30" s="1561"/>
      <c r="M30" s="1561"/>
      <c r="N30" s="1561"/>
      <c r="O30" s="1561"/>
      <c r="P30" s="1561"/>
      <c r="Q30" s="1561"/>
      <c r="R30" s="1561"/>
      <c r="S30" s="1561"/>
    </row>
    <row r="31" spans="1:19">
      <c r="A31" s="1567">
        <v>18</v>
      </c>
      <c r="B31" s="2005"/>
      <c r="C31" s="2169"/>
      <c r="D31" s="2169"/>
      <c r="E31" s="2005"/>
      <c r="F31" s="2169"/>
      <c r="G31" s="1993">
        <f t="shared" si="0"/>
        <v>0</v>
      </c>
      <c r="H31" s="1561"/>
      <c r="I31" s="1561"/>
      <c r="J31" s="1561"/>
      <c r="K31" s="1561"/>
      <c r="L31" s="1561"/>
      <c r="M31" s="1561"/>
      <c r="N31" s="1561"/>
      <c r="O31" s="1561"/>
      <c r="P31" s="1561"/>
      <c r="Q31" s="1561"/>
      <c r="R31" s="1561"/>
      <c r="S31" s="1561"/>
    </row>
    <row r="32" spans="1:19">
      <c r="A32" s="1567">
        <v>19</v>
      </c>
      <c r="B32" s="2005"/>
      <c r="C32" s="2169"/>
      <c r="D32" s="2169"/>
      <c r="E32" s="2005"/>
      <c r="F32" s="2169"/>
      <c r="G32" s="1993">
        <f t="shared" si="0"/>
        <v>0</v>
      </c>
      <c r="H32" s="1561"/>
      <c r="I32" s="1561"/>
      <c r="J32" s="1561"/>
      <c r="K32" s="1561"/>
      <c r="L32" s="1561"/>
      <c r="M32" s="1561"/>
      <c r="N32" s="1561"/>
      <c r="O32" s="1561"/>
      <c r="P32" s="1561"/>
      <c r="Q32" s="1561"/>
      <c r="R32" s="1561"/>
      <c r="S32" s="1561"/>
    </row>
    <row r="33" spans="1:19">
      <c r="A33" s="1567">
        <v>20</v>
      </c>
      <c r="B33" s="2005"/>
      <c r="C33" s="2169"/>
      <c r="D33" s="2169"/>
      <c r="E33" s="2005"/>
      <c r="F33" s="2169"/>
      <c r="G33" s="1993">
        <f t="shared" si="0"/>
        <v>0</v>
      </c>
      <c r="H33" s="1561"/>
      <c r="I33" s="1561"/>
      <c r="J33" s="1561"/>
      <c r="K33" s="1561"/>
      <c r="L33" s="1561"/>
      <c r="M33" s="1561"/>
      <c r="N33" s="1561"/>
      <c r="O33" s="1561"/>
      <c r="P33" s="1561"/>
      <c r="Q33" s="1561"/>
      <c r="R33" s="1561"/>
      <c r="S33" s="1561"/>
    </row>
    <row r="34" spans="1:19">
      <c r="A34" s="1567">
        <v>21</v>
      </c>
      <c r="B34" s="2005"/>
      <c r="C34" s="2169"/>
      <c r="D34" s="2169"/>
      <c r="E34" s="2005"/>
      <c r="F34" s="2169"/>
      <c r="G34" s="1993">
        <f t="shared" si="0"/>
        <v>0</v>
      </c>
      <c r="H34" s="1561"/>
      <c r="I34" s="1561"/>
      <c r="J34" s="1561"/>
      <c r="K34" s="1561"/>
      <c r="L34" s="1561"/>
      <c r="M34" s="1561"/>
      <c r="N34" s="1561"/>
      <c r="O34" s="1561"/>
      <c r="P34" s="1561"/>
      <c r="Q34" s="1561"/>
      <c r="R34" s="1561"/>
      <c r="S34" s="1561"/>
    </row>
    <row r="35" spans="1:19">
      <c r="A35" s="1567">
        <v>22</v>
      </c>
      <c r="B35" s="2005"/>
      <c r="C35" s="2169"/>
      <c r="D35" s="2169"/>
      <c r="E35" s="2005"/>
      <c r="F35" s="2169"/>
      <c r="G35" s="1993">
        <f t="shared" si="0"/>
        <v>0</v>
      </c>
      <c r="H35" s="1561"/>
      <c r="I35" s="1561"/>
      <c r="J35" s="1561"/>
      <c r="K35" s="1561"/>
      <c r="L35" s="1561"/>
      <c r="M35" s="1561"/>
      <c r="N35" s="1561"/>
      <c r="O35" s="1561"/>
      <c r="P35" s="1561"/>
      <c r="Q35" s="1561"/>
      <c r="R35" s="1561"/>
      <c r="S35" s="1561"/>
    </row>
    <row r="36" spans="1:19">
      <c r="A36" s="1567">
        <v>23</v>
      </c>
      <c r="B36" s="2005"/>
      <c r="C36" s="2169"/>
      <c r="D36" s="2169"/>
      <c r="E36" s="2005"/>
      <c r="F36" s="2169"/>
      <c r="G36" s="1993">
        <f t="shared" si="0"/>
        <v>0</v>
      </c>
      <c r="H36" s="1561"/>
      <c r="I36" s="1561"/>
      <c r="J36" s="1561"/>
      <c r="K36" s="1561"/>
      <c r="L36" s="1561"/>
      <c r="M36" s="1561"/>
      <c r="N36" s="1561"/>
      <c r="O36" s="1561"/>
      <c r="P36" s="1561"/>
      <c r="Q36" s="1561"/>
      <c r="R36" s="1561"/>
      <c r="S36" s="1561"/>
    </row>
    <row r="37" spans="1:19">
      <c r="A37" s="1567">
        <v>24</v>
      </c>
      <c r="B37" s="2170"/>
      <c r="C37" s="2169"/>
      <c r="D37" s="2169"/>
      <c r="E37" s="2005"/>
      <c r="F37" s="2169"/>
      <c r="G37" s="1993">
        <f t="shared" si="0"/>
        <v>0</v>
      </c>
      <c r="H37" s="1561"/>
      <c r="I37" s="1561"/>
      <c r="J37" s="1561"/>
      <c r="K37" s="1561"/>
      <c r="L37" s="1561"/>
      <c r="M37" s="1561"/>
      <c r="N37" s="1561"/>
      <c r="O37" s="1561"/>
      <c r="P37" s="1561"/>
      <c r="Q37" s="1561"/>
      <c r="R37" s="1561"/>
      <c r="S37" s="1561"/>
    </row>
    <row r="38" spans="1:19">
      <c r="A38" s="1567">
        <v>25</v>
      </c>
      <c r="B38" s="2170"/>
      <c r="C38" s="2169"/>
      <c r="D38" s="2169"/>
      <c r="E38" s="2005"/>
      <c r="F38" s="2169"/>
      <c r="G38" s="1993">
        <f t="shared" si="0"/>
        <v>0</v>
      </c>
      <c r="H38" s="1561"/>
      <c r="I38" s="1561"/>
      <c r="J38" s="1561"/>
      <c r="K38" s="1561"/>
      <c r="L38" s="1561"/>
      <c r="M38" s="1561"/>
      <c r="N38" s="1561"/>
      <c r="O38" s="1561"/>
      <c r="P38" s="1561"/>
      <c r="Q38" s="1561"/>
      <c r="R38" s="1561"/>
      <c r="S38" s="1561"/>
    </row>
    <row r="39" spans="1:19">
      <c r="A39" s="1567">
        <v>26</v>
      </c>
      <c r="B39" s="2170"/>
      <c r="C39" s="2169"/>
      <c r="D39" s="2169"/>
      <c r="E39" s="2005"/>
      <c r="F39" s="2169"/>
      <c r="G39" s="1993">
        <f t="shared" si="0"/>
        <v>0</v>
      </c>
      <c r="H39" s="1561"/>
      <c r="I39" s="1561"/>
      <c r="J39" s="1561"/>
      <c r="K39" s="1561"/>
      <c r="L39" s="1561"/>
      <c r="M39" s="1561"/>
      <c r="N39" s="1561"/>
      <c r="O39" s="1561"/>
      <c r="P39" s="1561"/>
      <c r="Q39" s="1561"/>
      <c r="R39" s="1561"/>
      <c r="S39" s="1561"/>
    </row>
    <row r="40" spans="1:19">
      <c r="A40" s="1567">
        <v>27</v>
      </c>
      <c r="B40" s="2170"/>
      <c r="C40" s="2169"/>
      <c r="D40" s="2169"/>
      <c r="E40" s="2005"/>
      <c r="F40" s="2169"/>
      <c r="G40" s="1993">
        <f t="shared" si="0"/>
        <v>0</v>
      </c>
      <c r="H40" s="1561"/>
      <c r="I40" s="1561"/>
      <c r="J40" s="1561"/>
      <c r="K40" s="1561"/>
      <c r="L40" s="1561"/>
      <c r="M40" s="1561"/>
      <c r="N40" s="1561"/>
      <c r="O40" s="1561"/>
      <c r="P40" s="1561"/>
      <c r="Q40" s="1561"/>
      <c r="R40" s="1561"/>
      <c r="S40" s="1561"/>
    </row>
    <row r="41" spans="1:19">
      <c r="A41" s="1567">
        <v>28</v>
      </c>
      <c r="B41" s="2170"/>
      <c r="C41" s="2169"/>
      <c r="D41" s="2169"/>
      <c r="E41" s="2005"/>
      <c r="F41" s="2169"/>
      <c r="G41" s="1993">
        <f t="shared" si="0"/>
        <v>0</v>
      </c>
      <c r="H41" s="1561"/>
      <c r="I41" s="1561"/>
      <c r="J41" s="1561"/>
      <c r="K41" s="1561"/>
      <c r="L41" s="1561"/>
      <c r="M41" s="1561"/>
      <c r="N41" s="1561"/>
      <c r="O41" s="1561"/>
      <c r="P41" s="1561"/>
      <c r="Q41" s="1561"/>
      <c r="R41" s="1561"/>
      <c r="S41" s="1561"/>
    </row>
    <row r="42" spans="1:19">
      <c r="A42" s="1567">
        <v>29</v>
      </c>
      <c r="B42" s="2170"/>
      <c r="C42" s="2169"/>
      <c r="D42" s="2169"/>
      <c r="E42" s="2005"/>
      <c r="F42" s="2169"/>
      <c r="G42" s="1993">
        <f t="shared" si="0"/>
        <v>0</v>
      </c>
      <c r="H42" s="1561"/>
      <c r="I42" s="1561"/>
      <c r="J42" s="1561"/>
      <c r="K42" s="1561"/>
      <c r="L42" s="1561"/>
      <c r="M42" s="1561"/>
      <c r="N42" s="1561"/>
      <c r="O42" s="1561"/>
      <c r="P42" s="1561"/>
      <c r="Q42" s="1561"/>
      <c r="R42" s="1561"/>
      <c r="S42" s="1561"/>
    </row>
    <row r="43" spans="1:19">
      <c r="A43" s="1567">
        <v>30</v>
      </c>
      <c r="B43" s="2170"/>
      <c r="C43" s="2169"/>
      <c r="D43" s="2169"/>
      <c r="E43" s="2005"/>
      <c r="F43" s="2169"/>
      <c r="G43" s="1993">
        <f t="shared" si="0"/>
        <v>0</v>
      </c>
      <c r="H43" s="1561"/>
      <c r="I43" s="1561"/>
      <c r="J43" s="1561"/>
      <c r="K43" s="1561"/>
      <c r="L43" s="1561"/>
      <c r="M43" s="1561"/>
      <c r="N43" s="1561"/>
      <c r="O43" s="1561"/>
      <c r="P43" s="1561"/>
      <c r="Q43" s="1561"/>
      <c r="R43" s="1561"/>
      <c r="S43" s="1561"/>
    </row>
    <row r="44" spans="1:19">
      <c r="A44" s="1567">
        <v>31</v>
      </c>
      <c r="B44" s="2170"/>
      <c r="C44" s="2169"/>
      <c r="D44" s="2169"/>
      <c r="E44" s="2005"/>
      <c r="F44" s="2169"/>
      <c r="G44" s="1993">
        <f t="shared" si="0"/>
        <v>0</v>
      </c>
      <c r="H44" s="1561"/>
      <c r="I44" s="1561"/>
      <c r="J44" s="1561"/>
      <c r="K44" s="1561"/>
      <c r="L44" s="1561"/>
      <c r="M44" s="1561"/>
      <c r="N44" s="1561"/>
      <c r="O44" s="1561"/>
      <c r="P44" s="1561"/>
      <c r="Q44" s="1561"/>
      <c r="R44" s="1561"/>
      <c r="S44" s="1561"/>
    </row>
    <row r="45" spans="1:19">
      <c r="A45" s="1567">
        <v>32</v>
      </c>
      <c r="B45" s="2170"/>
      <c r="C45" s="2169"/>
      <c r="D45" s="2169"/>
      <c r="E45" s="2005"/>
      <c r="F45" s="2169"/>
      <c r="G45" s="1993">
        <f t="shared" si="0"/>
        <v>0</v>
      </c>
      <c r="H45" s="1561"/>
      <c r="I45" s="1561"/>
      <c r="J45" s="1561"/>
      <c r="K45" s="1561"/>
      <c r="L45" s="1561"/>
      <c r="M45" s="1561"/>
      <c r="N45" s="1561"/>
      <c r="O45" s="1561"/>
      <c r="P45" s="1561"/>
      <c r="Q45" s="1561"/>
      <c r="R45" s="1561"/>
      <c r="S45" s="1561"/>
    </row>
    <row r="46" spans="1:19">
      <c r="A46" s="1567">
        <v>33</v>
      </c>
      <c r="B46" s="2170"/>
      <c r="C46" s="2169"/>
      <c r="D46" s="2169"/>
      <c r="E46" s="2005"/>
      <c r="F46" s="2169"/>
      <c r="G46" s="1993">
        <f t="shared" si="0"/>
        <v>0</v>
      </c>
      <c r="H46" s="1561"/>
      <c r="I46" s="1561"/>
      <c r="J46" s="1561"/>
      <c r="K46" s="1561"/>
      <c r="L46" s="1561"/>
      <c r="M46" s="1561"/>
      <c r="N46" s="1561"/>
      <c r="O46" s="1561"/>
      <c r="P46" s="1561"/>
      <c r="Q46" s="1561"/>
      <c r="R46" s="1561"/>
      <c r="S46" s="1561"/>
    </row>
    <row r="47" spans="1:19">
      <c r="A47" s="1567">
        <v>34</v>
      </c>
      <c r="B47" s="2170"/>
      <c r="C47" s="2169"/>
      <c r="D47" s="2169"/>
      <c r="E47" s="2005"/>
      <c r="F47" s="2169"/>
      <c r="G47" s="1993">
        <f t="shared" si="0"/>
        <v>0</v>
      </c>
      <c r="H47" s="1561"/>
      <c r="I47" s="1561"/>
      <c r="J47" s="1561"/>
      <c r="K47" s="1561"/>
      <c r="L47" s="1561"/>
      <c r="M47" s="1561"/>
      <c r="N47" s="1561"/>
      <c r="O47" s="1561"/>
      <c r="P47" s="1561"/>
      <c r="Q47" s="1561"/>
      <c r="R47" s="1561"/>
      <c r="S47" s="1561"/>
    </row>
    <row r="48" spans="1:19">
      <c r="A48" s="1567">
        <v>35</v>
      </c>
      <c r="B48" s="2170"/>
      <c r="C48" s="2169"/>
      <c r="D48" s="2169"/>
      <c r="E48" s="2005"/>
      <c r="F48" s="2169"/>
      <c r="G48" s="1993">
        <f t="shared" si="0"/>
        <v>0</v>
      </c>
      <c r="H48" s="1561"/>
      <c r="I48" s="1561"/>
      <c r="J48" s="1561"/>
      <c r="K48" s="1561"/>
      <c r="L48" s="1561"/>
      <c r="M48" s="1561"/>
      <c r="N48" s="1561"/>
      <c r="O48" s="1561"/>
      <c r="P48" s="1561"/>
      <c r="Q48" s="1561"/>
      <c r="R48" s="1561"/>
      <c r="S48" s="1561"/>
    </row>
    <row r="49" spans="1:19">
      <c r="A49" s="1567">
        <v>36</v>
      </c>
      <c r="B49" s="2170"/>
      <c r="C49" s="2169"/>
      <c r="D49" s="2169"/>
      <c r="E49" s="2005"/>
      <c r="F49" s="2169"/>
      <c r="G49" s="1993">
        <f t="shared" si="0"/>
        <v>0</v>
      </c>
      <c r="H49" s="1561"/>
      <c r="I49" s="1561"/>
      <c r="J49" s="1561"/>
      <c r="K49" s="1561"/>
      <c r="L49" s="1561"/>
      <c r="M49" s="1561"/>
      <c r="N49" s="1561"/>
      <c r="O49" s="1561"/>
      <c r="P49" s="1561"/>
      <c r="Q49" s="1561"/>
      <c r="R49" s="1561"/>
      <c r="S49" s="1561"/>
    </row>
    <row r="50" spans="1:19">
      <c r="A50" s="1567">
        <v>37</v>
      </c>
      <c r="B50" s="2170"/>
      <c r="C50" s="2169"/>
      <c r="D50" s="2169"/>
      <c r="E50" s="2005"/>
      <c r="F50" s="2169"/>
      <c r="G50" s="1993">
        <f t="shared" si="0"/>
        <v>0</v>
      </c>
      <c r="H50" s="1561"/>
      <c r="I50" s="1561"/>
      <c r="J50" s="1561"/>
      <c r="K50" s="1561"/>
      <c r="L50" s="1561"/>
      <c r="M50" s="1561"/>
      <c r="N50" s="1561"/>
      <c r="O50" s="1561"/>
      <c r="P50" s="1561"/>
      <c r="Q50" s="1561"/>
      <c r="R50" s="1561"/>
      <c r="S50" s="1561"/>
    </row>
    <row r="51" spans="1:19">
      <c r="A51" s="1567">
        <v>38</v>
      </c>
      <c r="B51" s="2170"/>
      <c r="C51" s="2169"/>
      <c r="D51" s="2169"/>
      <c r="E51" s="2005"/>
      <c r="F51" s="2169"/>
      <c r="G51" s="1993">
        <f t="shared" si="0"/>
        <v>0</v>
      </c>
      <c r="H51" s="1561"/>
      <c r="I51" s="1561"/>
      <c r="J51" s="1561"/>
      <c r="K51" s="1561"/>
      <c r="L51" s="1561"/>
      <c r="M51" s="1561"/>
      <c r="N51" s="1561"/>
      <c r="O51" s="1561"/>
      <c r="P51" s="1561"/>
      <c r="Q51" s="1561"/>
      <c r="R51" s="1561"/>
      <c r="S51" s="1561"/>
    </row>
    <row r="52" spans="1:19">
      <c r="A52" s="1567">
        <v>39</v>
      </c>
      <c r="B52" s="2170"/>
      <c r="C52" s="2169"/>
      <c r="D52" s="2169"/>
      <c r="E52" s="2005"/>
      <c r="F52" s="2169"/>
      <c r="G52" s="1993">
        <f t="shared" si="0"/>
        <v>0</v>
      </c>
      <c r="H52" s="1561"/>
      <c r="I52" s="1561"/>
      <c r="J52" s="1561"/>
      <c r="K52" s="1561"/>
      <c r="L52" s="1561"/>
      <c r="M52" s="1561"/>
      <c r="N52" s="1561"/>
      <c r="O52" s="1561"/>
      <c r="P52" s="1561"/>
      <c r="Q52" s="1561"/>
      <c r="R52" s="1561"/>
      <c r="S52" s="1561"/>
    </row>
    <row r="53" spans="1:19">
      <c r="A53" s="1567">
        <v>40</v>
      </c>
      <c r="B53" s="2170"/>
      <c r="C53" s="2169"/>
      <c r="D53" s="2169"/>
      <c r="E53" s="2005"/>
      <c r="F53" s="2169"/>
      <c r="G53" s="1993">
        <f t="shared" si="0"/>
        <v>0</v>
      </c>
      <c r="H53" s="1561"/>
      <c r="I53" s="1561"/>
      <c r="J53" s="1561"/>
      <c r="K53" s="1561"/>
      <c r="L53" s="1561"/>
      <c r="M53" s="1561"/>
      <c r="N53" s="1561"/>
      <c r="O53" s="1561"/>
      <c r="P53" s="1561"/>
      <c r="Q53" s="1561"/>
      <c r="R53" s="1561"/>
      <c r="S53" s="1561"/>
    </row>
    <row r="54" spans="1:19">
      <c r="A54" s="1567">
        <v>41</v>
      </c>
      <c r="B54" s="2170"/>
      <c r="C54" s="2169"/>
      <c r="D54" s="2169"/>
      <c r="E54" s="2005"/>
      <c r="F54" s="2169"/>
      <c r="G54" s="1993">
        <f t="shared" si="0"/>
        <v>0</v>
      </c>
      <c r="H54" s="1561"/>
      <c r="I54" s="1561"/>
      <c r="J54" s="1561"/>
      <c r="K54" s="1561"/>
      <c r="L54" s="1561"/>
      <c r="M54" s="1561"/>
      <c r="N54" s="1561"/>
      <c r="O54" s="1561"/>
      <c r="P54" s="1561"/>
      <c r="Q54" s="1561"/>
      <c r="R54" s="1561"/>
      <c r="S54" s="1561"/>
    </row>
    <row r="55" spans="1:19">
      <c r="A55" s="1567">
        <v>42</v>
      </c>
      <c r="B55" s="2170"/>
      <c r="C55" s="2169"/>
      <c r="D55" s="2169"/>
      <c r="E55" s="2005"/>
      <c r="F55" s="2169"/>
      <c r="G55" s="1993">
        <f t="shared" si="0"/>
        <v>0</v>
      </c>
      <c r="H55" s="1561"/>
      <c r="I55" s="1561"/>
      <c r="J55" s="1561"/>
      <c r="K55" s="1561"/>
      <c r="L55" s="1561"/>
      <c r="M55" s="1561"/>
      <c r="N55" s="1561"/>
      <c r="O55" s="1561"/>
      <c r="P55" s="1561"/>
      <c r="Q55" s="1561"/>
      <c r="R55" s="1561"/>
      <c r="S55" s="1561"/>
    </row>
    <row r="56" spans="1:19">
      <c r="A56" s="1567">
        <v>43</v>
      </c>
      <c r="B56" s="2170"/>
      <c r="C56" s="2169"/>
      <c r="D56" s="2169"/>
      <c r="E56" s="2005"/>
      <c r="F56" s="2169"/>
      <c r="G56" s="1993">
        <f t="shared" si="0"/>
        <v>0</v>
      </c>
      <c r="H56" s="1561"/>
      <c r="I56" s="1561"/>
      <c r="J56" s="1561"/>
      <c r="K56" s="1561"/>
      <c r="L56" s="1561"/>
      <c r="M56" s="1561"/>
      <c r="N56" s="1561"/>
      <c r="O56" s="1561"/>
      <c r="P56" s="1561"/>
      <c r="Q56" s="1561"/>
      <c r="R56" s="1561"/>
      <c r="S56" s="1561"/>
    </row>
    <row r="57" spans="1:19">
      <c r="A57" s="1567">
        <v>44</v>
      </c>
      <c r="B57" s="2170"/>
      <c r="C57" s="2169"/>
      <c r="D57" s="2169"/>
      <c r="E57" s="2005"/>
      <c r="F57" s="2169"/>
      <c r="G57" s="1993">
        <f t="shared" si="0"/>
        <v>0</v>
      </c>
      <c r="H57" s="1561"/>
      <c r="I57" s="1561"/>
      <c r="J57" s="1561"/>
      <c r="K57" s="1561"/>
      <c r="L57" s="1561"/>
      <c r="M57" s="1561"/>
      <c r="N57" s="1561"/>
      <c r="O57" s="1561"/>
      <c r="P57" s="1561"/>
      <c r="Q57" s="1561"/>
      <c r="R57" s="1561"/>
      <c r="S57" s="1561"/>
    </row>
    <row r="58" spans="1:19">
      <c r="A58" s="1567" t="s">
        <v>2388</v>
      </c>
      <c r="B58" s="2170"/>
      <c r="C58" s="2169"/>
      <c r="D58" s="2169"/>
      <c r="E58" s="2005"/>
      <c r="F58" s="2169"/>
      <c r="G58" s="1993">
        <f t="shared" si="0"/>
        <v>0</v>
      </c>
      <c r="H58" s="1561"/>
      <c r="I58" s="1561"/>
      <c r="J58" s="1561"/>
      <c r="K58" s="1561"/>
      <c r="L58" s="1561"/>
      <c r="M58" s="1561"/>
      <c r="N58" s="1561"/>
      <c r="O58" s="1561"/>
      <c r="P58" s="1561"/>
      <c r="Q58" s="1561"/>
      <c r="R58" s="1561"/>
      <c r="S58" s="1561"/>
    </row>
    <row r="59" spans="1:19">
      <c r="A59" s="2792">
        <v>46</v>
      </c>
      <c r="B59" s="2800" t="s">
        <v>561</v>
      </c>
      <c r="C59" s="2801">
        <f>C126</f>
        <v>0</v>
      </c>
      <c r="D59" s="2801">
        <f>D126</f>
        <v>0</v>
      </c>
      <c r="E59" s="2171"/>
      <c r="F59" s="2801">
        <f>F126</f>
        <v>0</v>
      </c>
      <c r="G59" s="1993">
        <f>G126</f>
        <v>0</v>
      </c>
      <c r="H59" s="1561"/>
      <c r="I59" s="1561"/>
      <c r="J59" s="1561"/>
      <c r="K59" s="1561"/>
      <c r="L59" s="1561"/>
      <c r="M59" s="1561"/>
      <c r="N59" s="1561"/>
      <c r="O59" s="1561"/>
      <c r="P59" s="1561"/>
      <c r="Q59" s="1561"/>
      <c r="R59" s="1561"/>
      <c r="S59" s="1561"/>
    </row>
    <row r="60" spans="1:19">
      <c r="A60" s="1567">
        <v>47</v>
      </c>
      <c r="B60" s="1978" t="s">
        <v>562</v>
      </c>
      <c r="C60" s="1935">
        <f>SUM(C14:C59)</f>
        <v>1673134</v>
      </c>
      <c r="D60" s="2172"/>
      <c r="E60" s="2171"/>
      <c r="F60" s="2172"/>
      <c r="G60" s="1975">
        <f>SUM(G14:G59)</f>
        <v>217432</v>
      </c>
      <c r="H60" s="1561"/>
      <c r="I60" s="1561"/>
      <c r="J60" s="1561"/>
      <c r="K60" s="1561"/>
      <c r="L60" s="1561"/>
      <c r="M60" s="1561"/>
      <c r="N60" s="1561"/>
      <c r="O60" s="1561"/>
      <c r="P60" s="1561"/>
      <c r="Q60" s="1561"/>
      <c r="R60" s="1561"/>
      <c r="S60" s="1561"/>
    </row>
    <row r="61" spans="1:19">
      <c r="A61" s="1567">
        <v>48</v>
      </c>
      <c r="B61" s="2173" t="s">
        <v>563</v>
      </c>
      <c r="C61" s="2172"/>
      <c r="D61" s="2172"/>
      <c r="E61" s="2005"/>
      <c r="F61" s="2172"/>
      <c r="G61" s="1993">
        <f>C61+D61-F61</f>
        <v>0</v>
      </c>
      <c r="H61" s="1561"/>
      <c r="I61" s="1561"/>
      <c r="J61" s="1561"/>
      <c r="K61" s="1561"/>
      <c r="L61" s="1561"/>
      <c r="M61" s="1561"/>
      <c r="N61" s="1561"/>
      <c r="O61" s="1561"/>
      <c r="P61" s="1561"/>
      <c r="Q61" s="1561"/>
      <c r="R61" s="1561"/>
      <c r="S61" s="1561"/>
    </row>
    <row r="62" spans="1:19">
      <c r="A62" s="1567"/>
      <c r="B62" s="1966" t="s">
        <v>564</v>
      </c>
      <c r="C62" s="2171"/>
      <c r="D62" s="2171"/>
      <c r="E62" s="2171"/>
      <c r="F62" s="2171"/>
      <c r="G62" s="2019"/>
      <c r="H62" s="1561"/>
      <c r="I62" s="1561"/>
      <c r="J62" s="1561"/>
      <c r="K62" s="1561"/>
      <c r="L62" s="1561"/>
      <c r="M62" s="1561"/>
      <c r="N62" s="1561"/>
      <c r="O62" s="1561"/>
      <c r="P62" s="1561"/>
      <c r="Q62" s="1561"/>
      <c r="R62" s="1561"/>
      <c r="S62" s="1561"/>
    </row>
    <row r="63" spans="1:19" ht="15.75" thickBot="1">
      <c r="A63" s="2174">
        <v>49</v>
      </c>
      <c r="B63" s="2175" t="s">
        <v>172</v>
      </c>
      <c r="C63" s="1982">
        <f>C60+C61</f>
        <v>1673134</v>
      </c>
      <c r="D63" s="1982">
        <f>D60+D61</f>
        <v>0</v>
      </c>
      <c r="E63" s="2176"/>
      <c r="F63" s="1982">
        <f>F60+F61</f>
        <v>0</v>
      </c>
      <c r="G63" s="1983">
        <f>G60+G61</f>
        <v>217432</v>
      </c>
      <c r="H63" s="1561"/>
      <c r="I63" s="1561"/>
      <c r="J63" s="1561"/>
      <c r="K63" s="1561"/>
      <c r="L63" s="1561"/>
      <c r="M63" s="1561"/>
      <c r="N63" s="1561"/>
      <c r="O63" s="1561"/>
      <c r="P63" s="1561"/>
      <c r="Q63" s="1561"/>
      <c r="R63" s="1561"/>
      <c r="S63" s="1561"/>
    </row>
    <row r="64" spans="1:19">
      <c r="A64" s="1561"/>
      <c r="B64" s="1561"/>
      <c r="C64" s="1561"/>
      <c r="D64" s="1561"/>
      <c r="E64" s="1561"/>
      <c r="F64" s="1561"/>
      <c r="G64" s="1561"/>
      <c r="H64" s="1561"/>
      <c r="I64" s="1561"/>
      <c r="J64" s="1561"/>
      <c r="K64" s="1561"/>
      <c r="L64" s="1561"/>
      <c r="M64" s="1561"/>
      <c r="N64" s="1561"/>
      <c r="O64" s="1561"/>
      <c r="P64" s="1561"/>
      <c r="Q64" s="1561"/>
      <c r="R64" s="1561"/>
      <c r="S64" s="1561"/>
    </row>
    <row r="65" spans="1:19">
      <c r="A65" s="2503" t="s">
        <v>4671</v>
      </c>
      <c r="B65" s="2503"/>
      <c r="C65" s="1561"/>
      <c r="D65" s="1561"/>
      <c r="E65" s="1561"/>
      <c r="F65" s="1561"/>
      <c r="G65" s="1561"/>
      <c r="H65" s="1561"/>
      <c r="I65" s="1561"/>
      <c r="J65" s="1561"/>
      <c r="K65" s="1561"/>
      <c r="L65" s="1561"/>
      <c r="M65" s="1561"/>
      <c r="N65" s="1561"/>
      <c r="O65" s="1561"/>
      <c r="P65" s="1561"/>
      <c r="Q65" s="1561"/>
      <c r="R65" s="1561"/>
      <c r="S65" s="1561"/>
    </row>
    <row r="66" spans="1:19">
      <c r="A66" s="1576" t="s">
        <v>565</v>
      </c>
      <c r="B66" s="1576"/>
      <c r="C66" s="1576"/>
      <c r="D66" s="1576"/>
      <c r="E66" s="1576"/>
      <c r="F66" s="1576"/>
      <c r="G66" s="1576"/>
      <c r="H66" s="1561"/>
      <c r="I66" s="1561"/>
      <c r="J66" s="1561"/>
      <c r="K66" s="1561"/>
      <c r="L66" s="1561"/>
      <c r="M66" s="1561"/>
      <c r="N66" s="1561"/>
      <c r="O66" s="1561"/>
      <c r="P66" s="1561"/>
      <c r="Q66" s="1561"/>
      <c r="R66" s="1561"/>
      <c r="S66" s="1561"/>
    </row>
    <row r="67" spans="1:19" ht="15.75">
      <c r="A67" s="1580" t="s">
        <v>566</v>
      </c>
      <c r="B67" s="1576"/>
      <c r="C67" s="1576"/>
      <c r="D67" s="1576"/>
      <c r="E67" s="1576"/>
      <c r="F67" s="1576"/>
      <c r="G67" s="1576"/>
      <c r="H67" s="1561"/>
      <c r="I67" s="1561"/>
      <c r="J67" s="1561"/>
      <c r="K67" s="1561"/>
      <c r="L67" s="1561"/>
      <c r="M67" s="1561"/>
      <c r="N67" s="1561"/>
      <c r="O67" s="1561"/>
      <c r="P67" s="1561"/>
      <c r="Q67" s="1561"/>
      <c r="R67" s="1561"/>
      <c r="S67" s="1561"/>
    </row>
    <row r="68" spans="1:19">
      <c r="A68" s="1561"/>
      <c r="B68" s="1561"/>
      <c r="C68" s="1561"/>
      <c r="D68" s="1561"/>
      <c r="E68" s="1561"/>
      <c r="F68" s="1561"/>
      <c r="G68" s="1561"/>
      <c r="H68" s="1561"/>
      <c r="I68" s="1561"/>
      <c r="J68" s="1561"/>
      <c r="K68" s="1561"/>
      <c r="L68" s="1561"/>
      <c r="M68" s="1561"/>
      <c r="N68" s="1561"/>
      <c r="O68" s="1561"/>
      <c r="P68" s="1561"/>
      <c r="Q68" s="1561"/>
      <c r="R68" s="1561"/>
      <c r="S68" s="1561"/>
    </row>
    <row r="69" spans="1:19" ht="15.75" thickBot="1">
      <c r="A69" s="1561" t="str">
        <f>'Data Sheet'!$C$25</f>
        <v xml:space="preserve">New York State Electric &amp; Gas Corporation </v>
      </c>
      <c r="B69" s="1561"/>
      <c r="C69" s="1561"/>
      <c r="D69" s="1561"/>
      <c r="E69" s="1561"/>
      <c r="F69" s="1998" t="str">
        <f>'Data Sheet'!$C$40</f>
        <v xml:space="preserve"> </v>
      </c>
      <c r="G69" s="1561" t="str">
        <f>'Data Sheet'!$C$38</f>
        <v>12/31/2017</v>
      </c>
      <c r="H69" s="1561"/>
      <c r="I69" s="1561"/>
      <c r="J69" s="1561"/>
      <c r="K69" s="1561"/>
      <c r="L69" s="1561"/>
      <c r="M69" s="1561"/>
      <c r="N69" s="1561"/>
      <c r="O69" s="1561"/>
      <c r="P69" s="1561"/>
      <c r="Q69" s="1561"/>
      <c r="R69" s="1561"/>
      <c r="S69" s="1561"/>
    </row>
    <row r="70" spans="1:19">
      <c r="A70" s="1535"/>
      <c r="B70" s="1693"/>
      <c r="C70" s="1693"/>
      <c r="D70" s="1693"/>
      <c r="E70" s="1693"/>
      <c r="F70" s="1693"/>
      <c r="G70" s="1902"/>
      <c r="H70" s="1561"/>
      <c r="I70" s="1561"/>
      <c r="J70" s="1561"/>
      <c r="K70" s="1561"/>
      <c r="L70" s="1561"/>
      <c r="M70" s="1561"/>
      <c r="N70" s="1561"/>
      <c r="O70" s="1561"/>
      <c r="P70" s="1561"/>
      <c r="Q70" s="1561"/>
      <c r="R70" s="1561"/>
      <c r="S70" s="1561"/>
    </row>
    <row r="71" spans="1:19">
      <c r="A71" s="2027" t="s">
        <v>551</v>
      </c>
      <c r="B71" s="1576"/>
      <c r="C71" s="1576"/>
      <c r="D71" s="1576"/>
      <c r="E71" s="1576"/>
      <c r="F71" s="1576"/>
      <c r="G71" s="2000"/>
      <c r="H71" s="1561"/>
      <c r="I71" s="1561"/>
      <c r="J71" s="1561"/>
      <c r="K71" s="1561"/>
      <c r="L71" s="1561"/>
      <c r="M71" s="1561"/>
      <c r="N71" s="1561"/>
      <c r="O71" s="1561"/>
      <c r="P71" s="1561"/>
      <c r="Q71" s="1561"/>
      <c r="R71" s="1561"/>
      <c r="S71" s="1561"/>
    </row>
    <row r="72" spans="1:19">
      <c r="A72" s="1542"/>
      <c r="B72" s="1707"/>
      <c r="C72" s="1707"/>
      <c r="D72" s="1707"/>
      <c r="E72" s="1707"/>
      <c r="F72" s="1707"/>
      <c r="G72" s="1906"/>
      <c r="H72" s="1561"/>
      <c r="I72" s="1561"/>
      <c r="J72" s="1561"/>
      <c r="K72" s="1561"/>
      <c r="L72" s="1561"/>
      <c r="M72" s="1561"/>
      <c r="N72" s="1561"/>
      <c r="O72" s="1561"/>
      <c r="P72" s="1561"/>
      <c r="Q72" s="1561"/>
      <c r="R72" s="1561"/>
      <c r="S72" s="1561"/>
    </row>
    <row r="73" spans="1:19">
      <c r="A73" s="1911"/>
      <c r="B73" s="1912"/>
      <c r="C73" s="1912"/>
      <c r="D73" s="1912"/>
      <c r="E73" s="2166" t="s">
        <v>555</v>
      </c>
      <c r="F73" s="1818"/>
      <c r="G73" s="1970"/>
      <c r="H73" s="1561"/>
      <c r="I73" s="1561"/>
      <c r="J73" s="1561"/>
      <c r="K73" s="1561"/>
      <c r="L73" s="1561"/>
      <c r="M73" s="1561"/>
      <c r="N73" s="1561"/>
      <c r="O73" s="1561"/>
      <c r="P73" s="1561"/>
      <c r="Q73" s="1561"/>
      <c r="R73" s="1561"/>
      <c r="S73" s="1561"/>
    </row>
    <row r="74" spans="1:19">
      <c r="A74" s="1567"/>
      <c r="B74" s="1813"/>
      <c r="C74" s="1832" t="s">
        <v>556</v>
      </c>
      <c r="D74" s="1813"/>
      <c r="E74" s="1832" t="s">
        <v>176</v>
      </c>
      <c r="F74" s="1813"/>
      <c r="G74" s="1914" t="s">
        <v>1834</v>
      </c>
      <c r="H74" s="1561"/>
      <c r="I74" s="1561"/>
      <c r="J74" s="1561"/>
      <c r="K74" s="1561"/>
      <c r="L74" s="1561"/>
      <c r="M74" s="1561"/>
      <c r="N74" s="1561"/>
      <c r="O74" s="1561"/>
      <c r="P74" s="1561"/>
      <c r="Q74" s="1561"/>
      <c r="R74" s="1561"/>
      <c r="S74" s="1561"/>
    </row>
    <row r="75" spans="1:19">
      <c r="A75" s="1567"/>
      <c r="B75" s="1832" t="s">
        <v>557</v>
      </c>
      <c r="C75" s="1832" t="s">
        <v>558</v>
      </c>
      <c r="D75" s="1832" t="s">
        <v>543</v>
      </c>
      <c r="E75" s="1832" t="s">
        <v>525</v>
      </c>
      <c r="F75" s="1832" t="s">
        <v>1838</v>
      </c>
      <c r="G75" s="1914" t="s">
        <v>2517</v>
      </c>
      <c r="H75" s="1561"/>
      <c r="I75" s="1561"/>
      <c r="J75" s="1561"/>
      <c r="K75" s="1561"/>
      <c r="L75" s="1561"/>
      <c r="M75" s="1561"/>
      <c r="N75" s="1561"/>
      <c r="O75" s="1561"/>
      <c r="P75" s="1561"/>
      <c r="Q75" s="1561"/>
      <c r="R75" s="1561"/>
      <c r="S75" s="1561"/>
    </row>
    <row r="76" spans="1:19">
      <c r="A76" s="1915"/>
      <c r="B76" s="1916" t="s">
        <v>3021</v>
      </c>
      <c r="C76" s="1916" t="s">
        <v>559</v>
      </c>
      <c r="D76" s="1916" t="s">
        <v>3023</v>
      </c>
      <c r="E76" s="1916" t="s">
        <v>3024</v>
      </c>
      <c r="F76" s="1916" t="s">
        <v>545</v>
      </c>
      <c r="G76" s="1917" t="s">
        <v>560</v>
      </c>
      <c r="H76" s="1561"/>
      <c r="I76" s="1561"/>
      <c r="J76" s="1561"/>
      <c r="K76" s="1561"/>
      <c r="L76" s="1561"/>
      <c r="M76" s="1561"/>
      <c r="N76" s="1561"/>
      <c r="O76" s="1561"/>
      <c r="P76" s="1561"/>
      <c r="Q76" s="1561"/>
      <c r="R76" s="1561"/>
      <c r="S76" s="1561"/>
    </row>
    <row r="77" spans="1:19">
      <c r="A77" s="1539"/>
      <c r="B77" s="1569"/>
      <c r="C77" s="2024"/>
      <c r="D77" s="2113"/>
      <c r="E77" s="1561"/>
      <c r="F77" s="2113"/>
      <c r="G77" s="1993">
        <f t="shared" ref="G77:G125" si="1">C77+D77-F77</f>
        <v>0</v>
      </c>
      <c r="H77" s="1561"/>
      <c r="I77" s="1561"/>
      <c r="J77" s="1561"/>
      <c r="K77" s="1561"/>
      <c r="L77" s="1561"/>
      <c r="M77" s="1561"/>
      <c r="N77" s="1561"/>
      <c r="O77" s="1561"/>
      <c r="P77" s="1561"/>
      <c r="Q77" s="1561"/>
      <c r="R77" s="1561"/>
      <c r="S77" s="1561"/>
    </row>
    <row r="78" spans="1:19">
      <c r="A78" s="1539"/>
      <c r="B78" s="1569"/>
      <c r="C78" s="2024"/>
      <c r="D78" s="2113"/>
      <c r="E78" s="1561"/>
      <c r="F78" s="2113"/>
      <c r="G78" s="1993">
        <f t="shared" si="1"/>
        <v>0</v>
      </c>
      <c r="H78" s="1561"/>
      <c r="I78" s="1561"/>
      <c r="J78" s="1561"/>
      <c r="K78" s="1561"/>
      <c r="L78" s="1561"/>
      <c r="M78" s="1561"/>
      <c r="N78" s="1561"/>
      <c r="O78" s="1561"/>
      <c r="P78" s="1561"/>
      <c r="Q78" s="1561"/>
      <c r="R78" s="1561"/>
      <c r="S78" s="1561"/>
    </row>
    <row r="79" spans="1:19">
      <c r="A79" s="1539"/>
      <c r="B79" s="1569"/>
      <c r="C79" s="2024"/>
      <c r="D79" s="2113"/>
      <c r="E79" s="1561"/>
      <c r="F79" s="2113"/>
      <c r="G79" s="1993">
        <f t="shared" si="1"/>
        <v>0</v>
      </c>
      <c r="H79" s="1561"/>
      <c r="I79" s="1561"/>
      <c r="J79" s="1561"/>
      <c r="K79" s="1561"/>
      <c r="L79" s="1561"/>
      <c r="M79" s="1561"/>
      <c r="N79" s="1561"/>
      <c r="O79" s="1561"/>
      <c r="P79" s="1561"/>
      <c r="Q79" s="1561"/>
      <c r="R79" s="1561"/>
      <c r="S79" s="1561"/>
    </row>
    <row r="80" spans="1:19">
      <c r="A80" s="1539"/>
      <c r="B80" s="1569"/>
      <c r="C80" s="2024"/>
      <c r="D80" s="2113"/>
      <c r="E80" s="1561"/>
      <c r="F80" s="2113"/>
      <c r="G80" s="1993">
        <f t="shared" si="1"/>
        <v>0</v>
      </c>
      <c r="H80" s="1561"/>
      <c r="I80" s="1561"/>
      <c r="J80" s="1561"/>
      <c r="K80" s="1561"/>
      <c r="L80" s="1561"/>
      <c r="M80" s="1561"/>
      <c r="N80" s="1561"/>
      <c r="O80" s="1561"/>
      <c r="P80" s="1561"/>
      <c r="Q80" s="1561"/>
      <c r="R80" s="1561"/>
      <c r="S80" s="1561"/>
    </row>
    <row r="81" spans="1:19">
      <c r="A81" s="1539"/>
      <c r="B81" s="1569"/>
      <c r="C81" s="2024"/>
      <c r="D81" s="2113"/>
      <c r="E81" s="1561"/>
      <c r="F81" s="2113"/>
      <c r="G81" s="1993">
        <f t="shared" si="1"/>
        <v>0</v>
      </c>
      <c r="H81" s="1561"/>
      <c r="I81" s="1561"/>
      <c r="J81" s="1561"/>
      <c r="K81" s="1561"/>
      <c r="L81" s="1561"/>
      <c r="M81" s="1561"/>
      <c r="N81" s="1561"/>
      <c r="O81" s="1561"/>
      <c r="P81" s="1561"/>
      <c r="Q81" s="1561"/>
      <c r="R81" s="1561"/>
      <c r="S81" s="1561"/>
    </row>
    <row r="82" spans="1:19">
      <c r="A82" s="1539"/>
      <c r="B82" s="1569"/>
      <c r="C82" s="2177"/>
      <c r="D82" s="2113"/>
      <c r="E82" s="1555"/>
      <c r="F82" s="2178"/>
      <c r="G82" s="1993">
        <f t="shared" si="1"/>
        <v>0</v>
      </c>
      <c r="H82" s="1561"/>
      <c r="I82" s="1561"/>
      <c r="J82" s="1561"/>
      <c r="K82" s="1561"/>
      <c r="L82" s="1561"/>
      <c r="M82" s="1561"/>
      <c r="N82" s="1561"/>
      <c r="O82" s="1561"/>
      <c r="P82" s="1561"/>
      <c r="Q82" s="1561"/>
      <c r="R82" s="1561"/>
      <c r="S82" s="1561"/>
    </row>
    <row r="83" spans="1:19">
      <c r="A83" s="1539"/>
      <c r="B83" s="1569"/>
      <c r="C83" s="2024"/>
      <c r="D83" s="2113"/>
      <c r="E83" s="1561"/>
      <c r="F83" s="2113"/>
      <c r="G83" s="1993">
        <f t="shared" si="1"/>
        <v>0</v>
      </c>
      <c r="H83" s="1561"/>
      <c r="I83" s="1561"/>
      <c r="J83" s="1561"/>
      <c r="K83" s="1561"/>
      <c r="L83" s="1561"/>
      <c r="M83" s="1561"/>
      <c r="N83" s="1561"/>
      <c r="O83" s="1561"/>
      <c r="P83" s="1561"/>
      <c r="Q83" s="1561"/>
      <c r="R83" s="1561"/>
      <c r="S83" s="1561"/>
    </row>
    <row r="84" spans="1:19">
      <c r="A84" s="1539"/>
      <c r="B84" s="1569"/>
      <c r="C84" s="2024"/>
      <c r="D84" s="2113"/>
      <c r="E84" s="1561"/>
      <c r="F84" s="2113"/>
      <c r="G84" s="1993">
        <f t="shared" si="1"/>
        <v>0</v>
      </c>
      <c r="H84" s="1561"/>
      <c r="I84" s="1561"/>
      <c r="J84" s="1561"/>
      <c r="K84" s="1561"/>
      <c r="L84" s="1561"/>
      <c r="M84" s="1561"/>
      <c r="N84" s="1561"/>
      <c r="O84" s="1561"/>
      <c r="P84" s="1561"/>
      <c r="Q84" s="1561"/>
      <c r="R84" s="1561"/>
      <c r="S84" s="1561"/>
    </row>
    <row r="85" spans="1:19">
      <c r="A85" s="1539"/>
      <c r="B85" s="1569"/>
      <c r="C85" s="2024"/>
      <c r="D85" s="2113"/>
      <c r="E85" s="1561"/>
      <c r="F85" s="2113"/>
      <c r="G85" s="1993">
        <f t="shared" si="1"/>
        <v>0</v>
      </c>
      <c r="H85" s="1561"/>
      <c r="I85" s="1561"/>
      <c r="J85" s="1561"/>
      <c r="K85" s="1561"/>
      <c r="L85" s="1561"/>
      <c r="M85" s="1561"/>
      <c r="N85" s="1561"/>
      <c r="O85" s="1561"/>
      <c r="P85" s="1561"/>
      <c r="Q85" s="1561"/>
      <c r="R85" s="1561"/>
      <c r="S85" s="1561"/>
    </row>
    <row r="86" spans="1:19">
      <c r="A86" s="1539"/>
      <c r="B86" s="1569"/>
      <c r="C86" s="2024"/>
      <c r="D86" s="2113"/>
      <c r="E86" s="1561"/>
      <c r="F86" s="2113"/>
      <c r="G86" s="1993">
        <f t="shared" si="1"/>
        <v>0</v>
      </c>
      <c r="H86" s="1561"/>
      <c r="I86" s="1561"/>
      <c r="J86" s="1561"/>
      <c r="K86" s="1561"/>
      <c r="L86" s="1561"/>
      <c r="M86" s="1561"/>
      <c r="N86" s="1561"/>
      <c r="O86" s="1561"/>
      <c r="P86" s="1561"/>
      <c r="Q86" s="1561"/>
      <c r="R86" s="1561"/>
      <c r="S86" s="1561"/>
    </row>
    <row r="87" spans="1:19">
      <c r="A87" s="1539"/>
      <c r="B87" s="1569"/>
      <c r="C87" s="2024"/>
      <c r="D87" s="2113"/>
      <c r="E87" s="1561"/>
      <c r="F87" s="2113"/>
      <c r="G87" s="1993">
        <f t="shared" si="1"/>
        <v>0</v>
      </c>
      <c r="H87" s="1561"/>
      <c r="I87" s="1561"/>
      <c r="J87" s="1561"/>
      <c r="K87" s="1561"/>
      <c r="L87" s="1561"/>
      <c r="M87" s="1561"/>
      <c r="N87" s="1561"/>
      <c r="O87" s="1561"/>
      <c r="P87" s="1561"/>
      <c r="Q87" s="1561"/>
      <c r="R87" s="1561"/>
      <c r="S87" s="1561"/>
    </row>
    <row r="88" spans="1:19">
      <c r="A88" s="1539"/>
      <c r="B88" s="1569"/>
      <c r="C88" s="2024"/>
      <c r="D88" s="2113"/>
      <c r="E88" s="1561"/>
      <c r="F88" s="2113"/>
      <c r="G88" s="1993">
        <f t="shared" si="1"/>
        <v>0</v>
      </c>
      <c r="H88" s="1561"/>
      <c r="I88" s="1561"/>
      <c r="J88" s="1561"/>
      <c r="K88" s="1561"/>
      <c r="L88" s="1561"/>
      <c r="M88" s="1561"/>
      <c r="N88" s="1561"/>
      <c r="O88" s="1561"/>
      <c r="P88" s="1561"/>
      <c r="Q88" s="1561"/>
      <c r="R88" s="1561"/>
      <c r="S88" s="1561"/>
    </row>
    <row r="89" spans="1:19">
      <c r="A89" s="1539"/>
      <c r="B89" s="1569"/>
      <c r="C89" s="2024"/>
      <c r="D89" s="2113"/>
      <c r="E89" s="1561"/>
      <c r="F89" s="2113"/>
      <c r="G89" s="1993">
        <f t="shared" si="1"/>
        <v>0</v>
      </c>
      <c r="H89" s="1561"/>
      <c r="I89" s="1561"/>
      <c r="J89" s="1561"/>
      <c r="K89" s="1561"/>
      <c r="L89" s="1561"/>
      <c r="M89" s="1561"/>
      <c r="N89" s="1561"/>
      <c r="O89" s="1561"/>
      <c r="P89" s="1561"/>
      <c r="Q89" s="1561"/>
      <c r="R89" s="1561"/>
      <c r="S89" s="1561"/>
    </row>
    <row r="90" spans="1:19">
      <c r="A90" s="1539"/>
      <c r="B90" s="1569"/>
      <c r="C90" s="2024"/>
      <c r="D90" s="2113"/>
      <c r="E90" s="1561"/>
      <c r="F90" s="2113"/>
      <c r="G90" s="1993">
        <f t="shared" si="1"/>
        <v>0</v>
      </c>
      <c r="H90" s="1561"/>
      <c r="I90" s="1561"/>
      <c r="J90" s="1561"/>
      <c r="K90" s="1561"/>
      <c r="L90" s="1561"/>
      <c r="M90" s="1561"/>
      <c r="N90" s="1561"/>
      <c r="O90" s="1561"/>
      <c r="P90" s="1561"/>
      <c r="Q90" s="1561"/>
      <c r="R90" s="1561"/>
      <c r="S90" s="1561"/>
    </row>
    <row r="91" spans="1:19">
      <c r="A91" s="1539"/>
      <c r="B91" s="1569"/>
      <c r="C91" s="2024"/>
      <c r="D91" s="2113"/>
      <c r="E91" s="1561"/>
      <c r="F91" s="2113"/>
      <c r="G91" s="1993">
        <f t="shared" si="1"/>
        <v>0</v>
      </c>
      <c r="H91" s="1561"/>
      <c r="I91" s="1561"/>
      <c r="J91" s="1561"/>
      <c r="K91" s="1561"/>
      <c r="L91" s="1561"/>
      <c r="M91" s="1561"/>
      <c r="N91" s="1561"/>
      <c r="O91" s="1561"/>
      <c r="P91" s="1561"/>
      <c r="Q91" s="1561"/>
      <c r="R91" s="1561"/>
      <c r="S91" s="1561"/>
    </row>
    <row r="92" spans="1:19">
      <c r="A92" s="1539"/>
      <c r="B92" s="1569"/>
      <c r="C92" s="2024"/>
      <c r="D92" s="2113"/>
      <c r="E92" s="1561"/>
      <c r="F92" s="2113"/>
      <c r="G92" s="1993">
        <f t="shared" si="1"/>
        <v>0</v>
      </c>
    </row>
    <row r="93" spans="1:19">
      <c r="A93" s="1539"/>
      <c r="B93" s="1569"/>
      <c r="C93" s="2024"/>
      <c r="D93" s="2113"/>
      <c r="E93" s="1561"/>
      <c r="F93" s="2113"/>
      <c r="G93" s="1993">
        <f t="shared" si="1"/>
        <v>0</v>
      </c>
    </row>
    <row r="94" spans="1:19">
      <c r="A94" s="1539"/>
      <c r="B94" s="1569"/>
      <c r="C94" s="2024"/>
      <c r="D94" s="2113"/>
      <c r="E94" s="1561"/>
      <c r="F94" s="2113"/>
      <c r="G94" s="1993">
        <f t="shared" si="1"/>
        <v>0</v>
      </c>
    </row>
    <row r="95" spans="1:19">
      <c r="A95" s="1539"/>
      <c r="B95" s="1569"/>
      <c r="C95" s="2024"/>
      <c r="D95" s="2113"/>
      <c r="E95" s="1561"/>
      <c r="F95" s="2113"/>
      <c r="G95" s="1993">
        <f t="shared" si="1"/>
        <v>0</v>
      </c>
    </row>
    <row r="96" spans="1:19">
      <c r="A96" s="1539"/>
      <c r="B96" s="1569"/>
      <c r="C96" s="2024"/>
      <c r="D96" s="2113"/>
      <c r="E96" s="1561"/>
      <c r="F96" s="2113"/>
      <c r="G96" s="1993">
        <f t="shared" si="1"/>
        <v>0</v>
      </c>
    </row>
    <row r="97" spans="1:7">
      <c r="A97" s="1539"/>
      <c r="B97" s="1569"/>
      <c r="C97" s="2024"/>
      <c r="D97" s="2113"/>
      <c r="E97" s="1561"/>
      <c r="F97" s="2113"/>
      <c r="G97" s="1993">
        <f t="shared" si="1"/>
        <v>0</v>
      </c>
    </row>
    <row r="98" spans="1:7">
      <c r="A98" s="1539"/>
      <c r="B98" s="1569"/>
      <c r="C98" s="2024"/>
      <c r="D98" s="2113"/>
      <c r="E98" s="1561"/>
      <c r="F98" s="2113"/>
      <c r="G98" s="1993">
        <f t="shared" si="1"/>
        <v>0</v>
      </c>
    </row>
    <row r="99" spans="1:7">
      <c r="A99" s="1539"/>
      <c r="B99" s="1569"/>
      <c r="C99" s="2024"/>
      <c r="D99" s="2113"/>
      <c r="E99" s="1561"/>
      <c r="F99" s="2113"/>
      <c r="G99" s="1993">
        <f t="shared" si="1"/>
        <v>0</v>
      </c>
    </row>
    <row r="100" spans="1:7">
      <c r="A100" s="1539"/>
      <c r="B100" s="1569"/>
      <c r="C100" s="2024"/>
      <c r="D100" s="2113"/>
      <c r="E100" s="1561"/>
      <c r="F100" s="2113"/>
      <c r="G100" s="1993">
        <f t="shared" si="1"/>
        <v>0</v>
      </c>
    </row>
    <row r="101" spans="1:7">
      <c r="A101" s="1539"/>
      <c r="B101" s="1569"/>
      <c r="C101" s="2024"/>
      <c r="D101" s="2113"/>
      <c r="E101" s="1561"/>
      <c r="F101" s="2113"/>
      <c r="G101" s="1993">
        <f t="shared" si="1"/>
        <v>0</v>
      </c>
    </row>
    <row r="102" spans="1:7">
      <c r="A102" s="1539"/>
      <c r="B102" s="1569"/>
      <c r="C102" s="2024"/>
      <c r="D102" s="2113"/>
      <c r="E102" s="1561"/>
      <c r="F102" s="2113"/>
      <c r="G102" s="1993">
        <f t="shared" si="1"/>
        <v>0</v>
      </c>
    </row>
    <row r="103" spans="1:7">
      <c r="A103" s="1539"/>
      <c r="B103" s="1569"/>
      <c r="C103" s="2024"/>
      <c r="D103" s="2113"/>
      <c r="E103" s="1561"/>
      <c r="F103" s="2113"/>
      <c r="G103" s="1993">
        <f t="shared" si="1"/>
        <v>0</v>
      </c>
    </row>
    <row r="104" spans="1:7">
      <c r="A104" s="1539"/>
      <c r="B104" s="1569"/>
      <c r="C104" s="2024"/>
      <c r="D104" s="2113"/>
      <c r="E104" s="1561"/>
      <c r="F104" s="2113"/>
      <c r="G104" s="1993">
        <f t="shared" si="1"/>
        <v>0</v>
      </c>
    </row>
    <row r="105" spans="1:7">
      <c r="A105" s="1539"/>
      <c r="B105" s="1569"/>
      <c r="C105" s="2024"/>
      <c r="D105" s="2113"/>
      <c r="E105" s="1561"/>
      <c r="F105" s="2113"/>
      <c r="G105" s="1993">
        <f t="shared" si="1"/>
        <v>0</v>
      </c>
    </row>
    <row r="106" spans="1:7">
      <c r="A106" s="1539"/>
      <c r="B106" s="1569"/>
      <c r="C106" s="2024"/>
      <c r="D106" s="2113"/>
      <c r="E106" s="1561"/>
      <c r="F106" s="2113"/>
      <c r="G106" s="1993">
        <f t="shared" si="1"/>
        <v>0</v>
      </c>
    </row>
    <row r="107" spans="1:7">
      <c r="A107" s="1539"/>
      <c r="B107" s="1569"/>
      <c r="C107" s="2024"/>
      <c r="D107" s="2113"/>
      <c r="E107" s="1561"/>
      <c r="F107" s="2113"/>
      <c r="G107" s="1993">
        <f t="shared" si="1"/>
        <v>0</v>
      </c>
    </row>
    <row r="108" spans="1:7">
      <c r="A108" s="1539"/>
      <c r="B108" s="1569"/>
      <c r="C108" s="2024"/>
      <c r="D108" s="2113"/>
      <c r="E108" s="1561"/>
      <c r="F108" s="2113"/>
      <c r="G108" s="1993">
        <f t="shared" si="1"/>
        <v>0</v>
      </c>
    </row>
    <row r="109" spans="1:7">
      <c r="A109" s="1539"/>
      <c r="B109" s="1569"/>
      <c r="C109" s="2024"/>
      <c r="D109" s="2113"/>
      <c r="E109" s="1561"/>
      <c r="F109" s="2113"/>
      <c r="G109" s="1993">
        <f t="shared" si="1"/>
        <v>0</v>
      </c>
    </row>
    <row r="110" spans="1:7">
      <c r="A110" s="1539"/>
      <c r="B110" s="1569"/>
      <c r="C110" s="2024"/>
      <c r="D110" s="2113"/>
      <c r="E110" s="1561"/>
      <c r="F110" s="2113"/>
      <c r="G110" s="1993">
        <f t="shared" si="1"/>
        <v>0</v>
      </c>
    </row>
    <row r="111" spans="1:7">
      <c r="A111" s="1539"/>
      <c r="B111" s="1569"/>
      <c r="C111" s="2024"/>
      <c r="D111" s="2113"/>
      <c r="E111" s="1561"/>
      <c r="F111" s="2113"/>
      <c r="G111" s="1993">
        <f t="shared" si="1"/>
        <v>0</v>
      </c>
    </row>
    <row r="112" spans="1:7">
      <c r="A112" s="1539"/>
      <c r="B112" s="1569"/>
      <c r="C112" s="2024"/>
      <c r="D112" s="2113"/>
      <c r="E112" s="1561"/>
      <c r="F112" s="2113"/>
      <c r="G112" s="1993">
        <f t="shared" si="1"/>
        <v>0</v>
      </c>
    </row>
    <row r="113" spans="1:7">
      <c r="A113" s="1539"/>
      <c r="B113" s="1569"/>
      <c r="C113" s="2024"/>
      <c r="D113" s="2113"/>
      <c r="E113" s="1561"/>
      <c r="F113" s="2113"/>
      <c r="G113" s="1993">
        <f t="shared" si="1"/>
        <v>0</v>
      </c>
    </row>
    <row r="114" spans="1:7">
      <c r="A114" s="1539"/>
      <c r="B114" s="1569"/>
      <c r="C114" s="2024"/>
      <c r="D114" s="2113"/>
      <c r="E114" s="1561"/>
      <c r="F114" s="2113"/>
      <c r="G114" s="1993">
        <f t="shared" si="1"/>
        <v>0</v>
      </c>
    </row>
    <row r="115" spans="1:7">
      <c r="A115" s="1539"/>
      <c r="B115" s="1569"/>
      <c r="C115" s="2024"/>
      <c r="D115" s="2113"/>
      <c r="E115" s="1561"/>
      <c r="F115" s="2113"/>
      <c r="G115" s="1993">
        <f t="shared" si="1"/>
        <v>0</v>
      </c>
    </row>
    <row r="116" spans="1:7">
      <c r="A116" s="1539"/>
      <c r="B116" s="1569"/>
      <c r="C116" s="2024"/>
      <c r="D116" s="2113"/>
      <c r="E116" s="1561"/>
      <c r="F116" s="2113"/>
      <c r="G116" s="1993">
        <f t="shared" si="1"/>
        <v>0</v>
      </c>
    </row>
    <row r="117" spans="1:7">
      <c r="A117" s="1539"/>
      <c r="B117" s="1569"/>
      <c r="C117" s="2024"/>
      <c r="D117" s="2113"/>
      <c r="E117" s="1561"/>
      <c r="F117" s="2113"/>
      <c r="G117" s="1993">
        <f t="shared" si="1"/>
        <v>0</v>
      </c>
    </row>
    <row r="118" spans="1:7">
      <c r="A118" s="1539"/>
      <c r="B118" s="1569"/>
      <c r="C118" s="2024"/>
      <c r="D118" s="2113"/>
      <c r="E118" s="1561"/>
      <c r="F118" s="2113"/>
      <c r="G118" s="1993">
        <f t="shared" si="1"/>
        <v>0</v>
      </c>
    </row>
    <row r="119" spans="1:7">
      <c r="A119" s="1539"/>
      <c r="B119" s="1569"/>
      <c r="C119" s="2024"/>
      <c r="D119" s="2113"/>
      <c r="E119" s="1561"/>
      <c r="F119" s="2113"/>
      <c r="G119" s="1993">
        <f t="shared" si="1"/>
        <v>0</v>
      </c>
    </row>
    <row r="120" spans="1:7">
      <c r="A120" s="1539"/>
      <c r="B120" s="1569"/>
      <c r="C120" s="2024"/>
      <c r="D120" s="2113"/>
      <c r="E120" s="1561"/>
      <c r="F120" s="2113"/>
      <c r="G120" s="1993">
        <f t="shared" si="1"/>
        <v>0</v>
      </c>
    </row>
    <row r="121" spans="1:7">
      <c r="A121" s="1539"/>
      <c r="B121" s="1569"/>
      <c r="C121" s="2024"/>
      <c r="D121" s="2113"/>
      <c r="E121" s="1561"/>
      <c r="F121" s="2113"/>
      <c r="G121" s="1993">
        <f t="shared" si="1"/>
        <v>0</v>
      </c>
    </row>
    <row r="122" spans="1:7">
      <c r="A122" s="1539"/>
      <c r="B122" s="1569"/>
      <c r="C122" s="2024"/>
      <c r="D122" s="2113"/>
      <c r="E122" s="1561"/>
      <c r="F122" s="2113"/>
      <c r="G122" s="1993">
        <f t="shared" si="1"/>
        <v>0</v>
      </c>
    </row>
    <row r="123" spans="1:7">
      <c r="A123" s="1539"/>
      <c r="B123" s="1569"/>
      <c r="C123" s="2024"/>
      <c r="D123" s="2113"/>
      <c r="E123" s="1561"/>
      <c r="F123" s="2113"/>
      <c r="G123" s="1993">
        <f t="shared" si="1"/>
        <v>0</v>
      </c>
    </row>
    <row r="124" spans="1:7">
      <c r="A124" s="1539"/>
      <c r="B124" s="1569"/>
      <c r="C124" s="2024"/>
      <c r="D124" s="2113"/>
      <c r="E124" s="1561"/>
      <c r="F124" s="2113"/>
      <c r="G124" s="1993">
        <f t="shared" si="1"/>
        <v>0</v>
      </c>
    </row>
    <row r="125" spans="1:7">
      <c r="A125" s="1539"/>
      <c r="B125" s="1569"/>
      <c r="C125" s="2024"/>
      <c r="D125" s="2113"/>
      <c r="E125" s="1561"/>
      <c r="F125" s="2113"/>
      <c r="G125" s="1993">
        <f t="shared" si="1"/>
        <v>0</v>
      </c>
    </row>
    <row r="126" spans="1:7" ht="15.75" thickBot="1">
      <c r="A126" s="1777"/>
      <c r="B126" s="2175" t="s">
        <v>172</v>
      </c>
      <c r="C126" s="1982">
        <f>SUM(C77:C125)</f>
        <v>0</v>
      </c>
      <c r="D126" s="1982">
        <f>SUM(D77:D125)</f>
        <v>0</v>
      </c>
      <c r="E126" s="2176"/>
      <c r="F126" s="1982">
        <f>SUM(F77:F125)</f>
        <v>0</v>
      </c>
      <c r="G126" s="1983">
        <f>SUM(G77:G125)</f>
        <v>0</v>
      </c>
    </row>
    <row r="128" spans="1:7">
      <c r="A128" s="2503" t="s">
        <v>4671</v>
      </c>
      <c r="B128" s="2503"/>
      <c r="C128" s="1561"/>
      <c r="D128" s="1561"/>
      <c r="E128" s="1561"/>
      <c r="F128" s="1561"/>
      <c r="G128" s="1561"/>
    </row>
    <row r="129" spans="1:7">
      <c r="A129" s="1576" t="s">
        <v>567</v>
      </c>
      <c r="B129" s="1576"/>
      <c r="C129" s="1576"/>
      <c r="D129" s="1576"/>
      <c r="E129" s="1576"/>
      <c r="F129" s="1576"/>
      <c r="G129" s="1576"/>
    </row>
  </sheetData>
  <printOptions horizontalCentered="1" verticalCentered="1"/>
  <pageMargins left="0.5" right="0.5" top="0.5" bottom="0.5" header="0.5" footer="0.5"/>
  <pageSetup scale="67"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Q187"/>
  <sheetViews>
    <sheetView defaultGridColor="0" view="pageBreakPreview" topLeftCell="A62" colorId="22" zoomScale="80" zoomScaleNormal="100" zoomScaleSheetLayoutView="80" workbookViewId="0">
      <selection activeCell="E82" sqref="E82"/>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1799</v>
      </c>
      <c r="B1" s="66"/>
      <c r="C1" s="227"/>
      <c r="D1" s="66" t="s">
        <v>3290</v>
      </c>
      <c r="E1" s="228" t="s">
        <v>1801</v>
      </c>
      <c r="F1" s="67" t="s">
        <v>1802</v>
      </c>
      <c r="G1" s="17"/>
      <c r="H1" s="17"/>
      <c r="I1" s="17"/>
      <c r="J1" s="17"/>
      <c r="K1" s="17"/>
      <c r="L1" s="17"/>
      <c r="M1" s="17"/>
      <c r="N1" s="17"/>
      <c r="O1" s="17"/>
      <c r="P1" s="17"/>
      <c r="Q1" s="17"/>
    </row>
    <row r="2" spans="1:17" ht="16.899999999999999" customHeight="1">
      <c r="A2" s="72" t="str">
        <f>'Data Sheet'!$C$25</f>
        <v xml:space="preserve">New York State Electric &amp; Gas Corporation </v>
      </c>
      <c r="B2" s="17"/>
      <c r="C2" s="81"/>
      <c r="D2" s="17" t="s">
        <v>1156</v>
      </c>
      <c r="E2" s="78" t="s">
        <v>3309</v>
      </c>
      <c r="F2" s="73"/>
      <c r="G2" s="17"/>
      <c r="H2" s="17"/>
      <c r="I2" s="17"/>
      <c r="J2" s="17"/>
      <c r="K2" s="17"/>
      <c r="L2" s="17"/>
      <c r="M2" s="17"/>
      <c r="N2" s="17"/>
      <c r="O2" s="17"/>
      <c r="P2" s="17"/>
      <c r="Q2" s="17"/>
    </row>
    <row r="3" spans="1:17" ht="16.899999999999999" customHeight="1">
      <c r="A3" s="74"/>
      <c r="B3" s="77"/>
      <c r="C3" s="117"/>
      <c r="D3" s="77" t="s">
        <v>1157</v>
      </c>
      <c r="E3" s="702" t="str">
        <f>'Data Sheet'!$C$40</f>
        <v xml:space="preserve"> </v>
      </c>
      <c r="F3" s="240" t="str">
        <f>'Data Sheet'!$C$38</f>
        <v>12/31/2017</v>
      </c>
      <c r="G3" s="17"/>
      <c r="H3" s="17"/>
      <c r="I3" s="17"/>
      <c r="J3" s="17"/>
      <c r="K3" s="17"/>
      <c r="L3" s="17"/>
      <c r="M3" s="17"/>
      <c r="N3" s="17"/>
      <c r="O3" s="17"/>
      <c r="P3" s="17"/>
      <c r="Q3" s="17"/>
    </row>
    <row r="4" spans="1:17" ht="16.899999999999999" customHeight="1">
      <c r="A4" s="260"/>
      <c r="B4" s="231" t="s">
        <v>568</v>
      </c>
      <c r="C4" s="231"/>
      <c r="D4" s="231"/>
      <c r="E4" s="231"/>
      <c r="F4" s="232"/>
      <c r="G4" s="17"/>
      <c r="H4" s="17"/>
      <c r="I4" s="17"/>
      <c r="J4" s="17"/>
      <c r="K4" s="17"/>
      <c r="L4" s="17"/>
      <c r="M4" s="17"/>
      <c r="N4" s="17"/>
      <c r="O4" s="17"/>
      <c r="P4" s="17"/>
      <c r="Q4" s="17"/>
    </row>
    <row r="5" spans="1:17" ht="16.899999999999999" customHeight="1">
      <c r="A5" s="72" t="s">
        <v>569</v>
      </c>
      <c r="B5" s="17"/>
      <c r="C5" s="17"/>
      <c r="D5" s="17"/>
      <c r="E5" s="17"/>
      <c r="F5" s="73"/>
      <c r="G5" s="17"/>
      <c r="H5" s="17"/>
      <c r="I5" s="17"/>
      <c r="J5" s="17"/>
      <c r="K5" s="17"/>
      <c r="L5" s="17"/>
      <c r="M5" s="17"/>
      <c r="N5" s="17"/>
      <c r="O5" s="17"/>
      <c r="P5" s="17"/>
      <c r="Q5" s="17"/>
    </row>
    <row r="6" spans="1:17" ht="16.899999999999999" customHeight="1">
      <c r="A6" s="72"/>
      <c r="B6" s="17"/>
      <c r="C6" s="17" t="s">
        <v>570</v>
      </c>
      <c r="D6" s="17"/>
      <c r="E6" s="17"/>
      <c r="F6" s="73"/>
      <c r="G6" s="17"/>
      <c r="H6" s="17"/>
      <c r="I6" s="17"/>
      <c r="J6" s="17"/>
      <c r="K6" s="17"/>
      <c r="L6" s="17"/>
      <c r="M6" s="17"/>
      <c r="N6" s="17"/>
      <c r="O6" s="17"/>
      <c r="P6" s="17"/>
      <c r="Q6" s="17"/>
    </row>
    <row r="7" spans="1:17" ht="16.899999999999999" customHeight="1">
      <c r="A7" s="72" t="s">
        <v>571</v>
      </c>
      <c r="B7" s="17"/>
      <c r="C7" s="17"/>
      <c r="D7" s="17"/>
      <c r="E7" s="17"/>
      <c r="F7" s="73"/>
      <c r="G7" s="17"/>
      <c r="H7" s="17"/>
      <c r="I7" s="17"/>
      <c r="J7" s="17"/>
      <c r="K7" s="17"/>
      <c r="L7" s="17"/>
      <c r="M7" s="17"/>
      <c r="N7" s="17"/>
      <c r="O7" s="17"/>
      <c r="P7" s="17"/>
      <c r="Q7" s="17"/>
    </row>
    <row r="8" spans="1:17" ht="16.899999999999999" customHeight="1">
      <c r="A8" s="336"/>
      <c r="B8" s="88"/>
      <c r="C8" s="88"/>
      <c r="D8" s="88"/>
      <c r="E8" s="666" t="s">
        <v>572</v>
      </c>
      <c r="F8" s="331" t="s">
        <v>3192</v>
      </c>
      <c r="G8" s="17"/>
      <c r="H8" s="17"/>
      <c r="I8" s="17"/>
      <c r="J8" s="17"/>
      <c r="K8" s="17"/>
      <c r="L8" s="17"/>
      <c r="M8" s="17"/>
      <c r="N8" s="17"/>
      <c r="O8" s="17"/>
      <c r="P8" s="17"/>
      <c r="Q8" s="17"/>
    </row>
    <row r="9" spans="1:17" ht="16.899999999999999" customHeight="1">
      <c r="A9" s="277" t="s">
        <v>573</v>
      </c>
      <c r="B9" s="17"/>
      <c r="C9" s="291" t="s">
        <v>574</v>
      </c>
      <c r="D9" s="17"/>
      <c r="E9" s="290" t="s">
        <v>575</v>
      </c>
      <c r="F9" s="237" t="s">
        <v>576</v>
      </c>
      <c r="G9" s="17"/>
      <c r="H9" s="17"/>
      <c r="I9" s="17"/>
      <c r="J9" s="17"/>
      <c r="K9" s="17"/>
      <c r="L9" s="17"/>
      <c r="M9" s="17"/>
      <c r="N9" s="17"/>
      <c r="O9" s="17"/>
      <c r="P9" s="17"/>
      <c r="Q9" s="17"/>
    </row>
    <row r="10" spans="1:17" ht="16.899999999999999" customHeight="1">
      <c r="A10" s="277" t="s">
        <v>1731</v>
      </c>
      <c r="B10" s="17"/>
      <c r="C10" s="17"/>
      <c r="D10" s="17"/>
      <c r="E10" s="290" t="s">
        <v>577</v>
      </c>
      <c r="F10" s="237" t="s">
        <v>558</v>
      </c>
      <c r="G10" s="17"/>
      <c r="H10" s="17"/>
      <c r="I10" s="17"/>
      <c r="J10" s="17"/>
      <c r="K10" s="17"/>
      <c r="L10" s="17"/>
      <c r="M10" s="17"/>
      <c r="N10" s="17"/>
      <c r="O10" s="17"/>
      <c r="P10" s="17"/>
      <c r="Q10" s="17"/>
    </row>
    <row r="11" spans="1:17" ht="16.899999999999999" customHeight="1">
      <c r="A11" s="277"/>
      <c r="B11" s="77"/>
      <c r="C11" s="663" t="s">
        <v>3021</v>
      </c>
      <c r="D11" s="77"/>
      <c r="E11" s="328" t="s">
        <v>578</v>
      </c>
      <c r="F11" s="240" t="s">
        <v>3023</v>
      </c>
      <c r="G11" s="17"/>
      <c r="H11" s="17"/>
      <c r="I11" s="17"/>
      <c r="J11" s="17"/>
      <c r="K11" s="17"/>
      <c r="L11" s="17"/>
      <c r="M11" s="17"/>
      <c r="N11" s="17"/>
      <c r="O11" s="17"/>
      <c r="P11" s="17"/>
      <c r="Q11" s="17"/>
    </row>
    <row r="12" spans="1:17" ht="16.899999999999999" customHeight="1">
      <c r="A12" s="241">
        <v>1</v>
      </c>
      <c r="B12" s="261" t="s">
        <v>2998</v>
      </c>
      <c r="C12" s="261"/>
      <c r="D12" s="261"/>
      <c r="E12" s="243"/>
      <c r="F12" s="244"/>
      <c r="G12" s="17"/>
      <c r="H12" s="17"/>
      <c r="I12" s="17"/>
      <c r="J12" s="17"/>
      <c r="K12" s="17"/>
      <c r="L12" s="17"/>
      <c r="M12" s="17"/>
      <c r="N12" s="17"/>
      <c r="O12" s="17"/>
      <c r="P12" s="17"/>
      <c r="Q12" s="17"/>
    </row>
    <row r="13" spans="1:17" ht="16.899999999999999" customHeight="1">
      <c r="A13" s="241">
        <f t="shared" ref="A13:A29" si="0">A12+1</f>
        <v>2</v>
      </c>
      <c r="B13" s="261"/>
      <c r="C13" s="261" t="s">
        <v>5693</v>
      </c>
      <c r="D13" s="261"/>
      <c r="E13" s="264">
        <v>36159861</v>
      </c>
      <c r="F13" s="263">
        <v>30680015</v>
      </c>
      <c r="G13" s="17"/>
      <c r="H13" s="17"/>
      <c r="I13" s="17"/>
      <c r="J13" s="17"/>
      <c r="K13" s="17"/>
      <c r="L13" s="17"/>
      <c r="M13" s="17"/>
      <c r="N13" s="17"/>
      <c r="O13" s="17"/>
      <c r="P13" s="17"/>
      <c r="Q13" s="17"/>
    </row>
    <row r="14" spans="1:17" ht="16.899999999999999" customHeight="1">
      <c r="A14" s="241">
        <f t="shared" si="0"/>
        <v>3</v>
      </c>
      <c r="B14" s="261"/>
      <c r="C14" s="261" t="s">
        <v>5694</v>
      </c>
      <c r="D14" s="261"/>
      <c r="E14" s="267">
        <v>-154676918</v>
      </c>
      <c r="F14" s="266">
        <v>-125255207</v>
      </c>
      <c r="G14" s="17"/>
      <c r="H14" s="17"/>
      <c r="I14" s="17"/>
      <c r="J14" s="17"/>
      <c r="K14" s="17"/>
      <c r="L14" s="17"/>
      <c r="M14" s="17"/>
      <c r="N14" s="17"/>
      <c r="O14" s="17"/>
      <c r="P14" s="17"/>
      <c r="Q14" s="17"/>
    </row>
    <row r="15" spans="1:17" ht="16.899999999999999" customHeight="1">
      <c r="A15" s="241">
        <f t="shared" si="0"/>
        <v>4</v>
      </c>
      <c r="B15" s="261"/>
      <c r="C15" s="261" t="s">
        <v>5695</v>
      </c>
      <c r="D15" s="261"/>
      <c r="E15" s="267">
        <v>97195654</v>
      </c>
      <c r="F15" s="266">
        <v>93145729</v>
      </c>
      <c r="G15" s="17"/>
      <c r="H15" s="17"/>
      <c r="I15" s="17"/>
      <c r="J15" s="17"/>
      <c r="K15" s="17"/>
      <c r="L15" s="17"/>
      <c r="M15" s="17"/>
      <c r="N15" s="17"/>
      <c r="O15" s="17"/>
      <c r="P15" s="17"/>
      <c r="Q15" s="17"/>
    </row>
    <row r="16" spans="1:17" ht="16.899999999999999" customHeight="1">
      <c r="A16" s="241">
        <f t="shared" si="0"/>
        <v>5</v>
      </c>
      <c r="B16" s="261"/>
      <c r="C16" s="261" t="s">
        <v>5696</v>
      </c>
      <c r="D16" s="261"/>
      <c r="E16" s="267"/>
      <c r="F16" s="266">
        <v>106319598</v>
      </c>
      <c r="G16" s="17"/>
      <c r="H16" s="17"/>
      <c r="I16" s="17"/>
      <c r="J16" s="17"/>
      <c r="K16" s="17"/>
      <c r="L16" s="17"/>
      <c r="M16" s="17"/>
      <c r="N16" s="17"/>
      <c r="O16" s="17"/>
      <c r="P16" s="17"/>
      <c r="Q16" s="17"/>
    </row>
    <row r="17" spans="1:17" ht="16.899999999999999" customHeight="1">
      <c r="A17" s="241">
        <f t="shared" si="0"/>
        <v>6</v>
      </c>
      <c r="B17" s="261"/>
      <c r="C17" s="261" t="s">
        <v>5697</v>
      </c>
      <c r="D17" s="261"/>
      <c r="E17" s="267">
        <v>47635945</v>
      </c>
      <c r="F17" s="266">
        <v>44201404</v>
      </c>
      <c r="G17" s="17"/>
      <c r="H17" s="17"/>
      <c r="I17" s="17"/>
      <c r="J17" s="17"/>
      <c r="K17" s="17"/>
      <c r="L17" s="17"/>
      <c r="M17" s="17"/>
      <c r="N17" s="17"/>
      <c r="O17" s="17"/>
      <c r="P17" s="17"/>
      <c r="Q17" s="17"/>
    </row>
    <row r="18" spans="1:17" ht="16.899999999999999" customHeight="1">
      <c r="A18" s="241">
        <f t="shared" si="0"/>
        <v>7</v>
      </c>
      <c r="B18" s="261" t="s">
        <v>2330</v>
      </c>
      <c r="C18" s="261"/>
      <c r="D18" s="261"/>
      <c r="E18" s="267">
        <v>27064552</v>
      </c>
      <c r="F18" s="266">
        <v>40061604</v>
      </c>
      <c r="G18" s="17"/>
      <c r="H18" s="17"/>
      <c r="I18" s="17"/>
      <c r="J18" s="17"/>
      <c r="K18" s="17"/>
      <c r="L18" s="17"/>
      <c r="M18" s="17"/>
      <c r="N18" s="17"/>
      <c r="O18" s="17"/>
      <c r="P18" s="17"/>
      <c r="Q18" s="17"/>
    </row>
    <row r="19" spans="1:17" ht="16.899999999999999" customHeight="1">
      <c r="A19" s="241">
        <f t="shared" si="0"/>
        <v>8</v>
      </c>
      <c r="B19" s="261" t="s">
        <v>579</v>
      </c>
      <c r="C19" s="261"/>
      <c r="D19" s="261"/>
      <c r="E19" s="264">
        <f>SUM(E13:E18)</f>
        <v>53379094</v>
      </c>
      <c r="F19" s="263">
        <f>SUM(F13:F18)</f>
        <v>189153143</v>
      </c>
      <c r="G19" s="17"/>
      <c r="H19" s="17"/>
      <c r="I19" s="17"/>
      <c r="J19" s="17"/>
      <c r="K19" s="17"/>
      <c r="L19" s="17"/>
      <c r="M19" s="17"/>
      <c r="N19" s="17"/>
      <c r="O19" s="17"/>
      <c r="P19" s="17"/>
      <c r="Q19" s="17"/>
    </row>
    <row r="20" spans="1:17" ht="16.899999999999999" customHeight="1">
      <c r="A20" s="241">
        <f t="shared" si="0"/>
        <v>9</v>
      </c>
      <c r="B20" s="261" t="s">
        <v>2999</v>
      </c>
      <c r="C20" s="261"/>
      <c r="D20" s="261"/>
      <c r="E20" s="243"/>
      <c r="F20" s="253"/>
      <c r="G20" s="17"/>
      <c r="H20" s="17"/>
      <c r="I20" s="17"/>
      <c r="J20" s="17"/>
      <c r="K20" s="17"/>
      <c r="L20" s="17"/>
      <c r="M20" s="17"/>
      <c r="N20" s="17"/>
      <c r="O20" s="17"/>
      <c r="P20" s="17"/>
      <c r="Q20" s="17"/>
    </row>
    <row r="21" spans="1:17" ht="16.899999999999999" customHeight="1">
      <c r="A21" s="241">
        <f t="shared" si="0"/>
        <v>10</v>
      </c>
      <c r="B21" s="261"/>
      <c r="C21" s="261" t="s">
        <v>5698</v>
      </c>
      <c r="D21" s="261"/>
      <c r="E21" s="264">
        <v>-41128513</v>
      </c>
      <c r="F21" s="263">
        <v>-33664452</v>
      </c>
      <c r="G21" s="17"/>
      <c r="H21" s="17"/>
      <c r="I21" s="17"/>
      <c r="J21" s="17"/>
      <c r="K21" s="17"/>
      <c r="L21" s="17"/>
      <c r="M21" s="17"/>
      <c r="N21" s="17"/>
      <c r="O21" s="17"/>
      <c r="P21" s="17"/>
      <c r="Q21" s="17"/>
    </row>
    <row r="22" spans="1:17" ht="16.899999999999999" customHeight="1">
      <c r="A22" s="241">
        <f t="shared" si="0"/>
        <v>11</v>
      </c>
      <c r="B22" s="261"/>
      <c r="C22" s="261" t="s">
        <v>5699</v>
      </c>
      <c r="D22" s="261"/>
      <c r="E22" s="267">
        <v>6484736</v>
      </c>
      <c r="F22" s="266">
        <v>6549545</v>
      </c>
      <c r="G22" s="17"/>
      <c r="H22" s="17"/>
      <c r="I22" s="17"/>
      <c r="J22" s="17"/>
      <c r="K22" s="17"/>
      <c r="L22" s="17"/>
      <c r="M22" s="17"/>
      <c r="N22" s="17"/>
      <c r="O22" s="17"/>
      <c r="P22" s="17"/>
      <c r="Q22" s="17"/>
    </row>
    <row r="23" spans="1:17" ht="16.899999999999999" customHeight="1">
      <c r="A23" s="241">
        <f t="shared" si="0"/>
        <v>12</v>
      </c>
      <c r="B23" s="261"/>
      <c r="C23" s="261" t="s">
        <v>5700</v>
      </c>
      <c r="D23" s="261"/>
      <c r="E23" s="267">
        <v>31663316</v>
      </c>
      <c r="F23" s="266">
        <v>24675952</v>
      </c>
      <c r="G23" s="17"/>
      <c r="H23" s="17"/>
      <c r="I23" s="17"/>
      <c r="J23" s="17"/>
      <c r="K23" s="17"/>
      <c r="L23" s="17"/>
      <c r="M23" s="17"/>
      <c r="N23" s="17"/>
      <c r="O23" s="17"/>
      <c r="P23" s="17"/>
      <c r="Q23" s="17"/>
    </row>
    <row r="24" spans="1:17" ht="16.899999999999999" customHeight="1">
      <c r="A24" s="241">
        <f t="shared" si="0"/>
        <v>13</v>
      </c>
      <c r="B24" s="261"/>
      <c r="C24" s="261" t="s">
        <v>5701</v>
      </c>
      <c r="D24" s="261"/>
      <c r="E24" s="267">
        <v>9528826</v>
      </c>
      <c r="F24" s="266">
        <v>9600215</v>
      </c>
      <c r="G24" s="17"/>
      <c r="H24" s="17"/>
      <c r="I24" s="17"/>
      <c r="J24" s="17"/>
      <c r="K24" s="17"/>
      <c r="L24" s="17"/>
      <c r="M24" s="17"/>
      <c r="N24" s="17"/>
      <c r="O24" s="17"/>
      <c r="P24" s="17"/>
      <c r="Q24" s="17"/>
    </row>
    <row r="25" spans="1:17" ht="16.899999999999999" customHeight="1">
      <c r="A25" s="241">
        <f t="shared" si="0"/>
        <v>14</v>
      </c>
      <c r="B25" s="261"/>
      <c r="C25" s="261" t="s">
        <v>5702</v>
      </c>
      <c r="D25" s="261"/>
      <c r="E25" s="267"/>
      <c r="F25" s="266">
        <v>17307842</v>
      </c>
      <c r="G25" s="17"/>
      <c r="H25" s="17"/>
      <c r="I25" s="17"/>
      <c r="J25" s="17"/>
      <c r="K25" s="17"/>
      <c r="L25" s="17"/>
      <c r="M25" s="17"/>
      <c r="N25" s="17"/>
      <c r="O25" s="17"/>
      <c r="P25" s="17"/>
      <c r="Q25" s="17"/>
    </row>
    <row r="26" spans="1:17" ht="16.899999999999999" customHeight="1">
      <c r="A26" s="241">
        <f t="shared" si="0"/>
        <v>15</v>
      </c>
      <c r="B26" s="261" t="s">
        <v>2330</v>
      </c>
      <c r="C26" s="261"/>
      <c r="D26" s="261"/>
      <c r="E26" s="267">
        <v>8124662</v>
      </c>
      <c r="F26" s="266">
        <v>8544986</v>
      </c>
      <c r="G26" s="17"/>
      <c r="H26" s="17"/>
      <c r="I26" s="17"/>
      <c r="J26" s="17"/>
      <c r="K26" s="17"/>
      <c r="L26" s="17"/>
      <c r="M26" s="17"/>
      <c r="N26" s="17"/>
      <c r="O26" s="17"/>
      <c r="P26" s="17"/>
      <c r="Q26" s="17"/>
    </row>
    <row r="27" spans="1:17" ht="16.899999999999999" customHeight="1">
      <c r="A27" s="241">
        <f t="shared" si="0"/>
        <v>16</v>
      </c>
      <c r="B27" s="261" t="s">
        <v>580</v>
      </c>
      <c r="C27" s="17"/>
      <c r="D27" s="17"/>
      <c r="E27" s="264">
        <f>SUM(E21:E26)</f>
        <v>14673027</v>
      </c>
      <c r="F27" s="263">
        <f>SUM(F21:F26)</f>
        <v>33014088</v>
      </c>
      <c r="G27" s="17"/>
      <c r="H27" s="17"/>
      <c r="I27" s="17"/>
      <c r="J27" s="17"/>
      <c r="K27" s="17"/>
      <c r="L27" s="17"/>
      <c r="M27" s="17"/>
      <c r="N27" s="17"/>
      <c r="O27" s="17"/>
      <c r="P27" s="17"/>
      <c r="Q27" s="17"/>
    </row>
    <row r="28" spans="1:17" ht="16.899999999999999" customHeight="1">
      <c r="A28" s="241">
        <f t="shared" si="0"/>
        <v>17</v>
      </c>
      <c r="B28" s="261" t="s">
        <v>2997</v>
      </c>
      <c r="C28" s="261"/>
      <c r="D28" s="261"/>
      <c r="E28" s="267"/>
      <c r="F28" s="266"/>
      <c r="G28" s="17"/>
      <c r="H28" s="17"/>
      <c r="I28" s="17"/>
      <c r="J28" s="17"/>
      <c r="K28" s="17"/>
      <c r="L28" s="17"/>
      <c r="M28" s="17"/>
      <c r="N28" s="17"/>
      <c r="O28" s="17"/>
      <c r="P28" s="17"/>
      <c r="Q28" s="17"/>
    </row>
    <row r="29" spans="1:17" ht="16.899999999999999" customHeight="1">
      <c r="A29" s="241">
        <f t="shared" si="0"/>
        <v>18</v>
      </c>
      <c r="B29" s="261" t="s">
        <v>581</v>
      </c>
      <c r="C29" s="261"/>
      <c r="D29" s="261"/>
      <c r="E29" s="264">
        <f>E19+E27+E28</f>
        <v>68052121</v>
      </c>
      <c r="F29" s="263">
        <f>F19+F27+F28</f>
        <v>222167231</v>
      </c>
      <c r="G29" s="17"/>
      <c r="H29" s="17"/>
      <c r="I29" s="17"/>
      <c r="J29" s="17"/>
      <c r="K29" s="17"/>
      <c r="L29" s="17"/>
      <c r="M29" s="17"/>
      <c r="N29" s="17"/>
      <c r="O29" s="17"/>
      <c r="P29" s="17"/>
      <c r="Q29" s="17"/>
    </row>
    <row r="30" spans="1:17" ht="16.899999999999999" customHeight="1">
      <c r="A30" s="337" t="s">
        <v>582</v>
      </c>
      <c r="B30" s="338"/>
      <c r="C30" s="338"/>
      <c r="D30" s="338"/>
      <c r="E30" s="338"/>
      <c r="F30" s="339"/>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11"/>
      <c r="B61" s="112"/>
      <c r="C61" s="112"/>
      <c r="D61" s="112"/>
      <c r="E61" s="112"/>
      <c r="F61" s="113"/>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583</v>
      </c>
      <c r="B63" s="17"/>
      <c r="C63" s="17"/>
      <c r="D63" s="17"/>
      <c r="E63" s="17"/>
      <c r="F63" s="17"/>
      <c r="G63" s="17"/>
      <c r="H63" s="17"/>
      <c r="I63" s="17"/>
      <c r="J63" s="17"/>
      <c r="K63" s="17"/>
      <c r="L63" s="17"/>
      <c r="M63" s="17"/>
      <c r="N63" s="17"/>
      <c r="O63" s="17"/>
      <c r="P63" s="17"/>
      <c r="Q63" s="17"/>
    </row>
    <row r="64" spans="1:17">
      <c r="A64" s="69" t="s">
        <v>584</v>
      </c>
      <c r="B64" s="69"/>
      <c r="C64" s="69"/>
      <c r="D64" s="69"/>
      <c r="E64" s="69"/>
      <c r="F64" s="69"/>
      <c r="G64" s="17"/>
      <c r="H64" s="17"/>
      <c r="I64" s="17"/>
      <c r="J64" s="17"/>
      <c r="K64" s="17"/>
      <c r="L64" s="17"/>
      <c r="M64" s="17"/>
      <c r="N64" s="17"/>
      <c r="O64" s="17"/>
      <c r="P64" s="17"/>
      <c r="Q64" s="17"/>
    </row>
    <row r="65" spans="1:17" ht="15.75">
      <c r="A65" s="71" t="s">
        <v>566</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 xml:space="preserve">New York State Electric &amp; Gas Corporation </v>
      </c>
      <c r="B67" s="17"/>
      <c r="C67" s="17"/>
      <c r="D67" s="17"/>
      <c r="E67" s="693" t="str">
        <f>'Data Sheet'!$C$40</f>
        <v xml:space="preserve"> </v>
      </c>
      <c r="F67" s="234" t="str">
        <f>'Data Sheet'!$C$38</f>
        <v>12/31/2017</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568</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36"/>
      <c r="B71" s="88"/>
      <c r="C71" s="88"/>
      <c r="D71" s="88"/>
      <c r="E71" s="666" t="s">
        <v>572</v>
      </c>
      <c r="F71" s="331" t="s">
        <v>3192</v>
      </c>
      <c r="G71" s="17"/>
      <c r="H71" s="17"/>
      <c r="I71" s="17"/>
      <c r="J71" s="17"/>
      <c r="K71" s="17"/>
      <c r="L71" s="17"/>
      <c r="M71" s="17"/>
      <c r="N71" s="17"/>
      <c r="O71" s="17"/>
      <c r="P71" s="17"/>
      <c r="Q71" s="17"/>
    </row>
    <row r="72" spans="1:17">
      <c r="A72" s="277" t="s">
        <v>573</v>
      </c>
      <c r="B72" s="17"/>
      <c r="C72" s="69" t="s">
        <v>574</v>
      </c>
      <c r="D72" s="69"/>
      <c r="E72" s="290" t="s">
        <v>575</v>
      </c>
      <c r="F72" s="237" t="s">
        <v>576</v>
      </c>
      <c r="G72" s="17"/>
      <c r="H72" s="17"/>
      <c r="I72" s="17"/>
      <c r="J72" s="17"/>
      <c r="K72" s="17"/>
      <c r="L72" s="17"/>
      <c r="M72" s="17"/>
      <c r="N72" s="17"/>
      <c r="O72" s="17"/>
      <c r="P72" s="17"/>
      <c r="Q72" s="17"/>
    </row>
    <row r="73" spans="1:17">
      <c r="A73" s="277" t="s">
        <v>1731</v>
      </c>
      <c r="B73" s="17"/>
      <c r="C73" s="17"/>
      <c r="D73" s="17"/>
      <c r="E73" s="290" t="s">
        <v>577</v>
      </c>
      <c r="F73" s="237" t="s">
        <v>558</v>
      </c>
      <c r="G73" s="17"/>
      <c r="H73" s="17"/>
      <c r="I73" s="17"/>
      <c r="J73" s="17"/>
      <c r="K73" s="17"/>
      <c r="L73" s="17"/>
      <c r="M73" s="17"/>
      <c r="N73" s="17"/>
      <c r="O73" s="17"/>
      <c r="P73" s="17"/>
      <c r="Q73" s="17"/>
    </row>
    <row r="74" spans="1:17">
      <c r="A74" s="278"/>
      <c r="B74" s="77"/>
      <c r="C74" s="75" t="s">
        <v>3021</v>
      </c>
      <c r="D74" s="75"/>
      <c r="E74" s="328" t="s">
        <v>578</v>
      </c>
      <c r="F74" s="240" t="s">
        <v>3023</v>
      </c>
      <c r="G74" s="17"/>
      <c r="H74" s="17"/>
      <c r="I74" s="17"/>
      <c r="J74" s="17"/>
      <c r="K74" s="17"/>
      <c r="L74" s="17"/>
      <c r="M74" s="17"/>
      <c r="N74" s="17"/>
      <c r="O74" s="17"/>
      <c r="P74" s="17"/>
      <c r="Q74" s="17"/>
    </row>
    <row r="75" spans="1:17">
      <c r="A75" s="72"/>
      <c r="B75" s="97"/>
      <c r="C75" s="17" t="s">
        <v>5703</v>
      </c>
      <c r="D75" s="17"/>
      <c r="E75" s="318">
        <v>859174</v>
      </c>
      <c r="F75" s="312">
        <v>3828973</v>
      </c>
      <c r="G75" s="17"/>
      <c r="H75" s="17"/>
      <c r="I75" s="17"/>
      <c r="J75" s="17"/>
      <c r="K75" s="17"/>
      <c r="L75" s="17"/>
      <c r="M75" s="17"/>
      <c r="N75" s="17"/>
      <c r="O75" s="17"/>
      <c r="P75" s="17"/>
      <c r="Q75" s="17"/>
    </row>
    <row r="76" spans="1:17">
      <c r="A76" s="72"/>
      <c r="B76" s="97"/>
      <c r="C76" s="17" t="s">
        <v>5704</v>
      </c>
      <c r="D76" s="17"/>
      <c r="E76" s="318">
        <v>2784586</v>
      </c>
      <c r="F76" s="312">
        <v>2784586</v>
      </c>
      <c r="G76" s="17"/>
      <c r="H76" s="17"/>
      <c r="I76" s="17"/>
      <c r="J76" s="17"/>
      <c r="K76" s="17"/>
      <c r="L76" s="17"/>
      <c r="M76" s="17"/>
      <c r="N76" s="17"/>
      <c r="O76" s="17"/>
      <c r="P76" s="17"/>
      <c r="Q76" s="17"/>
    </row>
    <row r="77" spans="1:17">
      <c r="A77" s="72"/>
      <c r="B77" s="97"/>
      <c r="C77" s="17" t="s">
        <v>5705</v>
      </c>
      <c r="D77" s="17"/>
      <c r="E77" s="318">
        <v>5974467</v>
      </c>
      <c r="F77" s="312">
        <v>5572694</v>
      </c>
      <c r="G77" s="17"/>
      <c r="H77" s="17"/>
      <c r="I77" s="17"/>
      <c r="J77" s="17"/>
      <c r="K77" s="17"/>
      <c r="L77" s="17"/>
      <c r="M77" s="17"/>
      <c r="N77" s="17"/>
      <c r="O77" s="17"/>
      <c r="P77" s="17"/>
      <c r="Q77" s="17"/>
    </row>
    <row r="78" spans="1:17">
      <c r="A78" s="72"/>
      <c r="B78" s="97"/>
      <c r="C78" s="17" t="s">
        <v>5706</v>
      </c>
      <c r="D78" s="17"/>
      <c r="E78" s="318">
        <v>2816632</v>
      </c>
      <c r="F78" s="312">
        <v>1905396</v>
      </c>
      <c r="G78" s="17"/>
      <c r="H78" s="17"/>
      <c r="I78" s="17"/>
      <c r="J78" s="17"/>
      <c r="K78" s="17"/>
      <c r="L78" s="17"/>
      <c r="M78" s="17"/>
      <c r="N78" s="17"/>
      <c r="O78" s="17"/>
      <c r="P78" s="17"/>
      <c r="Q78" s="17"/>
    </row>
    <row r="79" spans="1:17">
      <c r="A79" s="72"/>
      <c r="B79" s="97"/>
      <c r="C79" s="17" t="s">
        <v>5707</v>
      </c>
      <c r="D79" s="17"/>
      <c r="E79" s="318">
        <v>4399717</v>
      </c>
      <c r="F79" s="312">
        <v>4399717</v>
      </c>
      <c r="G79" s="17"/>
      <c r="H79" s="17"/>
      <c r="I79" s="17"/>
      <c r="J79" s="17"/>
      <c r="K79" s="17"/>
      <c r="L79" s="17"/>
      <c r="M79" s="17"/>
      <c r="N79" s="17"/>
      <c r="O79" s="17"/>
      <c r="P79" s="17"/>
      <c r="Q79" s="17"/>
    </row>
    <row r="80" spans="1:17">
      <c r="A80" s="72"/>
      <c r="B80" s="97"/>
      <c r="C80" s="17" t="s">
        <v>5708</v>
      </c>
      <c r="D80" s="17"/>
      <c r="E80" s="318">
        <v>3003397</v>
      </c>
      <c r="F80" s="312">
        <v>3003397</v>
      </c>
      <c r="G80" s="17"/>
      <c r="H80" s="17"/>
      <c r="I80" s="17"/>
      <c r="J80" s="17"/>
      <c r="K80" s="17"/>
      <c r="L80" s="17"/>
      <c r="M80" s="17"/>
      <c r="N80" s="17"/>
      <c r="O80" s="17"/>
      <c r="P80" s="17"/>
      <c r="Q80" s="17"/>
    </row>
    <row r="81" spans="1:17">
      <c r="A81" s="72"/>
      <c r="B81" s="97"/>
      <c r="C81" s="17" t="s">
        <v>5709</v>
      </c>
      <c r="D81" s="17"/>
      <c r="E81" s="318">
        <v>778287</v>
      </c>
      <c r="F81" s="312">
        <v>887818</v>
      </c>
      <c r="G81" s="17"/>
      <c r="H81" s="17"/>
      <c r="I81" s="17"/>
      <c r="J81" s="17"/>
      <c r="K81" s="17"/>
      <c r="L81" s="17"/>
      <c r="M81" s="17"/>
      <c r="N81" s="17"/>
      <c r="O81" s="17"/>
      <c r="P81" s="17"/>
      <c r="Q81" s="17"/>
    </row>
    <row r="82" spans="1:17">
      <c r="A82" s="72"/>
      <c r="B82" s="97"/>
      <c r="C82" s="17" t="s">
        <v>5710</v>
      </c>
      <c r="D82" s="17"/>
      <c r="E82" s="318">
        <v>1307121</v>
      </c>
      <c r="F82" s="312">
        <v>1307121</v>
      </c>
      <c r="G82" s="17"/>
      <c r="H82" s="17"/>
      <c r="I82" s="17"/>
      <c r="J82" s="17"/>
      <c r="K82" s="17"/>
      <c r="L82" s="17"/>
      <c r="M82" s="17"/>
      <c r="N82" s="17"/>
      <c r="O82" s="17"/>
      <c r="P82" s="17"/>
      <c r="Q82" s="17"/>
    </row>
    <row r="83" spans="1:17">
      <c r="A83" s="72"/>
      <c r="B83" s="97"/>
      <c r="C83" s="17" t="s">
        <v>5711</v>
      </c>
      <c r="D83" s="17"/>
      <c r="E83" s="318">
        <v>9114977</v>
      </c>
      <c r="F83" s="312">
        <v>9378491</v>
      </c>
      <c r="G83" s="17"/>
      <c r="H83" s="17"/>
      <c r="I83" s="17"/>
      <c r="J83" s="17"/>
      <c r="K83" s="17"/>
      <c r="L83" s="17"/>
      <c r="M83" s="17"/>
      <c r="N83" s="17"/>
      <c r="O83" s="17"/>
      <c r="P83" s="17"/>
      <c r="Q83" s="17"/>
    </row>
    <row r="84" spans="1:17">
      <c r="A84" s="72"/>
      <c r="B84" s="97"/>
      <c r="C84" s="17" t="s">
        <v>5712</v>
      </c>
      <c r="D84" s="17"/>
      <c r="E84" s="318">
        <v>827084</v>
      </c>
      <c r="F84" s="312">
        <v>827084</v>
      </c>
      <c r="G84" s="17"/>
      <c r="H84" s="17"/>
      <c r="I84" s="17"/>
      <c r="J84" s="17"/>
      <c r="K84" s="17"/>
      <c r="L84" s="17"/>
      <c r="M84" s="17"/>
      <c r="N84" s="17"/>
      <c r="O84" s="17"/>
      <c r="P84" s="17"/>
      <c r="Q84" s="17"/>
    </row>
    <row r="85" spans="1:17">
      <c r="A85" s="72"/>
      <c r="B85" s="97"/>
      <c r="C85" s="17" t="s">
        <v>5713</v>
      </c>
      <c r="D85" s="17"/>
      <c r="E85" s="318">
        <v>6530127</v>
      </c>
      <c r="F85" s="312">
        <v>6530127</v>
      </c>
      <c r="G85" s="17"/>
      <c r="H85" s="17"/>
      <c r="I85" s="17"/>
      <c r="J85" s="17"/>
      <c r="K85" s="17"/>
      <c r="L85" s="17"/>
      <c r="M85" s="17"/>
      <c r="N85" s="17"/>
      <c r="O85" s="17"/>
      <c r="P85" s="17"/>
      <c r="Q85" s="17"/>
    </row>
    <row r="86" spans="1:17">
      <c r="A86" s="72"/>
      <c r="B86" s="97"/>
      <c r="C86" s="17" t="s">
        <v>5714</v>
      </c>
      <c r="D86" s="17"/>
      <c r="E86" s="318">
        <v>7566055</v>
      </c>
      <c r="F86" s="312">
        <v>6008242</v>
      </c>
      <c r="G86" s="17"/>
      <c r="H86" s="17"/>
      <c r="I86" s="17"/>
      <c r="J86" s="17"/>
      <c r="K86" s="17"/>
      <c r="L86" s="17"/>
      <c r="M86" s="17"/>
      <c r="N86" s="17"/>
      <c r="O86" s="17"/>
      <c r="P86" s="17"/>
      <c r="Q86" s="17"/>
    </row>
    <row r="87" spans="1:17">
      <c r="A87" s="72"/>
      <c r="B87" s="97"/>
      <c r="C87" s="17" t="s">
        <v>5715</v>
      </c>
      <c r="D87" s="17"/>
      <c r="E87" s="318">
        <v>2700930</v>
      </c>
      <c r="F87" s="312">
        <v>2700930</v>
      </c>
      <c r="G87" s="17"/>
      <c r="H87" s="17"/>
      <c r="I87" s="17"/>
      <c r="J87" s="17"/>
      <c r="K87" s="17"/>
      <c r="L87" s="17"/>
      <c r="M87" s="17"/>
      <c r="N87" s="17"/>
      <c r="O87" s="17"/>
      <c r="P87" s="17"/>
      <c r="Q87" s="17"/>
    </row>
    <row r="88" spans="1:17">
      <c r="A88" s="72"/>
      <c r="B88" s="97"/>
      <c r="C88" s="17" t="s">
        <v>5716</v>
      </c>
      <c r="D88" s="17"/>
      <c r="E88" s="318">
        <v>453321</v>
      </c>
      <c r="F88" s="312">
        <v>-19845264</v>
      </c>
      <c r="G88" s="17"/>
      <c r="H88" s="17"/>
      <c r="I88" s="17"/>
      <c r="J88" s="17"/>
      <c r="K88" s="17"/>
      <c r="L88" s="17"/>
      <c r="M88" s="17"/>
      <c r="N88" s="17"/>
      <c r="O88" s="17"/>
      <c r="P88" s="17"/>
      <c r="Q88" s="17"/>
    </row>
    <row r="89" spans="1:17">
      <c r="A89" s="72"/>
      <c r="B89" s="97"/>
      <c r="C89" s="17" t="s">
        <v>5717</v>
      </c>
      <c r="D89" s="17"/>
      <c r="E89" s="318">
        <v>4695119</v>
      </c>
      <c r="F89" s="312">
        <v>3623919</v>
      </c>
      <c r="G89" s="17"/>
      <c r="H89" s="17"/>
      <c r="I89" s="17"/>
      <c r="J89" s="17"/>
      <c r="K89" s="17"/>
      <c r="L89" s="17"/>
      <c r="M89" s="17"/>
      <c r="N89" s="17"/>
      <c r="O89" s="17"/>
      <c r="P89" s="17"/>
      <c r="Q89" s="17"/>
    </row>
    <row r="90" spans="1:17">
      <c r="A90" s="72"/>
      <c r="B90" s="97"/>
      <c r="C90" s="17" t="s">
        <v>5718</v>
      </c>
      <c r="D90" s="17"/>
      <c r="E90" s="318">
        <v>883886</v>
      </c>
      <c r="F90" s="312">
        <v>883886</v>
      </c>
      <c r="G90" s="17"/>
      <c r="H90" s="17"/>
      <c r="I90" s="17"/>
      <c r="J90" s="17"/>
      <c r="K90" s="17"/>
      <c r="L90" s="17"/>
      <c r="M90" s="17"/>
      <c r="N90" s="17"/>
      <c r="O90" s="17"/>
      <c r="P90" s="17"/>
      <c r="Q90" s="17"/>
    </row>
    <row r="91" spans="1:17">
      <c r="A91" s="72"/>
      <c r="B91" s="97"/>
      <c r="C91" s="17" t="s">
        <v>5719</v>
      </c>
      <c r="D91" s="17"/>
      <c r="E91" s="318">
        <v>-35381569</v>
      </c>
      <c r="F91" s="312">
        <v>-27889106</v>
      </c>
      <c r="G91" s="17"/>
      <c r="H91" s="17"/>
      <c r="I91" s="17"/>
      <c r="J91" s="17"/>
      <c r="K91" s="17"/>
      <c r="L91" s="17"/>
      <c r="M91" s="17"/>
      <c r="N91" s="17"/>
      <c r="O91" s="17"/>
      <c r="P91" s="17"/>
      <c r="Q91" s="17"/>
    </row>
    <row r="92" spans="1:17">
      <c r="A92" s="72"/>
      <c r="B92" s="97"/>
      <c r="C92" s="17" t="s">
        <v>5720</v>
      </c>
      <c r="D92" s="17"/>
      <c r="E92" s="318">
        <v>5879976</v>
      </c>
      <c r="F92" s="312">
        <v>5607794</v>
      </c>
      <c r="G92" s="17"/>
      <c r="H92" s="17"/>
      <c r="I92" s="17"/>
      <c r="J92" s="17"/>
      <c r="K92" s="17"/>
      <c r="L92" s="17"/>
      <c r="M92" s="17"/>
      <c r="N92" s="17"/>
      <c r="O92" s="17"/>
      <c r="P92" s="17"/>
      <c r="Q92" s="17"/>
    </row>
    <row r="93" spans="1:17">
      <c r="A93" s="72"/>
      <c r="B93" s="97"/>
      <c r="C93" s="17" t="s">
        <v>5721</v>
      </c>
      <c r="D93" s="17"/>
      <c r="E93" s="318">
        <v>1773971</v>
      </c>
      <c r="F93" s="312">
        <v>2438126</v>
      </c>
      <c r="G93" s="17"/>
      <c r="H93" s="17"/>
      <c r="I93" s="17"/>
      <c r="J93" s="17"/>
      <c r="K93" s="17"/>
      <c r="L93" s="17"/>
      <c r="M93" s="17"/>
      <c r="N93" s="17"/>
      <c r="O93" s="17"/>
      <c r="P93" s="17"/>
      <c r="Q93" s="17"/>
    </row>
    <row r="94" spans="1:17">
      <c r="A94" s="72"/>
      <c r="B94" s="97"/>
      <c r="C94" s="17" t="s">
        <v>5722</v>
      </c>
      <c r="D94" s="17"/>
      <c r="E94" s="318">
        <v>2770921</v>
      </c>
      <c r="F94" s="312">
        <v>3271071</v>
      </c>
      <c r="G94" s="17"/>
      <c r="H94" s="17"/>
      <c r="I94" s="17"/>
      <c r="J94" s="17"/>
      <c r="K94" s="17"/>
      <c r="L94" s="17"/>
      <c r="M94" s="17"/>
      <c r="N94" s="17"/>
      <c r="O94" s="17"/>
      <c r="P94" s="17"/>
      <c r="Q94" s="17"/>
    </row>
    <row r="95" spans="1:17">
      <c r="A95" s="72"/>
      <c r="B95" s="97"/>
      <c r="C95" s="17" t="s">
        <v>5723</v>
      </c>
      <c r="D95" s="17"/>
      <c r="E95" s="318">
        <v>1604147</v>
      </c>
      <c r="F95" s="312">
        <v>1518311</v>
      </c>
      <c r="G95" s="17"/>
      <c r="H95" s="17"/>
      <c r="I95" s="17"/>
      <c r="J95" s="17"/>
      <c r="K95" s="17"/>
      <c r="L95" s="17"/>
      <c r="M95" s="17"/>
      <c r="N95" s="17"/>
      <c r="O95" s="17"/>
      <c r="P95" s="17"/>
      <c r="Q95" s="17"/>
    </row>
    <row r="96" spans="1:17">
      <c r="A96" s="72"/>
      <c r="B96" s="97"/>
      <c r="C96" s="17" t="s">
        <v>5724</v>
      </c>
      <c r="D96" s="17"/>
      <c r="E96" s="318">
        <v>1494118</v>
      </c>
      <c r="F96" s="312">
        <v>1494118</v>
      </c>
      <c r="G96" s="17"/>
      <c r="H96" s="17"/>
      <c r="I96" s="17"/>
      <c r="J96" s="17"/>
      <c r="K96" s="17"/>
      <c r="L96" s="17"/>
      <c r="M96" s="17"/>
      <c r="N96" s="17"/>
      <c r="O96" s="17"/>
      <c r="P96" s="17"/>
      <c r="Q96" s="17"/>
    </row>
    <row r="97" spans="1:17">
      <c r="A97" s="72"/>
      <c r="B97" s="97"/>
      <c r="C97" s="17" t="s">
        <v>5725</v>
      </c>
      <c r="D97" s="17"/>
      <c r="E97" s="318">
        <v>4937054</v>
      </c>
      <c r="F97" s="312">
        <v>5340986</v>
      </c>
      <c r="G97" s="17"/>
      <c r="H97" s="17"/>
      <c r="I97" s="17"/>
      <c r="J97" s="17"/>
      <c r="K97" s="17"/>
      <c r="L97" s="17"/>
      <c r="M97" s="17"/>
      <c r="N97" s="17"/>
      <c r="O97" s="17"/>
      <c r="P97" s="17"/>
      <c r="Q97" s="17"/>
    </row>
    <row r="98" spans="1:17">
      <c r="A98" s="72"/>
      <c r="B98" s="97"/>
      <c r="C98" s="17" t="s">
        <v>5726</v>
      </c>
      <c r="D98" s="17"/>
      <c r="E98" s="318">
        <v>-25375409</v>
      </c>
      <c r="F98" s="312">
        <v>-25375410</v>
      </c>
      <c r="G98" s="17"/>
      <c r="H98" s="17"/>
      <c r="I98" s="17"/>
      <c r="J98" s="17"/>
      <c r="K98" s="17"/>
      <c r="L98" s="17"/>
      <c r="M98" s="17"/>
      <c r="N98" s="17"/>
      <c r="O98" s="17"/>
      <c r="P98" s="17"/>
      <c r="Q98" s="17"/>
    </row>
    <row r="99" spans="1:17">
      <c r="A99" s="72"/>
      <c r="B99" s="97"/>
      <c r="C99" s="17" t="s">
        <v>5727</v>
      </c>
      <c r="D99" s="17"/>
      <c r="E99" s="318">
        <v>1874034</v>
      </c>
      <c r="F99" s="312">
        <v>1874034</v>
      </c>
      <c r="G99" s="17"/>
      <c r="H99" s="17"/>
      <c r="I99" s="17"/>
      <c r="J99" s="17"/>
      <c r="K99" s="17"/>
      <c r="L99" s="17"/>
      <c r="M99" s="17"/>
      <c r="N99" s="17"/>
      <c r="O99" s="17"/>
      <c r="P99" s="17"/>
      <c r="Q99" s="17"/>
    </row>
    <row r="100" spans="1:17">
      <c r="A100" s="72"/>
      <c r="B100" s="97"/>
      <c r="C100" s="17" t="s">
        <v>5728</v>
      </c>
      <c r="D100" s="17"/>
      <c r="E100" s="318">
        <v>2185980</v>
      </c>
      <c r="F100" s="312">
        <v>2154781</v>
      </c>
      <c r="G100" s="17"/>
      <c r="H100" s="17"/>
      <c r="I100" s="17"/>
      <c r="J100" s="17"/>
      <c r="K100" s="17"/>
      <c r="L100" s="17"/>
      <c r="M100" s="17"/>
      <c r="N100" s="17"/>
      <c r="O100" s="17"/>
      <c r="P100" s="17"/>
      <c r="Q100" s="17"/>
    </row>
    <row r="101" spans="1:17">
      <c r="A101" s="72"/>
      <c r="B101" s="97"/>
      <c r="C101" s="17" t="s">
        <v>5729</v>
      </c>
      <c r="D101" s="17"/>
      <c r="E101" s="318">
        <v>5427415</v>
      </c>
      <c r="F101" s="312">
        <v>5427415</v>
      </c>
      <c r="G101" s="17"/>
      <c r="H101" s="17"/>
      <c r="I101" s="17"/>
      <c r="J101" s="17"/>
      <c r="K101" s="17"/>
      <c r="L101" s="17"/>
      <c r="M101" s="17"/>
      <c r="N101" s="17"/>
      <c r="O101" s="17"/>
      <c r="P101" s="17"/>
      <c r="Q101" s="17"/>
    </row>
    <row r="102" spans="1:17">
      <c r="A102" s="72"/>
      <c r="B102" s="97"/>
      <c r="C102" s="17" t="s">
        <v>2330</v>
      </c>
      <c r="D102" s="17"/>
      <c r="E102" s="319">
        <v>5179036</v>
      </c>
      <c r="F102" s="320">
        <v>30402367</v>
      </c>
      <c r="G102" s="17"/>
      <c r="H102" s="17"/>
      <c r="I102" s="17"/>
      <c r="J102" s="17"/>
      <c r="K102" s="17"/>
      <c r="L102" s="17"/>
      <c r="M102" s="17"/>
      <c r="N102" s="17"/>
      <c r="O102" s="17"/>
      <c r="P102" s="17"/>
      <c r="Q102" s="17"/>
    </row>
    <row r="103" spans="1:17">
      <c r="A103" s="72"/>
      <c r="B103" s="97"/>
      <c r="C103" s="17"/>
      <c r="D103" s="17"/>
      <c r="E103" s="318">
        <v>27064552</v>
      </c>
      <c r="F103" s="312">
        <v>40061604</v>
      </c>
      <c r="G103" s="17"/>
      <c r="H103" s="17"/>
      <c r="I103" s="17"/>
      <c r="J103" s="17"/>
      <c r="K103" s="17"/>
      <c r="L103" s="17"/>
      <c r="M103" s="17"/>
      <c r="N103" s="17"/>
      <c r="O103" s="17"/>
      <c r="P103" s="17"/>
      <c r="Q103" s="17"/>
    </row>
    <row r="104" spans="1:17">
      <c r="A104" s="72"/>
      <c r="B104" s="97"/>
      <c r="C104" s="17"/>
      <c r="D104" s="17"/>
      <c r="E104" s="318"/>
      <c r="F104" s="312"/>
      <c r="G104" s="17"/>
      <c r="H104" s="17"/>
      <c r="I104" s="17"/>
      <c r="J104" s="17"/>
      <c r="K104" s="17"/>
      <c r="L104" s="17"/>
      <c r="M104" s="17"/>
      <c r="N104" s="17"/>
      <c r="O104" s="17"/>
      <c r="P104" s="17"/>
      <c r="Q104" s="17"/>
    </row>
    <row r="105" spans="1:17">
      <c r="A105" s="72"/>
      <c r="B105" s="97"/>
      <c r="C105" s="17" t="s">
        <v>5708</v>
      </c>
      <c r="D105" s="17"/>
      <c r="E105" s="318">
        <v>2059830</v>
      </c>
      <c r="F105" s="312">
        <v>2059830</v>
      </c>
      <c r="G105" s="17"/>
      <c r="H105" s="17"/>
      <c r="I105" s="17"/>
      <c r="J105" s="17"/>
      <c r="K105" s="17"/>
      <c r="L105" s="17"/>
      <c r="M105" s="17"/>
      <c r="N105" s="17"/>
      <c r="O105" s="17"/>
      <c r="P105" s="17"/>
      <c r="Q105" s="17"/>
    </row>
    <row r="106" spans="1:17">
      <c r="A106" s="72"/>
      <c r="B106" s="97"/>
      <c r="C106" s="17" t="s">
        <v>5830</v>
      </c>
      <c r="D106" s="17"/>
      <c r="E106" s="318">
        <v>1188841</v>
      </c>
      <c r="F106" s="312">
        <v>1188841</v>
      </c>
      <c r="G106" s="17"/>
      <c r="H106" s="17"/>
      <c r="I106" s="17"/>
      <c r="J106" s="17"/>
      <c r="K106" s="17"/>
      <c r="L106" s="17"/>
      <c r="M106" s="17"/>
      <c r="N106" s="17"/>
      <c r="O106" s="17"/>
      <c r="P106" s="17"/>
      <c r="Q106" s="17"/>
    </row>
    <row r="107" spans="1:17">
      <c r="A107" s="72"/>
      <c r="B107" s="97"/>
      <c r="C107" s="17" t="s">
        <v>5704</v>
      </c>
      <c r="D107" s="17"/>
      <c r="E107" s="318">
        <v>2972359</v>
      </c>
      <c r="F107" s="312">
        <v>2972359</v>
      </c>
      <c r="G107" s="17"/>
      <c r="H107" s="17"/>
      <c r="I107" s="17"/>
      <c r="J107" s="17"/>
      <c r="K107" s="17"/>
      <c r="L107" s="17"/>
      <c r="M107" s="17"/>
      <c r="N107" s="17"/>
      <c r="O107" s="17"/>
      <c r="P107" s="17"/>
      <c r="Q107" s="17"/>
    </row>
    <row r="108" spans="1:17">
      <c r="A108" s="72"/>
      <c r="B108" s="97"/>
      <c r="C108" s="17" t="s">
        <v>5706</v>
      </c>
      <c r="D108" s="17"/>
      <c r="E108" s="318">
        <v>86402</v>
      </c>
      <c r="F108" s="312">
        <v>-121961</v>
      </c>
      <c r="G108" s="17"/>
      <c r="H108" s="17"/>
      <c r="I108" s="17"/>
      <c r="J108" s="17"/>
      <c r="K108" s="17"/>
      <c r="L108" s="17"/>
      <c r="M108" s="17"/>
      <c r="N108" s="17"/>
      <c r="O108" s="17"/>
      <c r="P108" s="17"/>
      <c r="Q108" s="17"/>
    </row>
    <row r="109" spans="1:17">
      <c r="A109" s="72"/>
      <c r="B109" s="97"/>
      <c r="C109" s="17" t="s">
        <v>5831</v>
      </c>
      <c r="D109" s="17"/>
      <c r="E109" s="318">
        <v>1981438</v>
      </c>
      <c r="F109" s="312">
        <v>1103319</v>
      </c>
      <c r="G109" s="17"/>
      <c r="H109" s="17"/>
      <c r="I109" s="17"/>
      <c r="J109" s="17"/>
      <c r="K109" s="17"/>
      <c r="L109" s="17"/>
      <c r="M109" s="17"/>
      <c r="N109" s="17"/>
      <c r="O109" s="17"/>
      <c r="P109" s="17"/>
      <c r="Q109" s="17"/>
    </row>
    <row r="110" spans="1:17">
      <c r="A110" s="72"/>
      <c r="B110" s="97"/>
      <c r="C110" s="17" t="s">
        <v>5832</v>
      </c>
      <c r="D110" s="17"/>
      <c r="E110" s="318">
        <v>336303</v>
      </c>
      <c r="F110" s="312">
        <v>384514</v>
      </c>
      <c r="G110" s="17"/>
      <c r="H110" s="17"/>
      <c r="I110" s="17"/>
      <c r="J110" s="17"/>
      <c r="K110" s="17"/>
      <c r="L110" s="17"/>
      <c r="M110" s="17"/>
      <c r="N110" s="17"/>
      <c r="O110" s="17"/>
      <c r="P110" s="17"/>
      <c r="Q110" s="17"/>
    </row>
    <row r="111" spans="1:17">
      <c r="A111" s="72"/>
      <c r="B111" s="97"/>
      <c r="C111" s="17" t="s">
        <v>5713</v>
      </c>
      <c r="D111" s="17"/>
      <c r="E111" s="318">
        <v>767475</v>
      </c>
      <c r="F111" s="312">
        <v>767475</v>
      </c>
      <c r="G111" s="17"/>
      <c r="H111" s="17"/>
      <c r="I111" s="17"/>
      <c r="J111" s="17"/>
      <c r="K111" s="17"/>
      <c r="L111" s="17"/>
      <c r="M111" s="17"/>
      <c r="N111" s="17"/>
      <c r="O111" s="17"/>
      <c r="P111" s="17"/>
      <c r="Q111" s="17"/>
    </row>
    <row r="112" spans="1:17">
      <c r="A112" s="72"/>
      <c r="B112" s="97"/>
      <c r="C112" s="17" t="s">
        <v>5716</v>
      </c>
      <c r="D112" s="17"/>
      <c r="E112" s="318">
        <v>195854</v>
      </c>
      <c r="F112" s="312">
        <v>-3202888</v>
      </c>
      <c r="G112" s="17"/>
      <c r="H112" s="17"/>
      <c r="I112" s="17"/>
      <c r="J112" s="17"/>
      <c r="K112" s="17"/>
      <c r="L112" s="17"/>
      <c r="M112" s="17"/>
      <c r="N112" s="17"/>
      <c r="O112" s="17"/>
      <c r="P112" s="17"/>
      <c r="Q112" s="17"/>
    </row>
    <row r="113" spans="1:17">
      <c r="A113" s="72"/>
      <c r="B113" s="97"/>
      <c r="C113" s="17" t="s">
        <v>5723</v>
      </c>
      <c r="D113" s="17"/>
      <c r="E113" s="318">
        <v>-6895091</v>
      </c>
      <c r="F113" s="312">
        <v>-5214527</v>
      </c>
      <c r="G113" s="17"/>
      <c r="H113" s="17"/>
      <c r="I113" s="17"/>
      <c r="J113" s="17"/>
      <c r="K113" s="17"/>
      <c r="L113" s="17"/>
      <c r="M113" s="17"/>
      <c r="N113" s="17"/>
      <c r="O113" s="17"/>
      <c r="P113" s="17"/>
      <c r="Q113" s="17"/>
    </row>
    <row r="114" spans="1:17">
      <c r="A114" s="72"/>
      <c r="B114" s="97"/>
      <c r="C114" s="17" t="s">
        <v>5714</v>
      </c>
      <c r="D114" s="17"/>
      <c r="E114" s="318">
        <v>2264973</v>
      </c>
      <c r="F114" s="312">
        <v>1793856</v>
      </c>
      <c r="G114" s="17"/>
      <c r="H114" s="17"/>
      <c r="I114" s="17"/>
      <c r="J114" s="17"/>
      <c r="K114" s="17"/>
      <c r="L114" s="17"/>
      <c r="M114" s="17"/>
      <c r="N114" s="17"/>
      <c r="O114" s="17"/>
      <c r="P114" s="17"/>
      <c r="Q114" s="17"/>
    </row>
    <row r="115" spans="1:17">
      <c r="A115" s="72"/>
      <c r="B115" s="97"/>
      <c r="C115" s="17" t="s">
        <v>5719</v>
      </c>
      <c r="D115" s="17"/>
      <c r="E115" s="318">
        <v>-10855968</v>
      </c>
      <c r="F115" s="312">
        <v>-9734438</v>
      </c>
      <c r="G115" s="17"/>
      <c r="H115" s="17"/>
      <c r="I115" s="17"/>
      <c r="J115" s="17"/>
      <c r="K115" s="17"/>
      <c r="L115" s="17"/>
      <c r="M115" s="17"/>
      <c r="N115" s="17"/>
      <c r="O115" s="17"/>
      <c r="P115" s="17"/>
      <c r="Q115" s="17"/>
    </row>
    <row r="116" spans="1:17">
      <c r="A116" s="72"/>
      <c r="B116" s="97"/>
      <c r="C116" s="17" t="s">
        <v>5720</v>
      </c>
      <c r="D116" s="17"/>
      <c r="E116" s="318">
        <v>1241812</v>
      </c>
      <c r="F116" s="312">
        <v>1241812</v>
      </c>
      <c r="G116" s="17"/>
      <c r="H116" s="17"/>
      <c r="I116" s="17"/>
      <c r="J116" s="17"/>
      <c r="K116" s="17"/>
      <c r="L116" s="17"/>
      <c r="M116" s="17"/>
      <c r="N116" s="17"/>
      <c r="O116" s="17"/>
      <c r="P116" s="17"/>
      <c r="Q116" s="17"/>
    </row>
    <row r="117" spans="1:17">
      <c r="A117" s="72"/>
      <c r="B117" s="97"/>
      <c r="C117" s="17" t="s">
        <v>5833</v>
      </c>
      <c r="D117" s="17"/>
      <c r="E117" s="318">
        <v>1073877</v>
      </c>
      <c r="F117" s="312">
        <v>678253</v>
      </c>
      <c r="G117" s="17"/>
      <c r="H117" s="17"/>
      <c r="I117" s="17"/>
      <c r="J117" s="17"/>
      <c r="K117" s="17"/>
      <c r="L117" s="17"/>
      <c r="M117" s="17"/>
      <c r="N117" s="17"/>
      <c r="O117" s="17"/>
      <c r="P117" s="17"/>
      <c r="Q117" s="17"/>
    </row>
    <row r="118" spans="1:17">
      <c r="A118" s="72"/>
      <c r="B118" s="97"/>
      <c r="C118" s="17" t="s">
        <v>5834</v>
      </c>
      <c r="D118" s="17"/>
      <c r="E118" s="318">
        <v>1057263</v>
      </c>
      <c r="F118" s="312">
        <v>1070116</v>
      </c>
      <c r="G118" s="17"/>
      <c r="H118" s="17"/>
      <c r="I118" s="17"/>
      <c r="J118" s="17"/>
      <c r="K118" s="17"/>
      <c r="L118" s="17"/>
      <c r="M118" s="17"/>
      <c r="N118" s="17"/>
      <c r="O118" s="17"/>
      <c r="P118" s="17"/>
      <c r="Q118" s="17"/>
    </row>
    <row r="119" spans="1:17">
      <c r="A119" s="72"/>
      <c r="B119" s="97"/>
      <c r="C119" s="17" t="s">
        <v>5835</v>
      </c>
      <c r="D119" s="17"/>
      <c r="E119" s="318">
        <v>5613371</v>
      </c>
      <c r="F119" s="312">
        <v>5612761</v>
      </c>
      <c r="G119" s="17"/>
      <c r="H119" s="17"/>
      <c r="I119" s="17"/>
      <c r="J119" s="17"/>
      <c r="K119" s="17"/>
      <c r="L119" s="17"/>
      <c r="M119" s="17"/>
      <c r="N119" s="17"/>
      <c r="O119" s="17"/>
      <c r="P119" s="17"/>
      <c r="Q119" s="17"/>
    </row>
    <row r="120" spans="1:17">
      <c r="A120" s="72"/>
      <c r="B120" s="97"/>
      <c r="C120" s="17" t="s">
        <v>5722</v>
      </c>
      <c r="D120" s="17"/>
      <c r="E120" s="318">
        <v>1424198</v>
      </c>
      <c r="F120" s="312">
        <v>1551171</v>
      </c>
      <c r="G120" s="17"/>
      <c r="H120" s="17"/>
      <c r="I120" s="17"/>
      <c r="J120" s="17"/>
      <c r="K120" s="17"/>
      <c r="L120" s="17"/>
      <c r="M120" s="17"/>
      <c r="N120" s="17"/>
      <c r="O120" s="17"/>
      <c r="P120" s="17"/>
      <c r="Q120" s="17"/>
    </row>
    <row r="121" spans="1:17">
      <c r="A121" s="72"/>
      <c r="B121" s="97"/>
      <c r="C121" s="17" t="s">
        <v>5836</v>
      </c>
      <c r="D121" s="17"/>
      <c r="E121" s="318">
        <v>54263</v>
      </c>
      <c r="F121" s="312">
        <v>1542901</v>
      </c>
      <c r="G121" s="17"/>
      <c r="H121" s="17"/>
      <c r="I121" s="17"/>
      <c r="J121" s="17"/>
      <c r="K121" s="17"/>
      <c r="L121" s="17"/>
      <c r="M121" s="17"/>
      <c r="N121" s="17"/>
      <c r="O121" s="17"/>
      <c r="P121" s="17"/>
      <c r="Q121" s="17"/>
    </row>
    <row r="122" spans="1:17">
      <c r="A122" s="72"/>
      <c r="B122" s="97"/>
      <c r="C122" s="17" t="s">
        <v>2330</v>
      </c>
      <c r="D122" s="17"/>
      <c r="E122" s="319">
        <v>3557462</v>
      </c>
      <c r="F122" s="320">
        <v>4851592</v>
      </c>
      <c r="G122" s="17"/>
      <c r="H122" s="17"/>
      <c r="I122" s="17"/>
      <c r="J122" s="17"/>
      <c r="K122" s="17"/>
      <c r="L122" s="17"/>
      <c r="M122" s="17"/>
      <c r="N122" s="17"/>
      <c r="O122" s="17"/>
      <c r="P122" s="17"/>
      <c r="Q122" s="17"/>
    </row>
    <row r="123" spans="1:17">
      <c r="A123" s="72"/>
      <c r="B123" s="97"/>
      <c r="C123" s="17"/>
      <c r="D123" s="17"/>
      <c r="E123" s="318">
        <v>8124662</v>
      </c>
      <c r="F123" s="312">
        <v>8544986</v>
      </c>
      <c r="G123" s="17"/>
      <c r="H123" s="17"/>
      <c r="I123" s="17"/>
      <c r="J123" s="17"/>
      <c r="K123" s="17"/>
      <c r="L123" s="17"/>
      <c r="M123" s="17"/>
      <c r="N123" s="17"/>
      <c r="O123" s="17"/>
      <c r="P123" s="17"/>
      <c r="Q123" s="17"/>
    </row>
    <row r="124" spans="1:17" ht="15.75" thickBot="1">
      <c r="A124" s="111"/>
      <c r="B124" s="325"/>
      <c r="C124" s="112"/>
      <c r="D124" s="112"/>
      <c r="E124" s="340"/>
      <c r="F124" s="341"/>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585</v>
      </c>
      <c r="B126" s="69"/>
      <c r="C126" s="69"/>
      <c r="D126" s="69"/>
      <c r="E126" s="69"/>
      <c r="F126" s="69"/>
      <c r="G126" s="17"/>
      <c r="H126" s="17"/>
      <c r="I126" s="17"/>
      <c r="J126" s="17"/>
      <c r="K126" s="17"/>
      <c r="L126" s="17"/>
      <c r="M126" s="17"/>
      <c r="N126" s="17"/>
      <c r="O126" s="17"/>
      <c r="P126" s="17"/>
      <c r="Q126" s="17"/>
    </row>
    <row r="128" spans="1:17" ht="15.75" thickBot="1">
      <c r="A128" s="17" t="str">
        <f>'Data Sheet'!$C$25</f>
        <v xml:space="preserve">New York State Electric &amp; Gas Corporation </v>
      </c>
      <c r="B128" s="17"/>
      <c r="C128" s="17"/>
      <c r="D128" s="17"/>
      <c r="E128" s="693" t="str">
        <f>'Data Sheet'!$C$40</f>
        <v xml:space="preserve"> </v>
      </c>
      <c r="F128" s="234" t="str">
        <f>'Data Sheet'!$C$38</f>
        <v>12/31/2017</v>
      </c>
    </row>
    <row r="129" spans="1:6">
      <c r="A129" s="29"/>
      <c r="B129" s="66"/>
      <c r="C129" s="66"/>
      <c r="D129" s="66"/>
      <c r="E129" s="66"/>
      <c r="F129" s="67"/>
    </row>
    <row r="130" spans="1:6">
      <c r="A130" s="72"/>
      <c r="B130" s="69" t="s">
        <v>568</v>
      </c>
      <c r="C130" s="69"/>
      <c r="D130" s="69"/>
      <c r="E130" s="69"/>
      <c r="F130" s="70"/>
    </row>
    <row r="131" spans="1:6">
      <c r="A131" s="74"/>
      <c r="B131" s="77"/>
      <c r="C131" s="77"/>
      <c r="D131" s="77"/>
      <c r="E131" s="77"/>
      <c r="F131" s="76"/>
    </row>
    <row r="132" spans="1:6">
      <c r="A132" s="336"/>
      <c r="B132" s="88"/>
      <c r="C132" s="88"/>
      <c r="D132" s="88"/>
      <c r="E132" s="666" t="s">
        <v>572</v>
      </c>
      <c r="F132" s="331" t="s">
        <v>3192</v>
      </c>
    </row>
    <row r="133" spans="1:6">
      <c r="A133" s="277" t="s">
        <v>573</v>
      </c>
      <c r="B133" s="17"/>
      <c r="C133" s="69" t="s">
        <v>574</v>
      </c>
      <c r="D133" s="69"/>
      <c r="E133" s="3209" t="s">
        <v>575</v>
      </c>
      <c r="F133" s="237" t="s">
        <v>576</v>
      </c>
    </row>
    <row r="134" spans="1:6">
      <c r="A134" s="277" t="s">
        <v>1731</v>
      </c>
      <c r="B134" s="17"/>
      <c r="C134" s="17"/>
      <c r="D134" s="17"/>
      <c r="E134" s="3209" t="s">
        <v>577</v>
      </c>
      <c r="F134" s="237" t="s">
        <v>558</v>
      </c>
    </row>
    <row r="135" spans="1:6">
      <c r="A135" s="278"/>
      <c r="B135" s="77"/>
      <c r="C135" s="75" t="s">
        <v>3021</v>
      </c>
      <c r="D135" s="75"/>
      <c r="E135" s="328" t="s">
        <v>578</v>
      </c>
      <c r="F135" s="240" t="s">
        <v>3023</v>
      </c>
    </row>
    <row r="136" spans="1:6">
      <c r="A136" s="72"/>
      <c r="B136" s="97"/>
      <c r="C136" s="17"/>
      <c r="D136" s="17"/>
      <c r="E136" s="318"/>
      <c r="F136" s="312"/>
    </row>
    <row r="137" spans="1:6">
      <c r="A137" s="72"/>
      <c r="B137" s="97"/>
      <c r="C137" s="17"/>
      <c r="D137" s="17"/>
      <c r="E137" s="318"/>
      <c r="F137" s="312"/>
    </row>
    <row r="138" spans="1:6">
      <c r="A138" s="72"/>
      <c r="B138" s="97"/>
      <c r="C138" s="17"/>
      <c r="D138" s="17"/>
      <c r="E138" s="318"/>
      <c r="F138" s="312"/>
    </row>
    <row r="139" spans="1:6">
      <c r="A139" s="72"/>
      <c r="B139" s="97"/>
      <c r="C139" s="17"/>
      <c r="D139" s="17"/>
      <c r="E139" s="318"/>
      <c r="F139" s="312"/>
    </row>
    <row r="140" spans="1:6">
      <c r="A140" s="72"/>
      <c r="B140" s="97"/>
      <c r="C140" s="17"/>
      <c r="D140" s="17"/>
      <c r="E140" s="318"/>
      <c r="F140" s="312"/>
    </row>
    <row r="141" spans="1:6">
      <c r="A141" s="72"/>
      <c r="B141" s="97"/>
      <c r="C141" s="17"/>
      <c r="D141" s="17"/>
      <c r="E141" s="318"/>
      <c r="F141" s="312"/>
    </row>
    <row r="142" spans="1:6">
      <c r="A142" s="72"/>
      <c r="B142" s="97"/>
      <c r="C142" s="17"/>
      <c r="D142" s="17"/>
      <c r="E142" s="318"/>
      <c r="F142" s="312"/>
    </row>
    <row r="143" spans="1:6">
      <c r="A143" s="72"/>
      <c r="B143" s="97"/>
      <c r="C143" s="17"/>
      <c r="D143" s="17"/>
      <c r="E143" s="318"/>
      <c r="F143" s="312"/>
    </row>
    <row r="144" spans="1:6">
      <c r="A144" s="72"/>
      <c r="B144" s="97"/>
      <c r="C144" s="17"/>
      <c r="D144" s="17"/>
      <c r="E144" s="318"/>
      <c r="F144" s="312"/>
    </row>
    <row r="145" spans="1:6">
      <c r="A145" s="72"/>
      <c r="B145" s="97"/>
      <c r="C145" s="17"/>
      <c r="D145" s="17"/>
      <c r="E145" s="318"/>
      <c r="F145" s="312"/>
    </row>
    <row r="146" spans="1:6">
      <c r="A146" s="72"/>
      <c r="B146" s="97"/>
      <c r="C146" s="17"/>
      <c r="D146" s="17"/>
      <c r="E146" s="318"/>
      <c r="F146" s="312"/>
    </row>
    <row r="147" spans="1:6">
      <c r="A147" s="72"/>
      <c r="B147" s="97"/>
      <c r="C147" s="17"/>
      <c r="D147" s="17"/>
      <c r="E147" s="318"/>
      <c r="F147" s="312"/>
    </row>
    <row r="148" spans="1:6">
      <c r="A148" s="72"/>
      <c r="B148" s="97"/>
      <c r="C148" s="17"/>
      <c r="D148" s="17"/>
      <c r="E148" s="318"/>
      <c r="F148" s="312"/>
    </row>
    <row r="149" spans="1:6">
      <c r="A149" s="72"/>
      <c r="B149" s="97"/>
      <c r="C149" s="17"/>
      <c r="D149" s="17"/>
      <c r="E149" s="318"/>
      <c r="F149" s="312"/>
    </row>
    <row r="150" spans="1:6">
      <c r="A150" s="72"/>
      <c r="B150" s="97"/>
      <c r="C150" s="17"/>
      <c r="D150" s="17"/>
      <c r="E150" s="318"/>
      <c r="F150" s="312"/>
    </row>
    <row r="151" spans="1:6">
      <c r="A151" s="72"/>
      <c r="B151" s="97"/>
      <c r="C151" s="17"/>
      <c r="D151" s="17"/>
      <c r="E151" s="318"/>
      <c r="F151" s="312"/>
    </row>
    <row r="152" spans="1:6">
      <c r="A152" s="72"/>
      <c r="B152" s="97"/>
      <c r="C152" s="17"/>
      <c r="D152" s="17"/>
      <c r="E152" s="318"/>
      <c r="F152" s="312"/>
    </row>
    <row r="153" spans="1:6">
      <c r="A153" s="72"/>
      <c r="B153" s="97"/>
      <c r="C153" s="17"/>
      <c r="D153" s="17"/>
      <c r="E153" s="318"/>
      <c r="F153" s="312"/>
    </row>
    <row r="154" spans="1:6">
      <c r="A154" s="72"/>
      <c r="B154" s="97"/>
      <c r="C154" s="17"/>
      <c r="D154" s="17"/>
      <c r="E154" s="318"/>
      <c r="F154" s="312"/>
    </row>
    <row r="155" spans="1:6">
      <c r="A155" s="72"/>
      <c r="B155" s="97"/>
      <c r="C155" s="17"/>
      <c r="D155" s="17"/>
      <c r="E155" s="318"/>
      <c r="F155" s="312"/>
    </row>
    <row r="156" spans="1:6">
      <c r="A156" s="72"/>
      <c r="B156" s="97"/>
      <c r="C156" s="17"/>
      <c r="D156" s="17"/>
      <c r="E156" s="318"/>
      <c r="F156" s="312"/>
    </row>
    <row r="157" spans="1:6">
      <c r="A157" s="72"/>
      <c r="B157" s="97"/>
      <c r="C157" s="17"/>
      <c r="D157" s="17"/>
      <c r="E157" s="318"/>
      <c r="F157" s="312"/>
    </row>
    <row r="158" spans="1:6">
      <c r="A158" s="72"/>
      <c r="B158" s="97"/>
      <c r="C158" s="17"/>
      <c r="D158" s="17"/>
      <c r="E158" s="318"/>
      <c r="F158" s="312"/>
    </row>
    <row r="159" spans="1:6">
      <c r="A159" s="72"/>
      <c r="B159" s="97"/>
      <c r="C159" s="17"/>
      <c r="D159" s="17"/>
      <c r="E159" s="318"/>
      <c r="F159" s="312"/>
    </row>
    <row r="160" spans="1:6">
      <c r="A160" s="72"/>
      <c r="B160" s="97"/>
      <c r="C160" s="17"/>
      <c r="D160" s="17"/>
      <c r="E160" s="318"/>
      <c r="F160" s="312"/>
    </row>
    <row r="161" spans="1:6">
      <c r="A161" s="72"/>
      <c r="B161" s="97"/>
      <c r="C161" s="17"/>
      <c r="D161" s="17"/>
      <c r="E161" s="318"/>
      <c r="F161" s="312"/>
    </row>
    <row r="162" spans="1:6">
      <c r="A162" s="72"/>
      <c r="B162" s="97"/>
      <c r="C162" s="17"/>
      <c r="D162" s="17"/>
      <c r="E162" s="318"/>
      <c r="F162" s="312"/>
    </row>
    <row r="163" spans="1:6">
      <c r="A163" s="72"/>
      <c r="B163" s="97"/>
      <c r="C163" s="17"/>
      <c r="D163" s="17"/>
      <c r="E163" s="319"/>
      <c r="F163" s="320"/>
    </row>
    <row r="164" spans="1:6">
      <c r="A164" s="72"/>
      <c r="B164" s="97"/>
      <c r="C164" s="17"/>
      <c r="D164" s="17"/>
      <c r="E164" s="318"/>
      <c r="F164" s="312"/>
    </row>
    <row r="165" spans="1:6">
      <c r="A165" s="72"/>
      <c r="B165" s="97"/>
      <c r="C165" s="17"/>
      <c r="D165" s="17"/>
      <c r="E165" s="318"/>
      <c r="F165" s="312"/>
    </row>
    <row r="166" spans="1:6">
      <c r="A166" s="72"/>
      <c r="B166" s="97"/>
      <c r="C166" s="17"/>
      <c r="D166" s="17"/>
      <c r="E166" s="318"/>
      <c r="F166" s="312"/>
    </row>
    <row r="167" spans="1:6">
      <c r="A167" s="72"/>
      <c r="B167" s="97"/>
      <c r="C167" s="17"/>
      <c r="D167" s="17"/>
      <c r="E167" s="318"/>
      <c r="F167" s="312"/>
    </row>
    <row r="168" spans="1:6">
      <c r="A168" s="72"/>
      <c r="B168" s="97"/>
      <c r="C168" s="17"/>
      <c r="D168" s="17"/>
      <c r="E168" s="318"/>
      <c r="F168" s="312"/>
    </row>
    <row r="169" spans="1:6">
      <c r="A169" s="72"/>
      <c r="B169" s="97"/>
      <c r="C169" s="17"/>
      <c r="D169" s="17"/>
      <c r="E169" s="318"/>
      <c r="F169" s="312"/>
    </row>
    <row r="170" spans="1:6">
      <c r="A170" s="72"/>
      <c r="B170" s="97"/>
      <c r="C170" s="17"/>
      <c r="D170" s="17"/>
      <c r="E170" s="318"/>
      <c r="F170" s="312"/>
    </row>
    <row r="171" spans="1:6">
      <c r="A171" s="72"/>
      <c r="B171" s="97"/>
      <c r="C171" s="17"/>
      <c r="D171" s="17"/>
      <c r="E171" s="318"/>
      <c r="F171" s="312"/>
    </row>
    <row r="172" spans="1:6">
      <c r="A172" s="72"/>
      <c r="B172" s="97"/>
      <c r="C172" s="17"/>
      <c r="D172" s="17"/>
      <c r="E172" s="318"/>
      <c r="F172" s="312"/>
    </row>
    <row r="173" spans="1:6">
      <c r="A173" s="72"/>
      <c r="B173" s="97"/>
      <c r="C173" s="17"/>
      <c r="D173" s="17"/>
      <c r="E173" s="318"/>
      <c r="F173" s="312"/>
    </row>
    <row r="174" spans="1:6">
      <c r="A174" s="72"/>
      <c r="B174" s="97"/>
      <c r="C174" s="17"/>
      <c r="D174" s="17"/>
      <c r="E174" s="318"/>
      <c r="F174" s="312"/>
    </row>
    <row r="175" spans="1:6">
      <c r="A175" s="72"/>
      <c r="B175" s="97"/>
      <c r="C175" s="17"/>
      <c r="D175" s="17"/>
      <c r="E175" s="318"/>
      <c r="F175" s="312"/>
    </row>
    <row r="176" spans="1:6">
      <c r="A176" s="72"/>
      <c r="B176" s="97"/>
      <c r="C176" s="17"/>
      <c r="D176" s="17"/>
      <c r="E176" s="318"/>
      <c r="F176" s="312"/>
    </row>
    <row r="177" spans="1:6">
      <c r="A177" s="72"/>
      <c r="B177" s="97"/>
      <c r="C177" s="17"/>
      <c r="D177" s="17"/>
      <c r="E177" s="318"/>
      <c r="F177" s="312"/>
    </row>
    <row r="178" spans="1:6">
      <c r="A178" s="72"/>
      <c r="B178" s="97"/>
      <c r="C178" s="17"/>
      <c r="D178" s="17"/>
      <c r="E178" s="318"/>
      <c r="F178" s="312"/>
    </row>
    <row r="179" spans="1:6">
      <c r="A179" s="72"/>
      <c r="B179" s="97"/>
      <c r="C179" s="17"/>
      <c r="D179" s="17"/>
      <c r="E179" s="318"/>
      <c r="F179" s="312"/>
    </row>
    <row r="180" spans="1:6">
      <c r="A180" s="72"/>
      <c r="B180" s="97"/>
      <c r="C180" s="17"/>
      <c r="D180" s="17"/>
      <c r="E180" s="318"/>
      <c r="F180" s="312"/>
    </row>
    <row r="181" spans="1:6">
      <c r="A181" s="72"/>
      <c r="B181" s="97"/>
      <c r="C181" s="17"/>
      <c r="D181" s="17"/>
      <c r="E181" s="318"/>
      <c r="F181" s="312"/>
    </row>
    <row r="182" spans="1:6">
      <c r="A182" s="72"/>
      <c r="B182" s="97"/>
      <c r="C182" s="17"/>
      <c r="D182" s="17"/>
      <c r="E182" s="318"/>
      <c r="F182" s="312"/>
    </row>
    <row r="183" spans="1:6">
      <c r="A183" s="72"/>
      <c r="B183" s="97"/>
      <c r="C183" s="17"/>
      <c r="D183" s="17"/>
      <c r="E183" s="318"/>
      <c r="F183" s="312"/>
    </row>
    <row r="184" spans="1:6">
      <c r="A184" s="72"/>
      <c r="B184" s="97"/>
      <c r="C184" s="17"/>
      <c r="D184" s="17"/>
      <c r="E184" s="318"/>
      <c r="F184" s="312"/>
    </row>
    <row r="185" spans="1:6" ht="15.75" thickBot="1">
      <c r="A185" s="111"/>
      <c r="B185" s="325"/>
      <c r="C185" s="112"/>
      <c r="D185" s="112"/>
      <c r="E185" s="340"/>
      <c r="F185" s="341"/>
    </row>
    <row r="186" spans="1:6">
      <c r="A186" s="17"/>
      <c r="B186" s="17"/>
      <c r="C186" s="17"/>
      <c r="D186" s="17"/>
      <c r="E186" s="17"/>
      <c r="F186" s="17"/>
    </row>
    <row r="187" spans="1:6">
      <c r="A187" s="69" t="s">
        <v>5829</v>
      </c>
      <c r="B187" s="69"/>
      <c r="C187" s="69"/>
      <c r="D187" s="69"/>
      <c r="E187" s="69"/>
      <c r="F187" s="69"/>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T187"/>
  <sheetViews>
    <sheetView defaultGridColor="0" colorId="22" zoomScaleNormal="100" zoomScaleSheetLayoutView="80" workbookViewId="0">
      <selection activeCell="D31" sqref="D31"/>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1799</v>
      </c>
      <c r="B1" s="227"/>
      <c r="C1" s="66" t="s">
        <v>3290</v>
      </c>
      <c r="D1" s="228" t="s">
        <v>1801</v>
      </c>
      <c r="E1" s="67" t="s">
        <v>1802</v>
      </c>
      <c r="F1" s="29" t="s">
        <v>1799</v>
      </c>
      <c r="G1" s="66"/>
      <c r="H1" s="227"/>
      <c r="I1" s="66" t="s">
        <v>3290</v>
      </c>
      <c r="J1" s="229" t="s">
        <v>1801</v>
      </c>
      <c r="K1" s="227"/>
      <c r="L1" s="66" t="s">
        <v>1802</v>
      </c>
      <c r="M1" s="67"/>
      <c r="N1" s="17"/>
      <c r="O1" s="17"/>
      <c r="P1" s="17"/>
      <c r="Q1" s="17"/>
      <c r="R1" s="17"/>
      <c r="S1" s="17"/>
      <c r="T1" s="17"/>
    </row>
    <row r="2" spans="1:20">
      <c r="A2" s="72" t="str">
        <f>'Data Sheet'!$C$25</f>
        <v xml:space="preserve">New York State Electric &amp; Gas Corporation </v>
      </c>
      <c r="B2" s="81"/>
      <c r="C2" s="17" t="s">
        <v>1817</v>
      </c>
      <c r="D2" s="78" t="s">
        <v>3309</v>
      </c>
      <c r="E2" s="73"/>
      <c r="F2" s="72" t="str">
        <f>'Data Sheet'!$C$25</f>
        <v xml:space="preserve">New York State Electric &amp; Gas Corporation </v>
      </c>
      <c r="G2" s="17"/>
      <c r="H2" s="81"/>
      <c r="I2" s="17" t="s">
        <v>1817</v>
      </c>
      <c r="J2" s="97" t="s">
        <v>3309</v>
      </c>
      <c r="K2" s="81"/>
      <c r="L2" s="17"/>
      <c r="M2" s="73"/>
      <c r="N2" s="17"/>
      <c r="O2" s="17"/>
      <c r="P2" s="17"/>
      <c r="Q2" s="17"/>
      <c r="R2" s="17"/>
      <c r="S2" s="17"/>
      <c r="T2" s="17"/>
    </row>
    <row r="3" spans="1:20" ht="15" customHeight="1">
      <c r="A3" s="74"/>
      <c r="B3" s="117"/>
      <c r="C3" s="117" t="s">
        <v>2993</v>
      </c>
      <c r="D3" s="703" t="str">
        <f>'Data Sheet'!$C$40</f>
        <v xml:space="preserve"> </v>
      </c>
      <c r="E3" s="110" t="str">
        <f>'Data Sheet'!$C$38</f>
        <v>12/31/2017</v>
      </c>
      <c r="F3" s="74"/>
      <c r="G3" s="77"/>
      <c r="H3" s="117"/>
      <c r="I3" s="77" t="s">
        <v>2993</v>
      </c>
      <c r="J3" s="696" t="str">
        <f>'Data Sheet'!$C$40</f>
        <v xml:space="preserve"> </v>
      </c>
      <c r="K3" s="117"/>
      <c r="L3" s="104" t="str">
        <f>'Data Sheet'!$C$38</f>
        <v>12/31/2017</v>
      </c>
      <c r="M3" s="76"/>
      <c r="N3" s="17"/>
      <c r="O3" s="695"/>
      <c r="P3" s="17"/>
      <c r="Q3" s="17"/>
      <c r="R3" s="17"/>
      <c r="S3" s="17"/>
      <c r="T3" s="17"/>
    </row>
    <row r="4" spans="1:20" ht="15" customHeight="1">
      <c r="A4" s="260"/>
      <c r="B4" s="231" t="s">
        <v>586</v>
      </c>
      <c r="C4" s="231"/>
      <c r="D4" s="231"/>
      <c r="E4" s="232"/>
      <c r="F4" s="260"/>
      <c r="G4" s="231" t="s">
        <v>587</v>
      </c>
      <c r="H4" s="231"/>
      <c r="I4" s="231"/>
      <c r="J4" s="231"/>
      <c r="K4" s="231"/>
      <c r="L4" s="231"/>
      <c r="M4" s="232"/>
      <c r="N4" s="17"/>
      <c r="O4" s="17"/>
      <c r="P4" s="17"/>
      <c r="Q4" s="17"/>
      <c r="R4" s="17"/>
      <c r="S4" s="17"/>
      <c r="T4" s="17"/>
    </row>
    <row r="5" spans="1:20">
      <c r="A5" s="694"/>
      <c r="B5" s="398"/>
      <c r="C5" s="398"/>
      <c r="D5" s="398"/>
      <c r="E5" s="716"/>
      <c r="F5" s="72"/>
      <c r="G5" s="17"/>
      <c r="H5" s="17"/>
      <c r="I5" s="17"/>
      <c r="J5" s="17"/>
      <c r="K5" s="17"/>
      <c r="L5" s="17"/>
      <c r="M5" s="73"/>
      <c r="N5" s="17"/>
      <c r="O5" s="17"/>
      <c r="P5" s="17"/>
      <c r="Q5" s="17"/>
      <c r="R5" s="17"/>
      <c r="S5" s="17"/>
      <c r="T5" s="17"/>
    </row>
    <row r="6" spans="1:20">
      <c r="A6" s="3377" t="s">
        <v>3856</v>
      </c>
      <c r="B6" s="3378"/>
      <c r="C6" s="3378"/>
      <c r="D6" s="3378"/>
      <c r="E6" s="3374"/>
      <c r="F6" s="3377" t="s">
        <v>588</v>
      </c>
      <c r="G6" s="3373"/>
      <c r="H6" s="3373"/>
      <c r="I6" s="3373"/>
      <c r="J6" s="3373"/>
      <c r="K6" s="3373"/>
      <c r="L6" s="3373"/>
      <c r="M6" s="235"/>
      <c r="N6" s="17"/>
      <c r="O6" s="17"/>
      <c r="P6" s="17"/>
      <c r="Q6" s="17"/>
      <c r="R6" s="17"/>
      <c r="S6" s="17"/>
      <c r="T6" s="17"/>
    </row>
    <row r="7" spans="1:20">
      <c r="A7" s="3377" t="s">
        <v>3857</v>
      </c>
      <c r="B7" s="3378"/>
      <c r="C7" s="3378"/>
      <c r="D7" s="3378"/>
      <c r="E7" s="3374"/>
      <c r="F7" s="3377" t="s">
        <v>3860</v>
      </c>
      <c r="G7" s="3373"/>
      <c r="H7" s="3373"/>
      <c r="I7" s="3373"/>
      <c r="J7" s="3373"/>
      <c r="K7" s="3373"/>
      <c r="L7" s="3373"/>
      <c r="M7" s="235"/>
      <c r="N7" s="17"/>
      <c r="O7" s="17"/>
      <c r="P7" s="17"/>
      <c r="Q7" s="17"/>
      <c r="R7" s="17"/>
      <c r="S7" s="17"/>
      <c r="T7" s="17"/>
    </row>
    <row r="8" spans="1:20">
      <c r="A8" s="3377" t="s">
        <v>3859</v>
      </c>
      <c r="B8" s="3378"/>
      <c r="C8" s="3378"/>
      <c r="D8" s="3378"/>
      <c r="E8" s="3374"/>
      <c r="F8" s="3377" t="s">
        <v>931</v>
      </c>
      <c r="G8" s="3373"/>
      <c r="H8" s="3373"/>
      <c r="I8" s="3373"/>
      <c r="J8" s="3373"/>
      <c r="K8" s="3373"/>
      <c r="L8" s="3373"/>
      <c r="M8" s="235"/>
      <c r="N8" s="17"/>
      <c r="O8" s="17"/>
      <c r="P8" s="17"/>
      <c r="Q8" s="17"/>
      <c r="R8" s="17"/>
      <c r="S8" s="17"/>
      <c r="T8" s="17"/>
    </row>
    <row r="9" spans="1:20">
      <c r="A9" s="3377" t="s">
        <v>3858</v>
      </c>
      <c r="B9" s="3378"/>
      <c r="C9" s="3378"/>
      <c r="D9" s="3378"/>
      <c r="E9" s="3374"/>
      <c r="F9" s="3377" t="s">
        <v>3861</v>
      </c>
      <c r="G9" s="3373"/>
      <c r="H9" s="3373"/>
      <c r="I9" s="3373"/>
      <c r="J9" s="3373"/>
      <c r="K9" s="3373"/>
      <c r="L9" s="3373"/>
      <c r="M9" s="235"/>
      <c r="N9" s="17"/>
      <c r="O9" s="17"/>
      <c r="P9" s="17"/>
      <c r="Q9" s="17"/>
      <c r="R9" s="17"/>
      <c r="S9" s="17"/>
      <c r="T9" s="17"/>
    </row>
    <row r="10" spans="1:20">
      <c r="A10" s="3377" t="s">
        <v>932</v>
      </c>
      <c r="B10" s="3378"/>
      <c r="C10" s="3378"/>
      <c r="D10" s="3378"/>
      <c r="E10" s="3374"/>
      <c r="F10" s="3377" t="s">
        <v>3862</v>
      </c>
      <c r="G10" s="3373"/>
      <c r="H10" s="3373"/>
      <c r="I10" s="3373"/>
      <c r="J10" s="3373"/>
      <c r="K10" s="3373"/>
      <c r="L10" s="3373"/>
      <c r="M10" s="235"/>
      <c r="N10" s="17"/>
      <c r="O10" s="17"/>
      <c r="P10" s="17"/>
      <c r="Q10" s="17"/>
      <c r="R10" s="17"/>
      <c r="S10" s="17"/>
      <c r="T10" s="17"/>
    </row>
    <row r="11" spans="1:20">
      <c r="A11" s="3377" t="s">
        <v>933</v>
      </c>
      <c r="B11" s="3378"/>
      <c r="C11" s="3378"/>
      <c r="D11" s="3378"/>
      <c r="E11" s="3374"/>
      <c r="F11" s="72"/>
      <c r="G11" s="17"/>
      <c r="H11" s="17"/>
      <c r="I11" s="17"/>
      <c r="J11" s="17"/>
      <c r="K11" s="17"/>
      <c r="L11" s="17"/>
      <c r="M11" s="73"/>
      <c r="N11" s="17"/>
      <c r="O11" s="17"/>
      <c r="P11" s="17"/>
      <c r="Q11" s="17"/>
      <c r="R11" s="17"/>
      <c r="S11" s="17"/>
      <c r="T11" s="17"/>
    </row>
    <row r="12" spans="1:20">
      <c r="A12" s="3377" t="s">
        <v>934</v>
      </c>
      <c r="B12" s="3378"/>
      <c r="C12" s="3378"/>
      <c r="D12" s="3378"/>
      <c r="E12" s="3374"/>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38"/>
      <c r="B14" s="97"/>
      <c r="C14" s="649" t="s">
        <v>1786</v>
      </c>
      <c r="D14" s="650" t="s">
        <v>935</v>
      </c>
      <c r="E14" s="407" t="s">
        <v>936</v>
      </c>
      <c r="F14" s="3429" t="s">
        <v>937</v>
      </c>
      <c r="G14" s="3430"/>
      <c r="H14" s="3431"/>
      <c r="I14" s="97"/>
      <c r="J14" s="17" t="s">
        <v>938</v>
      </c>
      <c r="K14" s="17"/>
      <c r="L14" s="17"/>
      <c r="M14" s="83"/>
      <c r="N14" s="17"/>
      <c r="O14" s="17"/>
      <c r="P14" s="17"/>
      <c r="Q14" s="17"/>
      <c r="R14" s="17"/>
      <c r="S14" s="17"/>
      <c r="T14" s="17"/>
    </row>
    <row r="15" spans="1:20">
      <c r="A15" s="238"/>
      <c r="B15" s="290" t="s">
        <v>939</v>
      </c>
      <c r="C15" s="650" t="s">
        <v>940</v>
      </c>
      <c r="D15" s="650" t="s">
        <v>941</v>
      </c>
      <c r="E15" s="407" t="s">
        <v>942</v>
      </c>
      <c r="F15" s="3432" t="s">
        <v>943</v>
      </c>
      <c r="G15" s="3386"/>
      <c r="H15" s="3433"/>
      <c r="I15" s="104"/>
      <c r="J15" s="77"/>
      <c r="K15" s="77"/>
      <c r="L15" s="77"/>
      <c r="M15" s="83"/>
      <c r="N15" s="17"/>
      <c r="O15" s="17"/>
      <c r="P15" s="17"/>
      <c r="Q15" s="17"/>
      <c r="R15" s="17"/>
      <c r="S15" s="17"/>
      <c r="T15" s="17"/>
    </row>
    <row r="16" spans="1:20">
      <c r="A16" s="238"/>
      <c r="B16" s="290" t="s">
        <v>944</v>
      </c>
      <c r="C16" s="650" t="s">
        <v>945</v>
      </c>
      <c r="D16" s="650" t="s">
        <v>946</v>
      </c>
      <c r="E16" s="407" t="s">
        <v>2517</v>
      </c>
      <c r="F16" s="3432" t="s">
        <v>947</v>
      </c>
      <c r="G16" s="3386"/>
      <c r="H16" s="3433"/>
      <c r="I16" s="97" t="s">
        <v>948</v>
      </c>
      <c r="J16" s="17"/>
      <c r="K16" s="97" t="s">
        <v>949</v>
      </c>
      <c r="L16" s="17"/>
      <c r="M16" s="83"/>
      <c r="N16" s="17"/>
      <c r="O16" s="17"/>
      <c r="P16" s="17"/>
      <c r="Q16" s="17"/>
      <c r="R16" s="17"/>
      <c r="S16" s="17"/>
      <c r="T16" s="17"/>
    </row>
    <row r="17" spans="1:20">
      <c r="A17" s="238"/>
      <c r="B17" s="97"/>
      <c r="C17" s="650" t="s">
        <v>950</v>
      </c>
      <c r="D17" s="650" t="s">
        <v>951</v>
      </c>
      <c r="E17" s="73"/>
      <c r="F17" s="3432" t="s">
        <v>952</v>
      </c>
      <c r="G17" s="3386"/>
      <c r="H17" s="3433"/>
      <c r="I17" s="97" t="s">
        <v>953</v>
      </c>
      <c r="J17" s="17"/>
      <c r="K17" s="97" t="s">
        <v>954</v>
      </c>
      <c r="L17" s="17"/>
      <c r="M17" s="83"/>
      <c r="N17" s="17"/>
      <c r="O17" s="17"/>
      <c r="P17" s="17"/>
      <c r="Q17" s="17"/>
      <c r="R17" s="17"/>
      <c r="S17" s="17"/>
      <c r="T17" s="17"/>
    </row>
    <row r="18" spans="1:20">
      <c r="A18" s="238"/>
      <c r="B18" s="97"/>
      <c r="C18" s="78"/>
      <c r="D18" s="78"/>
      <c r="E18" s="73"/>
      <c r="F18" s="74"/>
      <c r="G18" s="77"/>
      <c r="H18" s="17"/>
      <c r="I18" s="104"/>
      <c r="J18" s="77"/>
      <c r="K18" s="104"/>
      <c r="L18" s="77"/>
      <c r="M18" s="110"/>
      <c r="N18" s="17"/>
      <c r="O18" s="17"/>
      <c r="P18" s="17"/>
      <c r="Q18" s="17"/>
      <c r="R18" s="17"/>
      <c r="S18" s="17"/>
      <c r="T18" s="17"/>
    </row>
    <row r="19" spans="1:20">
      <c r="A19" s="238" t="s">
        <v>1728</v>
      </c>
      <c r="B19" s="97"/>
      <c r="C19" s="78"/>
      <c r="D19" s="78"/>
      <c r="E19" s="73"/>
      <c r="F19" s="87"/>
      <c r="G19" s="664" t="s">
        <v>955</v>
      </c>
      <c r="H19" s="666" t="s">
        <v>1838</v>
      </c>
      <c r="I19" s="290" t="s">
        <v>955</v>
      </c>
      <c r="J19" s="290" t="s">
        <v>956</v>
      </c>
      <c r="K19" s="290" t="s">
        <v>955</v>
      </c>
      <c r="L19" s="290" t="s">
        <v>1838</v>
      </c>
      <c r="M19" s="237" t="s">
        <v>1728</v>
      </c>
      <c r="N19" s="17"/>
      <c r="O19" s="17"/>
      <c r="P19" s="17"/>
      <c r="Q19" s="17"/>
      <c r="R19" s="17"/>
      <c r="S19" s="17"/>
      <c r="T19" s="17"/>
    </row>
    <row r="20" spans="1:20">
      <c r="A20" s="239" t="s">
        <v>1731</v>
      </c>
      <c r="B20" s="328" t="s">
        <v>3021</v>
      </c>
      <c r="C20" s="662" t="s">
        <v>3022</v>
      </c>
      <c r="D20" s="662" t="s">
        <v>3023</v>
      </c>
      <c r="E20" s="535" t="s">
        <v>3024</v>
      </c>
      <c r="F20" s="74"/>
      <c r="G20" s="663" t="s">
        <v>2346</v>
      </c>
      <c r="H20" s="328" t="s">
        <v>2347</v>
      </c>
      <c r="I20" s="328" t="s">
        <v>2348</v>
      </c>
      <c r="J20" s="328" t="s">
        <v>2349</v>
      </c>
      <c r="K20" s="328" t="s">
        <v>2350</v>
      </c>
      <c r="L20" s="328" t="s">
        <v>2351</v>
      </c>
      <c r="M20" s="240" t="s">
        <v>1731</v>
      </c>
      <c r="N20" s="17"/>
      <c r="O20" s="17"/>
      <c r="P20" s="17"/>
      <c r="Q20" s="17"/>
      <c r="R20" s="17"/>
      <c r="S20" s="17"/>
      <c r="T20" s="17"/>
    </row>
    <row r="21" spans="1:20">
      <c r="A21" s="238">
        <v>1</v>
      </c>
      <c r="B21" s="297" t="s">
        <v>957</v>
      </c>
      <c r="C21" s="342"/>
      <c r="D21" s="343"/>
      <c r="E21" s="344"/>
      <c r="F21" s="345"/>
      <c r="G21" s="346"/>
      <c r="H21" s="347"/>
      <c r="I21" s="342"/>
      <c r="J21" s="342"/>
      <c r="K21" s="342"/>
      <c r="L21" s="342"/>
      <c r="M21" s="348">
        <v>1</v>
      </c>
      <c r="N21" s="307"/>
      <c r="O21" s="307"/>
      <c r="P21" s="17"/>
      <c r="Q21" s="17"/>
      <c r="R21" s="17"/>
      <c r="S21" s="17"/>
      <c r="T21" s="17"/>
    </row>
    <row r="22" spans="1:20">
      <c r="A22" s="238">
        <v>2</v>
      </c>
      <c r="B22" s="97" t="s">
        <v>4849</v>
      </c>
      <c r="C22" s="308">
        <v>90000000</v>
      </c>
      <c r="D22" s="349">
        <v>6.67</v>
      </c>
      <c r="E22" s="350"/>
      <c r="F22" s="351"/>
      <c r="G22" s="307">
        <v>64508477</v>
      </c>
      <c r="H22" s="313">
        <v>430056628</v>
      </c>
      <c r="I22" s="308"/>
      <c r="J22" s="313"/>
      <c r="K22" s="308"/>
      <c r="L22" s="313"/>
      <c r="M22" s="348">
        <v>2</v>
      </c>
      <c r="N22" s="307"/>
      <c r="O22" s="307"/>
      <c r="P22" s="17"/>
      <c r="Q22" s="17"/>
      <c r="R22" s="17"/>
      <c r="S22" s="17"/>
      <c r="T22" s="17"/>
    </row>
    <row r="23" spans="1:20">
      <c r="A23" s="238">
        <v>3</v>
      </c>
      <c r="C23" s="308"/>
      <c r="D23" s="352"/>
      <c r="E23" s="353"/>
      <c r="F23" s="351"/>
      <c r="G23" s="307">
        <v>0</v>
      </c>
      <c r="H23" s="308">
        <v>0</v>
      </c>
      <c r="I23" s="308"/>
      <c r="J23" s="308"/>
      <c r="K23" s="308"/>
      <c r="L23" s="308"/>
      <c r="M23" s="348">
        <v>3</v>
      </c>
      <c r="N23" s="307"/>
      <c r="O23" s="307"/>
      <c r="P23" s="17"/>
      <c r="Q23" s="17"/>
      <c r="R23" s="17"/>
      <c r="S23" s="17"/>
      <c r="T23" s="17"/>
    </row>
    <row r="24" spans="1:20">
      <c r="A24" s="238">
        <v>4</v>
      </c>
      <c r="B24" s="97"/>
      <c r="C24" s="308"/>
      <c r="D24" s="352"/>
      <c r="E24" s="353"/>
      <c r="F24" s="351"/>
      <c r="G24" s="307"/>
      <c r="H24" s="308"/>
      <c r="I24" s="308"/>
      <c r="J24" s="308"/>
      <c r="K24" s="308"/>
      <c r="L24" s="308"/>
      <c r="M24" s="348">
        <v>4</v>
      </c>
      <c r="N24" s="307"/>
      <c r="O24" s="307"/>
      <c r="P24" s="17"/>
      <c r="Q24" s="17"/>
      <c r="R24" s="17"/>
      <c r="S24" s="17"/>
      <c r="T24" s="17"/>
    </row>
    <row r="25" spans="1:20">
      <c r="A25" s="238">
        <v>5</v>
      </c>
      <c r="B25" s="97"/>
      <c r="C25" s="308"/>
      <c r="D25" s="352"/>
      <c r="E25" s="353"/>
      <c r="F25" s="351"/>
      <c r="G25" s="307"/>
      <c r="H25" s="308"/>
      <c r="I25" s="308"/>
      <c r="J25" s="308"/>
      <c r="K25" s="308"/>
      <c r="L25" s="308"/>
      <c r="M25" s="348">
        <v>5</v>
      </c>
      <c r="N25" s="307"/>
      <c r="O25" s="307"/>
      <c r="P25" s="17"/>
      <c r="Q25" s="17"/>
      <c r="R25" s="17"/>
      <c r="S25" s="17"/>
      <c r="T25" s="17"/>
    </row>
    <row r="26" spans="1:20">
      <c r="A26" s="238">
        <v>6</v>
      </c>
      <c r="B26" s="97"/>
      <c r="C26" s="308"/>
      <c r="D26" s="352"/>
      <c r="E26" s="353"/>
      <c r="F26" s="351"/>
      <c r="G26" s="307"/>
      <c r="H26" s="308"/>
      <c r="I26" s="308"/>
      <c r="J26" s="308"/>
      <c r="K26" s="308"/>
      <c r="L26" s="308"/>
      <c r="M26" s="348">
        <v>6</v>
      </c>
      <c r="N26" s="307"/>
      <c r="O26" s="307"/>
      <c r="P26" s="17"/>
      <c r="Q26" s="17"/>
      <c r="R26" s="17"/>
      <c r="S26" s="17"/>
      <c r="T26" s="17"/>
    </row>
    <row r="27" spans="1:20">
      <c r="A27" s="238">
        <v>7</v>
      </c>
      <c r="B27" s="97"/>
      <c r="C27" s="308"/>
      <c r="D27" s="352"/>
      <c r="E27" s="353"/>
      <c r="F27" s="351"/>
      <c r="G27" s="307"/>
      <c r="H27" s="308"/>
      <c r="I27" s="308"/>
      <c r="J27" s="308"/>
      <c r="K27" s="308"/>
      <c r="L27" s="308"/>
      <c r="M27" s="348">
        <v>7</v>
      </c>
      <c r="N27" s="307"/>
      <c r="O27" s="307"/>
      <c r="P27" s="17"/>
      <c r="Q27" s="17"/>
      <c r="R27" s="17"/>
      <c r="S27" s="17"/>
      <c r="T27" s="17"/>
    </row>
    <row r="28" spans="1:20">
      <c r="A28" s="238">
        <v>8</v>
      </c>
      <c r="B28" s="97"/>
      <c r="C28" s="308"/>
      <c r="D28" s="352"/>
      <c r="E28" s="353"/>
      <c r="F28" s="351"/>
      <c r="G28" s="307"/>
      <c r="H28" s="308"/>
      <c r="I28" s="308"/>
      <c r="J28" s="308"/>
      <c r="K28" s="308"/>
      <c r="L28" s="308"/>
      <c r="M28" s="348">
        <v>8</v>
      </c>
      <c r="N28" s="307"/>
      <c r="O28" s="307"/>
      <c r="P28" s="17"/>
      <c r="Q28" s="17"/>
      <c r="R28" s="17"/>
      <c r="S28" s="17"/>
      <c r="T28" s="17"/>
    </row>
    <row r="29" spans="1:20">
      <c r="A29" s="238">
        <v>9</v>
      </c>
      <c r="B29" s="97"/>
      <c r="C29" s="308"/>
      <c r="D29" s="352"/>
      <c r="E29" s="353"/>
      <c r="F29" s="351"/>
      <c r="G29" s="307"/>
      <c r="H29" s="308"/>
      <c r="I29" s="308"/>
      <c r="J29" s="308"/>
      <c r="K29" s="308"/>
      <c r="L29" s="308"/>
      <c r="M29" s="348">
        <v>9</v>
      </c>
      <c r="N29" s="307"/>
      <c r="O29" s="307"/>
      <c r="P29" s="17"/>
      <c r="Q29" s="17"/>
      <c r="R29" s="17"/>
      <c r="S29" s="17"/>
      <c r="T29" s="17"/>
    </row>
    <row r="30" spans="1:20">
      <c r="A30" s="238">
        <v>10</v>
      </c>
      <c r="B30" s="97"/>
      <c r="C30" s="308"/>
      <c r="D30" s="352"/>
      <c r="E30" s="353"/>
      <c r="F30" s="351"/>
      <c r="G30" s="307"/>
      <c r="H30" s="308"/>
      <c r="I30" s="308"/>
      <c r="J30" s="308"/>
      <c r="K30" s="308"/>
      <c r="L30" s="308"/>
      <c r="M30" s="348">
        <v>10</v>
      </c>
      <c r="N30" s="307"/>
      <c r="O30" s="307"/>
      <c r="P30" s="17"/>
      <c r="Q30" s="17"/>
      <c r="R30" s="17"/>
      <c r="S30" s="17"/>
      <c r="T30" s="17"/>
    </row>
    <row r="31" spans="1:20">
      <c r="A31" s="238">
        <v>11</v>
      </c>
      <c r="B31" s="97"/>
      <c r="C31" s="308"/>
      <c r="D31" s="352"/>
      <c r="E31" s="353"/>
      <c r="F31" s="351"/>
      <c r="G31" s="307"/>
      <c r="H31" s="308"/>
      <c r="I31" s="308"/>
      <c r="J31" s="308"/>
      <c r="K31" s="308"/>
      <c r="L31" s="308"/>
      <c r="M31" s="348">
        <v>11</v>
      </c>
      <c r="N31" s="307"/>
      <c r="O31" s="307"/>
      <c r="P31" s="17"/>
      <c r="Q31" s="17"/>
      <c r="R31" s="17"/>
      <c r="S31" s="17"/>
      <c r="T31" s="17"/>
    </row>
    <row r="32" spans="1:20">
      <c r="A32" s="238">
        <v>12</v>
      </c>
      <c r="B32" s="97"/>
      <c r="C32" s="308"/>
      <c r="D32" s="352"/>
      <c r="E32" s="353"/>
      <c r="F32" s="351"/>
      <c r="G32" s="307"/>
      <c r="H32" s="308"/>
      <c r="I32" s="308"/>
      <c r="J32" s="308"/>
      <c r="K32" s="308"/>
      <c r="L32" s="308"/>
      <c r="M32" s="348">
        <v>12</v>
      </c>
      <c r="N32" s="307"/>
      <c r="O32" s="307"/>
      <c r="P32" s="17"/>
      <c r="Q32" s="17"/>
      <c r="R32" s="17"/>
      <c r="S32" s="17"/>
      <c r="T32" s="17"/>
    </row>
    <row r="33" spans="1:20">
      <c r="A33" s="238">
        <v>13</v>
      </c>
      <c r="B33" s="97"/>
      <c r="C33" s="308"/>
      <c r="D33" s="352"/>
      <c r="E33" s="353"/>
      <c r="F33" s="351"/>
      <c r="G33" s="307"/>
      <c r="H33" s="308"/>
      <c r="I33" s="308"/>
      <c r="J33" s="308"/>
      <c r="K33" s="308"/>
      <c r="L33" s="308"/>
      <c r="M33" s="348">
        <v>13</v>
      </c>
      <c r="N33" s="307"/>
      <c r="O33" s="307"/>
      <c r="P33" s="17"/>
      <c r="Q33" s="17"/>
      <c r="R33" s="17"/>
      <c r="S33" s="17"/>
      <c r="T33" s="17"/>
    </row>
    <row r="34" spans="1:20">
      <c r="A34" s="238">
        <v>14</v>
      </c>
      <c r="B34" s="97"/>
      <c r="C34" s="308"/>
      <c r="D34" s="352"/>
      <c r="E34" s="353"/>
      <c r="F34" s="351"/>
      <c r="G34" s="307"/>
      <c r="H34" s="308"/>
      <c r="I34" s="308"/>
      <c r="J34" s="308"/>
      <c r="K34" s="308"/>
      <c r="L34" s="308"/>
      <c r="M34" s="348">
        <v>14</v>
      </c>
      <c r="N34" s="307"/>
      <c r="O34" s="307"/>
      <c r="P34" s="17"/>
      <c r="Q34" s="17"/>
      <c r="R34" s="17"/>
      <c r="S34" s="17"/>
      <c r="T34" s="17"/>
    </row>
    <row r="35" spans="1:20">
      <c r="A35" s="238">
        <v>15</v>
      </c>
      <c r="B35" s="97"/>
      <c r="C35" s="308"/>
      <c r="D35" s="352"/>
      <c r="E35" s="353"/>
      <c r="F35" s="72"/>
      <c r="G35" s="307"/>
      <c r="H35" s="308"/>
      <c r="I35" s="97"/>
      <c r="J35" s="308"/>
      <c r="K35" s="308"/>
      <c r="L35" s="308"/>
      <c r="M35" s="237">
        <v>15</v>
      </c>
      <c r="N35" s="17"/>
      <c r="O35" s="17"/>
      <c r="P35" s="17"/>
      <c r="Q35" s="17"/>
      <c r="R35" s="17"/>
      <c r="S35" s="17"/>
      <c r="T35" s="17"/>
    </row>
    <row r="36" spans="1:20">
      <c r="A36" s="238">
        <v>16</v>
      </c>
      <c r="B36" s="97"/>
      <c r="C36" s="308"/>
      <c r="D36" s="352"/>
      <c r="E36" s="353"/>
      <c r="F36" s="351"/>
      <c r="G36" s="307"/>
      <c r="H36" s="308"/>
      <c r="I36" s="308"/>
      <c r="J36" s="308"/>
      <c r="K36" s="308"/>
      <c r="L36" s="308"/>
      <c r="M36" s="348">
        <v>16</v>
      </c>
      <c r="N36" s="307"/>
      <c r="O36" s="307"/>
      <c r="P36" s="17"/>
      <c r="Q36" s="17"/>
      <c r="R36" s="17"/>
      <c r="S36" s="17"/>
      <c r="T36" s="17"/>
    </row>
    <row r="37" spans="1:20">
      <c r="A37" s="238">
        <v>17</v>
      </c>
      <c r="B37" s="97"/>
      <c r="C37" s="308"/>
      <c r="D37" s="352"/>
      <c r="E37" s="353"/>
      <c r="F37" s="72"/>
      <c r="G37" s="307"/>
      <c r="H37" s="308"/>
      <c r="I37" s="97"/>
      <c r="J37" s="308"/>
      <c r="K37" s="308"/>
      <c r="L37" s="308"/>
      <c r="M37" s="348">
        <v>17</v>
      </c>
      <c r="N37" s="17"/>
      <c r="O37" s="17"/>
      <c r="P37" s="17"/>
      <c r="Q37" s="17"/>
      <c r="R37" s="17"/>
      <c r="S37" s="17"/>
      <c r="T37" s="17"/>
    </row>
    <row r="38" spans="1:20">
      <c r="A38" s="238">
        <v>18</v>
      </c>
      <c r="B38" s="97"/>
      <c r="C38" s="308"/>
      <c r="D38" s="352"/>
      <c r="E38" s="353"/>
      <c r="F38" s="351"/>
      <c r="G38" s="307"/>
      <c r="H38" s="308"/>
      <c r="I38" s="308"/>
      <c r="J38" s="308"/>
      <c r="K38" s="308"/>
      <c r="L38" s="308"/>
      <c r="M38" s="348">
        <v>18</v>
      </c>
      <c r="N38" s="307"/>
      <c r="O38" s="307"/>
      <c r="P38" s="17"/>
      <c r="Q38" s="17"/>
      <c r="R38" s="17"/>
      <c r="S38" s="17"/>
      <c r="T38" s="17"/>
    </row>
    <row r="39" spans="1:20">
      <c r="A39" s="238">
        <v>19</v>
      </c>
      <c r="B39" s="97"/>
      <c r="C39" s="318"/>
      <c r="D39" s="352"/>
      <c r="E39" s="353"/>
      <c r="F39" s="351"/>
      <c r="G39" s="354"/>
      <c r="H39" s="308"/>
      <c r="I39" s="308"/>
      <c r="J39" s="308"/>
      <c r="K39" s="308"/>
      <c r="L39" s="308"/>
      <c r="M39" s="348">
        <v>19</v>
      </c>
      <c r="N39" s="307"/>
      <c r="O39" s="307"/>
      <c r="P39" s="17"/>
      <c r="Q39" s="17"/>
      <c r="R39" s="17"/>
      <c r="S39" s="17"/>
      <c r="T39" s="17"/>
    </row>
    <row r="40" spans="1:20">
      <c r="A40" s="238">
        <v>20</v>
      </c>
      <c r="B40" s="290" t="s">
        <v>2331</v>
      </c>
      <c r="C40" s="267">
        <f>SUM(C21:C39)</f>
        <v>90000000</v>
      </c>
      <c r="D40" s="318"/>
      <c r="E40" s="353"/>
      <c r="F40" s="355"/>
      <c r="G40" s="268">
        <f t="shared" ref="G40:L40" si="0">SUM(G21:G39)</f>
        <v>64508477</v>
      </c>
      <c r="H40" s="264">
        <f t="shared" si="0"/>
        <v>430056628</v>
      </c>
      <c r="I40" s="267">
        <f t="shared" si="0"/>
        <v>0</v>
      </c>
      <c r="J40" s="264">
        <f t="shared" si="0"/>
        <v>0</v>
      </c>
      <c r="K40" s="267">
        <f t="shared" si="0"/>
        <v>0</v>
      </c>
      <c r="L40" s="264">
        <f t="shared" si="0"/>
        <v>0</v>
      </c>
      <c r="M40" s="348">
        <v>20</v>
      </c>
      <c r="N40" s="307"/>
      <c r="O40" s="307"/>
      <c r="P40" s="17"/>
      <c r="Q40" s="17"/>
      <c r="R40" s="17"/>
      <c r="S40" s="17"/>
      <c r="T40" s="17"/>
    </row>
    <row r="41" spans="1:20">
      <c r="A41" s="238">
        <v>21</v>
      </c>
      <c r="B41" s="356"/>
      <c r="C41" s="357"/>
      <c r="D41" s="358"/>
      <c r="E41" s="359"/>
      <c r="F41" s="360"/>
      <c r="G41" s="361"/>
      <c r="H41" s="357"/>
      <c r="I41" s="357"/>
      <c r="J41" s="357"/>
      <c r="K41" s="357"/>
      <c r="L41" s="357"/>
      <c r="M41" s="348">
        <v>21</v>
      </c>
      <c r="N41" s="307"/>
      <c r="O41" s="307"/>
      <c r="P41" s="17"/>
      <c r="Q41" s="17"/>
      <c r="R41" s="17"/>
      <c r="S41" s="17"/>
      <c r="T41" s="17"/>
    </row>
    <row r="42" spans="1:20">
      <c r="A42" s="238">
        <v>22</v>
      </c>
      <c r="B42" s="297" t="s">
        <v>958</v>
      </c>
      <c r="C42" s="342"/>
      <c r="D42" s="343"/>
      <c r="E42" s="362"/>
      <c r="F42" s="345"/>
      <c r="G42" s="346"/>
      <c r="H42" s="342"/>
      <c r="I42" s="342"/>
      <c r="J42" s="342"/>
      <c r="K42" s="342"/>
      <c r="L42" s="342"/>
      <c r="M42" s="348">
        <v>22</v>
      </c>
      <c r="N42" s="307"/>
      <c r="O42" s="307"/>
      <c r="P42" s="17"/>
      <c r="Q42" s="17"/>
      <c r="R42" s="17"/>
      <c r="S42" s="17"/>
      <c r="T42" s="17"/>
    </row>
    <row r="43" spans="1:20">
      <c r="A43" s="238">
        <v>23</v>
      </c>
      <c r="B43" s="97"/>
      <c r="C43" s="308"/>
      <c r="D43" s="349"/>
      <c r="E43" s="350"/>
      <c r="F43" s="351"/>
      <c r="G43" s="307"/>
      <c r="H43" s="313"/>
      <c r="I43" s="308"/>
      <c r="J43" s="313"/>
      <c r="K43" s="308"/>
      <c r="L43" s="313"/>
      <c r="M43" s="348">
        <v>23</v>
      </c>
      <c r="N43" s="307"/>
      <c r="O43" s="307"/>
      <c r="P43" s="17"/>
      <c r="Q43" s="17"/>
      <c r="R43" s="17"/>
      <c r="S43" s="17"/>
      <c r="T43" s="17"/>
    </row>
    <row r="44" spans="1:20">
      <c r="A44" s="238">
        <v>24</v>
      </c>
      <c r="B44" s="308"/>
      <c r="C44" s="308"/>
      <c r="D44" s="318"/>
      <c r="E44" s="312"/>
      <c r="F44" s="351"/>
      <c r="G44" s="307"/>
      <c r="H44" s="308"/>
      <c r="I44" s="308"/>
      <c r="J44" s="308"/>
      <c r="K44" s="308"/>
      <c r="L44" s="308"/>
      <c r="M44" s="348">
        <v>24</v>
      </c>
      <c r="N44" s="307"/>
      <c r="O44" s="307"/>
      <c r="P44" s="17"/>
      <c r="Q44" s="17"/>
      <c r="R44" s="17"/>
      <c r="S44" s="17"/>
      <c r="T44" s="17"/>
    </row>
    <row r="45" spans="1:20">
      <c r="A45" s="238">
        <v>25</v>
      </c>
      <c r="B45" s="308"/>
      <c r="C45" s="308"/>
      <c r="D45" s="318"/>
      <c r="E45" s="312"/>
      <c r="F45" s="351"/>
      <c r="G45" s="307"/>
      <c r="H45" s="308"/>
      <c r="I45" s="308"/>
      <c r="J45" s="308"/>
      <c r="K45" s="308"/>
      <c r="L45" s="308"/>
      <c r="M45" s="348">
        <v>25</v>
      </c>
      <c r="N45" s="307"/>
      <c r="O45" s="307"/>
      <c r="P45" s="17"/>
      <c r="Q45" s="17"/>
      <c r="R45" s="17"/>
      <c r="S45" s="17"/>
      <c r="T45" s="17"/>
    </row>
    <row r="46" spans="1:20">
      <c r="A46" s="238">
        <v>26</v>
      </c>
      <c r="B46" s="308"/>
      <c r="C46" s="308"/>
      <c r="D46" s="318"/>
      <c r="E46" s="312"/>
      <c r="F46" s="351"/>
      <c r="G46" s="307"/>
      <c r="H46" s="308"/>
      <c r="I46" s="308"/>
      <c r="J46" s="308"/>
      <c r="K46" s="308"/>
      <c r="L46" s="308"/>
      <c r="M46" s="348">
        <v>26</v>
      </c>
      <c r="N46" s="307"/>
      <c r="O46" s="307"/>
      <c r="P46" s="17"/>
      <c r="Q46" s="17"/>
      <c r="R46" s="17"/>
      <c r="S46" s="17"/>
      <c r="T46" s="17"/>
    </row>
    <row r="47" spans="1:20">
      <c r="A47" s="238">
        <v>27</v>
      </c>
      <c r="B47" s="308"/>
      <c r="C47" s="308"/>
      <c r="D47" s="318"/>
      <c r="E47" s="312"/>
      <c r="F47" s="351"/>
      <c r="G47" s="307"/>
      <c r="H47" s="308"/>
      <c r="I47" s="308"/>
      <c r="J47" s="308"/>
      <c r="K47" s="308"/>
      <c r="L47" s="308"/>
      <c r="M47" s="348">
        <v>27</v>
      </c>
      <c r="N47" s="307"/>
      <c r="O47" s="307"/>
      <c r="P47" s="17"/>
      <c r="Q47" s="17"/>
      <c r="R47" s="17"/>
      <c r="S47" s="17"/>
      <c r="T47" s="17"/>
    </row>
    <row r="48" spans="1:20">
      <c r="A48" s="238">
        <v>28</v>
      </c>
      <c r="B48" s="308"/>
      <c r="C48" s="308"/>
      <c r="D48" s="318"/>
      <c r="E48" s="312"/>
      <c r="F48" s="351"/>
      <c r="G48" s="307"/>
      <c r="H48" s="308"/>
      <c r="I48" s="308"/>
      <c r="J48" s="308"/>
      <c r="K48" s="308"/>
      <c r="L48" s="308"/>
      <c r="M48" s="348">
        <v>28</v>
      </c>
      <c r="N48" s="307"/>
      <c r="O48" s="307"/>
      <c r="P48" s="17"/>
      <c r="Q48" s="17"/>
      <c r="R48" s="17"/>
      <c r="S48" s="17"/>
      <c r="T48" s="17"/>
    </row>
    <row r="49" spans="1:20">
      <c r="A49" s="238">
        <v>29</v>
      </c>
      <c r="B49" s="308"/>
      <c r="C49" s="308"/>
      <c r="D49" s="318"/>
      <c r="E49" s="312"/>
      <c r="F49" s="351"/>
      <c r="G49" s="307"/>
      <c r="H49" s="308"/>
      <c r="I49" s="308"/>
      <c r="J49" s="308"/>
      <c r="K49" s="308"/>
      <c r="L49" s="308"/>
      <c r="M49" s="348">
        <v>29</v>
      </c>
      <c r="N49" s="307"/>
      <c r="O49" s="307"/>
      <c r="P49" s="17"/>
      <c r="Q49" s="17"/>
      <c r="R49" s="17"/>
      <c r="S49" s="17"/>
      <c r="T49" s="17"/>
    </row>
    <row r="50" spans="1:20">
      <c r="A50" s="238">
        <v>30</v>
      </c>
      <c r="B50" s="308"/>
      <c r="C50" s="308"/>
      <c r="D50" s="318"/>
      <c r="E50" s="312"/>
      <c r="F50" s="351"/>
      <c r="G50" s="307"/>
      <c r="H50" s="308"/>
      <c r="I50" s="308"/>
      <c r="J50" s="308"/>
      <c r="K50" s="308"/>
      <c r="L50" s="308"/>
      <c r="M50" s="237">
        <v>30</v>
      </c>
      <c r="N50" s="17"/>
      <c r="O50" s="17"/>
      <c r="P50" s="17"/>
      <c r="Q50" s="17"/>
      <c r="R50" s="17"/>
      <c r="S50" s="17"/>
      <c r="T50" s="17"/>
    </row>
    <row r="51" spans="1:20">
      <c r="A51" s="238">
        <v>31</v>
      </c>
      <c r="B51" s="308"/>
      <c r="C51" s="308"/>
      <c r="D51" s="318"/>
      <c r="E51" s="312"/>
      <c r="F51" s="351"/>
      <c r="G51" s="307"/>
      <c r="H51" s="308"/>
      <c r="I51" s="308"/>
      <c r="J51" s="308"/>
      <c r="K51" s="308"/>
      <c r="L51" s="308"/>
      <c r="M51" s="237">
        <v>31</v>
      </c>
      <c r="N51" s="17"/>
      <c r="O51" s="17"/>
      <c r="P51" s="17"/>
      <c r="Q51" s="17"/>
      <c r="R51" s="17"/>
      <c r="S51" s="17"/>
      <c r="T51" s="17"/>
    </row>
    <row r="52" spans="1:20">
      <c r="A52" s="238">
        <v>32</v>
      </c>
      <c r="B52" s="308"/>
      <c r="C52" s="308"/>
      <c r="D52" s="318"/>
      <c r="E52" s="312"/>
      <c r="F52" s="351"/>
      <c r="G52" s="307"/>
      <c r="H52" s="308"/>
      <c r="I52" s="308"/>
      <c r="J52" s="308"/>
      <c r="K52" s="308"/>
      <c r="L52" s="308"/>
      <c r="M52" s="237">
        <v>32</v>
      </c>
      <c r="N52" s="17"/>
      <c r="O52" s="17"/>
      <c r="P52" s="17"/>
      <c r="Q52" s="17"/>
      <c r="R52" s="17"/>
      <c r="S52" s="17"/>
      <c r="T52" s="17"/>
    </row>
    <row r="53" spans="1:20">
      <c r="A53" s="238">
        <v>33</v>
      </c>
      <c r="B53" s="308"/>
      <c r="C53" s="308"/>
      <c r="D53" s="318"/>
      <c r="E53" s="312"/>
      <c r="F53" s="351"/>
      <c r="G53" s="307"/>
      <c r="H53" s="308"/>
      <c r="I53" s="308"/>
      <c r="J53" s="308"/>
      <c r="K53" s="308"/>
      <c r="L53" s="308"/>
      <c r="M53" s="237">
        <v>33</v>
      </c>
      <c r="N53" s="17"/>
      <c r="O53" s="17"/>
      <c r="P53" s="17"/>
      <c r="Q53" s="17"/>
      <c r="R53" s="17"/>
      <c r="S53" s="17"/>
      <c r="T53" s="17"/>
    </row>
    <row r="54" spans="1:20">
      <c r="A54" s="238">
        <v>34</v>
      </c>
      <c r="B54" s="308"/>
      <c r="C54" s="308"/>
      <c r="D54" s="318"/>
      <c r="E54" s="312"/>
      <c r="F54" s="351"/>
      <c r="G54" s="307"/>
      <c r="H54" s="308"/>
      <c r="I54" s="308"/>
      <c r="J54" s="308"/>
      <c r="K54" s="308"/>
      <c r="L54" s="308"/>
      <c r="M54" s="237">
        <v>34</v>
      </c>
      <c r="N54" s="17"/>
      <c r="O54" s="17"/>
      <c r="P54" s="17"/>
      <c r="Q54" s="17"/>
      <c r="R54" s="17"/>
      <c r="S54" s="17"/>
      <c r="T54" s="17"/>
    </row>
    <row r="55" spans="1:20">
      <c r="A55" s="238">
        <v>35</v>
      </c>
      <c r="B55" s="308"/>
      <c r="C55" s="308"/>
      <c r="D55" s="318"/>
      <c r="E55" s="312"/>
      <c r="F55" s="351"/>
      <c r="G55" s="307"/>
      <c r="H55" s="308"/>
      <c r="I55" s="308"/>
      <c r="J55" s="308"/>
      <c r="K55" s="308"/>
      <c r="L55" s="308"/>
      <c r="M55" s="237">
        <v>35</v>
      </c>
      <c r="N55" s="17"/>
      <c r="O55" s="17"/>
      <c r="P55" s="17"/>
      <c r="Q55" s="17"/>
      <c r="R55" s="17"/>
      <c r="S55" s="17"/>
      <c r="T55" s="17"/>
    </row>
    <row r="56" spans="1:20">
      <c r="A56" s="238">
        <v>36</v>
      </c>
      <c r="B56" s="308"/>
      <c r="C56" s="308"/>
      <c r="D56" s="318"/>
      <c r="E56" s="312"/>
      <c r="F56" s="351"/>
      <c r="G56" s="307"/>
      <c r="H56" s="308"/>
      <c r="I56" s="308"/>
      <c r="J56" s="308"/>
      <c r="K56" s="308"/>
      <c r="L56" s="308"/>
      <c r="M56" s="237">
        <v>36</v>
      </c>
      <c r="N56" s="17"/>
      <c r="O56" s="17"/>
      <c r="P56" s="17"/>
      <c r="Q56" s="17"/>
      <c r="R56" s="17"/>
      <c r="S56" s="17"/>
      <c r="T56" s="17"/>
    </row>
    <row r="57" spans="1:20">
      <c r="A57" s="238">
        <v>37</v>
      </c>
      <c r="B57" s="308"/>
      <c r="C57" s="308"/>
      <c r="D57" s="318"/>
      <c r="E57" s="312"/>
      <c r="F57" s="351"/>
      <c r="G57" s="307"/>
      <c r="H57" s="308"/>
      <c r="I57" s="308"/>
      <c r="J57" s="308"/>
      <c r="K57" s="308"/>
      <c r="L57" s="308"/>
      <c r="M57" s="237">
        <v>37</v>
      </c>
      <c r="N57" s="17"/>
      <c r="O57" s="17"/>
      <c r="P57" s="17"/>
      <c r="Q57" s="17"/>
      <c r="R57" s="17"/>
      <c r="S57" s="17"/>
      <c r="T57" s="17"/>
    </row>
    <row r="58" spans="1:20">
      <c r="A58" s="238">
        <v>38</v>
      </c>
      <c r="B58" s="308"/>
      <c r="C58" s="308"/>
      <c r="D58" s="318"/>
      <c r="E58" s="312"/>
      <c r="F58" s="351"/>
      <c r="G58" s="307"/>
      <c r="H58" s="308"/>
      <c r="I58" s="308"/>
      <c r="J58" s="308"/>
      <c r="K58" s="308"/>
      <c r="L58" s="308"/>
      <c r="M58" s="237">
        <v>38</v>
      </c>
      <c r="N58" s="17"/>
      <c r="O58" s="17"/>
      <c r="P58" s="17"/>
      <c r="Q58" s="17"/>
      <c r="R58" s="17"/>
      <c r="S58" s="17"/>
      <c r="T58" s="17"/>
    </row>
    <row r="59" spans="1:20">
      <c r="A59" s="238">
        <v>39</v>
      </c>
      <c r="B59" s="308"/>
      <c r="C59" s="308"/>
      <c r="D59" s="318"/>
      <c r="E59" s="312"/>
      <c r="F59" s="351"/>
      <c r="G59" s="307"/>
      <c r="H59" s="308"/>
      <c r="I59" s="308"/>
      <c r="J59" s="308"/>
      <c r="K59" s="308"/>
      <c r="L59" s="308"/>
      <c r="M59" s="237">
        <v>39</v>
      </c>
      <c r="N59" s="17"/>
      <c r="O59" s="17"/>
      <c r="P59" s="17"/>
      <c r="Q59" s="17"/>
      <c r="R59" s="17"/>
      <c r="S59" s="17"/>
      <c r="T59" s="17"/>
    </row>
    <row r="60" spans="1:20">
      <c r="A60" s="238">
        <v>40</v>
      </c>
      <c r="B60" s="308"/>
      <c r="C60" s="308"/>
      <c r="D60" s="318"/>
      <c r="E60" s="312"/>
      <c r="F60" s="351"/>
      <c r="G60" s="307"/>
      <c r="H60" s="308"/>
      <c r="I60" s="308"/>
      <c r="J60" s="308"/>
      <c r="K60" s="308"/>
      <c r="L60" s="308"/>
      <c r="M60" s="237">
        <v>40</v>
      </c>
      <c r="N60" s="17"/>
      <c r="O60" s="17"/>
      <c r="P60" s="17"/>
      <c r="Q60" s="17"/>
      <c r="R60" s="17"/>
      <c r="S60" s="17"/>
      <c r="T60" s="17"/>
    </row>
    <row r="61" spans="1:20">
      <c r="A61" s="238">
        <v>41</v>
      </c>
      <c r="B61" s="290" t="s">
        <v>2331</v>
      </c>
      <c r="C61" s="267">
        <f>SUM(C42:C60)</f>
        <v>0</v>
      </c>
      <c r="D61" s="352"/>
      <c r="E61" s="353"/>
      <c r="F61" s="260"/>
      <c r="G61" s="268">
        <f t="shared" ref="G61:L61" si="1">SUM(G42:G60)</f>
        <v>0</v>
      </c>
      <c r="H61" s="264">
        <f t="shared" si="1"/>
        <v>0</v>
      </c>
      <c r="I61" s="267">
        <f t="shared" si="1"/>
        <v>0</v>
      </c>
      <c r="J61" s="264">
        <f t="shared" si="1"/>
        <v>0</v>
      </c>
      <c r="K61" s="267">
        <f t="shared" si="1"/>
        <v>0</v>
      </c>
      <c r="L61" s="264">
        <f t="shared" si="1"/>
        <v>0</v>
      </c>
      <c r="M61" s="237">
        <v>41</v>
      </c>
      <c r="N61" s="17"/>
      <c r="O61" s="17"/>
      <c r="P61" s="17"/>
      <c r="Q61" s="17"/>
      <c r="R61" s="17"/>
      <c r="S61" s="17"/>
      <c r="T61" s="17"/>
    </row>
    <row r="62" spans="1:20" ht="15.75" thickBot="1">
      <c r="A62" s="333">
        <v>42</v>
      </c>
      <c r="B62" s="287"/>
      <c r="C62" s="287"/>
      <c r="D62" s="363"/>
      <c r="E62" s="364"/>
      <c r="F62" s="365"/>
      <c r="G62" s="288"/>
      <c r="H62" s="287"/>
      <c r="I62" s="287"/>
      <c r="J62" s="287"/>
      <c r="K62" s="287"/>
      <c r="L62" s="287"/>
      <c r="M62" s="257">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388" t="s">
        <v>959</v>
      </c>
      <c r="B64" s="3388"/>
      <c r="C64" s="17"/>
      <c r="D64" s="17"/>
      <c r="E64" s="17"/>
      <c r="F64" s="3388" t="str">
        <f>A64</f>
        <v>FERC FORM NO. 1 (ED. 12- 91) NYPSC-Modified-96</v>
      </c>
      <c r="G64" s="3388"/>
      <c r="H64" s="3388"/>
      <c r="I64" s="3388"/>
      <c r="J64" s="17"/>
      <c r="K64" s="17"/>
      <c r="L64" s="17"/>
      <c r="M64" s="17"/>
      <c r="N64" s="17"/>
      <c r="O64" s="17"/>
      <c r="P64" s="17"/>
      <c r="Q64" s="17"/>
      <c r="R64" s="17"/>
      <c r="S64" s="17"/>
      <c r="T64" s="17"/>
    </row>
    <row r="65" spans="1:20">
      <c r="A65" s="69" t="s">
        <v>960</v>
      </c>
      <c r="B65" s="69"/>
      <c r="C65" s="69"/>
      <c r="D65" s="69"/>
      <c r="E65" s="69"/>
      <c r="F65" s="69" t="s">
        <v>961</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F81"/>
  <sheetViews>
    <sheetView defaultGridColor="0" colorId="22" zoomScaleNormal="100" zoomScaleSheetLayoutView="80" workbookViewId="0">
      <selection activeCell="E51" sqref="E51"/>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1799</v>
      </c>
      <c r="B1" s="66"/>
      <c r="C1" s="227"/>
      <c r="D1" s="228" t="s">
        <v>3290</v>
      </c>
      <c r="E1" s="228" t="s">
        <v>1801</v>
      </c>
      <c r="F1" s="259" t="s">
        <v>1802</v>
      </c>
    </row>
    <row r="2" spans="1:6">
      <c r="A2" s="72" t="str">
        <f>'Data Sheet'!$C$25</f>
        <v xml:space="preserve">New York State Electric &amp; Gas Corporation </v>
      </c>
      <c r="B2" s="17"/>
      <c r="C2" s="81"/>
      <c r="D2" s="78" t="s">
        <v>1817</v>
      </c>
      <c r="E2" s="78" t="s">
        <v>3309</v>
      </c>
      <c r="F2" s="83"/>
    </row>
    <row r="3" spans="1:6" ht="15" customHeight="1">
      <c r="A3" s="74"/>
      <c r="B3" s="77"/>
      <c r="C3" s="117"/>
      <c r="D3" s="86" t="s">
        <v>2993</v>
      </c>
      <c r="E3" s="703" t="str">
        <f>'Data Sheet'!$C$40</f>
        <v xml:space="preserve"> </v>
      </c>
      <c r="F3" s="110" t="str">
        <f>'Data Sheet'!$C$38</f>
        <v>12/31/2017</v>
      </c>
    </row>
    <row r="4" spans="1:6" ht="15" customHeight="1">
      <c r="A4" s="260"/>
      <c r="B4" s="231" t="s">
        <v>962</v>
      </c>
      <c r="C4" s="231"/>
      <c r="D4" s="231"/>
      <c r="E4" s="231"/>
      <c r="F4" s="232"/>
    </row>
    <row r="5" spans="1:6">
      <c r="A5" s="72"/>
      <c r="B5" s="3435" t="s">
        <v>882</v>
      </c>
      <c r="C5" s="3435"/>
      <c r="D5" s="3435"/>
      <c r="E5" s="3435"/>
      <c r="F5" s="3436"/>
    </row>
    <row r="6" spans="1:6">
      <c r="A6" s="72"/>
      <c r="B6" s="3388" t="s">
        <v>2367</v>
      </c>
      <c r="C6" s="3388"/>
      <c r="D6" s="3388"/>
      <c r="E6" s="3388"/>
      <c r="F6" s="3389"/>
    </row>
    <row r="7" spans="1:6">
      <c r="A7" s="72"/>
      <c r="B7" s="3388" t="s">
        <v>2368</v>
      </c>
      <c r="C7" s="3388"/>
      <c r="D7" s="3388"/>
      <c r="E7" s="3388"/>
      <c r="F7" s="3389"/>
    </row>
    <row r="8" spans="1:6">
      <c r="A8" s="72"/>
      <c r="B8" s="3388" t="s">
        <v>2369</v>
      </c>
      <c r="C8" s="3388"/>
      <c r="D8" s="3388"/>
      <c r="E8" s="3388"/>
      <c r="F8" s="3389"/>
    </row>
    <row r="9" spans="1:6">
      <c r="A9" s="72"/>
      <c r="B9" s="3388" t="s">
        <v>1325</v>
      </c>
      <c r="C9" s="3388"/>
      <c r="D9" s="3388"/>
      <c r="E9" s="3388"/>
      <c r="F9" s="3389"/>
    </row>
    <row r="10" spans="1:6">
      <c r="A10" s="72"/>
      <c r="B10" s="3388" t="s">
        <v>883</v>
      </c>
      <c r="C10" s="3388"/>
      <c r="D10" s="3388"/>
      <c r="E10" s="3388"/>
      <c r="F10" s="3389"/>
    </row>
    <row r="11" spans="1:6">
      <c r="A11" s="72"/>
      <c r="B11" s="3388" t="s">
        <v>1326</v>
      </c>
      <c r="C11" s="3388"/>
      <c r="D11" s="3388"/>
      <c r="E11" s="3388"/>
      <c r="F11" s="3389"/>
    </row>
    <row r="12" spans="1:6">
      <c r="A12" s="72"/>
      <c r="B12" s="3388" t="s">
        <v>884</v>
      </c>
      <c r="C12" s="3388"/>
      <c r="D12" s="3388"/>
      <c r="E12" s="3388"/>
      <c r="F12" s="3389"/>
    </row>
    <row r="13" spans="1:6">
      <c r="A13" s="72"/>
      <c r="B13" s="3388" t="s">
        <v>1327</v>
      </c>
      <c r="C13" s="3388"/>
      <c r="D13" s="3388"/>
      <c r="E13" s="3388"/>
      <c r="F13" s="3389"/>
    </row>
    <row r="14" spans="1:6">
      <c r="A14" s="72"/>
      <c r="B14" s="3388" t="s">
        <v>1328</v>
      </c>
      <c r="C14" s="3388"/>
      <c r="D14" s="3388"/>
      <c r="E14" s="3388"/>
      <c r="F14" s="3389"/>
    </row>
    <row r="15" spans="1:6">
      <c r="A15" s="72"/>
      <c r="B15" s="3388" t="s">
        <v>885</v>
      </c>
      <c r="C15" s="3388"/>
      <c r="D15" s="3388"/>
      <c r="E15" s="3388"/>
      <c r="F15" s="3389"/>
    </row>
    <row r="16" spans="1:6">
      <c r="A16" s="72"/>
      <c r="B16" s="3388" t="s">
        <v>1329</v>
      </c>
      <c r="C16" s="3388"/>
      <c r="D16" s="3388"/>
      <c r="E16" s="3388"/>
      <c r="F16" s="3389"/>
    </row>
    <row r="17" spans="1:6">
      <c r="A17" s="72"/>
      <c r="B17" s="3388" t="s">
        <v>1330</v>
      </c>
      <c r="C17" s="3388"/>
      <c r="D17" s="3388"/>
      <c r="E17" s="3388"/>
      <c r="F17" s="3389"/>
    </row>
    <row r="18" spans="1:6">
      <c r="A18" s="72"/>
      <c r="B18" s="3388" t="s">
        <v>886</v>
      </c>
      <c r="C18" s="3388"/>
      <c r="D18" s="3388"/>
      <c r="E18" s="3388"/>
      <c r="F18" s="3389"/>
    </row>
    <row r="19" spans="1:6">
      <c r="A19" s="72"/>
      <c r="B19" s="3388" t="s">
        <v>1331</v>
      </c>
      <c r="C19" s="3388"/>
      <c r="D19" s="3388"/>
      <c r="E19" s="3388"/>
      <c r="F19" s="3389"/>
    </row>
    <row r="20" spans="1:6">
      <c r="A20" s="72"/>
      <c r="B20" s="3388" t="s">
        <v>1332</v>
      </c>
      <c r="C20" s="3388"/>
      <c r="D20" s="3388"/>
      <c r="E20" s="3388"/>
      <c r="F20" s="3389"/>
    </row>
    <row r="21" spans="1:6">
      <c r="A21" s="72"/>
      <c r="B21" s="17"/>
      <c r="C21" s="17"/>
      <c r="D21" s="17"/>
      <c r="E21" s="17"/>
      <c r="F21" s="73"/>
    </row>
    <row r="22" spans="1:6">
      <c r="A22" s="87"/>
      <c r="B22" s="88" t="s">
        <v>1728</v>
      </c>
      <c r="C22" s="521" t="s">
        <v>1782</v>
      </c>
      <c r="D22" s="338"/>
      <c r="E22" s="338"/>
      <c r="F22" s="331" t="s">
        <v>1838</v>
      </c>
    </row>
    <row r="23" spans="1:6">
      <c r="A23" s="74"/>
      <c r="B23" s="77" t="s">
        <v>1731</v>
      </c>
      <c r="C23" s="314" t="s">
        <v>3021</v>
      </c>
      <c r="D23" s="75"/>
      <c r="E23" s="75"/>
      <c r="F23" s="240" t="s">
        <v>3022</v>
      </c>
    </row>
    <row r="24" spans="1:6">
      <c r="A24" s="72"/>
      <c r="B24" s="81">
        <v>1</v>
      </c>
      <c r="C24" s="293" t="s">
        <v>1333</v>
      </c>
      <c r="D24" s="17"/>
      <c r="E24" s="17"/>
      <c r="F24" s="283"/>
    </row>
    <row r="25" spans="1:6">
      <c r="A25" s="72"/>
      <c r="B25" s="81">
        <v>2</v>
      </c>
      <c r="C25" s="17"/>
      <c r="D25" s="17"/>
      <c r="E25" s="17"/>
      <c r="F25" s="282"/>
    </row>
    <row r="26" spans="1:6">
      <c r="A26" s="72"/>
      <c r="B26" s="81">
        <v>3</v>
      </c>
      <c r="C26" s="17" t="s">
        <v>4850</v>
      </c>
      <c r="D26" s="17"/>
      <c r="E26" s="17"/>
      <c r="F26" s="283">
        <v>0</v>
      </c>
    </row>
    <row r="27" spans="1:6">
      <c r="A27" s="72"/>
      <c r="B27" s="81">
        <v>4</v>
      </c>
      <c r="C27" s="17"/>
      <c r="D27" s="17"/>
      <c r="E27" s="408"/>
      <c r="F27" s="283"/>
    </row>
    <row r="28" spans="1:6">
      <c r="A28" s="72"/>
      <c r="B28" s="81">
        <v>5</v>
      </c>
      <c r="C28" s="17"/>
      <c r="D28" s="17"/>
      <c r="E28" s="307"/>
      <c r="F28" s="283"/>
    </row>
    <row r="29" spans="1:6">
      <c r="A29" s="72"/>
      <c r="B29" s="81">
        <v>6</v>
      </c>
      <c r="C29" s="17"/>
      <c r="D29" s="17"/>
      <c r="E29" s="307"/>
      <c r="F29" s="283"/>
    </row>
    <row r="30" spans="1:6">
      <c r="A30" s="72"/>
      <c r="B30" s="81">
        <v>7</v>
      </c>
      <c r="C30" s="17"/>
      <c r="D30" s="17"/>
      <c r="E30" s="307"/>
      <c r="F30" s="283"/>
    </row>
    <row r="31" spans="1:6">
      <c r="A31" s="72"/>
      <c r="B31" s="81">
        <v>8</v>
      </c>
      <c r="C31" s="17"/>
      <c r="D31" s="291" t="s">
        <v>1190</v>
      </c>
      <c r="E31" s="307"/>
      <c r="F31" s="263">
        <f>SUM(F25:F30)</f>
        <v>0</v>
      </c>
    </row>
    <row r="32" spans="1:6">
      <c r="A32" s="72"/>
      <c r="B32" s="81">
        <v>9</v>
      </c>
      <c r="C32" s="17"/>
      <c r="D32" s="17"/>
      <c r="E32" s="17"/>
      <c r="F32" s="283"/>
    </row>
    <row r="33" spans="1:6">
      <c r="A33" s="72"/>
      <c r="B33" s="81">
        <v>10</v>
      </c>
      <c r="C33" s="293" t="s">
        <v>1334</v>
      </c>
      <c r="D33" s="17"/>
      <c r="E33" s="307"/>
      <c r="F33" s="283"/>
    </row>
    <row r="34" spans="1:6">
      <c r="A34" s="72"/>
      <c r="B34" s="81">
        <v>11</v>
      </c>
      <c r="C34" s="2916" t="s">
        <v>4851</v>
      </c>
      <c r="D34" s="17"/>
      <c r="E34" s="307"/>
      <c r="F34" s="282">
        <v>26574942</v>
      </c>
    </row>
    <row r="35" spans="1:6">
      <c r="A35" s="72"/>
      <c r="B35" s="81">
        <v>12</v>
      </c>
      <c r="C35" s="17"/>
      <c r="D35" s="17"/>
      <c r="E35" s="307"/>
      <c r="F35" s="283"/>
    </row>
    <row r="36" spans="1:6">
      <c r="A36" s="72"/>
      <c r="B36" s="81">
        <v>13</v>
      </c>
      <c r="C36" s="17"/>
      <c r="D36" s="17"/>
      <c r="E36" s="307"/>
      <c r="F36" s="283"/>
    </row>
    <row r="37" spans="1:6">
      <c r="A37" s="72"/>
      <c r="B37" s="81">
        <v>14</v>
      </c>
      <c r="C37" s="17"/>
      <c r="D37" s="17"/>
      <c r="E37" s="307"/>
      <c r="F37" s="283"/>
    </row>
    <row r="38" spans="1:6">
      <c r="A38" s="72"/>
      <c r="B38" s="81">
        <v>15</v>
      </c>
      <c r="C38" s="17"/>
      <c r="D38" s="17"/>
      <c r="E38" s="307"/>
      <c r="F38" s="283"/>
    </row>
    <row r="39" spans="1:6">
      <c r="A39" s="72"/>
      <c r="B39" s="81">
        <v>16</v>
      </c>
      <c r="C39" s="17"/>
      <c r="D39" s="17"/>
      <c r="E39" s="307"/>
      <c r="F39" s="283"/>
    </row>
    <row r="40" spans="1:6">
      <c r="A40" s="72"/>
      <c r="B40" s="81">
        <v>17</v>
      </c>
      <c r="C40" s="17"/>
      <c r="D40" s="291" t="s">
        <v>1190</v>
      </c>
      <c r="E40" s="307"/>
      <c r="F40" s="263">
        <f>SUM(F34:F39)</f>
        <v>26574942</v>
      </c>
    </row>
    <row r="41" spans="1:6">
      <c r="A41" s="72"/>
      <c r="B41" s="81">
        <v>18</v>
      </c>
      <c r="C41" s="17"/>
      <c r="D41" s="17"/>
      <c r="E41" s="307"/>
      <c r="F41" s="283"/>
    </row>
    <row r="42" spans="1:6">
      <c r="A42" s="72"/>
      <c r="B42" s="81">
        <v>19</v>
      </c>
      <c r="C42" s="293" t="s">
        <v>1335</v>
      </c>
      <c r="D42" s="17"/>
      <c r="E42" s="307"/>
      <c r="F42" s="283"/>
    </row>
    <row r="43" spans="1:6">
      <c r="A43" s="72"/>
      <c r="B43" s="81">
        <v>20</v>
      </c>
      <c r="C43" s="2917" t="s">
        <v>4851</v>
      </c>
      <c r="D43" s="17"/>
      <c r="E43" s="307"/>
      <c r="F43" s="282">
        <v>1976177</v>
      </c>
    </row>
    <row r="44" spans="1:6">
      <c r="A44" s="72"/>
      <c r="B44" s="81">
        <v>21</v>
      </c>
      <c r="C44" s="17"/>
      <c r="D44" s="17"/>
      <c r="E44" s="307"/>
      <c r="F44" s="283"/>
    </row>
    <row r="45" spans="1:6">
      <c r="A45" s="72"/>
      <c r="B45" s="81">
        <v>22</v>
      </c>
      <c r="C45" s="17"/>
      <c r="D45" s="17"/>
      <c r="E45" s="307"/>
      <c r="F45" s="283"/>
    </row>
    <row r="46" spans="1:6">
      <c r="A46" s="72"/>
      <c r="B46" s="81">
        <v>23</v>
      </c>
      <c r="C46" s="17"/>
      <c r="D46" s="17"/>
      <c r="E46" s="307"/>
      <c r="F46" s="283"/>
    </row>
    <row r="47" spans="1:6">
      <c r="A47" s="72"/>
      <c r="B47" s="81">
        <v>24</v>
      </c>
      <c r="C47" s="17"/>
      <c r="D47" s="17"/>
      <c r="E47" s="307"/>
      <c r="F47" s="283"/>
    </row>
    <row r="48" spans="1:6">
      <c r="A48" s="72"/>
      <c r="B48" s="81">
        <v>25</v>
      </c>
      <c r="C48" s="17"/>
      <c r="D48" s="17"/>
      <c r="E48" s="307"/>
      <c r="F48" s="283"/>
    </row>
    <row r="49" spans="1:6">
      <c r="A49" s="72"/>
      <c r="B49" s="81">
        <v>26</v>
      </c>
      <c r="C49" s="17"/>
      <c r="D49" s="291" t="s">
        <v>1190</v>
      </c>
      <c r="E49" s="307"/>
      <c r="F49" s="263">
        <f>SUM(F43:F48)</f>
        <v>1976177</v>
      </c>
    </row>
    <row r="50" spans="1:6">
      <c r="A50" s="72"/>
      <c r="B50" s="81">
        <v>27</v>
      </c>
      <c r="C50" s="17"/>
      <c r="D50" s="17"/>
      <c r="E50" s="307"/>
      <c r="F50" s="283"/>
    </row>
    <row r="51" spans="1:6">
      <c r="A51" s="72"/>
      <c r="B51" s="81">
        <v>28</v>
      </c>
      <c r="C51" s="293" t="s">
        <v>1336</v>
      </c>
      <c r="D51" s="17"/>
      <c r="E51" s="307"/>
      <c r="F51" s="283"/>
    </row>
    <row r="52" spans="1:6">
      <c r="A52" s="72"/>
      <c r="B52" s="81">
        <v>29</v>
      </c>
      <c r="C52" s="2918" t="s">
        <v>4852</v>
      </c>
      <c r="D52" s="17"/>
      <c r="E52" s="307"/>
      <c r="F52" s="282">
        <v>97529305</v>
      </c>
    </row>
    <row r="53" spans="1:6">
      <c r="A53" s="72"/>
      <c r="B53" s="81">
        <v>30</v>
      </c>
      <c r="C53" s="17"/>
      <c r="D53" s="17"/>
      <c r="E53" s="307"/>
      <c r="F53" s="283"/>
    </row>
    <row r="54" spans="1:6">
      <c r="A54" s="72"/>
      <c r="B54" s="81">
        <v>31</v>
      </c>
      <c r="C54" s="2920" t="s">
        <v>4853</v>
      </c>
      <c r="D54" s="2919"/>
      <c r="E54" s="2919"/>
      <c r="F54" s="283"/>
    </row>
    <row r="55" spans="1:6">
      <c r="A55" s="72"/>
      <c r="B55" s="81">
        <v>32</v>
      </c>
      <c r="C55" s="2920" t="s">
        <v>5847</v>
      </c>
      <c r="D55" s="2919"/>
      <c r="E55" s="2919"/>
      <c r="F55" s="283"/>
    </row>
    <row r="56" spans="1:6">
      <c r="A56" s="72"/>
      <c r="B56" s="81">
        <v>33</v>
      </c>
      <c r="C56" s="2920" t="s">
        <v>4854</v>
      </c>
      <c r="D56" s="2919"/>
      <c r="E56" s="2919"/>
      <c r="F56" s="283"/>
    </row>
    <row r="57" spans="1:6">
      <c r="A57" s="72"/>
      <c r="B57" s="81">
        <v>34</v>
      </c>
      <c r="C57" s="17" t="s">
        <v>4855</v>
      </c>
      <c r="D57" s="17"/>
      <c r="E57" s="17"/>
      <c r="F57" s="283"/>
    </row>
    <row r="58" spans="1:6">
      <c r="A58" s="72"/>
      <c r="B58" s="81">
        <v>35</v>
      </c>
      <c r="C58" s="17"/>
      <c r="D58" s="291" t="s">
        <v>1190</v>
      </c>
      <c r="E58" s="17"/>
      <c r="F58" s="263">
        <f>SUM(F52:F57)</f>
        <v>97529305</v>
      </c>
    </row>
    <row r="59" spans="1:6">
      <c r="A59" s="72"/>
      <c r="B59" s="81">
        <v>36</v>
      </c>
      <c r="C59" s="17"/>
      <c r="D59" s="17"/>
      <c r="E59" s="17"/>
      <c r="F59" s="283"/>
    </row>
    <row r="60" spans="1:6">
      <c r="A60" s="72"/>
      <c r="B60" s="81">
        <v>37</v>
      </c>
      <c r="C60" s="17"/>
      <c r="D60" s="17"/>
      <c r="E60" s="17"/>
      <c r="F60" s="283"/>
    </row>
    <row r="61" spans="1:6">
      <c r="A61" s="72"/>
      <c r="B61" s="81">
        <v>38</v>
      </c>
      <c r="C61" s="17"/>
      <c r="D61" s="17"/>
      <c r="E61" s="17"/>
      <c r="F61" s="283"/>
    </row>
    <row r="62" spans="1:6">
      <c r="A62" s="72"/>
      <c r="B62" s="81">
        <v>39</v>
      </c>
      <c r="C62" s="17"/>
      <c r="D62" s="17"/>
      <c r="E62" s="17"/>
      <c r="F62" s="283"/>
    </row>
    <row r="63" spans="1:6" ht="15.75" thickBot="1">
      <c r="A63" s="298"/>
      <c r="B63" s="255">
        <v>40</v>
      </c>
      <c r="C63" s="274" t="s">
        <v>172</v>
      </c>
      <c r="D63" s="274"/>
      <c r="E63" s="272"/>
      <c r="F63" s="271">
        <f>F31+F40+F49+F58</f>
        <v>126080424</v>
      </c>
    </row>
    <row r="65" spans="1:6">
      <c r="B65" s="3434" t="s">
        <v>1337</v>
      </c>
      <c r="C65" s="3434"/>
      <c r="D65" s="3434"/>
    </row>
    <row r="66" spans="1:6">
      <c r="A66" s="17"/>
      <c r="B66" s="3386" t="s">
        <v>3635</v>
      </c>
      <c r="C66" s="3386"/>
      <c r="D66" s="3386"/>
      <c r="E66" s="3386"/>
      <c r="F66" s="3386"/>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3"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AX60"/>
  <sheetViews>
    <sheetView defaultGridColor="0" colorId="22" zoomScaleNormal="100" zoomScaleSheetLayoutView="80" workbookViewId="0">
      <selection activeCell="L65" sqref="L65"/>
    </sheetView>
  </sheetViews>
  <sheetFormatPr defaultColWidth="9.6640625" defaultRowHeight="15"/>
  <cols>
    <col min="1" max="1" width="4.6640625" style="1538" customWidth="1"/>
    <col min="2" max="2" width="35.6640625" style="1538" customWidth="1"/>
    <col min="3" max="3" width="21.5546875" style="1538" customWidth="1"/>
    <col min="4" max="4" width="20.6640625" style="1538" customWidth="1"/>
    <col min="5" max="5" width="14.33203125" style="1538" customWidth="1"/>
    <col min="6" max="16384" width="9.6640625" style="1538"/>
  </cols>
  <sheetData>
    <row r="1" spans="1:50">
      <c r="A1" s="2497" t="s">
        <v>3636</v>
      </c>
      <c r="B1" s="2498"/>
      <c r="C1" s="2499" t="s">
        <v>3290</v>
      </c>
      <c r="D1" s="2500" t="s">
        <v>1801</v>
      </c>
      <c r="E1" s="2501" t="s">
        <v>1802</v>
      </c>
      <c r="F1" s="1561"/>
      <c r="G1" s="1561"/>
      <c r="H1" s="1561"/>
      <c r="I1" s="1561"/>
      <c r="J1" s="1561"/>
      <c r="K1" s="1561"/>
      <c r="L1" s="1561"/>
      <c r="M1" s="1561"/>
      <c r="N1" s="1561"/>
      <c r="O1" s="1561"/>
      <c r="P1" s="1561"/>
      <c r="Q1" s="1561"/>
      <c r="R1" s="1561"/>
      <c r="S1" s="1561"/>
      <c r="T1" s="1561"/>
      <c r="U1" s="1561"/>
      <c r="V1" s="1561"/>
      <c r="W1" s="1561"/>
      <c r="X1" s="1561"/>
      <c r="Y1" s="1561"/>
      <c r="Z1" s="1561"/>
      <c r="AA1" s="1561"/>
      <c r="AB1" s="1561"/>
      <c r="AC1" s="1561"/>
      <c r="AD1" s="1561"/>
      <c r="AE1" s="1561"/>
      <c r="AF1" s="1561"/>
      <c r="AG1" s="1561"/>
      <c r="AH1" s="1561"/>
      <c r="AI1" s="1561"/>
      <c r="AJ1" s="1561"/>
      <c r="AK1" s="1561"/>
      <c r="AL1" s="1561"/>
      <c r="AM1" s="1561"/>
      <c r="AN1" s="1561"/>
      <c r="AO1" s="1561"/>
      <c r="AP1" s="1561"/>
      <c r="AQ1" s="1561"/>
      <c r="AR1" s="1561"/>
      <c r="AS1" s="1561"/>
      <c r="AT1" s="1561"/>
      <c r="AU1" s="1561"/>
      <c r="AV1" s="1561"/>
      <c r="AW1" s="1561"/>
      <c r="AX1" s="1561"/>
    </row>
    <row r="2" spans="1:50">
      <c r="A2" s="2502" t="str">
        <f>'Data Sheet'!$C$25</f>
        <v xml:space="preserve">New York State Electric &amp; Gas Corporation </v>
      </c>
      <c r="B2" s="2503"/>
      <c r="C2" s="2504" t="s">
        <v>1817</v>
      </c>
      <c r="D2" s="2505" t="s">
        <v>3309</v>
      </c>
      <c r="E2" s="2506" t="s">
        <v>1788</v>
      </c>
      <c r="F2" s="1561"/>
      <c r="G2" s="1561"/>
      <c r="H2" s="1561"/>
      <c r="I2" s="1561"/>
      <c r="J2" s="1561"/>
      <c r="K2" s="1561"/>
      <c r="L2" s="1561"/>
      <c r="M2" s="1561"/>
      <c r="N2" s="1561"/>
      <c r="O2" s="1561"/>
      <c r="P2" s="1561"/>
      <c r="Q2" s="1561"/>
      <c r="R2" s="1561"/>
      <c r="S2" s="1561"/>
      <c r="T2" s="1561"/>
      <c r="U2" s="1561"/>
      <c r="V2" s="1561"/>
      <c r="W2" s="1561"/>
      <c r="X2" s="1561"/>
      <c r="Y2" s="1561"/>
      <c r="Z2" s="1561"/>
      <c r="AA2" s="1561"/>
      <c r="AB2" s="1561"/>
      <c r="AC2" s="1561"/>
      <c r="AD2" s="1561"/>
      <c r="AE2" s="1561"/>
      <c r="AF2" s="1561"/>
      <c r="AG2" s="1561"/>
      <c r="AH2" s="1561"/>
      <c r="AI2" s="1561"/>
      <c r="AJ2" s="1561"/>
      <c r="AK2" s="1561"/>
      <c r="AL2" s="1561"/>
      <c r="AM2" s="1561"/>
      <c r="AN2" s="1561"/>
      <c r="AO2" s="1561"/>
      <c r="AP2" s="1561"/>
      <c r="AQ2" s="1561"/>
      <c r="AR2" s="1561"/>
      <c r="AS2" s="1561"/>
      <c r="AT2" s="1561"/>
      <c r="AU2" s="1561"/>
      <c r="AV2" s="1561"/>
      <c r="AW2" s="1561"/>
      <c r="AX2" s="1561"/>
    </row>
    <row r="3" spans="1:50" ht="15" customHeight="1">
      <c r="A3" s="2507"/>
      <c r="B3" s="2508"/>
      <c r="C3" s="2509" t="s">
        <v>407</v>
      </c>
      <c r="D3" s="2510" t="str">
        <f>'Data Sheet'!$C$40</f>
        <v xml:space="preserve"> </v>
      </c>
      <c r="E3" s="2511" t="str">
        <f>'Data Sheet'!$C$38</f>
        <v>12/31/2017</v>
      </c>
      <c r="F3" s="1561"/>
      <c r="G3" s="1561"/>
      <c r="H3" s="1561"/>
      <c r="I3" s="1561"/>
      <c r="J3" s="1561"/>
      <c r="K3" s="1561"/>
      <c r="L3" s="1561"/>
      <c r="M3" s="1561"/>
      <c r="N3" s="1561"/>
      <c r="O3" s="1561"/>
      <c r="P3" s="1561"/>
      <c r="Q3" s="1561"/>
      <c r="R3" s="1561"/>
      <c r="S3" s="1561"/>
      <c r="T3" s="1561"/>
      <c r="U3" s="1561"/>
      <c r="V3" s="1561"/>
      <c r="W3" s="1561"/>
      <c r="X3" s="1561"/>
      <c r="Y3" s="1561"/>
      <c r="Z3" s="1561"/>
      <c r="AA3" s="1561"/>
      <c r="AB3" s="1561"/>
      <c r="AC3" s="1561"/>
      <c r="AD3" s="1561"/>
      <c r="AE3" s="1561"/>
      <c r="AF3" s="1561"/>
      <c r="AG3" s="1561"/>
      <c r="AH3" s="1561"/>
      <c r="AI3" s="1561"/>
      <c r="AJ3" s="1561"/>
      <c r="AK3" s="1561"/>
      <c r="AL3" s="1561"/>
      <c r="AM3" s="1561"/>
      <c r="AN3" s="1561"/>
      <c r="AO3" s="1561"/>
      <c r="AP3" s="1561"/>
      <c r="AQ3" s="1561"/>
      <c r="AR3" s="1561"/>
      <c r="AS3" s="1561"/>
      <c r="AT3" s="1561"/>
      <c r="AU3" s="1561"/>
      <c r="AV3" s="1561"/>
      <c r="AW3" s="1561"/>
      <c r="AX3" s="1561"/>
    </row>
    <row r="4" spans="1:50">
      <c r="A4" s="1907" t="s">
        <v>3297</v>
      </c>
      <c r="B4" s="1818"/>
      <c r="C4" s="1818"/>
      <c r="D4" s="1818"/>
      <c r="E4" s="1819"/>
      <c r="F4" s="1561"/>
      <c r="G4" s="1561"/>
      <c r="H4" s="1561"/>
      <c r="I4" s="1561"/>
      <c r="J4" s="1561"/>
      <c r="K4" s="1561"/>
      <c r="L4" s="1561"/>
      <c r="M4" s="1561"/>
      <c r="N4" s="1561"/>
      <c r="O4" s="1561"/>
      <c r="P4" s="1561"/>
      <c r="Q4" s="1561"/>
      <c r="R4" s="1561"/>
      <c r="S4" s="1561"/>
      <c r="T4" s="1561"/>
      <c r="U4" s="1561"/>
      <c r="V4" s="1561"/>
      <c r="W4" s="1561"/>
      <c r="X4" s="1561"/>
      <c r="Y4" s="1561"/>
      <c r="Z4" s="1561"/>
      <c r="AA4" s="1561"/>
      <c r="AB4" s="1561"/>
      <c r="AC4" s="1561"/>
      <c r="AD4" s="1561"/>
      <c r="AE4" s="1561"/>
      <c r="AF4" s="1561"/>
      <c r="AG4" s="1561"/>
      <c r="AH4" s="1561"/>
      <c r="AI4" s="1561"/>
      <c r="AJ4" s="1561"/>
      <c r="AK4" s="1561"/>
      <c r="AL4" s="1561"/>
      <c r="AM4" s="1561"/>
      <c r="AN4" s="1561"/>
      <c r="AO4" s="1561"/>
      <c r="AP4" s="1561"/>
      <c r="AQ4" s="1561"/>
      <c r="AR4" s="1561"/>
      <c r="AS4" s="1561"/>
      <c r="AT4" s="1561"/>
      <c r="AU4" s="1561"/>
      <c r="AV4" s="1561"/>
      <c r="AW4" s="1561"/>
      <c r="AX4" s="1561"/>
    </row>
    <row r="5" spans="1:50">
      <c r="A5" s="3437" t="s">
        <v>3298</v>
      </c>
      <c r="B5" s="3438"/>
      <c r="C5" s="3438"/>
      <c r="D5" s="3438"/>
      <c r="E5" s="1910"/>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1"/>
      <c r="AI5" s="1561"/>
      <c r="AJ5" s="1561"/>
      <c r="AK5" s="1561"/>
      <c r="AL5" s="1561"/>
      <c r="AM5" s="1561"/>
      <c r="AN5" s="1561"/>
      <c r="AO5" s="1561"/>
      <c r="AP5" s="1561"/>
      <c r="AQ5" s="1561"/>
      <c r="AR5" s="1561"/>
      <c r="AS5" s="1561"/>
      <c r="AT5" s="1561"/>
      <c r="AU5" s="1561"/>
      <c r="AV5" s="1561"/>
      <c r="AW5" s="1561"/>
      <c r="AX5" s="1561"/>
    </row>
    <row r="6" spans="1:50">
      <c r="A6" s="3439" t="s">
        <v>887</v>
      </c>
      <c r="B6" s="3440"/>
      <c r="C6" s="3440"/>
      <c r="D6" s="3440"/>
      <c r="E6" s="1910"/>
      <c r="F6" s="1561"/>
      <c r="G6" s="1561"/>
      <c r="H6" s="1561"/>
      <c r="I6" s="1561"/>
      <c r="J6" s="1561"/>
      <c r="K6" s="1561"/>
      <c r="L6" s="1561"/>
      <c r="M6" s="1561"/>
      <c r="N6" s="1561"/>
      <c r="O6" s="1561"/>
      <c r="P6" s="1561"/>
      <c r="Q6" s="1561"/>
      <c r="R6" s="1561"/>
      <c r="S6" s="1561"/>
      <c r="T6" s="1561"/>
      <c r="U6" s="1561"/>
      <c r="V6" s="1561"/>
      <c r="W6" s="1561"/>
      <c r="X6" s="1561"/>
      <c r="Y6" s="1561"/>
      <c r="Z6" s="1561"/>
      <c r="AA6" s="1561"/>
      <c r="AB6" s="1561"/>
      <c r="AC6" s="1561"/>
      <c r="AD6" s="1561"/>
      <c r="AE6" s="1561"/>
      <c r="AF6" s="1561"/>
      <c r="AG6" s="1561"/>
      <c r="AH6" s="1561"/>
      <c r="AI6" s="1561"/>
      <c r="AJ6" s="1561"/>
      <c r="AK6" s="1561"/>
      <c r="AL6" s="1561"/>
      <c r="AM6" s="1561"/>
      <c r="AN6" s="1561"/>
      <c r="AO6" s="1561"/>
      <c r="AP6" s="1561"/>
      <c r="AQ6" s="1561"/>
      <c r="AR6" s="1561"/>
      <c r="AS6" s="1561"/>
      <c r="AT6" s="1561"/>
      <c r="AU6" s="1561"/>
      <c r="AV6" s="1561"/>
      <c r="AW6" s="1561"/>
      <c r="AX6" s="1561"/>
    </row>
    <row r="7" spans="1:50">
      <c r="A7" s="3439" t="s">
        <v>119</v>
      </c>
      <c r="B7" s="3440"/>
      <c r="C7" s="3440"/>
      <c r="D7" s="3440"/>
      <c r="E7" s="1910"/>
      <c r="F7" s="1561"/>
      <c r="G7" s="1561"/>
      <c r="H7" s="1561"/>
      <c r="I7" s="1561"/>
      <c r="J7" s="1561"/>
      <c r="K7" s="1561"/>
      <c r="L7" s="1561"/>
      <c r="M7" s="1561"/>
      <c r="N7" s="1561"/>
      <c r="O7" s="1561"/>
      <c r="P7" s="1561"/>
      <c r="Q7" s="1561"/>
      <c r="R7" s="1561"/>
      <c r="S7" s="1561"/>
      <c r="T7" s="1561"/>
      <c r="U7" s="1561"/>
      <c r="V7" s="1561"/>
      <c r="W7" s="1561"/>
      <c r="X7" s="1561"/>
      <c r="Y7" s="1561"/>
      <c r="Z7" s="1561"/>
      <c r="AA7" s="1561"/>
      <c r="AB7" s="1561"/>
      <c r="AC7" s="1561"/>
      <c r="AD7" s="1561"/>
      <c r="AE7" s="1561"/>
      <c r="AF7" s="1561"/>
      <c r="AG7" s="1561"/>
      <c r="AH7" s="1561"/>
      <c r="AI7" s="1561"/>
      <c r="AJ7" s="1561"/>
      <c r="AK7" s="1561"/>
      <c r="AL7" s="1561"/>
      <c r="AM7" s="1561"/>
      <c r="AN7" s="1561"/>
      <c r="AO7" s="1561"/>
      <c r="AP7" s="1561"/>
      <c r="AQ7" s="1561"/>
      <c r="AR7" s="1561"/>
      <c r="AS7" s="1561"/>
      <c r="AT7" s="1561"/>
      <c r="AU7" s="1561"/>
      <c r="AV7" s="1561"/>
      <c r="AW7" s="1561"/>
      <c r="AX7" s="1561"/>
    </row>
    <row r="8" spans="1:50">
      <c r="A8" s="3449" t="s">
        <v>120</v>
      </c>
      <c r="B8" s="3450"/>
      <c r="C8" s="3450"/>
      <c r="D8" s="3450"/>
      <c r="E8" s="1541"/>
      <c r="F8" s="1561"/>
      <c r="G8" s="1561"/>
      <c r="H8" s="1561"/>
      <c r="I8" s="1561"/>
      <c r="J8" s="1561"/>
      <c r="K8" s="1561"/>
      <c r="L8" s="1561"/>
      <c r="M8" s="1561"/>
      <c r="N8" s="1561"/>
      <c r="O8" s="1561"/>
      <c r="P8" s="1561"/>
      <c r="Q8" s="1561"/>
      <c r="R8" s="1561"/>
      <c r="S8" s="1561"/>
      <c r="T8" s="1561"/>
      <c r="U8" s="1561"/>
      <c r="V8" s="1561"/>
      <c r="W8" s="1561"/>
      <c r="X8" s="1561"/>
      <c r="Y8" s="1561"/>
      <c r="Z8" s="1561"/>
      <c r="AA8" s="1561"/>
      <c r="AB8" s="1561"/>
      <c r="AC8" s="1561"/>
      <c r="AD8" s="1561"/>
      <c r="AE8" s="1561"/>
      <c r="AF8" s="1561"/>
      <c r="AG8" s="1561"/>
      <c r="AH8" s="1561"/>
      <c r="AI8" s="1561"/>
      <c r="AJ8" s="1561"/>
      <c r="AK8" s="1561"/>
      <c r="AL8" s="1561"/>
      <c r="AM8" s="1561"/>
      <c r="AN8" s="1561"/>
      <c r="AO8" s="1561"/>
      <c r="AP8" s="1561"/>
      <c r="AQ8" s="1561"/>
      <c r="AR8" s="1561"/>
      <c r="AS8" s="1561"/>
      <c r="AT8" s="1561"/>
      <c r="AU8" s="1561"/>
      <c r="AV8" s="1561"/>
      <c r="AW8" s="1561"/>
      <c r="AX8" s="1561"/>
    </row>
    <row r="9" spans="1:50">
      <c r="A9" s="1539"/>
      <c r="B9" s="1561"/>
      <c r="C9" s="1561"/>
      <c r="D9" s="1561"/>
      <c r="E9" s="1541"/>
      <c r="F9" s="1561"/>
      <c r="G9" s="1561"/>
      <c r="H9" s="1561"/>
      <c r="I9" s="1561"/>
      <c r="J9" s="1561"/>
      <c r="K9" s="1561"/>
      <c r="L9" s="1561"/>
      <c r="M9" s="1561"/>
      <c r="N9" s="1561"/>
      <c r="O9" s="1561"/>
      <c r="P9" s="1561"/>
      <c r="Q9" s="1561"/>
      <c r="R9" s="1561"/>
      <c r="S9" s="1561"/>
      <c r="T9" s="1561"/>
      <c r="U9" s="1561"/>
      <c r="V9" s="1561"/>
      <c r="W9" s="1561"/>
      <c r="X9" s="1561"/>
      <c r="Y9" s="1561"/>
      <c r="Z9" s="1561"/>
      <c r="AA9" s="1561"/>
      <c r="AB9" s="1561"/>
      <c r="AC9" s="1561"/>
      <c r="AD9" s="1561"/>
      <c r="AE9" s="1561"/>
      <c r="AF9" s="1561"/>
      <c r="AG9" s="1561"/>
      <c r="AH9" s="1561"/>
      <c r="AI9" s="1561"/>
      <c r="AJ9" s="1561"/>
      <c r="AK9" s="1561"/>
      <c r="AL9" s="1561"/>
      <c r="AM9" s="1561"/>
      <c r="AN9" s="1561"/>
      <c r="AO9" s="1561"/>
      <c r="AP9" s="1561"/>
      <c r="AQ9" s="1561"/>
      <c r="AR9" s="1561"/>
      <c r="AS9" s="1561"/>
      <c r="AT9" s="1561"/>
      <c r="AU9" s="1561"/>
      <c r="AV9" s="1561"/>
      <c r="AW9" s="1561"/>
      <c r="AX9" s="1561"/>
    </row>
    <row r="10" spans="1:50">
      <c r="A10" s="1550"/>
      <c r="B10" s="1912"/>
      <c r="C10" s="1577"/>
      <c r="D10" s="1577"/>
      <c r="E10" s="2167" t="s">
        <v>1834</v>
      </c>
      <c r="F10" s="1561"/>
      <c r="G10" s="1561"/>
      <c r="H10" s="1561"/>
      <c r="I10" s="1561"/>
      <c r="J10" s="1561"/>
      <c r="K10" s="1561"/>
      <c r="L10" s="1561"/>
      <c r="M10" s="1561"/>
      <c r="N10" s="1561"/>
      <c r="O10" s="1561"/>
      <c r="P10" s="1561"/>
      <c r="Q10" s="1561"/>
      <c r="R10" s="1561"/>
      <c r="S10" s="1561"/>
      <c r="T10" s="1561"/>
      <c r="U10" s="1561"/>
      <c r="V10" s="1561"/>
      <c r="W10" s="1561"/>
      <c r="X10" s="1561"/>
      <c r="Y10" s="1561"/>
      <c r="Z10" s="1561"/>
      <c r="AA10" s="1561"/>
      <c r="AB10" s="1561"/>
      <c r="AC10" s="1561"/>
      <c r="AD10" s="1561"/>
      <c r="AE10" s="1561"/>
      <c r="AF10" s="1561"/>
      <c r="AG10" s="1561"/>
      <c r="AH10" s="1561"/>
      <c r="AI10" s="1561"/>
      <c r="AJ10" s="1561"/>
      <c r="AK10" s="1561"/>
      <c r="AL10" s="1561"/>
      <c r="AM10" s="1561"/>
      <c r="AN10" s="1561"/>
      <c r="AO10" s="1561"/>
      <c r="AP10" s="1561"/>
      <c r="AQ10" s="1561"/>
      <c r="AR10" s="1561"/>
      <c r="AS10" s="1561"/>
      <c r="AT10" s="1561"/>
      <c r="AU10" s="1561"/>
      <c r="AV10" s="1561"/>
      <c r="AW10" s="1561"/>
      <c r="AX10" s="1561"/>
    </row>
    <row r="11" spans="1:50">
      <c r="A11" s="1567" t="s">
        <v>1728</v>
      </c>
      <c r="B11" s="3443" t="s">
        <v>3296</v>
      </c>
      <c r="C11" s="3444"/>
      <c r="D11" s="3445"/>
      <c r="E11" s="1914" t="s">
        <v>2517</v>
      </c>
      <c r="F11" s="1561"/>
      <c r="G11" s="1561"/>
      <c r="H11" s="1561"/>
      <c r="I11" s="1561"/>
      <c r="J11" s="1561"/>
      <c r="K11" s="1561"/>
      <c r="L11" s="1561"/>
      <c r="M11" s="1561"/>
      <c r="N11" s="1561"/>
      <c r="O11" s="1561"/>
      <c r="P11" s="1561"/>
      <c r="Q11" s="1561"/>
      <c r="R11" s="1561"/>
      <c r="S11" s="1561"/>
      <c r="T11" s="1561"/>
      <c r="U11" s="1561"/>
      <c r="V11" s="1561"/>
      <c r="W11" s="1561"/>
      <c r="X11" s="1561"/>
      <c r="Y11" s="1561"/>
      <c r="Z11" s="1561"/>
      <c r="AA11" s="1561"/>
      <c r="AB11" s="1561"/>
      <c r="AC11" s="1561"/>
      <c r="AD11" s="1561"/>
      <c r="AE11" s="1561"/>
      <c r="AF11" s="1561"/>
      <c r="AG11" s="1561"/>
      <c r="AH11" s="1561"/>
      <c r="AI11" s="1561"/>
      <c r="AJ11" s="1561"/>
      <c r="AK11" s="1561"/>
      <c r="AL11" s="1561"/>
      <c r="AM11" s="1561"/>
      <c r="AN11" s="1561"/>
      <c r="AO11" s="1561"/>
      <c r="AP11" s="1561"/>
      <c r="AQ11" s="1561"/>
      <c r="AR11" s="1561"/>
      <c r="AS11" s="1561"/>
      <c r="AT11" s="1561"/>
      <c r="AU11" s="1561"/>
      <c r="AV11" s="1561"/>
      <c r="AW11" s="1561"/>
      <c r="AX11" s="1561"/>
    </row>
    <row r="12" spans="1:50">
      <c r="A12" s="1915" t="s">
        <v>1731</v>
      </c>
      <c r="B12" s="3446" t="s">
        <v>3021</v>
      </c>
      <c r="C12" s="3447"/>
      <c r="D12" s="3448"/>
      <c r="E12" s="1917" t="s">
        <v>3022</v>
      </c>
      <c r="F12" s="1561"/>
      <c r="G12" s="1561"/>
      <c r="H12" s="1561"/>
      <c r="I12" s="1561"/>
      <c r="J12" s="1561"/>
      <c r="K12" s="1561"/>
      <c r="L12" s="1561"/>
      <c r="M12" s="1561"/>
      <c r="N12" s="1561"/>
      <c r="O12" s="1561"/>
      <c r="P12" s="1561"/>
      <c r="Q12" s="1561"/>
      <c r="R12" s="1561"/>
      <c r="S12" s="1561"/>
      <c r="T12" s="1561"/>
      <c r="U12" s="1561"/>
      <c r="V12" s="1561"/>
      <c r="W12" s="1561"/>
      <c r="X12" s="1561"/>
      <c r="Y12" s="1561"/>
      <c r="Z12" s="1561"/>
      <c r="AA12" s="1561"/>
      <c r="AB12" s="1561"/>
      <c r="AC12" s="1561"/>
      <c r="AD12" s="1561"/>
      <c r="AE12" s="1561"/>
      <c r="AF12" s="1561"/>
      <c r="AG12" s="1561"/>
      <c r="AH12" s="1561"/>
      <c r="AI12" s="1561"/>
      <c r="AJ12" s="1561"/>
      <c r="AK12" s="1561"/>
      <c r="AL12" s="1561"/>
      <c r="AM12" s="1561"/>
      <c r="AN12" s="1561"/>
      <c r="AO12" s="1561"/>
      <c r="AP12" s="1561"/>
      <c r="AQ12" s="1561"/>
      <c r="AR12" s="1561"/>
      <c r="AS12" s="1561"/>
      <c r="AT12" s="1561"/>
      <c r="AU12" s="1561"/>
      <c r="AV12" s="1561"/>
      <c r="AW12" s="1561"/>
      <c r="AX12" s="1561"/>
    </row>
    <row r="13" spans="1:50">
      <c r="A13" s="1567" t="s">
        <v>1736</v>
      </c>
      <c r="B13" s="2921" t="s">
        <v>4856</v>
      </c>
      <c r="C13" s="1561"/>
      <c r="D13" s="1561"/>
      <c r="E13" s="1992">
        <v>4439125</v>
      </c>
      <c r="F13" s="1561"/>
      <c r="G13" s="1561"/>
      <c r="H13" s="1561"/>
      <c r="I13" s="1561"/>
      <c r="J13" s="1561"/>
      <c r="K13" s="1561"/>
      <c r="L13" s="1561"/>
      <c r="M13" s="1561"/>
      <c r="N13" s="1561"/>
      <c r="O13" s="1561"/>
      <c r="P13" s="1561"/>
      <c r="Q13" s="1561"/>
      <c r="R13" s="1561"/>
      <c r="S13" s="1561"/>
      <c r="T13" s="1561"/>
      <c r="U13" s="1561"/>
      <c r="V13" s="1561"/>
      <c r="W13" s="1561"/>
      <c r="X13" s="1561"/>
      <c r="Y13" s="1561"/>
      <c r="Z13" s="1561"/>
      <c r="AA13" s="1561"/>
      <c r="AB13" s="1561"/>
      <c r="AC13" s="1561"/>
      <c r="AD13" s="1561"/>
      <c r="AE13" s="1561"/>
      <c r="AF13" s="1561"/>
      <c r="AG13" s="1561"/>
      <c r="AH13" s="1561"/>
      <c r="AI13" s="1561"/>
      <c r="AJ13" s="1561"/>
      <c r="AK13" s="1561"/>
      <c r="AL13" s="1561"/>
      <c r="AM13" s="1561"/>
      <c r="AN13" s="1561"/>
      <c r="AO13" s="1561"/>
      <c r="AP13" s="1561"/>
      <c r="AQ13" s="1561"/>
      <c r="AR13" s="1561"/>
      <c r="AS13" s="1561"/>
      <c r="AT13" s="1561"/>
      <c r="AU13" s="1561"/>
      <c r="AV13" s="1561"/>
      <c r="AW13" s="1561"/>
      <c r="AX13" s="1561"/>
    </row>
    <row r="14" spans="1:50">
      <c r="A14" s="1567" t="s">
        <v>1737</v>
      </c>
      <c r="B14" s="1813"/>
      <c r="C14" s="1561"/>
      <c r="D14" s="1561"/>
      <c r="E14" s="1993"/>
      <c r="F14" s="1561"/>
      <c r="G14" s="1561"/>
      <c r="H14" s="1561"/>
      <c r="I14" s="1561"/>
      <c r="J14" s="1561"/>
      <c r="K14" s="1561"/>
      <c r="L14" s="1561"/>
      <c r="M14" s="1561"/>
      <c r="N14" s="1561"/>
      <c r="O14" s="1561"/>
      <c r="P14" s="1561"/>
      <c r="Q14" s="1561"/>
      <c r="R14" s="1561"/>
      <c r="S14" s="1561"/>
      <c r="T14" s="1561"/>
      <c r="U14" s="1561"/>
      <c r="V14" s="1561"/>
      <c r="W14" s="1561"/>
      <c r="X14" s="1561"/>
      <c r="Y14" s="1561"/>
      <c r="Z14" s="1561"/>
      <c r="AA14" s="1561"/>
      <c r="AB14" s="1561"/>
      <c r="AC14" s="1561"/>
      <c r="AD14" s="1561"/>
      <c r="AE14" s="1561"/>
      <c r="AF14" s="1561"/>
      <c r="AG14" s="1561"/>
      <c r="AH14" s="1561"/>
      <c r="AI14" s="1561"/>
      <c r="AJ14" s="1561"/>
      <c r="AK14" s="1561"/>
      <c r="AL14" s="1561"/>
      <c r="AM14" s="1561"/>
      <c r="AN14" s="1561"/>
      <c r="AO14" s="1561"/>
      <c r="AP14" s="1561"/>
      <c r="AQ14" s="1561"/>
      <c r="AR14" s="1561"/>
      <c r="AS14" s="1561"/>
      <c r="AT14" s="1561"/>
      <c r="AU14" s="1561"/>
      <c r="AV14" s="1561"/>
      <c r="AW14" s="1561"/>
      <c r="AX14" s="1561"/>
    </row>
    <row r="15" spans="1:50">
      <c r="A15" s="1567" t="s">
        <v>1738</v>
      </c>
      <c r="B15" s="1813"/>
      <c r="C15" s="1561"/>
      <c r="D15" s="1561"/>
      <c r="E15" s="1993"/>
      <c r="F15" s="1561"/>
      <c r="G15" s="1561"/>
      <c r="H15" s="1561"/>
      <c r="I15" s="1561"/>
      <c r="J15" s="1561"/>
      <c r="K15" s="1561"/>
      <c r="L15" s="1561"/>
      <c r="M15" s="1561"/>
      <c r="N15" s="1561"/>
      <c r="O15" s="1561"/>
      <c r="P15" s="1561"/>
      <c r="Q15" s="1561"/>
      <c r="R15" s="1561"/>
      <c r="S15" s="1561"/>
      <c r="T15" s="1561"/>
      <c r="U15" s="1561"/>
      <c r="V15" s="1561"/>
      <c r="W15" s="1561"/>
      <c r="X15" s="1561"/>
      <c r="Y15" s="1561"/>
      <c r="Z15" s="1561"/>
      <c r="AA15" s="1561"/>
      <c r="AB15" s="1561"/>
      <c r="AC15" s="1561"/>
      <c r="AD15" s="1561"/>
      <c r="AE15" s="1561"/>
      <c r="AF15" s="1561"/>
      <c r="AG15" s="1561"/>
      <c r="AH15" s="1561"/>
      <c r="AI15" s="1561"/>
      <c r="AJ15" s="1561"/>
      <c r="AK15" s="1561"/>
      <c r="AL15" s="1561"/>
      <c r="AM15" s="1561"/>
      <c r="AN15" s="1561"/>
      <c r="AO15" s="1561"/>
      <c r="AP15" s="1561"/>
      <c r="AQ15" s="1561"/>
      <c r="AR15" s="1561"/>
      <c r="AS15" s="1561"/>
      <c r="AT15" s="1561"/>
      <c r="AU15" s="1561"/>
      <c r="AV15" s="1561"/>
      <c r="AW15" s="1561"/>
      <c r="AX15" s="1561"/>
    </row>
    <row r="16" spans="1:50">
      <c r="A16" s="1567" t="s">
        <v>1739</v>
      </c>
      <c r="B16" s="1813"/>
      <c r="C16" s="1561"/>
      <c r="D16" s="1561"/>
      <c r="E16" s="1993"/>
      <c r="F16" s="1561"/>
      <c r="G16" s="1561"/>
      <c r="H16" s="1561"/>
      <c r="I16" s="1561"/>
      <c r="J16" s="1561"/>
      <c r="K16" s="1561"/>
      <c r="L16" s="1561"/>
      <c r="M16" s="1561"/>
      <c r="N16" s="1561"/>
      <c r="O16" s="1561"/>
      <c r="P16" s="1561"/>
      <c r="Q16" s="1561"/>
      <c r="R16" s="1561"/>
      <c r="S16" s="1561"/>
      <c r="T16" s="1561"/>
      <c r="U16" s="1561"/>
      <c r="V16" s="1561"/>
      <c r="W16" s="1561"/>
      <c r="X16" s="1561"/>
      <c r="Y16" s="1561"/>
      <c r="Z16" s="1561"/>
      <c r="AA16" s="1561"/>
      <c r="AB16" s="1561"/>
      <c r="AC16" s="1561"/>
      <c r="AD16" s="1561"/>
      <c r="AE16" s="1561"/>
      <c r="AF16" s="1561"/>
      <c r="AG16" s="1561"/>
      <c r="AH16" s="1561"/>
      <c r="AI16" s="1561"/>
      <c r="AJ16" s="1561"/>
      <c r="AK16" s="1561"/>
      <c r="AL16" s="1561"/>
      <c r="AM16" s="1561"/>
      <c r="AN16" s="1561"/>
      <c r="AO16" s="1561"/>
      <c r="AP16" s="1561"/>
      <c r="AQ16" s="1561"/>
      <c r="AR16" s="1561"/>
      <c r="AS16" s="1561"/>
      <c r="AT16" s="1561"/>
      <c r="AU16" s="1561"/>
      <c r="AV16" s="1561"/>
      <c r="AW16" s="1561"/>
      <c r="AX16" s="1561"/>
    </row>
    <row r="17" spans="1:50">
      <c r="A17" s="1567" t="s">
        <v>1740</v>
      </c>
      <c r="B17" s="1813"/>
      <c r="C17" s="1561"/>
      <c r="D17" s="1561"/>
      <c r="E17" s="1993"/>
      <c r="F17" s="1561"/>
      <c r="G17" s="1561"/>
      <c r="H17" s="1561"/>
      <c r="I17" s="1561"/>
      <c r="J17" s="1561"/>
      <c r="K17" s="1561"/>
      <c r="L17" s="1561"/>
      <c r="M17" s="1561"/>
      <c r="N17" s="1561"/>
      <c r="O17" s="1561"/>
      <c r="P17" s="1561"/>
      <c r="Q17" s="1561"/>
      <c r="R17" s="1561"/>
      <c r="S17" s="1561"/>
      <c r="T17" s="1561"/>
      <c r="U17" s="1561"/>
      <c r="V17" s="1561"/>
      <c r="W17" s="1561"/>
      <c r="X17" s="1561"/>
      <c r="Y17" s="1561"/>
      <c r="Z17" s="1561"/>
      <c r="AA17" s="1561"/>
      <c r="AB17" s="1561"/>
      <c r="AC17" s="1561"/>
      <c r="AD17" s="1561"/>
      <c r="AE17" s="1561"/>
      <c r="AF17" s="1561"/>
      <c r="AG17" s="1561"/>
      <c r="AH17" s="1561"/>
      <c r="AI17" s="1561"/>
      <c r="AJ17" s="1561"/>
      <c r="AK17" s="1561"/>
      <c r="AL17" s="1561"/>
      <c r="AM17" s="1561"/>
      <c r="AN17" s="1561"/>
      <c r="AO17" s="1561"/>
      <c r="AP17" s="1561"/>
      <c r="AQ17" s="1561"/>
      <c r="AR17" s="1561"/>
      <c r="AS17" s="1561"/>
      <c r="AT17" s="1561"/>
      <c r="AU17" s="1561"/>
      <c r="AV17" s="1561"/>
      <c r="AW17" s="1561"/>
      <c r="AX17" s="1561"/>
    </row>
    <row r="18" spans="1:50">
      <c r="A18" s="1567" t="s">
        <v>1741</v>
      </c>
      <c r="B18" s="1813"/>
      <c r="C18" s="1561"/>
      <c r="D18" s="1561"/>
      <c r="E18" s="1993"/>
      <c r="F18" s="1561"/>
      <c r="G18" s="1561"/>
      <c r="H18" s="1561"/>
      <c r="I18" s="1561"/>
      <c r="J18" s="1561"/>
      <c r="K18" s="1561"/>
      <c r="L18" s="1561"/>
      <c r="M18" s="1561"/>
      <c r="N18" s="1561"/>
      <c r="O18" s="1561"/>
      <c r="P18" s="1561"/>
      <c r="Q18" s="1561"/>
      <c r="R18" s="1561"/>
      <c r="S18" s="1561"/>
      <c r="T18" s="1561"/>
      <c r="U18" s="1561"/>
      <c r="V18" s="1561"/>
      <c r="W18" s="1561"/>
      <c r="X18" s="1561"/>
      <c r="Y18" s="1561"/>
      <c r="Z18" s="1561"/>
      <c r="AA18" s="1561"/>
      <c r="AB18" s="1561"/>
      <c r="AC18" s="1561"/>
      <c r="AD18" s="1561"/>
      <c r="AE18" s="1561"/>
      <c r="AF18" s="1561"/>
      <c r="AG18" s="1561"/>
      <c r="AH18" s="1561"/>
      <c r="AI18" s="1561"/>
      <c r="AJ18" s="1561"/>
      <c r="AK18" s="1561"/>
      <c r="AL18" s="1561"/>
      <c r="AM18" s="1561"/>
      <c r="AN18" s="1561"/>
      <c r="AO18" s="1561"/>
      <c r="AP18" s="1561"/>
      <c r="AQ18" s="1561"/>
      <c r="AR18" s="1561"/>
      <c r="AS18" s="1561"/>
      <c r="AT18" s="1561"/>
      <c r="AU18" s="1561"/>
      <c r="AV18" s="1561"/>
      <c r="AW18" s="1561"/>
      <c r="AX18" s="1561"/>
    </row>
    <row r="19" spans="1:50">
      <c r="A19" s="1567" t="s">
        <v>1742</v>
      </c>
      <c r="B19" s="1813"/>
      <c r="C19" s="1561"/>
      <c r="D19" s="1561"/>
      <c r="E19" s="1993"/>
      <c r="F19" s="1561"/>
      <c r="G19" s="1561"/>
      <c r="H19" s="1561"/>
      <c r="I19" s="1561"/>
      <c r="J19" s="1561"/>
      <c r="K19" s="1561"/>
      <c r="L19" s="1561"/>
      <c r="M19" s="1561"/>
      <c r="N19" s="1561"/>
      <c r="O19" s="1561"/>
      <c r="P19" s="1561"/>
      <c r="Q19" s="1561"/>
      <c r="R19" s="1561"/>
      <c r="S19" s="1561"/>
      <c r="T19" s="1561"/>
      <c r="U19" s="1561"/>
      <c r="V19" s="1561"/>
      <c r="W19" s="1561"/>
      <c r="X19" s="1561"/>
      <c r="Y19" s="1561"/>
      <c r="Z19" s="1561"/>
      <c r="AA19" s="1561"/>
      <c r="AB19" s="1561"/>
      <c r="AC19" s="1561"/>
      <c r="AD19" s="1561"/>
      <c r="AE19" s="1561"/>
      <c r="AF19" s="1561"/>
      <c r="AG19" s="1561"/>
      <c r="AH19" s="1561"/>
      <c r="AI19" s="1561"/>
      <c r="AJ19" s="1561"/>
      <c r="AK19" s="1561"/>
      <c r="AL19" s="1561"/>
      <c r="AM19" s="1561"/>
      <c r="AN19" s="1561"/>
      <c r="AO19" s="1561"/>
      <c r="AP19" s="1561"/>
      <c r="AQ19" s="1561"/>
      <c r="AR19" s="1561"/>
      <c r="AS19" s="1561"/>
      <c r="AT19" s="1561"/>
      <c r="AU19" s="1561"/>
      <c r="AV19" s="1561"/>
      <c r="AW19" s="1561"/>
      <c r="AX19" s="1561"/>
    </row>
    <row r="20" spans="1:50">
      <c r="A20" s="1567" t="s">
        <v>1743</v>
      </c>
      <c r="B20" s="1813"/>
      <c r="C20" s="1561"/>
      <c r="D20" s="1561"/>
      <c r="E20" s="1993"/>
      <c r="F20" s="1561"/>
      <c r="G20" s="1561"/>
      <c r="H20" s="1561"/>
      <c r="I20" s="1561"/>
      <c r="J20" s="1561"/>
      <c r="K20" s="1561"/>
      <c r="L20" s="1561"/>
      <c r="M20" s="1561"/>
      <c r="N20" s="1561"/>
      <c r="O20" s="1561"/>
      <c r="P20" s="1561"/>
      <c r="Q20" s="1561"/>
      <c r="R20" s="1561"/>
      <c r="S20" s="1561"/>
      <c r="T20" s="1561"/>
      <c r="U20" s="1561"/>
      <c r="V20" s="1561"/>
      <c r="W20" s="1561"/>
      <c r="X20" s="1561"/>
      <c r="Y20" s="1561"/>
      <c r="Z20" s="1561"/>
      <c r="AA20" s="1561"/>
      <c r="AB20" s="1561"/>
      <c r="AC20" s="1561"/>
      <c r="AD20" s="1561"/>
      <c r="AE20" s="1561"/>
      <c r="AF20" s="1561"/>
      <c r="AG20" s="1561"/>
      <c r="AH20" s="1561"/>
      <c r="AI20" s="1561"/>
      <c r="AJ20" s="1561"/>
      <c r="AK20" s="1561"/>
      <c r="AL20" s="1561"/>
      <c r="AM20" s="1561"/>
      <c r="AN20" s="1561"/>
      <c r="AO20" s="1561"/>
      <c r="AP20" s="1561"/>
      <c r="AQ20" s="1561"/>
      <c r="AR20" s="1561"/>
      <c r="AS20" s="1561"/>
      <c r="AT20" s="1561"/>
      <c r="AU20" s="1561"/>
      <c r="AV20" s="1561"/>
      <c r="AW20" s="1561"/>
      <c r="AX20" s="1561"/>
    </row>
    <row r="21" spans="1:50">
      <c r="A21" s="1567" t="s">
        <v>1744</v>
      </c>
      <c r="B21" s="1813"/>
      <c r="C21" s="1561"/>
      <c r="D21" s="1561"/>
      <c r="E21" s="1993"/>
      <c r="F21" s="1561"/>
      <c r="G21" s="1561"/>
      <c r="H21" s="1561"/>
      <c r="I21" s="1561"/>
      <c r="J21" s="1561"/>
      <c r="K21" s="1561"/>
      <c r="L21" s="1561"/>
      <c r="M21" s="1561"/>
      <c r="N21" s="1561"/>
      <c r="O21" s="1561"/>
      <c r="P21" s="1561"/>
      <c r="Q21" s="1561"/>
      <c r="R21" s="1561"/>
      <c r="S21" s="1561"/>
      <c r="T21" s="1561"/>
      <c r="U21" s="1561"/>
      <c r="V21" s="1561"/>
      <c r="W21" s="1561"/>
      <c r="X21" s="1561"/>
      <c r="Y21" s="1561"/>
      <c r="Z21" s="1561"/>
      <c r="AA21" s="1561"/>
      <c r="AB21" s="1561"/>
      <c r="AC21" s="1561"/>
      <c r="AD21" s="1561"/>
      <c r="AE21" s="1561"/>
      <c r="AF21" s="1561"/>
      <c r="AG21" s="1561"/>
      <c r="AH21" s="1561"/>
      <c r="AI21" s="1561"/>
      <c r="AJ21" s="1561"/>
      <c r="AK21" s="1561"/>
      <c r="AL21" s="1561"/>
      <c r="AM21" s="1561"/>
      <c r="AN21" s="1561"/>
      <c r="AO21" s="1561"/>
      <c r="AP21" s="1561"/>
      <c r="AQ21" s="1561"/>
      <c r="AR21" s="1561"/>
      <c r="AS21" s="1561"/>
      <c r="AT21" s="1561"/>
      <c r="AU21" s="1561"/>
      <c r="AV21" s="1561"/>
      <c r="AW21" s="1561"/>
      <c r="AX21" s="1561"/>
    </row>
    <row r="22" spans="1:50">
      <c r="A22" s="1567" t="s">
        <v>1745</v>
      </c>
      <c r="B22" s="1813"/>
      <c r="C22" s="1561"/>
      <c r="D22" s="1561"/>
      <c r="E22" s="1993"/>
      <c r="F22" s="1561"/>
      <c r="G22" s="1561"/>
      <c r="H22" s="1561"/>
      <c r="I22" s="1561"/>
      <c r="J22" s="1561"/>
      <c r="K22" s="1561"/>
      <c r="L22" s="1561"/>
      <c r="M22" s="1561"/>
      <c r="N22" s="1561"/>
      <c r="O22" s="1561"/>
      <c r="P22" s="1561"/>
      <c r="Q22" s="1561"/>
      <c r="R22" s="1561"/>
      <c r="S22" s="1561"/>
      <c r="T22" s="1561"/>
      <c r="U22" s="1561"/>
      <c r="V22" s="1561"/>
      <c r="W22" s="1561"/>
      <c r="X22" s="1561"/>
      <c r="Y22" s="1561"/>
      <c r="Z22" s="1561"/>
      <c r="AA22" s="1561"/>
      <c r="AB22" s="1561"/>
      <c r="AC22" s="1561"/>
      <c r="AD22" s="1561"/>
      <c r="AE22" s="1561"/>
      <c r="AF22" s="1561"/>
      <c r="AG22" s="1561"/>
      <c r="AH22" s="1561"/>
      <c r="AI22" s="1561"/>
      <c r="AJ22" s="1561"/>
      <c r="AK22" s="1561"/>
      <c r="AL22" s="1561"/>
      <c r="AM22" s="1561"/>
      <c r="AN22" s="1561"/>
      <c r="AO22" s="1561"/>
      <c r="AP22" s="1561"/>
      <c r="AQ22" s="1561"/>
      <c r="AR22" s="1561"/>
      <c r="AS22" s="1561"/>
      <c r="AT22" s="1561"/>
      <c r="AU22" s="1561"/>
      <c r="AV22" s="1561"/>
      <c r="AW22" s="1561"/>
      <c r="AX22" s="1561"/>
    </row>
    <row r="23" spans="1:50">
      <c r="A23" s="1567" t="s">
        <v>1746</v>
      </c>
      <c r="B23" s="1813"/>
      <c r="C23" s="1561"/>
      <c r="D23" s="1561"/>
      <c r="E23" s="1993"/>
      <c r="F23" s="1561"/>
      <c r="G23" s="1561"/>
      <c r="H23" s="1561"/>
      <c r="I23" s="1561"/>
      <c r="J23" s="1561"/>
      <c r="K23" s="1561"/>
      <c r="L23" s="1561"/>
      <c r="M23" s="1561"/>
      <c r="N23" s="1561"/>
      <c r="O23" s="1561"/>
      <c r="P23" s="1561"/>
      <c r="Q23" s="1561"/>
      <c r="R23" s="1561"/>
      <c r="S23" s="1561"/>
      <c r="T23" s="1561"/>
      <c r="U23" s="1561"/>
      <c r="V23" s="1561"/>
      <c r="W23" s="1561"/>
      <c r="X23" s="1561"/>
      <c r="Y23" s="1561"/>
      <c r="Z23" s="1561"/>
      <c r="AA23" s="1561"/>
      <c r="AB23" s="1561"/>
      <c r="AC23" s="1561"/>
      <c r="AD23" s="1561"/>
      <c r="AE23" s="1561"/>
      <c r="AF23" s="1561"/>
      <c r="AG23" s="1561"/>
      <c r="AH23" s="1561"/>
      <c r="AI23" s="1561"/>
      <c r="AJ23" s="1561"/>
      <c r="AK23" s="1561"/>
      <c r="AL23" s="1561"/>
      <c r="AM23" s="1561"/>
      <c r="AN23" s="1561"/>
      <c r="AO23" s="1561"/>
      <c r="AP23" s="1561"/>
      <c r="AQ23" s="1561"/>
      <c r="AR23" s="1561"/>
      <c r="AS23" s="1561"/>
      <c r="AT23" s="1561"/>
      <c r="AU23" s="1561"/>
      <c r="AV23" s="1561"/>
      <c r="AW23" s="1561"/>
      <c r="AX23" s="1561"/>
    </row>
    <row r="24" spans="1:50">
      <c r="A24" s="1567" t="s">
        <v>1747</v>
      </c>
      <c r="B24" s="1813"/>
      <c r="C24" s="1561"/>
      <c r="D24" s="1561"/>
      <c r="E24" s="1993"/>
      <c r="F24" s="1561"/>
      <c r="G24" s="1561"/>
      <c r="H24" s="1561"/>
      <c r="I24" s="1561"/>
      <c r="J24" s="1561"/>
      <c r="K24" s="1561"/>
      <c r="L24" s="1561"/>
      <c r="M24" s="1561"/>
      <c r="N24" s="1561"/>
      <c r="O24" s="1561"/>
      <c r="P24" s="1561"/>
      <c r="Q24" s="1561"/>
      <c r="R24" s="1561"/>
      <c r="S24" s="1561"/>
      <c r="T24" s="1561"/>
      <c r="U24" s="1561"/>
      <c r="V24" s="1561"/>
      <c r="W24" s="1561"/>
      <c r="X24" s="1561"/>
      <c r="Y24" s="1561"/>
      <c r="Z24" s="1561"/>
      <c r="AA24" s="1561"/>
      <c r="AB24" s="1561"/>
      <c r="AC24" s="1561"/>
      <c r="AD24" s="1561"/>
      <c r="AE24" s="1561"/>
      <c r="AF24" s="1561"/>
      <c r="AG24" s="1561"/>
      <c r="AH24" s="1561"/>
      <c r="AI24" s="1561"/>
      <c r="AJ24" s="1561"/>
      <c r="AK24" s="1561"/>
      <c r="AL24" s="1561"/>
      <c r="AM24" s="1561"/>
      <c r="AN24" s="1561"/>
      <c r="AO24" s="1561"/>
      <c r="AP24" s="1561"/>
      <c r="AQ24" s="1561"/>
      <c r="AR24" s="1561"/>
      <c r="AS24" s="1561"/>
      <c r="AT24" s="1561"/>
      <c r="AU24" s="1561"/>
      <c r="AV24" s="1561"/>
      <c r="AW24" s="1561"/>
      <c r="AX24" s="1561"/>
    </row>
    <row r="25" spans="1:50">
      <c r="A25" s="1567" t="s">
        <v>1748</v>
      </c>
      <c r="B25" s="1813"/>
      <c r="C25" s="1561"/>
      <c r="D25" s="1561"/>
      <c r="E25" s="1993"/>
      <c r="F25" s="1561"/>
      <c r="G25" s="1561"/>
      <c r="H25" s="1561"/>
      <c r="I25" s="1561"/>
      <c r="J25" s="1561"/>
      <c r="K25" s="1561"/>
      <c r="L25" s="1561"/>
      <c r="M25" s="1561"/>
      <c r="N25" s="1561"/>
      <c r="O25" s="1561"/>
      <c r="P25" s="1561"/>
      <c r="Q25" s="1561"/>
      <c r="R25" s="1561"/>
      <c r="S25" s="1561"/>
      <c r="T25" s="1561"/>
      <c r="U25" s="1561"/>
      <c r="V25" s="1561"/>
      <c r="W25" s="1561"/>
      <c r="X25" s="1561"/>
      <c r="Y25" s="1561"/>
      <c r="Z25" s="1561"/>
      <c r="AA25" s="1561"/>
      <c r="AB25" s="1561"/>
      <c r="AC25" s="1561"/>
      <c r="AD25" s="1561"/>
      <c r="AE25" s="1561"/>
      <c r="AF25" s="1561"/>
      <c r="AG25" s="1561"/>
      <c r="AH25" s="1561"/>
      <c r="AI25" s="1561"/>
      <c r="AJ25" s="1561"/>
      <c r="AK25" s="1561"/>
      <c r="AL25" s="1561"/>
      <c r="AM25" s="1561"/>
      <c r="AN25" s="1561"/>
      <c r="AO25" s="1561"/>
      <c r="AP25" s="1561"/>
      <c r="AQ25" s="1561"/>
      <c r="AR25" s="1561"/>
      <c r="AS25" s="1561"/>
      <c r="AT25" s="1561"/>
      <c r="AU25" s="1561"/>
      <c r="AV25" s="1561"/>
      <c r="AW25" s="1561"/>
      <c r="AX25" s="1561"/>
    </row>
    <row r="26" spans="1:50">
      <c r="A26" s="1567" t="s">
        <v>1749</v>
      </c>
      <c r="B26" s="1813"/>
      <c r="C26" s="1561"/>
      <c r="D26" s="1561"/>
      <c r="E26" s="1993"/>
      <c r="F26" s="1561"/>
      <c r="G26" s="1561"/>
      <c r="H26" s="1561"/>
      <c r="I26" s="1561"/>
      <c r="J26" s="1561"/>
      <c r="K26" s="1561"/>
      <c r="L26" s="1561"/>
      <c r="M26" s="1561"/>
      <c r="N26" s="1561"/>
      <c r="O26" s="1561"/>
      <c r="P26" s="1561"/>
      <c r="Q26" s="1561"/>
      <c r="R26" s="1561"/>
      <c r="S26" s="1561"/>
      <c r="T26" s="1561"/>
      <c r="U26" s="1561"/>
      <c r="V26" s="1561"/>
      <c r="W26" s="1561"/>
      <c r="X26" s="1561"/>
      <c r="Y26" s="1561"/>
      <c r="Z26" s="1561"/>
      <c r="AA26" s="1561"/>
      <c r="AB26" s="1561"/>
      <c r="AC26" s="1561"/>
      <c r="AD26" s="1561"/>
      <c r="AE26" s="1561"/>
      <c r="AF26" s="1561"/>
      <c r="AG26" s="1561"/>
      <c r="AH26" s="1561"/>
      <c r="AI26" s="1561"/>
      <c r="AJ26" s="1561"/>
      <c r="AK26" s="1561"/>
      <c r="AL26" s="1561"/>
      <c r="AM26" s="1561"/>
      <c r="AN26" s="1561"/>
      <c r="AO26" s="1561"/>
      <c r="AP26" s="1561"/>
      <c r="AQ26" s="1561"/>
      <c r="AR26" s="1561"/>
      <c r="AS26" s="1561"/>
      <c r="AT26" s="1561"/>
      <c r="AU26" s="1561"/>
      <c r="AV26" s="1561"/>
      <c r="AW26" s="1561"/>
      <c r="AX26" s="1561"/>
    </row>
    <row r="27" spans="1:50">
      <c r="A27" s="1567" t="s">
        <v>1750</v>
      </c>
      <c r="B27" s="1813"/>
      <c r="C27" s="1561"/>
      <c r="D27" s="1561"/>
      <c r="E27" s="1993"/>
      <c r="F27" s="1561"/>
      <c r="G27" s="1561"/>
      <c r="H27" s="1561"/>
      <c r="I27" s="1561"/>
      <c r="J27" s="1561"/>
      <c r="K27" s="1561"/>
      <c r="L27" s="1561"/>
      <c r="M27" s="1561"/>
      <c r="N27" s="1561"/>
      <c r="O27" s="1561"/>
      <c r="P27" s="1561"/>
      <c r="Q27" s="1561"/>
      <c r="R27" s="1561"/>
      <c r="S27" s="1561"/>
      <c r="T27" s="1561"/>
      <c r="U27" s="1561"/>
      <c r="V27" s="1561"/>
      <c r="W27" s="1561"/>
      <c r="X27" s="1561"/>
      <c r="Y27" s="1561"/>
      <c r="Z27" s="1561"/>
      <c r="AA27" s="1561"/>
      <c r="AB27" s="1561"/>
      <c r="AC27" s="1561"/>
      <c r="AD27" s="1561"/>
      <c r="AE27" s="1561"/>
      <c r="AF27" s="1561"/>
      <c r="AG27" s="1561"/>
      <c r="AH27" s="1561"/>
      <c r="AI27" s="1561"/>
      <c r="AJ27" s="1561"/>
      <c r="AK27" s="1561"/>
      <c r="AL27" s="1561"/>
      <c r="AM27" s="1561"/>
      <c r="AN27" s="1561"/>
      <c r="AO27" s="1561"/>
      <c r="AP27" s="1561"/>
      <c r="AQ27" s="1561"/>
      <c r="AR27" s="1561"/>
      <c r="AS27" s="1561"/>
      <c r="AT27" s="1561"/>
      <c r="AU27" s="1561"/>
      <c r="AV27" s="1561"/>
      <c r="AW27" s="1561"/>
      <c r="AX27" s="1561"/>
    </row>
    <row r="28" spans="1:50">
      <c r="A28" s="1567" t="s">
        <v>1751</v>
      </c>
      <c r="B28" s="1813"/>
      <c r="C28" s="1561"/>
      <c r="D28" s="1561"/>
      <c r="E28" s="1993"/>
      <c r="F28" s="1561"/>
      <c r="G28" s="1561"/>
      <c r="H28" s="1561"/>
      <c r="I28" s="1561"/>
      <c r="J28" s="1561"/>
      <c r="K28" s="1561"/>
      <c r="L28" s="1561"/>
      <c r="M28" s="1561"/>
      <c r="N28" s="1561"/>
      <c r="O28" s="1561"/>
      <c r="P28" s="1561"/>
      <c r="Q28" s="1561"/>
      <c r="R28" s="1561"/>
      <c r="S28" s="1561"/>
      <c r="T28" s="1561"/>
      <c r="U28" s="1561"/>
      <c r="V28" s="1561"/>
      <c r="W28" s="1561"/>
      <c r="X28" s="1561"/>
      <c r="Y28" s="1561"/>
      <c r="Z28" s="1561"/>
      <c r="AA28" s="1561"/>
      <c r="AB28" s="1561"/>
      <c r="AC28" s="1561"/>
      <c r="AD28" s="1561"/>
      <c r="AE28" s="1561"/>
      <c r="AF28" s="1561"/>
      <c r="AG28" s="1561"/>
      <c r="AH28" s="1561"/>
      <c r="AI28" s="1561"/>
      <c r="AJ28" s="1561"/>
      <c r="AK28" s="1561"/>
      <c r="AL28" s="1561"/>
      <c r="AM28" s="1561"/>
      <c r="AN28" s="1561"/>
      <c r="AO28" s="1561"/>
      <c r="AP28" s="1561"/>
      <c r="AQ28" s="1561"/>
      <c r="AR28" s="1561"/>
      <c r="AS28" s="1561"/>
      <c r="AT28" s="1561"/>
      <c r="AU28" s="1561"/>
      <c r="AV28" s="1561"/>
      <c r="AW28" s="1561"/>
      <c r="AX28" s="1561"/>
    </row>
    <row r="29" spans="1:50">
      <c r="A29" s="1567" t="s">
        <v>1752</v>
      </c>
      <c r="B29" s="1813"/>
      <c r="C29" s="1561"/>
      <c r="D29" s="1561"/>
      <c r="E29" s="1993"/>
      <c r="F29" s="1561"/>
      <c r="G29" s="1561"/>
      <c r="H29" s="1561"/>
      <c r="I29" s="1561"/>
      <c r="J29" s="1561"/>
      <c r="K29" s="1561"/>
      <c r="L29" s="1561"/>
      <c r="M29" s="1561"/>
      <c r="N29" s="1561"/>
      <c r="O29" s="1561"/>
      <c r="P29" s="1561"/>
      <c r="Q29" s="1561"/>
      <c r="R29" s="1561"/>
      <c r="S29" s="1561"/>
      <c r="T29" s="1561"/>
      <c r="U29" s="1561"/>
      <c r="V29" s="1561"/>
      <c r="W29" s="1561"/>
      <c r="X29" s="1561"/>
      <c r="Y29" s="1561"/>
      <c r="Z29" s="1561"/>
      <c r="AA29" s="1561"/>
      <c r="AB29" s="1561"/>
      <c r="AC29" s="1561"/>
      <c r="AD29" s="1561"/>
      <c r="AE29" s="1561"/>
      <c r="AF29" s="1561"/>
      <c r="AG29" s="1561"/>
      <c r="AH29" s="1561"/>
      <c r="AI29" s="1561"/>
      <c r="AJ29" s="1561"/>
      <c r="AK29" s="1561"/>
      <c r="AL29" s="1561"/>
      <c r="AM29" s="1561"/>
      <c r="AN29" s="1561"/>
      <c r="AO29" s="1561"/>
      <c r="AP29" s="1561"/>
      <c r="AQ29" s="1561"/>
      <c r="AR29" s="1561"/>
      <c r="AS29" s="1561"/>
      <c r="AT29" s="1561"/>
      <c r="AU29" s="1561"/>
      <c r="AV29" s="1561"/>
      <c r="AW29" s="1561"/>
      <c r="AX29" s="1561"/>
    </row>
    <row r="30" spans="1:50">
      <c r="A30" s="1567" t="s">
        <v>1753</v>
      </c>
      <c r="B30" s="1813"/>
      <c r="C30" s="1561"/>
      <c r="D30" s="1561"/>
      <c r="E30" s="1993"/>
      <c r="F30" s="1561"/>
      <c r="G30" s="1561"/>
      <c r="H30" s="1561"/>
      <c r="I30" s="1561"/>
      <c r="J30" s="1561"/>
      <c r="K30" s="1561"/>
      <c r="L30" s="1561"/>
      <c r="M30" s="1561"/>
      <c r="N30" s="1561"/>
      <c r="O30" s="1561"/>
      <c r="P30" s="1561"/>
      <c r="Q30" s="1561"/>
      <c r="R30" s="1561"/>
      <c r="S30" s="1561"/>
      <c r="T30" s="1561"/>
      <c r="U30" s="1561"/>
      <c r="V30" s="1561"/>
      <c r="W30" s="1561"/>
      <c r="X30" s="1561"/>
      <c r="Y30" s="1561"/>
      <c r="Z30" s="1561"/>
      <c r="AA30" s="1561"/>
      <c r="AB30" s="1561"/>
      <c r="AC30" s="1561"/>
      <c r="AD30" s="1561"/>
      <c r="AE30" s="1561"/>
      <c r="AF30" s="1561"/>
      <c r="AG30" s="1561"/>
      <c r="AH30" s="1561"/>
      <c r="AI30" s="1561"/>
      <c r="AJ30" s="1561"/>
      <c r="AK30" s="1561"/>
      <c r="AL30" s="1561"/>
      <c r="AM30" s="1561"/>
      <c r="AN30" s="1561"/>
      <c r="AO30" s="1561"/>
      <c r="AP30" s="1561"/>
      <c r="AQ30" s="1561"/>
      <c r="AR30" s="1561"/>
      <c r="AS30" s="1561"/>
      <c r="AT30" s="1561"/>
      <c r="AU30" s="1561"/>
      <c r="AV30" s="1561"/>
      <c r="AW30" s="1561"/>
      <c r="AX30" s="1561"/>
    </row>
    <row r="31" spans="1:50">
      <c r="A31" s="1567" t="s">
        <v>1754</v>
      </c>
      <c r="B31" s="1813"/>
      <c r="C31" s="1561"/>
      <c r="D31" s="1561"/>
      <c r="E31" s="1993"/>
      <c r="F31" s="1561"/>
      <c r="G31" s="1561"/>
      <c r="H31" s="1561"/>
      <c r="I31" s="1561"/>
      <c r="J31" s="1561"/>
      <c r="K31" s="1561"/>
      <c r="L31" s="1561"/>
      <c r="M31" s="1561"/>
      <c r="N31" s="1561"/>
      <c r="O31" s="1561"/>
      <c r="P31" s="1561"/>
      <c r="Q31" s="1561"/>
      <c r="R31" s="1561"/>
      <c r="S31" s="1561"/>
      <c r="T31" s="1561"/>
      <c r="U31" s="1561"/>
      <c r="V31" s="1561"/>
      <c r="W31" s="1561"/>
      <c r="X31" s="1561"/>
      <c r="Y31" s="1561"/>
      <c r="Z31" s="1561"/>
      <c r="AA31" s="1561"/>
      <c r="AB31" s="1561"/>
      <c r="AC31" s="1561"/>
      <c r="AD31" s="1561"/>
      <c r="AE31" s="1561"/>
      <c r="AF31" s="1561"/>
      <c r="AG31" s="1561"/>
      <c r="AH31" s="1561"/>
      <c r="AI31" s="1561"/>
      <c r="AJ31" s="1561"/>
      <c r="AK31" s="1561"/>
      <c r="AL31" s="1561"/>
      <c r="AM31" s="1561"/>
      <c r="AN31" s="1561"/>
      <c r="AO31" s="1561"/>
      <c r="AP31" s="1561"/>
      <c r="AQ31" s="1561"/>
      <c r="AR31" s="1561"/>
      <c r="AS31" s="1561"/>
      <c r="AT31" s="1561"/>
      <c r="AU31" s="1561"/>
      <c r="AV31" s="1561"/>
      <c r="AW31" s="1561"/>
      <c r="AX31" s="1561"/>
    </row>
    <row r="32" spans="1:50">
      <c r="A32" s="1567" t="s">
        <v>1755</v>
      </c>
      <c r="B32" s="1813"/>
      <c r="C32" s="1561"/>
      <c r="D32" s="1561"/>
      <c r="E32" s="1993"/>
      <c r="F32" s="1561"/>
      <c r="G32" s="1561"/>
      <c r="H32" s="1561"/>
      <c r="I32" s="1561"/>
      <c r="J32" s="1561"/>
      <c r="K32" s="1561"/>
      <c r="L32" s="1561"/>
      <c r="M32" s="1561"/>
      <c r="N32" s="1561"/>
      <c r="O32" s="1561"/>
      <c r="P32" s="1561"/>
      <c r="Q32" s="1561"/>
      <c r="R32" s="1561"/>
      <c r="S32" s="1561"/>
      <c r="T32" s="1561"/>
      <c r="U32" s="1561"/>
      <c r="V32" s="1561"/>
      <c r="W32" s="1561"/>
      <c r="X32" s="1561"/>
      <c r="Y32" s="1561"/>
      <c r="Z32" s="1561"/>
      <c r="AA32" s="1561"/>
      <c r="AB32" s="1561"/>
      <c r="AC32" s="1561"/>
      <c r="AD32" s="1561"/>
      <c r="AE32" s="1561"/>
      <c r="AF32" s="1561"/>
      <c r="AG32" s="1561"/>
      <c r="AH32" s="1561"/>
      <c r="AI32" s="1561"/>
      <c r="AJ32" s="1561"/>
      <c r="AK32" s="1561"/>
      <c r="AL32" s="1561"/>
      <c r="AM32" s="1561"/>
      <c r="AN32" s="1561"/>
      <c r="AO32" s="1561"/>
      <c r="AP32" s="1561"/>
      <c r="AQ32" s="1561"/>
      <c r="AR32" s="1561"/>
      <c r="AS32" s="1561"/>
      <c r="AT32" s="1561"/>
      <c r="AU32" s="1561"/>
      <c r="AV32" s="1561"/>
      <c r="AW32" s="1561"/>
      <c r="AX32" s="1561"/>
    </row>
    <row r="33" spans="1:50">
      <c r="A33" s="2792">
        <v>21</v>
      </c>
      <c r="B33" s="1813"/>
      <c r="C33" s="1561"/>
      <c r="D33" s="1561"/>
      <c r="E33" s="1993"/>
      <c r="F33" s="1561"/>
      <c r="G33" s="1561"/>
      <c r="H33" s="1561"/>
      <c r="I33" s="1561"/>
      <c r="J33" s="1561"/>
      <c r="K33" s="1561"/>
      <c r="L33" s="1561"/>
      <c r="M33" s="1561"/>
      <c r="N33" s="1561"/>
      <c r="O33" s="1561"/>
      <c r="P33" s="1561"/>
      <c r="Q33" s="1561"/>
      <c r="R33" s="1561"/>
      <c r="S33" s="1561"/>
      <c r="T33" s="1561"/>
      <c r="U33" s="1561"/>
      <c r="V33" s="1561"/>
      <c r="W33" s="1561"/>
      <c r="X33" s="1561"/>
      <c r="Y33" s="1561"/>
      <c r="Z33" s="1561"/>
      <c r="AA33" s="1561"/>
      <c r="AB33" s="1561"/>
      <c r="AC33" s="1561"/>
      <c r="AD33" s="1561"/>
      <c r="AE33" s="1561"/>
      <c r="AF33" s="1561"/>
      <c r="AG33" s="1561"/>
      <c r="AH33" s="1561"/>
      <c r="AI33" s="1561"/>
      <c r="AJ33" s="1561"/>
      <c r="AK33" s="1561"/>
      <c r="AL33" s="1561"/>
      <c r="AM33" s="1561"/>
      <c r="AN33" s="1561"/>
      <c r="AO33" s="1561"/>
      <c r="AP33" s="1561"/>
      <c r="AQ33" s="1561"/>
      <c r="AR33" s="1561"/>
      <c r="AS33" s="1561"/>
      <c r="AT33" s="1561"/>
      <c r="AU33" s="1561"/>
      <c r="AV33" s="1561"/>
      <c r="AW33" s="1561"/>
      <c r="AX33" s="1561"/>
    </row>
    <row r="34" spans="1:50">
      <c r="A34" s="2792">
        <v>22</v>
      </c>
      <c r="B34" s="1813"/>
      <c r="C34" s="1561"/>
      <c r="D34" s="1561"/>
      <c r="E34" s="1993"/>
      <c r="F34" s="1561"/>
      <c r="G34" s="1561"/>
      <c r="H34" s="1561"/>
      <c r="I34" s="1561"/>
      <c r="J34" s="1561"/>
      <c r="K34" s="1561"/>
      <c r="L34" s="1561"/>
      <c r="M34" s="1561"/>
      <c r="N34" s="1561"/>
      <c r="O34" s="1561"/>
      <c r="P34" s="1561"/>
      <c r="Q34" s="1561"/>
      <c r="R34" s="1561"/>
      <c r="S34" s="1561"/>
      <c r="T34" s="1561"/>
      <c r="U34" s="1561"/>
      <c r="V34" s="1561"/>
      <c r="W34" s="1561"/>
      <c r="X34" s="1561"/>
      <c r="Y34" s="1561"/>
      <c r="Z34" s="1561"/>
      <c r="AA34" s="1561"/>
      <c r="AB34" s="1561"/>
      <c r="AC34" s="1561"/>
      <c r="AD34" s="1561"/>
      <c r="AE34" s="1561"/>
      <c r="AF34" s="1561"/>
      <c r="AG34" s="1561"/>
      <c r="AH34" s="1561"/>
      <c r="AI34" s="1561"/>
      <c r="AJ34" s="1561"/>
      <c r="AK34" s="1561"/>
      <c r="AL34" s="1561"/>
      <c r="AM34" s="1561"/>
      <c r="AN34" s="1561"/>
      <c r="AO34" s="1561"/>
      <c r="AP34" s="1561"/>
      <c r="AQ34" s="1561"/>
      <c r="AR34" s="1561"/>
      <c r="AS34" s="1561"/>
      <c r="AT34" s="1561"/>
      <c r="AU34" s="1561"/>
      <c r="AV34" s="1561"/>
      <c r="AW34" s="1561"/>
      <c r="AX34" s="1561"/>
    </row>
    <row r="35" spans="1:50">
      <c r="A35" s="2792">
        <v>23</v>
      </c>
      <c r="B35" s="1813"/>
      <c r="C35" s="1561"/>
      <c r="D35" s="1561"/>
      <c r="E35" s="1993"/>
      <c r="F35" s="1561"/>
      <c r="G35" s="1561"/>
      <c r="H35" s="1561"/>
      <c r="I35" s="1561"/>
      <c r="J35" s="1561"/>
      <c r="K35" s="1561"/>
      <c r="L35" s="1561"/>
      <c r="M35" s="1561"/>
      <c r="N35" s="1561"/>
      <c r="O35" s="1561"/>
      <c r="P35" s="1561"/>
      <c r="Q35" s="1561"/>
      <c r="R35" s="1561"/>
      <c r="S35" s="1561"/>
      <c r="T35" s="1561"/>
      <c r="U35" s="1561"/>
      <c r="V35" s="1561"/>
      <c r="W35" s="1561"/>
      <c r="X35" s="1561"/>
      <c r="Y35" s="1561"/>
      <c r="Z35" s="1561"/>
      <c r="AA35" s="1561"/>
      <c r="AB35" s="1561"/>
      <c r="AC35" s="1561"/>
      <c r="AD35" s="1561"/>
      <c r="AE35" s="1561"/>
      <c r="AF35" s="1561"/>
      <c r="AG35" s="1561"/>
      <c r="AH35" s="1561"/>
      <c r="AI35" s="1561"/>
      <c r="AJ35" s="1561"/>
      <c r="AK35" s="1561"/>
      <c r="AL35" s="1561"/>
      <c r="AM35" s="1561"/>
      <c r="AN35" s="1561"/>
      <c r="AO35" s="1561"/>
      <c r="AP35" s="1561"/>
      <c r="AQ35" s="1561"/>
      <c r="AR35" s="1561"/>
      <c r="AS35" s="1561"/>
      <c r="AT35" s="1561"/>
      <c r="AU35" s="1561"/>
      <c r="AV35" s="1561"/>
      <c r="AW35" s="1561"/>
      <c r="AX35" s="1561"/>
    </row>
    <row r="36" spans="1:50">
      <c r="A36" s="2792">
        <v>24</v>
      </c>
      <c r="B36" s="1813"/>
      <c r="C36" s="1561"/>
      <c r="D36" s="1561"/>
      <c r="E36" s="1993"/>
      <c r="F36" s="1561"/>
      <c r="G36" s="1561"/>
      <c r="H36" s="1561"/>
      <c r="I36" s="1561"/>
      <c r="J36" s="1561"/>
      <c r="K36" s="1561"/>
      <c r="L36" s="1561"/>
      <c r="M36" s="1561"/>
      <c r="N36" s="1561"/>
      <c r="O36" s="1561"/>
      <c r="P36" s="1561"/>
      <c r="Q36" s="1561"/>
      <c r="R36" s="1561"/>
      <c r="S36" s="1561"/>
      <c r="T36" s="1561"/>
      <c r="U36" s="1561"/>
      <c r="V36" s="1561"/>
      <c r="W36" s="1561"/>
      <c r="X36" s="1561"/>
      <c r="Y36" s="1561"/>
      <c r="Z36" s="1561"/>
      <c r="AA36" s="1561"/>
      <c r="AB36" s="1561"/>
      <c r="AC36" s="1561"/>
      <c r="AD36" s="1561"/>
      <c r="AE36" s="1561"/>
      <c r="AF36" s="1561"/>
      <c r="AG36" s="1561"/>
      <c r="AH36" s="1561"/>
      <c r="AI36" s="1561"/>
      <c r="AJ36" s="1561"/>
      <c r="AK36" s="1561"/>
      <c r="AL36" s="1561"/>
      <c r="AM36" s="1561"/>
      <c r="AN36" s="1561"/>
      <c r="AO36" s="1561"/>
      <c r="AP36" s="1561"/>
      <c r="AQ36" s="1561"/>
      <c r="AR36" s="1561"/>
      <c r="AS36" s="1561"/>
      <c r="AT36" s="1561"/>
      <c r="AU36" s="1561"/>
      <c r="AV36" s="1561"/>
      <c r="AW36" s="1561"/>
      <c r="AX36" s="1561"/>
    </row>
    <row r="37" spans="1:50">
      <c r="A37" s="2792">
        <v>25</v>
      </c>
      <c r="B37" s="1813"/>
      <c r="C37" s="1561"/>
      <c r="D37" s="1561"/>
      <c r="E37" s="1993"/>
      <c r="F37" s="1561"/>
      <c r="G37" s="1561"/>
      <c r="H37" s="1561"/>
      <c r="I37" s="1561"/>
      <c r="J37" s="1561"/>
      <c r="K37" s="1561"/>
      <c r="L37" s="1561"/>
      <c r="M37" s="1561"/>
      <c r="N37" s="1561"/>
      <c r="O37" s="1561"/>
      <c r="P37" s="1561"/>
      <c r="Q37" s="1561"/>
      <c r="R37" s="1561"/>
      <c r="S37" s="1561"/>
      <c r="T37" s="1561"/>
      <c r="U37" s="1561"/>
      <c r="V37" s="1561"/>
      <c r="W37" s="1561"/>
      <c r="X37" s="1561"/>
      <c r="Y37" s="1561"/>
      <c r="Z37" s="1561"/>
      <c r="AA37" s="1561"/>
      <c r="AB37" s="1561"/>
      <c r="AC37" s="1561"/>
      <c r="AD37" s="1561"/>
      <c r="AE37" s="1561"/>
      <c r="AF37" s="1561"/>
      <c r="AG37" s="1561"/>
      <c r="AH37" s="1561"/>
      <c r="AI37" s="1561"/>
      <c r="AJ37" s="1561"/>
      <c r="AK37" s="1561"/>
      <c r="AL37" s="1561"/>
      <c r="AM37" s="1561"/>
      <c r="AN37" s="1561"/>
      <c r="AO37" s="1561"/>
      <c r="AP37" s="1561"/>
      <c r="AQ37" s="1561"/>
      <c r="AR37" s="1561"/>
      <c r="AS37" s="1561"/>
      <c r="AT37" s="1561"/>
      <c r="AU37" s="1561"/>
      <c r="AV37" s="1561"/>
      <c r="AW37" s="1561"/>
      <c r="AX37" s="1561"/>
    </row>
    <row r="38" spans="1:50">
      <c r="A38" s="2792">
        <v>26</v>
      </c>
      <c r="B38" s="1813"/>
      <c r="C38" s="1561"/>
      <c r="D38" s="1561"/>
      <c r="E38" s="1993"/>
      <c r="F38" s="1561"/>
      <c r="G38" s="1561"/>
      <c r="H38" s="1561"/>
      <c r="I38" s="1561"/>
      <c r="J38" s="1561"/>
      <c r="K38" s="1561"/>
      <c r="L38" s="1561"/>
      <c r="M38" s="1561"/>
      <c r="N38" s="1561"/>
      <c r="O38" s="1561"/>
      <c r="P38" s="1561"/>
      <c r="Q38" s="1561"/>
      <c r="R38" s="1561"/>
      <c r="S38" s="1561"/>
      <c r="T38" s="1561"/>
      <c r="U38" s="1561"/>
      <c r="V38" s="1561"/>
      <c r="W38" s="1561"/>
      <c r="X38" s="1561"/>
      <c r="Y38" s="1561"/>
      <c r="Z38" s="1561"/>
      <c r="AA38" s="1561"/>
      <c r="AB38" s="1561"/>
      <c r="AC38" s="1561"/>
      <c r="AD38" s="1561"/>
      <c r="AE38" s="1561"/>
      <c r="AF38" s="1561"/>
      <c r="AG38" s="1561"/>
      <c r="AH38" s="1561"/>
      <c r="AI38" s="1561"/>
      <c r="AJ38" s="1561"/>
      <c r="AK38" s="1561"/>
      <c r="AL38" s="1561"/>
      <c r="AM38" s="1561"/>
      <c r="AN38" s="1561"/>
      <c r="AO38" s="1561"/>
      <c r="AP38" s="1561"/>
      <c r="AQ38" s="1561"/>
      <c r="AR38" s="1561"/>
      <c r="AS38" s="1561"/>
      <c r="AT38" s="1561"/>
      <c r="AU38" s="1561"/>
      <c r="AV38" s="1561"/>
      <c r="AW38" s="1561"/>
      <c r="AX38" s="1561"/>
    </row>
    <row r="39" spans="1:50">
      <c r="A39" s="2792">
        <v>27</v>
      </c>
      <c r="B39" s="1813"/>
      <c r="C39" s="1561"/>
      <c r="D39" s="1561"/>
      <c r="E39" s="1993"/>
      <c r="F39" s="1561"/>
      <c r="G39" s="1561"/>
      <c r="H39" s="1561"/>
      <c r="I39" s="1561"/>
      <c r="J39" s="1561"/>
      <c r="K39" s="1561"/>
      <c r="L39" s="1561"/>
      <c r="M39" s="1561"/>
      <c r="N39" s="1561"/>
      <c r="O39" s="1561"/>
      <c r="P39" s="1561"/>
      <c r="Q39" s="1561"/>
      <c r="R39" s="1561"/>
      <c r="S39" s="1561"/>
      <c r="T39" s="1561"/>
      <c r="U39" s="1561"/>
      <c r="V39" s="1561"/>
      <c r="W39" s="1561"/>
      <c r="X39" s="1561"/>
      <c r="Y39" s="1561"/>
      <c r="Z39" s="1561"/>
      <c r="AA39" s="1561"/>
      <c r="AB39" s="1561"/>
      <c r="AC39" s="1561"/>
      <c r="AD39" s="1561"/>
      <c r="AE39" s="1561"/>
      <c r="AF39" s="1561"/>
      <c r="AG39" s="1561"/>
      <c r="AH39" s="1561"/>
      <c r="AI39" s="1561"/>
      <c r="AJ39" s="1561"/>
      <c r="AK39" s="1561"/>
      <c r="AL39" s="1561"/>
      <c r="AM39" s="1561"/>
      <c r="AN39" s="1561"/>
      <c r="AO39" s="1561"/>
      <c r="AP39" s="1561"/>
      <c r="AQ39" s="1561"/>
      <c r="AR39" s="1561"/>
      <c r="AS39" s="1561"/>
      <c r="AT39" s="1561"/>
      <c r="AU39" s="1561"/>
      <c r="AV39" s="1561"/>
      <c r="AW39" s="1561"/>
      <c r="AX39" s="1561"/>
    </row>
    <row r="40" spans="1:50">
      <c r="A40" s="2792">
        <v>28</v>
      </c>
      <c r="B40" s="1813"/>
      <c r="C40" s="1561"/>
      <c r="D40" s="1561"/>
      <c r="E40" s="1993"/>
      <c r="F40" s="1561"/>
      <c r="G40" s="1561"/>
      <c r="H40" s="1561"/>
      <c r="I40" s="1561"/>
      <c r="J40" s="1561"/>
      <c r="K40" s="1561"/>
      <c r="L40" s="1561"/>
      <c r="M40" s="1561"/>
      <c r="N40" s="1561"/>
      <c r="O40" s="1561"/>
      <c r="P40" s="1561"/>
      <c r="Q40" s="1561"/>
      <c r="R40" s="1561"/>
      <c r="S40" s="1561"/>
      <c r="T40" s="1561"/>
      <c r="U40" s="1561"/>
      <c r="V40" s="1561"/>
      <c r="W40" s="1561"/>
      <c r="X40" s="1561"/>
      <c r="Y40" s="1561"/>
      <c r="Z40" s="1561"/>
      <c r="AA40" s="1561"/>
      <c r="AB40" s="1561"/>
      <c r="AC40" s="1561"/>
      <c r="AD40" s="1561"/>
      <c r="AE40" s="1561"/>
      <c r="AF40" s="1561"/>
      <c r="AG40" s="1561"/>
      <c r="AH40" s="1561"/>
      <c r="AI40" s="1561"/>
      <c r="AJ40" s="1561"/>
      <c r="AK40" s="1561"/>
      <c r="AL40" s="1561"/>
      <c r="AM40" s="1561"/>
      <c r="AN40" s="1561"/>
      <c r="AO40" s="1561"/>
      <c r="AP40" s="1561"/>
      <c r="AQ40" s="1561"/>
      <c r="AR40" s="1561"/>
      <c r="AS40" s="1561"/>
      <c r="AT40" s="1561"/>
      <c r="AU40" s="1561"/>
      <c r="AV40" s="1561"/>
      <c r="AW40" s="1561"/>
      <c r="AX40" s="1561"/>
    </row>
    <row r="41" spans="1:50">
      <c r="A41" s="2792">
        <v>29</v>
      </c>
      <c r="B41" s="1813"/>
      <c r="C41" s="1561"/>
      <c r="D41" s="1561"/>
      <c r="E41" s="1993"/>
      <c r="F41" s="1561"/>
      <c r="G41" s="1561"/>
      <c r="H41" s="1561"/>
      <c r="I41" s="1561"/>
      <c r="J41" s="1561"/>
      <c r="K41" s="1561"/>
      <c r="L41" s="1561"/>
      <c r="M41" s="1561"/>
      <c r="N41" s="1561"/>
      <c r="O41" s="1561"/>
      <c r="P41" s="1561"/>
      <c r="Q41" s="1561"/>
      <c r="R41" s="1561"/>
      <c r="S41" s="1561"/>
      <c r="T41" s="1561"/>
      <c r="U41" s="1561"/>
      <c r="V41" s="1561"/>
      <c r="W41" s="1561"/>
      <c r="X41" s="1561"/>
      <c r="Y41" s="1561"/>
      <c r="Z41" s="1561"/>
      <c r="AA41" s="1561"/>
      <c r="AB41" s="1561"/>
      <c r="AC41" s="1561"/>
      <c r="AD41" s="1561"/>
      <c r="AE41" s="1561"/>
      <c r="AF41" s="1561"/>
      <c r="AG41" s="1561"/>
      <c r="AH41" s="1561"/>
      <c r="AI41" s="1561"/>
      <c r="AJ41" s="1561"/>
      <c r="AK41" s="1561"/>
      <c r="AL41" s="1561"/>
      <c r="AM41" s="1561"/>
      <c r="AN41" s="1561"/>
      <c r="AO41" s="1561"/>
      <c r="AP41" s="1561"/>
      <c r="AQ41" s="1561"/>
      <c r="AR41" s="1561"/>
      <c r="AS41" s="1561"/>
      <c r="AT41" s="1561"/>
      <c r="AU41" s="1561"/>
      <c r="AV41" s="1561"/>
      <c r="AW41" s="1561"/>
      <c r="AX41" s="1561"/>
    </row>
    <row r="42" spans="1:50">
      <c r="A42" s="2792">
        <v>30</v>
      </c>
      <c r="B42" s="1813"/>
      <c r="C42" s="1561"/>
      <c r="D42" s="1561"/>
      <c r="E42" s="1993"/>
      <c r="F42" s="1561"/>
      <c r="G42" s="1561"/>
      <c r="H42" s="1561"/>
      <c r="I42" s="1561"/>
      <c r="J42" s="1561"/>
      <c r="K42" s="1561"/>
      <c r="L42" s="1561"/>
      <c r="M42" s="1561"/>
      <c r="N42" s="1561"/>
      <c r="O42" s="1561"/>
      <c r="P42" s="1561"/>
      <c r="Q42" s="1561"/>
      <c r="R42" s="1561"/>
      <c r="S42" s="1561"/>
      <c r="T42" s="1561"/>
      <c r="U42" s="1561"/>
      <c r="V42" s="1561"/>
      <c r="W42" s="1561"/>
      <c r="X42" s="1561"/>
      <c r="Y42" s="1561"/>
      <c r="Z42" s="1561"/>
      <c r="AA42" s="1561"/>
      <c r="AB42" s="1561"/>
      <c r="AC42" s="1561"/>
      <c r="AD42" s="1561"/>
      <c r="AE42" s="1561"/>
      <c r="AF42" s="1561"/>
      <c r="AG42" s="1561"/>
      <c r="AH42" s="1561"/>
      <c r="AI42" s="1561"/>
      <c r="AJ42" s="1561"/>
      <c r="AK42" s="1561"/>
      <c r="AL42" s="1561"/>
      <c r="AM42" s="1561"/>
      <c r="AN42" s="1561"/>
      <c r="AO42" s="1561"/>
      <c r="AP42" s="1561"/>
      <c r="AQ42" s="1561"/>
      <c r="AR42" s="1561"/>
      <c r="AS42" s="1561"/>
      <c r="AT42" s="1561"/>
      <c r="AU42" s="1561"/>
      <c r="AV42" s="1561"/>
      <c r="AW42" s="1561"/>
      <c r="AX42" s="1561"/>
    </row>
    <row r="43" spans="1:50">
      <c r="A43" s="2792">
        <v>31</v>
      </c>
      <c r="B43" s="1813"/>
      <c r="C43" s="1561"/>
      <c r="D43" s="1561"/>
      <c r="E43" s="1993"/>
      <c r="F43" s="1561"/>
      <c r="G43" s="1561"/>
      <c r="H43" s="1561"/>
      <c r="I43" s="1561"/>
      <c r="J43" s="1561"/>
      <c r="K43" s="1561"/>
      <c r="L43" s="1561"/>
      <c r="M43" s="1561"/>
      <c r="N43" s="1561"/>
      <c r="O43" s="1561"/>
      <c r="P43" s="1561"/>
      <c r="Q43" s="1561"/>
      <c r="R43" s="1561"/>
      <c r="S43" s="1561"/>
      <c r="T43" s="1561"/>
      <c r="U43" s="1561"/>
      <c r="V43" s="1561"/>
      <c r="W43" s="1561"/>
      <c r="X43" s="1561"/>
      <c r="Y43" s="1561"/>
      <c r="Z43" s="1561"/>
      <c r="AA43" s="1561"/>
      <c r="AB43" s="1561"/>
      <c r="AC43" s="1561"/>
      <c r="AD43" s="1561"/>
      <c r="AE43" s="1561"/>
      <c r="AF43" s="1561"/>
      <c r="AG43" s="1561"/>
      <c r="AH43" s="1561"/>
      <c r="AI43" s="1561"/>
      <c r="AJ43" s="1561"/>
      <c r="AK43" s="1561"/>
      <c r="AL43" s="1561"/>
      <c r="AM43" s="1561"/>
      <c r="AN43" s="1561"/>
      <c r="AO43" s="1561"/>
      <c r="AP43" s="1561"/>
      <c r="AQ43" s="1561"/>
      <c r="AR43" s="1561"/>
      <c r="AS43" s="1561"/>
      <c r="AT43" s="1561"/>
      <c r="AU43" s="1561"/>
      <c r="AV43" s="1561"/>
      <c r="AW43" s="1561"/>
      <c r="AX43" s="1561"/>
    </row>
    <row r="44" spans="1:50">
      <c r="A44" s="2792">
        <v>32</v>
      </c>
      <c r="B44" s="1813"/>
      <c r="C44" s="1561"/>
      <c r="D44" s="1561"/>
      <c r="E44" s="1993"/>
      <c r="F44" s="1561"/>
      <c r="G44" s="1561"/>
      <c r="H44" s="1561"/>
      <c r="I44" s="1561"/>
      <c r="J44" s="1561"/>
      <c r="K44" s="1561"/>
      <c r="L44" s="1561"/>
      <c r="M44" s="1561"/>
      <c r="N44" s="1561"/>
      <c r="O44" s="1561"/>
      <c r="P44" s="1561"/>
      <c r="Q44" s="1561"/>
      <c r="R44" s="1561"/>
      <c r="S44" s="1561"/>
      <c r="T44" s="1561"/>
      <c r="U44" s="1561"/>
      <c r="V44" s="1561"/>
      <c r="W44" s="1561"/>
      <c r="X44" s="1561"/>
      <c r="Y44" s="1561"/>
      <c r="Z44" s="1561"/>
      <c r="AA44" s="1561"/>
      <c r="AB44" s="1561"/>
      <c r="AC44" s="1561"/>
      <c r="AD44" s="1561"/>
      <c r="AE44" s="1561"/>
      <c r="AF44" s="1561"/>
      <c r="AG44" s="1561"/>
      <c r="AH44" s="1561"/>
      <c r="AI44" s="1561"/>
      <c r="AJ44" s="1561"/>
      <c r="AK44" s="1561"/>
      <c r="AL44" s="1561"/>
      <c r="AM44" s="1561"/>
      <c r="AN44" s="1561"/>
      <c r="AO44" s="1561"/>
      <c r="AP44" s="1561"/>
      <c r="AQ44" s="1561"/>
      <c r="AR44" s="1561"/>
      <c r="AS44" s="1561"/>
      <c r="AT44" s="1561"/>
      <c r="AU44" s="1561"/>
      <c r="AV44" s="1561"/>
      <c r="AW44" s="1561"/>
      <c r="AX44" s="1561"/>
    </row>
    <row r="45" spans="1:50">
      <c r="A45" s="2792">
        <v>33</v>
      </c>
      <c r="B45" s="1813"/>
      <c r="C45" s="1561"/>
      <c r="D45" s="1561"/>
      <c r="E45" s="1993"/>
      <c r="F45" s="1561"/>
      <c r="G45" s="1561"/>
      <c r="H45" s="1561"/>
      <c r="I45" s="1561"/>
      <c r="J45" s="1561"/>
      <c r="K45" s="1561"/>
      <c r="L45" s="1561"/>
      <c r="M45" s="1561"/>
      <c r="N45" s="1561"/>
      <c r="O45" s="1561"/>
      <c r="P45" s="1561"/>
      <c r="Q45" s="1561"/>
      <c r="R45" s="1561"/>
      <c r="S45" s="1561"/>
      <c r="T45" s="1561"/>
      <c r="U45" s="1561"/>
      <c r="V45" s="1561"/>
      <c r="W45" s="1561"/>
      <c r="X45" s="1561"/>
      <c r="Y45" s="1561"/>
      <c r="Z45" s="1561"/>
      <c r="AA45" s="1561"/>
      <c r="AB45" s="1561"/>
      <c r="AC45" s="1561"/>
      <c r="AD45" s="1561"/>
      <c r="AE45" s="1561"/>
      <c r="AF45" s="1561"/>
      <c r="AG45" s="1561"/>
      <c r="AH45" s="1561"/>
      <c r="AI45" s="1561"/>
      <c r="AJ45" s="1561"/>
      <c r="AK45" s="1561"/>
      <c r="AL45" s="1561"/>
      <c r="AM45" s="1561"/>
      <c r="AN45" s="1561"/>
      <c r="AO45" s="1561"/>
      <c r="AP45" s="1561"/>
      <c r="AQ45" s="1561"/>
      <c r="AR45" s="1561"/>
      <c r="AS45" s="1561"/>
      <c r="AT45" s="1561"/>
      <c r="AU45" s="1561"/>
      <c r="AV45" s="1561"/>
      <c r="AW45" s="1561"/>
      <c r="AX45" s="1561"/>
    </row>
    <row r="46" spans="1:50">
      <c r="A46" s="2792">
        <v>34</v>
      </c>
      <c r="B46" s="1813"/>
      <c r="C46" s="1561"/>
      <c r="D46" s="1561"/>
      <c r="E46" s="1993"/>
      <c r="F46" s="1561"/>
      <c r="G46" s="1561"/>
      <c r="H46" s="1561"/>
      <c r="I46" s="1561"/>
      <c r="J46" s="1561"/>
      <c r="K46" s="1561"/>
      <c r="L46" s="1561"/>
      <c r="M46" s="1561"/>
      <c r="N46" s="1561"/>
      <c r="O46" s="1561"/>
      <c r="P46" s="1561"/>
      <c r="Q46" s="1561"/>
      <c r="R46" s="1561"/>
      <c r="S46" s="1561"/>
      <c r="T46" s="1561"/>
      <c r="U46" s="1561"/>
      <c r="V46" s="1561"/>
      <c r="W46" s="1561"/>
      <c r="X46" s="1561"/>
      <c r="Y46" s="1561"/>
      <c r="Z46" s="1561"/>
      <c r="AA46" s="1561"/>
      <c r="AB46" s="1561"/>
      <c r="AC46" s="1561"/>
      <c r="AD46" s="1561"/>
      <c r="AE46" s="1561"/>
      <c r="AF46" s="1561"/>
      <c r="AG46" s="1561"/>
      <c r="AH46" s="1561"/>
      <c r="AI46" s="1561"/>
      <c r="AJ46" s="1561"/>
      <c r="AK46" s="1561"/>
      <c r="AL46" s="1561"/>
      <c r="AM46" s="1561"/>
      <c r="AN46" s="1561"/>
      <c r="AO46" s="1561"/>
      <c r="AP46" s="1561"/>
      <c r="AQ46" s="1561"/>
      <c r="AR46" s="1561"/>
      <c r="AS46" s="1561"/>
      <c r="AT46" s="1561"/>
      <c r="AU46" s="1561"/>
      <c r="AV46" s="1561"/>
      <c r="AW46" s="1561"/>
      <c r="AX46" s="1561"/>
    </row>
    <row r="47" spans="1:50">
      <c r="A47" s="2792">
        <v>35</v>
      </c>
      <c r="B47" s="1813"/>
      <c r="C47" s="1561"/>
      <c r="D47" s="1561"/>
      <c r="E47" s="1993"/>
      <c r="F47" s="1561"/>
      <c r="G47" s="1561"/>
      <c r="H47" s="1561"/>
      <c r="I47" s="1561"/>
      <c r="J47" s="1561"/>
      <c r="K47" s="1561"/>
      <c r="L47" s="1561"/>
      <c r="M47" s="1561"/>
      <c r="N47" s="1561"/>
      <c r="O47" s="1561"/>
      <c r="P47" s="1561"/>
      <c r="Q47" s="1561"/>
      <c r="R47" s="1561"/>
      <c r="S47" s="1561"/>
      <c r="T47" s="1561"/>
      <c r="U47" s="1561"/>
      <c r="V47" s="1561"/>
      <c r="W47" s="1561"/>
      <c r="X47" s="1561"/>
      <c r="Y47" s="1561"/>
      <c r="Z47" s="1561"/>
      <c r="AA47" s="1561"/>
      <c r="AB47" s="1561"/>
      <c r="AC47" s="1561"/>
      <c r="AD47" s="1561"/>
      <c r="AE47" s="1561"/>
      <c r="AF47" s="1561"/>
      <c r="AG47" s="1561"/>
      <c r="AH47" s="1561"/>
      <c r="AI47" s="1561"/>
      <c r="AJ47" s="1561"/>
      <c r="AK47" s="1561"/>
      <c r="AL47" s="1561"/>
      <c r="AM47" s="1561"/>
      <c r="AN47" s="1561"/>
      <c r="AO47" s="1561"/>
      <c r="AP47" s="1561"/>
      <c r="AQ47" s="1561"/>
      <c r="AR47" s="1561"/>
      <c r="AS47" s="1561"/>
      <c r="AT47" s="1561"/>
      <c r="AU47" s="1561"/>
      <c r="AV47" s="1561"/>
      <c r="AW47" s="1561"/>
      <c r="AX47" s="1561"/>
    </row>
    <row r="48" spans="1:50">
      <c r="A48" s="2792">
        <v>36</v>
      </c>
      <c r="B48" s="1813"/>
      <c r="C48" s="1561"/>
      <c r="D48" s="1561"/>
      <c r="E48" s="1993"/>
      <c r="F48" s="1561"/>
      <c r="G48" s="1561"/>
      <c r="H48" s="1561"/>
      <c r="I48" s="1561"/>
      <c r="J48" s="1561"/>
      <c r="K48" s="1561"/>
      <c r="L48" s="1561"/>
      <c r="M48" s="1561"/>
      <c r="N48" s="1561"/>
      <c r="O48" s="1561"/>
      <c r="P48" s="1561"/>
      <c r="Q48" s="1561"/>
      <c r="R48" s="1561"/>
      <c r="S48" s="1561"/>
      <c r="T48" s="1561"/>
      <c r="U48" s="1561"/>
      <c r="V48" s="1561"/>
      <c r="W48" s="1561"/>
      <c r="X48" s="1561"/>
      <c r="Y48" s="1561"/>
      <c r="Z48" s="1561"/>
      <c r="AA48" s="1561"/>
      <c r="AB48" s="1561"/>
      <c r="AC48" s="1561"/>
      <c r="AD48" s="1561"/>
      <c r="AE48" s="1561"/>
      <c r="AF48" s="1561"/>
      <c r="AG48" s="1561"/>
      <c r="AH48" s="1561"/>
      <c r="AI48" s="1561"/>
      <c r="AJ48" s="1561"/>
      <c r="AK48" s="1561"/>
      <c r="AL48" s="1561"/>
      <c r="AM48" s="1561"/>
      <c r="AN48" s="1561"/>
      <c r="AO48" s="1561"/>
      <c r="AP48" s="1561"/>
      <c r="AQ48" s="1561"/>
      <c r="AR48" s="1561"/>
      <c r="AS48" s="1561"/>
      <c r="AT48" s="1561"/>
      <c r="AU48" s="1561"/>
      <c r="AV48" s="1561"/>
      <c r="AW48" s="1561"/>
      <c r="AX48" s="1561"/>
    </row>
    <row r="49" spans="1:50">
      <c r="A49" s="2792">
        <v>37</v>
      </c>
      <c r="B49" s="1813"/>
      <c r="C49" s="1561"/>
      <c r="D49" s="1561"/>
      <c r="E49" s="1993"/>
      <c r="F49" s="1561"/>
      <c r="G49" s="1561"/>
      <c r="H49" s="1561"/>
      <c r="I49" s="1561"/>
      <c r="J49" s="1561"/>
      <c r="K49" s="1561"/>
      <c r="L49" s="1561"/>
      <c r="M49" s="1561"/>
      <c r="N49" s="1561"/>
      <c r="O49" s="1561"/>
      <c r="P49" s="1561"/>
      <c r="Q49" s="1561"/>
      <c r="R49" s="1561"/>
      <c r="S49" s="1561"/>
      <c r="T49" s="1561"/>
      <c r="U49" s="1561"/>
      <c r="V49" s="1561"/>
      <c r="W49" s="1561"/>
      <c r="X49" s="1561"/>
      <c r="Y49" s="1561"/>
      <c r="Z49" s="1561"/>
      <c r="AA49" s="1561"/>
      <c r="AB49" s="1561"/>
      <c r="AC49" s="1561"/>
      <c r="AD49" s="1561"/>
      <c r="AE49" s="1561"/>
      <c r="AF49" s="1561"/>
      <c r="AG49" s="1561"/>
      <c r="AH49" s="1561"/>
      <c r="AI49" s="1561"/>
      <c r="AJ49" s="1561"/>
      <c r="AK49" s="1561"/>
      <c r="AL49" s="1561"/>
      <c r="AM49" s="1561"/>
      <c r="AN49" s="1561"/>
      <c r="AO49" s="1561"/>
      <c r="AP49" s="1561"/>
      <c r="AQ49" s="1561"/>
      <c r="AR49" s="1561"/>
      <c r="AS49" s="1561"/>
      <c r="AT49" s="1561"/>
      <c r="AU49" s="1561"/>
      <c r="AV49" s="1561"/>
      <c r="AW49" s="1561"/>
      <c r="AX49" s="1561"/>
    </row>
    <row r="50" spans="1:50">
      <c r="A50" s="2792">
        <v>38</v>
      </c>
      <c r="B50" s="1813"/>
      <c r="C50" s="1561"/>
      <c r="D50" s="1561"/>
      <c r="E50" s="1993"/>
      <c r="F50" s="1561"/>
      <c r="G50" s="1561"/>
      <c r="H50" s="1561"/>
      <c r="I50" s="1561"/>
      <c r="J50" s="1561"/>
      <c r="K50" s="1561"/>
      <c r="L50" s="1561"/>
      <c r="M50" s="1561"/>
      <c r="N50" s="1561"/>
      <c r="O50" s="1561"/>
      <c r="P50" s="1561"/>
      <c r="Q50" s="1561"/>
      <c r="R50" s="1561"/>
      <c r="S50" s="1561"/>
      <c r="T50" s="1561"/>
      <c r="U50" s="1561"/>
      <c r="V50" s="1561"/>
      <c r="W50" s="1561"/>
      <c r="X50" s="1561"/>
      <c r="Y50" s="1561"/>
      <c r="Z50" s="1561"/>
      <c r="AA50" s="1561"/>
      <c r="AB50" s="1561"/>
      <c r="AC50" s="1561"/>
      <c r="AD50" s="1561"/>
      <c r="AE50" s="1561"/>
      <c r="AF50" s="1561"/>
      <c r="AG50" s="1561"/>
      <c r="AH50" s="1561"/>
      <c r="AI50" s="1561"/>
      <c r="AJ50" s="1561"/>
      <c r="AK50" s="1561"/>
      <c r="AL50" s="1561"/>
      <c r="AM50" s="1561"/>
      <c r="AN50" s="1561"/>
      <c r="AO50" s="1561"/>
      <c r="AP50" s="1561"/>
      <c r="AQ50" s="1561"/>
      <c r="AR50" s="1561"/>
      <c r="AS50" s="1561"/>
      <c r="AT50" s="1561"/>
      <c r="AU50" s="1561"/>
      <c r="AV50" s="1561"/>
      <c r="AW50" s="1561"/>
      <c r="AX50" s="1561"/>
    </row>
    <row r="51" spans="1:50">
      <c r="A51" s="2792">
        <v>39</v>
      </c>
      <c r="B51" s="1813"/>
      <c r="C51" s="1561"/>
      <c r="D51" s="1561"/>
      <c r="E51" s="1993"/>
      <c r="F51" s="1561"/>
      <c r="G51" s="1561"/>
      <c r="H51" s="1561"/>
      <c r="I51" s="1561"/>
      <c r="J51" s="1561"/>
      <c r="K51" s="1561"/>
      <c r="L51" s="1561"/>
      <c r="M51" s="1561"/>
      <c r="N51" s="1561"/>
      <c r="O51" s="1561"/>
      <c r="P51" s="1561"/>
      <c r="Q51" s="1561"/>
      <c r="R51" s="1561"/>
      <c r="S51" s="1561"/>
      <c r="T51" s="1561"/>
      <c r="U51" s="1561"/>
      <c r="V51" s="1561"/>
      <c r="W51" s="1561"/>
      <c r="X51" s="1561"/>
      <c r="Y51" s="1561"/>
      <c r="Z51" s="1561"/>
      <c r="AA51" s="1561"/>
      <c r="AB51" s="1561"/>
      <c r="AC51" s="1561"/>
      <c r="AD51" s="1561"/>
      <c r="AE51" s="1561"/>
      <c r="AF51" s="1561"/>
      <c r="AG51" s="1561"/>
      <c r="AH51" s="1561"/>
      <c r="AI51" s="1561"/>
      <c r="AJ51" s="1561"/>
      <c r="AK51" s="1561"/>
      <c r="AL51" s="1561"/>
      <c r="AM51" s="1561"/>
      <c r="AN51" s="1561"/>
      <c r="AO51" s="1561"/>
      <c r="AP51" s="1561"/>
      <c r="AQ51" s="1561"/>
      <c r="AR51" s="1561"/>
      <c r="AS51" s="1561"/>
      <c r="AT51" s="1561"/>
      <c r="AU51" s="1561"/>
      <c r="AV51" s="1561"/>
      <c r="AW51" s="1561"/>
      <c r="AX51" s="1561"/>
    </row>
    <row r="52" spans="1:50">
      <c r="A52" s="2792">
        <v>40</v>
      </c>
      <c r="B52" s="1813"/>
      <c r="C52" s="1561"/>
      <c r="D52" s="1561"/>
      <c r="E52" s="1993"/>
      <c r="F52" s="1561"/>
      <c r="G52" s="1561"/>
      <c r="H52" s="1561"/>
      <c r="I52" s="1561"/>
      <c r="J52" s="1561"/>
      <c r="K52" s="1561"/>
      <c r="L52" s="1561"/>
      <c r="M52" s="1561"/>
      <c r="N52" s="1561"/>
      <c r="O52" s="1561"/>
      <c r="P52" s="1561"/>
      <c r="Q52" s="1561"/>
      <c r="R52" s="1561"/>
      <c r="S52" s="1561"/>
      <c r="T52" s="1561"/>
      <c r="U52" s="1561"/>
      <c r="V52" s="1561"/>
      <c r="W52" s="1561"/>
      <c r="X52" s="1561"/>
      <c r="Y52" s="1561"/>
      <c r="Z52" s="1561"/>
      <c r="AA52" s="1561"/>
      <c r="AB52" s="1561"/>
      <c r="AC52" s="1561"/>
      <c r="AD52" s="1561"/>
      <c r="AE52" s="1561"/>
      <c r="AF52" s="1561"/>
      <c r="AG52" s="1561"/>
      <c r="AH52" s="1561"/>
      <c r="AI52" s="1561"/>
      <c r="AJ52" s="1561"/>
      <c r="AK52" s="1561"/>
      <c r="AL52" s="1561"/>
      <c r="AM52" s="1561"/>
      <c r="AN52" s="1561"/>
      <c r="AO52" s="1561"/>
      <c r="AP52" s="1561"/>
      <c r="AQ52" s="1561"/>
      <c r="AR52" s="1561"/>
      <c r="AS52" s="1561"/>
      <c r="AT52" s="1561"/>
      <c r="AU52" s="1561"/>
      <c r="AV52" s="1561"/>
      <c r="AW52" s="1561"/>
      <c r="AX52" s="1561"/>
    </row>
    <row r="53" spans="1:50">
      <c r="A53" s="2792">
        <v>41</v>
      </c>
      <c r="B53" s="1813"/>
      <c r="C53" s="1561"/>
      <c r="D53" s="1561"/>
      <c r="E53" s="1993"/>
      <c r="F53" s="1561"/>
      <c r="G53" s="1561"/>
      <c r="H53" s="1561"/>
      <c r="I53" s="1561"/>
      <c r="J53" s="1561"/>
      <c r="K53" s="1561"/>
      <c r="L53" s="1561"/>
      <c r="M53" s="1561"/>
      <c r="N53" s="1561"/>
      <c r="O53" s="1561"/>
      <c r="P53" s="1561"/>
      <c r="Q53" s="1561"/>
      <c r="R53" s="1561"/>
      <c r="S53" s="1561"/>
      <c r="T53" s="1561"/>
      <c r="U53" s="1561"/>
      <c r="V53" s="1561"/>
      <c r="W53" s="1561"/>
      <c r="X53" s="1561"/>
      <c r="Y53" s="1561"/>
      <c r="Z53" s="1561"/>
      <c r="AA53" s="1561"/>
      <c r="AB53" s="1561"/>
      <c r="AC53" s="1561"/>
      <c r="AD53" s="1561"/>
      <c r="AE53" s="1561"/>
      <c r="AF53" s="1561"/>
      <c r="AG53" s="1561"/>
      <c r="AH53" s="1561"/>
      <c r="AI53" s="1561"/>
      <c r="AJ53" s="1561"/>
      <c r="AK53" s="1561"/>
      <c r="AL53" s="1561"/>
      <c r="AM53" s="1561"/>
      <c r="AN53" s="1561"/>
      <c r="AO53" s="1561"/>
      <c r="AP53" s="1561"/>
      <c r="AQ53" s="1561"/>
      <c r="AR53" s="1561"/>
      <c r="AS53" s="1561"/>
      <c r="AT53" s="1561"/>
      <c r="AU53" s="1561"/>
      <c r="AV53" s="1561"/>
      <c r="AW53" s="1561"/>
      <c r="AX53" s="1561"/>
    </row>
    <row r="54" spans="1:50">
      <c r="A54" s="2792">
        <v>42</v>
      </c>
      <c r="B54" s="1813"/>
      <c r="C54" s="1561"/>
      <c r="D54" s="1561"/>
      <c r="E54" s="1993"/>
      <c r="F54" s="1561"/>
      <c r="G54" s="1561"/>
      <c r="H54" s="1561"/>
      <c r="I54" s="1561"/>
      <c r="J54" s="1561"/>
      <c r="K54" s="1561"/>
      <c r="L54" s="1561"/>
      <c r="M54" s="1561"/>
      <c r="N54" s="1561"/>
      <c r="O54" s="1561"/>
      <c r="P54" s="1561"/>
      <c r="Q54" s="1561"/>
      <c r="R54" s="1561"/>
      <c r="S54" s="1561"/>
      <c r="T54" s="1561"/>
      <c r="U54" s="1561"/>
      <c r="V54" s="1561"/>
      <c r="W54" s="1561"/>
      <c r="X54" s="1561"/>
      <c r="Y54" s="1561"/>
      <c r="Z54" s="1561"/>
      <c r="AA54" s="1561"/>
      <c r="AB54" s="1561"/>
      <c r="AC54" s="1561"/>
      <c r="AD54" s="1561"/>
      <c r="AE54" s="1561"/>
      <c r="AF54" s="1561"/>
      <c r="AG54" s="1561"/>
      <c r="AH54" s="1561"/>
      <c r="AI54" s="1561"/>
      <c r="AJ54" s="1561"/>
      <c r="AK54" s="1561"/>
      <c r="AL54" s="1561"/>
      <c r="AM54" s="1561"/>
      <c r="AN54" s="1561"/>
      <c r="AO54" s="1561"/>
      <c r="AP54" s="1561"/>
      <c r="AQ54" s="1561"/>
      <c r="AR54" s="1561"/>
      <c r="AS54" s="1561"/>
      <c r="AT54" s="1561"/>
      <c r="AU54" s="1561"/>
      <c r="AV54" s="1561"/>
      <c r="AW54" s="1561"/>
      <c r="AX54" s="1561"/>
    </row>
    <row r="55" spans="1:50">
      <c r="A55" s="2792">
        <v>43</v>
      </c>
      <c r="B55" s="1813"/>
      <c r="C55" s="1561"/>
      <c r="D55" s="1561"/>
      <c r="E55" s="1993"/>
      <c r="F55" s="1561"/>
      <c r="G55" s="1561"/>
      <c r="H55" s="1561"/>
      <c r="I55" s="1561"/>
      <c r="J55" s="1561"/>
      <c r="K55" s="1561"/>
      <c r="L55" s="1561"/>
      <c r="M55" s="1561"/>
      <c r="N55" s="1561"/>
      <c r="O55" s="1561"/>
      <c r="P55" s="1561"/>
      <c r="Q55" s="1561"/>
      <c r="R55" s="1561"/>
      <c r="S55" s="1561"/>
      <c r="T55" s="1561"/>
      <c r="U55" s="1561"/>
      <c r="V55" s="1561"/>
      <c r="W55" s="1561"/>
      <c r="X55" s="1561"/>
      <c r="Y55" s="1561"/>
      <c r="Z55" s="1561"/>
      <c r="AA55" s="1561"/>
      <c r="AB55" s="1561"/>
      <c r="AC55" s="1561"/>
      <c r="AD55" s="1561"/>
      <c r="AE55" s="1561"/>
      <c r="AF55" s="1561"/>
      <c r="AG55" s="1561"/>
      <c r="AH55" s="1561"/>
      <c r="AI55" s="1561"/>
      <c r="AJ55" s="1561"/>
      <c r="AK55" s="1561"/>
      <c r="AL55" s="1561"/>
      <c r="AM55" s="1561"/>
      <c r="AN55" s="1561"/>
      <c r="AO55" s="1561"/>
      <c r="AP55" s="1561"/>
      <c r="AQ55" s="1561"/>
      <c r="AR55" s="1561"/>
      <c r="AS55" s="1561"/>
      <c r="AT55" s="1561"/>
      <c r="AU55" s="1561"/>
      <c r="AV55" s="1561"/>
      <c r="AW55" s="1561"/>
      <c r="AX55" s="1561"/>
    </row>
    <row r="56" spans="1:50">
      <c r="A56" s="1567">
        <v>44</v>
      </c>
      <c r="B56" s="1813"/>
      <c r="C56" s="1561"/>
      <c r="D56" s="1561"/>
      <c r="E56" s="1993"/>
      <c r="F56" s="1561"/>
      <c r="G56" s="1561"/>
      <c r="H56" s="1561"/>
      <c r="I56" s="1561"/>
      <c r="J56" s="1561"/>
      <c r="K56" s="1561"/>
      <c r="L56" s="1561"/>
      <c r="M56" s="1561"/>
      <c r="N56" s="1561"/>
      <c r="O56" s="1561"/>
      <c r="P56" s="1561"/>
      <c r="Q56" s="1561"/>
      <c r="R56" s="1561"/>
      <c r="S56" s="1561"/>
      <c r="T56" s="1561"/>
      <c r="U56" s="1561"/>
      <c r="V56" s="1561"/>
      <c r="W56" s="1561"/>
      <c r="X56" s="1561"/>
      <c r="Y56" s="1561"/>
      <c r="Z56" s="1561"/>
      <c r="AA56" s="1561"/>
      <c r="AB56" s="1561"/>
      <c r="AC56" s="1561"/>
      <c r="AD56" s="1561"/>
      <c r="AE56" s="1561"/>
      <c r="AF56" s="1561"/>
      <c r="AG56" s="1561"/>
      <c r="AH56" s="1561"/>
      <c r="AI56" s="1561"/>
      <c r="AJ56" s="1561"/>
      <c r="AK56" s="1561"/>
      <c r="AL56" s="1561"/>
      <c r="AM56" s="1561"/>
      <c r="AN56" s="1561"/>
      <c r="AO56" s="1561"/>
      <c r="AP56" s="1561"/>
      <c r="AQ56" s="1561"/>
      <c r="AR56" s="1561"/>
      <c r="AS56" s="1561"/>
      <c r="AT56" s="1561"/>
      <c r="AU56" s="1561"/>
      <c r="AV56" s="1561"/>
      <c r="AW56" s="1561"/>
      <c r="AX56" s="1561"/>
    </row>
    <row r="57" spans="1:50" ht="15.75" thickBot="1">
      <c r="A57" s="2179">
        <v>45</v>
      </c>
      <c r="B57" s="1987"/>
      <c r="C57" s="1987" t="s">
        <v>172</v>
      </c>
      <c r="D57" s="1987"/>
      <c r="E57" s="1983">
        <f>SUM(E13:E56)</f>
        <v>4439125</v>
      </c>
    </row>
    <row r="58" spans="1:50">
      <c r="A58" s="1561"/>
      <c r="B58" s="1561"/>
      <c r="C58" s="1561"/>
      <c r="D58" s="1561"/>
      <c r="E58" s="1561"/>
    </row>
    <row r="59" spans="1:50">
      <c r="A59" s="3441" t="s">
        <v>4672</v>
      </c>
      <c r="B59" s="3441"/>
      <c r="C59" s="1561"/>
      <c r="D59" s="1561"/>
      <c r="E59" s="1989" t="s">
        <v>3299</v>
      </c>
    </row>
    <row r="60" spans="1:50">
      <c r="A60" s="3442" t="s">
        <v>3300</v>
      </c>
      <c r="B60" s="3442"/>
      <c r="C60" s="3442"/>
      <c r="D60" s="3442"/>
      <c r="E60" s="3442"/>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517" t="str">
        <f>'Data Sheet'!A64</f>
        <v>Annual Report of New York State Electric &amp; Gas Corporation                                                                                                                                        Year ended 12/31/2017</v>
      </c>
      <c r="B1" s="677"/>
      <c r="C1" s="677"/>
      <c r="D1" s="677"/>
      <c r="E1" s="677"/>
    </row>
    <row r="2" spans="1:5" ht="18">
      <c r="A2" s="789"/>
      <c r="B2" s="790"/>
      <c r="C2" s="790"/>
      <c r="D2" s="790"/>
      <c r="E2" s="791"/>
    </row>
    <row r="3" spans="1:5" ht="16.149999999999999" customHeight="1">
      <c r="A3" s="3278" t="s">
        <v>1780</v>
      </c>
      <c r="B3" s="3279"/>
      <c r="C3" s="3279"/>
      <c r="D3" s="3279"/>
      <c r="E3" s="3280"/>
    </row>
    <row r="4" spans="1:5" ht="16.149999999999999" customHeight="1">
      <c r="A4" s="792"/>
      <c r="B4" s="517"/>
      <c r="C4" s="517"/>
      <c r="D4" s="517"/>
      <c r="E4" s="793"/>
    </row>
    <row r="5" spans="1:5" ht="48.6" customHeight="1">
      <c r="A5" s="3275" t="s">
        <v>1781</v>
      </c>
      <c r="B5" s="3276"/>
      <c r="C5" s="3276"/>
      <c r="D5" s="3276"/>
      <c r="E5" s="3277"/>
    </row>
    <row r="6" spans="1:5" ht="15.75" thickBot="1">
      <c r="A6" s="72"/>
      <c r="B6" s="17"/>
      <c r="C6" s="17"/>
      <c r="D6" s="17"/>
      <c r="E6" s="73"/>
    </row>
    <row r="7" spans="1:5" ht="18">
      <c r="A7" s="794"/>
      <c r="B7" s="790"/>
      <c r="C7" s="790"/>
      <c r="D7" s="794"/>
      <c r="E7" s="791"/>
    </row>
    <row r="8" spans="1:5" ht="18">
      <c r="A8" s="795" t="s">
        <v>1782</v>
      </c>
      <c r="B8" s="796" t="s">
        <v>1783</v>
      </c>
      <c r="C8" s="519"/>
      <c r="D8" s="795" t="s">
        <v>1784</v>
      </c>
      <c r="E8" s="797" t="s">
        <v>1785</v>
      </c>
    </row>
    <row r="9" spans="1:5" ht="18">
      <c r="A9" s="798" t="s">
        <v>1786</v>
      </c>
      <c r="B9" s="517"/>
      <c r="C9" s="517"/>
      <c r="D9" s="798" t="s">
        <v>1786</v>
      </c>
      <c r="E9" s="799" t="s">
        <v>1786</v>
      </c>
    </row>
    <row r="10" spans="1:5" ht="18.75" thickBot="1">
      <c r="A10" s="800"/>
      <c r="B10" s="801"/>
      <c r="C10" s="801"/>
      <c r="D10" s="800"/>
      <c r="E10" s="802"/>
    </row>
    <row r="11" spans="1:5">
      <c r="A11" s="700"/>
      <c r="B11" s="5"/>
      <c r="C11" s="5"/>
      <c r="D11" s="717"/>
      <c r="E11" s="697"/>
    </row>
    <row r="12" spans="1:5">
      <c r="A12" s="700"/>
      <c r="B12" s="5"/>
      <c r="C12" s="5"/>
      <c r="D12" s="717"/>
      <c r="E12" s="697"/>
    </row>
    <row r="13" spans="1:5">
      <c r="A13" s="700"/>
      <c r="B13" s="5"/>
      <c r="C13" s="5"/>
      <c r="D13" s="717"/>
      <c r="E13" s="697"/>
    </row>
    <row r="14" spans="1:5">
      <c r="A14" s="700"/>
      <c r="B14" s="5"/>
      <c r="C14" s="5"/>
      <c r="D14" s="717"/>
      <c r="E14" s="697"/>
    </row>
    <row r="15" spans="1:5">
      <c r="A15" s="700"/>
      <c r="B15" s="5"/>
      <c r="C15" s="5"/>
      <c r="D15" s="717"/>
      <c r="E15" s="697"/>
    </row>
    <row r="16" spans="1:5">
      <c r="A16" s="700"/>
      <c r="B16" s="5"/>
      <c r="C16" s="5"/>
      <c r="D16" s="717"/>
      <c r="E16" s="697"/>
    </row>
    <row r="17" spans="1:5">
      <c r="A17" s="700"/>
      <c r="B17" s="5"/>
      <c r="C17" s="5"/>
      <c r="D17" s="717"/>
      <c r="E17" s="697"/>
    </row>
    <row r="18" spans="1:5">
      <c r="A18" s="700"/>
      <c r="B18" s="5"/>
      <c r="C18" s="5"/>
      <c r="D18" s="717"/>
      <c r="E18" s="697"/>
    </row>
    <row r="19" spans="1:5">
      <c r="A19" s="700"/>
      <c r="B19" s="5"/>
      <c r="C19" s="5"/>
      <c r="D19" s="717"/>
      <c r="E19" s="697"/>
    </row>
    <row r="20" spans="1:5">
      <c r="A20" s="700"/>
      <c r="B20" s="5"/>
      <c r="C20" s="5"/>
      <c r="D20" s="717"/>
      <c r="E20" s="697"/>
    </row>
    <row r="21" spans="1:5">
      <c r="A21" s="700"/>
      <c r="B21" s="5"/>
      <c r="C21" s="5"/>
      <c r="D21" s="717"/>
      <c r="E21" s="697"/>
    </row>
    <row r="22" spans="1:5">
      <c r="A22" s="700"/>
      <c r="B22" s="5"/>
      <c r="C22" s="5"/>
      <c r="D22" s="717"/>
      <c r="E22" s="697"/>
    </row>
    <row r="23" spans="1:5">
      <c r="A23" s="700"/>
      <c r="B23" s="5"/>
      <c r="C23" s="5"/>
      <c r="D23" s="717"/>
      <c r="E23" s="697"/>
    </row>
    <row r="24" spans="1:5">
      <c r="A24" s="700"/>
      <c r="B24" s="5"/>
      <c r="C24" s="5"/>
      <c r="D24" s="717"/>
      <c r="E24" s="697"/>
    </row>
    <row r="25" spans="1:5">
      <c r="A25" s="700"/>
      <c r="B25" s="5"/>
      <c r="C25" s="5"/>
      <c r="D25" s="717"/>
      <c r="E25" s="697"/>
    </row>
    <row r="26" spans="1:5">
      <c r="A26" s="700"/>
      <c r="B26" s="5"/>
      <c r="C26" s="5"/>
      <c r="D26" s="717"/>
      <c r="E26" s="697"/>
    </row>
    <row r="27" spans="1:5">
      <c r="A27" s="700"/>
      <c r="B27" s="5"/>
      <c r="C27" s="5"/>
      <c r="D27" s="717"/>
      <c r="E27" s="697"/>
    </row>
    <row r="28" spans="1:5">
      <c r="A28" s="700"/>
      <c r="B28" s="5"/>
      <c r="C28" s="5"/>
      <c r="D28" s="717"/>
      <c r="E28" s="697"/>
    </row>
    <row r="29" spans="1:5">
      <c r="A29" s="700"/>
      <c r="B29" s="5"/>
      <c r="C29" s="5"/>
      <c r="D29" s="717"/>
      <c r="E29" s="697"/>
    </row>
    <row r="30" spans="1:5">
      <c r="A30" s="700"/>
      <c r="B30" s="5"/>
      <c r="C30" s="5"/>
      <c r="D30" s="717"/>
      <c r="E30" s="697"/>
    </row>
    <row r="31" spans="1:5">
      <c r="A31" s="700"/>
      <c r="B31" s="5"/>
      <c r="C31" s="5"/>
      <c r="D31" s="717"/>
      <c r="E31" s="697"/>
    </row>
    <row r="32" spans="1:5">
      <c r="A32" s="700"/>
      <c r="B32" s="5"/>
      <c r="C32" s="5"/>
      <c r="D32" s="717"/>
      <c r="E32" s="697"/>
    </row>
    <row r="33" spans="1:5">
      <c r="A33" s="700"/>
      <c r="B33" s="5"/>
      <c r="C33" s="5"/>
      <c r="D33" s="717"/>
      <c r="E33" s="697"/>
    </row>
    <row r="34" spans="1:5">
      <c r="A34" s="700"/>
      <c r="B34" s="5"/>
      <c r="C34" s="5"/>
      <c r="D34" s="717"/>
      <c r="E34" s="697"/>
    </row>
    <row r="35" spans="1:5">
      <c r="A35" s="700"/>
      <c r="B35" s="5"/>
      <c r="C35" s="5"/>
      <c r="D35" s="717"/>
      <c r="E35" s="697"/>
    </row>
    <row r="36" spans="1:5">
      <c r="A36" s="700"/>
      <c r="B36" s="5"/>
      <c r="C36" s="5"/>
      <c r="D36" s="717"/>
      <c r="E36" s="697"/>
    </row>
    <row r="37" spans="1:5">
      <c r="A37" s="700"/>
      <c r="B37" s="5"/>
      <c r="C37" s="5"/>
      <c r="D37" s="717"/>
      <c r="E37" s="697"/>
    </row>
    <row r="38" spans="1:5">
      <c r="A38" s="700"/>
      <c r="B38" s="5"/>
      <c r="C38" s="5"/>
      <c r="D38" s="717"/>
      <c r="E38" s="697"/>
    </row>
    <row r="39" spans="1:5">
      <c r="A39" s="700"/>
      <c r="B39" s="5"/>
      <c r="C39" s="5"/>
      <c r="D39" s="717"/>
      <c r="E39" s="697"/>
    </row>
    <row r="40" spans="1:5">
      <c r="A40" s="700"/>
      <c r="B40" s="5"/>
      <c r="C40" s="5"/>
      <c r="D40" s="717"/>
      <c r="E40" s="697"/>
    </row>
    <row r="41" spans="1:5">
      <c r="A41" s="700"/>
      <c r="B41" s="5"/>
      <c r="C41" s="5"/>
      <c r="D41" s="717"/>
      <c r="E41" s="697"/>
    </row>
    <row r="42" spans="1:5">
      <c r="A42" s="700"/>
      <c r="B42" s="5"/>
      <c r="C42" s="5"/>
      <c r="D42" s="717"/>
      <c r="E42" s="697"/>
    </row>
    <row r="43" spans="1:5">
      <c r="A43" s="700"/>
      <c r="B43" s="5"/>
      <c r="C43" s="5"/>
      <c r="D43" s="717"/>
      <c r="E43" s="697"/>
    </row>
    <row r="44" spans="1:5">
      <c r="A44" s="700"/>
      <c r="B44" s="5"/>
      <c r="C44" s="5"/>
      <c r="D44" s="717"/>
      <c r="E44" s="697"/>
    </row>
    <row r="45" spans="1:5">
      <c r="A45" s="700"/>
      <c r="B45" s="5"/>
      <c r="C45" s="5"/>
      <c r="D45" s="717"/>
      <c r="E45" s="697"/>
    </row>
    <row r="46" spans="1:5">
      <c r="A46" s="700"/>
      <c r="B46" s="5"/>
      <c r="C46" s="5"/>
      <c r="D46" s="717"/>
      <c r="E46" s="697"/>
    </row>
    <row r="47" spans="1:5">
      <c r="A47" s="700"/>
      <c r="B47" s="5"/>
      <c r="C47" s="5"/>
      <c r="D47" s="717"/>
      <c r="E47" s="697"/>
    </row>
    <row r="48" spans="1:5">
      <c r="A48" s="700"/>
      <c r="B48" s="5"/>
      <c r="C48" s="5"/>
      <c r="D48" s="717"/>
      <c r="E48" s="697"/>
    </row>
    <row r="49" spans="1:5">
      <c r="A49" s="700"/>
      <c r="B49" s="5"/>
      <c r="C49" s="5"/>
      <c r="D49" s="717"/>
      <c r="E49" s="697"/>
    </row>
    <row r="50" spans="1:5">
      <c r="A50" s="700"/>
      <c r="B50" s="5"/>
      <c r="C50" s="5"/>
      <c r="D50" s="717"/>
      <c r="E50" s="697"/>
    </row>
    <row r="51" spans="1:5">
      <c r="A51" s="700"/>
      <c r="B51" s="5"/>
      <c r="C51" s="5"/>
      <c r="D51" s="717"/>
      <c r="E51" s="697"/>
    </row>
    <row r="52" spans="1:5">
      <c r="A52" s="700"/>
      <c r="B52" s="5"/>
      <c r="C52" s="5"/>
      <c r="D52" s="717"/>
      <c r="E52" s="697"/>
    </row>
    <row r="53" spans="1:5">
      <c r="A53" s="700"/>
      <c r="B53" s="5"/>
      <c r="C53" s="5"/>
      <c r="D53" s="717"/>
      <c r="E53" s="697"/>
    </row>
    <row r="54" spans="1:5">
      <c r="A54" s="700"/>
      <c r="B54" s="5"/>
      <c r="C54" s="5"/>
      <c r="D54" s="717"/>
      <c r="E54" s="697"/>
    </row>
    <row r="55" spans="1:5">
      <c r="A55" s="700"/>
      <c r="B55" s="5"/>
      <c r="C55" s="5"/>
      <c r="D55" s="717"/>
      <c r="E55" s="697"/>
    </row>
    <row r="56" spans="1:5">
      <c r="A56" s="700"/>
      <c r="B56" s="5"/>
      <c r="C56" s="5"/>
      <c r="D56" s="717"/>
      <c r="E56" s="697"/>
    </row>
    <row r="57" spans="1:5">
      <c r="A57" s="700"/>
      <c r="B57" s="5"/>
      <c r="C57" s="5"/>
      <c r="D57" s="717"/>
      <c r="E57" s="697"/>
    </row>
    <row r="58" spans="1:5">
      <c r="A58" s="700"/>
      <c r="B58" s="5"/>
      <c r="C58" s="5"/>
      <c r="D58" s="717"/>
      <c r="E58" s="697"/>
    </row>
    <row r="59" spans="1:5">
      <c r="A59" s="700"/>
      <c r="B59" s="5"/>
      <c r="C59" s="5"/>
      <c r="D59" s="717"/>
      <c r="E59" s="697"/>
    </row>
    <row r="60" spans="1:5">
      <c r="A60" s="700"/>
      <c r="B60" s="5"/>
      <c r="C60" s="5"/>
      <c r="D60" s="717"/>
      <c r="E60" s="697"/>
    </row>
    <row r="61" spans="1:5">
      <c r="A61" s="700"/>
      <c r="B61" s="5"/>
      <c r="C61" s="5"/>
      <c r="D61" s="717"/>
      <c r="E61" s="697"/>
    </row>
    <row r="62" spans="1:5">
      <c r="A62" s="700"/>
      <c r="B62" s="5"/>
      <c r="C62" s="5"/>
      <c r="D62" s="717"/>
      <c r="E62" s="697"/>
    </row>
    <row r="63" spans="1:5">
      <c r="A63" s="700"/>
      <c r="B63" s="5"/>
      <c r="C63" s="5"/>
      <c r="D63" s="717"/>
      <c r="E63" s="697"/>
    </row>
    <row r="64" spans="1:5">
      <c r="A64" s="700"/>
      <c r="B64" s="5"/>
      <c r="C64" s="5"/>
      <c r="D64" s="717"/>
      <c r="E64" s="697"/>
    </row>
    <row r="65" spans="1:5">
      <c r="A65" s="700"/>
      <c r="B65" s="5"/>
      <c r="C65" s="5"/>
      <c r="D65" s="717"/>
      <c r="E65" s="697"/>
    </row>
    <row r="66" spans="1:5">
      <c r="A66" s="700"/>
      <c r="B66" s="5"/>
      <c r="C66" s="5"/>
      <c r="D66" s="717"/>
      <c r="E66" s="697"/>
    </row>
    <row r="67" spans="1:5">
      <c r="A67" s="700"/>
      <c r="B67" s="5"/>
      <c r="C67" s="5"/>
      <c r="D67" s="717"/>
      <c r="E67" s="697"/>
    </row>
    <row r="68" spans="1:5">
      <c r="A68" s="700"/>
      <c r="B68" s="5"/>
      <c r="C68" s="5"/>
      <c r="D68" s="717"/>
      <c r="E68" s="697"/>
    </row>
    <row r="69" spans="1:5">
      <c r="A69" s="700"/>
      <c r="B69" s="5"/>
      <c r="C69" s="5"/>
      <c r="D69" s="717"/>
      <c r="E69" s="697"/>
    </row>
    <row r="70" spans="1:5">
      <c r="A70" s="700"/>
      <c r="B70" s="5"/>
      <c r="C70" s="5"/>
      <c r="D70" s="717"/>
      <c r="E70" s="697"/>
    </row>
    <row r="71" spans="1:5">
      <c r="A71" s="700"/>
      <c r="B71" s="5"/>
      <c r="C71" s="5"/>
      <c r="D71" s="717"/>
      <c r="E71" s="697"/>
    </row>
    <row r="72" spans="1:5">
      <c r="A72" s="700"/>
      <c r="B72" s="5"/>
      <c r="C72" s="5"/>
      <c r="D72" s="717"/>
      <c r="E72" s="697"/>
    </row>
    <row r="73" spans="1:5">
      <c r="A73" s="700"/>
      <c r="B73" s="5"/>
      <c r="C73" s="5"/>
      <c r="D73" s="717"/>
      <c r="E73" s="697"/>
    </row>
    <row r="74" spans="1:5" ht="15.75" thickBot="1">
      <c r="A74" s="718"/>
      <c r="B74" s="698"/>
      <c r="C74" s="698"/>
      <c r="D74" s="719"/>
      <c r="E74" s="699"/>
    </row>
    <row r="75" spans="1:5" ht="18">
      <c r="A75" s="69" t="s">
        <v>1787</v>
      </c>
      <c r="B75" s="519"/>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7"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CN345"/>
  <sheetViews>
    <sheetView defaultGridColor="0" topLeftCell="D1" colorId="22" zoomScaleNormal="100" zoomScaleSheetLayoutView="50" workbookViewId="0">
      <selection activeCell="C46" sqref="C46"/>
    </sheetView>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1799</v>
      </c>
      <c r="B1" s="227"/>
      <c r="C1" s="228" t="s">
        <v>3290</v>
      </c>
      <c r="D1" s="228" t="s">
        <v>1801</v>
      </c>
      <c r="E1" s="259" t="s">
        <v>1802</v>
      </c>
      <c r="F1" s="29" t="s">
        <v>1799</v>
      </c>
      <c r="G1" s="66"/>
      <c r="H1" s="228" t="s">
        <v>3290</v>
      </c>
      <c r="I1" s="228" t="s">
        <v>1801</v>
      </c>
      <c r="J1" s="229" t="s">
        <v>1802</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 xml:space="preserve">New York State Electric &amp; Gas Corporation </v>
      </c>
      <c r="B2" s="81"/>
      <c r="C2" s="78" t="s">
        <v>1817</v>
      </c>
      <c r="D2" s="78" t="s">
        <v>3309</v>
      </c>
      <c r="E2" s="83"/>
      <c r="F2" s="72" t="str">
        <f>'Data Sheet'!$C$25</f>
        <v xml:space="preserve">New York State Electric &amp; Gas Corporation </v>
      </c>
      <c r="G2" s="17"/>
      <c r="H2" s="78" t="s">
        <v>1817</v>
      </c>
      <c r="I2" s="78" t="s">
        <v>3309</v>
      </c>
      <c r="J2" s="97"/>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7"/>
      <c r="C3" s="86" t="s">
        <v>2993</v>
      </c>
      <c r="D3" s="703" t="str">
        <f>'Data Sheet'!$C$40</f>
        <v xml:space="preserve"> </v>
      </c>
      <c r="E3" s="110" t="str">
        <f>'Data Sheet'!$C$38</f>
        <v>12/31/2017</v>
      </c>
      <c r="F3" s="74"/>
      <c r="G3" s="77" t="s">
        <v>1788</v>
      </c>
      <c r="H3" s="86" t="s">
        <v>2993</v>
      </c>
      <c r="I3" s="703" t="str">
        <f>'Data Sheet'!$C$40</f>
        <v xml:space="preserve"> </v>
      </c>
      <c r="J3" s="17" t="str">
        <f>'Data Sheet'!$C$38</f>
        <v>12/31/2017</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30" t="s">
        <v>3301</v>
      </c>
      <c r="B4" s="231"/>
      <c r="C4" s="231"/>
      <c r="D4" s="231"/>
      <c r="E4" s="232"/>
      <c r="F4" s="230" t="s">
        <v>3302</v>
      </c>
      <c r="G4" s="231"/>
      <c r="H4" s="231"/>
      <c r="I4" s="231"/>
      <c r="J4" s="231"/>
      <c r="K4" s="231"/>
      <c r="L4" s="232"/>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94" t="s">
        <v>121</v>
      </c>
      <c r="B6" s="17"/>
      <c r="C6" s="17" t="s">
        <v>129</v>
      </c>
      <c r="D6" s="17"/>
      <c r="E6" s="73"/>
      <c r="F6" s="694" t="s">
        <v>130</v>
      </c>
      <c r="G6" s="17"/>
      <c r="H6" s="17"/>
      <c r="I6" s="398" t="s">
        <v>3303</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94" t="s">
        <v>3304</v>
      </c>
      <c r="B7" s="17"/>
      <c r="C7" s="17" t="s">
        <v>3305</v>
      </c>
      <c r="D7" s="17"/>
      <c r="E7" s="73"/>
      <c r="F7" s="694" t="s">
        <v>3306</v>
      </c>
      <c r="G7" s="17"/>
      <c r="H7" s="17"/>
      <c r="I7" s="398" t="s">
        <v>3307</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94" t="s">
        <v>3308</v>
      </c>
      <c r="B8" s="17"/>
      <c r="C8" s="17" t="s">
        <v>128</v>
      </c>
      <c r="D8" s="17"/>
      <c r="E8" s="73"/>
      <c r="F8" s="694" t="s">
        <v>131</v>
      </c>
      <c r="G8" s="17"/>
      <c r="H8" s="17"/>
      <c r="I8" s="398"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94" t="s">
        <v>1351</v>
      </c>
      <c r="B9" s="17"/>
      <c r="C9" s="17" t="s">
        <v>1352</v>
      </c>
      <c r="D9" s="17"/>
      <c r="E9" s="73"/>
      <c r="F9" s="694" t="s">
        <v>1353</v>
      </c>
      <c r="G9" s="17"/>
      <c r="H9" s="17"/>
      <c r="I9" s="398" t="s">
        <v>1354</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94" t="s">
        <v>122</v>
      </c>
      <c r="B10" s="17"/>
      <c r="C10" s="17" t="s">
        <v>1355</v>
      </c>
      <c r="D10" s="17"/>
      <c r="E10" s="73"/>
      <c r="F10" s="694" t="s">
        <v>1356</v>
      </c>
      <c r="G10" s="17"/>
      <c r="H10" s="17"/>
      <c r="I10" s="398" t="s">
        <v>211</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94" t="s">
        <v>212</v>
      </c>
      <c r="B11" s="17"/>
      <c r="C11" s="17" t="s">
        <v>127</v>
      </c>
      <c r="D11" s="17"/>
      <c r="E11" s="73"/>
      <c r="F11" s="694" t="s">
        <v>213</v>
      </c>
      <c r="G11" s="17"/>
      <c r="H11" s="17"/>
      <c r="I11" s="398" t="s">
        <v>195</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94" t="s">
        <v>123</v>
      </c>
      <c r="B12" s="17"/>
      <c r="C12" s="17" t="s">
        <v>196</v>
      </c>
      <c r="D12" s="17"/>
      <c r="E12" s="73"/>
      <c r="F12" s="694" t="s">
        <v>132</v>
      </c>
      <c r="G12" s="17"/>
      <c r="H12" s="17"/>
      <c r="I12" s="398"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94" t="s">
        <v>2799</v>
      </c>
      <c r="B13" s="17"/>
      <c r="C13" s="17" t="s">
        <v>2800</v>
      </c>
      <c r="D13" s="17"/>
      <c r="E13" s="73"/>
      <c r="F13" s="694" t="s">
        <v>2801</v>
      </c>
      <c r="G13" s="17"/>
      <c r="H13" s="17"/>
      <c r="I13" s="398" t="s">
        <v>2802</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94" t="s">
        <v>2803</v>
      </c>
      <c r="B14" s="17"/>
      <c r="C14" s="17" t="s">
        <v>2804</v>
      </c>
      <c r="D14" s="17"/>
      <c r="E14" s="73"/>
      <c r="F14" s="694" t="s">
        <v>3310</v>
      </c>
      <c r="G14" s="17"/>
      <c r="H14" s="17"/>
      <c r="I14" s="398" t="s">
        <v>3311</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94" t="s">
        <v>124</v>
      </c>
      <c r="B15" s="17"/>
      <c r="C15" s="17" t="s">
        <v>3312</v>
      </c>
      <c r="D15" s="17"/>
      <c r="E15" s="73"/>
      <c r="F15" s="694" t="s">
        <v>3313</v>
      </c>
      <c r="G15" s="17"/>
      <c r="H15" s="17"/>
      <c r="I15" s="398" t="s">
        <v>3314</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94" t="s">
        <v>3315</v>
      </c>
      <c r="B16" s="17"/>
      <c r="C16" s="17" t="s">
        <v>126</v>
      </c>
      <c r="D16" s="17"/>
      <c r="E16" s="73"/>
      <c r="F16" s="694" t="s">
        <v>3316</v>
      </c>
      <c r="G16" s="17"/>
      <c r="H16" s="17"/>
      <c r="I16" s="398" t="s">
        <v>3317</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94" t="s">
        <v>3318</v>
      </c>
      <c r="B17" s="17"/>
      <c r="C17" s="17" t="s">
        <v>3319</v>
      </c>
      <c r="D17" s="17"/>
      <c r="E17" s="73"/>
      <c r="F17" s="694" t="s">
        <v>3320</v>
      </c>
      <c r="G17" s="17"/>
      <c r="H17" s="17"/>
      <c r="I17" s="398" t="s">
        <v>3321</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94" t="s">
        <v>3322</v>
      </c>
      <c r="B18" s="17"/>
      <c r="C18" s="17" t="s">
        <v>3323</v>
      </c>
      <c r="D18" s="17"/>
      <c r="E18" s="73"/>
      <c r="F18" s="694" t="s">
        <v>3324</v>
      </c>
      <c r="G18" s="17"/>
      <c r="H18" s="17"/>
      <c r="I18" s="398"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94" t="s">
        <v>125</v>
      </c>
      <c r="B19" s="17"/>
      <c r="C19" s="17" t="s">
        <v>3325</v>
      </c>
      <c r="D19" s="17"/>
      <c r="E19" s="73"/>
      <c r="F19" s="694" t="s">
        <v>133</v>
      </c>
      <c r="G19" s="17"/>
      <c r="H19" s="17"/>
      <c r="I19" s="398" t="s">
        <v>3326</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94" t="s">
        <v>2881</v>
      </c>
      <c r="B20" s="17"/>
      <c r="C20" s="17" t="s">
        <v>2882</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94" t="s">
        <v>2883</v>
      </c>
      <c r="B21" s="17"/>
      <c r="C21" s="17" t="s">
        <v>2884</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6" t="s">
        <v>1788</v>
      </c>
      <c r="B23" s="88" t="s">
        <v>1788</v>
      </c>
      <c r="C23" s="82"/>
      <c r="D23" s="82"/>
      <c r="E23" s="85"/>
      <c r="F23" s="366" t="s">
        <v>1788</v>
      </c>
      <c r="G23" s="82"/>
      <c r="H23" s="231" t="s">
        <v>2885</v>
      </c>
      <c r="I23" s="369"/>
      <c r="J23" s="540" t="s">
        <v>2886</v>
      </c>
      <c r="K23" s="82"/>
      <c r="L23" s="95"/>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1788</v>
      </c>
      <c r="B24" s="17" t="s">
        <v>2887</v>
      </c>
      <c r="C24" s="81"/>
      <c r="D24" s="292" t="s">
        <v>2888</v>
      </c>
      <c r="E24" s="83" t="s">
        <v>2889</v>
      </c>
      <c r="F24" s="277" t="s">
        <v>2890</v>
      </c>
      <c r="G24" s="292" t="s">
        <v>1147</v>
      </c>
      <c r="H24" s="81"/>
      <c r="I24" s="82"/>
      <c r="J24" s="292" t="s">
        <v>2891</v>
      </c>
      <c r="K24" s="292" t="s">
        <v>2892</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7" t="s">
        <v>1728</v>
      </c>
      <c r="B25" s="17" t="s">
        <v>2893</v>
      </c>
      <c r="C25" s="81"/>
      <c r="D25" s="292" t="s">
        <v>3065</v>
      </c>
      <c r="E25" s="83" t="s">
        <v>2894</v>
      </c>
      <c r="F25" s="277" t="s">
        <v>2895</v>
      </c>
      <c r="G25" s="292" t="s">
        <v>3074</v>
      </c>
      <c r="H25" s="292" t="s">
        <v>2896</v>
      </c>
      <c r="I25" s="292" t="s">
        <v>2897</v>
      </c>
      <c r="J25" s="292" t="s">
        <v>2898</v>
      </c>
      <c r="K25" s="292" t="s">
        <v>1838</v>
      </c>
      <c r="L25" s="237" t="s">
        <v>1728</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7" t="s">
        <v>1731</v>
      </c>
      <c r="B26" s="17"/>
      <c r="C26" s="81"/>
      <c r="D26" s="292" t="s">
        <v>2899</v>
      </c>
      <c r="E26" s="83" t="s">
        <v>2900</v>
      </c>
      <c r="F26" s="80"/>
      <c r="G26" s="81"/>
      <c r="H26" s="81"/>
      <c r="I26" s="81"/>
      <c r="J26" s="292" t="s">
        <v>2901</v>
      </c>
      <c r="K26" s="81"/>
      <c r="L26" s="237" t="s">
        <v>1731</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92" t="s">
        <v>2902</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92" t="s">
        <v>2903</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91" t="s">
        <v>2904</v>
      </c>
      <c r="C29" s="117"/>
      <c r="D29" s="291" t="s">
        <v>3022</v>
      </c>
      <c r="E29" s="237" t="s">
        <v>3023</v>
      </c>
      <c r="F29" s="277" t="s">
        <v>3024</v>
      </c>
      <c r="G29" s="291" t="s">
        <v>2346</v>
      </c>
      <c r="H29" s="650" t="s">
        <v>2347</v>
      </c>
      <c r="I29" s="291" t="s">
        <v>2348</v>
      </c>
      <c r="J29" s="650" t="s">
        <v>2349</v>
      </c>
      <c r="K29" s="291" t="s">
        <v>2350</v>
      </c>
      <c r="L29" s="110"/>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6" t="s">
        <v>1736</v>
      </c>
      <c r="B30" s="370" t="s">
        <v>2905</v>
      </c>
      <c r="C30" s="82"/>
      <c r="D30" s="82">
        <v>0</v>
      </c>
      <c r="E30" s="85"/>
      <c r="F30" s="366"/>
      <c r="G30" s="82"/>
      <c r="H30" s="82"/>
      <c r="I30" s="82"/>
      <c r="J30" s="88"/>
      <c r="K30" s="84"/>
      <c r="L30" s="331" t="s">
        <v>1736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7" t="s">
        <v>1737</v>
      </c>
      <c r="B31" s="17" t="s">
        <v>5636</v>
      </c>
      <c r="C31" s="81"/>
      <c r="D31" s="371">
        <v>0</v>
      </c>
      <c r="E31" s="73"/>
      <c r="F31" s="80"/>
      <c r="G31" s="81"/>
      <c r="H31" s="81"/>
      <c r="I31" s="371"/>
      <c r="J31" s="371"/>
      <c r="K31" s="78"/>
      <c r="L31" s="237" t="s">
        <v>1737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7" t="s">
        <v>1738</v>
      </c>
      <c r="B32" s="17" t="s">
        <v>5637</v>
      </c>
      <c r="C32" s="81"/>
      <c r="D32" s="354">
        <v>34000000</v>
      </c>
      <c r="E32" s="312">
        <v>246220</v>
      </c>
      <c r="F32" s="3184">
        <v>42116</v>
      </c>
      <c r="G32" s="3185">
        <v>49035</v>
      </c>
      <c r="H32" s="3185">
        <v>42116</v>
      </c>
      <c r="I32" s="3185">
        <v>49035</v>
      </c>
      <c r="J32" s="354">
        <v>34000000</v>
      </c>
      <c r="K32" s="318">
        <v>807500</v>
      </c>
      <c r="L32" s="237" t="s">
        <v>1738</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7" t="s">
        <v>1739</v>
      </c>
      <c r="B33" s="17" t="s">
        <v>5638</v>
      </c>
      <c r="C33" s="81"/>
      <c r="D33" s="354">
        <v>65000000</v>
      </c>
      <c r="E33" s="312">
        <v>467476</v>
      </c>
      <c r="F33" s="3184">
        <v>42116</v>
      </c>
      <c r="G33" s="3185">
        <v>46204</v>
      </c>
      <c r="H33" s="3185">
        <v>42116</v>
      </c>
      <c r="I33" s="3185">
        <v>46204</v>
      </c>
      <c r="J33" s="354">
        <v>65000000</v>
      </c>
      <c r="K33" s="318">
        <v>1543750</v>
      </c>
      <c r="L33" s="237" t="s">
        <v>1739</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7" t="s">
        <v>1740</v>
      </c>
      <c r="B34" s="17" t="s">
        <v>5639</v>
      </c>
      <c r="C34" s="81"/>
      <c r="D34" s="354">
        <v>37500000</v>
      </c>
      <c r="E34" s="312">
        <v>1046847</v>
      </c>
      <c r="F34" s="3184">
        <v>42116</v>
      </c>
      <c r="G34" s="3185">
        <v>47151</v>
      </c>
      <c r="H34" s="3185">
        <v>42116</v>
      </c>
      <c r="I34" s="3185">
        <v>47151</v>
      </c>
      <c r="J34" s="354">
        <v>37500000</v>
      </c>
      <c r="K34" s="318">
        <v>750000</v>
      </c>
      <c r="L34" s="237" t="s">
        <v>1740</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7" t="s">
        <v>1741</v>
      </c>
      <c r="B35" s="17" t="s">
        <v>5640</v>
      </c>
      <c r="C35" s="81"/>
      <c r="D35" s="354">
        <v>63500000</v>
      </c>
      <c r="E35" s="312">
        <v>1783338</v>
      </c>
      <c r="F35" s="3184">
        <v>42116</v>
      </c>
      <c r="G35" s="3185">
        <v>47270</v>
      </c>
      <c r="H35" s="3185">
        <v>42116</v>
      </c>
      <c r="I35" s="3185">
        <v>47270</v>
      </c>
      <c r="J35" s="354">
        <v>63500000</v>
      </c>
      <c r="K35" s="318">
        <v>1270000</v>
      </c>
      <c r="L35" s="237" t="s">
        <v>1741</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7" t="s">
        <v>1742</v>
      </c>
      <c r="B36" s="17" t="s">
        <v>5641</v>
      </c>
      <c r="C36" s="81"/>
      <c r="D36" s="354">
        <v>100000000</v>
      </c>
      <c r="E36" s="312">
        <v>6557311</v>
      </c>
      <c r="F36" s="3184">
        <v>38225</v>
      </c>
      <c r="G36" s="3185">
        <v>49035</v>
      </c>
      <c r="H36" s="3185">
        <v>38231</v>
      </c>
      <c r="I36" s="3185">
        <v>49035</v>
      </c>
      <c r="J36" s="354">
        <v>0</v>
      </c>
      <c r="K36" s="318">
        <v>5168</v>
      </c>
      <c r="L36" s="237" t="s">
        <v>1742</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7" t="s">
        <v>1743</v>
      </c>
      <c r="B37" s="17"/>
      <c r="C37" s="81"/>
      <c r="D37" s="354"/>
      <c r="E37" s="312"/>
      <c r="F37" s="80"/>
      <c r="G37" s="81"/>
      <c r="H37" s="81"/>
      <c r="I37" s="81"/>
      <c r="J37" s="354"/>
      <c r="K37" s="318"/>
      <c r="L37" s="237" t="s">
        <v>1743</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7" t="s">
        <v>1744</v>
      </c>
      <c r="B38" s="17" t="s">
        <v>5642</v>
      </c>
      <c r="C38" s="81"/>
      <c r="D38" s="354">
        <v>0</v>
      </c>
      <c r="E38" s="312">
        <v>0</v>
      </c>
      <c r="F38" s="80"/>
      <c r="G38" s="81"/>
      <c r="H38" s="81"/>
      <c r="I38" s="81"/>
      <c r="J38" s="354"/>
      <c r="K38" s="318"/>
      <c r="L38" s="237" t="s">
        <v>1744</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7" t="s">
        <v>1745</v>
      </c>
      <c r="B39" s="17"/>
      <c r="C39" s="81"/>
      <c r="D39" s="354"/>
      <c r="E39" s="312"/>
      <c r="F39" s="80"/>
      <c r="G39" s="81"/>
      <c r="H39" s="81"/>
      <c r="I39" s="81"/>
      <c r="J39" s="354"/>
      <c r="K39" s="318"/>
      <c r="L39" s="237" t="s">
        <v>1745</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7" t="s">
        <v>1746</v>
      </c>
      <c r="B40" s="17" t="s">
        <v>5643</v>
      </c>
      <c r="C40" s="81"/>
      <c r="D40" s="354">
        <v>200000000</v>
      </c>
      <c r="E40" s="312">
        <v>3101462</v>
      </c>
      <c r="F40" s="3184">
        <v>37926</v>
      </c>
      <c r="G40" s="3185">
        <v>45047</v>
      </c>
      <c r="H40" s="3185">
        <v>37926</v>
      </c>
      <c r="I40" s="3185">
        <v>45047</v>
      </c>
      <c r="J40" s="354">
        <v>200000000</v>
      </c>
      <c r="K40" s="318">
        <v>11604737</v>
      </c>
      <c r="L40" s="237" t="s">
        <v>1746</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7" t="s">
        <v>1747</v>
      </c>
      <c r="B41" s="17" t="s">
        <v>5644</v>
      </c>
      <c r="C41" s="81"/>
      <c r="D41" s="354">
        <v>200000000</v>
      </c>
      <c r="E41" s="312">
        <v>1708008</v>
      </c>
      <c r="F41" s="3184">
        <v>39420</v>
      </c>
      <c r="G41" s="3185">
        <v>43084</v>
      </c>
      <c r="H41" s="3185">
        <v>39420</v>
      </c>
      <c r="I41" s="3185">
        <v>43084</v>
      </c>
      <c r="J41" s="354">
        <v>0</v>
      </c>
      <c r="K41" s="318">
        <v>11753333</v>
      </c>
      <c r="L41" s="237" t="s">
        <v>1747</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7" t="s">
        <v>1748</v>
      </c>
      <c r="B42" s="17" t="s">
        <v>5645</v>
      </c>
      <c r="C42" s="81"/>
      <c r="D42" s="354">
        <v>75000000</v>
      </c>
      <c r="E42" s="312">
        <v>106027</v>
      </c>
      <c r="F42" s="3184">
        <v>41165</v>
      </c>
      <c r="G42" s="3185">
        <v>44817</v>
      </c>
      <c r="H42" s="3185">
        <v>41165</v>
      </c>
      <c r="I42" s="3185">
        <v>44817</v>
      </c>
      <c r="J42" s="354">
        <v>75000000</v>
      </c>
      <c r="K42" s="318">
        <v>2430000</v>
      </c>
      <c r="L42" s="237" t="s">
        <v>1748</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7" t="s">
        <v>1749</v>
      </c>
      <c r="B43" s="17" t="s">
        <v>5646</v>
      </c>
      <c r="C43" s="81"/>
      <c r="D43" s="354">
        <v>75000000</v>
      </c>
      <c r="E43" s="312">
        <v>112386</v>
      </c>
      <c r="F43" s="3184">
        <v>41167</v>
      </c>
      <c r="G43" s="3185">
        <v>52124</v>
      </c>
      <c r="H43" s="3185">
        <v>41167</v>
      </c>
      <c r="I43" s="3185">
        <v>52122</v>
      </c>
      <c r="J43" s="354">
        <v>75000000</v>
      </c>
      <c r="K43" s="318">
        <v>3412500</v>
      </c>
      <c r="L43" s="237" t="s">
        <v>1749</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7" t="s">
        <v>1750</v>
      </c>
      <c r="B44" s="17" t="s">
        <v>5647</v>
      </c>
      <c r="C44" s="81"/>
      <c r="D44" s="354">
        <v>500000000</v>
      </c>
      <c r="E44" s="312">
        <v>0</v>
      </c>
      <c r="F44" s="3184">
        <v>42703</v>
      </c>
      <c r="G44" s="3185">
        <v>46357</v>
      </c>
      <c r="H44" s="3185">
        <v>42703</v>
      </c>
      <c r="I44" s="3185">
        <v>46357</v>
      </c>
      <c r="J44" s="354">
        <v>500000000</v>
      </c>
      <c r="K44" s="318">
        <v>16250000</v>
      </c>
      <c r="L44" s="237" t="s">
        <v>1750</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7" t="s">
        <v>1751</v>
      </c>
      <c r="B45" s="17"/>
      <c r="C45" s="81"/>
      <c r="D45" s="354"/>
      <c r="E45" s="312"/>
      <c r="F45" s="80"/>
      <c r="G45" s="81"/>
      <c r="H45" s="81"/>
      <c r="I45" s="81"/>
      <c r="J45" s="354"/>
      <c r="K45" s="318"/>
      <c r="L45" s="237" t="s">
        <v>1751</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7" t="s">
        <v>1752</v>
      </c>
      <c r="B46" s="17" t="s">
        <v>5648</v>
      </c>
      <c r="C46" s="81"/>
      <c r="D46" s="354"/>
      <c r="E46" s="312"/>
      <c r="F46" s="80"/>
      <c r="G46" s="81"/>
      <c r="H46" s="81"/>
      <c r="I46" s="81"/>
      <c r="J46" s="354"/>
      <c r="K46" s="318">
        <v>4020540</v>
      </c>
      <c r="L46" s="237" t="s">
        <v>1752</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7" t="s">
        <v>1753</v>
      </c>
      <c r="B47" s="17"/>
      <c r="C47" s="81"/>
      <c r="D47" s="354"/>
      <c r="E47" s="312"/>
      <c r="F47" s="80"/>
      <c r="G47" s="81"/>
      <c r="H47" s="81"/>
      <c r="I47" s="81"/>
      <c r="J47" s="354"/>
      <c r="K47" s="318"/>
      <c r="L47" s="237" t="s">
        <v>1753</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7" t="s">
        <v>1754</v>
      </c>
      <c r="B48" s="17" t="s">
        <v>5649</v>
      </c>
      <c r="C48" s="81"/>
      <c r="D48" s="354"/>
      <c r="E48" s="312"/>
      <c r="F48" s="80"/>
      <c r="G48" s="81"/>
      <c r="H48" s="81"/>
      <c r="I48" s="81"/>
      <c r="J48" s="354"/>
      <c r="K48" s="318">
        <v>-1953</v>
      </c>
      <c r="L48" s="237" t="s">
        <v>1754</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7" t="s">
        <v>1755</v>
      </c>
      <c r="B49" s="291" t="s">
        <v>1190</v>
      </c>
      <c r="C49" s="81"/>
      <c r="D49" s="249">
        <f>SUM(D31:D48)</f>
        <v>1350000000</v>
      </c>
      <c r="E49" s="247">
        <f>SUM(E31:E48)</f>
        <v>15129075</v>
      </c>
      <c r="F49" s="80"/>
      <c r="G49" s="81"/>
      <c r="H49" s="81"/>
      <c r="I49" s="81"/>
      <c r="J49" s="249">
        <f>SUM(J31:J48)</f>
        <v>1050000000</v>
      </c>
      <c r="K49" s="249">
        <f>SUM(K31:K48)</f>
        <v>53845575</v>
      </c>
      <c r="L49" s="237" t="s">
        <v>1755</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7" t="s">
        <v>589</v>
      </c>
      <c r="B50" s="17"/>
      <c r="C50" s="81"/>
      <c r="D50" s="81"/>
      <c r="E50" s="73"/>
      <c r="F50" s="80"/>
      <c r="G50" s="81"/>
      <c r="H50" s="81"/>
      <c r="I50" s="81"/>
      <c r="J50" s="81"/>
      <c r="K50" s="78"/>
      <c r="L50" s="237" t="s">
        <v>589</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7" t="s">
        <v>590</v>
      </c>
      <c r="B51" s="293" t="s">
        <v>2906</v>
      </c>
      <c r="C51" s="81"/>
      <c r="D51" s="81"/>
      <c r="E51" s="73"/>
      <c r="F51" s="80"/>
      <c r="G51" s="81"/>
      <c r="H51" s="81"/>
      <c r="I51" s="81"/>
      <c r="J51" s="81"/>
      <c r="K51" s="78"/>
      <c r="L51" s="237" t="s">
        <v>590</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7" t="s">
        <v>591</v>
      </c>
      <c r="B52" s="17"/>
      <c r="C52" s="81"/>
      <c r="D52" s="371"/>
      <c r="E52" s="317"/>
      <c r="F52" s="80"/>
      <c r="G52" s="81"/>
      <c r="H52" s="81"/>
      <c r="I52" s="81"/>
      <c r="J52" s="371"/>
      <c r="K52" s="316"/>
      <c r="L52" s="237" t="s">
        <v>591</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7" t="s">
        <v>592</v>
      </c>
      <c r="B53" s="17"/>
      <c r="C53" s="81"/>
      <c r="D53" s="354"/>
      <c r="E53" s="312"/>
      <c r="F53" s="80"/>
      <c r="G53" s="81"/>
      <c r="H53" s="81"/>
      <c r="I53" s="81"/>
      <c r="J53" s="354"/>
      <c r="K53" s="318"/>
      <c r="L53" s="237" t="s">
        <v>592</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7" t="s">
        <v>593</v>
      </c>
      <c r="B54" s="17"/>
      <c r="C54" s="81"/>
      <c r="D54" s="354"/>
      <c r="E54" s="312"/>
      <c r="F54" s="80"/>
      <c r="G54" s="81"/>
      <c r="H54" s="81"/>
      <c r="I54" s="81"/>
      <c r="J54" s="354"/>
      <c r="K54" s="318"/>
      <c r="L54" s="237" t="s">
        <v>593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7" t="s">
        <v>594</v>
      </c>
      <c r="B55" s="17"/>
      <c r="C55" s="81"/>
      <c r="D55" s="354"/>
      <c r="E55" s="312"/>
      <c r="F55" s="80"/>
      <c r="G55" s="81"/>
      <c r="H55" s="81"/>
      <c r="I55" s="81"/>
      <c r="J55" s="354"/>
      <c r="K55" s="318"/>
      <c r="L55" s="237" t="s">
        <v>594</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7" t="s">
        <v>595</v>
      </c>
      <c r="B56" s="17"/>
      <c r="C56" s="81"/>
      <c r="D56" s="354"/>
      <c r="E56" s="312"/>
      <c r="F56" s="80"/>
      <c r="G56" s="81"/>
      <c r="H56" s="81"/>
      <c r="I56" s="81"/>
      <c r="J56" s="354"/>
      <c r="K56" s="318"/>
      <c r="L56" s="237" t="s">
        <v>595</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7" t="s">
        <v>2371</v>
      </c>
      <c r="B57" s="291" t="s">
        <v>1190</v>
      </c>
      <c r="C57" s="81"/>
      <c r="D57" s="249">
        <f>SUM(D52:D56)</f>
        <v>0</v>
      </c>
      <c r="E57" s="247">
        <f>SUM(E52:E56)</f>
        <v>0</v>
      </c>
      <c r="F57" s="80"/>
      <c r="G57" s="81"/>
      <c r="H57" s="81"/>
      <c r="I57" s="81"/>
      <c r="J57" s="249">
        <f>SUM(J52:J56)</f>
        <v>0</v>
      </c>
      <c r="K57" s="249">
        <f>SUM(K52:K56)</f>
        <v>0</v>
      </c>
      <c r="L57" s="237" t="s">
        <v>2371</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7" t="s">
        <v>2372</v>
      </c>
      <c r="B58" s="17"/>
      <c r="C58" s="81"/>
      <c r="D58" s="81"/>
      <c r="E58" s="73"/>
      <c r="F58" s="80"/>
      <c r="G58" s="81"/>
      <c r="H58" s="81"/>
      <c r="I58" s="81"/>
      <c r="J58" s="81"/>
      <c r="K58" s="78"/>
      <c r="L58" s="237" t="s">
        <v>2372</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7" t="s">
        <v>2373</v>
      </c>
      <c r="B59" s="293" t="s">
        <v>1189</v>
      </c>
      <c r="C59" s="81"/>
      <c r="D59" s="81"/>
      <c r="E59" s="73"/>
      <c r="F59" s="80"/>
      <c r="G59" s="81"/>
      <c r="H59" s="81"/>
      <c r="I59" s="81"/>
      <c r="J59" s="81"/>
      <c r="K59" s="78"/>
      <c r="L59" s="237" t="s">
        <v>2373</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7" t="s">
        <v>2374</v>
      </c>
      <c r="B60" s="17" t="s">
        <v>3334</v>
      </c>
      <c r="C60" s="81"/>
      <c r="D60" s="354">
        <f>D90</f>
        <v>0</v>
      </c>
      <c r="E60" s="312">
        <f>E90</f>
        <v>0</v>
      </c>
      <c r="F60" s="80"/>
      <c r="G60" s="81"/>
      <c r="H60" s="81"/>
      <c r="I60" s="81"/>
      <c r="J60" s="354">
        <f>J90</f>
        <v>0</v>
      </c>
      <c r="K60" s="318">
        <f>K90</f>
        <v>0</v>
      </c>
      <c r="L60" s="237" t="s">
        <v>2374</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7" t="s">
        <v>2375</v>
      </c>
      <c r="B61" s="17" t="s">
        <v>3335</v>
      </c>
      <c r="C61" s="117"/>
      <c r="D61" s="354">
        <f>D127</f>
        <v>0</v>
      </c>
      <c r="E61" s="312">
        <f>E127</f>
        <v>0</v>
      </c>
      <c r="F61" s="80"/>
      <c r="G61" s="81"/>
      <c r="H61" s="81"/>
      <c r="I61" s="81"/>
      <c r="J61" s="354">
        <f>J127</f>
        <v>0</v>
      </c>
      <c r="K61" s="318">
        <f>K127</f>
        <v>0</v>
      </c>
      <c r="L61" s="237" t="s">
        <v>2375</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5" t="s">
        <v>2376</v>
      </c>
      <c r="B62" s="274" t="s">
        <v>172</v>
      </c>
      <c r="C62" s="112"/>
      <c r="D62" s="273">
        <f>D49+D57+D60+D61</f>
        <v>1350000000</v>
      </c>
      <c r="E62" s="271">
        <f>E49+E57+E60+E61</f>
        <v>15129075</v>
      </c>
      <c r="F62" s="372"/>
      <c r="G62" s="334"/>
      <c r="H62" s="334"/>
      <c r="I62" s="373"/>
      <c r="J62" s="273">
        <f>J49+J57+J60+J61</f>
        <v>1050000000</v>
      </c>
      <c r="K62" s="256">
        <f>K49+K57+K60+K61</f>
        <v>53845575</v>
      </c>
      <c r="L62" s="257" t="s">
        <v>2376</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3336</v>
      </c>
      <c r="B64" s="17"/>
      <c r="C64" s="17"/>
      <c r="D64" s="17"/>
      <c r="E64" s="17"/>
      <c r="F64" s="17" t="str">
        <f>A64</f>
        <v xml:space="preserve"> FERC FORM NO.1 (ED. 12-96) NYPSC Modified-96</v>
      </c>
      <c r="G64" s="17"/>
      <c r="H64" s="17"/>
      <c r="I64" s="17"/>
      <c r="J64" s="17"/>
      <c r="K64" s="17"/>
      <c r="L64" s="276" t="s">
        <v>3337</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3338</v>
      </c>
      <c r="B65" s="69"/>
      <c r="C65" s="69"/>
      <c r="D65" s="69"/>
      <c r="E65" s="69"/>
      <c r="F65" s="69" t="s">
        <v>3339</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 xml:space="preserve">New York State Electric &amp; Gas Corporation </v>
      </c>
      <c r="B72" s="17"/>
      <c r="C72" s="17"/>
      <c r="D72" s="693" t="str">
        <f>'Data Sheet'!$C$40</f>
        <v xml:space="preserve"> </v>
      </c>
      <c r="E72" s="17" t="str">
        <f>'Data Sheet'!$C$38</f>
        <v>12/31/2017</v>
      </c>
      <c r="F72" s="17" t="str">
        <f>'Data Sheet'!$C$25</f>
        <v xml:space="preserve">New York State Electric &amp; Gas Corporation </v>
      </c>
      <c r="G72" s="17"/>
      <c r="H72" s="17"/>
      <c r="I72" s="693" t="str">
        <f>'Data Sheet'!$C$40</f>
        <v xml:space="preserve"> </v>
      </c>
      <c r="J72" s="17" t="str">
        <f>'Data Sheet'!$C$38</f>
        <v>12/31/2017</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75"/>
      <c r="B73" s="376"/>
      <c r="C73" s="376"/>
      <c r="D73" s="376"/>
      <c r="E73" s="377"/>
      <c r="F73" s="375"/>
      <c r="G73" s="376"/>
      <c r="H73" s="376"/>
      <c r="I73" s="376"/>
      <c r="J73" s="376"/>
      <c r="K73" s="376"/>
      <c r="L73" s="37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10" t="s">
        <v>3301</v>
      </c>
      <c r="B74" s="69"/>
      <c r="C74" s="69"/>
      <c r="D74" s="69"/>
      <c r="E74" s="70"/>
      <c r="F74" s="310"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8" t="s">
        <v>1788</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6" t="s">
        <v>1788</v>
      </c>
      <c r="B76" s="88" t="s">
        <v>1788</v>
      </c>
      <c r="C76" s="82"/>
      <c r="D76" s="82"/>
      <c r="E76" s="85"/>
      <c r="F76" s="366" t="s">
        <v>1788</v>
      </c>
      <c r="G76" s="82"/>
      <c r="H76" s="231" t="s">
        <v>2885</v>
      </c>
      <c r="I76" s="369"/>
      <c r="J76" s="540" t="s">
        <v>2886</v>
      </c>
      <c r="K76" s="82"/>
      <c r="L76" s="95"/>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1788</v>
      </c>
      <c r="B77" s="17" t="s">
        <v>2887</v>
      </c>
      <c r="C77" s="81"/>
      <c r="D77" s="292" t="s">
        <v>2888</v>
      </c>
      <c r="E77" s="83" t="s">
        <v>2889</v>
      </c>
      <c r="F77" s="277" t="s">
        <v>2890</v>
      </c>
      <c r="G77" s="292" t="s">
        <v>1147</v>
      </c>
      <c r="H77" s="81"/>
      <c r="I77" s="82"/>
      <c r="J77" s="292" t="s">
        <v>2891</v>
      </c>
      <c r="K77" s="292" t="s">
        <v>2892</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7" t="s">
        <v>1728</v>
      </c>
      <c r="B78" s="17" t="s">
        <v>2893</v>
      </c>
      <c r="C78" s="81"/>
      <c r="D78" s="292" t="s">
        <v>3065</v>
      </c>
      <c r="E78" s="83" t="s">
        <v>2894</v>
      </c>
      <c r="F78" s="277" t="s">
        <v>2895</v>
      </c>
      <c r="G78" s="292" t="s">
        <v>3074</v>
      </c>
      <c r="H78" s="292" t="s">
        <v>2896</v>
      </c>
      <c r="I78" s="292" t="s">
        <v>2897</v>
      </c>
      <c r="J78" s="292" t="s">
        <v>2898</v>
      </c>
      <c r="K78" s="292" t="s">
        <v>1838</v>
      </c>
      <c r="L78" s="237" t="s">
        <v>1728</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7" t="s">
        <v>1731</v>
      </c>
      <c r="B79" s="17"/>
      <c r="C79" s="81"/>
      <c r="D79" s="292" t="s">
        <v>2899</v>
      </c>
      <c r="E79" s="83" t="s">
        <v>2900</v>
      </c>
      <c r="F79" s="80"/>
      <c r="G79" s="81"/>
      <c r="H79" s="81"/>
      <c r="I79" s="81"/>
      <c r="J79" s="292" t="s">
        <v>2901</v>
      </c>
      <c r="K79" s="81"/>
      <c r="L79" s="237" t="s">
        <v>1731</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2" t="s">
        <v>2902</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2" t="s">
        <v>2903</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1" t="s">
        <v>2904</v>
      </c>
      <c r="C82" s="117"/>
      <c r="D82" s="291" t="s">
        <v>3022</v>
      </c>
      <c r="E82" s="237" t="s">
        <v>3023</v>
      </c>
      <c r="F82" s="277" t="s">
        <v>3024</v>
      </c>
      <c r="G82" s="291" t="s">
        <v>2346</v>
      </c>
      <c r="H82" s="650" t="s">
        <v>2347</v>
      </c>
      <c r="I82" s="291" t="s">
        <v>2348</v>
      </c>
      <c r="J82" s="650" t="s">
        <v>2349</v>
      </c>
      <c r="K82" s="291" t="s">
        <v>2350</v>
      </c>
      <c r="L82" s="110"/>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6" t="s">
        <v>1736</v>
      </c>
      <c r="B83" s="370" t="s">
        <v>3334</v>
      </c>
      <c r="C83" s="82"/>
      <c r="D83" s="82"/>
      <c r="E83" s="85"/>
      <c r="F83" s="366"/>
      <c r="G83" s="82"/>
      <c r="H83" s="82"/>
      <c r="I83" s="82"/>
      <c r="J83" s="88"/>
      <c r="K83" s="84"/>
      <c r="L83" s="667" t="s">
        <v>1736</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7" t="s">
        <v>1737</v>
      </c>
      <c r="B84" s="17"/>
      <c r="C84" s="81"/>
      <c r="D84" s="371"/>
      <c r="E84" s="73"/>
      <c r="F84" s="80"/>
      <c r="G84" s="81"/>
      <c r="H84" s="81"/>
      <c r="I84" s="371"/>
      <c r="J84" s="371"/>
      <c r="K84" s="316"/>
      <c r="L84" s="379" t="s">
        <v>1737</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7" t="s">
        <v>1738</v>
      </c>
      <c r="B85" s="17"/>
      <c r="C85" s="81"/>
      <c r="D85" s="354"/>
      <c r="E85" s="312"/>
      <c r="F85" s="80"/>
      <c r="G85" s="81"/>
      <c r="H85" s="81"/>
      <c r="I85" s="81"/>
      <c r="J85" s="354"/>
      <c r="K85" s="318"/>
      <c r="L85" s="379" t="s">
        <v>1738</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7" t="s">
        <v>1739</v>
      </c>
      <c r="B86" s="17"/>
      <c r="C86" s="81"/>
      <c r="D86" s="354"/>
      <c r="E86" s="312"/>
      <c r="F86" s="80"/>
      <c r="G86" s="81"/>
      <c r="H86" s="81"/>
      <c r="I86" s="81"/>
      <c r="J86" s="354"/>
      <c r="K86" s="318"/>
      <c r="L86" s="379" t="s">
        <v>1739</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7" t="s">
        <v>1740</v>
      </c>
      <c r="B87" s="17"/>
      <c r="C87" s="81"/>
      <c r="D87" s="354"/>
      <c r="E87" s="312"/>
      <c r="F87" s="80"/>
      <c r="G87" s="81"/>
      <c r="H87" s="81"/>
      <c r="I87" s="354"/>
      <c r="J87" s="354"/>
      <c r="K87" s="318"/>
      <c r="L87" s="379" t="s">
        <v>1740</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7" t="s">
        <v>1741</v>
      </c>
      <c r="B88" s="17"/>
      <c r="C88" s="81"/>
      <c r="D88" s="354"/>
      <c r="E88" s="312"/>
      <c r="F88" s="80"/>
      <c r="G88" s="81"/>
      <c r="H88" s="81"/>
      <c r="I88" s="81"/>
      <c r="J88" s="354"/>
      <c r="K88" s="318"/>
      <c r="L88" s="379" t="s">
        <v>1741</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7" t="s">
        <v>1742</v>
      </c>
      <c r="B89" s="17"/>
      <c r="C89" s="81"/>
      <c r="D89" s="354"/>
      <c r="E89" s="312"/>
      <c r="F89" s="80"/>
      <c r="G89" s="81"/>
      <c r="H89" s="81"/>
      <c r="I89" s="81"/>
      <c r="J89" s="354"/>
      <c r="K89" s="318"/>
      <c r="L89" s="379" t="s">
        <v>1742</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7" t="s">
        <v>1743</v>
      </c>
      <c r="B90" s="291" t="s">
        <v>1190</v>
      </c>
      <c r="C90" s="81"/>
      <c r="D90" s="249">
        <f>SUM(D84:D89)</f>
        <v>0</v>
      </c>
      <c r="E90" s="247">
        <f>SUM(E84:E89)</f>
        <v>0</v>
      </c>
      <c r="F90" s="80"/>
      <c r="G90" s="81"/>
      <c r="H90" s="81"/>
      <c r="I90" s="81"/>
      <c r="J90" s="249">
        <f>SUM(J84:J89)</f>
        <v>0</v>
      </c>
      <c r="K90" s="249">
        <f>SUM(K84:K89)</f>
        <v>0</v>
      </c>
      <c r="L90" s="379" t="s">
        <v>1743</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7" t="s">
        <v>1744</v>
      </c>
      <c r="B91" s="17"/>
      <c r="C91" s="81"/>
      <c r="D91" s="81"/>
      <c r="E91" s="73"/>
      <c r="F91" s="80"/>
      <c r="G91" s="81"/>
      <c r="H91" s="81"/>
      <c r="I91" s="81"/>
      <c r="J91" s="81"/>
      <c r="K91" s="78"/>
      <c r="L91" s="379" t="s">
        <v>1744</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7" t="s">
        <v>1745</v>
      </c>
      <c r="B92" s="293" t="s">
        <v>3335</v>
      </c>
      <c r="C92" s="81"/>
      <c r="D92" s="81"/>
      <c r="E92" s="73"/>
      <c r="F92" s="80"/>
      <c r="G92" s="81"/>
      <c r="H92" s="81"/>
      <c r="I92" s="81"/>
      <c r="J92" s="81"/>
      <c r="K92" s="78"/>
      <c r="L92" s="379" t="s">
        <v>1745</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7" t="s">
        <v>1746</v>
      </c>
      <c r="B93" s="17"/>
      <c r="C93" s="81"/>
      <c r="D93" s="371"/>
      <c r="E93" s="317"/>
      <c r="F93" s="80"/>
      <c r="G93" s="81"/>
      <c r="H93" s="81"/>
      <c r="I93" s="81"/>
      <c r="J93" s="371"/>
      <c r="K93" s="316"/>
      <c r="L93" s="379" t="s">
        <v>1746</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7" t="s">
        <v>1747</v>
      </c>
      <c r="B94" s="17"/>
      <c r="C94" s="81"/>
      <c r="D94" s="354"/>
      <c r="E94" s="312"/>
      <c r="F94" s="80"/>
      <c r="G94" s="81"/>
      <c r="H94" s="81"/>
      <c r="I94" s="81"/>
      <c r="J94" s="354"/>
      <c r="K94" s="318"/>
      <c r="L94" s="379" t="s">
        <v>1747</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7" t="s">
        <v>1748</v>
      </c>
      <c r="B95" s="17"/>
      <c r="C95" s="81"/>
      <c r="D95" s="354"/>
      <c r="E95" s="312"/>
      <c r="F95" s="80"/>
      <c r="G95" s="81"/>
      <c r="H95" s="81"/>
      <c r="I95" s="81"/>
      <c r="J95" s="354"/>
      <c r="K95" s="318"/>
      <c r="L95" s="379" t="s">
        <v>1748</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7" t="s">
        <v>1749</v>
      </c>
      <c r="B96" s="17"/>
      <c r="C96" s="81"/>
      <c r="D96" s="354"/>
      <c r="E96" s="312"/>
      <c r="F96" s="80"/>
      <c r="G96" s="81"/>
      <c r="H96" s="81"/>
      <c r="I96" s="81"/>
      <c r="J96" s="354"/>
      <c r="K96" s="318"/>
      <c r="L96" s="379" t="s">
        <v>1749</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7" t="s">
        <v>1750</v>
      </c>
      <c r="B97" s="17"/>
      <c r="C97" s="81"/>
      <c r="D97" s="354"/>
      <c r="E97" s="312"/>
      <c r="F97" s="80"/>
      <c r="G97" s="81"/>
      <c r="H97" s="81"/>
      <c r="I97" s="81"/>
      <c r="J97" s="354"/>
      <c r="K97" s="318"/>
      <c r="L97" s="379" t="s">
        <v>1750</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7" t="s">
        <v>1751</v>
      </c>
      <c r="B98" s="17"/>
      <c r="C98" s="81"/>
      <c r="D98" s="354"/>
      <c r="E98" s="312"/>
      <c r="F98" s="80"/>
      <c r="G98" s="81"/>
      <c r="H98" s="81"/>
      <c r="I98" s="81"/>
      <c r="J98" s="354"/>
      <c r="K98" s="318"/>
      <c r="L98" s="379" t="s">
        <v>1751</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7" t="s">
        <v>1752</v>
      </c>
      <c r="B99" s="17"/>
      <c r="C99" s="81"/>
      <c r="D99" s="354"/>
      <c r="E99" s="312"/>
      <c r="F99" s="80"/>
      <c r="G99" s="81"/>
      <c r="H99" s="81"/>
      <c r="I99" s="81"/>
      <c r="J99" s="354"/>
      <c r="K99" s="318"/>
      <c r="L99" s="379" t="s">
        <v>1752</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7" t="s">
        <v>1753</v>
      </c>
      <c r="B100" s="17"/>
      <c r="C100" s="81"/>
      <c r="D100" s="354"/>
      <c r="E100" s="312"/>
      <c r="F100" s="80"/>
      <c r="G100" s="81"/>
      <c r="H100" s="81"/>
      <c r="I100" s="81"/>
      <c r="J100" s="354"/>
      <c r="K100" s="318"/>
      <c r="L100" s="379" t="s">
        <v>1753</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7" t="s">
        <v>1754</v>
      </c>
      <c r="B101" s="17"/>
      <c r="C101" s="81"/>
      <c r="D101" s="354"/>
      <c r="E101" s="312"/>
      <c r="F101" s="80"/>
      <c r="G101" s="81"/>
      <c r="H101" s="81"/>
      <c r="I101" s="81"/>
      <c r="J101" s="354"/>
      <c r="K101" s="318"/>
      <c r="L101" s="379" t="s">
        <v>1754</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7" t="s">
        <v>1755</v>
      </c>
      <c r="B102" s="17"/>
      <c r="C102" s="81"/>
      <c r="D102" s="354"/>
      <c r="E102" s="312"/>
      <c r="F102" s="80"/>
      <c r="G102" s="81"/>
      <c r="H102" s="81"/>
      <c r="I102" s="81"/>
      <c r="J102" s="354"/>
      <c r="K102" s="318"/>
      <c r="L102" s="379" t="s">
        <v>1755</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7" t="s">
        <v>589</v>
      </c>
      <c r="B103" s="17"/>
      <c r="C103" s="81"/>
      <c r="D103" s="354"/>
      <c r="E103" s="312"/>
      <c r="F103" s="80"/>
      <c r="G103" s="81"/>
      <c r="H103" s="81"/>
      <c r="I103" s="81"/>
      <c r="J103" s="354"/>
      <c r="K103" s="318"/>
      <c r="L103" s="379" t="s">
        <v>589</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7" t="s">
        <v>590</v>
      </c>
      <c r="B104" s="17"/>
      <c r="C104" s="81"/>
      <c r="D104" s="354"/>
      <c r="E104" s="312"/>
      <c r="F104" s="80"/>
      <c r="G104" s="81"/>
      <c r="H104" s="81"/>
      <c r="I104" s="81"/>
      <c r="J104" s="354"/>
      <c r="K104" s="318"/>
      <c r="L104" s="379" t="s">
        <v>590</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7" t="s">
        <v>591</v>
      </c>
      <c r="B105" s="17"/>
      <c r="C105" s="81"/>
      <c r="D105" s="354"/>
      <c r="E105" s="312"/>
      <c r="F105" s="80"/>
      <c r="G105" s="81"/>
      <c r="H105" s="81"/>
      <c r="I105" s="81"/>
      <c r="J105" s="354"/>
      <c r="K105" s="318"/>
      <c r="L105" s="379" t="s">
        <v>591</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7" t="s">
        <v>592</v>
      </c>
      <c r="B106" s="17"/>
      <c r="C106" s="81"/>
      <c r="D106" s="354"/>
      <c r="E106" s="312"/>
      <c r="F106" s="80"/>
      <c r="G106" s="81"/>
      <c r="H106" s="81"/>
      <c r="I106" s="81"/>
      <c r="J106" s="354"/>
      <c r="K106" s="318"/>
      <c r="L106" s="379" t="s">
        <v>592</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7" t="s">
        <v>593</v>
      </c>
      <c r="B107" s="17"/>
      <c r="C107" s="81"/>
      <c r="D107" s="354"/>
      <c r="E107" s="312"/>
      <c r="F107" s="80"/>
      <c r="G107" s="81"/>
      <c r="H107" s="81"/>
      <c r="I107" s="81"/>
      <c r="J107" s="354"/>
      <c r="K107" s="318"/>
      <c r="L107" s="379" t="s">
        <v>593</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7" t="s">
        <v>594</v>
      </c>
      <c r="B108" s="17"/>
      <c r="C108" s="81"/>
      <c r="D108" s="354"/>
      <c r="E108" s="312"/>
      <c r="F108" s="80"/>
      <c r="G108" s="81"/>
      <c r="H108" s="81"/>
      <c r="I108" s="81"/>
      <c r="J108" s="354"/>
      <c r="K108" s="318"/>
      <c r="L108" s="379" t="s">
        <v>594</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7" t="s">
        <v>595</v>
      </c>
      <c r="B109" s="17"/>
      <c r="C109" s="81"/>
      <c r="D109" s="354"/>
      <c r="E109" s="312"/>
      <c r="F109" s="80"/>
      <c r="G109" s="81"/>
      <c r="H109" s="81"/>
      <c r="I109" s="81"/>
      <c r="J109" s="354"/>
      <c r="K109" s="318"/>
      <c r="L109" s="379" t="s">
        <v>595</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7" t="s">
        <v>2371</v>
      </c>
      <c r="B110" s="17"/>
      <c r="C110" s="81"/>
      <c r="D110" s="354"/>
      <c r="E110" s="312"/>
      <c r="F110" s="80"/>
      <c r="G110" s="81"/>
      <c r="H110" s="81"/>
      <c r="I110" s="81"/>
      <c r="J110" s="354"/>
      <c r="K110" s="318"/>
      <c r="L110" s="379" t="s">
        <v>2371</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7" t="s">
        <v>2372</v>
      </c>
      <c r="B111" s="17"/>
      <c r="C111" s="81"/>
      <c r="D111" s="354"/>
      <c r="E111" s="312"/>
      <c r="F111" s="80"/>
      <c r="G111" s="81"/>
      <c r="H111" s="81"/>
      <c r="I111" s="81"/>
      <c r="J111" s="354"/>
      <c r="K111" s="318"/>
      <c r="L111" s="379" t="s">
        <v>2372</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7" t="s">
        <v>2373</v>
      </c>
      <c r="B112" s="17"/>
      <c r="C112" s="81"/>
      <c r="D112" s="354"/>
      <c r="E112" s="312"/>
      <c r="F112" s="80"/>
      <c r="G112" s="81"/>
      <c r="H112" s="81"/>
      <c r="I112" s="81"/>
      <c r="J112" s="354"/>
      <c r="K112" s="318"/>
      <c r="L112" s="379" t="s">
        <v>2373</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7" t="s">
        <v>2374</v>
      </c>
      <c r="B113" s="17"/>
      <c r="C113" s="81"/>
      <c r="D113" s="354"/>
      <c r="E113" s="312"/>
      <c r="F113" s="80"/>
      <c r="G113" s="81"/>
      <c r="H113" s="81"/>
      <c r="I113" s="81"/>
      <c r="J113" s="354"/>
      <c r="K113" s="318"/>
      <c r="L113" s="379" t="s">
        <v>2374</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7" t="s">
        <v>2375</v>
      </c>
      <c r="B114" s="17"/>
      <c r="C114" s="81"/>
      <c r="D114" s="354"/>
      <c r="E114" s="312"/>
      <c r="F114" s="80"/>
      <c r="G114" s="81"/>
      <c r="H114" s="81"/>
      <c r="I114" s="81"/>
      <c r="J114" s="354"/>
      <c r="K114" s="318"/>
      <c r="L114" s="379" t="s">
        <v>2375</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7">
        <v>33</v>
      </c>
      <c r="B115" s="17"/>
      <c r="C115" s="81"/>
      <c r="D115" s="354"/>
      <c r="E115" s="312"/>
      <c r="F115" s="80"/>
      <c r="G115" s="81"/>
      <c r="H115" s="81"/>
      <c r="I115" s="81"/>
      <c r="J115" s="354"/>
      <c r="K115" s="318"/>
      <c r="L115" s="379">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7">
        <v>34</v>
      </c>
      <c r="B116" s="17"/>
      <c r="C116" s="81"/>
      <c r="D116" s="354"/>
      <c r="E116" s="312"/>
      <c r="F116" s="80"/>
      <c r="G116" s="81"/>
      <c r="H116" s="81"/>
      <c r="I116" s="81"/>
      <c r="J116" s="354"/>
      <c r="K116" s="318"/>
      <c r="L116" s="379">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7">
        <v>35</v>
      </c>
      <c r="B117" s="17"/>
      <c r="C117" s="81"/>
      <c r="D117" s="354"/>
      <c r="E117" s="312"/>
      <c r="F117" s="80"/>
      <c r="G117" s="81"/>
      <c r="H117" s="81"/>
      <c r="I117" s="81"/>
      <c r="J117" s="354"/>
      <c r="K117" s="318"/>
      <c r="L117" s="379">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7">
        <v>36</v>
      </c>
      <c r="B118" s="17"/>
      <c r="C118" s="81"/>
      <c r="D118" s="354"/>
      <c r="E118" s="312"/>
      <c r="F118" s="80"/>
      <c r="G118" s="81"/>
      <c r="H118" s="81"/>
      <c r="I118" s="81"/>
      <c r="J118" s="354"/>
      <c r="K118" s="318"/>
      <c r="L118" s="379">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7">
        <v>37</v>
      </c>
      <c r="B119" s="17"/>
      <c r="C119" s="81"/>
      <c r="D119" s="354"/>
      <c r="E119" s="312"/>
      <c r="F119" s="80"/>
      <c r="G119" s="81"/>
      <c r="H119" s="81"/>
      <c r="I119" s="81"/>
      <c r="J119" s="354"/>
      <c r="K119" s="318"/>
      <c r="L119" s="379">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7">
        <v>38</v>
      </c>
      <c r="B120" s="17"/>
      <c r="C120" s="81"/>
      <c r="D120" s="354"/>
      <c r="E120" s="312"/>
      <c r="F120" s="80"/>
      <c r="G120" s="81"/>
      <c r="H120" s="81"/>
      <c r="I120" s="81"/>
      <c r="J120" s="354"/>
      <c r="K120" s="318"/>
      <c r="L120" s="379">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7">
        <v>39</v>
      </c>
      <c r="B121" s="17"/>
      <c r="C121" s="81"/>
      <c r="D121" s="354"/>
      <c r="E121" s="312"/>
      <c r="F121" s="80"/>
      <c r="G121" s="81"/>
      <c r="H121" s="81"/>
      <c r="I121" s="81"/>
      <c r="J121" s="354"/>
      <c r="K121" s="318"/>
      <c r="L121" s="379">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7">
        <v>40</v>
      </c>
      <c r="B122" s="17"/>
      <c r="C122" s="81"/>
      <c r="D122" s="354"/>
      <c r="E122" s="312"/>
      <c r="F122" s="80"/>
      <c r="G122" s="81"/>
      <c r="H122" s="81"/>
      <c r="I122" s="81"/>
      <c r="J122" s="354"/>
      <c r="K122" s="318"/>
      <c r="L122" s="379">
        <v>40</v>
      </c>
    </row>
    <row r="123" spans="1:92">
      <c r="A123" s="277">
        <v>41</v>
      </c>
      <c r="B123" s="17"/>
      <c r="C123" s="81"/>
      <c r="D123" s="354"/>
      <c r="E123" s="312"/>
      <c r="F123" s="80"/>
      <c r="G123" s="81"/>
      <c r="H123" s="81"/>
      <c r="I123" s="81"/>
      <c r="J123" s="354"/>
      <c r="K123" s="318"/>
      <c r="L123" s="379">
        <v>41</v>
      </c>
    </row>
    <row r="124" spans="1:92">
      <c r="A124" s="277">
        <v>42</v>
      </c>
      <c r="B124" s="17"/>
      <c r="C124" s="81"/>
      <c r="D124" s="354"/>
      <c r="E124" s="312"/>
      <c r="F124" s="80"/>
      <c r="G124" s="81"/>
      <c r="H124" s="81"/>
      <c r="I124" s="81"/>
      <c r="J124" s="354"/>
      <c r="K124" s="318"/>
      <c r="L124" s="379">
        <v>42</v>
      </c>
    </row>
    <row r="125" spans="1:92">
      <c r="A125" s="277">
        <v>43</v>
      </c>
      <c r="B125" s="17"/>
      <c r="C125" s="81"/>
      <c r="D125" s="354"/>
      <c r="E125" s="312"/>
      <c r="F125" s="80"/>
      <c r="G125" s="81"/>
      <c r="H125" s="81"/>
      <c r="I125" s="81"/>
      <c r="J125" s="354"/>
      <c r="K125" s="318"/>
      <c r="L125" s="379">
        <v>43</v>
      </c>
    </row>
    <row r="126" spans="1:92">
      <c r="A126" s="277">
        <v>44</v>
      </c>
      <c r="B126" s="17"/>
      <c r="C126" s="81"/>
      <c r="D126" s="354"/>
      <c r="E126" s="312"/>
      <c r="F126" s="80"/>
      <c r="G126" s="81"/>
      <c r="H126" s="81"/>
      <c r="I126" s="81"/>
      <c r="J126" s="354"/>
      <c r="K126" s="318"/>
      <c r="L126" s="379">
        <v>44</v>
      </c>
    </row>
    <row r="127" spans="1:92">
      <c r="A127" s="277">
        <v>45</v>
      </c>
      <c r="B127" s="291" t="s">
        <v>1190</v>
      </c>
      <c r="C127" s="81"/>
      <c r="D127" s="249">
        <f>SUM(D93:D126)</f>
        <v>0</v>
      </c>
      <c r="E127" s="247">
        <f>SUM(E93:E126)</f>
        <v>0</v>
      </c>
      <c r="F127" s="80"/>
      <c r="G127" s="81"/>
      <c r="H127" s="81"/>
      <c r="I127" s="81"/>
      <c r="J127" s="249">
        <f>SUM(J93:J126)</f>
        <v>0</v>
      </c>
      <c r="K127" s="249">
        <f>SUM(K93:K126)</f>
        <v>0</v>
      </c>
      <c r="L127" s="379">
        <v>45</v>
      </c>
    </row>
    <row r="128" spans="1:92">
      <c r="A128" s="277">
        <v>46</v>
      </c>
      <c r="B128" s="17"/>
      <c r="C128" s="81"/>
      <c r="D128" s="81"/>
      <c r="E128" s="73"/>
      <c r="F128" s="80"/>
      <c r="G128" s="81"/>
      <c r="H128" s="81"/>
      <c r="I128" s="81"/>
      <c r="J128" s="81"/>
      <c r="K128" s="78"/>
      <c r="L128" s="379">
        <v>46</v>
      </c>
    </row>
    <row r="129" spans="1:12">
      <c r="A129" s="277">
        <v>47</v>
      </c>
      <c r="B129" s="17"/>
      <c r="C129" s="81"/>
      <c r="D129" s="81"/>
      <c r="E129" s="73"/>
      <c r="F129" s="80"/>
      <c r="G129" s="81"/>
      <c r="H129" s="81"/>
      <c r="I129" s="81"/>
      <c r="J129" s="81"/>
      <c r="K129" s="78"/>
      <c r="L129" s="379">
        <v>47</v>
      </c>
    </row>
    <row r="130" spans="1:12" ht="15.75" thickBot="1">
      <c r="A130" s="285">
        <v>48</v>
      </c>
      <c r="B130" s="112"/>
      <c r="C130" s="112"/>
      <c r="D130" s="309"/>
      <c r="E130" s="289"/>
      <c r="F130" s="372"/>
      <c r="G130" s="334"/>
      <c r="H130" s="334"/>
      <c r="I130" s="373"/>
      <c r="J130" s="309"/>
      <c r="K130" s="309"/>
      <c r="L130" s="380">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3340</v>
      </c>
      <c r="B132" s="69"/>
      <c r="C132" s="69"/>
      <c r="D132" s="69"/>
      <c r="E132" s="69"/>
      <c r="F132" s="69" t="s">
        <v>3341</v>
      </c>
      <c r="G132" s="69"/>
      <c r="H132" s="69"/>
      <c r="I132" s="69"/>
      <c r="J132" s="69"/>
      <c r="K132" s="69"/>
      <c r="L132" s="69"/>
    </row>
    <row r="133" spans="1:12" ht="15.75" thickBot="1">
      <c r="A133" s="17" t="str">
        <f>'Data Sheet'!$C$25</f>
        <v xml:space="preserve">New York State Electric &amp; Gas Corporation </v>
      </c>
      <c r="B133" s="69"/>
      <c r="C133" s="69"/>
      <c r="D133" s="693" t="str">
        <f>'Data Sheet'!$C$40</f>
        <v xml:space="preserve"> </v>
      </c>
      <c r="E133" s="17" t="str">
        <f>'Data Sheet'!$C$38</f>
        <v>12/31/2017</v>
      </c>
      <c r="F133" s="17" t="str">
        <f>'Data Sheet'!$C$25</f>
        <v xml:space="preserve">New York State Electric &amp; Gas Corporation </v>
      </c>
      <c r="G133" s="69"/>
      <c r="H133" s="69"/>
      <c r="I133" s="693" t="str">
        <f>'Data Sheet'!$C$40</f>
        <v xml:space="preserve"> </v>
      </c>
      <c r="J133" s="17" t="str">
        <f>'Data Sheet'!$C$38</f>
        <v>12/31/2017</v>
      </c>
      <c r="K133" s="69"/>
      <c r="L133" s="69"/>
    </row>
    <row r="134" spans="1:12">
      <c r="A134" s="375"/>
      <c r="B134" s="376"/>
      <c r="C134" s="376"/>
      <c r="D134" s="376"/>
      <c r="E134" s="377"/>
      <c r="F134" s="375"/>
      <c r="G134" s="376"/>
      <c r="H134" s="376"/>
      <c r="I134" s="376"/>
      <c r="J134" s="376"/>
      <c r="K134" s="376"/>
      <c r="L134" s="377"/>
    </row>
    <row r="135" spans="1:12">
      <c r="A135" s="310" t="s">
        <v>3301</v>
      </c>
      <c r="B135" s="69"/>
      <c r="C135" s="69"/>
      <c r="D135" s="69"/>
      <c r="E135" s="70"/>
      <c r="F135" s="310" t="str">
        <f>F4</f>
        <v>LONG-TERM DEBT (Accounts 221, 222, 223, and 224) (Continued)</v>
      </c>
      <c r="G135" s="69"/>
      <c r="H135" s="69"/>
      <c r="I135" s="69"/>
      <c r="J135" s="69"/>
      <c r="K135" s="69"/>
      <c r="L135" s="70"/>
    </row>
    <row r="136" spans="1:12">
      <c r="A136" s="72"/>
      <c r="B136" s="17"/>
      <c r="C136" s="17"/>
      <c r="D136" s="17"/>
      <c r="E136" s="378" t="s">
        <v>1788</v>
      </c>
      <c r="F136" s="72"/>
      <c r="G136" s="17"/>
      <c r="H136" s="17"/>
      <c r="I136" s="17"/>
      <c r="J136" s="17"/>
      <c r="K136" s="17"/>
      <c r="L136" s="73"/>
    </row>
    <row r="137" spans="1:12">
      <c r="A137" s="366" t="s">
        <v>1788</v>
      </c>
      <c r="B137" s="88" t="s">
        <v>1788</v>
      </c>
      <c r="C137" s="82"/>
      <c r="D137" s="82"/>
      <c r="E137" s="85"/>
      <c r="F137" s="366" t="s">
        <v>1788</v>
      </c>
      <c r="G137" s="82"/>
      <c r="H137" s="231" t="s">
        <v>2885</v>
      </c>
      <c r="I137" s="369"/>
      <c r="J137" s="540" t="s">
        <v>2886</v>
      </c>
      <c r="K137" s="82"/>
      <c r="L137" s="95"/>
    </row>
    <row r="138" spans="1:12">
      <c r="A138" s="80" t="s">
        <v>1788</v>
      </c>
      <c r="B138" s="17" t="s">
        <v>2887</v>
      </c>
      <c r="C138" s="81"/>
      <c r="D138" s="292" t="s">
        <v>2888</v>
      </c>
      <c r="E138" s="83" t="s">
        <v>2889</v>
      </c>
      <c r="F138" s="277" t="s">
        <v>2890</v>
      </c>
      <c r="G138" s="292" t="s">
        <v>1147</v>
      </c>
      <c r="H138" s="81"/>
      <c r="I138" s="82"/>
      <c r="J138" s="292" t="s">
        <v>2891</v>
      </c>
      <c r="K138" s="292" t="s">
        <v>2892</v>
      </c>
      <c r="L138" s="83"/>
    </row>
    <row r="139" spans="1:12">
      <c r="A139" s="277" t="s">
        <v>1728</v>
      </c>
      <c r="B139" s="17" t="s">
        <v>2893</v>
      </c>
      <c r="C139" s="81"/>
      <c r="D139" s="292" t="s">
        <v>3065</v>
      </c>
      <c r="E139" s="83" t="s">
        <v>2894</v>
      </c>
      <c r="F139" s="277" t="s">
        <v>2895</v>
      </c>
      <c r="G139" s="292" t="s">
        <v>3074</v>
      </c>
      <c r="H139" s="292" t="s">
        <v>2896</v>
      </c>
      <c r="I139" s="292" t="s">
        <v>2897</v>
      </c>
      <c r="J139" s="292" t="s">
        <v>2898</v>
      </c>
      <c r="K139" s="292" t="s">
        <v>1838</v>
      </c>
      <c r="L139" s="237" t="s">
        <v>1728</v>
      </c>
    </row>
    <row r="140" spans="1:12">
      <c r="A140" s="277" t="s">
        <v>1731</v>
      </c>
      <c r="B140" s="17"/>
      <c r="C140" s="81"/>
      <c r="D140" s="292" t="s">
        <v>2899</v>
      </c>
      <c r="E140" s="83" t="s">
        <v>2900</v>
      </c>
      <c r="F140" s="80"/>
      <c r="G140" s="81"/>
      <c r="H140" s="81"/>
      <c r="I140" s="81"/>
      <c r="J140" s="292" t="s">
        <v>2901</v>
      </c>
      <c r="K140" s="81"/>
      <c r="L140" s="237" t="s">
        <v>1731</v>
      </c>
    </row>
    <row r="141" spans="1:12">
      <c r="A141" s="80"/>
      <c r="B141" s="17"/>
      <c r="C141" s="81"/>
      <c r="D141" s="81"/>
      <c r="E141" s="83"/>
      <c r="F141" s="80"/>
      <c r="G141" s="81"/>
      <c r="H141" s="81"/>
      <c r="I141" s="81"/>
      <c r="J141" s="292" t="s">
        <v>2902</v>
      </c>
      <c r="K141" s="81"/>
      <c r="L141" s="83"/>
    </row>
    <row r="142" spans="1:12">
      <c r="A142" s="80"/>
      <c r="B142" s="17"/>
      <c r="C142" s="81"/>
      <c r="D142" s="81"/>
      <c r="E142" s="83"/>
      <c r="F142" s="80"/>
      <c r="G142" s="81"/>
      <c r="H142" s="81"/>
      <c r="I142" s="81"/>
      <c r="J142" s="292" t="s">
        <v>2903</v>
      </c>
      <c r="K142" s="81"/>
      <c r="L142" s="83"/>
    </row>
    <row r="143" spans="1:12">
      <c r="A143" s="80"/>
      <c r="B143" s="291" t="s">
        <v>2904</v>
      </c>
      <c r="C143" s="117"/>
      <c r="D143" s="291" t="s">
        <v>3022</v>
      </c>
      <c r="E143" s="237" t="s">
        <v>3023</v>
      </c>
      <c r="F143" s="277" t="s">
        <v>3024</v>
      </c>
      <c r="G143" s="291" t="s">
        <v>2346</v>
      </c>
      <c r="H143" s="650" t="s">
        <v>2347</v>
      </c>
      <c r="I143" s="291" t="s">
        <v>2348</v>
      </c>
      <c r="J143" s="650" t="s">
        <v>2349</v>
      </c>
      <c r="K143" s="291" t="s">
        <v>2350</v>
      </c>
      <c r="L143" s="110"/>
    </row>
    <row r="144" spans="1:12">
      <c r="A144" s="336" t="s">
        <v>1736</v>
      </c>
      <c r="B144" s="370"/>
      <c r="C144" s="82"/>
      <c r="D144" s="381"/>
      <c r="E144" s="382"/>
      <c r="F144" s="383"/>
      <c r="G144" s="381"/>
      <c r="H144" s="381"/>
      <c r="I144" s="381"/>
      <c r="J144" s="384"/>
      <c r="K144" s="385"/>
      <c r="L144" s="667" t="s">
        <v>1736</v>
      </c>
    </row>
    <row r="145" spans="1:12">
      <c r="A145" s="277" t="s">
        <v>1737</v>
      </c>
      <c r="B145" s="17"/>
      <c r="C145" s="81"/>
      <c r="D145" s="371"/>
      <c r="E145" s="73"/>
      <c r="F145" s="80"/>
      <c r="G145" s="81"/>
      <c r="H145" s="81"/>
      <c r="I145" s="371"/>
      <c r="J145" s="371"/>
      <c r="K145" s="316"/>
      <c r="L145" s="379" t="s">
        <v>1737</v>
      </c>
    </row>
    <row r="146" spans="1:12">
      <c r="A146" s="277" t="s">
        <v>1738</v>
      </c>
      <c r="B146" s="17"/>
      <c r="C146" s="81"/>
      <c r="D146" s="354"/>
      <c r="E146" s="312"/>
      <c r="F146" s="80"/>
      <c r="G146" s="81"/>
      <c r="H146" s="81"/>
      <c r="I146" s="81"/>
      <c r="J146" s="354"/>
      <c r="K146" s="318"/>
      <c r="L146" s="379" t="s">
        <v>1738</v>
      </c>
    </row>
    <row r="147" spans="1:12">
      <c r="A147" s="277" t="s">
        <v>1739</v>
      </c>
      <c r="B147" s="17"/>
      <c r="C147" s="81"/>
      <c r="D147" s="354"/>
      <c r="E147" s="312"/>
      <c r="F147" s="80"/>
      <c r="G147" s="81"/>
      <c r="H147" s="81"/>
      <c r="I147" s="81"/>
      <c r="J147" s="354"/>
      <c r="K147" s="318"/>
      <c r="L147" s="379" t="s">
        <v>1739</v>
      </c>
    </row>
    <row r="148" spans="1:12">
      <c r="A148" s="277" t="s">
        <v>1740</v>
      </c>
      <c r="B148" s="17"/>
      <c r="C148" s="81"/>
      <c r="D148" s="354"/>
      <c r="E148" s="312"/>
      <c r="F148" s="80"/>
      <c r="G148" s="81"/>
      <c r="H148" s="81"/>
      <c r="I148" s="354"/>
      <c r="J148" s="354"/>
      <c r="K148" s="318"/>
      <c r="L148" s="379" t="s">
        <v>1740</v>
      </c>
    </row>
    <row r="149" spans="1:12">
      <c r="A149" s="277" t="s">
        <v>1741</v>
      </c>
      <c r="B149" s="17"/>
      <c r="C149" s="81"/>
      <c r="D149" s="354"/>
      <c r="E149" s="312"/>
      <c r="F149" s="80"/>
      <c r="G149" s="81"/>
      <c r="H149" s="81"/>
      <c r="I149" s="81"/>
      <c r="J149" s="354"/>
      <c r="K149" s="318"/>
      <c r="L149" s="379" t="s">
        <v>1741</v>
      </c>
    </row>
    <row r="150" spans="1:12">
      <c r="A150" s="277" t="s">
        <v>1742</v>
      </c>
      <c r="B150" s="17"/>
      <c r="C150" s="81"/>
      <c r="D150" s="354"/>
      <c r="E150" s="312"/>
      <c r="F150" s="80"/>
      <c r="G150" s="81"/>
      <c r="H150" s="81"/>
      <c r="I150" s="81"/>
      <c r="J150" s="354"/>
      <c r="K150" s="318"/>
      <c r="L150" s="379" t="s">
        <v>1742</v>
      </c>
    </row>
    <row r="151" spans="1:12">
      <c r="A151" s="277" t="s">
        <v>1743</v>
      </c>
      <c r="B151" s="291" t="s">
        <v>1190</v>
      </c>
      <c r="C151" s="81"/>
      <c r="D151" s="249">
        <f>SUM(D145:D150)</f>
        <v>0</v>
      </c>
      <c r="E151" s="247">
        <f>SUM(E145:E150)</f>
        <v>0</v>
      </c>
      <c r="F151" s="80"/>
      <c r="G151" s="81"/>
      <c r="H151" s="81"/>
      <c r="I151" s="81"/>
      <c r="J151" s="249">
        <f>SUM(J145:J150)</f>
        <v>0</v>
      </c>
      <c r="K151" s="249">
        <f>SUM(K145:K150)</f>
        <v>0</v>
      </c>
      <c r="L151" s="379" t="s">
        <v>1743</v>
      </c>
    </row>
    <row r="152" spans="1:12">
      <c r="A152" s="277" t="s">
        <v>1744</v>
      </c>
      <c r="B152" s="17"/>
      <c r="C152" s="81"/>
      <c r="D152" s="386"/>
      <c r="E152" s="387"/>
      <c r="F152" s="388"/>
      <c r="G152" s="386"/>
      <c r="H152" s="386"/>
      <c r="I152" s="386"/>
      <c r="J152" s="386"/>
      <c r="K152" s="389"/>
      <c r="L152" s="379" t="s">
        <v>1744</v>
      </c>
    </row>
    <row r="153" spans="1:12">
      <c r="A153" s="277" t="s">
        <v>1745</v>
      </c>
      <c r="B153" s="293"/>
      <c r="C153" s="81"/>
      <c r="D153" s="386"/>
      <c r="E153" s="387"/>
      <c r="F153" s="388"/>
      <c r="G153" s="386"/>
      <c r="H153" s="386"/>
      <c r="I153" s="386"/>
      <c r="J153" s="386"/>
      <c r="K153" s="389"/>
      <c r="L153" s="379" t="s">
        <v>1745</v>
      </c>
    </row>
    <row r="154" spans="1:12">
      <c r="A154" s="277" t="s">
        <v>1746</v>
      </c>
      <c r="B154" s="17"/>
      <c r="C154" s="81"/>
      <c r="D154" s="371"/>
      <c r="E154" s="317"/>
      <c r="F154" s="80"/>
      <c r="G154" s="81"/>
      <c r="H154" s="81"/>
      <c r="I154" s="81"/>
      <c r="J154" s="371"/>
      <c r="K154" s="316"/>
      <c r="L154" s="379" t="s">
        <v>1746</v>
      </c>
    </row>
    <row r="155" spans="1:12">
      <c r="A155" s="277" t="s">
        <v>1747</v>
      </c>
      <c r="B155" s="17"/>
      <c r="C155" s="81"/>
      <c r="D155" s="354"/>
      <c r="E155" s="312"/>
      <c r="F155" s="80"/>
      <c r="G155" s="81"/>
      <c r="H155" s="81"/>
      <c r="I155" s="81"/>
      <c r="J155" s="354"/>
      <c r="K155" s="318"/>
      <c r="L155" s="379" t="s">
        <v>1747</v>
      </c>
    </row>
    <row r="156" spans="1:12">
      <c r="A156" s="277" t="s">
        <v>1748</v>
      </c>
      <c r="B156" s="17"/>
      <c r="C156" s="81"/>
      <c r="D156" s="354"/>
      <c r="E156" s="312"/>
      <c r="F156" s="80"/>
      <c r="G156" s="81"/>
      <c r="H156" s="81"/>
      <c r="I156" s="81"/>
      <c r="J156" s="354"/>
      <c r="K156" s="318"/>
      <c r="L156" s="379" t="s">
        <v>1748</v>
      </c>
    </row>
    <row r="157" spans="1:12">
      <c r="A157" s="277" t="s">
        <v>1749</v>
      </c>
      <c r="B157" s="17"/>
      <c r="C157" s="81"/>
      <c r="D157" s="354"/>
      <c r="E157" s="312"/>
      <c r="F157" s="80"/>
      <c r="G157" s="81"/>
      <c r="H157" s="81"/>
      <c r="I157" s="81"/>
      <c r="J157" s="354"/>
      <c r="K157" s="318"/>
      <c r="L157" s="379" t="s">
        <v>1749</v>
      </c>
    </row>
    <row r="158" spans="1:12">
      <c r="A158" s="277" t="s">
        <v>1750</v>
      </c>
      <c r="B158" s="17"/>
      <c r="C158" s="81"/>
      <c r="D158" s="354"/>
      <c r="E158" s="312"/>
      <c r="F158" s="80"/>
      <c r="G158" s="81"/>
      <c r="H158" s="81"/>
      <c r="I158" s="81"/>
      <c r="J158" s="354"/>
      <c r="K158" s="318"/>
      <c r="L158" s="379" t="s">
        <v>1750</v>
      </c>
    </row>
    <row r="159" spans="1:12">
      <c r="A159" s="277" t="s">
        <v>1751</v>
      </c>
      <c r="B159" s="17"/>
      <c r="C159" s="81"/>
      <c r="D159" s="354"/>
      <c r="E159" s="312"/>
      <c r="F159" s="80"/>
      <c r="G159" s="81"/>
      <c r="H159" s="81"/>
      <c r="I159" s="81"/>
      <c r="J159" s="354"/>
      <c r="K159" s="318"/>
      <c r="L159" s="379" t="s">
        <v>1751</v>
      </c>
    </row>
    <row r="160" spans="1:12">
      <c r="A160" s="277" t="s">
        <v>1752</v>
      </c>
      <c r="B160" s="17"/>
      <c r="C160" s="81"/>
      <c r="D160" s="354"/>
      <c r="E160" s="312"/>
      <c r="F160" s="80"/>
      <c r="G160" s="81"/>
      <c r="H160" s="81"/>
      <c r="I160" s="81"/>
      <c r="J160" s="354"/>
      <c r="K160" s="318"/>
      <c r="L160" s="379" t="s">
        <v>1752</v>
      </c>
    </row>
    <row r="161" spans="1:12">
      <c r="A161" s="277" t="s">
        <v>1753</v>
      </c>
      <c r="B161" s="17"/>
      <c r="C161" s="81"/>
      <c r="D161" s="354"/>
      <c r="E161" s="312"/>
      <c r="F161" s="80"/>
      <c r="G161" s="81"/>
      <c r="H161" s="81"/>
      <c r="I161" s="81"/>
      <c r="J161" s="354"/>
      <c r="K161" s="318"/>
      <c r="L161" s="379" t="s">
        <v>1753</v>
      </c>
    </row>
    <row r="162" spans="1:12">
      <c r="A162" s="277" t="s">
        <v>1754</v>
      </c>
      <c r="B162" s="17"/>
      <c r="C162" s="81"/>
      <c r="D162" s="354"/>
      <c r="E162" s="312"/>
      <c r="F162" s="80"/>
      <c r="G162" s="81"/>
      <c r="H162" s="81"/>
      <c r="I162" s="81"/>
      <c r="J162" s="354"/>
      <c r="K162" s="318"/>
      <c r="L162" s="379" t="s">
        <v>1754</v>
      </c>
    </row>
    <row r="163" spans="1:12">
      <c r="A163" s="277" t="s">
        <v>1755</v>
      </c>
      <c r="B163" s="17"/>
      <c r="C163" s="81"/>
      <c r="D163" s="354"/>
      <c r="E163" s="312"/>
      <c r="F163" s="80"/>
      <c r="G163" s="81"/>
      <c r="H163" s="81"/>
      <c r="I163" s="81"/>
      <c r="J163" s="354"/>
      <c r="K163" s="318"/>
      <c r="L163" s="379" t="s">
        <v>1755</v>
      </c>
    </row>
    <row r="164" spans="1:12">
      <c r="A164" s="277" t="s">
        <v>589</v>
      </c>
      <c r="B164" s="17"/>
      <c r="C164" s="81"/>
      <c r="D164" s="354"/>
      <c r="E164" s="312"/>
      <c r="F164" s="80"/>
      <c r="G164" s="81"/>
      <c r="H164" s="81"/>
      <c r="I164" s="81"/>
      <c r="J164" s="354"/>
      <c r="K164" s="318"/>
      <c r="L164" s="379" t="s">
        <v>589</v>
      </c>
    </row>
    <row r="165" spans="1:12">
      <c r="A165" s="277" t="s">
        <v>590</v>
      </c>
      <c r="B165" s="17"/>
      <c r="C165" s="81"/>
      <c r="D165" s="354"/>
      <c r="E165" s="312"/>
      <c r="F165" s="80"/>
      <c r="G165" s="81"/>
      <c r="H165" s="81"/>
      <c r="I165" s="81"/>
      <c r="J165" s="354"/>
      <c r="K165" s="318"/>
      <c r="L165" s="379" t="s">
        <v>590</v>
      </c>
    </row>
    <row r="166" spans="1:12">
      <c r="A166" s="277" t="s">
        <v>591</v>
      </c>
      <c r="B166" s="17"/>
      <c r="C166" s="81"/>
      <c r="D166" s="354"/>
      <c r="E166" s="312"/>
      <c r="F166" s="80"/>
      <c r="G166" s="81"/>
      <c r="H166" s="81"/>
      <c r="I166" s="81"/>
      <c r="J166" s="354"/>
      <c r="K166" s="318"/>
      <c r="L166" s="379" t="s">
        <v>591</v>
      </c>
    </row>
    <row r="167" spans="1:12">
      <c r="A167" s="277" t="s">
        <v>592</v>
      </c>
      <c r="B167" s="17"/>
      <c r="C167" s="81"/>
      <c r="D167" s="354"/>
      <c r="E167" s="312"/>
      <c r="F167" s="80"/>
      <c r="G167" s="81"/>
      <c r="H167" s="81"/>
      <c r="I167" s="81"/>
      <c r="J167" s="354"/>
      <c r="K167" s="318"/>
      <c r="L167" s="379" t="s">
        <v>592</v>
      </c>
    </row>
    <row r="168" spans="1:12">
      <c r="A168" s="277" t="s">
        <v>593</v>
      </c>
      <c r="B168" s="17"/>
      <c r="C168" s="81"/>
      <c r="D168" s="354"/>
      <c r="E168" s="312"/>
      <c r="F168" s="80"/>
      <c r="G168" s="81"/>
      <c r="H168" s="81"/>
      <c r="I168" s="81"/>
      <c r="J168" s="354"/>
      <c r="K168" s="318"/>
      <c r="L168" s="379" t="s">
        <v>593</v>
      </c>
    </row>
    <row r="169" spans="1:12">
      <c r="A169" s="277" t="s">
        <v>594</v>
      </c>
      <c r="B169" s="17"/>
      <c r="C169" s="81"/>
      <c r="D169" s="354"/>
      <c r="E169" s="312"/>
      <c r="F169" s="80"/>
      <c r="G169" s="81"/>
      <c r="H169" s="81"/>
      <c r="I169" s="81"/>
      <c r="J169" s="354"/>
      <c r="K169" s="318"/>
      <c r="L169" s="379" t="s">
        <v>594</v>
      </c>
    </row>
    <row r="170" spans="1:12">
      <c r="A170" s="277" t="s">
        <v>595</v>
      </c>
      <c r="B170" s="17"/>
      <c r="C170" s="81"/>
      <c r="D170" s="354"/>
      <c r="E170" s="312"/>
      <c r="F170" s="80"/>
      <c r="G170" s="81"/>
      <c r="H170" s="81"/>
      <c r="I170" s="81"/>
      <c r="J170" s="354"/>
      <c r="K170" s="318"/>
      <c r="L170" s="379" t="s">
        <v>595</v>
      </c>
    </row>
    <row r="171" spans="1:12">
      <c r="A171" s="277" t="s">
        <v>2371</v>
      </c>
      <c r="B171" s="17"/>
      <c r="C171" s="81"/>
      <c r="D171" s="354"/>
      <c r="E171" s="312"/>
      <c r="F171" s="80"/>
      <c r="G171" s="81"/>
      <c r="H171" s="81"/>
      <c r="I171" s="81"/>
      <c r="J171" s="354"/>
      <c r="K171" s="318"/>
      <c r="L171" s="379" t="s">
        <v>2371</v>
      </c>
    </row>
    <row r="172" spans="1:12">
      <c r="A172" s="277" t="s">
        <v>2372</v>
      </c>
      <c r="B172" s="17"/>
      <c r="C172" s="81"/>
      <c r="D172" s="354"/>
      <c r="E172" s="312"/>
      <c r="F172" s="80"/>
      <c r="G172" s="81"/>
      <c r="H172" s="81"/>
      <c r="I172" s="81"/>
      <c r="J172" s="354"/>
      <c r="K172" s="318"/>
      <c r="L172" s="379" t="s">
        <v>2372</v>
      </c>
    </row>
    <row r="173" spans="1:12">
      <c r="A173" s="277" t="s">
        <v>2373</v>
      </c>
      <c r="B173" s="17"/>
      <c r="C173" s="81"/>
      <c r="D173" s="354"/>
      <c r="E173" s="312"/>
      <c r="F173" s="80"/>
      <c r="G173" s="81"/>
      <c r="H173" s="81"/>
      <c r="I173" s="81"/>
      <c r="J173" s="354"/>
      <c r="K173" s="318"/>
      <c r="L173" s="379" t="s">
        <v>2373</v>
      </c>
    </row>
    <row r="174" spans="1:12">
      <c r="A174" s="277" t="s">
        <v>2374</v>
      </c>
      <c r="B174" s="17"/>
      <c r="C174" s="81"/>
      <c r="D174" s="354"/>
      <c r="E174" s="312"/>
      <c r="F174" s="80"/>
      <c r="G174" s="81"/>
      <c r="H174" s="81"/>
      <c r="I174" s="81"/>
      <c r="J174" s="354"/>
      <c r="K174" s="318"/>
      <c r="L174" s="379" t="s">
        <v>2374</v>
      </c>
    </row>
    <row r="175" spans="1:12">
      <c r="A175" s="277" t="s">
        <v>2375</v>
      </c>
      <c r="B175" s="17"/>
      <c r="C175" s="81"/>
      <c r="D175" s="354"/>
      <c r="E175" s="312"/>
      <c r="F175" s="80"/>
      <c r="G175" s="81"/>
      <c r="H175" s="81"/>
      <c r="I175" s="81"/>
      <c r="J175" s="354"/>
      <c r="K175" s="318"/>
      <c r="L175" s="379" t="s">
        <v>2375</v>
      </c>
    </row>
    <row r="176" spans="1:12">
      <c r="A176" s="277">
        <v>33</v>
      </c>
      <c r="B176" s="17"/>
      <c r="C176" s="81"/>
      <c r="D176" s="354"/>
      <c r="E176" s="312"/>
      <c r="F176" s="80"/>
      <c r="G176" s="81"/>
      <c r="H176" s="81"/>
      <c r="I176" s="81"/>
      <c r="J176" s="354"/>
      <c r="K176" s="318"/>
      <c r="L176" s="379">
        <v>33</v>
      </c>
    </row>
    <row r="177" spans="1:12">
      <c r="A177" s="277">
        <v>34</v>
      </c>
      <c r="B177" s="17"/>
      <c r="C177" s="81"/>
      <c r="D177" s="354"/>
      <c r="E177" s="312"/>
      <c r="F177" s="80"/>
      <c r="G177" s="81"/>
      <c r="H177" s="81"/>
      <c r="I177" s="81"/>
      <c r="J177" s="354"/>
      <c r="K177" s="318"/>
      <c r="L177" s="379">
        <v>34</v>
      </c>
    </row>
    <row r="178" spans="1:12">
      <c r="A178" s="277">
        <v>35</v>
      </c>
      <c r="B178" s="17"/>
      <c r="C178" s="81"/>
      <c r="D178" s="354"/>
      <c r="E178" s="312"/>
      <c r="F178" s="80"/>
      <c r="G178" s="81"/>
      <c r="H178" s="81"/>
      <c r="I178" s="81"/>
      <c r="J178" s="354"/>
      <c r="K178" s="318"/>
      <c r="L178" s="379">
        <v>35</v>
      </c>
    </row>
    <row r="179" spans="1:12">
      <c r="A179" s="277">
        <v>36</v>
      </c>
      <c r="B179" s="17"/>
      <c r="C179" s="81"/>
      <c r="D179" s="354"/>
      <c r="E179" s="312"/>
      <c r="F179" s="80"/>
      <c r="G179" s="81"/>
      <c r="H179" s="81"/>
      <c r="I179" s="81"/>
      <c r="J179" s="354"/>
      <c r="K179" s="318"/>
      <c r="L179" s="379">
        <v>36</v>
      </c>
    </row>
    <row r="180" spans="1:12">
      <c r="A180" s="277">
        <v>37</v>
      </c>
      <c r="B180" s="17"/>
      <c r="C180" s="81"/>
      <c r="D180" s="354"/>
      <c r="E180" s="312"/>
      <c r="F180" s="80"/>
      <c r="G180" s="81"/>
      <c r="H180" s="81"/>
      <c r="I180" s="81"/>
      <c r="J180" s="354"/>
      <c r="K180" s="318"/>
      <c r="L180" s="379">
        <v>37</v>
      </c>
    </row>
    <row r="181" spans="1:12">
      <c r="A181" s="277">
        <v>38</v>
      </c>
      <c r="B181" s="17"/>
      <c r="C181" s="81"/>
      <c r="D181" s="354"/>
      <c r="E181" s="312"/>
      <c r="F181" s="80"/>
      <c r="G181" s="81"/>
      <c r="H181" s="81"/>
      <c r="I181" s="81"/>
      <c r="J181" s="354"/>
      <c r="K181" s="318"/>
      <c r="L181" s="379">
        <v>38</v>
      </c>
    </row>
    <row r="182" spans="1:12">
      <c r="A182" s="277">
        <v>39</v>
      </c>
      <c r="B182" s="17"/>
      <c r="C182" s="81"/>
      <c r="D182" s="354"/>
      <c r="E182" s="312"/>
      <c r="F182" s="80"/>
      <c r="G182" s="81"/>
      <c r="H182" s="81"/>
      <c r="I182" s="81"/>
      <c r="J182" s="354"/>
      <c r="K182" s="318"/>
      <c r="L182" s="379">
        <v>39</v>
      </c>
    </row>
    <row r="183" spans="1:12">
      <c r="A183" s="277">
        <v>40</v>
      </c>
      <c r="B183" s="17"/>
      <c r="C183" s="81"/>
      <c r="D183" s="354"/>
      <c r="E183" s="312"/>
      <c r="F183" s="80"/>
      <c r="G183" s="81"/>
      <c r="H183" s="81"/>
      <c r="I183" s="81"/>
      <c r="J183" s="354"/>
      <c r="K183" s="318"/>
      <c r="L183" s="379">
        <v>40</v>
      </c>
    </row>
    <row r="184" spans="1:12">
      <c r="A184" s="277">
        <v>41</v>
      </c>
      <c r="B184" s="17"/>
      <c r="C184" s="81"/>
      <c r="D184" s="354"/>
      <c r="E184" s="312"/>
      <c r="F184" s="80"/>
      <c r="G184" s="81"/>
      <c r="H184" s="81"/>
      <c r="I184" s="81"/>
      <c r="J184" s="354"/>
      <c r="K184" s="318"/>
      <c r="L184" s="379">
        <v>41</v>
      </c>
    </row>
    <row r="185" spans="1:12">
      <c r="A185" s="277">
        <v>42</v>
      </c>
      <c r="B185" s="17"/>
      <c r="C185" s="81"/>
      <c r="D185" s="354"/>
      <c r="E185" s="312"/>
      <c r="F185" s="80"/>
      <c r="G185" s="81"/>
      <c r="H185" s="81"/>
      <c r="I185" s="81"/>
      <c r="J185" s="354"/>
      <c r="K185" s="318"/>
      <c r="L185" s="379">
        <v>42</v>
      </c>
    </row>
    <row r="186" spans="1:12">
      <c r="A186" s="277">
        <v>43</v>
      </c>
      <c r="B186" s="17"/>
      <c r="C186" s="81"/>
      <c r="D186" s="354"/>
      <c r="E186" s="312"/>
      <c r="F186" s="80"/>
      <c r="G186" s="81"/>
      <c r="H186" s="81"/>
      <c r="I186" s="81"/>
      <c r="J186" s="354"/>
      <c r="K186" s="318"/>
      <c r="L186" s="379">
        <v>43</v>
      </c>
    </row>
    <row r="187" spans="1:12">
      <c r="A187" s="277">
        <v>44</v>
      </c>
      <c r="B187" s="17"/>
      <c r="C187" s="81"/>
      <c r="D187" s="354"/>
      <c r="E187" s="312"/>
      <c r="F187" s="80"/>
      <c r="G187" s="81"/>
      <c r="H187" s="81"/>
      <c r="I187" s="81"/>
      <c r="J187" s="354"/>
      <c r="K187" s="318"/>
      <c r="L187" s="379">
        <v>44</v>
      </c>
    </row>
    <row r="188" spans="1:12">
      <c r="A188" s="277">
        <v>45</v>
      </c>
      <c r="B188" s="291" t="s">
        <v>1190</v>
      </c>
      <c r="C188" s="81"/>
      <c r="D188" s="249">
        <f>SUM(D154:D187)</f>
        <v>0</v>
      </c>
      <c r="E188" s="247">
        <f>SUM(E154:E187)</f>
        <v>0</v>
      </c>
      <c r="F188" s="80"/>
      <c r="G188" s="81"/>
      <c r="H188" s="81"/>
      <c r="I188" s="81"/>
      <c r="J188" s="249">
        <f>SUM(J154:J187)</f>
        <v>0</v>
      </c>
      <c r="K188" s="249">
        <f>SUM(K154:K187)</f>
        <v>0</v>
      </c>
      <c r="L188" s="379">
        <v>45</v>
      </c>
    </row>
    <row r="189" spans="1:12">
      <c r="A189" s="277">
        <v>46</v>
      </c>
      <c r="B189" s="17"/>
      <c r="C189" s="81"/>
      <c r="D189" s="81"/>
      <c r="E189" s="73"/>
      <c r="F189" s="80"/>
      <c r="G189" s="81"/>
      <c r="H189" s="81"/>
      <c r="I189" s="81"/>
      <c r="J189" s="81"/>
      <c r="K189" s="78"/>
      <c r="L189" s="379">
        <v>46</v>
      </c>
    </row>
    <row r="190" spans="1:12">
      <c r="A190" s="277">
        <v>47</v>
      </c>
      <c r="B190" s="17"/>
      <c r="C190" s="81"/>
      <c r="D190" s="81"/>
      <c r="E190" s="73"/>
      <c r="F190" s="80"/>
      <c r="G190" s="81"/>
      <c r="H190" s="81"/>
      <c r="I190" s="81"/>
      <c r="J190" s="81"/>
      <c r="K190" s="78"/>
      <c r="L190" s="379">
        <v>47</v>
      </c>
    </row>
    <row r="191" spans="1:12" ht="15.75" thickBot="1">
      <c r="A191" s="285">
        <v>48</v>
      </c>
      <c r="B191" s="112"/>
      <c r="C191" s="112"/>
      <c r="D191" s="309"/>
      <c r="E191" s="289"/>
      <c r="F191" s="372"/>
      <c r="G191" s="334"/>
      <c r="H191" s="334"/>
      <c r="I191" s="373"/>
      <c r="J191" s="309"/>
      <c r="K191" s="309"/>
      <c r="L191" s="380">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3342</v>
      </c>
      <c r="B193" s="69"/>
      <c r="C193" s="69"/>
      <c r="D193" s="69"/>
      <c r="E193" s="69"/>
      <c r="F193" s="69" t="s">
        <v>3343</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272"/>
  <sheetViews>
    <sheetView defaultGridColor="0" topLeftCell="A175" colorId="22" zoomScaleNormal="100" zoomScaleSheetLayoutView="50" workbookViewId="0">
      <selection activeCell="L203" sqref="L203"/>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7" width="9.6640625" style="9"/>
    <col min="8" max="8" width="10.44140625" style="9" bestFit="1" customWidth="1"/>
    <col min="9" max="16384" width="9.6640625" style="9"/>
  </cols>
  <sheetData>
    <row r="1" spans="1:6">
      <c r="A1" s="29" t="s">
        <v>1799</v>
      </c>
      <c r="B1" s="66"/>
      <c r="C1" s="66"/>
      <c r="D1" s="228" t="s">
        <v>1344</v>
      </c>
      <c r="E1" s="66" t="s">
        <v>1801</v>
      </c>
      <c r="F1" s="259" t="s">
        <v>1802</v>
      </c>
    </row>
    <row r="2" spans="1:6">
      <c r="A2" s="72" t="str">
        <f>'Data Sheet'!$C$25</f>
        <v xml:space="preserve">New York State Electric &amp; Gas Corporation </v>
      </c>
      <c r="B2" s="17"/>
      <c r="C2" s="17"/>
      <c r="D2" s="78" t="s">
        <v>1156</v>
      </c>
      <c r="E2" s="17" t="s">
        <v>3309</v>
      </c>
      <c r="F2" s="83"/>
    </row>
    <row r="3" spans="1:6" ht="15" customHeight="1">
      <c r="A3" s="74"/>
      <c r="B3" s="77"/>
      <c r="C3" s="77"/>
      <c r="D3" s="78" t="s">
        <v>1157</v>
      </c>
      <c r="E3" s="703" t="str">
        <f>'Data Sheet'!$C$40</f>
        <v xml:space="preserve"> </v>
      </c>
      <c r="F3" s="110" t="str">
        <f>'Data Sheet'!$C$38</f>
        <v>12/31/2017</v>
      </c>
    </row>
    <row r="4" spans="1:6" ht="15" customHeight="1">
      <c r="A4" s="236"/>
      <c r="B4" s="17"/>
      <c r="C4" s="17"/>
      <c r="D4" s="88"/>
      <c r="E4" s="88"/>
      <c r="F4" s="85"/>
    </row>
    <row r="5" spans="1:6">
      <c r="A5" s="310" t="s">
        <v>3344</v>
      </c>
      <c r="B5" s="69"/>
      <c r="C5" s="69"/>
      <c r="D5" s="69"/>
      <c r="E5" s="69"/>
      <c r="F5" s="70"/>
    </row>
    <row r="6" spans="1:6">
      <c r="A6" s="238"/>
      <c r="B6" s="17"/>
      <c r="C6" s="17"/>
      <c r="D6" s="17"/>
      <c r="E6" s="17"/>
      <c r="F6" s="73"/>
    </row>
    <row r="7" spans="1:6">
      <c r="A7" s="238" t="s">
        <v>3345</v>
      </c>
      <c r="B7" s="17"/>
      <c r="C7" s="17" t="s">
        <v>3346</v>
      </c>
      <c r="D7" s="17"/>
      <c r="E7" s="17"/>
      <c r="F7" s="73"/>
    </row>
    <row r="8" spans="1:6">
      <c r="A8" s="238"/>
      <c r="B8" s="17"/>
      <c r="C8" s="17" t="s">
        <v>2557</v>
      </c>
      <c r="D8" s="17"/>
      <c r="E8" s="17"/>
      <c r="F8" s="73"/>
    </row>
    <row r="9" spans="1:6">
      <c r="A9" s="238"/>
      <c r="B9" s="17"/>
      <c r="C9" s="17" t="s">
        <v>2558</v>
      </c>
      <c r="D9" s="17"/>
      <c r="E9" s="17"/>
      <c r="F9" s="73"/>
    </row>
    <row r="10" spans="1:6">
      <c r="A10" s="238"/>
      <c r="B10" s="17"/>
      <c r="C10" s="17" t="s">
        <v>2559</v>
      </c>
      <c r="D10" s="17"/>
      <c r="E10" s="17"/>
      <c r="F10" s="73"/>
    </row>
    <row r="11" spans="1:6">
      <c r="A11" s="238" t="s">
        <v>2315</v>
      </c>
      <c r="B11" s="17"/>
      <c r="C11" s="17" t="s">
        <v>3637</v>
      </c>
      <c r="D11" s="17"/>
      <c r="E11" s="17"/>
      <c r="F11" s="73"/>
    </row>
    <row r="12" spans="1:6">
      <c r="A12" s="238"/>
      <c r="B12" s="17"/>
      <c r="C12" s="17" t="s">
        <v>3638</v>
      </c>
      <c r="D12" s="17"/>
      <c r="E12" s="17"/>
      <c r="F12" s="73"/>
    </row>
    <row r="13" spans="1:6">
      <c r="A13" s="238"/>
      <c r="B13" s="17"/>
      <c r="C13" s="17" t="s">
        <v>2572</v>
      </c>
      <c r="D13" s="17"/>
      <c r="E13" s="17"/>
      <c r="F13" s="73"/>
    </row>
    <row r="14" spans="1:6">
      <c r="A14" s="238"/>
      <c r="B14" s="17"/>
      <c r="C14" s="17" t="s">
        <v>2573</v>
      </c>
      <c r="D14" s="17"/>
      <c r="E14" s="17"/>
      <c r="F14" s="73"/>
    </row>
    <row r="15" spans="1:6">
      <c r="A15" s="238" t="s">
        <v>2316</v>
      </c>
      <c r="B15" s="17"/>
      <c r="C15" s="17" t="s">
        <v>2574</v>
      </c>
      <c r="D15" s="17"/>
      <c r="E15" s="17"/>
      <c r="F15" s="73"/>
    </row>
    <row r="16" spans="1:6">
      <c r="A16" s="238"/>
      <c r="B16" s="17"/>
      <c r="C16" s="17" t="s">
        <v>2575</v>
      </c>
      <c r="D16" s="17"/>
      <c r="E16" s="17"/>
      <c r="F16" s="73"/>
    </row>
    <row r="17" spans="1:6">
      <c r="A17" s="239"/>
      <c r="B17" s="77"/>
      <c r="C17" s="77" t="s">
        <v>2576</v>
      </c>
      <c r="D17" s="77"/>
      <c r="E17" s="77"/>
      <c r="F17" s="76"/>
    </row>
    <row r="18" spans="1:6">
      <c r="A18" s="238" t="s">
        <v>1728</v>
      </c>
      <c r="B18" s="97"/>
      <c r="C18" s="69" t="s">
        <v>2577</v>
      </c>
      <c r="D18" s="69"/>
      <c r="E18" s="69"/>
      <c r="F18" s="390" t="s">
        <v>1838</v>
      </c>
    </row>
    <row r="19" spans="1:6">
      <c r="A19" s="238" t="s">
        <v>2578</v>
      </c>
      <c r="B19" s="97"/>
      <c r="C19" s="69" t="s">
        <v>3021</v>
      </c>
      <c r="D19" s="69"/>
      <c r="E19" s="69"/>
      <c r="F19" s="390" t="s">
        <v>3022</v>
      </c>
    </row>
    <row r="20" spans="1:6">
      <c r="A20" s="239"/>
      <c r="B20" s="104"/>
      <c r="C20" s="77"/>
      <c r="D20" s="77"/>
      <c r="E20" s="77"/>
      <c r="F20" s="110"/>
    </row>
    <row r="21" spans="1:6">
      <c r="A21" s="239">
        <v>1</v>
      </c>
      <c r="B21" s="104"/>
      <c r="C21" s="77" t="s">
        <v>2579</v>
      </c>
      <c r="D21" s="77"/>
      <c r="E21" s="77"/>
      <c r="F21" s="391">
        <v>104967199</v>
      </c>
    </row>
    <row r="22" spans="1:6">
      <c r="A22" s="239">
        <v>2</v>
      </c>
      <c r="B22" s="104"/>
      <c r="C22" s="77" t="s">
        <v>410</v>
      </c>
      <c r="D22" s="77"/>
      <c r="E22" s="77"/>
      <c r="F22" s="392"/>
    </row>
    <row r="23" spans="1:6">
      <c r="A23" s="239">
        <v>3</v>
      </c>
      <c r="B23" s="104"/>
      <c r="C23" s="77"/>
      <c r="D23" s="77"/>
      <c r="E23" s="77"/>
      <c r="F23" s="393"/>
    </row>
    <row r="24" spans="1:6">
      <c r="A24" s="239">
        <v>4</v>
      </c>
      <c r="B24" s="104"/>
      <c r="C24" s="77" t="s">
        <v>411</v>
      </c>
      <c r="D24" s="77"/>
      <c r="E24" s="77"/>
      <c r="F24" s="394"/>
    </row>
    <row r="25" spans="1:6">
      <c r="A25" s="239">
        <v>5</v>
      </c>
      <c r="B25" s="104"/>
      <c r="C25" s="77"/>
      <c r="D25" s="77"/>
      <c r="E25" s="77"/>
      <c r="F25" s="395">
        <v>14162247</v>
      </c>
    </row>
    <row r="26" spans="1:6">
      <c r="A26" s="239">
        <v>6</v>
      </c>
      <c r="B26" s="104"/>
      <c r="C26" s="77"/>
      <c r="D26" s="77"/>
      <c r="E26" s="77"/>
      <c r="F26" s="284"/>
    </row>
    <row r="27" spans="1:6">
      <c r="A27" s="239">
        <v>7</v>
      </c>
      <c r="B27" s="104"/>
      <c r="C27" s="77"/>
      <c r="D27" s="77"/>
      <c r="E27" s="77"/>
      <c r="F27" s="284"/>
    </row>
    <row r="28" spans="1:6">
      <c r="A28" s="239">
        <v>8</v>
      </c>
      <c r="B28" s="104"/>
      <c r="C28" s="77"/>
      <c r="D28" s="77"/>
      <c r="E28" s="77"/>
      <c r="F28" s="283"/>
    </row>
    <row r="29" spans="1:6">
      <c r="A29" s="239">
        <v>9</v>
      </c>
      <c r="B29" s="104"/>
      <c r="C29" s="396" t="s">
        <v>412</v>
      </c>
      <c r="D29" s="77"/>
      <c r="E29" s="77"/>
      <c r="F29" s="270"/>
    </row>
    <row r="30" spans="1:6">
      <c r="A30" s="239">
        <v>10</v>
      </c>
      <c r="B30" s="104"/>
      <c r="C30" s="396"/>
      <c r="D30" s="77"/>
      <c r="E30" s="77"/>
      <c r="F30" s="284">
        <v>446737542</v>
      </c>
    </row>
    <row r="31" spans="1:6">
      <c r="A31" s="239">
        <v>11</v>
      </c>
      <c r="B31" s="104"/>
      <c r="C31" s="396"/>
      <c r="D31" s="77"/>
      <c r="E31" s="77"/>
      <c r="F31" s="284"/>
    </row>
    <row r="32" spans="1:6">
      <c r="A32" s="239">
        <v>12</v>
      </c>
      <c r="B32" s="104"/>
      <c r="C32" s="396"/>
      <c r="D32" s="77"/>
      <c r="E32" s="77"/>
      <c r="F32" s="284"/>
    </row>
    <row r="33" spans="1:6">
      <c r="A33" s="239">
        <v>13</v>
      </c>
      <c r="B33" s="104"/>
      <c r="C33" s="396"/>
      <c r="D33" s="77"/>
      <c r="E33" s="77"/>
      <c r="F33" s="283"/>
    </row>
    <row r="34" spans="1:6">
      <c r="A34" s="239">
        <v>14</v>
      </c>
      <c r="B34" s="104"/>
      <c r="C34" s="396" t="s">
        <v>413</v>
      </c>
      <c r="D34" s="77"/>
      <c r="E34" s="77"/>
      <c r="F34" s="397"/>
    </row>
    <row r="35" spans="1:6">
      <c r="A35" s="239">
        <v>15</v>
      </c>
      <c r="B35" s="104"/>
      <c r="C35" s="396"/>
      <c r="D35" s="77"/>
      <c r="E35" s="77"/>
      <c r="F35" s="284">
        <v>19340507</v>
      </c>
    </row>
    <row r="36" spans="1:6">
      <c r="A36" s="239">
        <v>16</v>
      </c>
      <c r="B36" s="104"/>
      <c r="C36" s="396"/>
      <c r="D36" s="77"/>
      <c r="E36" s="77"/>
      <c r="F36" s="284"/>
    </row>
    <row r="37" spans="1:6">
      <c r="A37" s="239">
        <v>17</v>
      </c>
      <c r="B37" s="104"/>
      <c r="C37" s="396"/>
      <c r="D37" s="77"/>
      <c r="E37" s="77"/>
      <c r="F37" s="284"/>
    </row>
    <row r="38" spans="1:6">
      <c r="A38" s="239">
        <v>18</v>
      </c>
      <c r="B38" s="104"/>
      <c r="C38" s="396"/>
      <c r="D38" s="77"/>
      <c r="E38" s="77"/>
      <c r="F38" s="284"/>
    </row>
    <row r="39" spans="1:6">
      <c r="A39" s="239">
        <v>19</v>
      </c>
      <c r="B39" s="104"/>
      <c r="C39" s="396" t="s">
        <v>414</v>
      </c>
      <c r="D39" s="77"/>
      <c r="E39" s="77"/>
      <c r="F39" s="397"/>
    </row>
    <row r="40" spans="1:6">
      <c r="A40" s="239">
        <v>20</v>
      </c>
      <c r="B40" s="104"/>
      <c r="C40" s="396"/>
      <c r="D40" s="77"/>
      <c r="E40" s="77"/>
      <c r="F40" s="395">
        <v>501549257</v>
      </c>
    </row>
    <row r="41" spans="1:6">
      <c r="A41" s="239">
        <v>21</v>
      </c>
      <c r="B41" s="104"/>
      <c r="C41" s="396"/>
      <c r="D41" s="77"/>
      <c r="E41" s="77"/>
      <c r="F41" s="284"/>
    </row>
    <row r="42" spans="1:6">
      <c r="A42" s="239">
        <v>22</v>
      </c>
      <c r="B42" s="104"/>
      <c r="C42" s="396"/>
      <c r="D42" s="77"/>
      <c r="E42" s="77"/>
      <c r="F42" s="284"/>
    </row>
    <row r="43" spans="1:6">
      <c r="A43" s="239">
        <v>23</v>
      </c>
      <c r="B43" s="104"/>
      <c r="C43" s="396"/>
      <c r="D43" s="77"/>
      <c r="E43" s="77"/>
      <c r="F43" s="284"/>
    </row>
    <row r="44" spans="1:6">
      <c r="A44" s="239">
        <v>24</v>
      </c>
      <c r="B44" s="104"/>
      <c r="C44" s="396"/>
      <c r="D44" s="77"/>
      <c r="E44" s="77"/>
      <c r="F44" s="284"/>
    </row>
    <row r="45" spans="1:6">
      <c r="A45" s="239">
        <v>25</v>
      </c>
      <c r="B45" s="104"/>
      <c r="C45" s="396"/>
      <c r="D45" s="77"/>
      <c r="E45" s="77"/>
      <c r="F45" s="266"/>
    </row>
    <row r="46" spans="1:6">
      <c r="A46" s="239">
        <v>26</v>
      </c>
      <c r="B46" s="104"/>
      <c r="C46" s="396"/>
      <c r="D46" s="77"/>
      <c r="E46" s="77"/>
      <c r="F46" s="284"/>
    </row>
    <row r="47" spans="1:6">
      <c r="A47" s="239">
        <v>27</v>
      </c>
      <c r="B47" s="104"/>
      <c r="C47" s="396" t="s">
        <v>415</v>
      </c>
      <c r="D47" s="77"/>
      <c r="E47" s="77"/>
      <c r="F47" s="391">
        <f>F21+SUM(F25:F28)+SUM(F30:F33)-SUM(F35:F38)-SUM(F40:F46)</f>
        <v>44977224</v>
      </c>
    </row>
    <row r="48" spans="1:6">
      <c r="A48" s="238">
        <v>28</v>
      </c>
      <c r="B48" s="97"/>
      <c r="C48" s="398" t="s">
        <v>416</v>
      </c>
      <c r="D48" s="17"/>
      <c r="E48" s="17"/>
      <c r="F48" s="283"/>
    </row>
    <row r="49" spans="1:8">
      <c r="A49" s="238">
        <v>29</v>
      </c>
      <c r="B49" s="97"/>
      <c r="C49" s="3225">
        <v>0.35</v>
      </c>
      <c r="D49" s="17"/>
      <c r="E49" s="17"/>
      <c r="F49" s="283">
        <v>15742028</v>
      </c>
    </row>
    <row r="50" spans="1:8">
      <c r="A50" s="238">
        <v>30</v>
      </c>
      <c r="B50" s="97"/>
      <c r="C50" s="398"/>
      <c r="D50" s="17"/>
      <c r="E50" s="17"/>
      <c r="F50" s="283"/>
    </row>
    <row r="51" spans="1:8">
      <c r="A51" s="238">
        <v>31</v>
      </c>
      <c r="B51" s="97"/>
      <c r="C51" s="398"/>
      <c r="D51" s="17"/>
      <c r="E51" s="17" t="s">
        <v>1788</v>
      </c>
      <c r="F51" s="283"/>
    </row>
    <row r="52" spans="1:8">
      <c r="A52" s="238">
        <v>32</v>
      </c>
      <c r="B52" s="97"/>
      <c r="C52" s="398" t="s">
        <v>5848</v>
      </c>
      <c r="D52" s="17"/>
      <c r="E52" s="17" t="s">
        <v>1788</v>
      </c>
      <c r="F52" s="283">
        <v>286286</v>
      </c>
    </row>
    <row r="53" spans="1:8">
      <c r="A53" s="238">
        <v>33</v>
      </c>
      <c r="B53" s="97"/>
      <c r="C53" s="398"/>
      <c r="D53" s="17"/>
      <c r="E53" s="17"/>
      <c r="F53" s="283"/>
      <c r="H53" s="2552"/>
    </row>
    <row r="54" spans="1:8">
      <c r="A54" s="238">
        <v>34</v>
      </c>
      <c r="B54" s="97"/>
      <c r="C54" s="398"/>
      <c r="D54" s="17"/>
      <c r="E54" s="17"/>
      <c r="F54" s="283"/>
    </row>
    <row r="55" spans="1:8">
      <c r="A55" s="238">
        <v>35</v>
      </c>
      <c r="B55" s="97"/>
      <c r="C55" s="398"/>
      <c r="D55" s="17"/>
      <c r="E55" s="17"/>
      <c r="F55" s="283"/>
    </row>
    <row r="56" spans="1:8">
      <c r="A56" s="238">
        <v>36</v>
      </c>
      <c r="B56" s="97"/>
      <c r="C56" s="398" t="s">
        <v>5849</v>
      </c>
      <c r="D56" s="17"/>
      <c r="E56" s="17"/>
      <c r="F56" s="283">
        <v>15455742</v>
      </c>
    </row>
    <row r="57" spans="1:8">
      <c r="A57" s="238">
        <v>37</v>
      </c>
      <c r="B57" s="97"/>
      <c r="C57" s="398"/>
      <c r="D57" s="17"/>
      <c r="E57" s="17"/>
      <c r="F57" s="283"/>
    </row>
    <row r="58" spans="1:8">
      <c r="A58" s="238">
        <v>38</v>
      </c>
      <c r="B58" s="97"/>
      <c r="C58" s="398"/>
      <c r="D58" s="17"/>
      <c r="E58" s="17"/>
      <c r="F58" s="283"/>
    </row>
    <row r="59" spans="1:8">
      <c r="A59" s="238">
        <v>39</v>
      </c>
      <c r="B59" s="97"/>
      <c r="C59" s="398"/>
      <c r="D59" s="17"/>
      <c r="E59" s="17"/>
      <c r="F59" s="283"/>
    </row>
    <row r="60" spans="1:8">
      <c r="A60" s="238">
        <v>40</v>
      </c>
      <c r="B60" s="97"/>
      <c r="C60" s="398"/>
      <c r="D60" s="17"/>
      <c r="E60" s="17"/>
      <c r="F60" s="283"/>
    </row>
    <row r="61" spans="1:8">
      <c r="A61" s="238">
        <v>41</v>
      </c>
      <c r="B61" s="97"/>
      <c r="C61" s="398"/>
      <c r="D61" s="17"/>
      <c r="E61" s="17"/>
      <c r="F61" s="283"/>
    </row>
    <row r="62" spans="1:8">
      <c r="A62" s="238">
        <v>42</v>
      </c>
      <c r="B62" s="97"/>
      <c r="C62" s="398"/>
      <c r="D62" s="17"/>
      <c r="E62" s="17"/>
      <c r="F62" s="283"/>
    </row>
    <row r="63" spans="1:8">
      <c r="A63" s="238">
        <v>43</v>
      </c>
      <c r="B63" s="97"/>
      <c r="C63" s="398"/>
      <c r="D63" s="17"/>
      <c r="E63" s="17"/>
      <c r="F63" s="283"/>
    </row>
    <row r="64" spans="1:8" ht="15.75" thickBot="1">
      <c r="A64" s="333">
        <v>44</v>
      </c>
      <c r="B64" s="325"/>
      <c r="C64" s="399"/>
      <c r="D64" s="112"/>
      <c r="E64" s="112"/>
      <c r="F64" s="295"/>
    </row>
    <row r="65" spans="1:6">
      <c r="A65" s="17"/>
      <c r="B65" s="17"/>
      <c r="C65" s="17"/>
      <c r="D65" s="17"/>
      <c r="E65" s="17"/>
      <c r="F65" s="17"/>
    </row>
    <row r="66" spans="1:6">
      <c r="A66" s="17" t="s">
        <v>417</v>
      </c>
      <c r="B66" s="17"/>
      <c r="C66" s="17"/>
      <c r="D66" s="17"/>
      <c r="E66" s="17"/>
      <c r="F66" s="69"/>
    </row>
    <row r="67" spans="1:6">
      <c r="A67" s="69" t="s">
        <v>418</v>
      </c>
      <c r="B67" s="69"/>
      <c r="C67" s="69"/>
      <c r="D67" s="69"/>
      <c r="E67" s="69"/>
      <c r="F67" s="69"/>
    </row>
    <row r="68" spans="1:6">
      <c r="A68" s="17"/>
      <c r="B68" s="17"/>
      <c r="C68" s="17"/>
      <c r="D68" s="17"/>
      <c r="E68" s="17"/>
      <c r="F68" s="17"/>
    </row>
    <row r="69" spans="1:6">
      <c r="A69" s="17"/>
      <c r="B69" s="17"/>
      <c r="C69" s="17"/>
      <c r="D69" s="17"/>
      <c r="E69" s="17"/>
      <c r="F69" s="17"/>
    </row>
    <row r="70" spans="1:6" ht="15.75">
      <c r="A70" s="71" t="s">
        <v>419</v>
      </c>
      <c r="B70" s="69"/>
      <c r="C70" s="69"/>
      <c r="D70" s="69"/>
      <c r="E70" s="69"/>
      <c r="F70" s="69"/>
    </row>
    <row r="71" spans="1:6">
      <c r="A71" s="17"/>
      <c r="B71" s="17"/>
      <c r="C71" s="17"/>
      <c r="D71" s="17"/>
      <c r="E71" s="17"/>
      <c r="F71" s="17"/>
    </row>
    <row r="72" spans="1:6" ht="15.75" thickBot="1">
      <c r="A72" s="17" t="str">
        <f>'Data Sheet'!$C$25</f>
        <v xml:space="preserve">New York State Electric &amp; Gas Corporation </v>
      </c>
      <c r="B72" s="17"/>
      <c r="C72" s="17"/>
      <c r="D72" s="17"/>
      <c r="E72" s="693" t="str">
        <f>'Data Sheet'!$C$40</f>
        <v xml:space="preserve"> </v>
      </c>
      <c r="F72" s="9" t="str">
        <f>'Data Sheet'!$C$38</f>
        <v>12/31/2017</v>
      </c>
    </row>
    <row r="73" spans="1:6">
      <c r="A73" s="400"/>
      <c r="B73" s="66"/>
      <c r="C73" s="66"/>
      <c r="D73" s="66"/>
      <c r="E73" s="66"/>
      <c r="F73" s="67"/>
    </row>
    <row r="74" spans="1:6">
      <c r="A74" s="310" t="s">
        <v>3344</v>
      </c>
      <c r="B74" s="69"/>
      <c r="C74" s="69"/>
      <c r="D74" s="69"/>
      <c r="E74" s="69"/>
      <c r="F74" s="70"/>
    </row>
    <row r="75" spans="1:6">
      <c r="A75" s="239"/>
      <c r="B75" s="77"/>
      <c r="C75" s="77"/>
      <c r="D75" s="77"/>
      <c r="E75" s="77"/>
      <c r="F75" s="76"/>
    </row>
    <row r="76" spans="1:6">
      <c r="A76" s="238"/>
      <c r="B76" s="17"/>
      <c r="C76" s="69" t="s">
        <v>2577</v>
      </c>
      <c r="D76" s="69"/>
      <c r="E76" s="69"/>
      <c r="F76" s="390" t="s">
        <v>1838</v>
      </c>
    </row>
    <row r="77" spans="1:6">
      <c r="A77" s="239"/>
      <c r="B77" s="77"/>
      <c r="C77" s="75" t="s">
        <v>3021</v>
      </c>
      <c r="D77" s="75"/>
      <c r="E77" s="75"/>
      <c r="F77" s="401" t="s">
        <v>3022</v>
      </c>
    </row>
    <row r="78" spans="1:6" ht="15.75">
      <c r="A78" s="238"/>
      <c r="B78" s="17"/>
      <c r="C78" s="114" t="s">
        <v>5976</v>
      </c>
      <c r="D78" s="17"/>
      <c r="E78" s="17"/>
      <c r="F78" s="283"/>
    </row>
    <row r="79" spans="1:6">
      <c r="A79" s="238"/>
      <c r="B79" s="17"/>
      <c r="C79" s="17" t="s">
        <v>5977</v>
      </c>
      <c r="D79" s="17"/>
      <c r="E79" s="17"/>
      <c r="F79" s="283">
        <v>4225294</v>
      </c>
    </row>
    <row r="80" spans="1:6">
      <c r="A80" s="238"/>
      <c r="B80" s="17"/>
      <c r="C80" s="17" t="s">
        <v>5978</v>
      </c>
      <c r="D80" s="17"/>
      <c r="E80" s="17"/>
      <c r="F80" s="3259">
        <v>9936953</v>
      </c>
    </row>
    <row r="81" spans="1:6">
      <c r="A81" s="238"/>
      <c r="B81" s="17"/>
      <c r="C81" s="17" t="s">
        <v>5979</v>
      </c>
      <c r="D81" s="17"/>
      <c r="E81" s="17"/>
      <c r="F81" s="283">
        <f>SUM(F79:F80)</f>
        <v>14162247</v>
      </c>
    </row>
    <row r="82" spans="1:6">
      <c r="A82" s="238"/>
      <c r="B82" s="17"/>
      <c r="C82" s="17"/>
      <c r="D82" s="17"/>
      <c r="E82" s="17"/>
      <c r="F82" s="283"/>
    </row>
    <row r="83" spans="1:6" ht="15.75">
      <c r="A83" s="238"/>
      <c r="B83" s="17"/>
      <c r="C83" s="114" t="s">
        <v>5980</v>
      </c>
      <c r="D83" s="17"/>
      <c r="E83" s="17"/>
      <c r="F83" s="283"/>
    </row>
    <row r="84" spans="1:6">
      <c r="A84" s="238"/>
      <c r="B84" s="17"/>
      <c r="C84" s="17" t="s">
        <v>5981</v>
      </c>
      <c r="D84" s="17"/>
      <c r="E84" s="17"/>
      <c r="F84" s="283">
        <v>8803709</v>
      </c>
    </row>
    <row r="85" spans="1:6">
      <c r="A85" s="238"/>
      <c r="B85" s="17"/>
      <c r="C85" s="17" t="s">
        <v>5982</v>
      </c>
      <c r="D85" s="17"/>
      <c r="E85" s="17"/>
      <c r="F85" s="283">
        <v>48453</v>
      </c>
    </row>
    <row r="86" spans="1:6">
      <c r="A86" s="238"/>
      <c r="B86" s="17"/>
      <c r="C86" s="17" t="s">
        <v>5983</v>
      </c>
      <c r="D86" s="17"/>
      <c r="E86" s="17"/>
      <c r="F86" s="283">
        <v>408559</v>
      </c>
    </row>
    <row r="87" spans="1:6">
      <c r="A87" s="238"/>
      <c r="B87" s="17"/>
      <c r="C87" s="17" t="s">
        <v>5984</v>
      </c>
      <c r="D87" s="17"/>
      <c r="E87" s="17"/>
      <c r="F87" s="283">
        <v>483779</v>
      </c>
    </row>
    <row r="88" spans="1:6">
      <c r="A88" s="238"/>
      <c r="B88" s="17"/>
      <c r="C88" s="17" t="s">
        <v>5985</v>
      </c>
      <c r="D88" s="17"/>
      <c r="E88" s="17"/>
      <c r="F88" s="283">
        <v>140654827</v>
      </c>
    </row>
    <row r="89" spans="1:6">
      <c r="A89" s="238"/>
      <c r="B89" s="17"/>
      <c r="C89" s="17" t="s">
        <v>5986</v>
      </c>
      <c r="D89" s="17"/>
      <c r="E89" s="17"/>
      <c r="F89" s="283">
        <v>18522</v>
      </c>
    </row>
    <row r="90" spans="1:6">
      <c r="A90" s="238"/>
      <c r="B90" s="17"/>
      <c r="C90" s="3257" t="s">
        <v>5987</v>
      </c>
      <c r="D90" s="69"/>
      <c r="E90" s="69"/>
      <c r="F90" s="283">
        <v>737200</v>
      </c>
    </row>
    <row r="91" spans="1:6">
      <c r="A91" s="238"/>
      <c r="B91" s="17"/>
      <c r="C91" s="3257" t="s">
        <v>5988</v>
      </c>
      <c r="D91" s="69"/>
      <c r="E91" s="69"/>
      <c r="F91" s="283">
        <v>75000</v>
      </c>
    </row>
    <row r="92" spans="1:6">
      <c r="A92" s="238"/>
      <c r="B92" s="17"/>
      <c r="C92" s="17" t="s">
        <v>5989</v>
      </c>
      <c r="D92" s="17"/>
      <c r="E92" s="17"/>
      <c r="F92" s="283">
        <v>423275</v>
      </c>
    </row>
    <row r="93" spans="1:6">
      <c r="A93" s="238"/>
      <c r="B93" s="17"/>
      <c r="C93" s="17" t="s">
        <v>5990</v>
      </c>
      <c r="D93" s="17"/>
      <c r="E93" s="17"/>
      <c r="F93" s="283">
        <v>290736</v>
      </c>
    </row>
    <row r="94" spans="1:6">
      <c r="A94" s="238"/>
      <c r="B94" s="17"/>
      <c r="C94" s="17" t="s">
        <v>5832</v>
      </c>
      <c r="D94" s="17"/>
      <c r="E94" s="17"/>
      <c r="F94" s="283">
        <v>122909</v>
      </c>
    </row>
    <row r="95" spans="1:6">
      <c r="A95" s="238"/>
      <c r="B95" s="17"/>
      <c r="C95" s="17" t="s">
        <v>5991</v>
      </c>
      <c r="D95" s="17"/>
      <c r="E95" s="17"/>
      <c r="F95" s="283">
        <v>1332546</v>
      </c>
    </row>
    <row r="96" spans="1:6">
      <c r="A96" s="238"/>
      <c r="B96" s="17"/>
      <c r="C96" s="17" t="s">
        <v>5709</v>
      </c>
      <c r="D96" s="17"/>
      <c r="E96" s="17"/>
      <c r="F96" s="283">
        <v>277684</v>
      </c>
    </row>
    <row r="97" spans="1:6">
      <c r="A97" s="238"/>
      <c r="B97" s="17"/>
      <c r="C97" s="17" t="s">
        <v>5992</v>
      </c>
      <c r="D97" s="17"/>
      <c r="E97" s="17"/>
      <c r="F97" s="283">
        <v>1598785</v>
      </c>
    </row>
    <row r="98" spans="1:6">
      <c r="A98" s="238"/>
      <c r="B98" s="17"/>
      <c r="C98" s="17" t="s">
        <v>5993</v>
      </c>
      <c r="D98" s="17"/>
      <c r="E98" s="17"/>
      <c r="F98" s="283">
        <v>837028</v>
      </c>
    </row>
    <row r="99" spans="1:6">
      <c r="A99" s="238"/>
      <c r="B99" s="17"/>
      <c r="C99" s="17" t="s">
        <v>5994</v>
      </c>
      <c r="D99" s="17"/>
      <c r="E99" s="17"/>
      <c r="F99" s="283">
        <v>998786</v>
      </c>
    </row>
    <row r="100" spans="1:6">
      <c r="A100" s="238"/>
      <c r="B100" s="17"/>
      <c r="C100" s="17" t="s">
        <v>5995</v>
      </c>
      <c r="D100" s="17"/>
      <c r="E100" s="17"/>
      <c r="F100" s="283">
        <v>554303</v>
      </c>
    </row>
    <row r="101" spans="1:6">
      <c r="A101" s="238"/>
      <c r="B101" s="17"/>
      <c r="C101" s="398" t="s">
        <v>5996</v>
      </c>
      <c r="D101" s="17"/>
      <c r="E101" s="17"/>
      <c r="F101" s="283">
        <v>121178</v>
      </c>
    </row>
    <row r="102" spans="1:6">
      <c r="A102" s="238"/>
      <c r="B102" s="17"/>
      <c r="C102" s="398" t="s">
        <v>5997</v>
      </c>
      <c r="D102" s="17"/>
      <c r="E102" s="17"/>
      <c r="F102" s="283">
        <v>6002369</v>
      </c>
    </row>
    <row r="103" spans="1:6">
      <c r="A103" s="238"/>
      <c r="B103" s="17"/>
      <c r="C103" s="398" t="s">
        <v>5998</v>
      </c>
      <c r="D103" s="17"/>
      <c r="E103" s="17"/>
      <c r="F103" s="283">
        <v>1948967</v>
      </c>
    </row>
    <row r="104" spans="1:6">
      <c r="A104" s="238"/>
      <c r="B104" s="17"/>
      <c r="C104" s="398" t="s">
        <v>5999</v>
      </c>
      <c r="D104" s="17"/>
      <c r="E104" s="17"/>
      <c r="F104" s="283">
        <v>563188</v>
      </c>
    </row>
    <row r="105" spans="1:6">
      <c r="A105" s="238"/>
      <c r="B105" s="17"/>
      <c r="C105" s="398" t="s">
        <v>6000</v>
      </c>
      <c r="D105" s="17"/>
      <c r="E105" s="17"/>
      <c r="F105" s="283">
        <v>5372</v>
      </c>
    </row>
    <row r="106" spans="1:6">
      <c r="A106" s="238"/>
      <c r="B106" s="17"/>
      <c r="C106" s="398" t="s">
        <v>6001</v>
      </c>
      <c r="D106" s="17"/>
      <c r="E106" s="17"/>
      <c r="F106" s="283">
        <v>412115</v>
      </c>
    </row>
    <row r="107" spans="1:6">
      <c r="A107" s="238"/>
      <c r="B107" s="17"/>
      <c r="C107" s="398" t="s">
        <v>6002</v>
      </c>
      <c r="D107" s="17"/>
      <c r="E107" s="17"/>
      <c r="F107" s="283">
        <v>4284420</v>
      </c>
    </row>
    <row r="108" spans="1:6">
      <c r="A108" s="238"/>
      <c r="B108" s="17"/>
      <c r="C108" s="398" t="s">
        <v>6003</v>
      </c>
      <c r="D108" s="17"/>
      <c r="E108" s="17"/>
      <c r="F108" s="283">
        <v>398942</v>
      </c>
    </row>
    <row r="109" spans="1:6">
      <c r="A109" s="238"/>
      <c r="B109" s="17"/>
      <c r="C109" s="398" t="s">
        <v>6004</v>
      </c>
      <c r="D109" s="17"/>
      <c r="E109" s="17"/>
      <c r="F109" s="283">
        <v>1534012</v>
      </c>
    </row>
    <row r="110" spans="1:6">
      <c r="A110" s="238"/>
      <c r="B110" s="17"/>
      <c r="C110" s="398" t="s">
        <v>6005</v>
      </c>
      <c r="D110" s="17"/>
      <c r="E110" s="17"/>
      <c r="F110" s="283">
        <v>2565</v>
      </c>
    </row>
    <row r="111" spans="1:6">
      <c r="A111" s="238"/>
      <c r="B111" s="17"/>
      <c r="C111" s="398" t="s">
        <v>6006</v>
      </c>
      <c r="D111" s="17"/>
      <c r="E111" s="17"/>
      <c r="F111" s="283">
        <v>214480</v>
      </c>
    </row>
    <row r="112" spans="1:6">
      <c r="A112" s="238"/>
      <c r="B112" s="17"/>
      <c r="C112" s="398" t="s">
        <v>6007</v>
      </c>
      <c r="D112" s="17"/>
      <c r="E112" s="17"/>
      <c r="F112" s="283">
        <v>60913</v>
      </c>
    </row>
    <row r="113" spans="1:6">
      <c r="A113" s="238"/>
      <c r="B113" s="17"/>
      <c r="C113" s="398" t="s">
        <v>6008</v>
      </c>
      <c r="D113" s="17"/>
      <c r="E113" s="17"/>
      <c r="F113" s="283">
        <v>94036387</v>
      </c>
    </row>
    <row r="114" spans="1:6">
      <c r="A114" s="238"/>
      <c r="B114" s="17"/>
      <c r="C114" s="398" t="s">
        <v>5719</v>
      </c>
      <c r="D114" s="17"/>
      <c r="E114" s="17"/>
      <c r="F114" s="283">
        <v>21960468</v>
      </c>
    </row>
    <row r="115" spans="1:6">
      <c r="A115" s="238"/>
      <c r="B115" s="17"/>
      <c r="C115" s="398" t="s">
        <v>6009</v>
      </c>
      <c r="D115" s="17"/>
      <c r="E115" s="17"/>
      <c r="F115" s="283">
        <v>175531</v>
      </c>
    </row>
    <row r="116" spans="1:6">
      <c r="A116" s="238"/>
      <c r="B116" s="17"/>
      <c r="C116" s="398" t="s">
        <v>6010</v>
      </c>
      <c r="D116" s="17"/>
      <c r="E116" s="17"/>
      <c r="F116" s="283">
        <v>2396750</v>
      </c>
    </row>
    <row r="117" spans="1:6">
      <c r="A117" s="238"/>
      <c r="B117" s="17"/>
      <c r="C117" s="398" t="s">
        <v>6011</v>
      </c>
      <c r="D117" s="17"/>
      <c r="E117" s="17"/>
      <c r="F117" s="283">
        <v>83599</v>
      </c>
    </row>
    <row r="118" spans="1:6">
      <c r="A118" s="238"/>
      <c r="B118" s="17"/>
      <c r="C118" s="398" t="s">
        <v>6012</v>
      </c>
      <c r="D118" s="17"/>
      <c r="E118" s="17"/>
      <c r="F118" s="283">
        <v>18176060</v>
      </c>
    </row>
    <row r="119" spans="1:6">
      <c r="A119" s="238"/>
      <c r="B119" s="17"/>
      <c r="C119" s="398" t="s">
        <v>5721</v>
      </c>
      <c r="D119" s="17"/>
      <c r="E119" s="17"/>
      <c r="F119" s="283">
        <v>2964893</v>
      </c>
    </row>
    <row r="120" spans="1:6">
      <c r="A120" s="238"/>
      <c r="B120" s="17"/>
      <c r="C120" s="398" t="s">
        <v>6013</v>
      </c>
      <c r="D120" s="17"/>
      <c r="E120" s="17"/>
      <c r="F120" s="283">
        <v>3101380</v>
      </c>
    </row>
    <row r="121" spans="1:6">
      <c r="A121" s="238"/>
      <c r="B121" s="17"/>
      <c r="C121" s="398" t="s">
        <v>6014</v>
      </c>
      <c r="D121" s="17"/>
      <c r="E121" s="17"/>
      <c r="F121" s="283">
        <v>383992</v>
      </c>
    </row>
    <row r="122" spans="1:6">
      <c r="A122" s="238"/>
      <c r="B122" s="17"/>
      <c r="C122" s="398" t="s">
        <v>6015</v>
      </c>
      <c r="D122" s="17"/>
      <c r="E122" s="17"/>
      <c r="F122" s="283">
        <v>36475</v>
      </c>
    </row>
    <row r="123" spans="1:6">
      <c r="A123" s="238"/>
      <c r="B123" s="17"/>
      <c r="C123" s="398" t="s">
        <v>5834</v>
      </c>
      <c r="D123" s="17"/>
      <c r="E123" s="17"/>
      <c r="F123" s="283">
        <v>35364</v>
      </c>
    </row>
    <row r="124" spans="1:6">
      <c r="A124" s="238"/>
      <c r="B124" s="17"/>
      <c r="C124" s="398" t="s">
        <v>6016</v>
      </c>
      <c r="D124" s="17"/>
      <c r="E124" s="17"/>
      <c r="F124" s="283">
        <v>18510040</v>
      </c>
    </row>
    <row r="125" spans="1:6">
      <c r="A125" s="238"/>
      <c r="B125" s="17"/>
      <c r="C125" s="398" t="s">
        <v>6017</v>
      </c>
      <c r="D125" s="17"/>
      <c r="E125" s="17"/>
      <c r="F125" s="283">
        <v>25117929</v>
      </c>
    </row>
    <row r="126" spans="1:6">
      <c r="A126" s="238"/>
      <c r="B126" s="17"/>
      <c r="C126" s="398" t="s">
        <v>6018</v>
      </c>
      <c r="D126" s="17"/>
      <c r="E126" s="17"/>
      <c r="F126" s="283">
        <v>4108041</v>
      </c>
    </row>
    <row r="127" spans="1:6">
      <c r="A127" s="238"/>
      <c r="B127" s="17"/>
      <c r="C127" s="398" t="s">
        <v>6019</v>
      </c>
      <c r="D127" s="17"/>
      <c r="E127" s="17"/>
      <c r="F127" s="283">
        <v>4654892</v>
      </c>
    </row>
    <row r="128" spans="1:6" ht="15.75" thickBot="1">
      <c r="A128" s="333"/>
      <c r="B128" s="112"/>
      <c r="C128" s="399" t="s">
        <v>6020</v>
      </c>
      <c r="D128" s="112"/>
      <c r="E128" s="112"/>
      <c r="F128" s="295">
        <v>3008990</v>
      </c>
    </row>
    <row r="129" spans="1:6">
      <c r="A129" s="17"/>
      <c r="B129" s="17"/>
      <c r="C129" s="17"/>
      <c r="D129" s="17"/>
      <c r="E129" s="17"/>
      <c r="F129" s="17"/>
    </row>
    <row r="130" spans="1:6">
      <c r="A130" s="17" t="s">
        <v>420</v>
      </c>
      <c r="B130" s="17"/>
      <c r="C130" s="17"/>
      <c r="D130" s="17"/>
      <c r="E130" s="17"/>
      <c r="F130" s="69"/>
    </row>
    <row r="131" spans="1:6">
      <c r="A131" s="69" t="s">
        <v>421</v>
      </c>
      <c r="B131" s="69"/>
      <c r="C131" s="69"/>
      <c r="D131" s="69"/>
      <c r="E131" s="69"/>
      <c r="F131" s="69"/>
    </row>
    <row r="132" spans="1:6" ht="15.75" thickBot="1">
      <c r="A132" s="17" t="str">
        <f>'Data Sheet'!$C$25</f>
        <v xml:space="preserve">New York State Electric &amp; Gas Corporation </v>
      </c>
      <c r="B132" s="69"/>
      <c r="C132" s="69"/>
      <c r="D132" s="69"/>
      <c r="E132" s="693" t="str">
        <f>'Data Sheet'!$C$40</f>
        <v xml:space="preserve"> </v>
      </c>
      <c r="F132" s="9" t="str">
        <f>'Data Sheet'!$C$38</f>
        <v>12/31/2017</v>
      </c>
    </row>
    <row r="133" spans="1:6">
      <c r="A133" s="400"/>
      <c r="B133" s="66"/>
      <c r="C133" s="66"/>
      <c r="D133" s="66"/>
      <c r="E133" s="66"/>
      <c r="F133" s="67"/>
    </row>
    <row r="134" spans="1:6">
      <c r="A134" s="310" t="s">
        <v>3344</v>
      </c>
      <c r="B134" s="69"/>
      <c r="C134" s="69"/>
      <c r="D134" s="69"/>
      <c r="E134" s="69"/>
      <c r="F134" s="70"/>
    </row>
    <row r="135" spans="1:6">
      <c r="A135" s="239"/>
      <c r="B135" s="77"/>
      <c r="C135" s="77"/>
      <c r="D135" s="77"/>
      <c r="E135" s="77"/>
      <c r="F135" s="76"/>
    </row>
    <row r="136" spans="1:6">
      <c r="A136" s="238"/>
      <c r="B136" s="97"/>
      <c r="C136" s="69" t="s">
        <v>2577</v>
      </c>
      <c r="D136" s="69"/>
      <c r="E136" s="69"/>
      <c r="F136" s="390" t="s">
        <v>1838</v>
      </c>
    </row>
    <row r="137" spans="1:6">
      <c r="A137" s="239"/>
      <c r="B137" s="104"/>
      <c r="C137" s="75" t="s">
        <v>3021</v>
      </c>
      <c r="D137" s="75"/>
      <c r="E137" s="75"/>
      <c r="F137" s="401" t="s">
        <v>3022</v>
      </c>
    </row>
    <row r="138" spans="1:6">
      <c r="A138" s="238"/>
      <c r="B138" s="17"/>
      <c r="C138" s="17" t="s">
        <v>6021</v>
      </c>
      <c r="D138" s="17"/>
      <c r="E138" s="17"/>
      <c r="F138" s="283">
        <v>127475</v>
      </c>
    </row>
    <row r="139" spans="1:6">
      <c r="A139" s="238"/>
      <c r="B139" s="17"/>
      <c r="C139" s="17" t="s">
        <v>6022</v>
      </c>
      <c r="D139" s="17"/>
      <c r="E139" s="17"/>
      <c r="F139" s="3259">
        <v>74644654</v>
      </c>
    </row>
    <row r="140" spans="1:6">
      <c r="A140" s="238"/>
      <c r="B140" s="17"/>
      <c r="C140" s="17" t="s">
        <v>5979</v>
      </c>
      <c r="D140" s="17"/>
      <c r="E140" s="17"/>
      <c r="F140" s="283">
        <f>SUM(F84:F128)+F138+F139</f>
        <v>446737542</v>
      </c>
    </row>
    <row r="141" spans="1:6">
      <c r="A141" s="238"/>
      <c r="B141" s="17"/>
      <c r="C141" s="17"/>
      <c r="D141" s="17"/>
      <c r="E141" s="17"/>
      <c r="F141" s="283"/>
    </row>
    <row r="142" spans="1:6">
      <c r="A142" s="238"/>
      <c r="B142" s="17"/>
      <c r="C142" s="17"/>
      <c r="D142" s="17"/>
      <c r="E142" s="17"/>
      <c r="F142" s="283"/>
    </row>
    <row r="143" spans="1:6" ht="15.75">
      <c r="A143" s="238"/>
      <c r="B143" s="17"/>
      <c r="C143" s="114" t="s">
        <v>6023</v>
      </c>
      <c r="D143" s="17"/>
      <c r="E143" s="17"/>
      <c r="F143" s="283"/>
    </row>
    <row r="144" spans="1:6">
      <c r="A144" s="238"/>
      <c r="B144" s="17"/>
      <c r="C144" s="17" t="s">
        <v>6024</v>
      </c>
      <c r="D144" s="17"/>
      <c r="E144" s="17"/>
      <c r="F144" s="283">
        <v>-32768315</v>
      </c>
    </row>
    <row r="145" spans="1:6">
      <c r="A145" s="238"/>
      <c r="B145" s="17"/>
      <c r="C145" s="17" t="s">
        <v>6025</v>
      </c>
      <c r="D145" s="17"/>
      <c r="E145" s="17"/>
      <c r="F145" s="283">
        <v>13290903</v>
      </c>
    </row>
    <row r="146" spans="1:6">
      <c r="A146" s="238"/>
      <c r="B146" s="17"/>
      <c r="C146" s="17" t="s">
        <v>6026</v>
      </c>
      <c r="D146" s="17"/>
      <c r="E146" s="17"/>
      <c r="F146" s="3259">
        <v>136905</v>
      </c>
    </row>
    <row r="147" spans="1:6">
      <c r="A147" s="238"/>
      <c r="B147" s="17"/>
      <c r="C147" s="17" t="s">
        <v>5979</v>
      </c>
      <c r="D147" s="17"/>
      <c r="E147" s="17"/>
      <c r="F147" s="283">
        <f>SUM(F144:F146)</f>
        <v>-19340507</v>
      </c>
    </row>
    <row r="148" spans="1:6">
      <c r="A148" s="238"/>
      <c r="B148" s="17"/>
      <c r="C148" s="17"/>
      <c r="D148" s="17"/>
      <c r="E148" s="17"/>
      <c r="F148" s="283"/>
    </row>
    <row r="149" spans="1:6" ht="15.75">
      <c r="A149" s="238"/>
      <c r="B149" s="17"/>
      <c r="C149" s="114" t="s">
        <v>6027</v>
      </c>
      <c r="D149" s="17"/>
      <c r="E149" s="17"/>
      <c r="F149" s="283"/>
    </row>
    <row r="150" spans="1:6">
      <c r="A150" s="238"/>
      <c r="B150" s="17"/>
      <c r="C150" s="3257" t="s">
        <v>6028</v>
      </c>
      <c r="D150" s="69"/>
      <c r="E150" s="69"/>
      <c r="F150" s="283">
        <v>-3136660</v>
      </c>
    </row>
    <row r="151" spans="1:6">
      <c r="A151" s="238"/>
      <c r="B151" s="17"/>
      <c r="C151" s="3257" t="s">
        <v>6029</v>
      </c>
      <c r="D151" s="69"/>
      <c r="E151" s="69"/>
      <c r="F151" s="283">
        <v>-4225294</v>
      </c>
    </row>
    <row r="152" spans="1:6">
      <c r="A152" s="238"/>
      <c r="B152" s="17"/>
      <c r="C152" s="3257" t="s">
        <v>6030</v>
      </c>
      <c r="D152" s="17"/>
      <c r="E152" s="17"/>
      <c r="F152" s="283">
        <v>-7314729</v>
      </c>
    </row>
    <row r="153" spans="1:6">
      <c r="A153" s="238"/>
      <c r="B153" s="17"/>
      <c r="C153" s="17" t="s">
        <v>6031</v>
      </c>
      <c r="D153" s="17"/>
      <c r="E153" s="17"/>
      <c r="F153" s="283">
        <v>-788630</v>
      </c>
    </row>
    <row r="154" spans="1:6">
      <c r="A154" s="238"/>
      <c r="B154" s="17"/>
      <c r="C154" s="17" t="s">
        <v>6032</v>
      </c>
      <c r="D154" s="17"/>
      <c r="E154" s="17"/>
      <c r="F154" s="283">
        <v>-900000</v>
      </c>
    </row>
    <row r="155" spans="1:6">
      <c r="A155" s="238"/>
      <c r="B155" s="17"/>
      <c r="C155" s="17" t="s">
        <v>5913</v>
      </c>
      <c r="D155" s="17"/>
      <c r="E155" s="17"/>
      <c r="F155" s="283">
        <v>-12934444</v>
      </c>
    </row>
    <row r="156" spans="1:6">
      <c r="A156" s="238"/>
      <c r="B156" s="17"/>
      <c r="C156" s="17" t="s">
        <v>6033</v>
      </c>
      <c r="D156" s="17"/>
      <c r="E156" s="17"/>
      <c r="F156" s="283">
        <v>-17319054</v>
      </c>
    </row>
    <row r="157" spans="1:6">
      <c r="A157" s="238"/>
      <c r="B157" s="17"/>
      <c r="C157" s="17" t="s">
        <v>6034</v>
      </c>
      <c r="D157" s="17"/>
      <c r="E157" s="17"/>
      <c r="F157" s="283">
        <v>-1082342</v>
      </c>
    </row>
    <row r="158" spans="1:6">
      <c r="A158" s="238"/>
      <c r="B158" s="17"/>
      <c r="C158" s="17" t="s">
        <v>5831</v>
      </c>
      <c r="D158" s="17"/>
      <c r="E158" s="17"/>
      <c r="F158" s="283">
        <v>-2238672</v>
      </c>
    </row>
    <row r="159" spans="1:6">
      <c r="A159" s="238"/>
      <c r="B159" s="17"/>
      <c r="C159" s="17" t="s">
        <v>6035</v>
      </c>
      <c r="D159" s="17"/>
      <c r="E159" s="17"/>
      <c r="F159" s="283">
        <v>-2251095</v>
      </c>
    </row>
    <row r="160" spans="1:6">
      <c r="A160" s="238"/>
      <c r="B160" s="17"/>
      <c r="C160" s="17" t="s">
        <v>6036</v>
      </c>
      <c r="D160" s="17"/>
      <c r="E160" s="17"/>
      <c r="F160" s="283">
        <v>-1332546</v>
      </c>
    </row>
    <row r="161" spans="1:6">
      <c r="A161" s="238"/>
      <c r="B161" s="17"/>
      <c r="C161" s="398" t="s">
        <v>6037</v>
      </c>
      <c r="D161" s="17"/>
      <c r="E161" s="17"/>
      <c r="F161" s="283">
        <v>-3178081</v>
      </c>
    </row>
    <row r="162" spans="1:6">
      <c r="A162" s="238"/>
      <c r="B162" s="17"/>
      <c r="C162" s="398" t="s">
        <v>6038</v>
      </c>
      <c r="D162" s="17"/>
      <c r="E162" s="17"/>
      <c r="F162" s="283">
        <v>-416435</v>
      </c>
    </row>
    <row r="163" spans="1:6">
      <c r="A163" s="238"/>
      <c r="B163" s="17"/>
      <c r="C163" s="398" t="s">
        <v>5705</v>
      </c>
      <c r="D163" s="17"/>
      <c r="E163" s="17"/>
      <c r="F163" s="283">
        <v>-1143340</v>
      </c>
    </row>
    <row r="164" spans="1:6">
      <c r="A164" s="238"/>
      <c r="B164" s="17"/>
      <c r="C164" s="398" t="s">
        <v>6039</v>
      </c>
      <c r="D164" s="17"/>
      <c r="E164" s="17"/>
      <c r="F164" s="283">
        <v>-4804000</v>
      </c>
    </row>
    <row r="165" spans="1:6">
      <c r="A165" s="238"/>
      <c r="B165" s="17"/>
      <c r="C165" s="398" t="s">
        <v>6040</v>
      </c>
      <c r="D165" s="17"/>
      <c r="E165" s="17"/>
      <c r="F165" s="283">
        <v>-6492168</v>
      </c>
    </row>
    <row r="166" spans="1:6">
      <c r="A166" s="238"/>
      <c r="B166" s="17"/>
      <c r="C166" s="398" t="s">
        <v>6041</v>
      </c>
      <c r="D166" s="17"/>
      <c r="E166" s="17"/>
      <c r="F166" s="283">
        <v>-4445888</v>
      </c>
    </row>
    <row r="167" spans="1:6">
      <c r="A167" s="238"/>
      <c r="B167" s="17"/>
      <c r="C167" s="398" t="s">
        <v>6042</v>
      </c>
      <c r="D167" s="17"/>
      <c r="E167" s="17"/>
      <c r="F167" s="283">
        <v>-13202808</v>
      </c>
    </row>
    <row r="168" spans="1:6">
      <c r="A168" s="238"/>
      <c r="B168" s="17"/>
      <c r="C168" s="398" t="s">
        <v>6043</v>
      </c>
      <c r="D168" s="17"/>
      <c r="E168" s="17"/>
      <c r="F168" s="283">
        <v>-8333</v>
      </c>
    </row>
    <row r="169" spans="1:6">
      <c r="A169" s="238"/>
      <c r="B169" s="17"/>
      <c r="C169" s="398" t="s">
        <v>6044</v>
      </c>
      <c r="D169" s="17"/>
      <c r="E169" s="17"/>
      <c r="F169" s="283">
        <v>-554303</v>
      </c>
    </row>
    <row r="170" spans="1:6">
      <c r="A170" s="238"/>
      <c r="B170" s="17"/>
      <c r="C170" s="398" t="s">
        <v>5710</v>
      </c>
      <c r="D170" s="17"/>
      <c r="E170" s="17"/>
      <c r="F170" s="283">
        <v>-985020</v>
      </c>
    </row>
    <row r="171" spans="1:6">
      <c r="A171" s="238"/>
      <c r="B171" s="17"/>
      <c r="C171" s="398" t="s">
        <v>6045</v>
      </c>
      <c r="D171" s="17"/>
      <c r="E171" s="17"/>
      <c r="F171" s="283">
        <v>-20495832</v>
      </c>
    </row>
    <row r="172" spans="1:6">
      <c r="A172" s="238"/>
      <c r="B172" s="17"/>
      <c r="C172" s="398" t="s">
        <v>6046</v>
      </c>
      <c r="D172" s="17"/>
      <c r="E172" s="17"/>
      <c r="F172" s="283">
        <v>-218831</v>
      </c>
    </row>
    <row r="173" spans="1:6">
      <c r="A173" s="238"/>
      <c r="B173" s="17"/>
      <c r="C173" s="398" t="s">
        <v>6047</v>
      </c>
      <c r="D173" s="17"/>
      <c r="E173" s="17"/>
      <c r="F173" s="283">
        <v>-977290</v>
      </c>
    </row>
    <row r="174" spans="1:6">
      <c r="A174" s="238"/>
      <c r="B174" s="17"/>
      <c r="C174" s="398" t="s">
        <v>6048</v>
      </c>
      <c r="D174" s="17"/>
      <c r="E174" s="17"/>
      <c r="F174" s="283">
        <v>-763131</v>
      </c>
    </row>
    <row r="175" spans="1:6">
      <c r="A175" s="238"/>
      <c r="B175" s="17"/>
      <c r="C175" s="398" t="s">
        <v>6049</v>
      </c>
      <c r="D175" s="17"/>
      <c r="E175" s="17"/>
      <c r="F175" s="283">
        <v>-206676</v>
      </c>
    </row>
    <row r="176" spans="1:6">
      <c r="A176" s="238"/>
      <c r="B176" s="17"/>
      <c r="C176" s="398" t="s">
        <v>6050</v>
      </c>
      <c r="D176" s="17"/>
      <c r="E176" s="17"/>
      <c r="F176" s="283">
        <v>-12010529</v>
      </c>
    </row>
    <row r="177" spans="1:6">
      <c r="A177" s="238"/>
      <c r="B177" s="17"/>
      <c r="C177" s="398" t="s">
        <v>6051</v>
      </c>
      <c r="D177" s="17"/>
      <c r="E177" s="17"/>
      <c r="F177" s="283">
        <v>-43300000</v>
      </c>
    </row>
    <row r="178" spans="1:6">
      <c r="A178" s="238"/>
      <c r="B178" s="17"/>
      <c r="C178" s="398" t="s">
        <v>5714</v>
      </c>
      <c r="D178" s="17"/>
      <c r="E178" s="17"/>
      <c r="F178" s="283">
        <v>-5172544</v>
      </c>
    </row>
    <row r="179" spans="1:6">
      <c r="A179" s="238"/>
      <c r="B179" s="17"/>
      <c r="C179" s="398" t="s">
        <v>6052</v>
      </c>
      <c r="D179" s="17"/>
      <c r="E179" s="17"/>
      <c r="F179" s="283">
        <v>-161448</v>
      </c>
    </row>
    <row r="180" spans="1:6">
      <c r="A180" s="238"/>
      <c r="B180" s="17"/>
      <c r="C180" s="398" t="s">
        <v>6053</v>
      </c>
      <c r="D180" s="17"/>
      <c r="E180" s="17"/>
      <c r="F180" s="283">
        <v>-8838919</v>
      </c>
    </row>
    <row r="181" spans="1:6">
      <c r="A181" s="238"/>
      <c r="B181" s="17"/>
      <c r="C181" s="398" t="s">
        <v>6054</v>
      </c>
      <c r="D181" s="17"/>
      <c r="E181" s="17"/>
      <c r="F181" s="283">
        <v>-27403</v>
      </c>
    </row>
    <row r="182" spans="1:6">
      <c r="A182" s="238"/>
      <c r="B182" s="17"/>
      <c r="C182" s="398" t="s">
        <v>5706</v>
      </c>
      <c r="D182" s="17"/>
      <c r="E182" s="17"/>
      <c r="F182" s="283">
        <v>-2854300</v>
      </c>
    </row>
    <row r="183" spans="1:6">
      <c r="A183" s="238"/>
      <c r="B183" s="17"/>
      <c r="C183" s="398" t="s">
        <v>5717</v>
      </c>
      <c r="D183" s="17"/>
      <c r="E183" s="17"/>
      <c r="F183" s="283">
        <v>-2684614</v>
      </c>
    </row>
    <row r="184" spans="1:6">
      <c r="A184" s="238"/>
      <c r="B184" s="17"/>
      <c r="C184" s="398" t="s">
        <v>6055</v>
      </c>
      <c r="D184" s="17"/>
      <c r="E184" s="17"/>
      <c r="F184" s="283">
        <v>-33211374</v>
      </c>
    </row>
    <row r="185" spans="1:6">
      <c r="A185" s="238"/>
      <c r="B185" s="17"/>
      <c r="C185" s="398" t="s">
        <v>5833</v>
      </c>
      <c r="D185" s="17"/>
      <c r="E185" s="17"/>
      <c r="F185" s="283">
        <v>-1008603</v>
      </c>
    </row>
    <row r="186" spans="1:6">
      <c r="A186" s="238"/>
      <c r="B186" s="17"/>
      <c r="C186" s="398" t="s">
        <v>6056</v>
      </c>
      <c r="D186" s="17"/>
      <c r="E186" s="17"/>
      <c r="F186" s="283">
        <v>-6116005</v>
      </c>
    </row>
    <row r="187" spans="1:6">
      <c r="A187" s="238"/>
      <c r="B187" s="17"/>
      <c r="C187" s="398" t="s">
        <v>6057</v>
      </c>
      <c r="D187" s="17"/>
      <c r="E187" s="17"/>
      <c r="F187" s="283">
        <v>-4643952</v>
      </c>
    </row>
    <row r="188" spans="1:6">
      <c r="A188" s="238"/>
      <c r="B188" s="17"/>
      <c r="C188" s="398" t="s">
        <v>6058</v>
      </c>
      <c r="D188" s="17"/>
      <c r="E188" s="17"/>
      <c r="F188" s="283">
        <v>-1366898</v>
      </c>
    </row>
    <row r="189" spans="1:6">
      <c r="A189" s="238"/>
      <c r="B189" s="17"/>
      <c r="C189" s="398"/>
      <c r="D189" s="17"/>
      <c r="E189" s="17"/>
      <c r="F189" s="283"/>
    </row>
    <row r="190" spans="1:6">
      <c r="A190" s="238"/>
      <c r="B190" s="17"/>
      <c r="C190" s="398"/>
      <c r="D190" s="17"/>
      <c r="E190" s="17"/>
      <c r="F190" s="283"/>
    </row>
    <row r="191" spans="1:6">
      <c r="A191" s="238"/>
      <c r="B191" s="17"/>
      <c r="C191" s="398"/>
      <c r="D191" s="17"/>
      <c r="E191" s="17"/>
      <c r="F191" s="283"/>
    </row>
    <row r="192" spans="1:6">
      <c r="A192" s="238"/>
      <c r="B192" s="17"/>
      <c r="C192" s="398"/>
      <c r="D192" s="17"/>
      <c r="E192" s="17"/>
      <c r="F192" s="283"/>
    </row>
    <row r="193" spans="1:6">
      <c r="A193" s="238"/>
      <c r="B193" s="17"/>
      <c r="C193" s="398"/>
      <c r="D193" s="17"/>
      <c r="E193" s="17"/>
      <c r="F193" s="283"/>
    </row>
    <row r="194" spans="1:6">
      <c r="A194" s="238"/>
      <c r="B194" s="17"/>
      <c r="C194" s="398"/>
      <c r="D194" s="17"/>
      <c r="E194" s="17"/>
      <c r="F194" s="283"/>
    </row>
    <row r="195" spans="1:6">
      <c r="A195" s="238"/>
      <c r="B195" s="17"/>
      <c r="C195" s="398"/>
      <c r="D195" s="17"/>
      <c r="E195" s="17"/>
      <c r="F195" s="283"/>
    </row>
    <row r="196" spans="1:6" ht="15.75" thickBot="1">
      <c r="A196" s="333"/>
      <c r="B196" s="112"/>
      <c r="C196" s="399"/>
      <c r="D196" s="112"/>
      <c r="E196" s="112"/>
      <c r="F196" s="295"/>
    </row>
    <row r="197" spans="1:6">
      <c r="A197" s="17"/>
      <c r="B197" s="17"/>
      <c r="C197" s="17"/>
      <c r="D197" s="17"/>
      <c r="E197" s="17"/>
      <c r="F197" s="17"/>
    </row>
    <row r="198" spans="1:6">
      <c r="A198" s="17" t="s">
        <v>420</v>
      </c>
      <c r="B198" s="17"/>
      <c r="C198" s="17"/>
      <c r="D198" s="17"/>
      <c r="E198" s="17"/>
      <c r="F198" s="69"/>
    </row>
    <row r="199" spans="1:6">
      <c r="A199" s="69" t="s">
        <v>422</v>
      </c>
      <c r="B199" s="69"/>
      <c r="C199" s="69"/>
      <c r="D199" s="69"/>
      <c r="E199" s="69"/>
      <c r="F199" s="69"/>
    </row>
    <row r="200" spans="1:6">
      <c r="A200" s="69"/>
      <c r="B200" s="69"/>
      <c r="C200" s="69"/>
      <c r="D200" s="69"/>
      <c r="E200" s="69"/>
      <c r="F200" s="69"/>
    </row>
    <row r="201" spans="1:6">
      <c r="A201" s="69"/>
      <c r="B201" s="69"/>
      <c r="C201" s="69"/>
      <c r="D201" s="69"/>
      <c r="E201" s="69"/>
      <c r="F201" s="69"/>
    </row>
    <row r="202" spans="1:6">
      <c r="A202" s="69"/>
      <c r="B202" s="69"/>
      <c r="C202" s="69"/>
      <c r="D202" s="69"/>
      <c r="E202" s="69"/>
      <c r="F202" s="69"/>
    </row>
    <row r="203" spans="1:6">
      <c r="A203" s="69"/>
      <c r="B203" s="69"/>
      <c r="C203" s="69"/>
      <c r="D203" s="69"/>
      <c r="E203" s="69"/>
      <c r="F203" s="69"/>
    </row>
    <row r="204" spans="1:6">
      <c r="A204" s="69"/>
      <c r="B204" s="69"/>
      <c r="C204" s="69"/>
      <c r="D204" s="69"/>
      <c r="E204" s="69"/>
      <c r="F204" s="69"/>
    </row>
    <row r="205" spans="1:6" ht="15.75" thickBot="1">
      <c r="A205" s="17" t="str">
        <f>'Data Sheet'!$C$25</f>
        <v xml:space="preserve">New York State Electric &amp; Gas Corporation </v>
      </c>
      <c r="B205" s="69"/>
      <c r="C205" s="69"/>
      <c r="D205" s="69"/>
      <c r="E205" s="693" t="str">
        <f>'Data Sheet'!$C$40</f>
        <v xml:space="preserve"> </v>
      </c>
      <c r="F205" s="9" t="str">
        <f>'Data Sheet'!$C$38</f>
        <v>12/31/2017</v>
      </c>
    </row>
    <row r="206" spans="1:6">
      <c r="A206" s="400"/>
      <c r="B206" s="66"/>
      <c r="C206" s="66"/>
      <c r="D206" s="66"/>
      <c r="E206" s="66"/>
      <c r="F206" s="67"/>
    </row>
    <row r="207" spans="1:6">
      <c r="A207" s="310" t="s">
        <v>3344</v>
      </c>
      <c r="B207" s="69"/>
      <c r="C207" s="69"/>
      <c r="D207" s="69"/>
      <c r="E207" s="69"/>
      <c r="F207" s="70"/>
    </row>
    <row r="208" spans="1:6">
      <c r="A208" s="239"/>
      <c r="B208" s="77"/>
      <c r="C208" s="77"/>
      <c r="D208" s="77"/>
      <c r="E208" s="77"/>
      <c r="F208" s="76"/>
    </row>
    <row r="209" spans="1:6">
      <c r="A209" s="3258"/>
      <c r="B209" s="97"/>
      <c r="C209" s="69" t="s">
        <v>2577</v>
      </c>
      <c r="D209" s="69"/>
      <c r="E209" s="69"/>
      <c r="F209" s="390" t="s">
        <v>1838</v>
      </c>
    </row>
    <row r="210" spans="1:6">
      <c r="A210" s="239"/>
      <c r="B210" s="104"/>
      <c r="C210" s="75" t="s">
        <v>3021</v>
      </c>
      <c r="D210" s="75"/>
      <c r="E210" s="75"/>
      <c r="F210" s="401" t="s">
        <v>3022</v>
      </c>
    </row>
    <row r="211" spans="1:6">
      <c r="A211" s="3258"/>
      <c r="B211" s="17"/>
      <c r="C211" s="17" t="s">
        <v>6060</v>
      </c>
      <c r="D211" s="17"/>
      <c r="E211" s="17"/>
      <c r="F211" s="283">
        <v>-1425658</v>
      </c>
    </row>
    <row r="212" spans="1:6">
      <c r="A212" s="3258"/>
      <c r="B212" s="17"/>
      <c r="C212" s="17" t="s">
        <v>6061</v>
      </c>
      <c r="D212" s="17"/>
      <c r="E212" s="17"/>
      <c r="F212" s="283">
        <v>-318861</v>
      </c>
    </row>
    <row r="213" spans="1:6">
      <c r="A213" s="3258"/>
      <c r="B213" s="17"/>
      <c r="C213" s="17" t="s">
        <v>6062</v>
      </c>
      <c r="D213" s="17"/>
      <c r="E213" s="17"/>
      <c r="F213" s="283">
        <v>-227487</v>
      </c>
    </row>
    <row r="214" spans="1:6">
      <c r="A214" s="3258"/>
      <c r="B214" s="17"/>
      <c r="C214" s="17" t="s">
        <v>5919</v>
      </c>
      <c r="D214" s="17"/>
      <c r="E214" s="17"/>
      <c r="F214" s="283">
        <v>-923190</v>
      </c>
    </row>
    <row r="215" spans="1:6">
      <c r="A215" s="3258"/>
      <c r="B215" s="17"/>
      <c r="C215" s="17" t="s">
        <v>6063</v>
      </c>
      <c r="D215" s="17"/>
      <c r="E215" s="17"/>
      <c r="F215" s="283">
        <v>-234280891</v>
      </c>
    </row>
    <row r="216" spans="1:6">
      <c r="A216" s="3258"/>
      <c r="B216" s="17"/>
      <c r="C216" s="17" t="s">
        <v>6064</v>
      </c>
      <c r="D216" s="17"/>
      <c r="E216" s="17"/>
      <c r="F216" s="283">
        <v>-5367361</v>
      </c>
    </row>
    <row r="217" spans="1:6">
      <c r="A217" s="3258"/>
      <c r="B217" s="17"/>
      <c r="C217" s="17" t="s">
        <v>6065</v>
      </c>
      <c r="D217" s="17"/>
      <c r="E217" s="17"/>
      <c r="F217" s="283">
        <v>-26062564</v>
      </c>
    </row>
    <row r="218" spans="1:6">
      <c r="A218" s="3258"/>
      <c r="B218" s="17"/>
      <c r="C218" s="17" t="s">
        <v>6066</v>
      </c>
      <c r="D218" s="17"/>
      <c r="E218" s="17"/>
      <c r="F218" s="283">
        <v>-16477</v>
      </c>
    </row>
    <row r="219" spans="1:6">
      <c r="A219" s="3258"/>
      <c r="B219" s="17"/>
      <c r="C219" s="17" t="s">
        <v>6067</v>
      </c>
      <c r="D219" s="17"/>
      <c r="E219" s="17"/>
      <c r="F219" s="283">
        <v>-14577</v>
      </c>
    </row>
    <row r="220" spans="1:6">
      <c r="A220" s="3258"/>
      <c r="B220" s="17"/>
      <c r="C220" s="17" t="s">
        <v>6068</v>
      </c>
      <c r="D220" s="17"/>
      <c r="E220" s="17"/>
      <c r="F220" s="3259">
        <v>-100000</v>
      </c>
    </row>
    <row r="221" spans="1:6">
      <c r="A221" s="3258"/>
      <c r="B221" s="17"/>
      <c r="C221" s="17" t="s">
        <v>5979</v>
      </c>
      <c r="D221" s="17"/>
      <c r="E221" s="17"/>
      <c r="F221" s="283">
        <f>SUM(F150:F188)+F220+F219+F218+F217+F216+F215+F214+F213+F212+F211</f>
        <v>-501549257</v>
      </c>
    </row>
    <row r="222" spans="1:6">
      <c r="A222" s="3258"/>
      <c r="B222" s="17"/>
      <c r="C222" s="17"/>
      <c r="D222" s="17"/>
      <c r="E222" s="17"/>
      <c r="F222" s="283"/>
    </row>
    <row r="223" spans="1:6">
      <c r="A223" s="3258"/>
      <c r="B223" s="17"/>
      <c r="C223" s="69"/>
      <c r="D223" s="69"/>
      <c r="E223" s="69"/>
      <c r="F223" s="283"/>
    </row>
    <row r="224" spans="1:6">
      <c r="A224" s="3258"/>
      <c r="B224" s="17"/>
      <c r="C224" s="69"/>
      <c r="D224" s="69"/>
      <c r="E224" s="69"/>
      <c r="F224" s="283"/>
    </row>
    <row r="225" spans="1:6">
      <c r="A225" s="3258"/>
      <c r="B225" s="17"/>
      <c r="C225" s="17"/>
      <c r="D225" s="17"/>
      <c r="E225" s="17"/>
      <c r="F225" s="283"/>
    </row>
    <row r="226" spans="1:6">
      <c r="A226" s="3258"/>
      <c r="B226" s="17"/>
      <c r="C226" s="17"/>
      <c r="D226" s="17"/>
      <c r="E226" s="17"/>
      <c r="F226" s="283"/>
    </row>
    <row r="227" spans="1:6">
      <c r="A227" s="3258"/>
      <c r="B227" s="17"/>
      <c r="C227" s="17"/>
      <c r="D227" s="17"/>
      <c r="E227" s="17"/>
      <c r="F227" s="283"/>
    </row>
    <row r="228" spans="1:6">
      <c r="A228" s="3258"/>
      <c r="B228" s="17"/>
      <c r="C228" s="17"/>
      <c r="D228" s="17"/>
      <c r="E228" s="17"/>
      <c r="F228" s="283"/>
    </row>
    <row r="229" spans="1:6">
      <c r="A229" s="3258"/>
      <c r="B229" s="17"/>
      <c r="C229" s="17"/>
      <c r="D229" s="17"/>
      <c r="E229" s="17"/>
      <c r="F229" s="283"/>
    </row>
    <row r="230" spans="1:6">
      <c r="A230" s="3258"/>
      <c r="B230" s="17"/>
      <c r="C230" s="17"/>
      <c r="D230" s="17"/>
      <c r="E230" s="17"/>
      <c r="F230" s="283"/>
    </row>
    <row r="231" spans="1:6">
      <c r="A231" s="3258"/>
      <c r="B231" s="17"/>
      <c r="C231" s="17"/>
      <c r="D231" s="17"/>
      <c r="E231" s="17"/>
      <c r="F231" s="283"/>
    </row>
    <row r="232" spans="1:6">
      <c r="A232" s="3258"/>
      <c r="B232" s="17"/>
      <c r="C232" s="17"/>
      <c r="D232" s="17"/>
      <c r="E232" s="17"/>
      <c r="F232" s="283"/>
    </row>
    <row r="233" spans="1:6">
      <c r="A233" s="3258"/>
      <c r="B233" s="17"/>
      <c r="C233" s="17"/>
      <c r="D233" s="17"/>
      <c r="E233" s="17"/>
      <c r="F233" s="283"/>
    </row>
    <row r="234" spans="1:6">
      <c r="A234" s="3258"/>
      <c r="B234" s="17"/>
      <c r="C234" s="3257"/>
      <c r="D234" s="17"/>
      <c r="E234" s="17"/>
      <c r="F234" s="283"/>
    </row>
    <row r="235" spans="1:6">
      <c r="A235" s="3258"/>
      <c r="B235" s="17"/>
      <c r="C235" s="3257"/>
      <c r="D235" s="17"/>
      <c r="E235" s="17"/>
      <c r="F235" s="283"/>
    </row>
    <row r="236" spans="1:6">
      <c r="A236" s="3258"/>
      <c r="B236" s="17"/>
      <c r="C236" s="3257"/>
      <c r="D236" s="17"/>
      <c r="E236" s="17"/>
      <c r="F236" s="283"/>
    </row>
    <row r="237" spans="1:6">
      <c r="A237" s="3258"/>
      <c r="B237" s="17"/>
      <c r="C237" s="3257"/>
      <c r="D237" s="17"/>
      <c r="E237" s="17"/>
      <c r="F237" s="283"/>
    </row>
    <row r="238" spans="1:6">
      <c r="A238" s="3258"/>
      <c r="B238" s="17"/>
      <c r="C238" s="3257"/>
      <c r="D238" s="17"/>
      <c r="E238" s="17"/>
      <c r="F238" s="283"/>
    </row>
    <row r="239" spans="1:6">
      <c r="A239" s="3258"/>
      <c r="B239" s="17"/>
      <c r="C239" s="3257"/>
      <c r="D239" s="17"/>
      <c r="E239" s="17"/>
      <c r="F239" s="283"/>
    </row>
    <row r="240" spans="1:6">
      <c r="A240" s="3258"/>
      <c r="B240" s="17"/>
      <c r="C240" s="3257"/>
      <c r="D240" s="17"/>
      <c r="E240" s="17"/>
      <c r="F240" s="283"/>
    </row>
    <row r="241" spans="1:6">
      <c r="A241" s="3258"/>
      <c r="B241" s="17"/>
      <c r="C241" s="3257"/>
      <c r="D241" s="17"/>
      <c r="E241" s="17"/>
      <c r="F241" s="283"/>
    </row>
    <row r="242" spans="1:6">
      <c r="A242" s="3258"/>
      <c r="B242" s="17"/>
      <c r="C242" s="3257"/>
      <c r="D242" s="17"/>
      <c r="E242" s="17"/>
      <c r="F242" s="283"/>
    </row>
    <row r="243" spans="1:6">
      <c r="A243" s="3258"/>
      <c r="B243" s="17"/>
      <c r="C243" s="3257"/>
      <c r="D243" s="17"/>
      <c r="E243" s="17"/>
      <c r="F243" s="283"/>
    </row>
    <row r="244" spans="1:6">
      <c r="A244" s="3258"/>
      <c r="B244" s="17"/>
      <c r="C244" s="3257"/>
      <c r="D244" s="17"/>
      <c r="E244" s="17"/>
      <c r="F244" s="283"/>
    </row>
    <row r="245" spans="1:6">
      <c r="A245" s="3258"/>
      <c r="B245" s="17"/>
      <c r="C245" s="3257"/>
      <c r="D245" s="17"/>
      <c r="E245" s="17"/>
      <c r="F245" s="283"/>
    </row>
    <row r="246" spans="1:6">
      <c r="A246" s="3258"/>
      <c r="B246" s="17"/>
      <c r="C246" s="3257"/>
      <c r="D246" s="17"/>
      <c r="E246" s="17"/>
      <c r="F246" s="283"/>
    </row>
    <row r="247" spans="1:6">
      <c r="A247" s="3258"/>
      <c r="B247" s="17"/>
      <c r="C247" s="3257"/>
      <c r="D247" s="17"/>
      <c r="E247" s="17"/>
      <c r="F247" s="283"/>
    </row>
    <row r="248" spans="1:6">
      <c r="A248" s="3258"/>
      <c r="B248" s="17"/>
      <c r="C248" s="3257"/>
      <c r="D248" s="17"/>
      <c r="E248" s="17"/>
      <c r="F248" s="283"/>
    </row>
    <row r="249" spans="1:6">
      <c r="A249" s="3258"/>
      <c r="B249" s="17"/>
      <c r="C249" s="3257"/>
      <c r="D249" s="17"/>
      <c r="E249" s="17"/>
      <c r="F249" s="283"/>
    </row>
    <row r="250" spans="1:6">
      <c r="A250" s="3258"/>
      <c r="B250" s="17"/>
      <c r="C250" s="3257"/>
      <c r="D250" s="17"/>
      <c r="E250" s="17"/>
      <c r="F250" s="283"/>
    </row>
    <row r="251" spans="1:6">
      <c r="A251" s="3258"/>
      <c r="B251" s="17"/>
      <c r="C251" s="3257"/>
      <c r="D251" s="17"/>
      <c r="E251" s="17"/>
      <c r="F251" s="283"/>
    </row>
    <row r="252" spans="1:6">
      <c r="A252" s="3258"/>
      <c r="B252" s="17"/>
      <c r="C252" s="3257"/>
      <c r="D252" s="17"/>
      <c r="E252" s="17"/>
      <c r="F252" s="283"/>
    </row>
    <row r="253" spans="1:6">
      <c r="A253" s="3258"/>
      <c r="B253" s="17"/>
      <c r="C253" s="3257"/>
      <c r="D253" s="17"/>
      <c r="E253" s="17"/>
      <c r="F253" s="283"/>
    </row>
    <row r="254" spans="1:6">
      <c r="A254" s="3258"/>
      <c r="B254" s="17"/>
      <c r="C254" s="3257"/>
      <c r="D254" s="17"/>
      <c r="E254" s="17"/>
      <c r="F254" s="283"/>
    </row>
    <row r="255" spans="1:6">
      <c r="A255" s="3258"/>
      <c r="B255" s="17"/>
      <c r="C255" s="3257"/>
      <c r="D255" s="17"/>
      <c r="E255" s="17"/>
      <c r="F255" s="283"/>
    </row>
    <row r="256" spans="1:6">
      <c r="A256" s="3258"/>
      <c r="B256" s="17"/>
      <c r="C256" s="3257"/>
      <c r="D256" s="17"/>
      <c r="E256" s="17"/>
      <c r="F256" s="283"/>
    </row>
    <row r="257" spans="1:6">
      <c r="A257" s="3258"/>
      <c r="B257" s="17"/>
      <c r="C257" s="3257"/>
      <c r="D257" s="17"/>
      <c r="E257" s="17"/>
      <c r="F257" s="283"/>
    </row>
    <row r="258" spans="1:6">
      <c r="A258" s="3258"/>
      <c r="B258" s="17"/>
      <c r="C258" s="3257"/>
      <c r="D258" s="17"/>
      <c r="E258" s="17"/>
      <c r="F258" s="283"/>
    </row>
    <row r="259" spans="1:6">
      <c r="A259" s="3258"/>
      <c r="B259" s="17"/>
      <c r="C259" s="3257"/>
      <c r="D259" s="17"/>
      <c r="E259" s="17"/>
      <c r="F259" s="283"/>
    </row>
    <row r="260" spans="1:6">
      <c r="A260" s="3258"/>
      <c r="B260" s="17"/>
      <c r="C260" s="3257"/>
      <c r="D260" s="17"/>
      <c r="E260" s="17"/>
      <c r="F260" s="283"/>
    </row>
    <row r="261" spans="1:6">
      <c r="A261" s="3258"/>
      <c r="B261" s="17"/>
      <c r="C261" s="3257"/>
      <c r="D261" s="17"/>
      <c r="E261" s="17"/>
      <c r="F261" s="283"/>
    </row>
    <row r="262" spans="1:6">
      <c r="A262" s="3258"/>
      <c r="B262" s="17"/>
      <c r="C262" s="3257"/>
      <c r="D262" s="17"/>
      <c r="E262" s="17"/>
      <c r="F262" s="283"/>
    </row>
    <row r="263" spans="1:6">
      <c r="A263" s="3258"/>
      <c r="B263" s="17"/>
      <c r="C263" s="3257"/>
      <c r="D263" s="17"/>
      <c r="E263" s="17"/>
      <c r="F263" s="283"/>
    </row>
    <row r="264" spans="1:6">
      <c r="A264" s="3258"/>
      <c r="B264" s="17"/>
      <c r="C264" s="3257"/>
      <c r="D264" s="17"/>
      <c r="E264" s="17"/>
      <c r="F264" s="283"/>
    </row>
    <row r="265" spans="1:6">
      <c r="A265" s="3258"/>
      <c r="B265" s="17"/>
      <c r="C265" s="3257"/>
      <c r="D265" s="17"/>
      <c r="E265" s="17"/>
      <c r="F265" s="283"/>
    </row>
    <row r="266" spans="1:6">
      <c r="A266" s="3258"/>
      <c r="B266" s="17"/>
      <c r="C266" s="3257"/>
      <c r="D266" s="17"/>
      <c r="E266" s="17"/>
      <c r="F266" s="283"/>
    </row>
    <row r="267" spans="1:6">
      <c r="A267" s="3258"/>
      <c r="B267" s="17"/>
      <c r="C267" s="3257"/>
      <c r="D267" s="17"/>
      <c r="E267" s="17"/>
      <c r="F267" s="283"/>
    </row>
    <row r="268" spans="1:6">
      <c r="A268" s="3258"/>
      <c r="B268" s="17"/>
      <c r="C268" s="3257"/>
      <c r="D268" s="17"/>
      <c r="E268" s="17"/>
      <c r="F268" s="283"/>
    </row>
    <row r="269" spans="1:6" ht="15.75" thickBot="1">
      <c r="A269" s="333"/>
      <c r="B269" s="112"/>
      <c r="C269" s="399"/>
      <c r="D269" s="112"/>
      <c r="E269" s="112"/>
      <c r="F269" s="295"/>
    </row>
    <row r="270" spans="1:6">
      <c r="A270" s="17"/>
      <c r="B270" s="17"/>
      <c r="C270" s="17"/>
      <c r="D270" s="17"/>
      <c r="E270" s="17"/>
      <c r="F270" s="17"/>
    </row>
    <row r="271" spans="1:6">
      <c r="A271" s="17" t="s">
        <v>420</v>
      </c>
      <c r="B271" s="17"/>
      <c r="C271" s="17"/>
      <c r="D271" s="17"/>
      <c r="E271" s="17"/>
      <c r="F271" s="69"/>
    </row>
    <row r="272" spans="1:6">
      <c r="A272" s="69" t="s">
        <v>6059</v>
      </c>
      <c r="B272" s="69"/>
      <c r="C272" s="69"/>
      <c r="D272" s="69"/>
      <c r="E272" s="69"/>
      <c r="F272" s="69"/>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IG150"/>
  <sheetViews>
    <sheetView defaultGridColor="0" topLeftCell="A100" colorId="22" zoomScaleNormal="100" workbookViewId="0">
      <selection activeCell="H71" sqref="H71"/>
    </sheetView>
  </sheetViews>
  <sheetFormatPr defaultColWidth="9.6640625" defaultRowHeight="15"/>
  <cols>
    <col min="1" max="1" width="4.6640625" style="9" customWidth="1"/>
    <col min="2" max="2" width="30.664062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6384" width="9.6640625" style="9"/>
  </cols>
  <sheetData>
    <row r="1" spans="1:241" ht="12.75" customHeight="1">
      <c r="A1" s="29" t="s">
        <v>1799</v>
      </c>
      <c r="B1" s="66"/>
      <c r="C1" s="66"/>
      <c r="D1" s="229" t="s">
        <v>1156</v>
      </c>
      <c r="E1" s="229" t="s">
        <v>3309</v>
      </c>
      <c r="F1" s="229" t="s">
        <v>1802</v>
      </c>
      <c r="G1" s="67"/>
      <c r="H1" s="29" t="s">
        <v>1799</v>
      </c>
      <c r="I1" s="227"/>
      <c r="J1" s="229" t="s">
        <v>1156</v>
      </c>
      <c r="K1" s="227"/>
      <c r="L1" s="227" t="s">
        <v>3309</v>
      </c>
      <c r="M1" s="229" t="s">
        <v>1802</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 xml:space="preserve">New York State Electric &amp; Gas Corporation </v>
      </c>
      <c r="B2" s="17"/>
      <c r="C2" s="17"/>
      <c r="D2" s="97" t="s">
        <v>1157</v>
      </c>
      <c r="E2" s="702" t="str">
        <f>'Data Sheet'!$C$40</f>
        <v xml:space="preserve"> </v>
      </c>
      <c r="F2" s="104" t="str">
        <f>'Data Sheet'!$C$38</f>
        <v>12/31/2017</v>
      </c>
      <c r="G2" s="73"/>
      <c r="H2" s="72" t="str">
        <f>'Data Sheet'!$C$25</f>
        <v xml:space="preserve">New York State Electric &amp; Gas Corporation </v>
      </c>
      <c r="I2" s="81"/>
      <c r="J2" s="97" t="s">
        <v>1157</v>
      </c>
      <c r="K2" s="81"/>
      <c r="L2" s="703" t="str">
        <f>'Data Sheet'!$C$40</f>
        <v xml:space="preserve"> </v>
      </c>
      <c r="M2" s="104" t="str">
        <f>'Data Sheet'!$C$38</f>
        <v>12/31/2017</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30" t="s">
        <v>423</v>
      </c>
      <c r="B3" s="231"/>
      <c r="C3" s="231"/>
      <c r="D3" s="231"/>
      <c r="E3" s="231"/>
      <c r="F3" s="231"/>
      <c r="G3" s="232"/>
      <c r="H3" s="230" t="s">
        <v>424</v>
      </c>
      <c r="I3" s="231"/>
      <c r="J3" s="231"/>
      <c r="K3" s="231"/>
      <c r="L3" s="231"/>
      <c r="M3" s="231"/>
      <c r="N3" s="232"/>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425</v>
      </c>
      <c r="C4" s="17"/>
      <c r="D4" s="17"/>
      <c r="E4" s="17"/>
      <c r="F4" s="17"/>
      <c r="G4" s="73"/>
      <c r="H4" s="402" t="s">
        <v>426</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427</v>
      </c>
      <c r="C5" s="17"/>
      <c r="D5" s="17"/>
      <c r="E5" s="17"/>
      <c r="F5" s="17"/>
      <c r="G5" s="73"/>
      <c r="H5" s="402" t="s">
        <v>428</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429</v>
      </c>
      <c r="C6" s="17"/>
      <c r="D6" s="17"/>
      <c r="E6" s="17"/>
      <c r="F6" s="17"/>
      <c r="G6" s="73"/>
      <c r="H6" s="72" t="s">
        <v>430</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431</v>
      </c>
      <c r="C7" s="17"/>
      <c r="D7" s="17"/>
      <c r="E7" s="17"/>
      <c r="F7" s="17"/>
      <c r="G7" s="73"/>
      <c r="H7" s="72" t="s">
        <v>432</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433</v>
      </c>
      <c r="C8" s="17"/>
      <c r="D8" s="17"/>
      <c r="E8" s="17"/>
      <c r="F8" s="17"/>
      <c r="G8" s="73"/>
      <c r="H8" s="72" t="s">
        <v>434</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435</v>
      </c>
      <c r="C9" s="17"/>
      <c r="D9" s="17"/>
      <c r="E9" s="17"/>
      <c r="F9" s="17"/>
      <c r="G9" s="73"/>
      <c r="H9" s="72" t="s">
        <v>436</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437</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438</v>
      </c>
      <c r="C11" s="17"/>
      <c r="D11" s="17"/>
      <c r="E11" s="17"/>
      <c r="F11" s="17"/>
      <c r="G11" s="73"/>
      <c r="H11" s="1501" t="s">
        <v>439</v>
      </c>
      <c r="I11" s="1500"/>
      <c r="J11" s="1500"/>
      <c r="K11" s="1500"/>
      <c r="L11" s="1500"/>
      <c r="M11" s="1500"/>
      <c r="N11" s="269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440</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441</v>
      </c>
      <c r="C13" s="17"/>
      <c r="D13" s="17"/>
      <c r="E13" s="17"/>
      <c r="F13" s="17"/>
      <c r="G13" s="73"/>
      <c r="H13" s="72" t="s">
        <v>442</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443</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36"/>
      <c r="B15" s="89"/>
      <c r="C15" s="330" t="s">
        <v>444</v>
      </c>
      <c r="D15" s="231"/>
      <c r="E15" s="89"/>
      <c r="F15" s="89"/>
      <c r="G15" s="95"/>
      <c r="H15" s="230" t="s">
        <v>445</v>
      </c>
      <c r="I15" s="231"/>
      <c r="J15" s="330" t="s">
        <v>446</v>
      </c>
      <c r="K15" s="231"/>
      <c r="L15" s="231"/>
      <c r="M15" s="231"/>
      <c r="N15" s="232"/>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38"/>
      <c r="B16" s="97"/>
      <c r="C16" s="97"/>
      <c r="D16" s="290" t="s">
        <v>447</v>
      </c>
      <c r="E16" s="97"/>
      <c r="F16" s="97"/>
      <c r="G16" s="83"/>
      <c r="H16" s="72"/>
      <c r="I16" s="97"/>
      <c r="J16" s="97"/>
      <c r="K16" s="97"/>
      <c r="L16" s="104"/>
      <c r="M16" s="290" t="s">
        <v>448</v>
      </c>
      <c r="N16" s="23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38"/>
      <c r="B17" s="290" t="s">
        <v>449</v>
      </c>
      <c r="C17" s="290" t="s">
        <v>450</v>
      </c>
      <c r="D17" s="290" t="s">
        <v>451</v>
      </c>
      <c r="E17" s="290" t="s">
        <v>452</v>
      </c>
      <c r="F17" s="290" t="s">
        <v>453</v>
      </c>
      <c r="G17" s="83"/>
      <c r="H17" s="238" t="s">
        <v>454</v>
      </c>
      <c r="I17" s="290" t="s">
        <v>447</v>
      </c>
      <c r="J17" s="290" t="s">
        <v>2998</v>
      </c>
      <c r="K17" s="290" t="s">
        <v>2999</v>
      </c>
      <c r="L17" s="290" t="s">
        <v>455</v>
      </c>
      <c r="M17" s="290" t="s">
        <v>456</v>
      </c>
      <c r="N17" s="23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38" t="s">
        <v>1728</v>
      </c>
      <c r="B18" s="290" t="s">
        <v>457</v>
      </c>
      <c r="C18" s="290" t="s">
        <v>458</v>
      </c>
      <c r="D18" s="290" t="s">
        <v>459</v>
      </c>
      <c r="E18" s="290" t="s">
        <v>524</v>
      </c>
      <c r="F18" s="290" t="s">
        <v>524</v>
      </c>
      <c r="G18" s="237" t="s">
        <v>308</v>
      </c>
      <c r="H18" s="238" t="s">
        <v>460</v>
      </c>
      <c r="I18" s="290" t="s">
        <v>461</v>
      </c>
      <c r="J18" s="290" t="s">
        <v>462</v>
      </c>
      <c r="K18" s="290" t="s">
        <v>462</v>
      </c>
      <c r="L18" s="290" t="s">
        <v>462</v>
      </c>
      <c r="M18" s="290" t="s">
        <v>462</v>
      </c>
      <c r="N18" s="237" t="s">
        <v>1728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39" t="s">
        <v>1731</v>
      </c>
      <c r="B19" s="328" t="s">
        <v>3021</v>
      </c>
      <c r="C19" s="328" t="s">
        <v>3022</v>
      </c>
      <c r="D19" s="328" t="s">
        <v>3023</v>
      </c>
      <c r="E19" s="328" t="s">
        <v>3024</v>
      </c>
      <c r="F19" s="328" t="s">
        <v>2346</v>
      </c>
      <c r="G19" s="240" t="s">
        <v>2347</v>
      </c>
      <c r="H19" s="239" t="s">
        <v>2348</v>
      </c>
      <c r="I19" s="328" t="s">
        <v>2349</v>
      </c>
      <c r="J19" s="328" t="s">
        <v>2350</v>
      </c>
      <c r="K19" s="328" t="s">
        <v>2351</v>
      </c>
      <c r="L19" s="328" t="s">
        <v>2352</v>
      </c>
      <c r="M19" s="328" t="s">
        <v>2353</v>
      </c>
      <c r="N19" s="240" t="s">
        <v>1731</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38"/>
      <c r="B20" s="97" t="s">
        <v>463</v>
      </c>
      <c r="C20" s="97"/>
      <c r="D20" s="97"/>
      <c r="E20" s="97"/>
      <c r="F20" s="97"/>
      <c r="G20" s="83"/>
      <c r="H20" s="72"/>
      <c r="I20" s="97"/>
      <c r="J20" s="97"/>
      <c r="K20" s="97"/>
      <c r="L20" s="97"/>
      <c r="M20" s="97"/>
      <c r="N20" s="23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38">
        <v>1</v>
      </c>
      <c r="B21" s="97" t="s">
        <v>464</v>
      </c>
      <c r="C21" s="313"/>
      <c r="D21" s="313">
        <v>34461208</v>
      </c>
      <c r="E21" s="313">
        <v>15455742</v>
      </c>
      <c r="F21" s="313">
        <v>14667815</v>
      </c>
      <c r="G21" s="313"/>
      <c r="H21" s="403"/>
      <c r="I21" s="313">
        <v>33673281</v>
      </c>
      <c r="J21" s="313">
        <v>-2331985</v>
      </c>
      <c r="K21" s="313">
        <v>16837738</v>
      </c>
      <c r="L21" s="313"/>
      <c r="M21" s="313"/>
      <c r="N21" s="237">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38">
        <v>2</v>
      </c>
      <c r="B22" s="97" t="s">
        <v>465</v>
      </c>
      <c r="C22" s="308"/>
      <c r="D22" s="313"/>
      <c r="E22" s="313">
        <v>13521312</v>
      </c>
      <c r="F22" s="313">
        <v>13496768</v>
      </c>
      <c r="G22" s="313">
        <v>24544</v>
      </c>
      <c r="H22" s="351"/>
      <c r="I22" s="313"/>
      <c r="J22" s="308">
        <v>10726731</v>
      </c>
      <c r="K22" s="308">
        <v>2794581</v>
      </c>
      <c r="L22" s="308"/>
      <c r="M22" s="308"/>
      <c r="N22" s="237">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38">
        <v>3</v>
      </c>
      <c r="B23" s="97" t="s">
        <v>466</v>
      </c>
      <c r="C23" s="308"/>
      <c r="D23" s="308"/>
      <c r="E23" s="313">
        <v>78773</v>
      </c>
      <c r="F23" s="313">
        <v>78773</v>
      </c>
      <c r="G23" s="313"/>
      <c r="H23" s="351"/>
      <c r="I23" s="308"/>
      <c r="J23" s="308">
        <v>62493</v>
      </c>
      <c r="K23" s="308">
        <v>16280</v>
      </c>
      <c r="L23" s="308"/>
      <c r="M23" s="308"/>
      <c r="N23" s="237">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38">
        <v>4</v>
      </c>
      <c r="B24" s="97" t="s">
        <v>467</v>
      </c>
      <c r="C24" s="308"/>
      <c r="D24" s="308"/>
      <c r="E24" s="308"/>
      <c r="F24" s="308"/>
      <c r="G24" s="283"/>
      <c r="H24" s="351" t="s">
        <v>1788</v>
      </c>
      <c r="I24" s="308"/>
      <c r="J24" s="308"/>
      <c r="K24" s="308"/>
      <c r="L24" s="308"/>
      <c r="M24" s="308"/>
      <c r="N24" s="237">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38">
        <v>5</v>
      </c>
      <c r="B25" s="97" t="s">
        <v>468</v>
      </c>
      <c r="C25" s="267">
        <f t="shared" ref="C25:M25" si="0">SUM(C21:C24)</f>
        <v>0</v>
      </c>
      <c r="D25" s="267">
        <f t="shared" si="0"/>
        <v>34461208</v>
      </c>
      <c r="E25" s="267">
        <f>SUM(E21:E24)</f>
        <v>29055827</v>
      </c>
      <c r="F25" s="267">
        <f t="shared" si="0"/>
        <v>28243356</v>
      </c>
      <c r="G25" s="266">
        <f t="shared" si="0"/>
        <v>24544</v>
      </c>
      <c r="H25" s="355">
        <f t="shared" si="0"/>
        <v>0</v>
      </c>
      <c r="I25" s="267">
        <f t="shared" si="0"/>
        <v>33673281</v>
      </c>
      <c r="J25" s="267">
        <f>SUM(J21:J24)</f>
        <v>8457239</v>
      </c>
      <c r="K25" s="267">
        <f t="shared" ref="K25" si="1">SUM(K21:K24)</f>
        <v>19648599</v>
      </c>
      <c r="L25" s="267">
        <f t="shared" si="0"/>
        <v>0</v>
      </c>
      <c r="M25" s="267">
        <f t="shared" si="0"/>
        <v>0</v>
      </c>
      <c r="N25" s="237">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38"/>
      <c r="B26" s="97" t="s">
        <v>469</v>
      </c>
      <c r="C26" s="308"/>
      <c r="D26" s="308"/>
      <c r="E26" s="308"/>
      <c r="F26" s="308"/>
      <c r="G26" s="283"/>
      <c r="H26" s="351"/>
      <c r="I26" s="308"/>
      <c r="J26" s="308"/>
      <c r="K26" s="308"/>
      <c r="L26" s="308"/>
      <c r="M26" s="308"/>
      <c r="N26" s="23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3157"/>
      <c r="B27" s="97" t="s">
        <v>464</v>
      </c>
      <c r="C27" s="308"/>
      <c r="D27" s="308">
        <v>-821135</v>
      </c>
      <c r="E27" s="308">
        <v>4683528</v>
      </c>
      <c r="F27" s="308">
        <v>13596174</v>
      </c>
      <c r="G27" s="283">
        <v>60360</v>
      </c>
      <c r="H27" s="351">
        <v>130101</v>
      </c>
      <c r="I27" s="308">
        <v>8281972</v>
      </c>
      <c r="J27" s="308">
        <v>3586274</v>
      </c>
      <c r="K27" s="308">
        <v>908562</v>
      </c>
      <c r="L27" s="308"/>
      <c r="M27" s="308"/>
      <c r="N27" s="23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3157"/>
      <c r="B28" s="97" t="s">
        <v>5650</v>
      </c>
      <c r="C28" s="308"/>
      <c r="D28" s="308"/>
      <c r="E28" s="308">
        <v>247522</v>
      </c>
      <c r="F28" s="308">
        <v>247522</v>
      </c>
      <c r="G28" s="283"/>
      <c r="H28" s="351"/>
      <c r="I28" s="308"/>
      <c r="J28" s="308">
        <v>196364</v>
      </c>
      <c r="K28" s="308">
        <v>51158</v>
      </c>
      <c r="L28" s="308"/>
      <c r="M28" s="308"/>
      <c r="N28" s="23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38">
        <v>6</v>
      </c>
      <c r="B29" s="97" t="s">
        <v>470</v>
      </c>
      <c r="C29" s="308"/>
      <c r="D29" s="308"/>
      <c r="E29" s="308"/>
      <c r="F29" s="308"/>
      <c r="G29" s="283"/>
      <c r="H29" s="351" t="s">
        <v>1788</v>
      </c>
      <c r="I29" s="308"/>
      <c r="J29" s="308"/>
      <c r="K29" s="308"/>
      <c r="L29" s="308"/>
      <c r="M29" s="308"/>
      <c r="N29" s="237">
        <v>6</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38">
        <v>7</v>
      </c>
      <c r="B30" s="97" t="s">
        <v>471</v>
      </c>
      <c r="C30" s="308"/>
      <c r="D30" s="308"/>
      <c r="E30" s="308"/>
      <c r="F30" s="308"/>
      <c r="G30" s="283"/>
      <c r="H30" s="351" t="s">
        <v>1788</v>
      </c>
      <c r="I30" s="308"/>
      <c r="J30" s="308"/>
      <c r="K30" s="308"/>
      <c r="L30" s="308"/>
      <c r="M30" s="308"/>
      <c r="N30" s="237">
        <v>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38">
        <v>8</v>
      </c>
      <c r="B31" s="97" t="s">
        <v>472</v>
      </c>
      <c r="C31" s="308"/>
      <c r="D31" s="308"/>
      <c r="E31" s="308"/>
      <c r="F31" s="308"/>
      <c r="G31" s="283"/>
      <c r="H31" s="351"/>
      <c r="I31" s="308"/>
      <c r="J31" s="308"/>
      <c r="K31" s="308"/>
      <c r="L31" s="308"/>
      <c r="M31" s="308"/>
      <c r="N31" s="237">
        <v>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38"/>
      <c r="B32" s="97" t="s">
        <v>473</v>
      </c>
      <c r="C32" s="308"/>
      <c r="D32" s="308"/>
      <c r="E32" s="308"/>
      <c r="F32" s="308"/>
      <c r="G32" s="283"/>
      <c r="H32" s="351"/>
      <c r="I32" s="308"/>
      <c r="J32" s="308"/>
      <c r="K32" s="308"/>
      <c r="L32" s="308"/>
      <c r="M32" s="308"/>
      <c r="N32" s="23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38">
        <v>9</v>
      </c>
      <c r="B33" s="97" t="s">
        <v>191</v>
      </c>
      <c r="C33" s="308" t="s">
        <v>1788</v>
      </c>
      <c r="D33" s="308"/>
      <c r="E33" s="308" t="s">
        <v>1788</v>
      </c>
      <c r="F33" s="308" t="s">
        <v>1788</v>
      </c>
      <c r="G33" s="283" t="s">
        <v>1788</v>
      </c>
      <c r="H33" s="351" t="s">
        <v>1788</v>
      </c>
      <c r="I33" s="308"/>
      <c r="J33" s="308"/>
      <c r="K33" s="308" t="s">
        <v>1788</v>
      </c>
      <c r="L33" s="308"/>
      <c r="M33" s="308"/>
      <c r="N33" s="237">
        <v>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38">
        <v>10</v>
      </c>
      <c r="B34" s="97" t="s">
        <v>192</v>
      </c>
      <c r="C34" s="308"/>
      <c r="D34" s="308"/>
      <c r="E34" s="308"/>
      <c r="F34" s="308"/>
      <c r="G34" s="283"/>
      <c r="H34" s="351"/>
      <c r="I34" s="308"/>
      <c r="J34" s="308"/>
      <c r="K34" s="308"/>
      <c r="L34" s="308"/>
      <c r="M34" s="308"/>
      <c r="N34" s="237">
        <v>10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38">
        <v>11</v>
      </c>
      <c r="B35" s="97" t="s">
        <v>193</v>
      </c>
      <c r="C35" s="308"/>
      <c r="D35" s="308"/>
      <c r="E35" s="308"/>
      <c r="F35" s="308"/>
      <c r="G35" s="283"/>
      <c r="H35" s="351"/>
      <c r="I35" s="308"/>
      <c r="J35" s="308"/>
      <c r="K35" s="308"/>
      <c r="L35" s="308"/>
      <c r="M35" s="308"/>
      <c r="N35" s="237">
        <v>11</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38">
        <v>12</v>
      </c>
      <c r="B36" s="97" t="s">
        <v>194</v>
      </c>
      <c r="C36" s="308"/>
      <c r="D36" s="308"/>
      <c r="E36" s="308"/>
      <c r="F36" s="308"/>
      <c r="G36" s="283"/>
      <c r="H36" s="351" t="s">
        <v>1788</v>
      </c>
      <c r="I36" s="308"/>
      <c r="J36" s="308"/>
      <c r="K36" s="308"/>
      <c r="L36" s="308"/>
      <c r="M36" s="308"/>
      <c r="N36" s="237">
        <v>12</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38">
        <v>13</v>
      </c>
      <c r="B37" s="97" t="s">
        <v>2481</v>
      </c>
      <c r="C37" s="308"/>
      <c r="D37" s="308"/>
      <c r="E37" s="308"/>
      <c r="F37" s="308"/>
      <c r="G37" s="283"/>
      <c r="H37" s="351" t="s">
        <v>1788</v>
      </c>
      <c r="I37" s="308"/>
      <c r="J37" s="308"/>
      <c r="K37" s="308"/>
      <c r="L37" s="308"/>
      <c r="M37" s="308"/>
      <c r="N37" s="237">
        <v>13</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38">
        <v>14</v>
      </c>
      <c r="B38" s="97" t="s">
        <v>2482</v>
      </c>
      <c r="C38" s="308"/>
      <c r="D38" s="308"/>
      <c r="E38" s="308"/>
      <c r="F38" s="308"/>
      <c r="G38" s="283"/>
      <c r="H38" s="351" t="s">
        <v>1788</v>
      </c>
      <c r="I38" s="308"/>
      <c r="J38" s="308"/>
      <c r="K38" s="308"/>
      <c r="L38" s="308"/>
      <c r="M38" s="308"/>
      <c r="N38" s="237">
        <v>14</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38">
        <v>15</v>
      </c>
      <c r="B39" s="97" t="s">
        <v>2483</v>
      </c>
      <c r="C39" s="308"/>
      <c r="D39" s="308"/>
      <c r="E39" s="308" t="s">
        <v>1788</v>
      </c>
      <c r="F39" s="308" t="s">
        <v>1788</v>
      </c>
      <c r="G39" s="283" t="s">
        <v>1788</v>
      </c>
      <c r="H39" s="351" t="s">
        <v>1788</v>
      </c>
      <c r="I39" s="308"/>
      <c r="J39" s="308"/>
      <c r="K39" s="308"/>
      <c r="L39" s="308"/>
      <c r="M39" s="308"/>
      <c r="N39" s="237">
        <v>15</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38">
        <v>16</v>
      </c>
      <c r="B40" s="97" t="s">
        <v>2484</v>
      </c>
      <c r="C40" s="308"/>
      <c r="D40" s="308"/>
      <c r="E40" s="308"/>
      <c r="F40" s="308"/>
      <c r="G40" s="283"/>
      <c r="H40" s="351" t="s">
        <v>1788</v>
      </c>
      <c r="I40" s="308"/>
      <c r="J40" s="308"/>
      <c r="K40" s="308"/>
      <c r="L40" s="308"/>
      <c r="M40" s="308"/>
      <c r="N40" s="237">
        <v>16</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38">
        <v>17</v>
      </c>
      <c r="B41" s="97" t="s">
        <v>467</v>
      </c>
      <c r="C41" s="308"/>
      <c r="D41" s="308"/>
      <c r="E41" s="308"/>
      <c r="F41" s="308"/>
      <c r="G41" s="283"/>
      <c r="H41" s="351" t="s">
        <v>1788</v>
      </c>
      <c r="I41" s="308"/>
      <c r="J41" s="308"/>
      <c r="K41" s="308"/>
      <c r="L41" s="308"/>
      <c r="M41" s="308"/>
      <c r="N41" s="237">
        <v>17</v>
      </c>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845"/>
      <c r="B42" s="97" t="s">
        <v>4857</v>
      </c>
      <c r="C42" s="308">
        <v>-27206</v>
      </c>
      <c r="D42" s="308"/>
      <c r="E42" s="308">
        <v>14591041</v>
      </c>
      <c r="F42" s="308">
        <v>14313335</v>
      </c>
      <c r="G42" s="283">
        <v>54032</v>
      </c>
      <c r="H42" s="351">
        <v>196468</v>
      </c>
      <c r="I42" s="308"/>
      <c r="J42" s="308">
        <v>10687686</v>
      </c>
      <c r="K42" s="308">
        <v>3903355</v>
      </c>
      <c r="L42" s="308"/>
      <c r="M42" s="308"/>
      <c r="N42" s="23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3157"/>
      <c r="B43" s="97" t="s">
        <v>5651</v>
      </c>
      <c r="C43" s="308">
        <v>1577367</v>
      </c>
      <c r="D43" s="308"/>
      <c r="E43" s="308">
        <v>235234</v>
      </c>
      <c r="F43" s="308">
        <v>23645967</v>
      </c>
      <c r="G43" s="283">
        <v>-23724276</v>
      </c>
      <c r="H43" s="351">
        <v>1890910</v>
      </c>
      <c r="I43" s="308"/>
      <c r="J43" s="308">
        <v>182177</v>
      </c>
      <c r="K43" s="308">
        <v>53057</v>
      </c>
      <c r="L43" s="308"/>
      <c r="M43" s="308"/>
      <c r="N43" s="23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3157"/>
      <c r="B44" s="97" t="s">
        <v>5652</v>
      </c>
      <c r="C44" s="308">
        <v>28783</v>
      </c>
      <c r="D44" s="308">
        <v>35223945</v>
      </c>
      <c r="E44" s="308">
        <v>115607152</v>
      </c>
      <c r="F44" s="308">
        <v>116160272</v>
      </c>
      <c r="G44" s="283">
        <v>19699</v>
      </c>
      <c r="H44" s="351">
        <v>11242</v>
      </c>
      <c r="I44" s="308">
        <v>35779223</v>
      </c>
      <c r="J44" s="308">
        <v>99965716</v>
      </c>
      <c r="K44" s="308">
        <v>15494578</v>
      </c>
      <c r="L44" s="308"/>
      <c r="M44" s="308"/>
      <c r="N44" s="23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3157"/>
      <c r="B45" s="97"/>
      <c r="C45" s="308"/>
      <c r="D45" s="308"/>
      <c r="E45" s="308"/>
      <c r="F45" s="308"/>
      <c r="G45" s="283"/>
      <c r="H45" s="351"/>
      <c r="I45" s="308"/>
      <c r="J45" s="308"/>
      <c r="K45" s="308"/>
      <c r="L45" s="308"/>
      <c r="M45" s="308"/>
      <c r="N45" s="23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3157"/>
      <c r="B46" s="97" t="s">
        <v>5653</v>
      </c>
      <c r="C46" s="308"/>
      <c r="D46" s="308">
        <v>78811</v>
      </c>
      <c r="E46" s="308"/>
      <c r="F46" s="308"/>
      <c r="G46" s="283">
        <v>-60360</v>
      </c>
      <c r="H46" s="351">
        <v>-18451</v>
      </c>
      <c r="I46" s="308"/>
      <c r="J46" s="308"/>
      <c r="K46" s="308"/>
      <c r="L46" s="308"/>
      <c r="M46" s="308"/>
      <c r="N46" s="23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38">
        <v>18</v>
      </c>
      <c r="B47" s="97" t="s">
        <v>468</v>
      </c>
      <c r="C47" s="267">
        <f>SUM(C27:C46)</f>
        <v>1578944</v>
      </c>
      <c r="D47" s="267">
        <f>SUM(D27:D46)</f>
        <v>34481621</v>
      </c>
      <c r="E47" s="267">
        <f>SUM(E27:E44)</f>
        <v>135364477</v>
      </c>
      <c r="F47" s="267">
        <f>SUM(F27:F44)</f>
        <v>167963270</v>
      </c>
      <c r="G47" s="266">
        <f>SUM(G27:G46)</f>
        <v>-23650545</v>
      </c>
      <c r="H47" s="266">
        <f>SUM(H26:H46)</f>
        <v>2210270</v>
      </c>
      <c r="I47" s="266">
        <f>SUM(I27:I45)</f>
        <v>44061195</v>
      </c>
      <c r="J47" s="266">
        <f>SUM(J27:J45)</f>
        <v>114618217</v>
      </c>
      <c r="K47" s="266">
        <f>SUM(K27:K45)</f>
        <v>20410710</v>
      </c>
      <c r="L47" s="266">
        <f t="shared" ref="L47" si="2">SUM(L29:L45)</f>
        <v>0</v>
      </c>
      <c r="M47" s="266">
        <f>SUM(M27:M45)</f>
        <v>0</v>
      </c>
      <c r="N47" s="237">
        <v>18</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38"/>
      <c r="B48" s="97" t="s">
        <v>2485</v>
      </c>
      <c r="C48" s="308"/>
      <c r="D48" s="308"/>
      <c r="E48" s="308"/>
      <c r="F48" s="308"/>
      <c r="G48" s="283"/>
      <c r="H48" s="351" t="s">
        <v>1788</v>
      </c>
      <c r="I48" s="308"/>
      <c r="J48" s="308"/>
      <c r="K48" s="308"/>
      <c r="L48" s="308"/>
      <c r="M48" s="308"/>
      <c r="N48" s="23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38">
        <v>19</v>
      </c>
      <c r="B49" s="97" t="s">
        <v>2486</v>
      </c>
      <c r="C49" s="308"/>
      <c r="D49" s="308"/>
      <c r="E49" s="308"/>
      <c r="F49" s="308"/>
      <c r="G49" s="283"/>
      <c r="H49" s="351" t="s">
        <v>1788</v>
      </c>
      <c r="I49" s="308"/>
      <c r="J49" s="308"/>
      <c r="K49" s="308"/>
      <c r="L49" s="308"/>
      <c r="M49" s="308"/>
      <c r="N49" s="237">
        <v>19</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38">
        <v>20</v>
      </c>
      <c r="B50" s="97" t="s">
        <v>2487</v>
      </c>
      <c r="C50" s="308"/>
      <c r="D50" s="308"/>
      <c r="E50" s="308"/>
      <c r="F50" s="308"/>
      <c r="G50" s="283"/>
      <c r="H50" s="351" t="s">
        <v>1788</v>
      </c>
      <c r="I50" s="308"/>
      <c r="J50" s="308"/>
      <c r="K50" s="308"/>
      <c r="L50" s="308"/>
      <c r="M50" s="308"/>
      <c r="N50" s="237">
        <v>20</v>
      </c>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38">
        <v>21</v>
      </c>
      <c r="B51" s="97" t="s">
        <v>2488</v>
      </c>
      <c r="C51" s="308"/>
      <c r="D51" s="308"/>
      <c r="E51" s="308"/>
      <c r="F51" s="308"/>
      <c r="G51" s="283"/>
      <c r="H51" s="351" t="s">
        <v>1788</v>
      </c>
      <c r="I51" s="308"/>
      <c r="J51" s="308"/>
      <c r="K51" s="308"/>
      <c r="L51" s="308"/>
      <c r="M51" s="308"/>
      <c r="N51" s="237">
        <v>21</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38">
        <v>22</v>
      </c>
      <c r="B52" s="97" t="s">
        <v>1061</v>
      </c>
      <c r="C52" s="308"/>
      <c r="D52" s="308"/>
      <c r="E52" s="308"/>
      <c r="F52" s="308"/>
      <c r="G52" s="283"/>
      <c r="H52" s="351" t="s">
        <v>1788</v>
      </c>
      <c r="I52" s="308"/>
      <c r="J52" s="308"/>
      <c r="K52" s="308"/>
      <c r="L52" s="308"/>
      <c r="M52" s="308"/>
      <c r="N52" s="237">
        <v>22</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38">
        <v>23</v>
      </c>
      <c r="B53" s="97" t="s">
        <v>1062</v>
      </c>
      <c r="C53" s="308"/>
      <c r="D53" s="308"/>
      <c r="E53" s="308"/>
      <c r="F53" s="308"/>
      <c r="G53" s="283"/>
      <c r="H53" s="351" t="s">
        <v>1788</v>
      </c>
      <c r="I53" s="308"/>
      <c r="J53" s="308"/>
      <c r="K53" s="308"/>
      <c r="L53" s="308"/>
      <c r="M53" s="308"/>
      <c r="N53" s="237">
        <v>23</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38">
        <v>24</v>
      </c>
      <c r="B54" s="97" t="s">
        <v>2483</v>
      </c>
      <c r="C54" s="308"/>
      <c r="D54" s="308"/>
      <c r="E54" s="308"/>
      <c r="F54" s="308"/>
      <c r="G54" s="283"/>
      <c r="H54" s="351" t="s">
        <v>1788</v>
      </c>
      <c r="I54" s="308"/>
      <c r="J54" s="308"/>
      <c r="K54" s="308"/>
      <c r="L54" s="308"/>
      <c r="M54" s="308"/>
      <c r="N54" s="237">
        <v>24</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38">
        <v>25</v>
      </c>
      <c r="B55" s="97" t="s">
        <v>467</v>
      </c>
      <c r="C55" s="308"/>
      <c r="D55" s="308"/>
      <c r="E55" s="308"/>
      <c r="F55" s="308"/>
      <c r="G55" s="283"/>
      <c r="H55" s="351" t="s">
        <v>1788</v>
      </c>
      <c r="I55" s="308"/>
      <c r="J55" s="308"/>
      <c r="K55" s="308"/>
      <c r="L55" s="308"/>
      <c r="M55" s="308"/>
      <c r="N55" s="237">
        <v>25</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38">
        <v>26</v>
      </c>
      <c r="B56" s="97" t="s">
        <v>468</v>
      </c>
      <c r="C56" s="267">
        <f t="shared" ref="C56:M56" si="3">SUM(C49:C55)</f>
        <v>0</v>
      </c>
      <c r="D56" s="267">
        <f t="shared" si="3"/>
        <v>0</v>
      </c>
      <c r="E56" s="267">
        <f t="shared" si="3"/>
        <v>0</v>
      </c>
      <c r="F56" s="267">
        <f t="shared" si="3"/>
        <v>0</v>
      </c>
      <c r="G56" s="266">
        <f t="shared" si="3"/>
        <v>0</v>
      </c>
      <c r="H56" s="355">
        <f t="shared" si="3"/>
        <v>0</v>
      </c>
      <c r="I56" s="267">
        <f t="shared" si="3"/>
        <v>0</v>
      </c>
      <c r="J56" s="267">
        <f t="shared" si="3"/>
        <v>0</v>
      </c>
      <c r="K56" s="267">
        <f t="shared" ref="K56" si="4">SUM(K49:K55)</f>
        <v>0</v>
      </c>
      <c r="L56" s="267">
        <f t="shared" si="3"/>
        <v>0</v>
      </c>
      <c r="M56" s="267">
        <f t="shared" si="3"/>
        <v>0</v>
      </c>
      <c r="N56" s="237">
        <v>26</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38"/>
      <c r="B57" s="97" t="s">
        <v>1063</v>
      </c>
      <c r="C57" s="308"/>
      <c r="D57" s="308"/>
      <c r="E57" s="308"/>
      <c r="F57" s="308"/>
      <c r="G57" s="283"/>
      <c r="H57" s="351"/>
      <c r="I57" s="308"/>
      <c r="J57" s="308"/>
      <c r="K57" s="308"/>
      <c r="L57" s="308"/>
      <c r="M57" s="308"/>
      <c r="N57" s="23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38">
        <v>27</v>
      </c>
      <c r="B58" s="97"/>
      <c r="C58" s="308"/>
      <c r="D58" s="308"/>
      <c r="E58" s="308"/>
      <c r="F58" s="308"/>
      <c r="G58" s="283"/>
      <c r="H58" s="351" t="s">
        <v>1788</v>
      </c>
      <c r="I58" s="308"/>
      <c r="J58" s="308"/>
      <c r="K58" s="308"/>
      <c r="L58" s="308"/>
      <c r="M58" s="308"/>
      <c r="N58" s="237">
        <v>27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38">
        <v>28</v>
      </c>
      <c r="B59" s="97"/>
      <c r="C59" s="308"/>
      <c r="D59" s="308"/>
      <c r="E59" s="308"/>
      <c r="F59" s="308"/>
      <c r="G59" s="283"/>
      <c r="H59" s="351" t="s">
        <v>1788</v>
      </c>
      <c r="I59" s="308"/>
      <c r="J59" s="308"/>
      <c r="K59" s="308"/>
      <c r="L59" s="308"/>
      <c r="M59" s="308"/>
      <c r="N59" s="237">
        <v>28</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38">
        <v>29</v>
      </c>
      <c r="B60" s="97"/>
      <c r="C60" s="97"/>
      <c r="D60" s="97"/>
      <c r="E60" s="97"/>
      <c r="F60" s="97"/>
      <c r="G60" s="83"/>
      <c r="H60" s="72"/>
      <c r="I60" s="97"/>
      <c r="J60" s="97"/>
      <c r="K60" s="97"/>
      <c r="L60" s="97"/>
      <c r="M60" s="97"/>
      <c r="N60" s="237">
        <v>29</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38">
        <v>30</v>
      </c>
      <c r="B61" s="97"/>
      <c r="C61" s="308"/>
      <c r="D61" s="308"/>
      <c r="E61" s="308"/>
      <c r="F61" s="308"/>
      <c r="G61" s="283"/>
      <c r="H61" s="351"/>
      <c r="I61" s="308"/>
      <c r="J61" s="308"/>
      <c r="K61" s="308"/>
      <c r="L61" s="308"/>
      <c r="M61" s="308"/>
      <c r="N61" s="237">
        <v>30</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38">
        <v>31</v>
      </c>
      <c r="B62" s="297"/>
      <c r="C62" s="308"/>
      <c r="D62" s="308"/>
      <c r="E62" s="308"/>
      <c r="F62" s="308"/>
      <c r="G62" s="282"/>
      <c r="H62" s="351"/>
      <c r="I62" s="308"/>
      <c r="J62" s="308"/>
      <c r="K62" s="308"/>
      <c r="L62" s="308"/>
      <c r="M62" s="308"/>
      <c r="N62" s="237">
        <v>31</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38">
        <v>32</v>
      </c>
      <c r="B63" s="97"/>
      <c r="C63" s="97"/>
      <c r="D63" s="97"/>
      <c r="E63" s="97"/>
      <c r="F63" s="97"/>
      <c r="G63" s="282"/>
      <c r="H63" s="72"/>
      <c r="I63" s="97"/>
      <c r="J63" s="97"/>
      <c r="K63" s="97"/>
      <c r="L63" s="97"/>
      <c r="M63" s="97"/>
      <c r="N63" s="237">
        <v>32</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c r="A64" s="238">
        <v>33</v>
      </c>
      <c r="B64" s="97"/>
      <c r="C64" s="308"/>
      <c r="D64" s="308"/>
      <c r="E64" s="308"/>
      <c r="F64" s="308"/>
      <c r="G64" s="283"/>
      <c r="H64" s="351"/>
      <c r="I64" s="308"/>
      <c r="J64" s="308"/>
      <c r="K64" s="308"/>
      <c r="L64" s="308"/>
      <c r="M64" s="308"/>
      <c r="N64" s="237">
        <v>33</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238">
        <v>34</v>
      </c>
      <c r="B65" s="97"/>
      <c r="C65" s="97"/>
      <c r="D65" s="97"/>
      <c r="E65" s="97"/>
      <c r="F65" s="97"/>
      <c r="G65" s="283"/>
      <c r="H65" s="72"/>
      <c r="I65" s="97"/>
      <c r="J65" s="97"/>
      <c r="K65" s="97"/>
      <c r="L65" s="97"/>
      <c r="M65" s="97"/>
      <c r="N65" s="237">
        <v>34</v>
      </c>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238">
        <v>35</v>
      </c>
      <c r="B66" s="97"/>
      <c r="C66" s="97"/>
      <c r="D66" s="97"/>
      <c r="E66" s="97"/>
      <c r="F66" s="97"/>
      <c r="G66" s="283"/>
      <c r="H66" s="72"/>
      <c r="I66" s="97"/>
      <c r="J66" s="97"/>
      <c r="K66" s="97"/>
      <c r="L66" s="97"/>
      <c r="M66" s="97"/>
      <c r="N66" s="237">
        <v>35</v>
      </c>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c r="A67" s="238">
        <v>36</v>
      </c>
      <c r="B67" s="97"/>
      <c r="C67" s="308"/>
      <c r="D67" s="97"/>
      <c r="E67" s="97"/>
      <c r="F67" s="97"/>
      <c r="G67" s="404"/>
      <c r="H67" s="351"/>
      <c r="I67" s="308"/>
      <c r="J67" s="308"/>
      <c r="K67" s="308"/>
      <c r="L67" s="308"/>
      <c r="M67" s="308"/>
      <c r="N67" s="237">
        <v>36</v>
      </c>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38">
        <v>37</v>
      </c>
      <c r="B68" s="97"/>
      <c r="C68" s="97"/>
      <c r="D68" s="308"/>
      <c r="E68" s="308"/>
      <c r="F68" s="308"/>
      <c r="G68" s="404"/>
      <c r="H68" s="351"/>
      <c r="I68" s="308"/>
      <c r="J68" s="308"/>
      <c r="K68" s="308"/>
      <c r="L68" s="308"/>
      <c r="M68" s="308"/>
      <c r="N68" s="237">
        <v>37</v>
      </c>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238">
        <v>38</v>
      </c>
      <c r="B69" s="97"/>
      <c r="C69" s="308"/>
      <c r="D69" s="308"/>
      <c r="E69" s="308"/>
      <c r="F69" s="308"/>
      <c r="G69" s="404"/>
      <c r="H69" s="351"/>
      <c r="I69" s="308"/>
      <c r="J69" s="308"/>
      <c r="K69" s="308"/>
      <c r="L69" s="308"/>
      <c r="M69" s="308"/>
      <c r="N69" s="237">
        <v>38</v>
      </c>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238">
        <v>39</v>
      </c>
      <c r="B70" s="97"/>
      <c r="C70" s="97"/>
      <c r="D70" s="97"/>
      <c r="E70" s="97"/>
      <c r="F70" s="97"/>
      <c r="G70" s="404"/>
      <c r="H70" s="351"/>
      <c r="I70" s="308"/>
      <c r="J70" s="308"/>
      <c r="K70" s="308"/>
      <c r="L70" s="308"/>
      <c r="M70" s="308"/>
      <c r="N70" s="237">
        <v>39</v>
      </c>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row>
    <row r="71" spans="1:241" ht="12.75" customHeight="1" thickBot="1">
      <c r="A71" s="329">
        <v>40</v>
      </c>
      <c r="B71" s="254" t="s">
        <v>172</v>
      </c>
      <c r="C71" s="273">
        <f t="shared" ref="C71:M71" si="5">C25+C47+C56+SUM(C57:C70)</f>
        <v>1578944</v>
      </c>
      <c r="D71" s="273">
        <f t="shared" si="5"/>
        <v>68942829</v>
      </c>
      <c r="E71" s="273">
        <f t="shared" si="5"/>
        <v>164420304</v>
      </c>
      <c r="F71" s="273">
        <f t="shared" si="5"/>
        <v>196206626</v>
      </c>
      <c r="G71" s="271">
        <f t="shared" si="5"/>
        <v>-23626001</v>
      </c>
      <c r="H71" s="273">
        <f t="shared" si="5"/>
        <v>2210270</v>
      </c>
      <c r="I71" s="273">
        <f t="shared" si="5"/>
        <v>77734476</v>
      </c>
      <c r="J71" s="273">
        <f t="shared" si="5"/>
        <v>123075456</v>
      </c>
      <c r="K71" s="273">
        <f t="shared" ref="K71" si="6">K25+K47+K56+SUM(K57:K70)</f>
        <v>40059309</v>
      </c>
      <c r="L71" s="273">
        <f t="shared" si="5"/>
        <v>0</v>
      </c>
      <c r="M71" s="273">
        <f t="shared" si="5"/>
        <v>0</v>
      </c>
      <c r="N71" s="275">
        <v>40</v>
      </c>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c r="FZ71" s="17"/>
      <c r="GA71" s="17"/>
      <c r="GB71" s="17"/>
      <c r="GC71" s="17"/>
      <c r="GD71" s="17"/>
      <c r="GE71" s="17"/>
      <c r="GF71" s="17"/>
      <c r="GG71" s="17"/>
      <c r="GH71" s="17"/>
      <c r="GI71" s="17"/>
      <c r="GJ71" s="17"/>
      <c r="GK71" s="17"/>
      <c r="GL71" s="17"/>
      <c r="GM71" s="17"/>
      <c r="GN71" s="17"/>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c r="HX71" s="17"/>
      <c r="HY71" s="17"/>
      <c r="HZ71" s="17"/>
      <c r="IA71" s="17"/>
      <c r="IB71" s="17"/>
      <c r="IC71" s="17"/>
      <c r="ID71" s="17"/>
      <c r="IE71" s="17"/>
      <c r="IF71" s="17"/>
      <c r="IG71" s="17"/>
    </row>
    <row r="72" spans="1:241"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row>
    <row r="73" spans="1:241" ht="12.75" customHeight="1">
      <c r="A73" s="17" t="s">
        <v>1064</v>
      </c>
      <c r="B73" s="17"/>
      <c r="C73" s="405"/>
      <c r="D73" s="17"/>
      <c r="E73" s="17"/>
      <c r="F73" s="17"/>
      <c r="G73" s="17"/>
      <c r="H73" s="17" t="str">
        <f>A73</f>
        <v>FERC FORM NO.1 (ED.  12-96) NYPSC Modified-96</v>
      </c>
      <c r="I73" s="17"/>
      <c r="J73" s="406"/>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c r="FZ73" s="17"/>
      <c r="GA73" s="17"/>
      <c r="GB73" s="17"/>
      <c r="GC73" s="17"/>
      <c r="GD73" s="17"/>
      <c r="GE73" s="17"/>
      <c r="GF73" s="17"/>
      <c r="GG73" s="17"/>
      <c r="GH73" s="17"/>
      <c r="GI73" s="17"/>
      <c r="GJ73" s="17"/>
      <c r="GK73" s="17"/>
      <c r="GL73" s="17"/>
      <c r="GM73" s="17"/>
      <c r="GN73" s="17"/>
      <c r="GO73" s="17"/>
      <c r="GP73" s="17"/>
      <c r="GQ73" s="17"/>
      <c r="GR73" s="17"/>
      <c r="GS73" s="17"/>
      <c r="GT73" s="17"/>
      <c r="GU73" s="17"/>
      <c r="GV73" s="17"/>
      <c r="GW73" s="17"/>
      <c r="GX73" s="17"/>
      <c r="GY73" s="17"/>
      <c r="GZ73" s="17"/>
      <c r="HA73" s="17"/>
      <c r="HB73" s="17"/>
      <c r="HC73" s="17"/>
      <c r="HD73" s="17"/>
      <c r="HE73" s="17"/>
      <c r="HF73" s="17"/>
      <c r="HG73" s="17"/>
      <c r="HH73" s="17"/>
      <c r="HI73" s="17"/>
      <c r="HJ73" s="17"/>
      <c r="HK73" s="17"/>
      <c r="HL73" s="17"/>
      <c r="HM73" s="17"/>
      <c r="HN73" s="17"/>
      <c r="HO73" s="17"/>
      <c r="HP73" s="17"/>
      <c r="HQ73" s="17"/>
      <c r="HR73" s="17"/>
      <c r="HS73" s="17"/>
      <c r="HT73" s="17"/>
      <c r="HU73" s="17"/>
      <c r="HV73" s="17"/>
      <c r="HW73" s="17"/>
      <c r="HX73" s="17"/>
      <c r="HY73" s="17"/>
      <c r="HZ73" s="17"/>
      <c r="IA73" s="17"/>
      <c r="IB73" s="17"/>
      <c r="IC73" s="17"/>
      <c r="ID73" s="17"/>
      <c r="IE73" s="17"/>
      <c r="IF73" s="17"/>
      <c r="IG73" s="17"/>
    </row>
    <row r="74" spans="1:241" ht="12.75" customHeight="1" thickBot="1">
      <c r="A74" s="69" t="s">
        <v>1065</v>
      </c>
      <c r="B74" s="69"/>
      <c r="C74" s="69"/>
      <c r="D74" s="69"/>
      <c r="E74" s="69"/>
      <c r="F74" s="69"/>
      <c r="G74" s="69"/>
      <c r="H74" s="69" t="s">
        <v>1066</v>
      </c>
      <c r="I74" s="69"/>
      <c r="J74" s="69"/>
      <c r="K74" s="69"/>
      <c r="L74" s="69"/>
      <c r="M74" s="69"/>
      <c r="N74" s="69"/>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row>
    <row r="75" spans="1:241" ht="12.75" customHeight="1">
      <c r="A75" s="29" t="s">
        <v>1799</v>
      </c>
      <c r="B75" s="66"/>
      <c r="C75" s="66"/>
      <c r="D75" s="229" t="s">
        <v>1344</v>
      </c>
      <c r="E75" s="229" t="s">
        <v>1801</v>
      </c>
      <c r="F75" s="229" t="s">
        <v>1802</v>
      </c>
      <c r="G75" s="67"/>
      <c r="H75" s="29"/>
      <c r="I75" s="66"/>
      <c r="J75" s="66"/>
      <c r="K75" s="66"/>
      <c r="L75" s="66"/>
      <c r="M75" s="66"/>
      <c r="N75" s="6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row>
    <row r="76" spans="1:241" ht="12.75" customHeight="1">
      <c r="A76" s="72" t="str">
        <f>'Data Sheet'!$C$25</f>
        <v xml:space="preserve">New York State Electric &amp; Gas Corporation </v>
      </c>
      <c r="B76" s="17"/>
      <c r="C76" s="17"/>
      <c r="D76" s="97" t="s">
        <v>1156</v>
      </c>
      <c r="E76" s="97" t="s">
        <v>3309</v>
      </c>
      <c r="F76" s="57"/>
      <c r="G76" s="73"/>
      <c r="H76" s="72"/>
      <c r="I76" s="17"/>
      <c r="J76" s="17"/>
      <c r="K76" s="17"/>
      <c r="L76" s="17"/>
      <c r="M76" s="30"/>
      <c r="N76" s="73"/>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17"/>
      <c r="GM76" s="17"/>
      <c r="GN76" s="17"/>
      <c r="GO76" s="17"/>
      <c r="GP76" s="17"/>
      <c r="GQ76" s="17"/>
      <c r="GR76" s="17"/>
      <c r="GS76" s="17"/>
      <c r="GT76" s="17"/>
      <c r="GU76" s="17"/>
      <c r="GV76" s="17"/>
      <c r="GW76" s="17"/>
      <c r="GX76" s="17"/>
      <c r="GY76" s="17"/>
      <c r="GZ76" s="17"/>
      <c r="HA76" s="17"/>
      <c r="HB76" s="17"/>
      <c r="HC76" s="17"/>
      <c r="HD76" s="17"/>
      <c r="HE76" s="17"/>
      <c r="HF76" s="17"/>
      <c r="HG76" s="17"/>
      <c r="HH76" s="17"/>
      <c r="HI76" s="17"/>
      <c r="HJ76" s="17"/>
      <c r="HK76" s="17"/>
      <c r="HL76" s="17"/>
      <c r="HM76" s="17"/>
      <c r="HN76" s="17"/>
      <c r="HO76" s="17"/>
      <c r="HP76" s="17"/>
      <c r="HQ76" s="17"/>
      <c r="HR76" s="17"/>
      <c r="HS76" s="17"/>
      <c r="HT76" s="17"/>
      <c r="HU76" s="17"/>
      <c r="HV76" s="17"/>
      <c r="HW76" s="17"/>
      <c r="HX76" s="17"/>
      <c r="HY76" s="17"/>
      <c r="HZ76" s="17"/>
      <c r="IA76" s="17"/>
      <c r="IB76" s="17"/>
      <c r="IC76" s="17"/>
      <c r="ID76" s="17"/>
      <c r="IE76" s="17"/>
      <c r="IF76" s="17"/>
      <c r="IG76" s="17"/>
    </row>
    <row r="77" spans="1:241" ht="12.75" customHeight="1">
      <c r="A77" s="72"/>
      <c r="B77" s="17"/>
      <c r="C77" s="17"/>
      <c r="D77" s="97" t="s">
        <v>1157</v>
      </c>
      <c r="E77" s="696" t="str">
        <f>'Data Sheet'!$C$40</f>
        <v xml:space="preserve"> </v>
      </c>
      <c r="F77" s="104" t="str">
        <f>'Data Sheet'!$C$38</f>
        <v>12/31/2017</v>
      </c>
      <c r="G77" s="73"/>
      <c r="H77" s="72"/>
      <c r="I77" s="17"/>
      <c r="J77" s="17"/>
      <c r="K77" s="17"/>
      <c r="L77" s="695"/>
      <c r="M77" s="17"/>
      <c r="N77" s="73"/>
    </row>
    <row r="78" spans="1:241" ht="12.75" customHeight="1">
      <c r="A78" s="230" t="s">
        <v>424</v>
      </c>
      <c r="B78" s="231"/>
      <c r="C78" s="231"/>
      <c r="D78" s="231"/>
      <c r="E78" s="231"/>
      <c r="F78" s="231"/>
      <c r="G78" s="232"/>
      <c r="H78" s="72"/>
      <c r="I78" s="17"/>
      <c r="J78" s="17"/>
      <c r="K78" s="17"/>
      <c r="L78" s="17"/>
      <c r="M78" s="17"/>
      <c r="N78" s="73"/>
    </row>
    <row r="79" spans="1:241" ht="12.75" customHeight="1">
      <c r="A79" s="230" t="s">
        <v>446</v>
      </c>
      <c r="B79" s="231"/>
      <c r="C79" s="231"/>
      <c r="D79" s="231"/>
      <c r="E79" s="231"/>
      <c r="F79" s="231"/>
      <c r="G79" s="232"/>
      <c r="H79" s="72"/>
      <c r="I79" s="17"/>
      <c r="J79" s="17"/>
      <c r="K79" s="17"/>
      <c r="L79" s="17"/>
      <c r="M79" s="17"/>
      <c r="N79" s="73"/>
    </row>
    <row r="80" spans="1:241" ht="12.75" customHeight="1">
      <c r="A80" s="238"/>
      <c r="B80" s="97"/>
      <c r="C80" s="290" t="s">
        <v>1441</v>
      </c>
      <c r="D80" s="290" t="s">
        <v>1067</v>
      </c>
      <c r="E80" s="290" t="s">
        <v>1068</v>
      </c>
      <c r="F80" s="97"/>
      <c r="G80" s="83"/>
      <c r="H80" s="72"/>
      <c r="I80" s="17"/>
      <c r="J80" s="17"/>
      <c r="K80" s="17"/>
      <c r="L80" s="17"/>
      <c r="M80" s="17"/>
      <c r="N80" s="407"/>
    </row>
    <row r="81" spans="1:14" ht="12.75" customHeight="1">
      <c r="A81" s="238"/>
      <c r="B81" s="290" t="s">
        <v>449</v>
      </c>
      <c r="C81" s="290" t="s">
        <v>1069</v>
      </c>
      <c r="D81" s="290" t="s">
        <v>1070</v>
      </c>
      <c r="E81" s="290" t="s">
        <v>1071</v>
      </c>
      <c r="F81" s="104"/>
      <c r="G81" s="110"/>
      <c r="H81" s="72"/>
      <c r="I81" s="17"/>
      <c r="J81" s="17"/>
      <c r="K81" s="17"/>
      <c r="L81" s="17"/>
      <c r="M81" s="17"/>
      <c r="N81" s="407"/>
    </row>
    <row r="82" spans="1:14" ht="12.75" customHeight="1">
      <c r="A82" s="3258" t="s">
        <v>1728</v>
      </c>
      <c r="B82" s="290" t="s">
        <v>457</v>
      </c>
      <c r="C82" s="290" t="s">
        <v>1072</v>
      </c>
      <c r="D82" s="290" t="s">
        <v>1073</v>
      </c>
      <c r="E82" s="290" t="s">
        <v>1074</v>
      </c>
      <c r="F82" s="290" t="s">
        <v>2330</v>
      </c>
      <c r="G82" s="237" t="s">
        <v>2330</v>
      </c>
      <c r="H82" s="72"/>
      <c r="I82" s="17"/>
      <c r="J82" s="17"/>
      <c r="K82" s="17"/>
      <c r="L82" s="17"/>
      <c r="M82" s="17"/>
      <c r="N82" s="407"/>
    </row>
    <row r="83" spans="1:14" ht="12.75" customHeight="1">
      <c r="A83" s="239" t="s">
        <v>1731</v>
      </c>
      <c r="B83" s="328" t="s">
        <v>3021</v>
      </c>
      <c r="C83" s="328" t="s">
        <v>181</v>
      </c>
      <c r="D83" s="328" t="s">
        <v>182</v>
      </c>
      <c r="E83" s="328" t="s">
        <v>183</v>
      </c>
      <c r="F83" s="328" t="s">
        <v>184</v>
      </c>
      <c r="G83" s="240" t="s">
        <v>1075</v>
      </c>
      <c r="H83" s="72"/>
      <c r="I83" s="17"/>
      <c r="J83" s="17"/>
      <c r="K83" s="17"/>
      <c r="L83" s="17"/>
      <c r="M83" s="17"/>
      <c r="N83" s="407"/>
    </row>
    <row r="84" spans="1:14" ht="12.75" customHeight="1">
      <c r="A84" s="3258"/>
      <c r="B84" s="97" t="s">
        <v>463</v>
      </c>
      <c r="C84" s="97"/>
      <c r="D84" s="97"/>
      <c r="E84" s="97"/>
      <c r="F84" s="97"/>
      <c r="G84" s="83"/>
      <c r="H84" s="72"/>
      <c r="I84" s="17"/>
      <c r="J84" s="17"/>
      <c r="K84" s="17"/>
      <c r="L84" s="17"/>
      <c r="M84" s="17"/>
      <c r="N84" s="407"/>
    </row>
    <row r="85" spans="1:14" ht="12.75" customHeight="1">
      <c r="A85" s="3258">
        <v>1</v>
      </c>
      <c r="B85" s="97" t="s">
        <v>464</v>
      </c>
      <c r="C85" s="313">
        <v>949989</v>
      </c>
      <c r="D85" s="313"/>
      <c r="E85" s="313"/>
      <c r="F85" s="313"/>
      <c r="G85" s="313"/>
      <c r="H85" s="403"/>
      <c r="I85" s="408"/>
      <c r="J85" s="408"/>
      <c r="K85" s="307"/>
      <c r="L85" s="307"/>
      <c r="M85" s="408"/>
      <c r="N85" s="407"/>
    </row>
    <row r="86" spans="1:14" ht="12.75" customHeight="1">
      <c r="A86" s="3258">
        <v>2</v>
      </c>
      <c r="B86" s="97" t="s">
        <v>465</v>
      </c>
      <c r="C86" s="308"/>
      <c r="D86" s="313"/>
      <c r="E86" s="313"/>
      <c r="F86" s="313"/>
      <c r="G86" s="313"/>
      <c r="H86" s="351"/>
      <c r="I86" s="408"/>
      <c r="J86" s="307"/>
      <c r="K86" s="307"/>
      <c r="L86" s="307"/>
      <c r="M86" s="307"/>
      <c r="N86" s="407"/>
    </row>
    <row r="87" spans="1:14" ht="12.75" customHeight="1">
      <c r="A87" s="3258">
        <v>3</v>
      </c>
      <c r="B87" s="97" t="s">
        <v>466</v>
      </c>
      <c r="C87" s="308"/>
      <c r="D87" s="308"/>
      <c r="E87" s="313"/>
      <c r="F87" s="313"/>
      <c r="G87" s="313"/>
      <c r="H87" s="351"/>
      <c r="I87" s="307"/>
      <c r="J87" s="307"/>
      <c r="K87" s="307"/>
      <c r="L87" s="307"/>
      <c r="M87" s="307"/>
      <c r="N87" s="407"/>
    </row>
    <row r="88" spans="1:14" ht="12.75" customHeight="1">
      <c r="A88" s="3258">
        <v>4</v>
      </c>
      <c r="B88" s="97" t="s">
        <v>467</v>
      </c>
      <c r="C88" s="308"/>
      <c r="D88" s="308"/>
      <c r="E88" s="308"/>
      <c r="F88" s="308"/>
      <c r="G88" s="283"/>
      <c r="H88" s="351"/>
      <c r="I88" s="307"/>
      <c r="J88" s="307"/>
      <c r="K88" s="307"/>
      <c r="L88" s="307"/>
      <c r="M88" s="307"/>
      <c r="N88" s="407"/>
    </row>
    <row r="89" spans="1:14" ht="12.75" customHeight="1">
      <c r="A89" s="3258">
        <v>5</v>
      </c>
      <c r="B89" s="97" t="s">
        <v>468</v>
      </c>
      <c r="C89" s="267">
        <f t="shared" ref="C89:D89" si="7">SUM(C85:C88)</f>
        <v>949989</v>
      </c>
      <c r="D89" s="267">
        <f t="shared" si="7"/>
        <v>0</v>
      </c>
      <c r="E89" s="267">
        <f>SUM(E85:E88)</f>
        <v>0</v>
      </c>
      <c r="F89" s="267">
        <f t="shared" ref="F89:G89" si="8">SUM(F85:F88)</f>
        <v>0</v>
      </c>
      <c r="G89" s="266">
        <f t="shared" si="8"/>
        <v>0</v>
      </c>
      <c r="H89" s="351"/>
      <c r="I89" s="307"/>
      <c r="J89" s="307"/>
      <c r="K89" s="307"/>
      <c r="L89" s="307"/>
      <c r="M89" s="307"/>
      <c r="N89" s="407"/>
    </row>
    <row r="90" spans="1:14" ht="12.75" customHeight="1">
      <c r="A90" s="3258"/>
      <c r="B90" s="97" t="s">
        <v>469</v>
      </c>
      <c r="C90" s="308"/>
      <c r="D90" s="308"/>
      <c r="E90" s="308"/>
      <c r="F90" s="308"/>
      <c r="G90" s="283"/>
      <c r="H90" s="351"/>
      <c r="I90" s="307"/>
      <c r="J90" s="307"/>
      <c r="K90" s="307"/>
      <c r="L90" s="307"/>
      <c r="M90" s="307"/>
      <c r="N90" s="407"/>
    </row>
    <row r="91" spans="1:14" ht="12.75" customHeight="1">
      <c r="A91" s="3258"/>
      <c r="B91" s="97" t="s">
        <v>464</v>
      </c>
      <c r="C91" s="308">
        <v>188692</v>
      </c>
      <c r="D91" s="308"/>
      <c r="E91" s="308"/>
      <c r="F91" s="308"/>
      <c r="G91" s="283"/>
      <c r="H91" s="351"/>
      <c r="I91" s="307"/>
      <c r="J91" s="307"/>
      <c r="K91" s="307"/>
      <c r="L91" s="307"/>
      <c r="M91" s="307"/>
      <c r="N91" s="407"/>
    </row>
    <row r="92" spans="1:14" ht="19.899999999999999" customHeight="1">
      <c r="A92" s="3258"/>
      <c r="B92" s="97" t="s">
        <v>5650</v>
      </c>
      <c r="C92" s="308"/>
      <c r="D92" s="308"/>
      <c r="E92" s="308"/>
      <c r="F92" s="308"/>
      <c r="G92" s="283"/>
      <c r="H92" s="409" t="s">
        <v>1076</v>
      </c>
      <c r="I92" s="410"/>
      <c r="J92" s="410"/>
      <c r="K92" s="410"/>
      <c r="L92" s="410"/>
      <c r="M92" s="410"/>
      <c r="N92" s="70"/>
    </row>
    <row r="93" spans="1:14" ht="12.75" customHeight="1">
      <c r="A93" s="3258">
        <v>6</v>
      </c>
      <c r="B93" s="97" t="s">
        <v>470</v>
      </c>
      <c r="C93" s="308"/>
      <c r="D93" s="308"/>
      <c r="E93" s="308"/>
      <c r="F93" s="308"/>
      <c r="G93" s="283"/>
      <c r="H93" s="351"/>
      <c r="I93" s="307"/>
      <c r="J93" s="307"/>
      <c r="K93" s="307"/>
      <c r="L93" s="307"/>
      <c r="M93" s="307"/>
      <c r="N93" s="407"/>
    </row>
    <row r="94" spans="1:14" ht="12.75" customHeight="1">
      <c r="A94" s="3258">
        <v>7</v>
      </c>
      <c r="B94" s="97" t="s">
        <v>471</v>
      </c>
      <c r="C94" s="308"/>
      <c r="D94" s="308"/>
      <c r="E94" s="308"/>
      <c r="F94" s="308"/>
      <c r="G94" s="283"/>
      <c r="H94" s="351"/>
      <c r="I94" s="307"/>
      <c r="J94" s="307"/>
      <c r="K94" s="307"/>
      <c r="L94" s="307"/>
      <c r="M94" s="307"/>
      <c r="N94" s="407"/>
    </row>
    <row r="95" spans="1:14" ht="12.75" customHeight="1">
      <c r="A95" s="3258">
        <v>8</v>
      </c>
      <c r="B95" s="97" t="s">
        <v>472</v>
      </c>
      <c r="C95" s="308"/>
      <c r="D95" s="308"/>
      <c r="E95" s="308"/>
      <c r="F95" s="308"/>
      <c r="G95" s="283"/>
      <c r="H95" s="351"/>
      <c r="I95" s="307"/>
      <c r="J95" s="307"/>
      <c r="K95" s="307"/>
      <c r="L95" s="307"/>
      <c r="M95" s="307"/>
      <c r="N95" s="407"/>
    </row>
    <row r="96" spans="1:14" ht="12.75" customHeight="1">
      <c r="A96" s="3258"/>
      <c r="B96" s="97" t="s">
        <v>473</v>
      </c>
      <c r="C96" s="308"/>
      <c r="D96" s="308"/>
      <c r="E96" s="308"/>
      <c r="F96" s="308"/>
      <c r="G96" s="283"/>
      <c r="H96" s="351"/>
      <c r="I96" s="307"/>
      <c r="J96" s="307"/>
      <c r="K96" s="307"/>
      <c r="L96" s="307"/>
      <c r="M96" s="307"/>
      <c r="N96" s="407"/>
    </row>
    <row r="97" spans="1:14" ht="12.75" customHeight="1">
      <c r="A97" s="3258">
        <v>9</v>
      </c>
      <c r="B97" s="97" t="s">
        <v>191</v>
      </c>
      <c r="C97" s="308"/>
      <c r="D97" s="308"/>
      <c r="E97" s="308"/>
      <c r="F97" s="308"/>
      <c r="G97" s="283"/>
      <c r="H97" s="351"/>
      <c r="I97" s="307"/>
      <c r="J97" s="307"/>
      <c r="K97" s="307"/>
      <c r="L97" s="307"/>
      <c r="M97" s="307"/>
      <c r="N97" s="407"/>
    </row>
    <row r="98" spans="1:14" ht="12.75" customHeight="1">
      <c r="A98" s="3258">
        <v>10</v>
      </c>
      <c r="B98" s="97" t="s">
        <v>192</v>
      </c>
      <c r="C98" s="308"/>
      <c r="D98" s="308"/>
      <c r="E98" s="308"/>
      <c r="F98" s="308"/>
      <c r="G98" s="283"/>
      <c r="H98" s="351"/>
      <c r="I98" s="307"/>
      <c r="J98" s="307"/>
      <c r="K98" s="307"/>
      <c r="L98" s="307"/>
      <c r="M98" s="307"/>
      <c r="N98" s="407"/>
    </row>
    <row r="99" spans="1:14" ht="12.75" customHeight="1">
      <c r="A99" s="3258">
        <v>11</v>
      </c>
      <c r="B99" s="97" t="s">
        <v>193</v>
      </c>
      <c r="C99" s="308"/>
      <c r="D99" s="308"/>
      <c r="E99" s="308"/>
      <c r="F99" s="308"/>
      <c r="G99" s="283"/>
      <c r="H99" s="351"/>
      <c r="I99" s="307"/>
      <c r="J99" s="307"/>
      <c r="K99" s="307"/>
      <c r="L99" s="307"/>
      <c r="M99" s="307"/>
      <c r="N99" s="407"/>
    </row>
    <row r="100" spans="1:14" ht="12.75" customHeight="1">
      <c r="A100" s="3258">
        <v>12</v>
      </c>
      <c r="B100" s="97" t="s">
        <v>194</v>
      </c>
      <c r="C100" s="308"/>
      <c r="D100" s="308"/>
      <c r="E100" s="308"/>
      <c r="F100" s="308"/>
      <c r="G100" s="283"/>
      <c r="H100" s="351"/>
      <c r="I100" s="307"/>
      <c r="J100" s="307"/>
      <c r="K100" s="307"/>
      <c r="L100" s="307"/>
      <c r="M100" s="307"/>
      <c r="N100" s="407"/>
    </row>
    <row r="101" spans="1:14" ht="12.75" customHeight="1">
      <c r="A101" s="3258">
        <v>13</v>
      </c>
      <c r="B101" s="97" t="s">
        <v>2481</v>
      </c>
      <c r="C101" s="308"/>
      <c r="D101" s="308"/>
      <c r="E101" s="308"/>
      <c r="F101" s="308"/>
      <c r="G101" s="283"/>
      <c r="H101" s="351"/>
      <c r="I101" s="307"/>
      <c r="J101" s="307"/>
      <c r="K101" s="307"/>
      <c r="L101" s="307"/>
      <c r="M101" s="307"/>
      <c r="N101" s="407"/>
    </row>
    <row r="102" spans="1:14" ht="12.75" customHeight="1">
      <c r="A102" s="3258">
        <v>14</v>
      </c>
      <c r="B102" s="97" t="s">
        <v>2482</v>
      </c>
      <c r="C102" s="308"/>
      <c r="D102" s="308"/>
      <c r="E102" s="308"/>
      <c r="F102" s="308"/>
      <c r="G102" s="283"/>
      <c r="H102" s="351"/>
      <c r="I102" s="307"/>
      <c r="J102" s="307"/>
      <c r="K102" s="307"/>
      <c r="L102" s="307"/>
      <c r="M102" s="307"/>
      <c r="N102" s="407"/>
    </row>
    <row r="103" spans="1:14" ht="12.75" customHeight="1">
      <c r="A103" s="3258">
        <v>15</v>
      </c>
      <c r="B103" s="97" t="s">
        <v>2483</v>
      </c>
      <c r="C103" s="308"/>
      <c r="D103" s="308"/>
      <c r="E103" s="308"/>
      <c r="F103" s="308"/>
      <c r="G103" s="283"/>
      <c r="H103" s="351"/>
      <c r="I103" s="307"/>
      <c r="J103" s="307"/>
      <c r="K103" s="307"/>
      <c r="L103" s="307"/>
      <c r="M103" s="307"/>
      <c r="N103" s="407"/>
    </row>
    <row r="104" spans="1:14" ht="12.75" customHeight="1">
      <c r="A104" s="3258">
        <v>16</v>
      </c>
      <c r="B104" s="97" t="s">
        <v>2484</v>
      </c>
      <c r="C104" s="308"/>
      <c r="D104" s="308"/>
      <c r="E104" s="308"/>
      <c r="F104" s="308"/>
      <c r="G104" s="283"/>
      <c r="H104" s="351"/>
      <c r="I104" s="307"/>
      <c r="J104" s="307"/>
      <c r="K104" s="307"/>
      <c r="L104" s="307"/>
      <c r="M104" s="307"/>
      <c r="N104" s="407"/>
    </row>
    <row r="105" spans="1:14" ht="12.75" customHeight="1">
      <c r="A105" s="3258">
        <v>17</v>
      </c>
      <c r="B105" s="97" t="s">
        <v>467</v>
      </c>
      <c r="C105" s="308"/>
      <c r="D105" s="308"/>
      <c r="E105" s="308"/>
      <c r="F105" s="308"/>
      <c r="G105" s="283"/>
      <c r="H105" s="351"/>
      <c r="I105" s="307"/>
      <c r="J105" s="307"/>
      <c r="K105" s="307"/>
      <c r="L105" s="307"/>
      <c r="M105" s="307"/>
      <c r="N105" s="407"/>
    </row>
    <row r="106" spans="1:14" ht="12.75" customHeight="1">
      <c r="A106" s="3258"/>
      <c r="B106" s="97" t="s">
        <v>4857</v>
      </c>
      <c r="C106" s="308"/>
      <c r="D106" s="308"/>
      <c r="E106" s="308"/>
      <c r="F106" s="308"/>
      <c r="G106" s="283"/>
      <c r="H106" s="351"/>
      <c r="I106" s="307"/>
      <c r="J106" s="307"/>
      <c r="K106" s="307"/>
      <c r="L106" s="307"/>
      <c r="M106" s="307"/>
      <c r="N106" s="407"/>
    </row>
    <row r="107" spans="1:14" ht="12.75" customHeight="1">
      <c r="A107" s="3258"/>
      <c r="B107" s="97" t="s">
        <v>5651</v>
      </c>
      <c r="C107" s="308"/>
      <c r="D107" s="308"/>
      <c r="E107" s="308"/>
      <c r="F107" s="308"/>
      <c r="G107" s="283"/>
      <c r="H107" s="351"/>
      <c r="I107" s="307"/>
      <c r="J107" s="307"/>
      <c r="K107" s="307"/>
      <c r="L107" s="307"/>
      <c r="M107" s="307"/>
      <c r="N107" s="407"/>
    </row>
    <row r="108" spans="1:14" ht="12.75" customHeight="1">
      <c r="A108" s="3258"/>
      <c r="B108" s="97" t="s">
        <v>5652</v>
      </c>
      <c r="C108" s="308">
        <v>146858</v>
      </c>
      <c r="D108" s="308"/>
      <c r="E108" s="308"/>
      <c r="F108" s="308"/>
      <c r="G108" s="283"/>
      <c r="H108" s="351"/>
      <c r="I108" s="307"/>
      <c r="J108" s="307"/>
      <c r="K108" s="307"/>
      <c r="L108" s="307"/>
      <c r="M108" s="307"/>
      <c r="N108" s="407"/>
    </row>
    <row r="109" spans="1:14" ht="12.75" customHeight="1">
      <c r="A109" s="3258"/>
      <c r="B109" s="97"/>
      <c r="C109" s="308"/>
      <c r="D109" s="308"/>
      <c r="E109" s="308"/>
      <c r="F109" s="308"/>
      <c r="G109" s="283"/>
      <c r="H109" s="351"/>
      <c r="I109" s="307"/>
      <c r="J109" s="307"/>
      <c r="K109" s="307"/>
      <c r="L109" s="307"/>
      <c r="M109" s="307"/>
      <c r="N109" s="407"/>
    </row>
    <row r="110" spans="1:14" ht="12.75" customHeight="1">
      <c r="A110" s="3258"/>
      <c r="B110" s="97" t="s">
        <v>5653</v>
      </c>
      <c r="C110" s="308"/>
      <c r="D110" s="308"/>
      <c r="E110" s="308"/>
      <c r="F110" s="308"/>
      <c r="G110" s="283"/>
      <c r="H110" s="351"/>
      <c r="I110" s="307"/>
      <c r="J110" s="307"/>
      <c r="K110" s="307"/>
      <c r="L110" s="307"/>
      <c r="M110" s="307"/>
      <c r="N110" s="407"/>
    </row>
    <row r="111" spans="1:14" ht="12.75" customHeight="1">
      <c r="A111" s="3258">
        <v>18</v>
      </c>
      <c r="B111" s="97" t="s">
        <v>468</v>
      </c>
      <c r="C111" s="267">
        <f>SUM(C91:C110)</f>
        <v>335550</v>
      </c>
      <c r="D111" s="267">
        <f>SUM(D91:D110)</f>
        <v>0</v>
      </c>
      <c r="E111" s="267">
        <f>SUM(E91:E108)</f>
        <v>0</v>
      </c>
      <c r="F111" s="267">
        <f>SUM(F91:F108)</f>
        <v>0</v>
      </c>
      <c r="G111" s="266">
        <f>SUM(G91:G110)</f>
        <v>0</v>
      </c>
      <c r="H111" s="351"/>
      <c r="I111" s="307"/>
      <c r="J111" s="307"/>
      <c r="K111" s="307"/>
      <c r="L111" s="307"/>
      <c r="M111" s="307"/>
      <c r="N111" s="407"/>
    </row>
    <row r="112" spans="1:14" ht="12.75" customHeight="1">
      <c r="A112" s="3258"/>
      <c r="B112" s="97" t="s">
        <v>2485</v>
      </c>
      <c r="C112" s="308"/>
      <c r="D112" s="308"/>
      <c r="E112" s="308"/>
      <c r="F112" s="308"/>
      <c r="G112" s="283"/>
      <c r="H112" s="351"/>
      <c r="I112" s="307"/>
      <c r="J112" s="307"/>
      <c r="K112" s="307"/>
      <c r="L112" s="307"/>
      <c r="M112" s="307"/>
      <c r="N112" s="407"/>
    </row>
    <row r="113" spans="1:14" ht="12.75" customHeight="1">
      <c r="A113" s="3258">
        <v>19</v>
      </c>
      <c r="B113" s="97" t="s">
        <v>2486</v>
      </c>
      <c r="C113" s="308"/>
      <c r="D113" s="308"/>
      <c r="E113" s="308"/>
      <c r="F113" s="308"/>
      <c r="G113" s="283"/>
      <c r="H113" s="351"/>
      <c r="I113" s="307"/>
      <c r="J113" s="307"/>
      <c r="K113" s="307"/>
      <c r="L113" s="307"/>
      <c r="M113" s="307"/>
      <c r="N113" s="407"/>
    </row>
    <row r="114" spans="1:14" ht="12.75" customHeight="1">
      <c r="A114" s="3258">
        <v>20</v>
      </c>
      <c r="B114" s="97" t="s">
        <v>2487</v>
      </c>
      <c r="C114" s="308"/>
      <c r="D114" s="308"/>
      <c r="E114" s="308"/>
      <c r="F114" s="308"/>
      <c r="G114" s="283"/>
      <c r="H114" s="351"/>
      <c r="I114" s="307"/>
      <c r="J114" s="307"/>
      <c r="K114" s="307"/>
      <c r="L114" s="307"/>
      <c r="M114" s="307"/>
      <c r="N114" s="407"/>
    </row>
    <row r="115" spans="1:14" ht="12.75" customHeight="1">
      <c r="A115" s="3258">
        <v>21</v>
      </c>
      <c r="B115" s="97" t="s">
        <v>2488</v>
      </c>
      <c r="C115" s="308"/>
      <c r="D115" s="308"/>
      <c r="E115" s="308"/>
      <c r="F115" s="308"/>
      <c r="G115" s="283"/>
      <c r="H115" s="351"/>
      <c r="I115" s="307"/>
      <c r="J115" s="307"/>
      <c r="K115" s="307"/>
      <c r="L115" s="307"/>
      <c r="M115" s="307"/>
      <c r="N115" s="407"/>
    </row>
    <row r="116" spans="1:14" ht="12.75" customHeight="1">
      <c r="A116" s="3258">
        <v>22</v>
      </c>
      <c r="B116" s="97" t="s">
        <v>1061</v>
      </c>
      <c r="C116" s="308"/>
      <c r="D116" s="308"/>
      <c r="E116" s="308"/>
      <c r="F116" s="308"/>
      <c r="G116" s="283"/>
      <c r="H116" s="351"/>
      <c r="I116" s="307"/>
      <c r="J116" s="307"/>
      <c r="K116" s="307"/>
      <c r="L116" s="307"/>
      <c r="M116" s="307"/>
      <c r="N116" s="407"/>
    </row>
    <row r="117" spans="1:14" ht="12.75" customHeight="1">
      <c r="A117" s="3258">
        <v>23</v>
      </c>
      <c r="B117" s="97" t="s">
        <v>1062</v>
      </c>
      <c r="C117" s="308"/>
      <c r="D117" s="308"/>
      <c r="E117" s="308"/>
      <c r="F117" s="308"/>
      <c r="G117" s="283"/>
      <c r="H117" s="72"/>
      <c r="I117" s="17"/>
      <c r="J117" s="17"/>
      <c r="K117" s="17"/>
      <c r="L117" s="17"/>
      <c r="M117" s="17"/>
      <c r="N117" s="407"/>
    </row>
    <row r="118" spans="1:14" ht="12.75" customHeight="1">
      <c r="A118" s="3258">
        <v>24</v>
      </c>
      <c r="B118" s="97" t="s">
        <v>2483</v>
      </c>
      <c r="C118" s="308"/>
      <c r="D118" s="308"/>
      <c r="E118" s="308"/>
      <c r="F118" s="308"/>
      <c r="G118" s="283"/>
      <c r="H118" s="351"/>
      <c r="I118" s="307"/>
      <c r="J118" s="307"/>
      <c r="K118" s="307"/>
      <c r="L118" s="307"/>
      <c r="M118" s="307"/>
      <c r="N118" s="407"/>
    </row>
    <row r="119" spans="1:14" ht="12.75" customHeight="1">
      <c r="A119" s="3258">
        <v>25</v>
      </c>
      <c r="B119" s="97" t="s">
        <v>467</v>
      </c>
      <c r="C119" s="308"/>
      <c r="D119" s="308"/>
      <c r="E119" s="308"/>
      <c r="F119" s="308"/>
      <c r="G119" s="283"/>
      <c r="H119" s="351"/>
      <c r="I119" s="307"/>
      <c r="J119" s="307"/>
      <c r="K119" s="307"/>
      <c r="L119" s="307"/>
      <c r="M119" s="307"/>
      <c r="N119" s="407"/>
    </row>
    <row r="120" spans="1:14" ht="12.75" customHeight="1">
      <c r="A120" s="3258">
        <v>26</v>
      </c>
      <c r="B120" s="97" t="s">
        <v>468</v>
      </c>
      <c r="C120" s="267">
        <f t="shared" ref="C120:G120" si="9">SUM(C113:C119)</f>
        <v>0</v>
      </c>
      <c r="D120" s="267">
        <f t="shared" si="9"/>
        <v>0</v>
      </c>
      <c r="E120" s="267">
        <f t="shared" si="9"/>
        <v>0</v>
      </c>
      <c r="F120" s="267">
        <f t="shared" si="9"/>
        <v>0</v>
      </c>
      <c r="G120" s="266">
        <f t="shared" si="9"/>
        <v>0</v>
      </c>
      <c r="H120" s="72"/>
      <c r="I120" s="17"/>
      <c r="J120" s="17"/>
      <c r="K120" s="17"/>
      <c r="L120" s="17"/>
      <c r="M120" s="17"/>
      <c r="N120" s="407"/>
    </row>
    <row r="121" spans="1:14" ht="12.75" customHeight="1">
      <c r="A121" s="3258"/>
      <c r="B121" s="97" t="s">
        <v>1063</v>
      </c>
      <c r="C121" s="308"/>
      <c r="D121" s="308"/>
      <c r="E121" s="308"/>
      <c r="F121" s="308"/>
      <c r="G121" s="283"/>
      <c r="H121" s="351"/>
      <c r="I121" s="307"/>
      <c r="J121" s="307"/>
      <c r="K121" s="307"/>
      <c r="L121" s="307"/>
      <c r="M121" s="307"/>
      <c r="N121" s="407"/>
    </row>
    <row r="122" spans="1:14" ht="12.75" customHeight="1">
      <c r="A122" s="3258">
        <v>27</v>
      </c>
      <c r="B122" s="97"/>
      <c r="C122" s="308"/>
      <c r="D122" s="308"/>
      <c r="E122" s="308"/>
      <c r="F122" s="308"/>
      <c r="G122" s="283"/>
      <c r="H122" s="72"/>
      <c r="I122" s="17"/>
      <c r="J122" s="17"/>
      <c r="K122" s="17"/>
      <c r="L122" s="17"/>
      <c r="M122" s="17"/>
      <c r="N122" s="407"/>
    </row>
    <row r="123" spans="1:14" ht="12.75" customHeight="1">
      <c r="A123" s="3258">
        <v>28</v>
      </c>
      <c r="B123" s="97"/>
      <c r="C123" s="308"/>
      <c r="D123" s="308"/>
      <c r="E123" s="308"/>
      <c r="F123" s="308"/>
      <c r="G123" s="283"/>
      <c r="H123" s="72"/>
      <c r="I123" s="17"/>
      <c r="J123" s="17"/>
      <c r="K123" s="17"/>
      <c r="L123" s="17"/>
      <c r="M123" s="17"/>
      <c r="N123" s="407"/>
    </row>
    <row r="124" spans="1:14" ht="12.75" customHeight="1">
      <c r="A124" s="3258">
        <v>29</v>
      </c>
      <c r="B124" s="97"/>
      <c r="C124" s="97"/>
      <c r="D124" s="97"/>
      <c r="E124" s="97"/>
      <c r="F124" s="97"/>
      <c r="G124" s="83"/>
      <c r="H124" s="351"/>
      <c r="I124" s="307"/>
      <c r="J124" s="307"/>
      <c r="K124" s="307"/>
      <c r="L124" s="307"/>
      <c r="M124" s="307"/>
      <c r="N124" s="407"/>
    </row>
    <row r="125" spans="1:14" ht="12.75" customHeight="1">
      <c r="A125" s="3258">
        <v>30</v>
      </c>
      <c r="B125" s="97"/>
      <c r="C125" s="308"/>
      <c r="D125" s="308"/>
      <c r="E125" s="308"/>
      <c r="F125" s="308"/>
      <c r="G125" s="283"/>
      <c r="H125" s="351"/>
      <c r="I125" s="307"/>
      <c r="J125" s="307"/>
      <c r="K125" s="307"/>
      <c r="L125" s="307"/>
      <c r="M125" s="307"/>
      <c r="N125" s="407"/>
    </row>
    <row r="126" spans="1:14" ht="12.75" customHeight="1">
      <c r="A126" s="3258">
        <v>31</v>
      </c>
      <c r="B126" s="297"/>
      <c r="C126" s="308"/>
      <c r="D126" s="308"/>
      <c r="E126" s="308"/>
      <c r="F126" s="308"/>
      <c r="G126" s="282"/>
      <c r="H126" s="351"/>
      <c r="I126" s="307"/>
      <c r="J126" s="307"/>
      <c r="K126" s="307"/>
      <c r="L126" s="307"/>
      <c r="M126" s="307"/>
      <c r="N126" s="407"/>
    </row>
    <row r="127" spans="1:14" ht="12.75" customHeight="1">
      <c r="A127" s="3258">
        <v>32</v>
      </c>
      <c r="B127" s="97"/>
      <c r="C127" s="97"/>
      <c r="D127" s="97"/>
      <c r="E127" s="97"/>
      <c r="F127" s="97"/>
      <c r="G127" s="282"/>
      <c r="H127" s="351"/>
      <c r="I127" s="307"/>
      <c r="J127" s="307"/>
      <c r="K127" s="307"/>
      <c r="L127" s="307"/>
      <c r="M127" s="307"/>
      <c r="N127" s="407"/>
    </row>
    <row r="128" spans="1:14" ht="12.75" customHeight="1" thickBot="1">
      <c r="A128" s="3258">
        <v>33</v>
      </c>
      <c r="B128" s="97"/>
      <c r="C128" s="308"/>
      <c r="D128" s="308"/>
      <c r="E128" s="308"/>
      <c r="F128" s="308"/>
      <c r="G128" s="283"/>
      <c r="H128" s="411"/>
      <c r="I128" s="412"/>
      <c r="J128" s="412"/>
      <c r="K128" s="412"/>
      <c r="L128" s="412"/>
      <c r="M128" s="412"/>
      <c r="N128" s="413"/>
    </row>
    <row r="129" spans="1:14" ht="12.75" customHeight="1">
      <c r="A129" s="3258">
        <v>34</v>
      </c>
      <c r="B129" s="97"/>
      <c r="C129" s="97"/>
      <c r="D129" s="97"/>
      <c r="E129" s="97"/>
      <c r="F129" s="97"/>
      <c r="G129" s="283"/>
    </row>
    <row r="130" spans="1:14" ht="12.75" customHeight="1">
      <c r="A130" s="3258">
        <v>35</v>
      </c>
      <c r="B130" s="97"/>
      <c r="C130" s="97"/>
      <c r="D130" s="97"/>
      <c r="E130" s="97"/>
      <c r="F130" s="97"/>
      <c r="G130" s="283"/>
      <c r="H130" s="17" t="s">
        <v>1077</v>
      </c>
      <c r="I130" s="405"/>
      <c r="J130" s="17"/>
      <c r="K130" s="17"/>
      <c r="L130" s="69"/>
      <c r="M130" s="69" t="s">
        <v>1078</v>
      </c>
      <c r="N130" s="69"/>
    </row>
    <row r="131" spans="1:14" ht="12.75" customHeight="1">
      <c r="A131" s="3258">
        <v>36</v>
      </c>
      <c r="B131" s="97"/>
      <c r="C131" s="308"/>
      <c r="D131" s="97"/>
      <c r="E131" s="97"/>
      <c r="F131" s="97"/>
      <c r="G131" s="404"/>
      <c r="H131" s="69" t="s">
        <v>1079</v>
      </c>
      <c r="I131" s="69"/>
      <c r="J131" s="69"/>
      <c r="K131" s="69"/>
      <c r="L131" s="69"/>
      <c r="M131" s="69"/>
      <c r="N131" s="69"/>
    </row>
    <row r="132" spans="1:14" ht="12.75" customHeight="1">
      <c r="A132" s="3258">
        <v>37</v>
      </c>
      <c r="B132" s="97"/>
      <c r="C132" s="97"/>
      <c r="D132" s="308"/>
      <c r="E132" s="308"/>
      <c r="F132" s="308"/>
      <c r="G132" s="404"/>
    </row>
    <row r="133" spans="1:14" ht="12.75" customHeight="1">
      <c r="A133" s="3258">
        <v>38</v>
      </c>
      <c r="B133" s="97"/>
      <c r="C133" s="308"/>
      <c r="D133" s="308"/>
      <c r="E133" s="308"/>
      <c r="F133" s="308"/>
      <c r="G133" s="404"/>
    </row>
    <row r="134" spans="1:14" ht="12.75" customHeight="1">
      <c r="A134" s="3258">
        <v>39</v>
      </c>
      <c r="B134" s="97"/>
      <c r="C134" s="97"/>
      <c r="D134" s="97"/>
      <c r="E134" s="97"/>
      <c r="F134" s="97"/>
      <c r="G134" s="404"/>
    </row>
    <row r="135" spans="1:14" ht="12.75" customHeight="1" thickBot="1">
      <c r="A135" s="329">
        <v>40</v>
      </c>
      <c r="B135" s="254" t="s">
        <v>172</v>
      </c>
      <c r="C135" s="273">
        <f>C89+C111+C120+SUM(C121:C134)</f>
        <v>1285539</v>
      </c>
      <c r="D135" s="273">
        <f t="shared" ref="D135:G135" si="10">D89+D111+D120+SUM(D121:D134)</f>
        <v>0</v>
      </c>
      <c r="E135" s="273">
        <f t="shared" si="10"/>
        <v>0</v>
      </c>
      <c r="F135" s="273">
        <f t="shared" si="10"/>
        <v>0</v>
      </c>
      <c r="G135" s="271">
        <f t="shared" si="10"/>
        <v>0</v>
      </c>
    </row>
    <row r="136" spans="1:14" ht="12.75" customHeight="1">
      <c r="A136" s="17"/>
      <c r="B136" s="17"/>
      <c r="C136" s="17"/>
      <c r="D136" s="17"/>
      <c r="E136" s="17"/>
      <c r="F136" s="17"/>
      <c r="G136" s="17"/>
    </row>
    <row r="137" spans="1:14" ht="12.75" customHeight="1">
      <c r="A137" s="17" t="s">
        <v>1064</v>
      </c>
      <c r="B137" s="17"/>
      <c r="C137" s="405"/>
      <c r="D137" s="17"/>
      <c r="E137" s="17"/>
      <c r="F137" s="17"/>
      <c r="G137" s="17"/>
    </row>
    <row r="138" spans="1:14" ht="12.75" customHeight="1">
      <c r="A138" s="69" t="s">
        <v>6069</v>
      </c>
      <c r="B138" s="69"/>
      <c r="C138" s="69"/>
      <c r="D138" s="69"/>
      <c r="E138" s="69"/>
      <c r="F138" s="69"/>
      <c r="G138" s="69"/>
    </row>
    <row r="139" spans="1:14" ht="12.75" customHeight="1"/>
    <row r="140" spans="1:14" ht="12.75" customHeight="1">
      <c r="A140" s="17"/>
      <c r="B140"/>
      <c r="C140" s="17"/>
    </row>
    <row r="141" spans="1:14" ht="12.75" customHeight="1">
      <c r="A141" s="17"/>
      <c r="B141"/>
    </row>
    <row r="142" spans="1:14" ht="12.75" customHeight="1">
      <c r="A142" s="17"/>
      <c r="B142"/>
    </row>
    <row r="143" spans="1:14" ht="12.75" customHeight="1">
      <c r="A143" s="17"/>
      <c r="B143"/>
    </row>
    <row r="144" spans="1:14" ht="12.75" customHeight="1">
      <c r="A144" s="17"/>
      <c r="B144"/>
    </row>
    <row r="145" spans="1:2" ht="12.75" customHeight="1">
      <c r="A145" s="17"/>
      <c r="B145"/>
    </row>
    <row r="146" spans="1:2" ht="12.75" customHeight="1">
      <c r="A146" s="17"/>
      <c r="B146"/>
    </row>
    <row r="147" spans="1:2" ht="12.75" customHeight="1">
      <c r="A147" s="17"/>
      <c r="B147"/>
    </row>
    <row r="148" spans="1:2" ht="12.75" customHeight="1">
      <c r="A148" s="17"/>
      <c r="B148"/>
    </row>
    <row r="149" spans="1:2" ht="12.75" customHeight="1">
      <c r="A149" s="17"/>
      <c r="B149"/>
    </row>
    <row r="150" spans="1:2" ht="12.75" customHeight="1">
      <c r="A150" s="17"/>
      <c r="B150"/>
    </row>
  </sheetData>
  <printOptions horizontalCentered="1" verticalCentered="1"/>
  <pageMargins left="0.5" right="0.5" top="0.5" bottom="0.5" header="0.5" footer="0.5"/>
  <pageSetup scale="62" fitToWidth="2" fitToHeight="2" pageOrder="overThenDown" orientation="portrait" r:id="rId1"/>
  <headerFooter alignWithMargins="0"/>
  <rowBreaks count="1" manualBreakCount="1">
    <brk id="74"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O133"/>
  <sheetViews>
    <sheetView defaultGridColor="0" topLeftCell="A31" colorId="22" zoomScaleNormal="100" zoomScaleSheetLayoutView="50" workbookViewId="0">
      <selection activeCell="K50" sqref="K50"/>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1799</v>
      </c>
      <c r="B1" s="66"/>
      <c r="C1" s="227"/>
      <c r="D1" s="66" t="s">
        <v>3290</v>
      </c>
      <c r="E1" s="66"/>
      <c r="F1" s="229" t="s">
        <v>1379</v>
      </c>
      <c r="G1" s="66"/>
      <c r="H1" s="414" t="s">
        <v>1802</v>
      </c>
      <c r="I1" s="29" t="s">
        <v>1799</v>
      </c>
      <c r="J1" s="227"/>
      <c r="K1" s="227" t="s">
        <v>1344</v>
      </c>
      <c r="L1" s="227" t="s">
        <v>1801</v>
      </c>
      <c r="M1" s="66" t="s">
        <v>1802</v>
      </c>
      <c r="N1" s="67"/>
      <c r="O1" s="17"/>
    </row>
    <row r="2" spans="1:15">
      <c r="A2" s="72" t="str">
        <f>'Data Sheet'!$C$25</f>
        <v xml:space="preserve">New York State Electric &amp; Gas Corporation </v>
      </c>
      <c r="B2" s="17"/>
      <c r="C2" s="81"/>
      <c r="D2" s="17" t="s">
        <v>1156</v>
      </c>
      <c r="E2" s="17"/>
      <c r="F2" s="97" t="s">
        <v>1080</v>
      </c>
      <c r="G2" s="17"/>
      <c r="H2" s="83"/>
      <c r="I2" s="72" t="str">
        <f>'Data Sheet'!$C$25</f>
        <v xml:space="preserve">New York State Electric &amp; Gas Corporation </v>
      </c>
      <c r="J2" s="81"/>
      <c r="K2" s="81" t="s">
        <v>1156</v>
      </c>
      <c r="L2" s="81" t="s">
        <v>1804</v>
      </c>
      <c r="M2" s="17"/>
      <c r="N2" s="73"/>
      <c r="O2" s="17"/>
    </row>
    <row r="3" spans="1:15" ht="15" customHeight="1">
      <c r="A3" s="74"/>
      <c r="B3" s="77"/>
      <c r="C3" s="81"/>
      <c r="D3" s="17" t="s">
        <v>1157</v>
      </c>
      <c r="E3" s="17"/>
      <c r="F3" s="1249" t="str">
        <f>'Data Sheet'!$C$40</f>
        <v xml:space="preserve"> </v>
      </c>
      <c r="G3" s="1250"/>
      <c r="H3" s="110" t="str">
        <f>'Data Sheet'!$C$38</f>
        <v>12/31/2017</v>
      </c>
      <c r="I3" s="72"/>
      <c r="J3" s="81"/>
      <c r="K3" s="81" t="s">
        <v>1157</v>
      </c>
      <c r="L3" s="703" t="str">
        <f>'Data Sheet'!$C$40</f>
        <v xml:space="preserve"> </v>
      </c>
      <c r="M3" s="104" t="str">
        <f>'Data Sheet'!$C$38</f>
        <v>12/31/2017</v>
      </c>
      <c r="N3" s="73"/>
      <c r="O3" s="17"/>
    </row>
    <row r="4" spans="1:15" ht="15" customHeight="1">
      <c r="A4" s="415" t="s">
        <v>1081</v>
      </c>
      <c r="B4" s="75"/>
      <c r="C4" s="231"/>
      <c r="D4" s="231"/>
      <c r="E4" s="231"/>
      <c r="F4" s="231"/>
      <c r="G4" s="231"/>
      <c r="H4" s="232"/>
      <c r="I4" s="415" t="s">
        <v>1082</v>
      </c>
      <c r="J4" s="231"/>
      <c r="K4" s="231"/>
      <c r="L4" s="231"/>
      <c r="M4" s="231"/>
      <c r="N4" s="232"/>
      <c r="O4" s="17"/>
    </row>
    <row r="5" spans="1:15">
      <c r="A5" s="72"/>
      <c r="B5" s="17" t="s">
        <v>1083</v>
      </c>
      <c r="C5" s="17"/>
      <c r="D5" s="17"/>
      <c r="E5" s="17"/>
      <c r="F5" s="17"/>
      <c r="G5" s="17"/>
      <c r="H5" s="73"/>
      <c r="I5" s="72"/>
      <c r="J5" s="17"/>
      <c r="K5" s="17"/>
      <c r="L5" s="17"/>
      <c r="M5" s="17"/>
      <c r="N5" s="73"/>
      <c r="O5" s="17"/>
    </row>
    <row r="6" spans="1:15">
      <c r="A6" s="72"/>
      <c r="B6" s="17" t="s">
        <v>875</v>
      </c>
      <c r="C6" s="17"/>
      <c r="D6" s="17"/>
      <c r="E6" s="17"/>
      <c r="F6" s="17"/>
      <c r="G6" s="17"/>
      <c r="H6" s="73"/>
      <c r="I6" s="72"/>
      <c r="J6" s="17"/>
      <c r="K6" s="17"/>
      <c r="L6" s="17"/>
      <c r="M6" s="17"/>
      <c r="N6" s="73"/>
      <c r="O6" s="17"/>
    </row>
    <row r="7" spans="1:15">
      <c r="A7" s="72"/>
      <c r="B7" s="17" t="s">
        <v>876</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7" t="s">
        <v>1728</v>
      </c>
      <c r="B9" s="81"/>
      <c r="C9" s="81"/>
      <c r="D9" s="69" t="s">
        <v>2325</v>
      </c>
      <c r="E9" s="416"/>
      <c r="F9" s="79" t="s">
        <v>877</v>
      </c>
      <c r="G9" s="416"/>
      <c r="H9" s="83"/>
      <c r="I9" s="72"/>
      <c r="J9" s="97"/>
      <c r="K9" s="104"/>
      <c r="L9" s="75" t="s">
        <v>878</v>
      </c>
      <c r="M9" s="77"/>
      <c r="N9" s="237" t="s">
        <v>1728</v>
      </c>
      <c r="O9" s="17"/>
    </row>
    <row r="10" spans="1:15">
      <c r="A10" s="277" t="s">
        <v>1731</v>
      </c>
      <c r="B10" s="81"/>
      <c r="C10" s="292" t="s">
        <v>1834</v>
      </c>
      <c r="D10" s="75" t="s">
        <v>3076</v>
      </c>
      <c r="E10" s="315"/>
      <c r="F10" s="314" t="s">
        <v>879</v>
      </c>
      <c r="G10" s="315"/>
      <c r="H10" s="83"/>
      <c r="I10" s="238" t="s">
        <v>1834</v>
      </c>
      <c r="J10" s="290" t="s">
        <v>880</v>
      </c>
      <c r="K10" s="97"/>
      <c r="L10" s="17"/>
      <c r="M10" s="17"/>
      <c r="N10" s="237" t="s">
        <v>1731</v>
      </c>
      <c r="O10" s="17"/>
    </row>
    <row r="11" spans="1:15">
      <c r="A11" s="277"/>
      <c r="B11" s="292" t="s">
        <v>176</v>
      </c>
      <c r="C11" s="292" t="s">
        <v>881</v>
      </c>
      <c r="D11" s="69" t="s">
        <v>176</v>
      </c>
      <c r="E11" s="78"/>
      <c r="F11" s="417" t="s">
        <v>176</v>
      </c>
      <c r="G11" s="78"/>
      <c r="H11" s="83"/>
      <c r="I11" s="238" t="s">
        <v>576</v>
      </c>
      <c r="J11" s="290" t="s">
        <v>2188</v>
      </c>
      <c r="K11" s="97"/>
      <c r="L11" s="17"/>
      <c r="M11" s="17"/>
      <c r="N11" s="237"/>
      <c r="O11" s="17"/>
    </row>
    <row r="12" spans="1:15">
      <c r="A12" s="277"/>
      <c r="B12" s="292" t="s">
        <v>2189</v>
      </c>
      <c r="C12" s="292" t="s">
        <v>558</v>
      </c>
      <c r="D12" s="291" t="s">
        <v>1731</v>
      </c>
      <c r="E12" s="650" t="s">
        <v>1838</v>
      </c>
      <c r="F12" s="650" t="s">
        <v>1731</v>
      </c>
      <c r="G12" s="650" t="s">
        <v>1838</v>
      </c>
      <c r="H12" s="237" t="s">
        <v>308</v>
      </c>
      <c r="I12" s="238" t="s">
        <v>2336</v>
      </c>
      <c r="J12" s="290" t="s">
        <v>2190</v>
      </c>
      <c r="K12" s="97"/>
      <c r="L12" s="17"/>
      <c r="M12" s="17"/>
      <c r="N12" s="237"/>
      <c r="O12" s="17"/>
    </row>
    <row r="13" spans="1:15">
      <c r="A13" s="278"/>
      <c r="B13" s="418" t="s">
        <v>3021</v>
      </c>
      <c r="C13" s="418" t="s">
        <v>3022</v>
      </c>
      <c r="D13" s="663" t="s">
        <v>3023</v>
      </c>
      <c r="E13" s="662" t="s">
        <v>3024</v>
      </c>
      <c r="F13" s="662" t="s">
        <v>2346</v>
      </c>
      <c r="G13" s="662" t="s">
        <v>2347</v>
      </c>
      <c r="H13" s="240" t="s">
        <v>2348</v>
      </c>
      <c r="I13" s="239" t="s">
        <v>2349</v>
      </c>
      <c r="J13" s="328" t="s">
        <v>2350</v>
      </c>
      <c r="K13" s="314"/>
      <c r="L13" s="75"/>
      <c r="M13" s="75"/>
      <c r="N13" s="240"/>
      <c r="O13" s="17"/>
    </row>
    <row r="14" spans="1:15">
      <c r="A14" s="277">
        <v>1</v>
      </c>
      <c r="B14" s="418" t="s">
        <v>173</v>
      </c>
      <c r="C14" s="419"/>
      <c r="D14" s="420"/>
      <c r="E14" s="419"/>
      <c r="F14" s="420"/>
      <c r="G14" s="419"/>
      <c r="H14" s="421"/>
      <c r="I14" s="422"/>
      <c r="J14" s="423"/>
      <c r="K14" s="424"/>
      <c r="L14" s="425"/>
      <c r="M14" s="425"/>
      <c r="N14" s="237">
        <v>1</v>
      </c>
      <c r="O14" s="17"/>
    </row>
    <row r="15" spans="1:15">
      <c r="A15" s="277">
        <v>2</v>
      </c>
      <c r="B15" s="292" t="s">
        <v>2191</v>
      </c>
      <c r="C15" s="371"/>
      <c r="D15" s="78"/>
      <c r="E15" s="371"/>
      <c r="F15" s="78"/>
      <c r="G15" s="371"/>
      <c r="H15" s="317"/>
      <c r="I15" s="403">
        <f t="shared" ref="I15:I25" si="0">C15+E15-G15+H15</f>
        <v>0</v>
      </c>
      <c r="J15" s="97"/>
      <c r="K15" s="424"/>
      <c r="L15" s="425"/>
      <c r="M15" s="425"/>
      <c r="N15" s="237">
        <v>2</v>
      </c>
      <c r="O15" s="17"/>
    </row>
    <row r="16" spans="1:15">
      <c r="A16" s="277">
        <v>3</v>
      </c>
      <c r="B16" s="292" t="s">
        <v>2192</v>
      </c>
      <c r="C16" s="354"/>
      <c r="D16" s="78"/>
      <c r="E16" s="354"/>
      <c r="F16" s="78"/>
      <c r="G16" s="354"/>
      <c r="H16" s="426"/>
      <c r="I16" s="351">
        <f t="shared" si="0"/>
        <v>0</v>
      </c>
      <c r="J16" s="97"/>
      <c r="K16" s="424"/>
      <c r="L16" s="425"/>
      <c r="M16" s="425"/>
      <c r="N16" s="237">
        <v>3</v>
      </c>
      <c r="O16" s="17"/>
    </row>
    <row r="17" spans="1:15">
      <c r="A17" s="277">
        <v>4</v>
      </c>
      <c r="B17" s="292" t="s">
        <v>2193</v>
      </c>
      <c r="C17" s="354"/>
      <c r="D17" s="78"/>
      <c r="E17" s="354"/>
      <c r="F17" s="78"/>
      <c r="G17" s="354"/>
      <c r="H17" s="426"/>
      <c r="I17" s="351">
        <f t="shared" si="0"/>
        <v>0</v>
      </c>
      <c r="J17" s="97"/>
      <c r="K17" s="424"/>
      <c r="L17" s="425"/>
      <c r="M17" s="425"/>
      <c r="N17" s="237">
        <v>4</v>
      </c>
      <c r="O17" s="17"/>
    </row>
    <row r="18" spans="1:15">
      <c r="A18" s="277">
        <v>5</v>
      </c>
      <c r="B18" s="292" t="s">
        <v>2194</v>
      </c>
      <c r="C18" s="354">
        <v>13644007</v>
      </c>
      <c r="D18" s="78"/>
      <c r="E18" s="354"/>
      <c r="F18" s="78">
        <v>420</v>
      </c>
      <c r="G18" s="354">
        <v>404000</v>
      </c>
      <c r="H18" s="426"/>
      <c r="I18" s="351">
        <f t="shared" si="0"/>
        <v>13240007</v>
      </c>
      <c r="J18" s="97">
        <v>32.770000000000003</v>
      </c>
      <c r="K18" s="424"/>
      <c r="L18" s="425"/>
      <c r="M18" s="425"/>
      <c r="N18" s="237">
        <v>5</v>
      </c>
      <c r="O18" s="17"/>
    </row>
    <row r="19" spans="1:15">
      <c r="A19" s="277">
        <v>6</v>
      </c>
      <c r="B19" s="81"/>
      <c r="C19" s="354"/>
      <c r="D19" s="78"/>
      <c r="E19" s="354"/>
      <c r="F19" s="78"/>
      <c r="G19" s="354"/>
      <c r="H19" s="426"/>
      <c r="I19" s="351">
        <f t="shared" si="0"/>
        <v>0</v>
      </c>
      <c r="J19" s="97"/>
      <c r="K19" s="424"/>
      <c r="L19" s="425"/>
      <c r="M19" s="425"/>
      <c r="N19" s="237">
        <v>6</v>
      </c>
      <c r="O19" s="17"/>
    </row>
    <row r="20" spans="1:15">
      <c r="A20" s="277">
        <v>7</v>
      </c>
      <c r="B20" s="81"/>
      <c r="C20" s="354"/>
      <c r="D20" s="78"/>
      <c r="E20" s="354"/>
      <c r="F20" s="78"/>
      <c r="G20" s="354"/>
      <c r="H20" s="426"/>
      <c r="I20" s="351">
        <f t="shared" si="0"/>
        <v>0</v>
      </c>
      <c r="J20" s="97"/>
      <c r="K20" s="424"/>
      <c r="L20" s="425"/>
      <c r="M20" s="425"/>
      <c r="N20" s="237">
        <v>7</v>
      </c>
      <c r="O20" s="17"/>
    </row>
    <row r="21" spans="1:15">
      <c r="A21" s="277">
        <v>8</v>
      </c>
      <c r="B21" s="427"/>
      <c r="C21" s="354"/>
      <c r="D21" s="316"/>
      <c r="E21" s="354"/>
      <c r="F21" s="316"/>
      <c r="G21" s="354"/>
      <c r="H21" s="426"/>
      <c r="I21" s="351">
        <f t="shared" si="0"/>
        <v>0</v>
      </c>
      <c r="J21" s="97"/>
      <c r="K21" s="424"/>
      <c r="L21" s="425"/>
      <c r="M21" s="425"/>
      <c r="N21" s="237">
        <v>8</v>
      </c>
      <c r="O21" s="17"/>
    </row>
    <row r="22" spans="1:15">
      <c r="A22" s="277">
        <v>9</v>
      </c>
      <c r="B22" s="427"/>
      <c r="C22" s="354"/>
      <c r="D22" s="316"/>
      <c r="E22" s="354"/>
      <c r="F22" s="316"/>
      <c r="G22" s="354"/>
      <c r="H22" s="426"/>
      <c r="I22" s="351">
        <f t="shared" si="0"/>
        <v>0</v>
      </c>
      <c r="J22" s="97"/>
      <c r="K22" s="424"/>
      <c r="L22" s="425"/>
      <c r="M22" s="425"/>
      <c r="N22" s="237">
        <v>9</v>
      </c>
      <c r="O22" s="17"/>
    </row>
    <row r="23" spans="1:15">
      <c r="A23" s="277">
        <v>10</v>
      </c>
      <c r="B23" s="427"/>
      <c r="C23" s="354"/>
      <c r="D23" s="316"/>
      <c r="E23" s="354"/>
      <c r="F23" s="316"/>
      <c r="G23" s="354"/>
      <c r="H23" s="426"/>
      <c r="I23" s="351">
        <f t="shared" si="0"/>
        <v>0</v>
      </c>
      <c r="J23" s="97"/>
      <c r="K23" s="424"/>
      <c r="L23" s="425"/>
      <c r="M23" s="425"/>
      <c r="N23" s="237">
        <v>10</v>
      </c>
      <c r="O23" s="17"/>
    </row>
    <row r="24" spans="1:15">
      <c r="A24" s="277">
        <v>11</v>
      </c>
      <c r="B24" s="81"/>
      <c r="C24" s="354"/>
      <c r="D24" s="78"/>
      <c r="E24" s="354"/>
      <c r="F24" s="78"/>
      <c r="G24" s="354"/>
      <c r="H24" s="426"/>
      <c r="I24" s="351">
        <f t="shared" si="0"/>
        <v>0</v>
      </c>
      <c r="J24" s="97"/>
      <c r="K24" s="424"/>
      <c r="L24" s="425"/>
      <c r="M24" s="425"/>
      <c r="N24" s="237">
        <v>11</v>
      </c>
      <c r="O24" s="17"/>
    </row>
    <row r="25" spans="1:15">
      <c r="A25" s="277">
        <v>12</v>
      </c>
      <c r="B25" s="668" t="s">
        <v>2195</v>
      </c>
      <c r="C25" s="249">
        <f>SUM(C15:C24)</f>
        <v>13644007</v>
      </c>
      <c r="D25" s="246"/>
      <c r="E25" s="249">
        <f>SUM(E15:E24)</f>
        <v>0</v>
      </c>
      <c r="F25" s="246"/>
      <c r="G25" s="249">
        <f>SUM(G15:G24)</f>
        <v>404000</v>
      </c>
      <c r="H25" s="247">
        <f>SUM(H15:H24)</f>
        <v>0</v>
      </c>
      <c r="I25" s="428">
        <f t="shared" si="0"/>
        <v>13240007</v>
      </c>
      <c r="J25" s="429"/>
      <c r="K25" s="424"/>
      <c r="L25" s="17"/>
      <c r="M25" s="17"/>
      <c r="N25" s="237">
        <v>12</v>
      </c>
      <c r="O25" s="17"/>
    </row>
    <row r="26" spans="1:15">
      <c r="A26" s="277">
        <v>13</v>
      </c>
      <c r="B26" s="418" t="s">
        <v>174</v>
      </c>
      <c r="C26" s="430"/>
      <c r="D26" s="431"/>
      <c r="E26" s="430"/>
      <c r="F26" s="431"/>
      <c r="G26" s="430"/>
      <c r="H26" s="432"/>
      <c r="I26" s="433"/>
      <c r="J26" s="434"/>
      <c r="K26" s="97"/>
      <c r="L26" s="17"/>
      <c r="M26" s="17"/>
      <c r="N26" s="237">
        <v>13</v>
      </c>
      <c r="O26" s="17"/>
    </row>
    <row r="27" spans="1:15">
      <c r="A27" s="277">
        <v>14</v>
      </c>
      <c r="B27" s="292" t="s">
        <v>2191</v>
      </c>
      <c r="C27" s="354"/>
      <c r="D27" s="78"/>
      <c r="E27" s="354"/>
      <c r="F27" s="78"/>
      <c r="G27" s="354"/>
      <c r="H27" s="426"/>
      <c r="I27" s="351">
        <f t="shared" ref="I27:I37" si="1">C27+E27-G27+H27</f>
        <v>0</v>
      </c>
      <c r="J27" s="97"/>
      <c r="K27" s="424"/>
      <c r="L27" s="425"/>
      <c r="M27" s="425"/>
      <c r="N27" s="237">
        <v>14</v>
      </c>
      <c r="O27" s="17"/>
    </row>
    <row r="28" spans="1:15">
      <c r="A28" s="277">
        <v>15</v>
      </c>
      <c r="B28" s="292" t="s">
        <v>2192</v>
      </c>
      <c r="C28" s="354"/>
      <c r="D28" s="78"/>
      <c r="E28" s="354"/>
      <c r="F28" s="78"/>
      <c r="G28" s="354"/>
      <c r="H28" s="426"/>
      <c r="I28" s="351">
        <f t="shared" si="1"/>
        <v>0</v>
      </c>
      <c r="J28" s="97"/>
      <c r="K28" s="97"/>
      <c r="L28" s="17"/>
      <c r="M28" s="17"/>
      <c r="N28" s="237">
        <v>15</v>
      </c>
      <c r="O28" s="17"/>
    </row>
    <row r="29" spans="1:15">
      <c r="A29" s="277">
        <v>16</v>
      </c>
      <c r="B29" s="292" t="s">
        <v>2193</v>
      </c>
      <c r="C29" s="354"/>
      <c r="D29" s="78"/>
      <c r="E29" s="354"/>
      <c r="F29" s="78"/>
      <c r="G29" s="354"/>
      <c r="H29" s="426"/>
      <c r="I29" s="351">
        <f t="shared" si="1"/>
        <v>0</v>
      </c>
      <c r="J29" s="97"/>
      <c r="K29" s="97"/>
      <c r="L29" s="17"/>
      <c r="M29" s="17"/>
      <c r="N29" s="237">
        <v>16</v>
      </c>
      <c r="O29" s="17"/>
    </row>
    <row r="30" spans="1:15">
      <c r="A30" s="277">
        <v>17</v>
      </c>
      <c r="B30" s="292" t="s">
        <v>2194</v>
      </c>
      <c r="C30" s="354">
        <f>14658313-C18</f>
        <v>1014306</v>
      </c>
      <c r="D30" s="78"/>
      <c r="E30" s="354"/>
      <c r="F30" s="78">
        <v>420</v>
      </c>
      <c r="G30" s="354">
        <v>106000</v>
      </c>
      <c r="H30" s="426"/>
      <c r="I30" s="351">
        <f t="shared" si="1"/>
        <v>908306</v>
      </c>
      <c r="J30" s="97">
        <v>8.57</v>
      </c>
      <c r="K30" s="97"/>
      <c r="L30" s="17"/>
      <c r="M30" s="17"/>
      <c r="N30" s="237">
        <v>17</v>
      </c>
      <c r="O30" s="17"/>
    </row>
    <row r="31" spans="1:15">
      <c r="A31" s="277">
        <v>18</v>
      </c>
      <c r="B31" s="427"/>
      <c r="C31" s="354"/>
      <c r="D31" s="316"/>
      <c r="E31" s="354"/>
      <c r="F31" s="316"/>
      <c r="G31" s="354"/>
      <c r="H31" s="426"/>
      <c r="I31" s="351">
        <f t="shared" si="1"/>
        <v>0</v>
      </c>
      <c r="J31" s="97"/>
      <c r="K31" s="97"/>
      <c r="L31" s="17"/>
      <c r="M31" s="17"/>
      <c r="N31" s="237">
        <v>18</v>
      </c>
      <c r="O31" s="17"/>
    </row>
    <row r="32" spans="1:15">
      <c r="A32" s="277">
        <v>19</v>
      </c>
      <c r="B32" s="81"/>
      <c r="C32" s="354"/>
      <c r="D32" s="316"/>
      <c r="E32" s="354"/>
      <c r="F32" s="316"/>
      <c r="G32" s="354"/>
      <c r="H32" s="426"/>
      <c r="I32" s="351">
        <f t="shared" si="1"/>
        <v>0</v>
      </c>
      <c r="J32" s="97"/>
      <c r="K32" s="97"/>
      <c r="L32" s="17"/>
      <c r="M32" s="17"/>
      <c r="N32" s="237">
        <v>19</v>
      </c>
      <c r="O32" s="17"/>
    </row>
    <row r="33" spans="1:15">
      <c r="A33" s="277">
        <v>20</v>
      </c>
      <c r="B33" s="81"/>
      <c r="C33" s="354"/>
      <c r="D33" s="316"/>
      <c r="E33" s="354"/>
      <c r="F33" s="316"/>
      <c r="G33" s="354"/>
      <c r="H33" s="312"/>
      <c r="I33" s="351">
        <f t="shared" si="1"/>
        <v>0</v>
      </c>
      <c r="J33" s="97"/>
      <c r="K33" s="97"/>
      <c r="L33" s="17"/>
      <c r="M33" s="17"/>
      <c r="N33" s="237">
        <v>20</v>
      </c>
      <c r="O33" s="17"/>
    </row>
    <row r="34" spans="1:15">
      <c r="A34" s="277">
        <v>21</v>
      </c>
      <c r="B34" s="427"/>
      <c r="C34" s="371"/>
      <c r="D34" s="316"/>
      <c r="E34" s="371"/>
      <c r="F34" s="316"/>
      <c r="G34" s="371"/>
      <c r="H34" s="317"/>
      <c r="I34" s="351">
        <f t="shared" si="1"/>
        <v>0</v>
      </c>
      <c r="J34" s="435"/>
      <c r="K34" s="424"/>
      <c r="L34" s="17"/>
      <c r="M34" s="17"/>
      <c r="N34" s="237">
        <v>21</v>
      </c>
      <c r="O34" s="17"/>
    </row>
    <row r="35" spans="1:15">
      <c r="A35" s="277" t="s">
        <v>590</v>
      </c>
      <c r="B35" s="427"/>
      <c r="C35" s="371"/>
      <c r="D35" s="316"/>
      <c r="E35" s="371"/>
      <c r="F35" s="316"/>
      <c r="G35" s="371"/>
      <c r="H35" s="317"/>
      <c r="I35" s="351">
        <f t="shared" si="1"/>
        <v>0</v>
      </c>
      <c r="J35" s="435"/>
      <c r="K35" s="424"/>
      <c r="L35" s="17"/>
      <c r="M35" s="17"/>
      <c r="N35" s="237" t="s">
        <v>590</v>
      </c>
      <c r="O35" s="17"/>
    </row>
    <row r="36" spans="1:15">
      <c r="A36" s="277">
        <v>23</v>
      </c>
      <c r="B36" s="81"/>
      <c r="C36" s="371"/>
      <c r="D36" s="78"/>
      <c r="E36" s="371"/>
      <c r="F36" s="78"/>
      <c r="G36" s="371"/>
      <c r="H36" s="436"/>
      <c r="I36" s="351">
        <f t="shared" si="1"/>
        <v>0</v>
      </c>
      <c r="J36" s="97"/>
      <c r="K36" s="97"/>
      <c r="L36" s="17"/>
      <c r="M36" s="17"/>
      <c r="N36" s="237">
        <v>23</v>
      </c>
      <c r="O36" s="17"/>
    </row>
    <row r="37" spans="1:15">
      <c r="A37" s="277">
        <v>24</v>
      </c>
      <c r="B37" s="668" t="s">
        <v>2195</v>
      </c>
      <c r="C37" s="249">
        <f>SUM(C27:C36)</f>
        <v>1014306</v>
      </c>
      <c r="D37" s="246"/>
      <c r="E37" s="249">
        <f>SUM(E27:E36)</f>
        <v>0</v>
      </c>
      <c r="F37" s="246"/>
      <c r="G37" s="249">
        <f>SUM(G27:G36)</f>
        <v>106000</v>
      </c>
      <c r="H37" s="247">
        <f>SUM(H27:H36)</f>
        <v>0</v>
      </c>
      <c r="I37" s="428">
        <f t="shared" si="1"/>
        <v>908306</v>
      </c>
      <c r="J37" s="429"/>
      <c r="K37" s="424"/>
      <c r="L37" s="17"/>
      <c r="M37" s="17"/>
      <c r="N37" s="237">
        <v>24</v>
      </c>
      <c r="O37" s="17"/>
    </row>
    <row r="38" spans="1:15">
      <c r="A38" s="277">
        <v>25</v>
      </c>
      <c r="B38" s="418" t="s">
        <v>2196</v>
      </c>
      <c r="C38" s="430"/>
      <c r="D38" s="431"/>
      <c r="E38" s="430"/>
      <c r="F38" s="431"/>
      <c r="G38" s="430"/>
      <c r="H38" s="432"/>
      <c r="I38" s="433"/>
      <c r="J38" s="434"/>
      <c r="K38" s="97"/>
      <c r="L38" s="17"/>
      <c r="M38" s="17"/>
      <c r="N38" s="237">
        <v>25</v>
      </c>
      <c r="O38" s="17"/>
    </row>
    <row r="39" spans="1:15">
      <c r="A39" s="277">
        <v>26</v>
      </c>
      <c r="B39" s="292" t="s">
        <v>2191</v>
      </c>
      <c r="C39" s="354"/>
      <c r="D39" s="78"/>
      <c r="E39" s="354"/>
      <c r="F39" s="78"/>
      <c r="G39" s="354"/>
      <c r="H39" s="426"/>
      <c r="I39" s="351">
        <f t="shared" ref="I39:I49" si="2">C39+E39-G39+H39</f>
        <v>0</v>
      </c>
      <c r="J39" s="97"/>
      <c r="K39" s="97"/>
      <c r="L39" s="17"/>
      <c r="M39" s="17"/>
      <c r="N39" s="237">
        <v>26</v>
      </c>
      <c r="O39" s="17"/>
    </row>
    <row r="40" spans="1:15">
      <c r="A40" s="277">
        <v>27</v>
      </c>
      <c r="B40" s="292" t="s">
        <v>2192</v>
      </c>
      <c r="C40" s="354"/>
      <c r="D40" s="78"/>
      <c r="E40" s="354"/>
      <c r="F40" s="78"/>
      <c r="G40" s="354"/>
      <c r="H40" s="426"/>
      <c r="I40" s="351">
        <f t="shared" si="2"/>
        <v>0</v>
      </c>
      <c r="J40" s="97"/>
      <c r="K40" s="97"/>
      <c r="L40" s="17"/>
      <c r="M40" s="17"/>
      <c r="N40" s="237">
        <v>27</v>
      </c>
      <c r="O40" s="17"/>
    </row>
    <row r="41" spans="1:15">
      <c r="A41" s="277">
        <v>28</v>
      </c>
      <c r="B41" s="292" t="s">
        <v>2193</v>
      </c>
      <c r="C41" s="354"/>
      <c r="D41" s="78"/>
      <c r="E41" s="354"/>
      <c r="F41" s="78"/>
      <c r="G41" s="354"/>
      <c r="H41" s="426"/>
      <c r="I41" s="351">
        <f t="shared" si="2"/>
        <v>0</v>
      </c>
      <c r="J41" s="97"/>
      <c r="K41" s="97"/>
      <c r="L41" s="17"/>
      <c r="M41" s="17"/>
      <c r="N41" s="237">
        <v>28</v>
      </c>
      <c r="O41" s="17"/>
    </row>
    <row r="42" spans="1:15">
      <c r="A42" s="277">
        <v>29</v>
      </c>
      <c r="B42" s="292" t="s">
        <v>2191</v>
      </c>
      <c r="C42" s="354"/>
      <c r="D42" s="78"/>
      <c r="E42" s="354"/>
      <c r="F42" s="78"/>
      <c r="G42" s="354"/>
      <c r="H42" s="426"/>
      <c r="I42" s="351">
        <f t="shared" si="2"/>
        <v>0</v>
      </c>
      <c r="J42" s="97"/>
      <c r="K42" s="97"/>
      <c r="L42" s="17"/>
      <c r="M42" s="17"/>
      <c r="N42" s="237">
        <v>29</v>
      </c>
      <c r="O42" s="17"/>
    </row>
    <row r="43" spans="1:15">
      <c r="A43" s="277">
        <v>30</v>
      </c>
      <c r="B43" s="81"/>
      <c r="C43" s="354"/>
      <c r="D43" s="78"/>
      <c r="E43" s="354"/>
      <c r="F43" s="78"/>
      <c r="G43" s="354"/>
      <c r="H43" s="426"/>
      <c r="I43" s="351">
        <f t="shared" si="2"/>
        <v>0</v>
      </c>
      <c r="J43" s="97"/>
      <c r="K43" s="97"/>
      <c r="L43" s="17"/>
      <c r="M43" s="17"/>
      <c r="N43" s="237">
        <v>30</v>
      </c>
      <c r="O43" s="17"/>
    </row>
    <row r="44" spans="1:15">
      <c r="A44" s="277">
        <v>31</v>
      </c>
      <c r="B44" s="81"/>
      <c r="C44" s="354"/>
      <c r="D44" s="78"/>
      <c r="E44" s="354"/>
      <c r="F44" s="78"/>
      <c r="G44" s="354"/>
      <c r="H44" s="426"/>
      <c r="I44" s="351">
        <f t="shared" si="2"/>
        <v>0</v>
      </c>
      <c r="J44" s="97"/>
      <c r="K44" s="97"/>
      <c r="L44" s="17"/>
      <c r="M44" s="17"/>
      <c r="N44" s="237">
        <v>31</v>
      </c>
      <c r="O44" s="17"/>
    </row>
    <row r="45" spans="1:15">
      <c r="A45" s="277">
        <v>32</v>
      </c>
      <c r="B45" s="81"/>
      <c r="C45" s="354"/>
      <c r="D45" s="78"/>
      <c r="E45" s="354"/>
      <c r="F45" s="78"/>
      <c r="G45" s="354"/>
      <c r="H45" s="426"/>
      <c r="I45" s="351">
        <f t="shared" si="2"/>
        <v>0</v>
      </c>
      <c r="J45" s="97"/>
      <c r="K45" s="97"/>
      <c r="L45" s="17"/>
      <c r="M45" s="17"/>
      <c r="N45" s="237">
        <v>32</v>
      </c>
      <c r="O45" s="17"/>
    </row>
    <row r="46" spans="1:15">
      <c r="A46" s="277">
        <v>33</v>
      </c>
      <c r="B46" s="81"/>
      <c r="C46" s="354"/>
      <c r="D46" s="78"/>
      <c r="E46" s="354"/>
      <c r="F46" s="78"/>
      <c r="G46" s="354"/>
      <c r="H46" s="426"/>
      <c r="I46" s="351">
        <f t="shared" si="2"/>
        <v>0</v>
      </c>
      <c r="J46" s="97"/>
      <c r="K46" s="97"/>
      <c r="L46" s="17"/>
      <c r="M46" s="17"/>
      <c r="N46" s="237">
        <v>33</v>
      </c>
      <c r="O46" s="17"/>
    </row>
    <row r="47" spans="1:15">
      <c r="A47" s="277">
        <v>34</v>
      </c>
      <c r="B47" s="81"/>
      <c r="C47" s="354"/>
      <c r="D47" s="78"/>
      <c r="E47" s="354"/>
      <c r="F47" s="78"/>
      <c r="G47" s="354"/>
      <c r="H47" s="426"/>
      <c r="I47" s="351">
        <f t="shared" si="2"/>
        <v>0</v>
      </c>
      <c r="J47" s="97"/>
      <c r="K47" s="97"/>
      <c r="L47" s="17"/>
      <c r="M47" s="17"/>
      <c r="N47" s="237">
        <v>34</v>
      </c>
      <c r="O47" s="17"/>
    </row>
    <row r="48" spans="1:15">
      <c r="A48" s="277">
        <v>35</v>
      </c>
      <c r="B48" s="81"/>
      <c r="C48" s="354"/>
      <c r="D48" s="78"/>
      <c r="E48" s="354"/>
      <c r="F48" s="78"/>
      <c r="G48" s="354"/>
      <c r="H48" s="426"/>
      <c r="I48" s="351">
        <f t="shared" si="2"/>
        <v>0</v>
      </c>
      <c r="J48" s="97"/>
      <c r="K48" s="97"/>
      <c r="L48" s="17"/>
      <c r="M48" s="17"/>
      <c r="N48" s="237">
        <v>35</v>
      </c>
      <c r="O48" s="17"/>
    </row>
    <row r="49" spans="1:15">
      <c r="A49" s="277">
        <v>36</v>
      </c>
      <c r="B49" s="668" t="s">
        <v>2195</v>
      </c>
      <c r="C49" s="249">
        <f>SUM(C39:C48)</f>
        <v>0</v>
      </c>
      <c r="D49" s="246"/>
      <c r="E49" s="249">
        <f>SUM(E39:E48)</f>
        <v>0</v>
      </c>
      <c r="F49" s="246"/>
      <c r="G49" s="249">
        <f>SUM(G39:G48)</f>
        <v>0</v>
      </c>
      <c r="H49" s="247">
        <f>SUM(H39:H48)</f>
        <v>0</v>
      </c>
      <c r="I49" s="428">
        <f t="shared" si="2"/>
        <v>0</v>
      </c>
      <c r="J49" s="429"/>
      <c r="K49" s="424"/>
      <c r="L49" s="17"/>
      <c r="M49" s="17"/>
      <c r="N49" s="237">
        <v>36</v>
      </c>
      <c r="O49" s="17"/>
    </row>
    <row r="50" spans="1:15">
      <c r="A50" s="277">
        <v>37</v>
      </c>
      <c r="B50" s="418" t="s">
        <v>2197</v>
      </c>
      <c r="C50" s="430"/>
      <c r="D50" s="431"/>
      <c r="E50" s="430"/>
      <c r="F50" s="431"/>
      <c r="G50" s="430"/>
      <c r="H50" s="432"/>
      <c r="I50" s="433"/>
      <c r="J50" s="434"/>
      <c r="K50" s="97"/>
      <c r="L50" s="17"/>
      <c r="M50" s="17"/>
      <c r="N50" s="237">
        <v>37</v>
      </c>
      <c r="O50" s="17"/>
    </row>
    <row r="51" spans="1:15">
      <c r="A51" s="277">
        <v>38</v>
      </c>
      <c r="B51" s="292" t="s">
        <v>2191</v>
      </c>
      <c r="C51" s="371"/>
      <c r="D51" s="78"/>
      <c r="E51" s="371"/>
      <c r="F51" s="78"/>
      <c r="G51" s="371"/>
      <c r="H51" s="436"/>
      <c r="I51" s="403">
        <f t="shared" ref="I51:I59" si="3">C51+E51-G51+H51</f>
        <v>0</v>
      </c>
      <c r="J51" s="97"/>
      <c r="K51" s="97"/>
      <c r="L51" s="17"/>
      <c r="M51" s="17"/>
      <c r="N51" s="237">
        <v>38</v>
      </c>
      <c r="O51" s="17"/>
    </row>
    <row r="52" spans="1:15">
      <c r="A52" s="277">
        <v>39</v>
      </c>
      <c r="B52" s="292" t="s">
        <v>2192</v>
      </c>
      <c r="C52" s="354"/>
      <c r="D52" s="78"/>
      <c r="E52" s="354"/>
      <c r="F52" s="78"/>
      <c r="G52" s="354"/>
      <c r="H52" s="426"/>
      <c r="I52" s="351">
        <f t="shared" si="3"/>
        <v>0</v>
      </c>
      <c r="J52" s="97"/>
      <c r="K52" s="97"/>
      <c r="L52" s="17"/>
      <c r="M52" s="17"/>
      <c r="N52" s="237">
        <v>39</v>
      </c>
      <c r="O52" s="17"/>
    </row>
    <row r="53" spans="1:15">
      <c r="A53" s="277">
        <v>40</v>
      </c>
      <c r="B53" s="292" t="s">
        <v>2193</v>
      </c>
      <c r="C53" s="354"/>
      <c r="D53" s="78"/>
      <c r="E53" s="354"/>
      <c r="F53" s="78"/>
      <c r="G53" s="354"/>
      <c r="H53" s="426"/>
      <c r="I53" s="351">
        <f t="shared" si="3"/>
        <v>0</v>
      </c>
      <c r="J53" s="97"/>
      <c r="K53" s="97"/>
      <c r="L53" s="17"/>
      <c r="M53" s="17"/>
      <c r="N53" s="237">
        <v>40</v>
      </c>
      <c r="O53" s="17"/>
    </row>
    <row r="54" spans="1:15">
      <c r="A54" s="277">
        <v>41</v>
      </c>
      <c r="B54" s="292" t="s">
        <v>2194</v>
      </c>
      <c r="C54" s="354"/>
      <c r="D54" s="78"/>
      <c r="E54" s="354"/>
      <c r="F54" s="78"/>
      <c r="G54" s="354"/>
      <c r="H54" s="426"/>
      <c r="I54" s="351">
        <f t="shared" si="3"/>
        <v>0</v>
      </c>
      <c r="J54" s="97"/>
      <c r="K54" s="97"/>
      <c r="L54" s="17"/>
      <c r="M54" s="17"/>
      <c r="N54" s="237">
        <v>41</v>
      </c>
      <c r="O54" s="17"/>
    </row>
    <row r="55" spans="1:15">
      <c r="A55" s="277">
        <v>42</v>
      </c>
      <c r="B55" s="81"/>
      <c r="C55" s="354"/>
      <c r="D55" s="78"/>
      <c r="E55" s="354"/>
      <c r="F55" s="78"/>
      <c r="G55" s="354"/>
      <c r="H55" s="426"/>
      <c r="I55" s="351">
        <f t="shared" si="3"/>
        <v>0</v>
      </c>
      <c r="J55" s="97"/>
      <c r="K55" s="97"/>
      <c r="L55" s="17"/>
      <c r="M55" s="17"/>
      <c r="N55" s="237">
        <v>42</v>
      </c>
      <c r="O55" s="17"/>
    </row>
    <row r="56" spans="1:15">
      <c r="A56" s="277">
        <v>43</v>
      </c>
      <c r="B56" s="81"/>
      <c r="C56" s="354"/>
      <c r="D56" s="78"/>
      <c r="E56" s="354"/>
      <c r="F56" s="78"/>
      <c r="G56" s="354"/>
      <c r="H56" s="426"/>
      <c r="I56" s="351">
        <f t="shared" si="3"/>
        <v>0</v>
      </c>
      <c r="J56" s="97"/>
      <c r="K56" s="97"/>
      <c r="L56" s="17"/>
      <c r="M56" s="17"/>
      <c r="N56" s="237">
        <v>43</v>
      </c>
      <c r="O56" s="17"/>
    </row>
    <row r="57" spans="1:15">
      <c r="A57" s="277">
        <v>44</v>
      </c>
      <c r="B57" s="81"/>
      <c r="C57" s="354"/>
      <c r="D57" s="78"/>
      <c r="E57" s="354"/>
      <c r="F57" s="78"/>
      <c r="G57" s="354"/>
      <c r="H57" s="426"/>
      <c r="I57" s="351">
        <f t="shared" si="3"/>
        <v>0</v>
      </c>
      <c r="J57" s="97"/>
      <c r="K57" s="97"/>
      <c r="L57" s="17"/>
      <c r="M57" s="17"/>
      <c r="N57" s="237">
        <v>44</v>
      </c>
      <c r="O57" s="17"/>
    </row>
    <row r="58" spans="1:15">
      <c r="A58" s="277">
        <v>45</v>
      </c>
      <c r="B58" s="81"/>
      <c r="C58" s="354"/>
      <c r="D58" s="78"/>
      <c r="E58" s="354"/>
      <c r="F58" s="78"/>
      <c r="G58" s="354"/>
      <c r="H58" s="426"/>
      <c r="I58" s="351">
        <f t="shared" si="3"/>
        <v>0</v>
      </c>
      <c r="J58" s="97"/>
      <c r="K58" s="97"/>
      <c r="L58" s="17"/>
      <c r="M58" s="17"/>
      <c r="N58" s="237">
        <v>45</v>
      </c>
      <c r="O58" s="17"/>
    </row>
    <row r="59" spans="1:15">
      <c r="A59" s="277">
        <v>46</v>
      </c>
      <c r="B59" s="81"/>
      <c r="C59" s="354"/>
      <c r="D59" s="78"/>
      <c r="E59" s="354"/>
      <c r="F59" s="78"/>
      <c r="G59" s="354"/>
      <c r="H59" s="426"/>
      <c r="I59" s="351">
        <f t="shared" si="3"/>
        <v>0</v>
      </c>
      <c r="J59" s="97"/>
      <c r="K59" s="97"/>
      <c r="L59" s="17"/>
      <c r="M59" s="17"/>
      <c r="N59" s="237">
        <v>46</v>
      </c>
      <c r="O59" s="17"/>
    </row>
    <row r="60" spans="1:15">
      <c r="A60" s="277">
        <v>47</v>
      </c>
      <c r="B60" s="668" t="s">
        <v>2195</v>
      </c>
      <c r="C60" s="249">
        <f>SUM(C51:C59)</f>
        <v>0</v>
      </c>
      <c r="D60" s="246"/>
      <c r="E60" s="249">
        <f>SUM(E51:E59)</f>
        <v>0</v>
      </c>
      <c r="F60" s="246"/>
      <c r="G60" s="249">
        <f>SUM(G51:G59)</f>
        <v>0</v>
      </c>
      <c r="H60" s="247">
        <f>SUM(H51:H59)</f>
        <v>0</v>
      </c>
      <c r="I60" s="248">
        <f>SUM(I51:I59)</f>
        <v>0</v>
      </c>
      <c r="J60" s="242"/>
      <c r="K60" s="97"/>
      <c r="L60" s="17"/>
      <c r="M60" s="17"/>
      <c r="N60" s="237">
        <v>47</v>
      </c>
      <c r="O60" s="17"/>
    </row>
    <row r="61" spans="1:15" ht="15.75" thickBot="1">
      <c r="A61" s="285">
        <v>48</v>
      </c>
      <c r="B61" s="669" t="s">
        <v>172</v>
      </c>
      <c r="C61" s="437">
        <f>C25+C37+C49+C60</f>
        <v>14658313</v>
      </c>
      <c r="D61" s="438"/>
      <c r="E61" s="437">
        <f>E25+E37+E49+E60</f>
        <v>0</v>
      </c>
      <c r="F61" s="438"/>
      <c r="G61" s="437">
        <f>G25+G37+G49+G60</f>
        <v>510000</v>
      </c>
      <c r="H61" s="327">
        <f>H25+H37+H49+H60</f>
        <v>0</v>
      </c>
      <c r="I61" s="439">
        <f>C61+E61-G61+H61</f>
        <v>14148313</v>
      </c>
      <c r="J61" s="325"/>
      <c r="K61" s="325"/>
      <c r="L61" s="112"/>
      <c r="M61" s="112"/>
      <c r="N61" s="257">
        <v>48</v>
      </c>
      <c r="O61" s="17"/>
    </row>
    <row r="62" spans="1:15">
      <c r="A62" s="17"/>
      <c r="B62" s="17"/>
      <c r="C62" s="17"/>
      <c r="D62" s="17"/>
      <c r="E62" s="17"/>
      <c r="F62" s="17"/>
      <c r="G62" s="17"/>
      <c r="H62" s="17"/>
      <c r="I62" s="17"/>
      <c r="J62" s="17"/>
      <c r="K62" s="17"/>
      <c r="L62" s="17"/>
      <c r="M62" s="17"/>
      <c r="N62" s="291"/>
      <c r="O62" s="17"/>
    </row>
    <row r="63" spans="1:15" ht="15.75">
      <c r="A63" s="114" t="s">
        <v>2198</v>
      </c>
      <c r="B63" s="69"/>
      <c r="C63" s="69"/>
      <c r="D63" s="17"/>
      <c r="E63" s="69"/>
      <c r="F63" s="69"/>
      <c r="G63" s="69"/>
      <c r="H63" s="69"/>
      <c r="I63" s="114" t="str">
        <f>A63</f>
        <v>FERC FORM NO.1 (ED.  12-89) NYPSC Modified-96</v>
      </c>
      <c r="J63" s="69"/>
      <c r="K63" s="17"/>
      <c r="L63" s="69"/>
      <c r="M63" s="69" t="s">
        <v>2199</v>
      </c>
      <c r="N63" s="69"/>
      <c r="O63" s="17"/>
    </row>
    <row r="64" spans="1:15">
      <c r="A64" s="69" t="s">
        <v>2200</v>
      </c>
      <c r="B64" s="69"/>
      <c r="C64" s="69"/>
      <c r="D64" s="69"/>
      <c r="E64" s="69"/>
      <c r="F64" s="69"/>
      <c r="G64" s="69"/>
      <c r="H64" s="69"/>
      <c r="I64" s="69" t="s">
        <v>2201</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2202</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1799</v>
      </c>
      <c r="B70" s="66"/>
      <c r="C70" s="227"/>
      <c r="D70" s="66" t="s">
        <v>3290</v>
      </c>
      <c r="E70" s="66"/>
      <c r="F70" s="229" t="s">
        <v>1379</v>
      </c>
      <c r="G70" s="66"/>
      <c r="H70" s="414" t="s">
        <v>1802</v>
      </c>
      <c r="I70" s="29" t="s">
        <v>1799</v>
      </c>
      <c r="J70" s="227"/>
      <c r="K70" s="227" t="s">
        <v>1344</v>
      </c>
      <c r="L70" s="227" t="s">
        <v>1801</v>
      </c>
      <c r="M70" s="66" t="s">
        <v>1802</v>
      </c>
      <c r="N70" s="67"/>
      <c r="O70" s="17"/>
    </row>
    <row r="71" spans="1:15">
      <c r="A71" s="72" t="str">
        <f>'Data Sheet'!$C$25</f>
        <v xml:space="preserve">New York State Electric &amp; Gas Corporation </v>
      </c>
      <c r="B71" s="17"/>
      <c r="C71" s="81"/>
      <c r="D71" s="17" t="s">
        <v>1156</v>
      </c>
      <c r="E71" s="17"/>
      <c r="F71" s="97" t="s">
        <v>1080</v>
      </c>
      <c r="G71" s="17"/>
      <c r="H71" s="83"/>
      <c r="I71" s="72" t="str">
        <f>'Data Sheet'!$C$25</f>
        <v xml:space="preserve">New York State Electric &amp; Gas Corporation </v>
      </c>
      <c r="J71" s="81"/>
      <c r="K71" s="81" t="s">
        <v>1156</v>
      </c>
      <c r="L71" s="81" t="s">
        <v>1804</v>
      </c>
      <c r="M71" s="17"/>
      <c r="N71" s="73"/>
      <c r="O71" s="17"/>
    </row>
    <row r="72" spans="1:15">
      <c r="A72" s="74"/>
      <c r="B72" s="77"/>
      <c r="C72" s="81"/>
      <c r="D72" s="17" t="s">
        <v>1157</v>
      </c>
      <c r="E72" s="17"/>
      <c r="F72" s="696" t="str">
        <f>'Data Sheet'!$C$40</f>
        <v xml:space="preserve"> </v>
      </c>
      <c r="G72" s="703"/>
      <c r="H72" s="110" t="str">
        <f>'Data Sheet'!$C$38</f>
        <v>12/31/2017</v>
      </c>
      <c r="I72" s="72"/>
      <c r="J72" s="81"/>
      <c r="K72" s="81" t="s">
        <v>1157</v>
      </c>
      <c r="L72" s="703" t="str">
        <f>'Data Sheet'!$C$40</f>
        <v xml:space="preserve"> </v>
      </c>
      <c r="M72" s="104" t="str">
        <f>'Data Sheet'!$C$38</f>
        <v>12/31/2017</v>
      </c>
      <c r="N72" s="73"/>
      <c r="O72" s="17"/>
    </row>
    <row r="73" spans="1:15">
      <c r="A73" s="415" t="s">
        <v>1081</v>
      </c>
      <c r="B73" s="75"/>
      <c r="C73" s="231"/>
      <c r="D73" s="231"/>
      <c r="E73" s="231"/>
      <c r="F73" s="231"/>
      <c r="G73" s="231"/>
      <c r="H73" s="232"/>
      <c r="I73" s="415" t="s">
        <v>1082</v>
      </c>
      <c r="J73" s="231"/>
      <c r="K73" s="231"/>
      <c r="L73" s="231"/>
      <c r="M73" s="231"/>
      <c r="N73" s="232"/>
      <c r="O73" s="17"/>
    </row>
    <row r="74" spans="1:15">
      <c r="A74" s="72"/>
      <c r="B74" s="17" t="s">
        <v>1083</v>
      </c>
      <c r="C74" s="17"/>
      <c r="D74" s="17"/>
      <c r="E74" s="17"/>
      <c r="F74" s="17"/>
      <c r="G74" s="17"/>
      <c r="H74" s="73"/>
      <c r="I74" s="72"/>
      <c r="J74" s="17"/>
      <c r="K74" s="17"/>
      <c r="L74" s="17"/>
      <c r="M74" s="17"/>
      <c r="N74" s="73"/>
      <c r="O74" s="17"/>
    </row>
    <row r="75" spans="1:15">
      <c r="A75" s="72"/>
      <c r="B75" s="17" t="s">
        <v>875</v>
      </c>
      <c r="C75" s="17"/>
      <c r="D75" s="17"/>
      <c r="E75" s="17"/>
      <c r="F75" s="17"/>
      <c r="G75" s="17"/>
      <c r="H75" s="73"/>
      <c r="I75" s="72"/>
      <c r="J75" s="17"/>
      <c r="K75" s="17"/>
      <c r="L75" s="17"/>
      <c r="M75" s="17"/>
      <c r="N75" s="73"/>
      <c r="O75" s="17"/>
    </row>
    <row r="76" spans="1:15">
      <c r="A76" s="72"/>
      <c r="B76" s="17" t="s">
        <v>876</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7" t="s">
        <v>1728</v>
      </c>
      <c r="B78" s="81"/>
      <c r="C78" s="81"/>
      <c r="D78" s="69" t="s">
        <v>2325</v>
      </c>
      <c r="E78" s="416"/>
      <c r="F78" s="79" t="s">
        <v>877</v>
      </c>
      <c r="G78" s="416"/>
      <c r="H78" s="83"/>
      <c r="I78" s="72"/>
      <c r="J78" s="97"/>
      <c r="K78" s="104"/>
      <c r="L78" s="75" t="s">
        <v>878</v>
      </c>
      <c r="M78" s="77"/>
      <c r="N78" s="237" t="s">
        <v>1728</v>
      </c>
      <c r="O78" s="17"/>
    </row>
    <row r="79" spans="1:15">
      <c r="A79" s="277" t="s">
        <v>1731</v>
      </c>
      <c r="B79" s="81"/>
      <c r="C79" s="292" t="s">
        <v>1834</v>
      </c>
      <c r="D79" s="75" t="s">
        <v>3076</v>
      </c>
      <c r="E79" s="315"/>
      <c r="F79" s="314" t="s">
        <v>879</v>
      </c>
      <c r="G79" s="315"/>
      <c r="H79" s="83"/>
      <c r="I79" s="238" t="s">
        <v>1834</v>
      </c>
      <c r="J79" s="290" t="s">
        <v>880</v>
      </c>
      <c r="K79" s="97"/>
      <c r="L79" s="17"/>
      <c r="M79" s="17"/>
      <c r="N79" s="237" t="s">
        <v>1731</v>
      </c>
      <c r="O79" s="17"/>
    </row>
    <row r="80" spans="1:15">
      <c r="A80" s="277"/>
      <c r="B80" s="292" t="s">
        <v>176</v>
      </c>
      <c r="C80" s="292" t="s">
        <v>881</v>
      </c>
      <c r="D80" s="69" t="s">
        <v>176</v>
      </c>
      <c r="E80" s="78"/>
      <c r="F80" s="417" t="s">
        <v>176</v>
      </c>
      <c r="G80" s="78"/>
      <c r="H80" s="83"/>
      <c r="I80" s="238" t="s">
        <v>576</v>
      </c>
      <c r="J80" s="290" t="s">
        <v>2188</v>
      </c>
      <c r="K80" s="97"/>
      <c r="L80" s="17"/>
      <c r="M80" s="17"/>
      <c r="N80" s="237"/>
      <c r="O80" s="17"/>
    </row>
    <row r="81" spans="1:15">
      <c r="A81" s="277"/>
      <c r="B81" s="292" t="s">
        <v>2189</v>
      </c>
      <c r="C81" s="292" t="s">
        <v>558</v>
      </c>
      <c r="D81" s="291" t="s">
        <v>1731</v>
      </c>
      <c r="E81" s="650" t="s">
        <v>1838</v>
      </c>
      <c r="F81" s="650" t="s">
        <v>1731</v>
      </c>
      <c r="G81" s="650" t="s">
        <v>1838</v>
      </c>
      <c r="H81" s="237" t="s">
        <v>308</v>
      </c>
      <c r="I81" s="238" t="s">
        <v>2336</v>
      </c>
      <c r="J81" s="290" t="s">
        <v>2190</v>
      </c>
      <c r="K81" s="97"/>
      <c r="L81" s="17"/>
      <c r="M81" s="17"/>
      <c r="N81" s="237"/>
      <c r="O81" s="17"/>
    </row>
    <row r="82" spans="1:15">
      <c r="A82" s="278"/>
      <c r="B82" s="418" t="s">
        <v>3021</v>
      </c>
      <c r="C82" s="418" t="s">
        <v>3022</v>
      </c>
      <c r="D82" s="663" t="s">
        <v>3023</v>
      </c>
      <c r="E82" s="662" t="s">
        <v>3024</v>
      </c>
      <c r="F82" s="662" t="s">
        <v>2346</v>
      </c>
      <c r="G82" s="662" t="s">
        <v>2347</v>
      </c>
      <c r="H82" s="240" t="s">
        <v>2348</v>
      </c>
      <c r="I82" s="239" t="s">
        <v>2349</v>
      </c>
      <c r="J82" s="328" t="s">
        <v>2350</v>
      </c>
      <c r="K82" s="314"/>
      <c r="L82" s="75"/>
      <c r="M82" s="75"/>
      <c r="N82" s="240"/>
      <c r="O82" s="17"/>
    </row>
    <row r="83" spans="1:15">
      <c r="A83" s="277">
        <v>1</v>
      </c>
      <c r="B83" s="418" t="s">
        <v>173</v>
      </c>
      <c r="C83" s="419"/>
      <c r="D83" s="420"/>
      <c r="E83" s="419"/>
      <c r="F83" s="420"/>
      <c r="G83" s="419"/>
      <c r="H83" s="421"/>
      <c r="I83" s="422"/>
      <c r="J83" s="423"/>
      <c r="K83" s="424"/>
      <c r="L83" s="425"/>
      <c r="M83" s="425"/>
      <c r="N83" s="237">
        <v>1</v>
      </c>
      <c r="O83" s="17"/>
    </row>
    <row r="84" spans="1:15">
      <c r="A84" s="277">
        <v>2</v>
      </c>
      <c r="B84" s="292" t="s">
        <v>2191</v>
      </c>
      <c r="C84" s="371"/>
      <c r="D84" s="78"/>
      <c r="E84" s="371"/>
      <c r="F84" s="78"/>
      <c r="G84" s="371"/>
      <c r="H84" s="317"/>
      <c r="I84" s="403">
        <f t="shared" ref="I84:I94" si="4">C84+E84-G84+H84</f>
        <v>0</v>
      </c>
      <c r="J84" s="97"/>
      <c r="K84" s="424"/>
      <c r="L84" s="425"/>
      <c r="M84" s="425"/>
      <c r="N84" s="237">
        <v>2</v>
      </c>
      <c r="O84" s="17"/>
    </row>
    <row r="85" spans="1:15">
      <c r="A85" s="277">
        <v>3</v>
      </c>
      <c r="B85" s="292" t="s">
        <v>2192</v>
      </c>
      <c r="C85" s="354"/>
      <c r="D85" s="78"/>
      <c r="E85" s="354"/>
      <c r="F85" s="78"/>
      <c r="G85" s="354"/>
      <c r="H85" s="426"/>
      <c r="I85" s="351">
        <f t="shared" si="4"/>
        <v>0</v>
      </c>
      <c r="J85" s="97"/>
      <c r="K85" s="424"/>
      <c r="L85" s="425"/>
      <c r="M85" s="425"/>
      <c r="N85" s="237">
        <v>3</v>
      </c>
      <c r="O85" s="17"/>
    </row>
    <row r="86" spans="1:15">
      <c r="A86" s="277">
        <v>4</v>
      </c>
      <c r="B86" s="292" t="s">
        <v>2193</v>
      </c>
      <c r="C86" s="354"/>
      <c r="D86" s="78"/>
      <c r="E86" s="354"/>
      <c r="F86" s="78"/>
      <c r="G86" s="354"/>
      <c r="H86" s="426"/>
      <c r="I86" s="351">
        <f t="shared" si="4"/>
        <v>0</v>
      </c>
      <c r="J86" s="97"/>
      <c r="K86" s="424"/>
      <c r="L86" s="425"/>
      <c r="M86" s="425"/>
      <c r="N86" s="237">
        <v>4</v>
      </c>
      <c r="O86" s="17"/>
    </row>
    <row r="87" spans="1:15">
      <c r="A87" s="277">
        <v>5</v>
      </c>
      <c r="B87" s="292" t="s">
        <v>2194</v>
      </c>
      <c r="C87" s="354"/>
      <c r="D87" s="78"/>
      <c r="E87" s="354"/>
      <c r="F87" s="78"/>
      <c r="G87" s="354"/>
      <c r="H87" s="426"/>
      <c r="I87" s="351">
        <f t="shared" si="4"/>
        <v>0</v>
      </c>
      <c r="J87" s="97"/>
      <c r="K87" s="424"/>
      <c r="L87" s="425"/>
      <c r="M87" s="425"/>
      <c r="N87" s="237">
        <v>5</v>
      </c>
      <c r="O87" s="17"/>
    </row>
    <row r="88" spans="1:15">
      <c r="A88" s="277">
        <v>6</v>
      </c>
      <c r="B88" s="81"/>
      <c r="C88" s="354"/>
      <c r="D88" s="78"/>
      <c r="E88" s="354"/>
      <c r="F88" s="78"/>
      <c r="G88" s="354"/>
      <c r="H88" s="426"/>
      <c r="I88" s="351">
        <f t="shared" si="4"/>
        <v>0</v>
      </c>
      <c r="J88" s="97"/>
      <c r="K88" s="424"/>
      <c r="L88" s="425"/>
      <c r="M88" s="425"/>
      <c r="N88" s="237">
        <v>6</v>
      </c>
      <c r="O88" s="17"/>
    </row>
    <row r="89" spans="1:15">
      <c r="A89" s="277">
        <v>7</v>
      </c>
      <c r="B89" s="81"/>
      <c r="C89" s="354"/>
      <c r="D89" s="78"/>
      <c r="E89" s="354"/>
      <c r="F89" s="78"/>
      <c r="G89" s="354"/>
      <c r="H89" s="426"/>
      <c r="I89" s="351">
        <f t="shared" si="4"/>
        <v>0</v>
      </c>
      <c r="J89" s="97"/>
      <c r="K89" s="424"/>
      <c r="L89" s="425"/>
      <c r="M89" s="425"/>
      <c r="N89" s="237">
        <v>7</v>
      </c>
      <c r="O89" s="17"/>
    </row>
    <row r="90" spans="1:15">
      <c r="A90" s="277">
        <v>8</v>
      </c>
      <c r="B90" s="427"/>
      <c r="C90" s="354"/>
      <c r="D90" s="316"/>
      <c r="E90" s="354"/>
      <c r="F90" s="316"/>
      <c r="G90" s="354"/>
      <c r="H90" s="426"/>
      <c r="I90" s="351">
        <f t="shared" si="4"/>
        <v>0</v>
      </c>
      <c r="J90" s="97"/>
      <c r="K90" s="424"/>
      <c r="L90" s="425"/>
      <c r="M90" s="425"/>
      <c r="N90" s="237">
        <v>8</v>
      </c>
      <c r="O90" s="17"/>
    </row>
    <row r="91" spans="1:15">
      <c r="A91" s="277">
        <v>9</v>
      </c>
      <c r="B91" s="427"/>
      <c r="C91" s="354"/>
      <c r="D91" s="316"/>
      <c r="E91" s="354"/>
      <c r="F91" s="316"/>
      <c r="G91" s="354"/>
      <c r="H91" s="426"/>
      <c r="I91" s="351">
        <f t="shared" si="4"/>
        <v>0</v>
      </c>
      <c r="J91" s="97"/>
      <c r="K91" s="424"/>
      <c r="L91" s="425"/>
      <c r="M91" s="425"/>
      <c r="N91" s="237">
        <v>9</v>
      </c>
      <c r="O91" s="17"/>
    </row>
    <row r="92" spans="1:15">
      <c r="A92" s="277">
        <v>10</v>
      </c>
      <c r="B92" s="427"/>
      <c r="C92" s="354"/>
      <c r="D92" s="316"/>
      <c r="E92" s="354"/>
      <c r="F92" s="316"/>
      <c r="G92" s="354"/>
      <c r="H92" s="426"/>
      <c r="I92" s="351">
        <f t="shared" si="4"/>
        <v>0</v>
      </c>
      <c r="J92" s="97"/>
      <c r="K92" s="424"/>
      <c r="L92" s="425"/>
      <c r="M92" s="425"/>
      <c r="N92" s="237">
        <v>10</v>
      </c>
      <c r="O92" s="17"/>
    </row>
    <row r="93" spans="1:15">
      <c r="A93" s="277">
        <v>11</v>
      </c>
      <c r="B93" s="81"/>
      <c r="C93" s="354"/>
      <c r="D93" s="78"/>
      <c r="E93" s="354"/>
      <c r="F93" s="78"/>
      <c r="G93" s="354"/>
      <c r="H93" s="426"/>
      <c r="I93" s="351">
        <f t="shared" si="4"/>
        <v>0</v>
      </c>
      <c r="J93" s="97"/>
      <c r="K93" s="424"/>
      <c r="L93" s="425"/>
      <c r="M93" s="425"/>
      <c r="N93" s="237">
        <v>11</v>
      </c>
      <c r="O93" s="17"/>
    </row>
    <row r="94" spans="1:15">
      <c r="A94" s="277">
        <v>12</v>
      </c>
      <c r="B94" s="668" t="s">
        <v>2195</v>
      </c>
      <c r="C94" s="249">
        <f>SUM(C84:C93)</f>
        <v>0</v>
      </c>
      <c r="D94" s="246"/>
      <c r="E94" s="249">
        <f>SUM(E84:E93)</f>
        <v>0</v>
      </c>
      <c r="F94" s="246"/>
      <c r="G94" s="249">
        <f>SUM(G84:G93)</f>
        <v>0</v>
      </c>
      <c r="H94" s="247">
        <f>SUM(H84:H93)</f>
        <v>0</v>
      </c>
      <c r="I94" s="428">
        <f t="shared" si="4"/>
        <v>0</v>
      </c>
      <c r="J94" s="429"/>
      <c r="K94" s="424"/>
      <c r="L94" s="17"/>
      <c r="M94" s="17"/>
      <c r="N94" s="237">
        <v>12</v>
      </c>
      <c r="O94" s="17"/>
    </row>
    <row r="95" spans="1:15">
      <c r="A95" s="277">
        <v>13</v>
      </c>
      <c r="B95" s="418" t="s">
        <v>174</v>
      </c>
      <c r="C95" s="430"/>
      <c r="D95" s="431"/>
      <c r="E95" s="430"/>
      <c r="F95" s="431"/>
      <c r="G95" s="430"/>
      <c r="H95" s="432"/>
      <c r="I95" s="433"/>
      <c r="J95" s="434"/>
      <c r="K95" s="97"/>
      <c r="L95" s="17"/>
      <c r="M95" s="17"/>
      <c r="N95" s="237">
        <v>13</v>
      </c>
      <c r="O95" s="17"/>
    </row>
    <row r="96" spans="1:15">
      <c r="A96" s="277">
        <v>14</v>
      </c>
      <c r="B96" s="292" t="s">
        <v>2191</v>
      </c>
      <c r="C96" s="354"/>
      <c r="D96" s="78"/>
      <c r="E96" s="354"/>
      <c r="F96" s="78"/>
      <c r="G96" s="354"/>
      <c r="H96" s="426"/>
      <c r="I96" s="351">
        <f t="shared" ref="I96:I106" si="5">C96+E96-G96+H96</f>
        <v>0</v>
      </c>
      <c r="J96" s="97"/>
      <c r="K96" s="424"/>
      <c r="L96" s="425"/>
      <c r="M96" s="425"/>
      <c r="N96" s="237">
        <v>14</v>
      </c>
      <c r="O96" s="17"/>
    </row>
    <row r="97" spans="1:15">
      <c r="A97" s="277">
        <v>15</v>
      </c>
      <c r="B97" s="292" t="s">
        <v>2192</v>
      </c>
      <c r="C97" s="354"/>
      <c r="D97" s="78"/>
      <c r="E97" s="354"/>
      <c r="F97" s="78"/>
      <c r="G97" s="354"/>
      <c r="H97" s="426"/>
      <c r="I97" s="351">
        <f t="shared" si="5"/>
        <v>0</v>
      </c>
      <c r="J97" s="97"/>
      <c r="K97" s="97"/>
      <c r="L97" s="17"/>
      <c r="M97" s="17"/>
      <c r="N97" s="237">
        <v>15</v>
      </c>
      <c r="O97" s="17"/>
    </row>
    <row r="98" spans="1:15">
      <c r="A98" s="277">
        <v>16</v>
      </c>
      <c r="B98" s="292" t="s">
        <v>2193</v>
      </c>
      <c r="C98" s="354"/>
      <c r="D98" s="78"/>
      <c r="E98" s="354"/>
      <c r="F98" s="78"/>
      <c r="G98" s="354"/>
      <c r="H98" s="426"/>
      <c r="I98" s="351">
        <f t="shared" si="5"/>
        <v>0</v>
      </c>
      <c r="J98" s="97"/>
      <c r="K98" s="97"/>
      <c r="L98" s="17"/>
      <c r="M98" s="17"/>
      <c r="N98" s="237">
        <v>16</v>
      </c>
      <c r="O98" s="17"/>
    </row>
    <row r="99" spans="1:15">
      <c r="A99" s="277">
        <v>17</v>
      </c>
      <c r="B99" s="292" t="s">
        <v>2194</v>
      </c>
      <c r="C99" s="354"/>
      <c r="D99" s="78"/>
      <c r="E99" s="354"/>
      <c r="F99" s="78"/>
      <c r="G99" s="354"/>
      <c r="H99" s="426"/>
      <c r="I99" s="351">
        <f t="shared" si="5"/>
        <v>0</v>
      </c>
      <c r="J99" s="97"/>
      <c r="K99" s="97"/>
      <c r="L99" s="17"/>
      <c r="M99" s="17"/>
      <c r="N99" s="237">
        <v>17</v>
      </c>
      <c r="O99" s="17"/>
    </row>
    <row r="100" spans="1:15">
      <c r="A100" s="277">
        <v>18</v>
      </c>
      <c r="B100" s="427"/>
      <c r="C100" s="354"/>
      <c r="D100" s="316"/>
      <c r="E100" s="354"/>
      <c r="F100" s="316"/>
      <c r="G100" s="354"/>
      <c r="H100" s="426"/>
      <c r="I100" s="351">
        <f t="shared" si="5"/>
        <v>0</v>
      </c>
      <c r="J100" s="97"/>
      <c r="K100" s="97"/>
      <c r="L100" s="17"/>
      <c r="M100" s="17"/>
      <c r="N100" s="237">
        <v>18</v>
      </c>
      <c r="O100" s="17"/>
    </row>
    <row r="101" spans="1:15">
      <c r="A101" s="277">
        <v>19</v>
      </c>
      <c r="B101" s="81"/>
      <c r="C101" s="354"/>
      <c r="D101" s="316"/>
      <c r="E101" s="354"/>
      <c r="F101" s="316"/>
      <c r="G101" s="354"/>
      <c r="H101" s="426"/>
      <c r="I101" s="351">
        <f t="shared" si="5"/>
        <v>0</v>
      </c>
      <c r="J101" s="97"/>
      <c r="K101" s="97"/>
      <c r="L101" s="17"/>
      <c r="M101" s="17"/>
      <c r="N101" s="237">
        <v>19</v>
      </c>
      <c r="O101" s="17"/>
    </row>
    <row r="102" spans="1:15">
      <c r="A102" s="277">
        <v>20</v>
      </c>
      <c r="B102" s="81"/>
      <c r="C102" s="354"/>
      <c r="D102" s="316"/>
      <c r="E102" s="354"/>
      <c r="F102" s="316"/>
      <c r="G102" s="354"/>
      <c r="H102" s="312"/>
      <c r="I102" s="351">
        <f t="shared" si="5"/>
        <v>0</v>
      </c>
      <c r="J102" s="97"/>
      <c r="K102" s="97"/>
      <c r="L102" s="17"/>
      <c r="M102" s="17"/>
      <c r="N102" s="237">
        <v>20</v>
      </c>
      <c r="O102" s="17"/>
    </row>
    <row r="103" spans="1:15">
      <c r="A103" s="277">
        <v>21</v>
      </c>
      <c r="B103" s="427"/>
      <c r="C103" s="371"/>
      <c r="D103" s="316"/>
      <c r="E103" s="371"/>
      <c r="F103" s="316"/>
      <c r="G103" s="371"/>
      <c r="H103" s="317"/>
      <c r="I103" s="351">
        <f t="shared" si="5"/>
        <v>0</v>
      </c>
      <c r="J103" s="435"/>
      <c r="K103" s="424"/>
      <c r="L103" s="17"/>
      <c r="M103" s="17"/>
      <c r="N103" s="237">
        <v>21</v>
      </c>
      <c r="O103" s="17"/>
    </row>
    <row r="104" spans="1:15">
      <c r="A104" s="277" t="s">
        <v>590</v>
      </c>
      <c r="B104" s="427"/>
      <c r="C104" s="371"/>
      <c r="D104" s="316"/>
      <c r="E104" s="371"/>
      <c r="F104" s="316"/>
      <c r="G104" s="371"/>
      <c r="H104" s="317"/>
      <c r="I104" s="351">
        <f t="shared" si="5"/>
        <v>0</v>
      </c>
      <c r="J104" s="435"/>
      <c r="K104" s="424"/>
      <c r="L104" s="17"/>
      <c r="M104" s="17"/>
      <c r="N104" s="237" t="s">
        <v>590</v>
      </c>
      <c r="O104" s="17"/>
    </row>
    <row r="105" spans="1:15">
      <c r="A105" s="277">
        <v>23</v>
      </c>
      <c r="B105" s="81"/>
      <c r="C105" s="371"/>
      <c r="D105" s="78"/>
      <c r="E105" s="371"/>
      <c r="F105" s="78"/>
      <c r="G105" s="371"/>
      <c r="H105" s="436"/>
      <c r="I105" s="351">
        <f t="shared" si="5"/>
        <v>0</v>
      </c>
      <c r="J105" s="97"/>
      <c r="K105" s="97"/>
      <c r="L105" s="17"/>
      <c r="M105" s="17"/>
      <c r="N105" s="237">
        <v>23</v>
      </c>
      <c r="O105" s="17"/>
    </row>
    <row r="106" spans="1:15">
      <c r="A106" s="277">
        <v>24</v>
      </c>
      <c r="B106" s="668" t="s">
        <v>2195</v>
      </c>
      <c r="C106" s="249">
        <f>SUM(C96:C105)</f>
        <v>0</v>
      </c>
      <c r="D106" s="246"/>
      <c r="E106" s="249">
        <f>SUM(E96:E105)</f>
        <v>0</v>
      </c>
      <c r="F106" s="246"/>
      <c r="G106" s="249">
        <f>SUM(G96:G105)</f>
        <v>0</v>
      </c>
      <c r="H106" s="247">
        <f>SUM(H96:H105)</f>
        <v>0</v>
      </c>
      <c r="I106" s="428">
        <f t="shared" si="5"/>
        <v>0</v>
      </c>
      <c r="J106" s="429"/>
      <c r="K106" s="424"/>
      <c r="L106" s="17"/>
      <c r="M106" s="17"/>
      <c r="N106" s="237">
        <v>24</v>
      </c>
      <c r="O106" s="17"/>
    </row>
    <row r="107" spans="1:15">
      <c r="A107" s="277">
        <v>25</v>
      </c>
      <c r="B107" s="418" t="s">
        <v>2196</v>
      </c>
      <c r="C107" s="430"/>
      <c r="D107" s="431"/>
      <c r="E107" s="430"/>
      <c r="F107" s="431"/>
      <c r="G107" s="430"/>
      <c r="H107" s="432"/>
      <c r="I107" s="433"/>
      <c r="J107" s="434"/>
      <c r="K107" s="97"/>
      <c r="L107" s="17"/>
      <c r="M107" s="17"/>
      <c r="N107" s="237">
        <v>25</v>
      </c>
      <c r="O107" s="17"/>
    </row>
    <row r="108" spans="1:15">
      <c r="A108" s="277">
        <v>26</v>
      </c>
      <c r="B108" s="292" t="s">
        <v>2191</v>
      </c>
      <c r="C108" s="354"/>
      <c r="D108" s="78"/>
      <c r="E108" s="354"/>
      <c r="F108" s="78"/>
      <c r="G108" s="354"/>
      <c r="H108" s="426"/>
      <c r="I108" s="351">
        <f t="shared" ref="I108:I118" si="6">C108+E108-G108+H108</f>
        <v>0</v>
      </c>
      <c r="J108" s="97"/>
      <c r="K108" s="97"/>
      <c r="L108" s="17"/>
      <c r="M108" s="17"/>
      <c r="N108" s="237">
        <v>26</v>
      </c>
      <c r="O108" s="17"/>
    </row>
    <row r="109" spans="1:15">
      <c r="A109" s="277">
        <v>27</v>
      </c>
      <c r="B109" s="292" t="s">
        <v>2192</v>
      </c>
      <c r="C109" s="354"/>
      <c r="D109" s="78"/>
      <c r="E109" s="354"/>
      <c r="F109" s="78"/>
      <c r="G109" s="354"/>
      <c r="H109" s="426"/>
      <c r="I109" s="351">
        <f t="shared" si="6"/>
        <v>0</v>
      </c>
      <c r="J109" s="97"/>
      <c r="K109" s="97"/>
      <c r="L109" s="17"/>
      <c r="M109" s="17"/>
      <c r="N109" s="237">
        <v>27</v>
      </c>
      <c r="O109" s="17"/>
    </row>
    <row r="110" spans="1:15">
      <c r="A110" s="277">
        <v>28</v>
      </c>
      <c r="B110" s="292" t="s">
        <v>2193</v>
      </c>
      <c r="C110" s="354"/>
      <c r="D110" s="78"/>
      <c r="E110" s="354"/>
      <c r="F110" s="78"/>
      <c r="G110" s="354"/>
      <c r="H110" s="426"/>
      <c r="I110" s="351">
        <f t="shared" si="6"/>
        <v>0</v>
      </c>
      <c r="J110" s="97"/>
      <c r="K110" s="97"/>
      <c r="L110" s="17"/>
      <c r="M110" s="17"/>
      <c r="N110" s="237">
        <v>28</v>
      </c>
      <c r="O110" s="17"/>
    </row>
    <row r="111" spans="1:15">
      <c r="A111" s="277">
        <v>29</v>
      </c>
      <c r="B111" s="292" t="s">
        <v>2191</v>
      </c>
      <c r="C111" s="354"/>
      <c r="D111" s="78"/>
      <c r="E111" s="354"/>
      <c r="F111" s="78"/>
      <c r="G111" s="354"/>
      <c r="H111" s="426"/>
      <c r="I111" s="351">
        <f t="shared" si="6"/>
        <v>0</v>
      </c>
      <c r="J111" s="97"/>
      <c r="K111" s="97"/>
      <c r="L111" s="17"/>
      <c r="M111" s="17"/>
      <c r="N111" s="237">
        <v>29</v>
      </c>
      <c r="O111" s="17"/>
    </row>
    <row r="112" spans="1:15">
      <c r="A112" s="277">
        <v>30</v>
      </c>
      <c r="B112" s="81"/>
      <c r="C112" s="354"/>
      <c r="D112" s="78"/>
      <c r="E112" s="354"/>
      <c r="F112" s="78"/>
      <c r="G112" s="354"/>
      <c r="H112" s="426"/>
      <c r="I112" s="351">
        <f t="shared" si="6"/>
        <v>0</v>
      </c>
      <c r="J112" s="97"/>
      <c r="K112" s="97"/>
      <c r="L112" s="17"/>
      <c r="M112" s="17"/>
      <c r="N112" s="237">
        <v>30</v>
      </c>
      <c r="O112" s="17"/>
    </row>
    <row r="113" spans="1:15">
      <c r="A113" s="277">
        <v>31</v>
      </c>
      <c r="B113" s="81"/>
      <c r="C113" s="354"/>
      <c r="D113" s="78"/>
      <c r="E113" s="354"/>
      <c r="F113" s="78"/>
      <c r="G113" s="354"/>
      <c r="H113" s="426"/>
      <c r="I113" s="351">
        <f t="shared" si="6"/>
        <v>0</v>
      </c>
      <c r="J113" s="97"/>
      <c r="K113" s="97"/>
      <c r="L113" s="17"/>
      <c r="M113" s="17"/>
      <c r="N113" s="237">
        <v>31</v>
      </c>
      <c r="O113" s="17"/>
    </row>
    <row r="114" spans="1:15">
      <c r="A114" s="277">
        <v>32</v>
      </c>
      <c r="B114" s="81"/>
      <c r="C114" s="354"/>
      <c r="D114" s="78"/>
      <c r="E114" s="354"/>
      <c r="F114" s="78"/>
      <c r="G114" s="354"/>
      <c r="H114" s="426"/>
      <c r="I114" s="351">
        <f t="shared" si="6"/>
        <v>0</v>
      </c>
      <c r="J114" s="97"/>
      <c r="K114" s="97"/>
      <c r="L114" s="17"/>
      <c r="M114" s="17"/>
      <c r="N114" s="237">
        <v>32</v>
      </c>
      <c r="O114" s="17"/>
    </row>
    <row r="115" spans="1:15">
      <c r="A115" s="277">
        <v>33</v>
      </c>
      <c r="B115" s="81"/>
      <c r="C115" s="354"/>
      <c r="D115" s="78"/>
      <c r="E115" s="354"/>
      <c r="F115" s="78"/>
      <c r="G115" s="354"/>
      <c r="H115" s="426"/>
      <c r="I115" s="351">
        <f t="shared" si="6"/>
        <v>0</v>
      </c>
      <c r="J115" s="97"/>
      <c r="K115" s="97"/>
      <c r="L115" s="17"/>
      <c r="M115" s="17"/>
      <c r="N115" s="237">
        <v>33</v>
      </c>
      <c r="O115" s="17"/>
    </row>
    <row r="116" spans="1:15">
      <c r="A116" s="277">
        <v>34</v>
      </c>
      <c r="B116" s="81"/>
      <c r="C116" s="354"/>
      <c r="D116" s="78"/>
      <c r="E116" s="354"/>
      <c r="F116" s="78"/>
      <c r="G116" s="354"/>
      <c r="H116" s="426"/>
      <c r="I116" s="351">
        <f t="shared" si="6"/>
        <v>0</v>
      </c>
      <c r="J116" s="97"/>
      <c r="K116" s="97"/>
      <c r="L116" s="17"/>
      <c r="M116" s="17"/>
      <c r="N116" s="237">
        <v>34</v>
      </c>
      <c r="O116" s="17"/>
    </row>
    <row r="117" spans="1:15">
      <c r="A117" s="277">
        <v>35</v>
      </c>
      <c r="B117" s="81"/>
      <c r="C117" s="354"/>
      <c r="D117" s="78"/>
      <c r="E117" s="354"/>
      <c r="F117" s="78"/>
      <c r="G117" s="354"/>
      <c r="H117" s="426"/>
      <c r="I117" s="351">
        <f t="shared" si="6"/>
        <v>0</v>
      </c>
      <c r="J117" s="97"/>
      <c r="K117" s="97"/>
      <c r="L117" s="17"/>
      <c r="M117" s="17"/>
      <c r="N117" s="237">
        <v>35</v>
      </c>
      <c r="O117" s="17"/>
    </row>
    <row r="118" spans="1:15">
      <c r="A118" s="277">
        <v>36</v>
      </c>
      <c r="B118" s="668" t="s">
        <v>2195</v>
      </c>
      <c r="C118" s="249">
        <f>SUM(C108:C117)</f>
        <v>0</v>
      </c>
      <c r="D118" s="246"/>
      <c r="E118" s="249">
        <f>SUM(E108:E117)</f>
        <v>0</v>
      </c>
      <c r="F118" s="246"/>
      <c r="G118" s="249">
        <f>SUM(G108:G117)</f>
        <v>0</v>
      </c>
      <c r="H118" s="247">
        <f>SUM(H108:H117)</f>
        <v>0</v>
      </c>
      <c r="I118" s="428">
        <f t="shared" si="6"/>
        <v>0</v>
      </c>
      <c r="J118" s="429"/>
      <c r="K118" s="424"/>
      <c r="L118" s="17"/>
      <c r="M118" s="17"/>
      <c r="N118" s="237">
        <v>36</v>
      </c>
      <c r="O118" s="17"/>
    </row>
    <row r="119" spans="1:15">
      <c r="A119" s="277">
        <v>37</v>
      </c>
      <c r="B119" s="418" t="s">
        <v>2197</v>
      </c>
      <c r="C119" s="430"/>
      <c r="D119" s="431"/>
      <c r="E119" s="430"/>
      <c r="F119" s="431"/>
      <c r="G119" s="430"/>
      <c r="H119" s="432"/>
      <c r="I119" s="433"/>
      <c r="J119" s="434"/>
      <c r="K119" s="97"/>
      <c r="L119" s="17"/>
      <c r="M119" s="17"/>
      <c r="N119" s="237">
        <v>37</v>
      </c>
      <c r="O119" s="17"/>
    </row>
    <row r="120" spans="1:15">
      <c r="A120" s="277">
        <v>38</v>
      </c>
      <c r="B120" s="292" t="s">
        <v>2191</v>
      </c>
      <c r="C120" s="371"/>
      <c r="D120" s="78"/>
      <c r="E120" s="371"/>
      <c r="F120" s="78"/>
      <c r="G120" s="371"/>
      <c r="H120" s="436"/>
      <c r="I120" s="403">
        <f t="shared" ref="I120:I128" si="7">C120+E120-G120+H120</f>
        <v>0</v>
      </c>
      <c r="J120" s="97"/>
      <c r="K120" s="97"/>
      <c r="L120" s="17"/>
      <c r="M120" s="17"/>
      <c r="N120" s="237">
        <v>38</v>
      </c>
      <c r="O120" s="17"/>
    </row>
    <row r="121" spans="1:15">
      <c r="A121" s="277">
        <v>39</v>
      </c>
      <c r="B121" s="292" t="s">
        <v>2192</v>
      </c>
      <c r="C121" s="354"/>
      <c r="D121" s="78"/>
      <c r="E121" s="354"/>
      <c r="F121" s="78"/>
      <c r="G121" s="354"/>
      <c r="H121" s="426"/>
      <c r="I121" s="351">
        <f t="shared" si="7"/>
        <v>0</v>
      </c>
      <c r="J121" s="97"/>
      <c r="K121" s="97"/>
      <c r="L121" s="17"/>
      <c r="M121" s="17"/>
      <c r="N121" s="237">
        <v>39</v>
      </c>
      <c r="O121" s="17"/>
    </row>
    <row r="122" spans="1:15">
      <c r="A122" s="277">
        <v>40</v>
      </c>
      <c r="B122" s="292" t="s">
        <v>2193</v>
      </c>
      <c r="C122" s="354"/>
      <c r="D122" s="78"/>
      <c r="E122" s="354"/>
      <c r="F122" s="78"/>
      <c r="G122" s="354"/>
      <c r="H122" s="426"/>
      <c r="I122" s="351">
        <f t="shared" si="7"/>
        <v>0</v>
      </c>
      <c r="J122" s="97"/>
      <c r="K122" s="97"/>
      <c r="L122" s="17"/>
      <c r="M122" s="17"/>
      <c r="N122" s="237">
        <v>40</v>
      </c>
      <c r="O122" s="17"/>
    </row>
    <row r="123" spans="1:15">
      <c r="A123" s="277">
        <v>41</v>
      </c>
      <c r="B123" s="292" t="s">
        <v>2194</v>
      </c>
      <c r="C123" s="354"/>
      <c r="D123" s="78"/>
      <c r="E123" s="354"/>
      <c r="F123" s="78"/>
      <c r="G123" s="354"/>
      <c r="H123" s="426"/>
      <c r="I123" s="351">
        <f t="shared" si="7"/>
        <v>0</v>
      </c>
      <c r="J123" s="97"/>
      <c r="K123" s="97"/>
      <c r="L123" s="17"/>
      <c r="M123" s="17"/>
      <c r="N123" s="237">
        <v>41</v>
      </c>
      <c r="O123" s="17"/>
    </row>
    <row r="124" spans="1:15">
      <c r="A124" s="277">
        <v>42</v>
      </c>
      <c r="B124" s="81"/>
      <c r="C124" s="354"/>
      <c r="D124" s="78"/>
      <c r="E124" s="354"/>
      <c r="F124" s="78"/>
      <c r="G124" s="354"/>
      <c r="H124" s="426"/>
      <c r="I124" s="351">
        <f t="shared" si="7"/>
        <v>0</v>
      </c>
      <c r="J124" s="97"/>
      <c r="K124" s="97"/>
      <c r="L124" s="17"/>
      <c r="M124" s="17"/>
      <c r="N124" s="237">
        <v>42</v>
      </c>
      <c r="O124" s="17"/>
    </row>
    <row r="125" spans="1:15">
      <c r="A125" s="277">
        <v>43</v>
      </c>
      <c r="B125" s="81"/>
      <c r="C125" s="354"/>
      <c r="D125" s="78"/>
      <c r="E125" s="354"/>
      <c r="F125" s="78"/>
      <c r="G125" s="354"/>
      <c r="H125" s="426"/>
      <c r="I125" s="351">
        <f t="shared" si="7"/>
        <v>0</v>
      </c>
      <c r="J125" s="97"/>
      <c r="K125" s="97"/>
      <c r="L125" s="17"/>
      <c r="M125" s="17"/>
      <c r="N125" s="237">
        <v>43</v>
      </c>
      <c r="O125" s="17"/>
    </row>
    <row r="126" spans="1:15">
      <c r="A126" s="277">
        <v>44</v>
      </c>
      <c r="B126" s="81"/>
      <c r="C126" s="354"/>
      <c r="D126" s="78"/>
      <c r="E126" s="354"/>
      <c r="F126" s="78"/>
      <c r="G126" s="354"/>
      <c r="H126" s="426"/>
      <c r="I126" s="351">
        <f t="shared" si="7"/>
        <v>0</v>
      </c>
      <c r="J126" s="97"/>
      <c r="K126" s="97"/>
      <c r="L126" s="17"/>
      <c r="M126" s="17"/>
      <c r="N126" s="237">
        <v>44</v>
      </c>
      <c r="O126" s="17"/>
    </row>
    <row r="127" spans="1:15">
      <c r="A127" s="277">
        <v>45</v>
      </c>
      <c r="B127" s="81"/>
      <c r="C127" s="354"/>
      <c r="D127" s="78"/>
      <c r="E127" s="354"/>
      <c r="F127" s="78"/>
      <c r="G127" s="354"/>
      <c r="H127" s="426"/>
      <c r="I127" s="351">
        <f t="shared" si="7"/>
        <v>0</v>
      </c>
      <c r="J127" s="97"/>
      <c r="K127" s="97"/>
      <c r="L127" s="17"/>
      <c r="M127" s="17"/>
      <c r="N127" s="237">
        <v>45</v>
      </c>
      <c r="O127" s="17"/>
    </row>
    <row r="128" spans="1:15">
      <c r="A128" s="277">
        <v>46</v>
      </c>
      <c r="B128" s="81"/>
      <c r="C128" s="354"/>
      <c r="D128" s="78"/>
      <c r="E128" s="354"/>
      <c r="F128" s="78"/>
      <c r="G128" s="354"/>
      <c r="H128" s="426"/>
      <c r="I128" s="351">
        <f t="shared" si="7"/>
        <v>0</v>
      </c>
      <c r="J128" s="97"/>
      <c r="K128" s="97"/>
      <c r="L128" s="17"/>
      <c r="M128" s="17"/>
      <c r="N128" s="237">
        <v>46</v>
      </c>
      <c r="O128" s="17"/>
    </row>
    <row r="129" spans="1:15">
      <c r="A129" s="277">
        <v>47</v>
      </c>
      <c r="B129" s="668" t="s">
        <v>2195</v>
      </c>
      <c r="C129" s="249">
        <f>SUM(C120:C128)</f>
        <v>0</v>
      </c>
      <c r="D129" s="246"/>
      <c r="E129" s="249">
        <f>SUM(E120:E128)</f>
        <v>0</v>
      </c>
      <c r="F129" s="246"/>
      <c r="G129" s="249">
        <f>SUM(G120:G128)</f>
        <v>0</v>
      </c>
      <c r="H129" s="247">
        <f>SUM(H120:H128)</f>
        <v>0</v>
      </c>
      <c r="I129" s="248">
        <f>SUM(I120:I128)</f>
        <v>0</v>
      </c>
      <c r="J129" s="242"/>
      <c r="K129" s="97"/>
      <c r="L129" s="17"/>
      <c r="M129" s="17"/>
      <c r="N129" s="237">
        <v>47</v>
      </c>
      <c r="O129" s="17"/>
    </row>
    <row r="130" spans="1:15" ht="15.75" thickBot="1">
      <c r="A130" s="285">
        <v>48</v>
      </c>
      <c r="B130" s="669" t="s">
        <v>172</v>
      </c>
      <c r="C130" s="437">
        <f>C94+C106+C118+C129</f>
        <v>0</v>
      </c>
      <c r="D130" s="438"/>
      <c r="E130" s="437">
        <f>E94+E106+E118+E129</f>
        <v>0</v>
      </c>
      <c r="F130" s="438"/>
      <c r="G130" s="437">
        <f>G94+G106+G118+G129</f>
        <v>0</v>
      </c>
      <c r="H130" s="327">
        <f>H94+H106+H118+H129</f>
        <v>0</v>
      </c>
      <c r="I130" s="439">
        <f>C130+E130-G130+H130</f>
        <v>0</v>
      </c>
      <c r="J130" s="325"/>
      <c r="K130" s="325"/>
      <c r="L130" s="112"/>
      <c r="M130" s="112"/>
      <c r="N130" s="257">
        <v>48</v>
      </c>
      <c r="O130" s="17"/>
    </row>
    <row r="131" spans="1:15">
      <c r="A131" s="17"/>
      <c r="B131" s="17"/>
      <c r="C131" s="17"/>
      <c r="D131" s="17"/>
      <c r="E131" s="17"/>
      <c r="F131" s="17"/>
      <c r="G131" s="17"/>
      <c r="H131" s="17"/>
      <c r="I131" s="17"/>
      <c r="J131" s="17"/>
      <c r="K131" s="17"/>
      <c r="L131" s="17"/>
      <c r="M131" s="17"/>
      <c r="N131" s="291"/>
      <c r="O131" s="17"/>
    </row>
    <row r="132" spans="1:15" ht="15.75">
      <c r="A132" s="114" t="s">
        <v>2198</v>
      </c>
      <c r="B132" s="69"/>
      <c r="C132" s="69"/>
      <c r="D132" s="17"/>
      <c r="E132" s="69"/>
      <c r="F132" s="69"/>
      <c r="G132" s="69"/>
      <c r="H132" s="69"/>
      <c r="I132" s="114" t="str">
        <f>A132</f>
        <v>FERC FORM NO.1 (ED.  12-89) NYPSC Modified-96</v>
      </c>
      <c r="J132" s="69"/>
      <c r="K132" s="17"/>
      <c r="L132" s="69"/>
      <c r="M132" s="69" t="s">
        <v>2199</v>
      </c>
      <c r="N132" s="69"/>
      <c r="O132" s="17"/>
    </row>
    <row r="133" spans="1:15">
      <c r="A133" s="69" t="s">
        <v>2203</v>
      </c>
      <c r="B133" s="69"/>
      <c r="C133" s="69"/>
      <c r="D133" s="69"/>
      <c r="E133" s="69"/>
      <c r="F133" s="69"/>
      <c r="G133" s="69"/>
      <c r="H133" s="69"/>
      <c r="I133" s="69" t="s">
        <v>2204</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128"/>
  <sheetViews>
    <sheetView defaultGridColor="0" topLeftCell="A7" colorId="22" zoomScaleNormal="100" workbookViewId="0">
      <selection activeCell="B33" sqref="B33"/>
    </sheetView>
  </sheetViews>
  <sheetFormatPr defaultColWidth="9.6640625" defaultRowHeight="15"/>
  <cols>
    <col min="1" max="1" width="4.6640625" style="1538" customWidth="1"/>
    <col min="2" max="2" width="28.6640625" style="1538" customWidth="1"/>
    <col min="3" max="3" width="16.6640625" style="1538" customWidth="1"/>
    <col min="4" max="4" width="7.6640625" style="1538" customWidth="1"/>
    <col min="5" max="7" width="16.6640625" style="1538" customWidth="1"/>
    <col min="8" max="16384" width="9.6640625" style="1538"/>
  </cols>
  <sheetData>
    <row r="1" spans="1:8">
      <c r="A1" s="2030" t="s">
        <v>1799</v>
      </c>
      <c r="B1" s="2031"/>
      <c r="C1" s="2033"/>
      <c r="D1" s="2031" t="s">
        <v>3290</v>
      </c>
      <c r="E1" s="2031"/>
      <c r="F1" s="2077" t="s">
        <v>1801</v>
      </c>
      <c r="G1" s="2125" t="s">
        <v>1802</v>
      </c>
      <c r="H1" s="1561"/>
    </row>
    <row r="2" spans="1:8">
      <c r="A2" s="1539" t="str">
        <f>'Data Sheet'!$C$25</f>
        <v xml:space="preserve">New York State Electric &amp; Gas Corporation </v>
      </c>
      <c r="C2" s="1591"/>
      <c r="D2" s="1538" t="s">
        <v>1156</v>
      </c>
      <c r="F2" s="2056" t="s">
        <v>1804</v>
      </c>
      <c r="G2" s="2091"/>
      <c r="H2" s="1561"/>
    </row>
    <row r="3" spans="1:8" ht="15" customHeight="1">
      <c r="A3" s="2036"/>
      <c r="B3" s="1599"/>
      <c r="C3" s="1591"/>
      <c r="D3" s="1538" t="s">
        <v>1157</v>
      </c>
      <c r="F3" s="1600" t="str">
        <f>'Data Sheet'!$C$40</f>
        <v xml:space="preserve"> </v>
      </c>
      <c r="G3" s="2039" t="str">
        <f>'Data Sheet'!$C$38</f>
        <v>12/31/2017</v>
      </c>
      <c r="H3" s="1561"/>
    </row>
    <row r="4" spans="1:8" ht="15" customHeight="1">
      <c r="A4" s="2040" t="s">
        <v>2205</v>
      </c>
      <c r="B4" s="2041"/>
      <c r="C4" s="2042"/>
      <c r="D4" s="2042"/>
      <c r="E4" s="2042"/>
      <c r="F4" s="2042"/>
      <c r="G4" s="2043"/>
      <c r="H4" s="1561"/>
    </row>
    <row r="5" spans="1:8">
      <c r="A5" s="2045" t="s">
        <v>2398</v>
      </c>
      <c r="B5" s="1538" t="s">
        <v>2206</v>
      </c>
      <c r="G5" s="2035"/>
      <c r="H5" s="1561"/>
    </row>
    <row r="6" spans="1:8">
      <c r="A6" s="2045" t="s">
        <v>2315</v>
      </c>
      <c r="B6" s="1538" t="s">
        <v>2207</v>
      </c>
      <c r="G6" s="2035"/>
      <c r="H6" s="1561"/>
    </row>
    <row r="7" spans="1:8">
      <c r="A7" s="2660" t="s">
        <v>2316</v>
      </c>
      <c r="B7" s="3451" t="s">
        <v>4624</v>
      </c>
      <c r="C7" s="3451"/>
      <c r="D7" s="3451"/>
      <c r="E7" s="3451"/>
      <c r="F7" s="3451"/>
      <c r="G7" s="3452"/>
      <c r="H7" s="1561"/>
    </row>
    <row r="8" spans="1:8">
      <c r="A8" s="2661"/>
      <c r="B8" s="3453"/>
      <c r="C8" s="3453"/>
      <c r="D8" s="3453"/>
      <c r="E8" s="3453"/>
      <c r="F8" s="3453"/>
      <c r="G8" s="3454"/>
      <c r="H8" s="1561"/>
    </row>
    <row r="9" spans="1:8">
      <c r="A9" s="2129"/>
      <c r="B9" s="2056"/>
      <c r="C9" s="2052" t="s">
        <v>1834</v>
      </c>
      <c r="D9" s="2126" t="s">
        <v>543</v>
      </c>
      <c r="E9" s="2041"/>
      <c r="F9" s="2056"/>
      <c r="G9" s="2184" t="s">
        <v>1834</v>
      </c>
      <c r="H9" s="1561"/>
    </row>
    <row r="10" spans="1:8">
      <c r="A10" s="2129"/>
      <c r="B10" s="2185" t="s">
        <v>2208</v>
      </c>
      <c r="C10" s="2052" t="s">
        <v>881</v>
      </c>
      <c r="D10" s="2185" t="s">
        <v>1836</v>
      </c>
      <c r="E10" s="2056"/>
      <c r="F10" s="2185" t="s">
        <v>540</v>
      </c>
      <c r="G10" s="2184" t="s">
        <v>2517</v>
      </c>
      <c r="H10" s="1561"/>
    </row>
    <row r="11" spans="1:8">
      <c r="A11" s="2129" t="s">
        <v>1728</v>
      </c>
      <c r="B11" s="2185" t="s">
        <v>2209</v>
      </c>
      <c r="C11" s="2052" t="s">
        <v>558</v>
      </c>
      <c r="D11" s="2185" t="s">
        <v>176</v>
      </c>
      <c r="E11" s="2052" t="s">
        <v>1838</v>
      </c>
      <c r="F11" s="2056"/>
      <c r="G11" s="2184"/>
      <c r="H11" s="1561"/>
    </row>
    <row r="12" spans="1:8">
      <c r="A12" s="2130" t="s">
        <v>1731</v>
      </c>
      <c r="B12" s="2132" t="s">
        <v>3021</v>
      </c>
      <c r="C12" s="2132" t="s">
        <v>3022</v>
      </c>
      <c r="D12" s="2132" t="s">
        <v>3023</v>
      </c>
      <c r="E12" s="2132" t="s">
        <v>3024</v>
      </c>
      <c r="F12" s="2126" t="s">
        <v>2346</v>
      </c>
      <c r="G12" s="2059" t="s">
        <v>2347</v>
      </c>
      <c r="H12" s="1561"/>
    </row>
    <row r="13" spans="1:8">
      <c r="A13" s="2129">
        <v>1</v>
      </c>
      <c r="B13" s="2052"/>
      <c r="C13" s="2186"/>
      <c r="D13" s="2187"/>
      <c r="E13" s="2186"/>
      <c r="F13" s="2186"/>
      <c r="G13" s="2188"/>
      <c r="H13" s="1561"/>
    </row>
    <row r="14" spans="1:8">
      <c r="A14" s="2129">
        <v>2</v>
      </c>
      <c r="B14" s="2955" t="s">
        <v>5355</v>
      </c>
      <c r="C14" s="2189">
        <v>4343554</v>
      </c>
      <c r="D14" s="2187" t="s">
        <v>4822</v>
      </c>
      <c r="E14" s="2189">
        <v>12720874</v>
      </c>
      <c r="F14" s="2189">
        <v>12603252</v>
      </c>
      <c r="G14" s="2190">
        <f t="shared" ref="G14:G26" si="0">C14-E14+F14</f>
        <v>4225932</v>
      </c>
      <c r="H14" s="1561"/>
    </row>
    <row r="15" spans="1:8">
      <c r="A15" s="2129">
        <v>3</v>
      </c>
      <c r="B15" s="2056"/>
      <c r="C15" s="2189"/>
      <c r="D15" s="2187"/>
      <c r="E15" s="2189"/>
      <c r="F15" s="2189"/>
      <c r="G15" s="2190"/>
      <c r="H15" s="1561"/>
    </row>
    <row r="16" spans="1:8">
      <c r="A16" s="2129">
        <v>4</v>
      </c>
      <c r="B16" s="2955" t="s">
        <v>5356</v>
      </c>
      <c r="C16" s="2189">
        <v>4523000</v>
      </c>
      <c r="D16" s="2187">
        <v>232</v>
      </c>
      <c r="E16" s="2189">
        <v>625988</v>
      </c>
      <c r="F16" s="2189">
        <v>802388</v>
      </c>
      <c r="G16" s="2190">
        <f t="shared" si="0"/>
        <v>4699400</v>
      </c>
      <c r="H16" s="1561"/>
    </row>
    <row r="17" spans="1:8">
      <c r="A17" s="2129">
        <v>5</v>
      </c>
      <c r="B17" s="2056"/>
      <c r="C17" s="2189"/>
      <c r="D17" s="2187"/>
      <c r="E17" s="2189"/>
      <c r="F17" s="2189"/>
      <c r="G17" s="2190"/>
      <c r="H17" s="1561"/>
    </row>
    <row r="18" spans="1:8">
      <c r="A18" s="2129">
        <v>6</v>
      </c>
      <c r="B18" s="2955" t="s">
        <v>5357</v>
      </c>
      <c r="C18" s="2189">
        <v>675077</v>
      </c>
      <c r="D18" s="2187">
        <v>242</v>
      </c>
      <c r="E18" s="2189">
        <v>123302</v>
      </c>
      <c r="F18" s="2189">
        <v>414038</v>
      </c>
      <c r="G18" s="2190">
        <f t="shared" si="0"/>
        <v>965813</v>
      </c>
      <c r="H18" s="1561"/>
    </row>
    <row r="19" spans="1:8">
      <c r="A19" s="2129">
        <v>7</v>
      </c>
      <c r="B19" s="2056"/>
      <c r="C19" s="2189"/>
      <c r="D19" s="2187"/>
      <c r="E19" s="2189"/>
      <c r="F19" s="2189"/>
      <c r="G19" s="2190"/>
      <c r="H19" s="1561"/>
    </row>
    <row r="20" spans="1:8">
      <c r="A20" s="2129">
        <v>8</v>
      </c>
      <c r="B20" s="2955" t="s">
        <v>5358</v>
      </c>
      <c r="C20" s="2189">
        <v>12889961</v>
      </c>
      <c r="D20" s="2187" t="s">
        <v>4822</v>
      </c>
      <c r="E20" s="2189">
        <v>33597655</v>
      </c>
      <c r="F20" s="2189">
        <v>40630615</v>
      </c>
      <c r="G20" s="2190">
        <f t="shared" si="0"/>
        <v>19922921</v>
      </c>
      <c r="H20" s="1561"/>
    </row>
    <row r="21" spans="1:8">
      <c r="A21" s="2129">
        <v>9</v>
      </c>
      <c r="B21" s="2056"/>
      <c r="C21" s="2189"/>
      <c r="D21" s="2187"/>
      <c r="E21" s="2189"/>
      <c r="F21" s="2189"/>
      <c r="G21" s="2190"/>
      <c r="H21" s="1561"/>
    </row>
    <row r="22" spans="1:8">
      <c r="A22" s="2129">
        <v>10</v>
      </c>
      <c r="B22" s="2955" t="s">
        <v>5359</v>
      </c>
      <c r="C22" s="2189">
        <v>260317</v>
      </c>
      <c r="D22" s="2187"/>
      <c r="E22" s="2189">
        <v>0</v>
      </c>
      <c r="F22" s="2189">
        <v>0</v>
      </c>
      <c r="G22" s="2190">
        <f t="shared" si="0"/>
        <v>260317</v>
      </c>
      <c r="H22" s="1561"/>
    </row>
    <row r="23" spans="1:8">
      <c r="A23" s="2129">
        <v>11</v>
      </c>
      <c r="B23" s="2056"/>
      <c r="C23" s="2189"/>
      <c r="D23" s="2187"/>
      <c r="E23" s="2189"/>
      <c r="F23" s="2189"/>
      <c r="G23" s="2190"/>
      <c r="H23" s="1561"/>
    </row>
    <row r="24" spans="1:8">
      <c r="A24" s="2129">
        <v>12</v>
      </c>
      <c r="B24" s="2955" t="s">
        <v>5360</v>
      </c>
      <c r="C24" s="2189">
        <v>89897</v>
      </c>
      <c r="D24" s="2187">
        <v>232</v>
      </c>
      <c r="E24" s="2189">
        <v>65000</v>
      </c>
      <c r="F24" s="2189">
        <v>0</v>
      </c>
      <c r="G24" s="2190">
        <f t="shared" si="0"/>
        <v>24897</v>
      </c>
      <c r="H24" s="1561"/>
    </row>
    <row r="25" spans="1:8">
      <c r="A25" s="2129">
        <v>13</v>
      </c>
      <c r="B25" s="2056"/>
      <c r="C25" s="2189"/>
      <c r="D25" s="2187"/>
      <c r="E25" s="2189"/>
      <c r="F25" s="2189"/>
      <c r="G25" s="2190"/>
      <c r="H25" s="1561"/>
    </row>
    <row r="26" spans="1:8">
      <c r="A26" s="2129">
        <v>14</v>
      </c>
      <c r="B26" s="2955" t="s">
        <v>5361</v>
      </c>
      <c r="C26" s="2189">
        <v>2614</v>
      </c>
      <c r="D26" s="2187">
        <v>143</v>
      </c>
      <c r="E26" s="2189">
        <v>80682</v>
      </c>
      <c r="F26" s="2189">
        <v>83442</v>
      </c>
      <c r="G26" s="2190">
        <f t="shared" si="0"/>
        <v>5374</v>
      </c>
      <c r="H26" s="1561"/>
    </row>
    <row r="27" spans="1:8">
      <c r="A27" s="2129">
        <v>15</v>
      </c>
      <c r="B27" s="2955" t="s">
        <v>5362</v>
      </c>
      <c r="C27" s="2189"/>
      <c r="D27" s="2187"/>
      <c r="E27" s="2189"/>
      <c r="F27" s="2189"/>
      <c r="G27" s="2190"/>
      <c r="H27" s="1561"/>
    </row>
    <row r="28" spans="1:8">
      <c r="A28" s="2129">
        <v>16</v>
      </c>
      <c r="B28" s="2056"/>
      <c r="C28" s="2189"/>
      <c r="D28" s="2187"/>
      <c r="E28" s="2189"/>
      <c r="F28" s="2189"/>
      <c r="G28" s="2190"/>
      <c r="H28" s="1561"/>
    </row>
    <row r="29" spans="1:8">
      <c r="A29" s="2129">
        <v>17</v>
      </c>
      <c r="B29" s="2955" t="s">
        <v>5364</v>
      </c>
      <c r="C29" s="2945"/>
      <c r="D29" s="2921">
        <v>920</v>
      </c>
      <c r="E29" s="2945">
        <v>22814</v>
      </c>
      <c r="F29" s="2945">
        <v>1314790</v>
      </c>
      <c r="G29" s="2190">
        <f t="shared" ref="G29:G32" si="1">C29-E29+F29</f>
        <v>1291976</v>
      </c>
      <c r="H29" s="1561"/>
    </row>
    <row r="30" spans="1:8">
      <c r="A30" s="2129">
        <v>18</v>
      </c>
      <c r="B30" s="2955" t="s">
        <v>5365</v>
      </c>
      <c r="C30" s="2945"/>
      <c r="D30" s="2921"/>
      <c r="E30" s="2945"/>
      <c r="F30" s="2945"/>
      <c r="G30" s="2190"/>
      <c r="H30" s="1561"/>
    </row>
    <row r="31" spans="1:8">
      <c r="A31" s="2129">
        <v>19</v>
      </c>
      <c r="B31" s="2955"/>
      <c r="C31" s="2945"/>
      <c r="D31" s="2921"/>
      <c r="E31" s="2945"/>
      <c r="F31" s="2945"/>
      <c r="G31" s="2190"/>
      <c r="H31" s="1561"/>
    </row>
    <row r="32" spans="1:8">
      <c r="A32" s="2129">
        <v>20</v>
      </c>
      <c r="B32" s="2955" t="s">
        <v>5363</v>
      </c>
      <c r="C32" s="2945"/>
      <c r="D32" s="2921"/>
      <c r="E32" s="2945"/>
      <c r="F32" s="2945">
        <v>244981</v>
      </c>
      <c r="G32" s="2190">
        <f t="shared" si="1"/>
        <v>244981</v>
      </c>
      <c r="H32" s="1561"/>
    </row>
    <row r="33" spans="1:8">
      <c r="A33" s="2129">
        <v>21</v>
      </c>
      <c r="B33" s="2955"/>
      <c r="C33" s="2025"/>
      <c r="D33" s="1813"/>
      <c r="E33" s="2025"/>
      <c r="F33" s="2025"/>
      <c r="G33" s="2190"/>
      <c r="H33" s="1561"/>
    </row>
    <row r="34" spans="1:8">
      <c r="A34" s="2129">
        <v>22</v>
      </c>
      <c r="B34" s="2056"/>
      <c r="C34" s="2025"/>
      <c r="D34" s="1813"/>
      <c r="E34" s="2025"/>
      <c r="F34" s="2025"/>
      <c r="G34" s="2190"/>
      <c r="H34" s="1561"/>
    </row>
    <row r="35" spans="1:8">
      <c r="A35" s="2129">
        <v>23</v>
      </c>
      <c r="B35" s="2955"/>
      <c r="C35" s="2025"/>
      <c r="D35" s="1813"/>
      <c r="E35" s="2025"/>
      <c r="F35" s="2025"/>
      <c r="G35" s="2190"/>
      <c r="H35" s="1561"/>
    </row>
    <row r="36" spans="1:8">
      <c r="A36" s="2129">
        <v>24</v>
      </c>
      <c r="B36" s="2955"/>
      <c r="C36" s="2025"/>
      <c r="D36" s="1813"/>
      <c r="E36" s="2025"/>
      <c r="F36" s="2025"/>
      <c r="G36" s="2190"/>
      <c r="H36" s="1561"/>
    </row>
    <row r="37" spans="1:8">
      <c r="A37" s="2129">
        <v>25</v>
      </c>
      <c r="B37" s="2056"/>
      <c r="C37" s="2025"/>
      <c r="D37" s="1813"/>
      <c r="E37" s="2025"/>
      <c r="F37" s="2025"/>
      <c r="G37" s="2190"/>
      <c r="H37" s="1561"/>
    </row>
    <row r="38" spans="1:8">
      <c r="A38" s="2129">
        <v>26</v>
      </c>
      <c r="B38" s="2955"/>
      <c r="C38" s="2025"/>
      <c r="D38" s="1813"/>
      <c r="E38" s="2025"/>
      <c r="F38" s="2025"/>
      <c r="G38" s="2190"/>
      <c r="H38" s="1561"/>
    </row>
    <row r="39" spans="1:8">
      <c r="A39" s="2129">
        <v>27</v>
      </c>
      <c r="B39" s="2056"/>
      <c r="C39" s="2025"/>
      <c r="D39" s="1813"/>
      <c r="E39" s="2025"/>
      <c r="F39" s="2025"/>
      <c r="G39" s="2190"/>
      <c r="H39" s="1561"/>
    </row>
    <row r="40" spans="1:8">
      <c r="A40" s="2129">
        <v>28</v>
      </c>
      <c r="B40" s="2056"/>
      <c r="C40" s="2025"/>
      <c r="D40" s="1813"/>
      <c r="E40" s="2025"/>
      <c r="F40" s="2025"/>
      <c r="G40" s="2190"/>
      <c r="H40" s="1561"/>
    </row>
    <row r="41" spans="1:8">
      <c r="A41" s="2129">
        <v>29</v>
      </c>
      <c r="B41" s="2056"/>
      <c r="C41" s="2025"/>
      <c r="D41" s="1813"/>
      <c r="E41" s="2025"/>
      <c r="F41" s="2025"/>
      <c r="G41" s="2190"/>
      <c r="H41" s="1561"/>
    </row>
    <row r="42" spans="1:8">
      <c r="A42" s="2129">
        <v>30</v>
      </c>
      <c r="B42" s="2056"/>
      <c r="C42" s="2025"/>
      <c r="D42" s="1813"/>
      <c r="E42" s="2025"/>
      <c r="F42" s="2025"/>
      <c r="G42" s="2190"/>
      <c r="H42" s="1561"/>
    </row>
    <row r="43" spans="1:8">
      <c r="A43" s="2129">
        <v>31</v>
      </c>
      <c r="B43" s="2056"/>
      <c r="C43" s="2025"/>
      <c r="D43" s="1813"/>
      <c r="E43" s="2025"/>
      <c r="F43" s="2025"/>
      <c r="G43" s="2190"/>
      <c r="H43" s="1561"/>
    </row>
    <row r="44" spans="1:8">
      <c r="A44" s="2129">
        <v>32</v>
      </c>
      <c r="B44" s="2056"/>
      <c r="C44" s="2025"/>
      <c r="D44" s="1813"/>
      <c r="E44" s="2025"/>
      <c r="F44" s="2025"/>
      <c r="G44" s="2190"/>
      <c r="H44" s="1561"/>
    </row>
    <row r="45" spans="1:8">
      <c r="A45" s="2129">
        <v>33</v>
      </c>
      <c r="B45" s="2056"/>
      <c r="C45" s="2025"/>
      <c r="D45" s="1813"/>
      <c r="E45" s="2025"/>
      <c r="F45" s="2025"/>
      <c r="G45" s="2190"/>
      <c r="H45" s="1561"/>
    </row>
    <row r="46" spans="1:8">
      <c r="A46" s="2129">
        <v>34</v>
      </c>
      <c r="B46" s="2056"/>
      <c r="C46" s="2025"/>
      <c r="D46" s="1813"/>
      <c r="E46" s="2025"/>
      <c r="F46" s="2025"/>
      <c r="G46" s="2190"/>
      <c r="H46" s="1561"/>
    </row>
    <row r="47" spans="1:8">
      <c r="A47" s="2129">
        <v>35</v>
      </c>
      <c r="B47" s="2056"/>
      <c r="C47" s="2025"/>
      <c r="D47" s="1813"/>
      <c r="E47" s="2025"/>
      <c r="F47" s="2025"/>
      <c r="G47" s="2190"/>
      <c r="H47" s="1561"/>
    </row>
    <row r="48" spans="1:8">
      <c r="A48" s="2129">
        <v>36</v>
      </c>
      <c r="B48" s="2056"/>
      <c r="C48" s="2025"/>
      <c r="D48" s="1813"/>
      <c r="E48" s="2025"/>
      <c r="F48" s="2025"/>
      <c r="G48" s="2190"/>
      <c r="H48" s="1561"/>
    </row>
    <row r="49" spans="1:8">
      <c r="A49" s="2129">
        <v>37</v>
      </c>
      <c r="B49" s="2056"/>
      <c r="C49" s="2025"/>
      <c r="D49" s="1813"/>
      <c r="E49" s="2025"/>
      <c r="F49" s="2025"/>
      <c r="G49" s="2190"/>
      <c r="H49" s="1561"/>
    </row>
    <row r="50" spans="1:8">
      <c r="A50" s="2129">
        <v>38</v>
      </c>
      <c r="B50" s="2056"/>
      <c r="C50" s="2025"/>
      <c r="D50" s="1813"/>
      <c r="E50" s="2025"/>
      <c r="F50" s="2025"/>
      <c r="G50" s="2190"/>
      <c r="H50" s="1561"/>
    </row>
    <row r="51" spans="1:8">
      <c r="A51" s="2129">
        <v>39</v>
      </c>
      <c r="B51" s="2056"/>
      <c r="C51" s="2025"/>
      <c r="D51" s="1813"/>
      <c r="E51" s="2025"/>
      <c r="F51" s="2025"/>
      <c r="G51" s="2190"/>
      <c r="H51" s="1561"/>
    </row>
    <row r="52" spans="1:8">
      <c r="A52" s="2129">
        <v>40</v>
      </c>
      <c r="B52" s="2056"/>
      <c r="C52" s="2025"/>
      <c r="D52" s="1813"/>
      <c r="E52" s="2025"/>
      <c r="F52" s="2025"/>
      <c r="G52" s="2190"/>
      <c r="H52" s="1561"/>
    </row>
    <row r="53" spans="1:8">
      <c r="A53" s="2129">
        <v>41</v>
      </c>
      <c r="B53" s="2056"/>
      <c r="C53" s="2025"/>
      <c r="D53" s="1813"/>
      <c r="E53" s="2025"/>
      <c r="F53" s="2025"/>
      <c r="G53" s="2190"/>
      <c r="H53" s="1561"/>
    </row>
    <row r="54" spans="1:8">
      <c r="A54" s="2129">
        <v>42</v>
      </c>
      <c r="B54" s="2056"/>
      <c r="C54" s="2025"/>
      <c r="D54" s="1813"/>
      <c r="E54" s="2025"/>
      <c r="F54" s="2025"/>
      <c r="G54" s="2190"/>
      <c r="H54" s="1561"/>
    </row>
    <row r="55" spans="1:8">
      <c r="A55" s="2129">
        <v>43</v>
      </c>
      <c r="B55" s="2056"/>
      <c r="C55" s="2025"/>
      <c r="D55" s="1813"/>
      <c r="E55" s="2025"/>
      <c r="F55" s="2025"/>
      <c r="G55" s="2190"/>
      <c r="H55" s="1561"/>
    </row>
    <row r="56" spans="1:8">
      <c r="A56" s="2129">
        <v>44</v>
      </c>
      <c r="B56" s="2056"/>
      <c r="C56" s="2025"/>
      <c r="D56" s="1813"/>
      <c r="E56" s="2025"/>
      <c r="F56" s="2025"/>
      <c r="G56" s="2190"/>
      <c r="H56" s="1561"/>
    </row>
    <row r="57" spans="1:8">
      <c r="A57" s="2129">
        <v>45</v>
      </c>
      <c r="B57" s="2056"/>
      <c r="C57" s="2025"/>
      <c r="D57" s="1813"/>
      <c r="E57" s="2025"/>
      <c r="F57" s="2025"/>
      <c r="G57" s="2190"/>
      <c r="H57" s="1561"/>
    </row>
    <row r="58" spans="1:8">
      <c r="A58" s="2129">
        <v>46</v>
      </c>
      <c r="B58" s="2056" t="s">
        <v>546</v>
      </c>
      <c r="C58" s="2025">
        <f>C119</f>
        <v>0</v>
      </c>
      <c r="D58" s="2191"/>
      <c r="E58" s="2025">
        <f>E119</f>
        <v>0</v>
      </c>
      <c r="F58" s="2025">
        <f>F119</f>
        <v>0</v>
      </c>
      <c r="G58" s="2190"/>
      <c r="H58" s="1561"/>
    </row>
    <row r="59" spans="1:8" ht="15.75" thickBot="1">
      <c r="A59" s="2192">
        <v>47</v>
      </c>
      <c r="B59" s="2193" t="s">
        <v>172</v>
      </c>
      <c r="C59" s="1986">
        <f>SUM(C13:C58)</f>
        <v>22784420</v>
      </c>
      <c r="D59" s="2194"/>
      <c r="E59" s="1986">
        <f>SUM(E13:E58)</f>
        <v>47236315</v>
      </c>
      <c r="F59" s="1986">
        <f>SUM(F13:F58)</f>
        <v>56093506</v>
      </c>
      <c r="G59" s="1983">
        <f>SUM(G13:G58)</f>
        <v>31641611</v>
      </c>
      <c r="H59" s="1561"/>
    </row>
    <row r="60" spans="1:8">
      <c r="A60" s="2662" t="s">
        <v>4673</v>
      </c>
      <c r="B60" s="2657"/>
      <c r="C60" s="1638"/>
      <c r="E60" s="1638"/>
      <c r="F60" s="1638"/>
      <c r="G60" s="1638" t="s">
        <v>2210</v>
      </c>
      <c r="H60" s="1561"/>
    </row>
    <row r="61" spans="1:8">
      <c r="A61" s="1638" t="s">
        <v>2211</v>
      </c>
      <c r="B61" s="1638"/>
      <c r="C61" s="1638"/>
      <c r="D61" s="1638"/>
      <c r="E61" s="1638"/>
      <c r="F61" s="1638"/>
      <c r="G61" s="1638"/>
      <c r="H61" s="1561"/>
    </row>
    <row r="62" spans="1:8">
      <c r="H62" s="1561"/>
    </row>
    <row r="63" spans="1:8" ht="15.75">
      <c r="A63" s="2195" t="s">
        <v>566</v>
      </c>
      <c r="B63" s="1638"/>
      <c r="C63" s="1638"/>
      <c r="D63" s="1638"/>
      <c r="E63" s="1638"/>
      <c r="F63" s="1638"/>
      <c r="G63" s="1638"/>
      <c r="H63" s="1561"/>
    </row>
    <row r="64" spans="1:8">
      <c r="H64" s="1561"/>
    </row>
    <row r="65" spans="1:8" ht="15.75" thickBot="1">
      <c r="A65" s="1538" t="str">
        <f>'Data Sheet'!$C$22</f>
        <v>Please fill in the following:</v>
      </c>
      <c r="F65" s="2196">
        <f>'Data Sheet'!$C$37</f>
        <v>0</v>
      </c>
      <c r="G65" s="1538">
        <f>'Data Sheet'!$C$35</f>
        <v>0</v>
      </c>
      <c r="H65" s="1561"/>
    </row>
    <row r="66" spans="1:8">
      <c r="A66" s="2197"/>
      <c r="B66" s="2198"/>
      <c r="C66" s="2198"/>
      <c r="D66" s="2198"/>
      <c r="E66" s="2198"/>
      <c r="F66" s="2198"/>
      <c r="G66" s="2199"/>
      <c r="H66" s="1561"/>
    </row>
    <row r="67" spans="1:8">
      <c r="A67" s="2200" t="s">
        <v>2205</v>
      </c>
      <c r="B67" s="1638"/>
      <c r="C67" s="1638"/>
      <c r="D67" s="1638"/>
      <c r="E67" s="1638"/>
      <c r="F67" s="1638"/>
      <c r="G67" s="2201"/>
      <c r="H67" s="1561"/>
    </row>
    <row r="68" spans="1:8">
      <c r="A68" s="2045"/>
      <c r="G68" s="2035"/>
      <c r="H68" s="1561"/>
    </row>
    <row r="69" spans="1:8">
      <c r="A69" s="2202"/>
      <c r="B69" s="2047"/>
      <c r="C69" s="2203" t="s">
        <v>1834</v>
      </c>
      <c r="D69" s="2085" t="s">
        <v>543</v>
      </c>
      <c r="E69" s="2042"/>
      <c r="F69" s="2047"/>
      <c r="G69" s="2204" t="s">
        <v>1834</v>
      </c>
      <c r="H69" s="1561"/>
    </row>
    <row r="70" spans="1:8">
      <c r="A70" s="2129"/>
      <c r="B70" s="2185" t="s">
        <v>2208</v>
      </c>
      <c r="C70" s="2052" t="s">
        <v>881</v>
      </c>
      <c r="D70" s="2185" t="s">
        <v>1836</v>
      </c>
      <c r="E70" s="2056"/>
      <c r="F70" s="2185" t="s">
        <v>540</v>
      </c>
      <c r="G70" s="2184" t="s">
        <v>2517</v>
      </c>
      <c r="H70" s="1561"/>
    </row>
    <row r="71" spans="1:8">
      <c r="A71" s="2129" t="s">
        <v>1728</v>
      </c>
      <c r="B71" s="2185" t="s">
        <v>2209</v>
      </c>
      <c r="C71" s="2052" t="s">
        <v>558</v>
      </c>
      <c r="D71" s="2185" t="s">
        <v>176</v>
      </c>
      <c r="E71" s="2052" t="s">
        <v>1838</v>
      </c>
      <c r="F71" s="2056"/>
      <c r="G71" s="2184"/>
      <c r="H71" s="1561"/>
    </row>
    <row r="72" spans="1:8">
      <c r="A72" s="2130" t="s">
        <v>1731</v>
      </c>
      <c r="B72" s="2132" t="s">
        <v>3021</v>
      </c>
      <c r="C72" s="2132" t="s">
        <v>3022</v>
      </c>
      <c r="D72" s="2132" t="s">
        <v>3023</v>
      </c>
      <c r="E72" s="2132" t="s">
        <v>3024</v>
      </c>
      <c r="F72" s="2126" t="s">
        <v>2346</v>
      </c>
      <c r="G72" s="2059" t="s">
        <v>2347</v>
      </c>
      <c r="H72" s="1561"/>
    </row>
    <row r="73" spans="1:8">
      <c r="A73" s="2129">
        <v>1</v>
      </c>
      <c r="B73" s="2052"/>
      <c r="C73" s="2189"/>
      <c r="D73" s="2205"/>
      <c r="E73" s="2189"/>
      <c r="F73" s="2189"/>
      <c r="G73" s="2188"/>
      <c r="H73" s="1561"/>
    </row>
    <row r="74" spans="1:8">
      <c r="A74" s="2129">
        <v>2</v>
      </c>
      <c r="B74" s="2955"/>
      <c r="C74" s="2189"/>
      <c r="D74" s="2205"/>
      <c r="E74" s="2189"/>
      <c r="F74" s="2189"/>
      <c r="G74" s="2190"/>
      <c r="H74" s="1561"/>
    </row>
    <row r="75" spans="1:8">
      <c r="A75" s="2129">
        <v>3</v>
      </c>
      <c r="B75" s="2056"/>
      <c r="C75" s="2189"/>
      <c r="D75" s="2205"/>
      <c r="E75" s="2189"/>
      <c r="F75" s="2189"/>
      <c r="G75" s="2190"/>
      <c r="H75" s="1561"/>
    </row>
    <row r="76" spans="1:8">
      <c r="A76" s="2129">
        <v>4</v>
      </c>
      <c r="B76" s="2955"/>
      <c r="C76" s="2189"/>
      <c r="D76" s="2205"/>
      <c r="E76" s="2189"/>
      <c r="F76" s="2189"/>
      <c r="G76" s="2190"/>
      <c r="H76" s="1561"/>
    </row>
    <row r="77" spans="1:8">
      <c r="A77" s="2129">
        <v>5</v>
      </c>
      <c r="B77" s="2056"/>
      <c r="C77" s="2189"/>
      <c r="D77" s="2205"/>
      <c r="E77" s="2189"/>
      <c r="F77" s="2189"/>
      <c r="G77" s="2190"/>
      <c r="H77" s="1561"/>
    </row>
    <row r="78" spans="1:8">
      <c r="A78" s="2129">
        <v>6</v>
      </c>
      <c r="B78" s="2955"/>
      <c r="C78" s="2189"/>
      <c r="D78" s="2205"/>
      <c r="E78" s="2189"/>
      <c r="F78" s="2189"/>
      <c r="G78" s="2190"/>
      <c r="H78" s="1561"/>
    </row>
    <row r="79" spans="1:8">
      <c r="A79" s="2129">
        <v>7</v>
      </c>
      <c r="B79" s="2056"/>
      <c r="C79" s="2189"/>
      <c r="D79" s="2205"/>
      <c r="E79" s="2189"/>
      <c r="F79" s="2189"/>
      <c r="G79" s="2190"/>
      <c r="H79" s="1561"/>
    </row>
    <row r="80" spans="1:8">
      <c r="A80" s="2129">
        <v>8</v>
      </c>
      <c r="B80" s="2955"/>
      <c r="C80" s="2189"/>
      <c r="D80" s="2205"/>
      <c r="E80" s="2189"/>
      <c r="F80" s="2189"/>
      <c r="G80" s="2190"/>
      <c r="H80" s="1561"/>
    </row>
    <row r="81" spans="1:8">
      <c r="A81" s="2129">
        <v>9</v>
      </c>
      <c r="B81" s="2056"/>
      <c r="C81" s="2189"/>
      <c r="D81" s="2205"/>
      <c r="E81" s="2189"/>
      <c r="F81" s="2189"/>
      <c r="G81" s="2190"/>
      <c r="H81" s="1561"/>
    </row>
    <row r="82" spans="1:8">
      <c r="A82" s="2129">
        <v>10</v>
      </c>
      <c r="B82" s="2955"/>
      <c r="C82" s="2189"/>
      <c r="D82" s="2205"/>
      <c r="E82" s="2189"/>
      <c r="F82" s="2189"/>
      <c r="G82" s="2190"/>
      <c r="H82" s="1561"/>
    </row>
    <row r="83" spans="1:8">
      <c r="A83" s="2129">
        <v>11</v>
      </c>
      <c r="B83" s="2056"/>
      <c r="C83" s="2189"/>
      <c r="D83" s="2186"/>
      <c r="E83" s="2189"/>
      <c r="F83" s="2189"/>
      <c r="G83" s="2190"/>
      <c r="H83" s="1561"/>
    </row>
    <row r="84" spans="1:8">
      <c r="A84" s="2129">
        <v>12</v>
      </c>
      <c r="B84" s="2955"/>
      <c r="C84" s="2189"/>
      <c r="D84" s="2205"/>
      <c r="E84" s="2189"/>
      <c r="F84" s="2189"/>
      <c r="G84" s="2190"/>
      <c r="H84" s="1561"/>
    </row>
    <row r="85" spans="1:8">
      <c r="A85" s="2129">
        <v>13</v>
      </c>
      <c r="B85" s="2056"/>
      <c r="C85" s="2189"/>
      <c r="D85" s="2205"/>
      <c r="E85" s="2189"/>
      <c r="F85" s="2189"/>
      <c r="G85" s="2190"/>
      <c r="H85" s="1561"/>
    </row>
    <row r="86" spans="1:8">
      <c r="A86" s="2129">
        <v>14</v>
      </c>
      <c r="B86" s="2955"/>
      <c r="C86" s="2189"/>
      <c r="D86" s="2205"/>
      <c r="E86" s="2189"/>
      <c r="F86" s="2189"/>
      <c r="G86" s="2190"/>
      <c r="H86" s="1561"/>
    </row>
    <row r="87" spans="1:8">
      <c r="A87" s="2129">
        <v>15</v>
      </c>
      <c r="B87" s="2955"/>
      <c r="C87" s="2189"/>
      <c r="D87" s="2205"/>
      <c r="E87" s="2189"/>
      <c r="F87" s="2189"/>
      <c r="G87" s="2190"/>
      <c r="H87" s="1561"/>
    </row>
    <row r="88" spans="1:8">
      <c r="A88" s="2129">
        <v>16</v>
      </c>
      <c r="B88" s="2056"/>
      <c r="C88" s="2189"/>
      <c r="D88" s="2205"/>
      <c r="E88" s="2189"/>
      <c r="F88" s="2189"/>
      <c r="G88" s="2190"/>
      <c r="H88" s="1561"/>
    </row>
    <row r="89" spans="1:8">
      <c r="A89" s="2129">
        <v>17</v>
      </c>
      <c r="B89" s="2955"/>
      <c r="C89" s="2189"/>
      <c r="D89" s="2205"/>
      <c r="E89" s="2189"/>
      <c r="F89" s="2189"/>
      <c r="G89" s="2190"/>
      <c r="H89" s="1561"/>
    </row>
    <row r="90" spans="1:8">
      <c r="A90" s="2129">
        <v>18</v>
      </c>
      <c r="B90" s="2056"/>
      <c r="C90" s="2189"/>
      <c r="D90" s="2205"/>
      <c r="E90" s="2189"/>
      <c r="F90" s="2189"/>
      <c r="G90" s="2190"/>
      <c r="H90" s="1561"/>
    </row>
    <row r="91" spans="1:8">
      <c r="A91" s="2129">
        <v>19</v>
      </c>
      <c r="B91" s="2957"/>
      <c r="C91" s="2962"/>
      <c r="D91" s="2056"/>
      <c r="E91" s="2025"/>
      <c r="F91" s="2945"/>
      <c r="G91" s="2190"/>
      <c r="H91" s="1561"/>
    </row>
    <row r="92" spans="1:8">
      <c r="A92" s="2129">
        <v>20</v>
      </c>
      <c r="B92" s="2056"/>
      <c r="C92" s="2025"/>
      <c r="D92" s="2056"/>
      <c r="E92" s="2025"/>
      <c r="F92" s="2025"/>
      <c r="G92" s="2190"/>
      <c r="H92" s="1561"/>
    </row>
    <row r="93" spans="1:8">
      <c r="A93" s="2129">
        <v>21</v>
      </c>
      <c r="B93" s="2056"/>
      <c r="C93" s="2025"/>
      <c r="D93" s="2056"/>
      <c r="E93" s="2025"/>
      <c r="F93" s="2025"/>
      <c r="G93" s="2190"/>
      <c r="H93" s="1561"/>
    </row>
    <row r="94" spans="1:8">
      <c r="A94" s="2129">
        <v>22</v>
      </c>
      <c r="B94" s="2056"/>
      <c r="C94" s="2025"/>
      <c r="D94" s="2134"/>
      <c r="E94" s="2025"/>
      <c r="F94" s="2025"/>
      <c r="G94" s="2190"/>
      <c r="H94" s="1561"/>
    </row>
    <row r="95" spans="1:8">
      <c r="A95" s="2129">
        <v>23</v>
      </c>
      <c r="B95" s="2056"/>
      <c r="C95" s="2025"/>
      <c r="D95" s="2134"/>
      <c r="E95" s="2025"/>
      <c r="F95" s="2025"/>
      <c r="G95" s="2190"/>
    </row>
    <row r="96" spans="1:8">
      <c r="A96" s="2129">
        <v>24</v>
      </c>
      <c r="B96" s="2056"/>
      <c r="C96" s="2025"/>
      <c r="D96" s="2134"/>
      <c r="E96" s="2025"/>
      <c r="F96" s="2025"/>
      <c r="G96" s="2190">
        <f t="shared" ref="G96:G118" si="2">C96-E96+F96</f>
        <v>0</v>
      </c>
    </row>
    <row r="97" spans="1:7">
      <c r="A97" s="2129">
        <v>25</v>
      </c>
      <c r="B97" s="2056"/>
      <c r="C97" s="2025"/>
      <c r="D97" s="2056"/>
      <c r="E97" s="2025"/>
      <c r="F97" s="2025"/>
      <c r="G97" s="2190">
        <f t="shared" si="2"/>
        <v>0</v>
      </c>
    </row>
    <row r="98" spans="1:7">
      <c r="A98" s="2129">
        <v>26</v>
      </c>
      <c r="B98" s="2056"/>
      <c r="C98" s="2025"/>
      <c r="D98" s="2056"/>
      <c r="E98" s="2025"/>
      <c r="F98" s="2025"/>
      <c r="G98" s="2190">
        <f t="shared" si="2"/>
        <v>0</v>
      </c>
    </row>
    <row r="99" spans="1:7">
      <c r="A99" s="2129">
        <v>27</v>
      </c>
      <c r="B99" s="2056"/>
      <c r="C99" s="2025"/>
      <c r="D99" s="2056"/>
      <c r="E99" s="2025"/>
      <c r="F99" s="2025"/>
      <c r="G99" s="2190">
        <f t="shared" si="2"/>
        <v>0</v>
      </c>
    </row>
    <row r="100" spans="1:7">
      <c r="A100" s="2129">
        <v>28</v>
      </c>
      <c r="B100" s="2056"/>
      <c r="C100" s="2025"/>
      <c r="D100" s="2056"/>
      <c r="E100" s="2025"/>
      <c r="F100" s="2025"/>
      <c r="G100" s="2190">
        <f t="shared" si="2"/>
        <v>0</v>
      </c>
    </row>
    <row r="101" spans="1:7">
      <c r="A101" s="2129">
        <v>29</v>
      </c>
      <c r="B101" s="2056"/>
      <c r="C101" s="2025"/>
      <c r="D101" s="2056"/>
      <c r="E101" s="2025"/>
      <c r="F101" s="2025"/>
      <c r="G101" s="2190">
        <f t="shared" si="2"/>
        <v>0</v>
      </c>
    </row>
    <row r="102" spans="1:7">
      <c r="A102" s="2129">
        <v>30</v>
      </c>
      <c r="B102" s="2056"/>
      <c r="C102" s="2025"/>
      <c r="D102" s="2056"/>
      <c r="E102" s="2025"/>
      <c r="F102" s="2025"/>
      <c r="G102" s="2190">
        <f t="shared" si="2"/>
        <v>0</v>
      </c>
    </row>
    <row r="103" spans="1:7">
      <c r="A103" s="2129">
        <v>31</v>
      </c>
      <c r="B103" s="2056"/>
      <c r="C103" s="2025"/>
      <c r="D103" s="2056"/>
      <c r="E103" s="2025"/>
      <c r="F103" s="2025"/>
      <c r="G103" s="2190">
        <f t="shared" si="2"/>
        <v>0</v>
      </c>
    </row>
    <row r="104" spans="1:7">
      <c r="A104" s="2129">
        <v>32</v>
      </c>
      <c r="B104" s="2056"/>
      <c r="C104" s="2025"/>
      <c r="D104" s="2056"/>
      <c r="E104" s="2025"/>
      <c r="F104" s="2025"/>
      <c r="G104" s="2190">
        <f t="shared" si="2"/>
        <v>0</v>
      </c>
    </row>
    <row r="105" spans="1:7">
      <c r="A105" s="2129">
        <v>33</v>
      </c>
      <c r="B105" s="2056"/>
      <c r="C105" s="2025"/>
      <c r="D105" s="2056"/>
      <c r="E105" s="2025"/>
      <c r="F105" s="2025"/>
      <c r="G105" s="2190">
        <f t="shared" si="2"/>
        <v>0</v>
      </c>
    </row>
    <row r="106" spans="1:7">
      <c r="A106" s="2129">
        <v>34</v>
      </c>
      <c r="B106" s="2056"/>
      <c r="C106" s="2025"/>
      <c r="D106" s="2056"/>
      <c r="E106" s="2025"/>
      <c r="F106" s="2025"/>
      <c r="G106" s="2190">
        <f t="shared" si="2"/>
        <v>0</v>
      </c>
    </row>
    <row r="107" spans="1:7">
      <c r="A107" s="2129">
        <v>35</v>
      </c>
      <c r="B107" s="2056"/>
      <c r="C107" s="2025"/>
      <c r="D107" s="2056"/>
      <c r="E107" s="2025"/>
      <c r="F107" s="2025"/>
      <c r="G107" s="2190">
        <f t="shared" si="2"/>
        <v>0</v>
      </c>
    </row>
    <row r="108" spans="1:7">
      <c r="A108" s="2129">
        <v>36</v>
      </c>
      <c r="B108" s="2056"/>
      <c r="C108" s="2025"/>
      <c r="D108" s="2056"/>
      <c r="E108" s="2025"/>
      <c r="F108" s="2025"/>
      <c r="G108" s="2190">
        <f t="shared" si="2"/>
        <v>0</v>
      </c>
    </row>
    <row r="109" spans="1:7">
      <c r="A109" s="2129">
        <v>37</v>
      </c>
      <c r="B109" s="2056"/>
      <c r="C109" s="2025"/>
      <c r="D109" s="2056"/>
      <c r="E109" s="2025"/>
      <c r="F109" s="2025"/>
      <c r="G109" s="2190">
        <f t="shared" si="2"/>
        <v>0</v>
      </c>
    </row>
    <row r="110" spans="1:7">
      <c r="A110" s="2129">
        <v>38</v>
      </c>
      <c r="B110" s="2056"/>
      <c r="C110" s="2025"/>
      <c r="D110" s="2056"/>
      <c r="E110" s="2025"/>
      <c r="F110" s="2025"/>
      <c r="G110" s="2190">
        <f t="shared" si="2"/>
        <v>0</v>
      </c>
    </row>
    <row r="111" spans="1:7">
      <c r="A111" s="2129">
        <v>39</v>
      </c>
      <c r="B111" s="2056"/>
      <c r="C111" s="2025"/>
      <c r="D111" s="2056"/>
      <c r="E111" s="2025"/>
      <c r="F111" s="2025"/>
      <c r="G111" s="2190">
        <f t="shared" si="2"/>
        <v>0</v>
      </c>
    </row>
    <row r="112" spans="1:7">
      <c r="A112" s="2129">
        <v>40</v>
      </c>
      <c r="B112" s="2056"/>
      <c r="C112" s="2025"/>
      <c r="D112" s="2056"/>
      <c r="E112" s="2025"/>
      <c r="F112" s="2025"/>
      <c r="G112" s="2190">
        <f t="shared" si="2"/>
        <v>0</v>
      </c>
    </row>
    <row r="113" spans="1:7">
      <c r="A113" s="2129">
        <v>41</v>
      </c>
      <c r="B113" s="2056"/>
      <c r="C113" s="2025"/>
      <c r="D113" s="2056"/>
      <c r="E113" s="2025"/>
      <c r="F113" s="2025"/>
      <c r="G113" s="2190">
        <f t="shared" si="2"/>
        <v>0</v>
      </c>
    </row>
    <row r="114" spans="1:7">
      <c r="A114" s="2129">
        <v>42</v>
      </c>
      <c r="B114" s="2056"/>
      <c r="C114" s="2025"/>
      <c r="D114" s="2056"/>
      <c r="E114" s="2025"/>
      <c r="F114" s="2025"/>
      <c r="G114" s="2190">
        <f t="shared" si="2"/>
        <v>0</v>
      </c>
    </row>
    <row r="115" spans="1:7">
      <c r="A115" s="2129">
        <v>43</v>
      </c>
      <c r="B115" s="2056"/>
      <c r="C115" s="2025"/>
      <c r="D115" s="2056"/>
      <c r="E115" s="2025"/>
      <c r="F115" s="2025"/>
      <c r="G115" s="2190">
        <f t="shared" si="2"/>
        <v>0</v>
      </c>
    </row>
    <row r="116" spans="1:7">
      <c r="A116" s="2129">
        <v>44</v>
      </c>
      <c r="B116" s="2056"/>
      <c r="C116" s="2025"/>
      <c r="D116" s="2056"/>
      <c r="E116" s="2025"/>
      <c r="F116" s="2025"/>
      <c r="G116" s="2190">
        <f t="shared" si="2"/>
        <v>0</v>
      </c>
    </row>
    <row r="117" spans="1:7">
      <c r="A117" s="2129">
        <v>45</v>
      </c>
      <c r="B117" s="2056"/>
      <c r="C117" s="2025"/>
      <c r="D117" s="2056"/>
      <c r="E117" s="2025"/>
      <c r="F117" s="2025"/>
      <c r="G117" s="2190">
        <f t="shared" si="2"/>
        <v>0</v>
      </c>
    </row>
    <row r="118" spans="1:7">
      <c r="A118" s="2129">
        <v>46</v>
      </c>
      <c r="B118" s="2056"/>
      <c r="C118" s="2025"/>
      <c r="D118" s="2056"/>
      <c r="E118" s="2025"/>
      <c r="F118" s="2025"/>
      <c r="G118" s="2190">
        <f t="shared" si="2"/>
        <v>0</v>
      </c>
    </row>
    <row r="119" spans="1:7" ht="15.75" thickBot="1">
      <c r="A119" s="2192">
        <v>47</v>
      </c>
      <c r="B119" s="2193" t="s">
        <v>172</v>
      </c>
      <c r="C119" s="1986">
        <f>SUM(C73:C118)</f>
        <v>0</v>
      </c>
      <c r="D119" s="2194"/>
      <c r="E119" s="1986">
        <f>SUM(E73:E118)</f>
        <v>0</v>
      </c>
      <c r="F119" s="1986">
        <f>SUM(F73:F118)</f>
        <v>0</v>
      </c>
      <c r="G119" s="1983">
        <f>SUM(G73:G118)</f>
        <v>0</v>
      </c>
    </row>
    <row r="120" spans="1:7">
      <c r="A120" s="2662" t="s">
        <v>4673</v>
      </c>
      <c r="B120" s="2657"/>
    </row>
    <row r="121" spans="1:7">
      <c r="A121" s="1638" t="s">
        <v>2212</v>
      </c>
      <c r="B121" s="1638"/>
      <c r="C121" s="1638"/>
      <c r="D121" s="1638"/>
      <c r="E121" s="1638"/>
      <c r="F121" s="1638"/>
      <c r="G121" s="1638"/>
    </row>
    <row r="123" spans="1:7">
      <c r="A123" s="1583"/>
      <c r="B123" s="1583"/>
      <c r="C123" s="1583"/>
      <c r="D123" s="1583"/>
      <c r="E123" s="1583"/>
      <c r="F123" s="1583"/>
      <c r="G123" s="1583"/>
    </row>
    <row r="124" spans="1:7">
      <c r="A124" s="1583"/>
      <c r="B124" s="1583"/>
      <c r="C124" s="1583"/>
      <c r="D124" s="1583"/>
      <c r="E124" s="1583"/>
      <c r="F124" s="1583"/>
      <c r="G124" s="1583"/>
    </row>
    <row r="125" spans="1:7">
      <c r="A125" s="1583"/>
      <c r="B125" s="1583"/>
      <c r="C125" s="1583"/>
      <c r="D125" s="1583"/>
      <c r="E125" s="1583"/>
      <c r="F125" s="1583"/>
      <c r="G125" s="1583"/>
    </row>
    <row r="126" spans="1:7">
      <c r="A126" s="1583"/>
      <c r="B126" s="1583"/>
      <c r="C126" s="1583"/>
      <c r="D126" s="1583"/>
      <c r="E126" s="1583"/>
      <c r="F126" s="1583"/>
      <c r="G126" s="1583"/>
    </row>
    <row r="127" spans="1:7">
      <c r="A127" s="1583"/>
      <c r="B127" s="1583"/>
      <c r="C127" s="1583"/>
      <c r="D127" s="1583"/>
      <c r="E127" s="1583"/>
      <c r="F127" s="1583"/>
      <c r="G127" s="1583"/>
    </row>
    <row r="128" spans="1:7">
      <c r="A128" s="1583"/>
      <c r="B128" s="1583"/>
      <c r="C128" s="1583"/>
      <c r="D128" s="1583"/>
      <c r="E128" s="1583"/>
      <c r="F128" s="1583"/>
      <c r="G128" s="1583"/>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N122"/>
  <sheetViews>
    <sheetView defaultGridColor="0" topLeftCell="F1" colorId="22" zoomScaleNormal="100" workbookViewId="0">
      <selection activeCell="L65" sqref="L65"/>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38" t="s">
        <v>2213</v>
      </c>
      <c r="B1" s="839"/>
      <c r="C1" s="839" t="s">
        <v>1344</v>
      </c>
      <c r="D1" s="839" t="s">
        <v>1801</v>
      </c>
      <c r="E1" s="1093" t="s">
        <v>1802</v>
      </c>
      <c r="F1" s="838" t="s">
        <v>1799</v>
      </c>
      <c r="G1" s="839"/>
      <c r="H1" s="841" t="s">
        <v>1344</v>
      </c>
      <c r="I1" s="839"/>
      <c r="J1" s="841" t="s">
        <v>1801</v>
      </c>
      <c r="K1" s="839"/>
      <c r="L1" s="841" t="s">
        <v>1802</v>
      </c>
      <c r="M1" s="1093"/>
      <c r="N1" s="17"/>
    </row>
    <row r="2" spans="1:14">
      <c r="A2" s="72" t="str">
        <f>'Data Sheet'!$C$25</f>
        <v xml:space="preserve">New York State Electric &amp; Gas Corporation </v>
      </c>
      <c r="B2" s="844"/>
      <c r="C2" s="844" t="s">
        <v>1156</v>
      </c>
      <c r="D2" s="844" t="s">
        <v>1804</v>
      </c>
      <c r="E2" s="1096"/>
      <c r="F2" s="72" t="str">
        <f>'Data Sheet'!$C$25</f>
        <v xml:space="preserve">New York State Electric &amp; Gas Corporation </v>
      </c>
      <c r="G2" s="844"/>
      <c r="H2" s="9" t="s">
        <v>1156</v>
      </c>
      <c r="J2" s="435" t="s">
        <v>1804</v>
      </c>
      <c r="K2" s="844"/>
      <c r="M2" s="1096"/>
      <c r="N2" s="17"/>
    </row>
    <row r="3" spans="1:14" ht="15" customHeight="1">
      <c r="A3" s="847"/>
      <c r="B3" s="848"/>
      <c r="C3" s="848" t="s">
        <v>1157</v>
      </c>
      <c r="D3" s="703" t="str">
        <f>'Data Sheet'!$C$40</f>
        <v xml:space="preserve"> </v>
      </c>
      <c r="E3" s="1239" t="str">
        <f>'Data Sheet'!$C$38</f>
        <v>12/31/2017</v>
      </c>
      <c r="F3" s="847"/>
      <c r="G3" s="848"/>
      <c r="H3" s="467" t="s">
        <v>1157</v>
      </c>
      <c r="I3" s="848"/>
      <c r="J3" s="693" t="str">
        <f>'Data Sheet'!$C$40</f>
        <v xml:space="preserve"> </v>
      </c>
      <c r="K3" s="848"/>
      <c r="L3" s="1247" t="str">
        <f>'Data Sheet'!$C$38</f>
        <v>12/31/2017</v>
      </c>
      <c r="M3" s="1098"/>
      <c r="N3" s="17"/>
    </row>
    <row r="4" spans="1:14" ht="15" customHeight="1">
      <c r="A4" s="1136" t="s">
        <v>2214</v>
      </c>
      <c r="B4" s="1137"/>
      <c r="C4" s="1137"/>
      <c r="D4" s="1137"/>
      <c r="E4" s="1138"/>
      <c r="F4" s="1136" t="s">
        <v>2215</v>
      </c>
      <c r="G4" s="1137"/>
      <c r="H4" s="1137"/>
      <c r="I4" s="1137"/>
      <c r="J4" s="1137"/>
      <c r="K4" s="1137"/>
      <c r="L4" s="1137"/>
      <c r="M4" s="1138"/>
      <c r="N4" s="17"/>
    </row>
    <row r="5" spans="1:14">
      <c r="A5" s="3455" t="s">
        <v>3542</v>
      </c>
      <c r="B5" s="3290"/>
      <c r="C5" s="3290"/>
      <c r="D5" s="3290"/>
      <c r="E5" s="3291"/>
      <c r="F5" s="843" t="s">
        <v>2216</v>
      </c>
      <c r="M5" s="1096"/>
      <c r="N5" s="17"/>
    </row>
    <row r="6" spans="1:14">
      <c r="A6" s="3394"/>
      <c r="B6" s="3396"/>
      <c r="C6" s="3396"/>
      <c r="D6" s="3396"/>
      <c r="E6" s="3293"/>
      <c r="F6" s="843"/>
      <c r="M6" s="1096"/>
      <c r="N6" s="17"/>
    </row>
    <row r="7" spans="1:14">
      <c r="A7" s="843" t="s">
        <v>2217</v>
      </c>
      <c r="E7" s="1096"/>
      <c r="F7" s="843"/>
      <c r="M7" s="1096"/>
      <c r="N7" s="17"/>
    </row>
    <row r="8" spans="1:14">
      <c r="A8" s="1169"/>
      <c r="B8" s="1112"/>
      <c r="C8" s="1113"/>
      <c r="D8" s="1168" t="s">
        <v>2218</v>
      </c>
      <c r="E8" s="1138"/>
      <c r="F8" s="1136" t="s">
        <v>2218</v>
      </c>
      <c r="G8" s="1137"/>
      <c r="H8" s="1168" t="s">
        <v>2219</v>
      </c>
      <c r="I8" s="1137"/>
      <c r="J8" s="1137"/>
      <c r="K8" s="1137"/>
      <c r="L8" s="1113"/>
      <c r="M8" s="1114"/>
      <c r="N8" s="17"/>
    </row>
    <row r="9" spans="1:14">
      <c r="A9" s="1105"/>
      <c r="C9" s="1147" t="s">
        <v>1834</v>
      </c>
      <c r="D9" s="1147" t="s">
        <v>299</v>
      </c>
      <c r="E9" s="1108" t="s">
        <v>299</v>
      </c>
      <c r="F9" s="1097" t="s">
        <v>299</v>
      </c>
      <c r="G9" s="1147" t="s">
        <v>299</v>
      </c>
      <c r="H9" s="1154" t="s">
        <v>2220</v>
      </c>
      <c r="I9" s="467"/>
      <c r="J9" s="485" t="s">
        <v>2221</v>
      </c>
      <c r="K9" s="467"/>
      <c r="L9" s="1147" t="s">
        <v>1834</v>
      </c>
      <c r="M9" s="1108"/>
      <c r="N9" s="17"/>
    </row>
    <row r="10" spans="1:14">
      <c r="A10" s="1105" t="s">
        <v>1728</v>
      </c>
      <c r="B10" s="1107" t="s">
        <v>176</v>
      </c>
      <c r="C10" s="1147" t="s">
        <v>881</v>
      </c>
      <c r="D10" s="1147" t="s">
        <v>2222</v>
      </c>
      <c r="E10" s="1108" t="s">
        <v>2223</v>
      </c>
      <c r="F10" s="1097" t="s">
        <v>2222</v>
      </c>
      <c r="G10" s="1147" t="s">
        <v>2223</v>
      </c>
      <c r="H10" s="1147" t="s">
        <v>2224</v>
      </c>
      <c r="I10" s="435"/>
      <c r="J10" s="1147" t="s">
        <v>2224</v>
      </c>
      <c r="K10" s="435"/>
      <c r="L10" s="1147" t="s">
        <v>2517</v>
      </c>
      <c r="M10" s="1108" t="s">
        <v>1728</v>
      </c>
      <c r="N10" s="17"/>
    </row>
    <row r="11" spans="1:14">
      <c r="A11" s="1105" t="s">
        <v>1731</v>
      </c>
      <c r="C11" s="1147" t="s">
        <v>558</v>
      </c>
      <c r="D11" s="1147" t="s">
        <v>2225</v>
      </c>
      <c r="E11" s="1108" t="s">
        <v>2226</v>
      </c>
      <c r="F11" s="1097" t="s">
        <v>2227</v>
      </c>
      <c r="G11" s="1147" t="s">
        <v>2228</v>
      </c>
      <c r="H11" s="1100" t="s">
        <v>2229</v>
      </c>
      <c r="I11" s="1147" t="s">
        <v>1838</v>
      </c>
      <c r="J11" s="1100" t="s">
        <v>2230</v>
      </c>
      <c r="K11" s="1147" t="s">
        <v>1838</v>
      </c>
      <c r="L11" s="435"/>
      <c r="M11" s="1108" t="s">
        <v>1731</v>
      </c>
      <c r="N11" s="17"/>
    </row>
    <row r="12" spans="1:14">
      <c r="A12" s="1170"/>
      <c r="B12" s="1152" t="s">
        <v>3021</v>
      </c>
      <c r="C12" s="1154" t="s">
        <v>3022</v>
      </c>
      <c r="D12" s="1154" t="s">
        <v>3023</v>
      </c>
      <c r="E12" s="1116" t="s">
        <v>3024</v>
      </c>
      <c r="F12" s="1115" t="s">
        <v>2346</v>
      </c>
      <c r="G12" s="1154" t="s">
        <v>2347</v>
      </c>
      <c r="H12" s="1154" t="s">
        <v>2348</v>
      </c>
      <c r="I12" s="1154" t="s">
        <v>2349</v>
      </c>
      <c r="J12" s="1154" t="s">
        <v>2350</v>
      </c>
      <c r="K12" s="1154" t="s">
        <v>2351</v>
      </c>
      <c r="L12" s="1154" t="s">
        <v>2352</v>
      </c>
      <c r="M12" s="1116"/>
      <c r="N12" s="17"/>
    </row>
    <row r="13" spans="1:14">
      <c r="A13" s="1170">
        <v>1</v>
      </c>
      <c r="B13" s="467" t="s">
        <v>2231</v>
      </c>
      <c r="C13" s="1175"/>
      <c r="D13" s="1176"/>
      <c r="E13" s="1177"/>
      <c r="F13" s="1178"/>
      <c r="G13" s="1176"/>
      <c r="H13" s="1176"/>
      <c r="I13" s="1176"/>
      <c r="J13" s="1176"/>
      <c r="K13" s="1176"/>
      <c r="L13" s="1179"/>
      <c r="M13" s="1116">
        <v>1</v>
      </c>
      <c r="N13" s="17"/>
    </row>
    <row r="14" spans="1:14">
      <c r="A14" s="1170">
        <v>2</v>
      </c>
      <c r="B14" s="467" t="s">
        <v>2232</v>
      </c>
      <c r="C14" s="1180" t="s">
        <v>1087</v>
      </c>
      <c r="D14" s="1181" t="s">
        <v>1087</v>
      </c>
      <c r="E14" s="1182" t="s">
        <v>1788</v>
      </c>
      <c r="F14" s="1183"/>
      <c r="G14" s="1181"/>
      <c r="H14" s="1184" t="s">
        <v>1788</v>
      </c>
      <c r="I14" s="1181" t="s">
        <v>1788</v>
      </c>
      <c r="J14" s="1184"/>
      <c r="K14" s="1181"/>
      <c r="L14" s="1185" t="s">
        <v>1788</v>
      </c>
      <c r="M14" s="1116">
        <v>2</v>
      </c>
      <c r="N14" s="17"/>
    </row>
    <row r="15" spans="1:14">
      <c r="A15" s="1170">
        <v>3</v>
      </c>
      <c r="B15" s="467" t="s">
        <v>2233</v>
      </c>
      <c r="C15" s="246"/>
      <c r="D15" s="249"/>
      <c r="E15" s="263"/>
      <c r="F15" s="248"/>
      <c r="G15" s="246"/>
      <c r="H15" s="269"/>
      <c r="I15" s="246"/>
      <c r="J15" s="269"/>
      <c r="K15" s="246"/>
      <c r="L15" s="249">
        <f>C15+D15-E15+F15-G15-I15+K15</f>
        <v>0</v>
      </c>
      <c r="M15" s="1116">
        <v>3</v>
      </c>
      <c r="N15" s="17"/>
    </row>
    <row r="16" spans="1:14">
      <c r="A16" s="1170">
        <v>4</v>
      </c>
      <c r="B16" s="467" t="s">
        <v>2170</v>
      </c>
      <c r="C16" s="252"/>
      <c r="D16" s="251"/>
      <c r="E16" s="266"/>
      <c r="F16" s="250"/>
      <c r="G16" s="252"/>
      <c r="H16" s="269"/>
      <c r="I16" s="252"/>
      <c r="J16" s="269"/>
      <c r="K16" s="252"/>
      <c r="L16" s="251">
        <f>C16+D16-E16+F16-G16-I16+K16</f>
        <v>0</v>
      </c>
      <c r="M16" s="1116">
        <v>4</v>
      </c>
      <c r="N16" s="17"/>
    </row>
    <row r="17" spans="1:14">
      <c r="A17" s="1170">
        <v>5</v>
      </c>
      <c r="B17" s="467" t="s">
        <v>2171</v>
      </c>
      <c r="C17" s="252"/>
      <c r="D17" s="251"/>
      <c r="E17" s="266"/>
      <c r="F17" s="250"/>
      <c r="G17" s="252"/>
      <c r="H17" s="269"/>
      <c r="I17" s="252"/>
      <c r="J17" s="269"/>
      <c r="K17" s="252"/>
      <c r="L17" s="251">
        <f>C17+D17-E17+F17-G17-I17+K17</f>
        <v>0</v>
      </c>
      <c r="M17" s="1116">
        <v>5</v>
      </c>
      <c r="N17" s="17"/>
    </row>
    <row r="18" spans="1:14">
      <c r="A18" s="1170">
        <v>6</v>
      </c>
      <c r="B18" s="467" t="s">
        <v>1087</v>
      </c>
      <c r="C18" s="319"/>
      <c r="D18" s="471"/>
      <c r="E18" s="284"/>
      <c r="F18" s="107"/>
      <c r="G18" s="319"/>
      <c r="H18" s="86"/>
      <c r="I18" s="319"/>
      <c r="J18" s="86"/>
      <c r="K18" s="319"/>
      <c r="L18" s="471">
        <f>C18+D18-E18+F18-G18-I18+K18</f>
        <v>0</v>
      </c>
      <c r="M18" s="1116">
        <v>6</v>
      </c>
      <c r="N18" s="17"/>
    </row>
    <row r="19" spans="1:14">
      <c r="A19" s="1170">
        <v>7</v>
      </c>
      <c r="B19" s="467" t="s">
        <v>1087</v>
      </c>
      <c r="C19" s="319"/>
      <c r="D19" s="471"/>
      <c r="E19" s="284"/>
      <c r="F19" s="107"/>
      <c r="G19" s="319"/>
      <c r="H19" s="86"/>
      <c r="I19" s="319"/>
      <c r="J19" s="86"/>
      <c r="K19" s="319"/>
      <c r="L19" s="471">
        <f>C19+D19-E19+F19-G19-I19+K19</f>
        <v>0</v>
      </c>
      <c r="M19" s="1116">
        <v>7</v>
      </c>
      <c r="N19" s="17"/>
    </row>
    <row r="20" spans="1:14">
      <c r="A20" s="1170">
        <v>8</v>
      </c>
      <c r="B20" s="467" t="s">
        <v>2172</v>
      </c>
      <c r="C20" s="246">
        <f>SUM(C15:C19)</f>
        <v>0</v>
      </c>
      <c r="D20" s="249">
        <f>SUM(D15:D19)</f>
        <v>0</v>
      </c>
      <c r="E20" s="263">
        <f>SUM(E15:E19)</f>
        <v>0</v>
      </c>
      <c r="F20" s="248">
        <f>SUM(F15:F19)</f>
        <v>0</v>
      </c>
      <c r="G20" s="246">
        <f>SUM(G15:G19)</f>
        <v>0</v>
      </c>
      <c r="H20" s="269"/>
      <c r="I20" s="246">
        <f>SUM(I15:I19)</f>
        <v>0</v>
      </c>
      <c r="J20" s="269"/>
      <c r="K20" s="246">
        <f>SUM(K15:K19)</f>
        <v>0</v>
      </c>
      <c r="L20" s="249">
        <f>SUM(L15:L19)</f>
        <v>0</v>
      </c>
      <c r="M20" s="1116">
        <v>8</v>
      </c>
      <c r="N20" s="17"/>
    </row>
    <row r="21" spans="1:14">
      <c r="A21" s="1170">
        <v>9</v>
      </c>
      <c r="B21" s="467" t="s">
        <v>2173</v>
      </c>
      <c r="C21" s="1186"/>
      <c r="D21" s="1187"/>
      <c r="E21" s="1188"/>
      <c r="F21" s="1189"/>
      <c r="G21" s="1187"/>
      <c r="H21" s="1190"/>
      <c r="I21" s="1187"/>
      <c r="J21" s="1190"/>
      <c r="K21" s="1187"/>
      <c r="L21" s="1191" t="s">
        <v>1788</v>
      </c>
      <c r="M21" s="1116">
        <v>9</v>
      </c>
      <c r="N21" s="17"/>
    </row>
    <row r="22" spans="1:14">
      <c r="A22" s="1170">
        <v>10</v>
      </c>
      <c r="B22" s="467" t="s">
        <v>2233</v>
      </c>
      <c r="C22" s="246"/>
      <c r="D22" s="249"/>
      <c r="E22" s="263"/>
      <c r="F22" s="248"/>
      <c r="G22" s="246"/>
      <c r="H22" s="269"/>
      <c r="I22" s="246"/>
      <c r="J22" s="269"/>
      <c r="K22" s="246"/>
      <c r="L22" s="249">
        <f>C22+D22-E22+F22-G22-I22+K22</f>
        <v>0</v>
      </c>
      <c r="M22" s="1116">
        <v>10</v>
      </c>
      <c r="N22" s="17"/>
    </row>
    <row r="23" spans="1:14">
      <c r="A23" s="1170">
        <v>11</v>
      </c>
      <c r="B23" s="467" t="s">
        <v>2174</v>
      </c>
      <c r="C23" s="252"/>
      <c r="D23" s="251"/>
      <c r="E23" s="266"/>
      <c r="F23" s="250"/>
      <c r="G23" s="252"/>
      <c r="H23" s="269"/>
      <c r="I23" s="252"/>
      <c r="J23" s="269"/>
      <c r="K23" s="252"/>
      <c r="L23" s="251">
        <f>C23+D23-E23+F23-G23-I23+K23</f>
        <v>0</v>
      </c>
      <c r="M23" s="1116">
        <v>11</v>
      </c>
      <c r="N23" s="17"/>
    </row>
    <row r="24" spans="1:14">
      <c r="A24" s="1170">
        <v>12</v>
      </c>
      <c r="B24" s="467" t="s">
        <v>2171</v>
      </c>
      <c r="C24" s="319"/>
      <c r="D24" s="471"/>
      <c r="E24" s="284"/>
      <c r="F24" s="107"/>
      <c r="G24" s="319"/>
      <c r="H24" s="86"/>
      <c r="I24" s="319"/>
      <c r="J24" s="86"/>
      <c r="K24" s="319"/>
      <c r="L24" s="471">
        <f>C24+D24-E24+F24-G24-I24+K24</f>
        <v>0</v>
      </c>
      <c r="M24" s="1116">
        <v>12</v>
      </c>
      <c r="N24" s="17"/>
    </row>
    <row r="25" spans="1:14">
      <c r="A25" s="1170">
        <v>13</v>
      </c>
      <c r="B25" s="467" t="s">
        <v>1087</v>
      </c>
      <c r="C25" s="319"/>
      <c r="D25" s="471"/>
      <c r="E25" s="284"/>
      <c r="F25" s="107"/>
      <c r="G25" s="319"/>
      <c r="H25" s="86"/>
      <c r="I25" s="319"/>
      <c r="J25" s="86"/>
      <c r="K25" s="319"/>
      <c r="L25" s="471">
        <f>C25+D25-E25+F25-G25-I25+K25</f>
        <v>0</v>
      </c>
      <c r="M25" s="1116">
        <v>13</v>
      </c>
      <c r="N25" s="17"/>
    </row>
    <row r="26" spans="1:14">
      <c r="A26" s="1170">
        <v>14</v>
      </c>
      <c r="B26" s="467" t="s">
        <v>1087</v>
      </c>
      <c r="C26" s="319"/>
      <c r="D26" s="471"/>
      <c r="E26" s="284"/>
      <c r="F26" s="107"/>
      <c r="G26" s="319"/>
      <c r="H26" s="86"/>
      <c r="I26" s="319"/>
      <c r="J26" s="86"/>
      <c r="K26" s="319"/>
      <c r="L26" s="471">
        <f>C26+D26-E26+F26-G26-I26+K26</f>
        <v>0</v>
      </c>
      <c r="M26" s="1116">
        <v>14</v>
      </c>
      <c r="N26" s="17"/>
    </row>
    <row r="27" spans="1:14">
      <c r="A27" s="1170">
        <v>15</v>
      </c>
      <c r="B27" s="467" t="s">
        <v>3717</v>
      </c>
      <c r="C27" s="319">
        <f>SUM(C22:C26)</f>
        <v>0</v>
      </c>
      <c r="D27" s="471">
        <f>SUM(D22:D26)</f>
        <v>0</v>
      </c>
      <c r="E27" s="284">
        <f>SUM(E22:E26)</f>
        <v>0</v>
      </c>
      <c r="F27" s="107">
        <f>SUM(F22:F26)</f>
        <v>0</v>
      </c>
      <c r="G27" s="319">
        <f>SUM(G22:G26)</f>
        <v>0</v>
      </c>
      <c r="H27" s="86"/>
      <c r="I27" s="319">
        <f>SUM(I22:I26)</f>
        <v>0</v>
      </c>
      <c r="J27" s="86"/>
      <c r="K27" s="319">
        <f>SUM(K22:K26)</f>
        <v>0</v>
      </c>
      <c r="L27" s="471">
        <f>SUM(L22:L26)</f>
        <v>0</v>
      </c>
      <c r="M27" s="1116">
        <v>15</v>
      </c>
      <c r="N27" s="17"/>
    </row>
    <row r="28" spans="1:14">
      <c r="A28" s="1170">
        <v>16</v>
      </c>
      <c r="B28" s="467" t="s">
        <v>3718</v>
      </c>
      <c r="C28" s="319"/>
      <c r="D28" s="471"/>
      <c r="E28" s="284"/>
      <c r="F28" s="107"/>
      <c r="G28" s="319"/>
      <c r="H28" s="86"/>
      <c r="I28" s="319"/>
      <c r="J28" s="86"/>
      <c r="K28" s="319"/>
      <c r="L28" s="471">
        <f>C28+D28-E28+F28-G28-I28+K28</f>
        <v>0</v>
      </c>
      <c r="M28" s="1116">
        <v>16</v>
      </c>
      <c r="N28" s="17"/>
    </row>
    <row r="29" spans="1:14">
      <c r="A29" s="1170">
        <v>17</v>
      </c>
      <c r="B29" s="467" t="s">
        <v>3719</v>
      </c>
      <c r="C29" s="246">
        <f>C20+C27+C28</f>
        <v>0</v>
      </c>
      <c r="D29" s="249">
        <f>D20+D27+D28</f>
        <v>0</v>
      </c>
      <c r="E29" s="263">
        <f>E20+E27+E28</f>
        <v>0</v>
      </c>
      <c r="F29" s="248">
        <f>F20+F27+F28</f>
        <v>0</v>
      </c>
      <c r="G29" s="246">
        <f>G20+G27+G28</f>
        <v>0</v>
      </c>
      <c r="H29" s="269"/>
      <c r="I29" s="246">
        <f>I20+I27+I28</f>
        <v>0</v>
      </c>
      <c r="J29" s="269"/>
      <c r="K29" s="246">
        <f>K20+K27+K28</f>
        <v>0</v>
      </c>
      <c r="L29" s="249">
        <f>L20+L27+L28</f>
        <v>0</v>
      </c>
      <c r="M29" s="1116">
        <v>17</v>
      </c>
      <c r="N29" s="17"/>
    </row>
    <row r="30" spans="1:14">
      <c r="A30" s="1105" t="s">
        <v>1788</v>
      </c>
      <c r="C30" s="1192"/>
      <c r="D30" s="1193"/>
      <c r="E30" s="1194"/>
      <c r="F30" s="1195"/>
      <c r="G30" s="1193"/>
      <c r="H30" s="1196"/>
      <c r="I30" s="1193"/>
      <c r="J30" s="1196"/>
      <c r="K30" s="1193"/>
      <c r="L30" s="1197"/>
      <c r="M30" s="1108" t="s">
        <v>1788</v>
      </c>
      <c r="N30" s="17"/>
    </row>
    <row r="31" spans="1:14">
      <c r="A31" s="1170">
        <v>18</v>
      </c>
      <c r="B31" s="467" t="s">
        <v>3720</v>
      </c>
      <c r="C31" s="1180"/>
      <c r="D31" s="1181"/>
      <c r="E31" s="1182"/>
      <c r="F31" s="1183"/>
      <c r="G31" s="1181"/>
      <c r="H31" s="1198"/>
      <c r="I31" s="1181"/>
      <c r="J31" s="1198"/>
      <c r="K31" s="1181"/>
      <c r="L31" s="1185" t="s">
        <v>1788</v>
      </c>
      <c r="M31" s="1116">
        <v>18</v>
      </c>
      <c r="N31" s="17"/>
    </row>
    <row r="32" spans="1:14">
      <c r="A32" s="1170">
        <v>19</v>
      </c>
      <c r="B32" s="467" t="s">
        <v>3721</v>
      </c>
      <c r="C32" s="246"/>
      <c r="D32" s="249"/>
      <c r="E32" s="263"/>
      <c r="F32" s="248"/>
      <c r="G32" s="246"/>
      <c r="H32" s="269"/>
      <c r="I32" s="246"/>
      <c r="J32" s="269"/>
      <c r="K32" s="246"/>
      <c r="L32" s="249">
        <f>C32+D32-E32+F32-G32-I32+K32</f>
        <v>0</v>
      </c>
      <c r="M32" s="1116">
        <v>19</v>
      </c>
      <c r="N32" s="17"/>
    </row>
    <row r="33" spans="1:14">
      <c r="A33" s="1170">
        <v>20</v>
      </c>
      <c r="B33" s="467" t="s">
        <v>3722</v>
      </c>
      <c r="C33" s="252"/>
      <c r="D33" s="251"/>
      <c r="E33" s="266"/>
      <c r="F33" s="250"/>
      <c r="G33" s="252"/>
      <c r="H33" s="269"/>
      <c r="I33" s="252"/>
      <c r="J33" s="269"/>
      <c r="K33" s="252"/>
      <c r="L33" s="251">
        <f>C33+D33-E33+F33-G33-I33+K33</f>
        <v>0</v>
      </c>
      <c r="M33" s="1116">
        <v>20</v>
      </c>
      <c r="N33" s="17"/>
    </row>
    <row r="34" spans="1:14">
      <c r="A34" s="1170">
        <v>21</v>
      </c>
      <c r="B34" s="467" t="s">
        <v>3723</v>
      </c>
      <c r="C34" s="246"/>
      <c r="D34" s="249"/>
      <c r="E34" s="263"/>
      <c r="F34" s="248"/>
      <c r="G34" s="246"/>
      <c r="H34" s="269"/>
      <c r="I34" s="246"/>
      <c r="J34" s="269"/>
      <c r="K34" s="246"/>
      <c r="L34" s="249">
        <f>C34+D34-E34+F34-G34-I34+K34</f>
        <v>0</v>
      </c>
      <c r="M34" s="1116">
        <v>21</v>
      </c>
      <c r="N34" s="17"/>
    </row>
    <row r="35" spans="1:14">
      <c r="A35" s="843"/>
      <c r="B35" s="12" t="s">
        <v>3724</v>
      </c>
      <c r="C35" s="12"/>
      <c r="D35" s="12"/>
      <c r="E35" s="855"/>
      <c r="F35" s="1160" t="s">
        <v>3725</v>
      </c>
      <c r="G35" s="12"/>
      <c r="H35" s="12"/>
      <c r="I35" s="12"/>
      <c r="J35" s="12"/>
      <c r="K35" s="12"/>
      <c r="L35" s="12"/>
      <c r="M35" s="855"/>
      <c r="N35" s="17"/>
    </row>
    <row r="36" spans="1:14">
      <c r="A36" s="843"/>
      <c r="E36" s="1096"/>
      <c r="F36" s="843"/>
      <c r="M36" s="1096"/>
      <c r="N36" s="17"/>
    </row>
    <row r="37" spans="1:14">
      <c r="A37" s="843"/>
      <c r="E37" s="1096"/>
      <c r="F37" s="843"/>
      <c r="M37" s="1096"/>
      <c r="N37" s="17"/>
    </row>
    <row r="38" spans="1:14">
      <c r="A38" s="843"/>
      <c r="E38" s="1096"/>
      <c r="F38" s="843"/>
      <c r="M38" s="1096"/>
      <c r="N38" s="17"/>
    </row>
    <row r="39" spans="1:14">
      <c r="A39" s="843"/>
      <c r="E39" s="1096"/>
      <c r="F39" s="843"/>
      <c r="M39" s="1096"/>
      <c r="N39" s="17"/>
    </row>
    <row r="40" spans="1:14">
      <c r="A40" s="843"/>
      <c r="E40" s="1096"/>
      <c r="F40" s="843"/>
      <c r="M40" s="1096"/>
      <c r="N40" s="17"/>
    </row>
    <row r="41" spans="1:14">
      <c r="A41" s="843"/>
      <c r="E41" s="1096"/>
      <c r="F41" s="843"/>
      <c r="M41" s="1096"/>
      <c r="N41" s="17"/>
    </row>
    <row r="42" spans="1:14">
      <c r="A42" s="843"/>
      <c r="E42" s="1096"/>
      <c r="F42" s="843"/>
      <c r="M42" s="1096"/>
      <c r="N42" s="17"/>
    </row>
    <row r="43" spans="1:14">
      <c r="A43" s="843"/>
      <c r="E43" s="1096"/>
      <c r="F43" s="843"/>
      <c r="M43" s="1096"/>
      <c r="N43" s="17"/>
    </row>
    <row r="44" spans="1:14">
      <c r="A44" s="843"/>
      <c r="E44" s="1096"/>
      <c r="F44" s="843"/>
      <c r="M44" s="1096"/>
      <c r="N44" s="17"/>
    </row>
    <row r="45" spans="1:14">
      <c r="A45" s="843"/>
      <c r="E45" s="1096"/>
      <c r="F45" s="843"/>
      <c r="M45" s="1096"/>
      <c r="N45" s="17"/>
    </row>
    <row r="46" spans="1:14">
      <c r="A46" s="843"/>
      <c r="E46" s="1096"/>
      <c r="F46" s="843"/>
      <c r="M46" s="1096"/>
      <c r="N46" s="17"/>
    </row>
    <row r="47" spans="1:14">
      <c r="A47" s="843"/>
      <c r="E47" s="1096"/>
      <c r="F47" s="843"/>
      <c r="M47" s="1096"/>
      <c r="N47" s="17"/>
    </row>
    <row r="48" spans="1:14">
      <c r="A48" s="843"/>
      <c r="E48" s="1096"/>
      <c r="F48" s="843"/>
      <c r="M48" s="1096"/>
      <c r="N48" s="17"/>
    </row>
    <row r="49" spans="1:14">
      <c r="A49" s="843"/>
      <c r="E49" s="1096"/>
      <c r="F49" s="843"/>
      <c r="M49" s="1096"/>
      <c r="N49" s="17"/>
    </row>
    <row r="50" spans="1:14">
      <c r="A50" s="843"/>
      <c r="E50" s="1096"/>
      <c r="F50" s="843"/>
      <c r="M50" s="1096"/>
      <c r="N50" s="17"/>
    </row>
    <row r="51" spans="1:14">
      <c r="A51" s="843" t="s">
        <v>3726</v>
      </c>
      <c r="D51" s="9" t="s">
        <v>3726</v>
      </c>
      <c r="E51" s="1096"/>
      <c r="F51" s="843"/>
      <c r="M51" s="1096"/>
      <c r="N51" s="17"/>
    </row>
    <row r="52" spans="1:14">
      <c r="A52" s="843"/>
      <c r="E52" s="1096"/>
      <c r="F52" s="843"/>
      <c r="M52" s="1096"/>
      <c r="N52" s="17"/>
    </row>
    <row r="53" spans="1:14">
      <c r="A53" s="843"/>
      <c r="E53" s="1096"/>
      <c r="F53" s="843"/>
      <c r="M53" s="1096"/>
      <c r="N53" s="17"/>
    </row>
    <row r="54" spans="1:14" ht="15.75" thickBot="1">
      <c r="A54" s="859"/>
      <c r="B54" s="860"/>
      <c r="C54" s="860"/>
      <c r="D54" s="860"/>
      <c r="E54" s="1117"/>
      <c r="F54" s="859"/>
      <c r="G54" s="860"/>
      <c r="H54" s="860"/>
      <c r="I54" s="860"/>
      <c r="J54" s="860"/>
      <c r="K54" s="860"/>
      <c r="L54" s="860"/>
      <c r="M54" s="1117"/>
      <c r="N54" s="17"/>
    </row>
    <row r="55" spans="1:14">
      <c r="A55" s="9" t="s">
        <v>3727</v>
      </c>
      <c r="B55" s="12"/>
      <c r="D55" s="12"/>
      <c r="E55" s="12"/>
      <c r="F55" s="9" t="s">
        <v>3727</v>
      </c>
      <c r="G55" s="12"/>
      <c r="H55" s="12"/>
      <c r="J55" s="12"/>
      <c r="K55" s="12"/>
      <c r="L55" s="12"/>
      <c r="M55" s="12"/>
      <c r="N55" s="17"/>
    </row>
    <row r="56" spans="1:14">
      <c r="A56" s="12" t="s">
        <v>3728</v>
      </c>
      <c r="B56" s="12"/>
      <c r="C56" s="12"/>
      <c r="D56" s="12"/>
      <c r="E56" s="12"/>
      <c r="F56" s="12" t="s">
        <v>3729</v>
      </c>
      <c r="G56" s="12"/>
      <c r="H56" s="12"/>
      <c r="I56" s="12"/>
      <c r="J56" s="12"/>
      <c r="K56" s="12"/>
      <c r="L56" s="12"/>
      <c r="M56" s="12"/>
      <c r="N56" s="17"/>
    </row>
    <row r="57" spans="1:14">
      <c r="N57" s="17"/>
    </row>
    <row r="58" spans="1:14" ht="15.75">
      <c r="A58" s="1095" t="s">
        <v>419</v>
      </c>
      <c r="B58" s="12"/>
      <c r="C58" s="12"/>
      <c r="D58" s="12"/>
      <c r="E58" s="12"/>
      <c r="N58" s="17"/>
    </row>
    <row r="59" spans="1:14">
      <c r="N59" s="17"/>
    </row>
    <row r="60" spans="1:14" ht="15.75" thickBot="1">
      <c r="A60" s="9" t="str">
        <f>'Data Sheet'!$C$22</f>
        <v>Please fill in the following:</v>
      </c>
      <c r="D60" s="1091">
        <f>'Data Sheet'!$C$37</f>
        <v>0</v>
      </c>
      <c r="E60" s="9">
        <f>'Data Sheet'!$C$35</f>
        <v>0</v>
      </c>
      <c r="F60" s="9" t="str">
        <f>'Data Sheet'!$C$22</f>
        <v>Please fill in the following:</v>
      </c>
      <c r="J60" s="1091">
        <f>'Data Sheet'!$C$37</f>
        <v>0</v>
      </c>
      <c r="L60" s="9">
        <f>'Data Sheet'!$C$35</f>
        <v>0</v>
      </c>
      <c r="N60" s="17"/>
    </row>
    <row r="61" spans="1:14">
      <c r="A61" s="838"/>
      <c r="B61" s="841"/>
      <c r="C61" s="841"/>
      <c r="D61" s="841"/>
      <c r="E61" s="1093"/>
      <c r="F61" s="838"/>
      <c r="G61" s="841"/>
      <c r="H61" s="841"/>
      <c r="I61" s="841"/>
      <c r="J61" s="841"/>
      <c r="K61" s="841"/>
      <c r="L61" s="841"/>
      <c r="M61" s="1093"/>
      <c r="N61" s="17"/>
    </row>
    <row r="62" spans="1:14">
      <c r="A62" s="1160" t="s">
        <v>2214</v>
      </c>
      <c r="B62" s="12"/>
      <c r="C62" s="12"/>
      <c r="D62" s="12"/>
      <c r="E62" s="855"/>
      <c r="F62" s="1160" t="s">
        <v>2215</v>
      </c>
      <c r="G62" s="12"/>
      <c r="H62" s="12"/>
      <c r="I62" s="12"/>
      <c r="J62" s="12"/>
      <c r="K62" s="12"/>
      <c r="L62" s="12"/>
      <c r="M62" s="855"/>
    </row>
    <row r="63" spans="1:14">
      <c r="A63" s="849"/>
      <c r="B63" s="850"/>
      <c r="C63" s="850"/>
      <c r="D63" s="850"/>
      <c r="E63" s="851"/>
      <c r="F63" s="849"/>
      <c r="G63" s="850"/>
      <c r="H63" s="850"/>
      <c r="I63" s="850"/>
      <c r="J63" s="850"/>
      <c r="K63" s="850"/>
      <c r="L63" s="850"/>
      <c r="M63" s="851"/>
    </row>
    <row r="64" spans="1:14">
      <c r="A64" s="455"/>
      <c r="B64" s="102"/>
      <c r="C64" s="102"/>
      <c r="D64" s="456"/>
      <c r="E64" s="457"/>
      <c r="F64" s="458"/>
      <c r="G64" s="456"/>
      <c r="H64" s="456"/>
      <c r="I64" s="456"/>
      <c r="J64" s="456"/>
      <c r="K64" s="456"/>
      <c r="L64" s="102"/>
      <c r="M64" s="459"/>
    </row>
    <row r="65" spans="1:13">
      <c r="A65" s="455"/>
      <c r="B65" s="102"/>
      <c r="C65" s="102"/>
      <c r="D65" s="102"/>
      <c r="E65" s="460"/>
      <c r="F65" s="461"/>
      <c r="G65" s="102"/>
      <c r="H65" s="462"/>
      <c r="I65" s="102"/>
      <c r="J65" s="102"/>
      <c r="K65" s="102"/>
      <c r="L65" s="102"/>
      <c r="M65" s="459"/>
    </row>
    <row r="66" spans="1:13">
      <c r="A66" s="455"/>
      <c r="B66" s="102"/>
      <c r="C66" s="102"/>
      <c r="D66" s="102"/>
      <c r="E66" s="460"/>
      <c r="F66" s="461"/>
      <c r="G66" s="102"/>
      <c r="H66" s="102"/>
      <c r="I66" s="102"/>
      <c r="J66" s="102"/>
      <c r="K66" s="102"/>
      <c r="L66" s="102"/>
      <c r="M66" s="459"/>
    </row>
    <row r="67" spans="1:13">
      <c r="A67" s="455"/>
      <c r="B67" s="102"/>
      <c r="C67" s="102"/>
      <c r="D67" s="102"/>
      <c r="E67" s="460"/>
      <c r="F67" s="461"/>
      <c r="G67" s="102"/>
      <c r="H67" s="456"/>
      <c r="I67" s="102"/>
      <c r="J67" s="456"/>
      <c r="K67" s="102"/>
      <c r="L67" s="102"/>
      <c r="M67" s="459"/>
    </row>
    <row r="68" spans="1:13">
      <c r="A68" s="455"/>
      <c r="B68" s="102"/>
      <c r="C68" s="102"/>
      <c r="D68" s="102"/>
      <c r="E68" s="460"/>
      <c r="F68" s="461"/>
      <c r="G68" s="102"/>
      <c r="H68" s="102"/>
      <c r="I68" s="102"/>
      <c r="J68" s="102"/>
      <c r="K68" s="102"/>
      <c r="L68" s="102"/>
      <c r="M68" s="459"/>
    </row>
    <row r="69" spans="1:13">
      <c r="A69" s="455"/>
      <c r="B69" s="102"/>
      <c r="C69" s="102"/>
      <c r="D69" s="102"/>
      <c r="E69" s="460"/>
      <c r="F69" s="461"/>
      <c r="G69" s="102"/>
      <c r="H69" s="102"/>
      <c r="I69" s="102"/>
      <c r="J69" s="102"/>
      <c r="K69" s="102"/>
      <c r="L69" s="102"/>
      <c r="M69" s="459"/>
    </row>
    <row r="70" spans="1:13">
      <c r="A70" s="455"/>
      <c r="B70" s="102"/>
      <c r="C70" s="102"/>
      <c r="D70" s="102"/>
      <c r="E70" s="460"/>
      <c r="F70" s="461"/>
      <c r="G70" s="102"/>
      <c r="H70" s="102"/>
      <c r="I70" s="102"/>
      <c r="J70" s="102"/>
      <c r="K70" s="102"/>
      <c r="L70" s="102"/>
      <c r="M70" s="459"/>
    </row>
    <row r="71" spans="1:13">
      <c r="A71" s="455"/>
      <c r="B71" s="102"/>
      <c r="C71" s="102"/>
      <c r="D71" s="102"/>
      <c r="E71" s="460"/>
      <c r="F71" s="461"/>
      <c r="G71" s="102"/>
      <c r="H71" s="102"/>
      <c r="I71" s="102"/>
      <c r="J71" s="102"/>
      <c r="K71" s="102"/>
      <c r="L71" s="102"/>
      <c r="M71" s="459"/>
    </row>
    <row r="72" spans="1:13">
      <c r="A72" s="455"/>
      <c r="B72" s="102"/>
      <c r="C72" s="102"/>
      <c r="D72" s="102"/>
      <c r="E72" s="460"/>
      <c r="F72" s="461"/>
      <c r="G72" s="102"/>
      <c r="H72" s="102"/>
      <c r="I72" s="102"/>
      <c r="J72" s="102"/>
      <c r="K72" s="102"/>
      <c r="L72" s="102"/>
      <c r="M72" s="459"/>
    </row>
    <row r="73" spans="1:13">
      <c r="A73" s="455"/>
      <c r="B73" s="102"/>
      <c r="C73" s="102"/>
      <c r="D73" s="102"/>
      <c r="E73" s="460"/>
      <c r="F73" s="461"/>
      <c r="G73" s="102"/>
      <c r="H73" s="102"/>
      <c r="I73" s="102"/>
      <c r="J73" s="102"/>
      <c r="K73" s="102"/>
      <c r="L73" s="102"/>
      <c r="M73" s="459"/>
    </row>
    <row r="74" spans="1:13">
      <c r="A74" s="455"/>
      <c r="B74" s="102"/>
      <c r="C74" s="102"/>
      <c r="D74" s="102"/>
      <c r="E74" s="460"/>
      <c r="F74" s="461"/>
      <c r="G74" s="102"/>
      <c r="H74" s="102"/>
      <c r="I74" s="102"/>
      <c r="J74" s="102"/>
      <c r="K74" s="102"/>
      <c r="L74" s="102"/>
      <c r="M74" s="459"/>
    </row>
    <row r="75" spans="1:13">
      <c r="A75" s="455"/>
      <c r="B75" s="102"/>
      <c r="C75" s="102"/>
      <c r="D75" s="102"/>
      <c r="E75" s="460"/>
      <c r="F75" s="461"/>
      <c r="G75" s="102"/>
      <c r="H75" s="102"/>
      <c r="I75" s="102"/>
      <c r="J75" s="102"/>
      <c r="K75" s="102"/>
      <c r="L75" s="102"/>
      <c r="M75" s="459"/>
    </row>
    <row r="76" spans="1:13">
      <c r="A76" s="455"/>
      <c r="B76" s="102"/>
      <c r="C76" s="102"/>
      <c r="D76" s="102"/>
      <c r="E76" s="460"/>
      <c r="F76" s="461"/>
      <c r="G76" s="102"/>
      <c r="H76" s="102"/>
      <c r="I76" s="102"/>
      <c r="J76" s="102"/>
      <c r="K76" s="102"/>
      <c r="L76" s="102"/>
      <c r="M76" s="459"/>
    </row>
    <row r="77" spans="1:13">
      <c r="A77" s="455"/>
      <c r="B77" s="102"/>
      <c r="C77" s="102"/>
      <c r="D77" s="102"/>
      <c r="E77" s="460"/>
      <c r="F77" s="461"/>
      <c r="G77" s="102"/>
      <c r="H77" s="102"/>
      <c r="I77" s="102"/>
      <c r="J77" s="102"/>
      <c r="K77" s="102"/>
      <c r="L77" s="102"/>
      <c r="M77" s="459"/>
    </row>
    <row r="78" spans="1:13">
      <c r="A78" s="455"/>
      <c r="B78" s="102"/>
      <c r="C78" s="102"/>
      <c r="D78" s="102"/>
      <c r="E78" s="460"/>
      <c r="F78" s="461"/>
      <c r="G78" s="102"/>
      <c r="H78" s="102"/>
      <c r="I78" s="102"/>
      <c r="J78" s="102"/>
      <c r="K78" s="102"/>
      <c r="L78" s="102"/>
      <c r="M78" s="459"/>
    </row>
    <row r="79" spans="1:13">
      <c r="A79" s="455"/>
      <c r="B79" s="102"/>
      <c r="C79" s="102"/>
      <c r="D79" s="102"/>
      <c r="E79" s="460"/>
      <c r="F79" s="461"/>
      <c r="G79" s="102"/>
      <c r="H79" s="102"/>
      <c r="I79" s="102"/>
      <c r="J79" s="102"/>
      <c r="K79" s="102"/>
      <c r="L79" s="102"/>
      <c r="M79" s="459"/>
    </row>
    <row r="80" spans="1:13">
      <c r="A80" s="455"/>
      <c r="B80" s="102"/>
      <c r="C80" s="102"/>
      <c r="D80" s="102"/>
      <c r="E80" s="460"/>
      <c r="F80" s="461"/>
      <c r="G80" s="102"/>
      <c r="H80" s="102"/>
      <c r="I80" s="102"/>
      <c r="J80" s="102"/>
      <c r="K80" s="102"/>
      <c r="L80" s="102"/>
      <c r="M80" s="459"/>
    </row>
    <row r="81" spans="1:13">
      <c r="A81" s="455"/>
      <c r="B81" s="102"/>
      <c r="C81" s="102"/>
      <c r="D81" s="102"/>
      <c r="E81" s="460"/>
      <c r="F81" s="461"/>
      <c r="G81" s="102"/>
      <c r="H81" s="102"/>
      <c r="I81" s="102"/>
      <c r="J81" s="102"/>
      <c r="K81" s="102"/>
      <c r="L81" s="102"/>
      <c r="M81" s="459"/>
    </row>
    <row r="82" spans="1:13">
      <c r="A82" s="455"/>
      <c r="B82" s="102"/>
      <c r="C82" s="102"/>
      <c r="D82" s="102"/>
      <c r="E82" s="460"/>
      <c r="F82" s="461"/>
      <c r="G82" s="102"/>
      <c r="H82" s="102"/>
      <c r="I82" s="102"/>
      <c r="J82" s="102"/>
      <c r="K82" s="102"/>
      <c r="L82" s="102"/>
      <c r="M82" s="459"/>
    </row>
    <row r="83" spans="1:13">
      <c r="A83" s="455"/>
      <c r="B83" s="102"/>
      <c r="C83" s="102"/>
      <c r="D83" s="102"/>
      <c r="E83" s="460"/>
      <c r="F83" s="461"/>
      <c r="G83" s="102"/>
      <c r="H83" s="102"/>
      <c r="I83" s="102"/>
      <c r="J83" s="102"/>
      <c r="K83" s="102"/>
      <c r="L83" s="102"/>
      <c r="M83" s="459"/>
    </row>
    <row r="84" spans="1:13">
      <c r="A84" s="455"/>
      <c r="B84" s="102"/>
      <c r="C84" s="102"/>
      <c r="D84" s="102"/>
      <c r="E84" s="460"/>
      <c r="F84" s="461"/>
      <c r="G84" s="102"/>
      <c r="H84" s="102"/>
      <c r="I84" s="102"/>
      <c r="J84" s="102"/>
      <c r="K84" s="102"/>
      <c r="L84" s="102"/>
      <c r="M84" s="459"/>
    </row>
    <row r="85" spans="1:13">
      <c r="A85" s="455"/>
      <c r="B85" s="102"/>
      <c r="C85" s="102"/>
      <c r="D85" s="102"/>
      <c r="E85" s="460"/>
      <c r="F85" s="461"/>
      <c r="G85" s="102"/>
      <c r="H85" s="102"/>
      <c r="I85" s="102"/>
      <c r="J85" s="102"/>
      <c r="K85" s="102"/>
      <c r="L85" s="102"/>
      <c r="M85" s="459"/>
    </row>
    <row r="86" spans="1:13">
      <c r="A86" s="455"/>
      <c r="B86" s="102"/>
      <c r="C86" s="102"/>
      <c r="D86" s="102"/>
      <c r="E86" s="460"/>
      <c r="F86" s="461"/>
      <c r="G86" s="102"/>
      <c r="H86" s="102"/>
      <c r="I86" s="102"/>
      <c r="J86" s="102"/>
      <c r="K86" s="102"/>
      <c r="L86" s="102"/>
      <c r="M86" s="459"/>
    </row>
    <row r="87" spans="1:13">
      <c r="A87" s="455"/>
      <c r="B87" s="102"/>
      <c r="C87" s="102"/>
      <c r="D87" s="102"/>
      <c r="E87" s="460"/>
      <c r="F87" s="461"/>
      <c r="G87" s="102"/>
      <c r="H87" s="102"/>
      <c r="I87" s="102"/>
      <c r="J87" s="102"/>
      <c r="K87" s="102"/>
      <c r="L87" s="102"/>
      <c r="M87" s="459"/>
    </row>
    <row r="88" spans="1:13">
      <c r="A88" s="455"/>
      <c r="B88" s="102"/>
      <c r="C88" s="102"/>
      <c r="D88" s="102"/>
      <c r="E88" s="460"/>
      <c r="F88" s="461"/>
      <c r="G88" s="102"/>
      <c r="H88" s="102"/>
      <c r="I88" s="102"/>
      <c r="J88" s="102"/>
      <c r="K88" s="102"/>
      <c r="L88" s="102"/>
      <c r="M88" s="459"/>
    </row>
    <row r="89" spans="1:13">
      <c r="A89" s="455"/>
      <c r="B89" s="102"/>
      <c r="C89" s="102"/>
      <c r="D89" s="102"/>
      <c r="E89" s="460"/>
      <c r="F89" s="461"/>
      <c r="G89" s="102"/>
      <c r="H89" s="102"/>
      <c r="I89" s="102"/>
      <c r="J89" s="102"/>
      <c r="K89" s="102"/>
      <c r="L89" s="102"/>
      <c r="M89" s="459"/>
    </row>
    <row r="90" spans="1:13">
      <c r="A90" s="455"/>
      <c r="B90" s="102"/>
      <c r="C90" s="102"/>
      <c r="D90" s="102"/>
      <c r="E90" s="460"/>
      <c r="F90" s="461"/>
      <c r="G90" s="102"/>
      <c r="H90" s="102"/>
      <c r="I90" s="102"/>
      <c r="J90" s="102"/>
      <c r="K90" s="102"/>
      <c r="L90" s="102"/>
      <c r="M90" s="459"/>
    </row>
    <row r="91" spans="1:13">
      <c r="A91" s="455"/>
      <c r="B91" s="102"/>
      <c r="C91" s="102"/>
      <c r="D91" s="102"/>
      <c r="E91" s="460"/>
      <c r="F91" s="461"/>
      <c r="G91" s="102"/>
      <c r="H91" s="102"/>
      <c r="I91" s="102"/>
      <c r="J91" s="102"/>
      <c r="K91" s="102"/>
      <c r="L91" s="102"/>
      <c r="M91" s="459"/>
    </row>
    <row r="92" spans="1:13">
      <c r="A92" s="455"/>
      <c r="B92" s="102"/>
      <c r="C92" s="102"/>
      <c r="D92" s="102"/>
      <c r="E92" s="460"/>
      <c r="F92" s="461"/>
      <c r="G92" s="102"/>
      <c r="H92" s="102"/>
      <c r="I92" s="102"/>
      <c r="J92" s="102"/>
      <c r="K92" s="102"/>
      <c r="L92" s="102"/>
      <c r="M92" s="459"/>
    </row>
    <row r="93" spans="1:13">
      <c r="A93" s="455"/>
      <c r="B93" s="102"/>
      <c r="C93" s="102"/>
      <c r="D93" s="102"/>
      <c r="E93" s="460"/>
      <c r="F93" s="461"/>
      <c r="G93" s="102"/>
      <c r="H93" s="102"/>
      <c r="I93" s="102"/>
      <c r="J93" s="102"/>
      <c r="K93" s="102"/>
      <c r="L93" s="102"/>
      <c r="M93" s="459"/>
    </row>
    <row r="94" spans="1:13">
      <c r="A94" s="455"/>
      <c r="B94" s="102"/>
      <c r="C94" s="102"/>
      <c r="D94" s="102"/>
      <c r="E94" s="460"/>
      <c r="F94" s="461"/>
      <c r="G94" s="102"/>
      <c r="H94" s="102"/>
      <c r="I94" s="102"/>
      <c r="J94" s="102"/>
      <c r="K94" s="102"/>
      <c r="L94" s="102"/>
      <c r="M94" s="459"/>
    </row>
    <row r="95" spans="1:13">
      <c r="A95" s="455"/>
      <c r="B95" s="102"/>
      <c r="C95" s="102"/>
      <c r="D95" s="102"/>
      <c r="E95" s="460"/>
      <c r="F95" s="461"/>
      <c r="G95" s="102"/>
      <c r="H95" s="102"/>
      <c r="I95" s="102"/>
      <c r="J95" s="102"/>
      <c r="K95" s="102"/>
      <c r="L95" s="102"/>
      <c r="M95" s="459"/>
    </row>
    <row r="96" spans="1:13">
      <c r="A96" s="455"/>
      <c r="B96" s="102"/>
      <c r="C96" s="102"/>
      <c r="D96" s="102"/>
      <c r="E96" s="460"/>
      <c r="F96" s="461"/>
      <c r="G96" s="102"/>
      <c r="H96" s="102"/>
      <c r="I96" s="102"/>
      <c r="J96" s="102"/>
      <c r="K96" s="102"/>
      <c r="L96" s="102"/>
      <c r="M96" s="459"/>
    </row>
    <row r="97" spans="1:13">
      <c r="A97" s="455"/>
      <c r="B97" s="102"/>
      <c r="C97" s="102"/>
      <c r="D97" s="102"/>
      <c r="E97" s="460"/>
      <c r="F97" s="461"/>
      <c r="G97" s="102"/>
      <c r="H97" s="102"/>
      <c r="I97" s="102"/>
      <c r="J97" s="102"/>
      <c r="K97" s="102"/>
      <c r="L97" s="102"/>
      <c r="M97" s="459"/>
    </row>
    <row r="98" spans="1:13">
      <c r="A98" s="455"/>
      <c r="B98" s="102"/>
      <c r="C98" s="102"/>
      <c r="D98" s="102"/>
      <c r="E98" s="460"/>
      <c r="F98" s="461"/>
      <c r="G98" s="102"/>
      <c r="H98" s="102"/>
      <c r="I98" s="102"/>
      <c r="J98" s="102"/>
      <c r="K98" s="102"/>
      <c r="L98" s="102"/>
      <c r="M98" s="459"/>
    </row>
    <row r="99" spans="1:13">
      <c r="A99" s="455"/>
      <c r="B99" s="102"/>
      <c r="C99" s="102"/>
      <c r="D99" s="102"/>
      <c r="E99" s="460"/>
      <c r="F99" s="461"/>
      <c r="G99" s="102"/>
      <c r="H99" s="102"/>
      <c r="I99" s="102"/>
      <c r="J99" s="102"/>
      <c r="K99" s="102"/>
      <c r="L99" s="102"/>
      <c r="M99" s="459"/>
    </row>
    <row r="100" spans="1:13">
      <c r="A100" s="455"/>
      <c r="B100" s="102"/>
      <c r="C100" s="102"/>
      <c r="D100" s="102"/>
      <c r="E100" s="460"/>
      <c r="F100" s="461"/>
      <c r="G100" s="102"/>
      <c r="H100" s="102"/>
      <c r="I100" s="102"/>
      <c r="J100" s="102"/>
      <c r="K100" s="102"/>
      <c r="L100" s="102"/>
      <c r="M100" s="459"/>
    </row>
    <row r="101" spans="1:13">
      <c r="A101" s="455"/>
      <c r="B101" s="102"/>
      <c r="C101" s="102"/>
      <c r="D101" s="102"/>
      <c r="E101" s="460"/>
      <c r="F101" s="461"/>
      <c r="G101" s="102"/>
      <c r="H101" s="102"/>
      <c r="I101" s="102"/>
      <c r="J101" s="102"/>
      <c r="K101" s="102"/>
      <c r="L101" s="102"/>
      <c r="M101" s="459"/>
    </row>
    <row r="102" spans="1:13">
      <c r="A102" s="455"/>
      <c r="B102" s="102"/>
      <c r="C102" s="102"/>
      <c r="D102" s="102"/>
      <c r="E102" s="460"/>
      <c r="F102" s="461"/>
      <c r="G102" s="102"/>
      <c r="H102" s="102"/>
      <c r="I102" s="102"/>
      <c r="J102" s="102"/>
      <c r="K102" s="102"/>
      <c r="L102" s="102"/>
      <c r="M102" s="459"/>
    </row>
    <row r="103" spans="1:13">
      <c r="A103" s="455"/>
      <c r="B103" s="102"/>
      <c r="C103" s="102"/>
      <c r="D103" s="102"/>
      <c r="E103" s="460"/>
      <c r="F103" s="461"/>
      <c r="G103" s="102"/>
      <c r="H103" s="102"/>
      <c r="I103" s="102"/>
      <c r="J103" s="102"/>
      <c r="K103" s="102"/>
      <c r="L103" s="102"/>
      <c r="M103" s="459"/>
    </row>
    <row r="104" spans="1:13">
      <c r="A104" s="455"/>
      <c r="B104" s="102"/>
      <c r="C104" s="102"/>
      <c r="D104" s="102"/>
      <c r="E104" s="460"/>
      <c r="F104" s="461"/>
      <c r="G104" s="102"/>
      <c r="H104" s="102"/>
      <c r="I104" s="102"/>
      <c r="J104" s="102"/>
      <c r="K104" s="102"/>
      <c r="L104" s="102"/>
      <c r="M104" s="459"/>
    </row>
    <row r="105" spans="1:13">
      <c r="A105" s="455"/>
      <c r="B105" s="102"/>
      <c r="C105" s="102"/>
      <c r="D105" s="102"/>
      <c r="E105" s="460"/>
      <c r="F105" s="461"/>
      <c r="G105" s="102"/>
      <c r="H105" s="102"/>
      <c r="I105" s="102"/>
      <c r="J105" s="102"/>
      <c r="K105" s="102"/>
      <c r="L105" s="102"/>
      <c r="M105" s="459"/>
    </row>
    <row r="106" spans="1:13">
      <c r="A106" s="455"/>
      <c r="B106" s="102"/>
      <c r="C106" s="102"/>
      <c r="D106" s="102"/>
      <c r="E106" s="460"/>
      <c r="F106" s="461"/>
      <c r="G106" s="102"/>
      <c r="H106" s="102"/>
      <c r="I106" s="102"/>
      <c r="J106" s="102"/>
      <c r="K106" s="102"/>
      <c r="L106" s="102"/>
      <c r="M106" s="459"/>
    </row>
    <row r="107" spans="1:13">
      <c r="A107" s="455"/>
      <c r="B107" s="102"/>
      <c r="C107" s="102"/>
      <c r="D107" s="102"/>
      <c r="E107" s="460"/>
      <c r="F107" s="461"/>
      <c r="G107" s="102"/>
      <c r="H107" s="102"/>
      <c r="I107" s="102"/>
      <c r="J107" s="102"/>
      <c r="K107" s="102"/>
      <c r="L107" s="102"/>
      <c r="M107" s="459"/>
    </row>
    <row r="108" spans="1:13">
      <c r="A108" s="455"/>
      <c r="B108" s="102"/>
      <c r="C108" s="102"/>
      <c r="D108" s="102"/>
      <c r="E108" s="460"/>
      <c r="F108" s="461"/>
      <c r="G108" s="102"/>
      <c r="H108" s="102"/>
      <c r="I108" s="102"/>
      <c r="J108" s="102"/>
      <c r="K108" s="102"/>
      <c r="L108" s="102"/>
      <c r="M108" s="459"/>
    </row>
    <row r="109" spans="1:13">
      <c r="A109" s="455"/>
      <c r="B109" s="102"/>
      <c r="C109" s="102"/>
      <c r="D109" s="102"/>
      <c r="E109" s="460"/>
      <c r="F109" s="461"/>
      <c r="G109" s="102"/>
      <c r="H109" s="102"/>
      <c r="I109" s="102"/>
      <c r="J109" s="102"/>
      <c r="K109" s="102"/>
      <c r="L109" s="102"/>
      <c r="M109" s="459"/>
    </row>
    <row r="110" spans="1:13">
      <c r="A110" s="461"/>
      <c r="B110" s="102"/>
      <c r="C110" s="102"/>
      <c r="D110" s="102"/>
      <c r="E110" s="460"/>
      <c r="F110" s="461"/>
      <c r="G110" s="102"/>
      <c r="H110" s="102"/>
      <c r="I110" s="102"/>
      <c r="J110" s="102"/>
      <c r="K110" s="102"/>
      <c r="L110" s="102"/>
      <c r="M110" s="460"/>
    </row>
    <row r="111" spans="1:13">
      <c r="A111" s="461"/>
      <c r="B111" s="102"/>
      <c r="C111" s="102"/>
      <c r="D111" s="102"/>
      <c r="E111" s="460"/>
      <c r="F111" s="461"/>
      <c r="G111" s="102"/>
      <c r="H111" s="102"/>
      <c r="I111" s="102"/>
      <c r="J111" s="102"/>
      <c r="K111" s="102"/>
      <c r="L111" s="102"/>
      <c r="M111" s="460"/>
    </row>
    <row r="112" spans="1:13">
      <c r="A112" s="461"/>
      <c r="B112" s="102"/>
      <c r="C112" s="102"/>
      <c r="D112" s="102"/>
      <c r="E112" s="460"/>
      <c r="F112" s="461"/>
      <c r="G112" s="102"/>
      <c r="H112" s="102"/>
      <c r="I112" s="102"/>
      <c r="J112" s="102"/>
      <c r="K112" s="102"/>
      <c r="L112" s="102"/>
      <c r="M112" s="460"/>
    </row>
    <row r="113" spans="1:13">
      <c r="A113" s="461"/>
      <c r="B113" s="102"/>
      <c r="C113" s="102"/>
      <c r="D113" s="102"/>
      <c r="E113" s="460"/>
      <c r="F113" s="461"/>
      <c r="G113" s="102"/>
      <c r="H113" s="102"/>
      <c r="I113" s="102"/>
      <c r="J113" s="102"/>
      <c r="K113" s="102"/>
      <c r="L113" s="102"/>
      <c r="M113" s="460"/>
    </row>
    <row r="114" spans="1:13">
      <c r="A114" s="461"/>
      <c r="B114" s="102"/>
      <c r="C114" s="102"/>
      <c r="D114" s="102"/>
      <c r="E114" s="460"/>
      <c r="F114" s="461"/>
      <c r="G114" s="102"/>
      <c r="H114" s="102"/>
      <c r="I114" s="102"/>
      <c r="J114" s="102"/>
      <c r="K114" s="102"/>
      <c r="L114" s="102"/>
      <c r="M114" s="460"/>
    </row>
    <row r="115" spans="1:13">
      <c r="A115" s="461"/>
      <c r="B115" s="102"/>
      <c r="C115" s="102"/>
      <c r="D115" s="102"/>
      <c r="E115" s="460"/>
      <c r="F115" s="461"/>
      <c r="G115" s="102"/>
      <c r="H115" s="102"/>
      <c r="I115" s="102"/>
      <c r="J115" s="102"/>
      <c r="K115" s="102"/>
      <c r="L115" s="102"/>
      <c r="M115" s="460"/>
    </row>
    <row r="116" spans="1:13" ht="15.75" thickBot="1">
      <c r="A116" s="463"/>
      <c r="B116" s="464"/>
      <c r="C116" s="464"/>
      <c r="D116" s="464"/>
      <c r="E116" s="465"/>
      <c r="F116" s="463"/>
      <c r="G116" s="464"/>
      <c r="H116" s="464"/>
      <c r="I116" s="464"/>
      <c r="J116" s="464"/>
      <c r="K116" s="464"/>
      <c r="L116" s="464"/>
      <c r="M116" s="465"/>
    </row>
    <row r="117" spans="1:13">
      <c r="A117" s="13" t="s">
        <v>3727</v>
      </c>
      <c r="B117" s="1199"/>
      <c r="D117" s="12"/>
      <c r="E117" s="12"/>
      <c r="F117" s="9" t="s">
        <v>3727</v>
      </c>
      <c r="G117" s="1199"/>
      <c r="H117" s="12"/>
      <c r="J117" s="12"/>
      <c r="K117" s="12"/>
      <c r="L117" s="12"/>
      <c r="M117" s="12"/>
    </row>
    <row r="118" spans="1:13">
      <c r="A118" s="12" t="s">
        <v>3730</v>
      </c>
      <c r="B118" s="12"/>
      <c r="C118" s="12"/>
      <c r="D118" s="12"/>
      <c r="E118" s="12"/>
      <c r="F118" s="12" t="s">
        <v>3731</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IK125"/>
  <sheetViews>
    <sheetView defaultGridColor="0" colorId="22" zoomScaleNormal="100" workbookViewId="0">
      <selection activeCell="D24" sqref="D24"/>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838" t="s">
        <v>2213</v>
      </c>
      <c r="B1" s="841"/>
      <c r="C1" s="841"/>
      <c r="D1" s="1135" t="s">
        <v>1344</v>
      </c>
      <c r="E1" s="841" t="s">
        <v>3732</v>
      </c>
      <c r="F1" s="842" t="s">
        <v>1802</v>
      </c>
      <c r="G1" s="838" t="s">
        <v>2213</v>
      </c>
      <c r="H1" s="841"/>
      <c r="I1" s="840" t="s">
        <v>1344</v>
      </c>
      <c r="J1" s="841"/>
      <c r="K1" s="840" t="s">
        <v>1801</v>
      </c>
      <c r="L1" s="841"/>
      <c r="M1" s="840" t="s">
        <v>1802</v>
      </c>
      <c r="N1" s="1093"/>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 xml:space="preserve">New York State Electric &amp; Gas Corporation </v>
      </c>
      <c r="D2" s="1099" t="s">
        <v>1156</v>
      </c>
      <c r="E2" s="9" t="s">
        <v>1804</v>
      </c>
      <c r="F2" s="846"/>
      <c r="G2" s="72" t="str">
        <f>'Data Sheet'!$C$25</f>
        <v xml:space="preserve">New York State Electric &amp; Gas Corporation </v>
      </c>
      <c r="I2" s="435" t="s">
        <v>1156</v>
      </c>
      <c r="K2" s="435" t="s">
        <v>1804</v>
      </c>
      <c r="M2" s="435" t="s">
        <v>1788</v>
      </c>
      <c r="N2" s="1096"/>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43"/>
      <c r="D3" s="1099" t="s">
        <v>1157</v>
      </c>
      <c r="E3" s="703" t="str">
        <f>'Data Sheet'!$C$40</f>
        <v xml:space="preserve"> </v>
      </c>
      <c r="F3" s="1240" t="str">
        <f>'Data Sheet'!$C$38</f>
        <v>12/31/2017</v>
      </c>
      <c r="G3" s="847"/>
      <c r="H3" s="467"/>
      <c r="I3" s="485" t="s">
        <v>1157</v>
      </c>
      <c r="J3" s="467"/>
      <c r="K3" s="696" t="str">
        <f>'Data Sheet'!$C$40</f>
        <v xml:space="preserve"> </v>
      </c>
      <c r="L3" s="703"/>
      <c r="M3" s="1247" t="str">
        <f>'Data Sheet'!$C$38</f>
        <v>12/31/2017</v>
      </c>
      <c r="N3" s="1098"/>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39" t="s">
        <v>1788</v>
      </c>
      <c r="B4" s="1112"/>
      <c r="C4" s="1112"/>
      <c r="D4" s="1112"/>
      <c r="E4" s="1112"/>
      <c r="F4" s="1167"/>
      <c r="G4" s="843"/>
      <c r="N4" s="1096"/>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160" t="s">
        <v>3733</v>
      </c>
      <c r="B5" s="12"/>
      <c r="C5" s="12"/>
      <c r="D5" s="12"/>
      <c r="E5" s="12"/>
      <c r="F5" s="855"/>
      <c r="G5" s="1160" t="s">
        <v>3734</v>
      </c>
      <c r="H5" s="12"/>
      <c r="I5" s="12"/>
      <c r="J5" s="12"/>
      <c r="K5" s="12"/>
      <c r="L5" s="12"/>
      <c r="M5" s="12"/>
      <c r="N5" s="855"/>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47"/>
      <c r="B6" s="467"/>
      <c r="C6" s="467"/>
      <c r="D6" s="467"/>
      <c r="E6" s="467"/>
      <c r="F6" s="1098"/>
      <c r="G6" s="847"/>
      <c r="H6" s="467"/>
      <c r="I6" s="467"/>
      <c r="J6" s="467"/>
      <c r="K6" s="467"/>
      <c r="L6" s="467"/>
      <c r="M6" s="467"/>
      <c r="N6" s="1098"/>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43"/>
      <c r="F7" s="1096"/>
      <c r="G7" s="843"/>
      <c r="N7" s="1096"/>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00" t="s">
        <v>2398</v>
      </c>
      <c r="B8" s="1086" t="s">
        <v>3735</v>
      </c>
      <c r="C8" s="1086"/>
      <c r="D8" s="1086"/>
      <c r="E8" s="1086"/>
      <c r="F8" s="1201"/>
      <c r="G8" s="1200" t="s">
        <v>3736</v>
      </c>
      <c r="H8" s="1086"/>
      <c r="I8" s="1086"/>
      <c r="J8" s="1086"/>
      <c r="K8" s="1086"/>
      <c r="L8" s="1086"/>
      <c r="M8" s="1086"/>
      <c r="N8" s="1201"/>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00"/>
      <c r="B9" s="1086" t="s">
        <v>3737</v>
      </c>
      <c r="C9" s="1086"/>
      <c r="D9" s="1086"/>
      <c r="E9" s="1086"/>
      <c r="F9" s="1201"/>
      <c r="G9" s="1200"/>
      <c r="H9" s="1086"/>
      <c r="I9" s="1086"/>
      <c r="J9" s="1086"/>
      <c r="K9" s="1086"/>
      <c r="L9" s="1086"/>
      <c r="M9" s="1086"/>
      <c r="N9" s="120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00" t="s">
        <v>2315</v>
      </c>
      <c r="B10" s="1086" t="s">
        <v>2270</v>
      </c>
      <c r="C10" s="1086"/>
      <c r="D10" s="1086"/>
      <c r="E10" s="1086"/>
      <c r="F10" s="1201"/>
      <c r="G10" s="1200"/>
      <c r="H10" s="1086"/>
      <c r="I10" s="1086"/>
      <c r="J10" s="1086"/>
      <c r="K10" s="1086"/>
      <c r="L10" s="1086"/>
      <c r="M10" s="1086"/>
      <c r="N10" s="120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47"/>
      <c r="B11" s="467"/>
      <c r="C11" s="467"/>
      <c r="D11" s="467"/>
      <c r="E11" s="467"/>
      <c r="F11" s="1098"/>
      <c r="G11" s="847"/>
      <c r="H11" s="467"/>
      <c r="I11" s="467"/>
      <c r="J11" s="467"/>
      <c r="K11" s="467"/>
      <c r="L11" s="467"/>
      <c r="M11" s="467"/>
      <c r="N11" s="1098"/>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01"/>
      <c r="C12" s="844"/>
      <c r="D12" s="844"/>
      <c r="E12" s="850" t="s">
        <v>2218</v>
      </c>
      <c r="F12" s="851"/>
      <c r="G12" s="849" t="s">
        <v>2218</v>
      </c>
      <c r="H12" s="1151"/>
      <c r="I12" s="850" t="s">
        <v>2219</v>
      </c>
      <c r="J12" s="850"/>
      <c r="K12" s="850"/>
      <c r="L12" s="850"/>
      <c r="M12" s="468"/>
      <c r="N12" s="846"/>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01"/>
      <c r="C13" s="844"/>
      <c r="D13" s="844"/>
      <c r="E13" s="844"/>
      <c r="F13" s="1096"/>
      <c r="G13" s="1101"/>
      <c r="H13" s="844"/>
      <c r="I13" s="850" t="s">
        <v>543</v>
      </c>
      <c r="J13" s="850"/>
      <c r="K13" s="1150" t="s">
        <v>540</v>
      </c>
      <c r="L13" s="850"/>
      <c r="M13" s="1109" t="s">
        <v>1834</v>
      </c>
      <c r="N13" s="846"/>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01"/>
      <c r="C14" s="844"/>
      <c r="D14" s="1106" t="s">
        <v>1834</v>
      </c>
      <c r="E14" s="1106" t="s">
        <v>299</v>
      </c>
      <c r="F14" s="1110" t="s">
        <v>299</v>
      </c>
      <c r="G14" s="1105" t="s">
        <v>299</v>
      </c>
      <c r="H14" s="1106" t="s">
        <v>299</v>
      </c>
      <c r="J14" s="435"/>
      <c r="K14" s="1099"/>
      <c r="M14" s="1109" t="s">
        <v>2517</v>
      </c>
      <c r="N14" s="846"/>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05" t="s">
        <v>1728</v>
      </c>
      <c r="C15" s="1106" t="s">
        <v>574</v>
      </c>
      <c r="D15" s="1106" t="s">
        <v>881</v>
      </c>
      <c r="E15" s="1106" t="s">
        <v>2222</v>
      </c>
      <c r="F15" s="1110" t="s">
        <v>2223</v>
      </c>
      <c r="G15" s="1105" t="s">
        <v>2222</v>
      </c>
      <c r="H15" s="1106" t="s">
        <v>2223</v>
      </c>
      <c r="I15" s="1107" t="s">
        <v>176</v>
      </c>
      <c r="J15" s="1147" t="s">
        <v>1838</v>
      </c>
      <c r="K15" s="1109" t="s">
        <v>176</v>
      </c>
      <c r="L15" s="1107" t="s">
        <v>1838</v>
      </c>
      <c r="M15" s="1099"/>
      <c r="N15" s="1108" t="s">
        <v>1728</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05" t="s">
        <v>1731</v>
      </c>
      <c r="C16" s="844"/>
      <c r="D16" s="1106" t="s">
        <v>558</v>
      </c>
      <c r="E16" s="1106" t="s">
        <v>2271</v>
      </c>
      <c r="F16" s="1110" t="s">
        <v>2272</v>
      </c>
      <c r="G16" s="1105" t="s">
        <v>2273</v>
      </c>
      <c r="H16" s="1106" t="s">
        <v>2274</v>
      </c>
      <c r="I16" s="12" t="s">
        <v>2229</v>
      </c>
      <c r="J16" s="435"/>
      <c r="K16" s="1202" t="s">
        <v>2230</v>
      </c>
      <c r="M16" s="1099"/>
      <c r="N16" s="1108" t="s">
        <v>1731</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49"/>
      <c r="B17" s="467"/>
      <c r="C17" s="1162" t="s">
        <v>3021</v>
      </c>
      <c r="D17" s="1162" t="s">
        <v>3022</v>
      </c>
      <c r="E17" s="1162" t="s">
        <v>3023</v>
      </c>
      <c r="F17" s="1171" t="s">
        <v>3024</v>
      </c>
      <c r="G17" s="1170" t="s">
        <v>2346</v>
      </c>
      <c r="H17" s="1162" t="s">
        <v>2347</v>
      </c>
      <c r="I17" s="1152" t="s">
        <v>2348</v>
      </c>
      <c r="J17" s="1154" t="s">
        <v>2349</v>
      </c>
      <c r="K17" s="1153" t="s">
        <v>2350</v>
      </c>
      <c r="L17" s="1152" t="s">
        <v>2351</v>
      </c>
      <c r="M17" s="1153" t="s">
        <v>2352</v>
      </c>
      <c r="N17" s="1155"/>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49">
        <v>1</v>
      </c>
      <c r="B18" s="467"/>
      <c r="C18" s="848" t="s">
        <v>2275</v>
      </c>
      <c r="D18" s="442"/>
      <c r="E18" s="443"/>
      <c r="F18" s="444"/>
      <c r="G18" s="445" t="s">
        <v>1788</v>
      </c>
      <c r="H18" s="443" t="s">
        <v>1788</v>
      </c>
      <c r="I18" s="446"/>
      <c r="J18" s="446"/>
      <c r="K18" s="446"/>
      <c r="L18" s="446"/>
      <c r="M18" s="1203"/>
      <c r="N18" s="1155">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49">
        <v>2</v>
      </c>
      <c r="B19" s="467"/>
      <c r="C19" s="848" t="s">
        <v>2232</v>
      </c>
      <c r="D19" s="323">
        <v>664336869</v>
      </c>
      <c r="E19" s="323">
        <v>277209757</v>
      </c>
      <c r="F19" s="324">
        <v>518088129</v>
      </c>
      <c r="G19" s="466"/>
      <c r="H19" s="323"/>
      <c r="I19" s="77"/>
      <c r="J19" s="321"/>
      <c r="K19" s="86"/>
      <c r="L19" s="469"/>
      <c r="M19" s="470">
        <f>D19+E19-F19+G19-H19-J19+L19</f>
        <v>423458497</v>
      </c>
      <c r="N19" s="1155">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49">
        <v>3</v>
      </c>
      <c r="B20" s="467"/>
      <c r="C20" s="848" t="s">
        <v>2173</v>
      </c>
      <c r="D20" s="471">
        <v>106160407</v>
      </c>
      <c r="E20" s="471">
        <v>57705190</v>
      </c>
      <c r="F20" s="320">
        <v>104383174</v>
      </c>
      <c r="G20" s="107"/>
      <c r="H20" s="471"/>
      <c r="I20" s="77"/>
      <c r="J20" s="305"/>
      <c r="K20" s="86"/>
      <c r="L20" s="472"/>
      <c r="M20" s="319">
        <f>D20+E20-F20+G20-H20-J20+L20</f>
        <v>59482423</v>
      </c>
      <c r="N20" s="1155">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49">
        <v>4</v>
      </c>
      <c r="B21" s="467"/>
      <c r="C21" s="848" t="s">
        <v>905</v>
      </c>
      <c r="D21" s="471">
        <v>0</v>
      </c>
      <c r="E21" s="471">
        <v>0</v>
      </c>
      <c r="F21" s="320">
        <v>0</v>
      </c>
      <c r="G21" s="107"/>
      <c r="H21" s="471"/>
      <c r="I21" s="77"/>
      <c r="J21" s="305"/>
      <c r="K21" s="86"/>
      <c r="L21" s="472"/>
      <c r="M21" s="319">
        <f>D21+E21-F21+G21-H21-J21+L21</f>
        <v>0</v>
      </c>
      <c r="N21" s="1155">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49">
        <v>5</v>
      </c>
      <c r="B22" s="467"/>
      <c r="C22" s="848" t="s">
        <v>906</v>
      </c>
      <c r="D22" s="471">
        <f>SUM(D19:D21)</f>
        <v>770497276</v>
      </c>
      <c r="E22" s="471">
        <f>SUM(E19:E21)</f>
        <v>334914947</v>
      </c>
      <c r="F22" s="320">
        <f>SUM(F19:F21)</f>
        <v>622471303</v>
      </c>
      <c r="G22" s="107">
        <f>SUM(G19:G21)</f>
        <v>0</v>
      </c>
      <c r="H22" s="319">
        <f>SUM(H19:H21)</f>
        <v>0</v>
      </c>
      <c r="I22" s="77"/>
      <c r="J22" s="305">
        <f>SUM(J19:J21)</f>
        <v>0</v>
      </c>
      <c r="K22" s="86"/>
      <c r="L22" s="472">
        <f>SUM(L19:L21)</f>
        <v>0</v>
      </c>
      <c r="M22" s="305">
        <f>SUM(M19:M21)</f>
        <v>482940920</v>
      </c>
      <c r="N22" s="1155">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49">
        <v>6</v>
      </c>
      <c r="B23" s="467"/>
      <c r="C23" s="848" t="s">
        <v>2997</v>
      </c>
      <c r="D23" s="471"/>
      <c r="E23" s="471"/>
      <c r="F23" s="320"/>
      <c r="G23" s="107"/>
      <c r="H23" s="471"/>
      <c r="I23" s="77"/>
      <c r="J23" s="305"/>
      <c r="K23" s="86"/>
      <c r="L23" s="472"/>
      <c r="M23" s="319">
        <f>D23+E23-F23+G23-H23-J23+L23</f>
        <v>0</v>
      </c>
      <c r="N23" s="1155">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49">
        <v>7</v>
      </c>
      <c r="B24" s="467"/>
      <c r="C24" s="848"/>
      <c r="D24" s="471"/>
      <c r="E24" s="471"/>
      <c r="F24" s="320"/>
      <c r="G24" s="107"/>
      <c r="H24" s="471"/>
      <c r="I24" s="77"/>
      <c r="J24" s="305"/>
      <c r="K24" s="86"/>
      <c r="L24" s="472"/>
      <c r="M24" s="319">
        <f>D24+E24-F24+G24-H24-J24+L24</f>
        <v>0</v>
      </c>
      <c r="N24" s="1155">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49">
        <v>8</v>
      </c>
      <c r="B25" s="467"/>
      <c r="C25" s="848"/>
      <c r="D25" s="471"/>
      <c r="E25" s="471"/>
      <c r="F25" s="320"/>
      <c r="G25" s="107"/>
      <c r="H25" s="471"/>
      <c r="I25" s="77"/>
      <c r="J25" s="305"/>
      <c r="K25" s="86"/>
      <c r="L25" s="472"/>
      <c r="M25" s="319">
        <f>D25+E25-F25+G25-H25-J25+L25</f>
        <v>0</v>
      </c>
      <c r="N25" s="1155">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49">
        <v>9</v>
      </c>
      <c r="B26" s="467"/>
      <c r="C26" s="848" t="s">
        <v>907</v>
      </c>
      <c r="D26" s="323">
        <f>D22+SUM(D23:D25)</f>
        <v>770497276</v>
      </c>
      <c r="E26" s="323">
        <f>E22+SUM(E23:E25)</f>
        <v>334914947</v>
      </c>
      <c r="F26" s="324">
        <f>F22+SUM(F23:F25)</f>
        <v>622471303</v>
      </c>
      <c r="G26" s="466">
        <f>G22+SUM(G23:G25)</f>
        <v>0</v>
      </c>
      <c r="H26" s="323">
        <f>H22+SUM(H23:H25)</f>
        <v>0</v>
      </c>
      <c r="I26" s="77"/>
      <c r="J26" s="470">
        <f>J22+SUM(J23:J25)</f>
        <v>0</v>
      </c>
      <c r="K26" s="86"/>
      <c r="L26" s="470">
        <f>L22+SUM(L23:L25)</f>
        <v>0</v>
      </c>
      <c r="M26" s="323">
        <f>M22+SUM(M23:M25)</f>
        <v>482940920</v>
      </c>
      <c r="N26" s="1155">
        <v>9</v>
      </c>
      <c r="O26" s="408"/>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01"/>
      <c r="C27" s="844"/>
      <c r="D27" s="473"/>
      <c r="E27" s="474"/>
      <c r="F27" s="475"/>
      <c r="G27" s="476"/>
      <c r="H27" s="474"/>
      <c r="I27" s="451"/>
      <c r="J27" s="474"/>
      <c r="K27" s="451"/>
      <c r="L27" s="474"/>
      <c r="M27" s="477"/>
      <c r="N27" s="846"/>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49">
        <v>10</v>
      </c>
      <c r="B28" s="467"/>
      <c r="C28" s="848" t="s">
        <v>3720</v>
      </c>
      <c r="D28" s="440"/>
      <c r="E28" s="419"/>
      <c r="F28" s="421"/>
      <c r="G28" s="422"/>
      <c r="H28" s="419"/>
      <c r="I28" s="453"/>
      <c r="J28" s="419"/>
      <c r="K28" s="453"/>
      <c r="L28" s="419"/>
      <c r="M28" s="441"/>
      <c r="N28" s="1155">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49">
        <v>11</v>
      </c>
      <c r="B29" s="467"/>
      <c r="C29" s="848" t="s">
        <v>3721</v>
      </c>
      <c r="D29" s="323">
        <v>714266641</v>
      </c>
      <c r="E29" s="323">
        <v>308354995</v>
      </c>
      <c r="F29" s="324">
        <v>605522317</v>
      </c>
      <c r="G29" s="466"/>
      <c r="H29" s="470"/>
      <c r="I29" s="472"/>
      <c r="J29" s="321"/>
      <c r="K29" s="319"/>
      <c r="L29" s="469"/>
      <c r="M29" s="470">
        <f>D29+E29-F29+G29-H29-J29+L29</f>
        <v>417099319</v>
      </c>
      <c r="N29" s="1155">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49">
        <v>12</v>
      </c>
      <c r="B30" s="467"/>
      <c r="C30" s="848" t="s">
        <v>3722</v>
      </c>
      <c r="D30" s="471">
        <v>56230635</v>
      </c>
      <c r="E30" s="471">
        <v>26559952</v>
      </c>
      <c r="F30" s="320">
        <v>16948986</v>
      </c>
      <c r="G30" s="107"/>
      <c r="H30" s="471"/>
      <c r="I30" s="467"/>
      <c r="J30" s="485"/>
      <c r="K30" s="468"/>
      <c r="L30" s="467"/>
      <c r="M30" s="319">
        <f>D30+E30-F30+G30-H30-J30+L30</f>
        <v>65841601</v>
      </c>
      <c r="N30" s="1155">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49">
        <v>13</v>
      </c>
      <c r="B31" s="467"/>
      <c r="C31" s="848" t="s">
        <v>3723</v>
      </c>
      <c r="D31" s="323">
        <v>0</v>
      </c>
      <c r="E31" s="323">
        <v>0</v>
      </c>
      <c r="F31" s="324">
        <v>0</v>
      </c>
      <c r="G31" s="466"/>
      <c r="H31" s="323"/>
      <c r="I31" s="467"/>
      <c r="J31" s="321"/>
      <c r="K31" s="468"/>
      <c r="L31" s="469"/>
      <c r="M31" s="470">
        <f>D31+E31-F31+G31-H31-J31+L31</f>
        <v>0</v>
      </c>
      <c r="N31" s="1155">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160" t="s">
        <v>3724</v>
      </c>
      <c r="B32" s="12"/>
      <c r="C32" s="12"/>
      <c r="D32" s="12"/>
      <c r="E32" s="12"/>
      <c r="F32" s="855"/>
      <c r="G32" s="1160" t="s">
        <v>3725</v>
      </c>
      <c r="H32" s="12"/>
      <c r="I32" s="12"/>
      <c r="J32" s="12"/>
      <c r="K32" s="12"/>
      <c r="L32" s="12"/>
      <c r="M32" s="12"/>
      <c r="N32" s="855"/>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43"/>
      <c r="F33" s="1096"/>
      <c r="G33" s="843"/>
      <c r="N33" s="1096"/>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43"/>
      <c r="D34" s="307"/>
      <c r="E34" s="307"/>
      <c r="F34" s="312"/>
      <c r="G34" s="351"/>
      <c r="H34" s="307"/>
      <c r="N34" s="312"/>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43"/>
      <c r="D35" s="307"/>
      <c r="E35" s="307"/>
      <c r="F35" s="312"/>
      <c r="G35" s="351"/>
      <c r="H35" s="307"/>
      <c r="N35" s="31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43"/>
      <c r="D36" s="307"/>
      <c r="E36" s="307"/>
      <c r="F36" s="312"/>
      <c r="G36" s="351"/>
      <c r="H36" s="307"/>
      <c r="N36" s="312"/>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43"/>
      <c r="D37" s="307"/>
      <c r="E37" s="307"/>
      <c r="F37" s="312"/>
      <c r="G37" s="351"/>
      <c r="H37" s="307"/>
      <c r="N37" s="31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43"/>
      <c r="D38" s="307"/>
      <c r="E38" s="307"/>
      <c r="F38" s="312"/>
      <c r="G38" s="351"/>
      <c r="H38" s="307"/>
      <c r="N38" s="312"/>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43"/>
      <c r="D39" s="307"/>
      <c r="E39" s="307"/>
      <c r="F39" s="312"/>
      <c r="G39" s="351"/>
      <c r="H39" s="307"/>
      <c r="N39" s="31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43"/>
      <c r="D40" s="307"/>
      <c r="E40" s="307"/>
      <c r="F40" s="312"/>
      <c r="G40" s="351"/>
      <c r="H40" s="307"/>
      <c r="N40" s="31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43"/>
      <c r="D41" s="307"/>
      <c r="E41" s="307"/>
      <c r="F41" s="312"/>
      <c r="G41" s="351"/>
      <c r="H41" s="307"/>
      <c r="N41" s="31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43"/>
      <c r="D42" s="307"/>
      <c r="E42" s="307"/>
      <c r="F42" s="312"/>
      <c r="G42" s="351"/>
      <c r="H42" s="307"/>
      <c r="N42" s="31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43"/>
      <c r="D43" s="307"/>
      <c r="E43" s="307"/>
      <c r="F43" s="312"/>
      <c r="G43" s="351"/>
      <c r="H43" s="307"/>
      <c r="N43" s="31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43"/>
      <c r="D44" s="307"/>
      <c r="E44" s="307"/>
      <c r="F44" s="312"/>
      <c r="G44" s="351"/>
      <c r="H44" s="307"/>
      <c r="N44" s="31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43"/>
      <c r="D45" s="307"/>
      <c r="E45" s="307"/>
      <c r="F45" s="312"/>
      <c r="G45" s="351"/>
      <c r="H45" s="307"/>
      <c r="N45" s="31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43"/>
      <c r="D46" s="307"/>
      <c r="E46" s="307"/>
      <c r="F46" s="312"/>
      <c r="G46" s="351"/>
      <c r="H46" s="307"/>
      <c r="N46" s="31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43"/>
      <c r="F47" s="1096"/>
      <c r="G47" s="843"/>
      <c r="N47" s="1096"/>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43"/>
      <c r="F48" s="1096"/>
      <c r="G48" s="843"/>
      <c r="N48" s="1096"/>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43"/>
      <c r="F49" s="1096"/>
      <c r="G49" s="843"/>
      <c r="N49" s="1096"/>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43"/>
      <c r="F50" s="1096"/>
      <c r="G50" s="843"/>
      <c r="N50" s="1096"/>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43"/>
      <c r="F51" s="1096"/>
      <c r="G51" s="843"/>
      <c r="N51" s="1096"/>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43"/>
      <c r="F52" s="1096"/>
      <c r="G52" s="843"/>
      <c r="N52" s="1096"/>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43"/>
      <c r="F53" s="1096"/>
      <c r="G53" s="843"/>
      <c r="N53" s="1096"/>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43"/>
      <c r="F54" s="1096"/>
      <c r="G54" s="843"/>
      <c r="N54" s="1096"/>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43"/>
      <c r="F55" s="1096"/>
      <c r="G55" s="843"/>
      <c r="N55" s="1096"/>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43"/>
      <c r="F56" s="1096"/>
      <c r="G56" s="843"/>
      <c r="N56" s="1096"/>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59"/>
      <c r="B57" s="860"/>
      <c r="C57" s="860"/>
      <c r="D57" s="412"/>
      <c r="E57" s="412"/>
      <c r="F57" s="327"/>
      <c r="G57" s="859"/>
      <c r="H57" s="412"/>
      <c r="I57" s="860"/>
      <c r="J57" s="412"/>
      <c r="K57" s="860"/>
      <c r="L57" s="412"/>
      <c r="M57" s="860"/>
      <c r="N57" s="32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10"/>
      <c r="E58" s="410"/>
      <c r="F58" s="410"/>
      <c r="G58" s="368"/>
      <c r="H58" s="410"/>
      <c r="I58" s="12"/>
      <c r="J58" s="12"/>
      <c r="K58" s="12"/>
      <c r="L58" s="12"/>
      <c r="M58" s="410"/>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199" t="s">
        <v>908</v>
      </c>
      <c r="B59" s="1199"/>
      <c r="C59" s="1199"/>
      <c r="E59" s="408"/>
      <c r="F59" s="408"/>
      <c r="G59" s="2485" t="s">
        <v>908</v>
      </c>
      <c r="H59" s="410"/>
      <c r="I59" s="12"/>
      <c r="K59" s="410"/>
      <c r="L59" s="368"/>
      <c r="M59" s="368"/>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456" t="s">
        <v>909</v>
      </c>
      <c r="B60" s="3456"/>
      <c r="C60" s="3456"/>
      <c r="D60" s="3456"/>
      <c r="E60" s="3456"/>
      <c r="F60" s="3456"/>
      <c r="G60" s="12" t="s">
        <v>910</v>
      </c>
      <c r="H60" s="410"/>
      <c r="I60" s="410"/>
      <c r="J60" s="410"/>
      <c r="K60" s="410"/>
      <c r="L60" s="410"/>
      <c r="M60" s="410"/>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832"/>
    </row>
    <row r="62" spans="1:245" ht="15.75">
      <c r="A62" s="1095" t="s">
        <v>419</v>
      </c>
      <c r="B62" s="12"/>
      <c r="C62" s="12"/>
      <c r="D62" s="12"/>
      <c r="E62" s="12"/>
      <c r="F62" s="12"/>
    </row>
    <row r="64" spans="1:245" ht="15.75" thickBot="1">
      <c r="A64" s="9" t="str">
        <f>'Data Sheet'!$C$25</f>
        <v xml:space="preserve">New York State Electric &amp; Gas Corporation </v>
      </c>
      <c r="E64" s="1091" t="s">
        <v>1788</v>
      </c>
      <c r="F64" s="1313" t="str">
        <f>'Data Sheet'!$C$38</f>
        <v>12/31/2017</v>
      </c>
      <c r="G64" s="9" t="str">
        <f>'Data Sheet'!$C$25</f>
        <v xml:space="preserve">New York State Electric &amp; Gas Corporation </v>
      </c>
      <c r="K64" s="1091" t="s">
        <v>1788</v>
      </c>
      <c r="M64" s="1313" t="str">
        <f>'Data Sheet'!$C$38</f>
        <v>12/31/2017</v>
      </c>
    </row>
    <row r="65" spans="1:14">
      <c r="A65" s="838" t="s">
        <v>1788</v>
      </c>
      <c r="B65" s="841"/>
      <c r="C65" s="841"/>
      <c r="D65" s="841"/>
      <c r="E65" s="841"/>
      <c r="F65" s="1093"/>
      <c r="G65" s="838"/>
      <c r="H65" s="841"/>
      <c r="I65" s="841"/>
      <c r="J65" s="841"/>
      <c r="K65" s="841"/>
      <c r="L65" s="841"/>
      <c r="M65" s="841"/>
      <c r="N65" s="1093"/>
    </row>
    <row r="66" spans="1:14">
      <c r="A66" s="1160" t="s">
        <v>3733</v>
      </c>
      <c r="B66" s="12"/>
      <c r="C66" s="12"/>
      <c r="D66" s="12"/>
      <c r="E66" s="12"/>
      <c r="F66" s="855"/>
      <c r="G66" s="1160" t="s">
        <v>3734</v>
      </c>
      <c r="H66" s="12"/>
      <c r="I66" s="12"/>
      <c r="J66" s="12"/>
      <c r="K66" s="12"/>
      <c r="L66" s="12"/>
      <c r="M66" s="12"/>
      <c r="N66" s="855"/>
    </row>
    <row r="67" spans="1:14">
      <c r="A67" s="847"/>
      <c r="B67" s="467"/>
      <c r="C67" s="467"/>
      <c r="D67" s="467"/>
      <c r="E67" s="467"/>
      <c r="F67" s="1098"/>
      <c r="G67" s="847"/>
      <c r="H67" s="467"/>
      <c r="I67" s="467"/>
      <c r="J67" s="467"/>
      <c r="K67" s="467"/>
      <c r="L67" s="467"/>
      <c r="M67" s="467"/>
      <c r="N67" s="1098"/>
    </row>
    <row r="68" spans="1:14">
      <c r="A68" s="351"/>
      <c r="B68" s="307"/>
      <c r="C68" s="307"/>
      <c r="D68" s="307"/>
      <c r="E68" s="410"/>
      <c r="F68" s="478"/>
      <c r="G68" s="479"/>
      <c r="H68" s="410"/>
      <c r="I68" s="410"/>
      <c r="J68" s="410"/>
      <c r="K68" s="410"/>
      <c r="L68" s="410"/>
      <c r="M68" s="307"/>
      <c r="N68" s="312"/>
    </row>
    <row r="69" spans="1:14">
      <c r="A69" s="351"/>
      <c r="B69" s="307"/>
      <c r="C69" s="307"/>
      <c r="D69" s="307"/>
      <c r="E69" s="307"/>
      <c r="F69" s="312"/>
      <c r="G69" s="351"/>
      <c r="H69" s="307"/>
      <c r="I69" s="410"/>
      <c r="J69" s="410"/>
      <c r="K69" s="410"/>
      <c r="L69" s="410"/>
      <c r="M69" s="307"/>
      <c r="N69" s="312"/>
    </row>
    <row r="70" spans="1:14">
      <c r="A70" s="351"/>
      <c r="B70" s="307"/>
      <c r="C70" s="307"/>
      <c r="D70" s="307"/>
      <c r="E70" s="307"/>
      <c r="F70" s="312"/>
      <c r="G70" s="351"/>
      <c r="H70" s="307"/>
      <c r="I70" s="307"/>
      <c r="J70" s="307"/>
      <c r="K70" s="307"/>
      <c r="L70" s="307"/>
      <c r="M70" s="307"/>
      <c r="N70" s="312"/>
    </row>
    <row r="71" spans="1:14">
      <c r="A71" s="351"/>
      <c r="B71" s="307"/>
      <c r="C71" s="307"/>
      <c r="D71" s="307"/>
      <c r="E71" s="307"/>
      <c r="F71" s="312"/>
      <c r="G71" s="351"/>
      <c r="H71" s="307"/>
      <c r="I71" s="335"/>
      <c r="J71" s="307"/>
      <c r="K71" s="307"/>
      <c r="L71" s="307"/>
      <c r="M71" s="307"/>
      <c r="N71" s="312"/>
    </row>
    <row r="72" spans="1:14">
      <c r="A72" s="351"/>
      <c r="B72" s="307"/>
      <c r="C72" s="307"/>
      <c r="D72" s="307"/>
      <c r="E72" s="307"/>
      <c r="F72" s="312"/>
      <c r="G72" s="351"/>
      <c r="H72" s="307"/>
      <c r="I72" s="410"/>
      <c r="J72" s="307"/>
      <c r="K72" s="410"/>
      <c r="L72" s="307"/>
      <c r="M72" s="307"/>
      <c r="N72" s="312"/>
    </row>
    <row r="73" spans="1:14">
      <c r="A73" s="351"/>
      <c r="B73" s="307"/>
      <c r="C73" s="307"/>
      <c r="D73" s="307"/>
      <c r="E73" s="307"/>
      <c r="F73" s="312"/>
      <c r="G73" s="351"/>
      <c r="H73" s="307"/>
      <c r="I73" s="307"/>
      <c r="J73" s="307"/>
      <c r="K73" s="307"/>
      <c r="L73" s="307"/>
      <c r="M73" s="307"/>
      <c r="N73" s="312"/>
    </row>
    <row r="74" spans="1:14">
      <c r="A74" s="351"/>
      <c r="B74" s="307"/>
      <c r="C74" s="307"/>
      <c r="D74" s="307"/>
      <c r="E74" s="307"/>
      <c r="F74" s="312"/>
      <c r="G74" s="351"/>
      <c r="H74" s="307"/>
      <c r="I74" s="307"/>
      <c r="J74" s="307"/>
      <c r="K74" s="307"/>
      <c r="L74" s="307"/>
      <c r="M74" s="307"/>
      <c r="N74" s="312"/>
    </row>
    <row r="75" spans="1:14">
      <c r="A75" s="351"/>
      <c r="B75" s="307"/>
      <c r="C75" s="307"/>
      <c r="D75" s="307"/>
      <c r="E75" s="307"/>
      <c r="F75" s="312"/>
      <c r="G75" s="351"/>
      <c r="H75" s="307"/>
      <c r="I75" s="307"/>
      <c r="J75" s="307"/>
      <c r="K75" s="307"/>
      <c r="L75" s="307"/>
      <c r="M75" s="307"/>
      <c r="N75" s="312"/>
    </row>
    <row r="76" spans="1:14">
      <c r="A76" s="351"/>
      <c r="B76" s="307"/>
      <c r="C76" s="307"/>
      <c r="D76" s="307"/>
      <c r="E76" s="307"/>
      <c r="F76" s="312"/>
      <c r="G76" s="351"/>
      <c r="H76" s="307"/>
      <c r="I76" s="307"/>
      <c r="J76" s="307"/>
      <c r="K76" s="307"/>
      <c r="L76" s="307"/>
      <c r="M76" s="307"/>
      <c r="N76" s="312"/>
    </row>
    <row r="77" spans="1:14">
      <c r="A77" s="351"/>
      <c r="B77" s="307"/>
      <c r="C77" s="307"/>
      <c r="D77" s="307"/>
      <c r="E77" s="307"/>
      <c r="F77" s="312"/>
      <c r="G77" s="351"/>
      <c r="H77" s="307"/>
      <c r="I77" s="307"/>
      <c r="J77" s="307"/>
      <c r="K77" s="307"/>
      <c r="L77" s="307"/>
      <c r="M77" s="307"/>
      <c r="N77" s="312"/>
    </row>
    <row r="78" spans="1:14">
      <c r="A78" s="351"/>
      <c r="B78" s="307"/>
      <c r="C78" s="307"/>
      <c r="D78" s="307"/>
      <c r="E78" s="307"/>
      <c r="F78" s="312"/>
      <c r="G78" s="351"/>
      <c r="H78" s="307"/>
      <c r="I78" s="307"/>
      <c r="J78" s="307"/>
      <c r="K78" s="307"/>
      <c r="L78" s="307"/>
      <c r="M78" s="307"/>
      <c r="N78" s="312"/>
    </row>
    <row r="79" spans="1:14">
      <c r="A79" s="351"/>
      <c r="B79" s="307"/>
      <c r="C79" s="307"/>
      <c r="D79" s="307"/>
      <c r="E79" s="307"/>
      <c r="F79" s="312"/>
      <c r="G79" s="351"/>
      <c r="H79" s="307"/>
      <c r="I79" s="307"/>
      <c r="J79" s="307"/>
      <c r="K79" s="307"/>
      <c r="L79" s="307"/>
      <c r="M79" s="307"/>
      <c r="N79" s="312"/>
    </row>
    <row r="80" spans="1:14">
      <c r="A80" s="351"/>
      <c r="B80" s="307"/>
      <c r="C80" s="307"/>
      <c r="D80" s="307"/>
      <c r="E80" s="307"/>
      <c r="F80" s="312"/>
      <c r="G80" s="351"/>
      <c r="H80" s="307"/>
      <c r="I80" s="307"/>
      <c r="J80" s="307"/>
      <c r="K80" s="307"/>
      <c r="L80" s="307"/>
      <c r="M80" s="307"/>
      <c r="N80" s="312"/>
    </row>
    <row r="81" spans="1:14">
      <c r="A81" s="351"/>
      <c r="B81" s="307"/>
      <c r="C81" s="307"/>
      <c r="D81" s="307"/>
      <c r="E81" s="307"/>
      <c r="F81" s="312"/>
      <c r="G81" s="351"/>
      <c r="H81" s="307"/>
      <c r="I81" s="307"/>
      <c r="J81" s="307"/>
      <c r="K81" s="307"/>
      <c r="L81" s="307"/>
      <c r="M81" s="307"/>
      <c r="N81" s="312"/>
    </row>
    <row r="82" spans="1:14">
      <c r="A82" s="351"/>
      <c r="B82" s="307"/>
      <c r="C82" s="307"/>
      <c r="D82" s="307"/>
      <c r="E82" s="307"/>
      <c r="F82" s="312"/>
      <c r="G82" s="351"/>
      <c r="H82" s="307"/>
      <c r="I82" s="307"/>
      <c r="J82" s="307"/>
      <c r="K82" s="307"/>
      <c r="L82" s="307"/>
      <c r="M82" s="307"/>
      <c r="N82" s="312"/>
    </row>
    <row r="83" spans="1:14">
      <c r="A83" s="351"/>
      <c r="B83" s="307"/>
      <c r="C83" s="307"/>
      <c r="D83" s="307"/>
      <c r="E83" s="307"/>
      <c r="F83" s="312"/>
      <c r="G83" s="351"/>
      <c r="H83" s="307"/>
      <c r="I83" s="307"/>
      <c r="J83" s="307"/>
      <c r="K83" s="307"/>
      <c r="L83" s="307"/>
      <c r="M83" s="307"/>
      <c r="N83" s="312"/>
    </row>
    <row r="84" spans="1:14">
      <c r="A84" s="351"/>
      <c r="B84" s="307"/>
      <c r="C84" s="307"/>
      <c r="D84" s="307"/>
      <c r="E84" s="307"/>
      <c r="F84" s="312"/>
      <c r="G84" s="351"/>
      <c r="H84" s="307"/>
      <c r="I84" s="307"/>
      <c r="J84" s="307"/>
      <c r="K84" s="307"/>
      <c r="L84" s="307"/>
      <c r="M84" s="307"/>
      <c r="N84" s="312"/>
    </row>
    <row r="85" spans="1:14">
      <c r="A85" s="351"/>
      <c r="B85" s="307"/>
      <c r="C85" s="307"/>
      <c r="D85" s="307"/>
      <c r="E85" s="307"/>
      <c r="F85" s="312"/>
      <c r="G85" s="351"/>
      <c r="H85" s="307"/>
      <c r="I85" s="307"/>
      <c r="J85" s="307"/>
      <c r="K85" s="307"/>
      <c r="L85" s="307"/>
      <c r="M85" s="307"/>
      <c r="N85" s="312"/>
    </row>
    <row r="86" spans="1:14">
      <c r="A86" s="351"/>
      <c r="B86" s="307"/>
      <c r="C86" s="307"/>
      <c r="D86" s="307"/>
      <c r="E86" s="307"/>
      <c r="F86" s="312"/>
      <c r="G86" s="351"/>
      <c r="H86" s="307"/>
      <c r="I86" s="307"/>
      <c r="J86" s="307"/>
      <c r="K86" s="307"/>
      <c r="L86" s="307"/>
      <c r="M86" s="307"/>
      <c r="N86" s="312"/>
    </row>
    <row r="87" spans="1:14">
      <c r="A87" s="351"/>
      <c r="B87" s="307"/>
      <c r="C87" s="307"/>
      <c r="D87" s="307"/>
      <c r="E87" s="307"/>
      <c r="F87" s="312"/>
      <c r="G87" s="351"/>
      <c r="H87" s="307"/>
      <c r="I87" s="307"/>
      <c r="J87" s="307"/>
      <c r="K87" s="307"/>
      <c r="L87" s="307"/>
      <c r="M87" s="307"/>
      <c r="N87" s="312"/>
    </row>
    <row r="88" spans="1:14">
      <c r="A88" s="351"/>
      <c r="B88" s="307"/>
      <c r="C88" s="307"/>
      <c r="D88" s="307"/>
      <c r="E88" s="307"/>
      <c r="F88" s="312"/>
      <c r="G88" s="351"/>
      <c r="H88" s="307"/>
      <c r="I88" s="307"/>
      <c r="J88" s="307"/>
      <c r="K88" s="307"/>
      <c r="L88" s="307"/>
      <c r="M88" s="307"/>
      <c r="N88" s="312"/>
    </row>
    <row r="89" spans="1:14">
      <c r="A89" s="351"/>
      <c r="B89" s="307"/>
      <c r="C89" s="307"/>
      <c r="D89" s="307"/>
      <c r="E89" s="307"/>
      <c r="F89" s="312"/>
      <c r="G89" s="351"/>
      <c r="H89" s="307"/>
      <c r="I89" s="307"/>
      <c r="J89" s="307"/>
      <c r="K89" s="307"/>
      <c r="L89" s="307"/>
      <c r="M89" s="307"/>
      <c r="N89" s="312"/>
    </row>
    <row r="90" spans="1:14">
      <c r="A90" s="351"/>
      <c r="B90" s="307"/>
      <c r="C90" s="307"/>
      <c r="D90" s="307"/>
      <c r="E90" s="307"/>
      <c r="F90" s="312"/>
      <c r="G90" s="351"/>
      <c r="H90" s="307"/>
      <c r="I90" s="307"/>
      <c r="J90" s="307"/>
      <c r="K90" s="307"/>
      <c r="L90" s="307"/>
      <c r="M90" s="307"/>
      <c r="N90" s="312"/>
    </row>
    <row r="91" spans="1:14">
      <c r="A91" s="351"/>
      <c r="B91" s="307"/>
      <c r="C91" s="307"/>
      <c r="D91" s="307"/>
      <c r="E91" s="307"/>
      <c r="F91" s="312"/>
      <c r="G91" s="351"/>
      <c r="H91" s="307"/>
      <c r="I91" s="307"/>
      <c r="J91" s="307"/>
      <c r="K91" s="307"/>
      <c r="L91" s="307"/>
      <c r="M91" s="307"/>
      <c r="N91" s="312"/>
    </row>
    <row r="92" spans="1:14">
      <c r="A92" s="351"/>
      <c r="B92" s="307"/>
      <c r="C92" s="307"/>
      <c r="D92" s="307"/>
      <c r="E92" s="307"/>
      <c r="F92" s="312"/>
      <c r="G92" s="351"/>
      <c r="H92" s="307"/>
      <c r="I92" s="307"/>
      <c r="J92" s="307"/>
      <c r="K92" s="307"/>
      <c r="L92" s="307"/>
      <c r="M92" s="307"/>
      <c r="N92" s="312"/>
    </row>
    <row r="93" spans="1:14">
      <c r="A93" s="351"/>
      <c r="B93" s="307"/>
      <c r="C93" s="307"/>
      <c r="D93" s="307"/>
      <c r="E93" s="307"/>
      <c r="F93" s="312"/>
      <c r="G93" s="351"/>
      <c r="H93" s="307"/>
      <c r="I93" s="307"/>
      <c r="J93" s="307"/>
      <c r="K93" s="307"/>
      <c r="L93" s="307"/>
      <c r="M93" s="307"/>
      <c r="N93" s="312"/>
    </row>
    <row r="94" spans="1:14">
      <c r="A94" s="351"/>
      <c r="B94" s="307"/>
      <c r="C94" s="307"/>
      <c r="D94" s="307"/>
      <c r="E94" s="307"/>
      <c r="F94" s="312"/>
      <c r="G94" s="351"/>
      <c r="H94" s="307"/>
      <c r="I94" s="307"/>
      <c r="J94" s="307"/>
      <c r="K94" s="307"/>
      <c r="L94" s="307"/>
      <c r="M94" s="307"/>
      <c r="N94" s="312"/>
    </row>
    <row r="95" spans="1:14">
      <c r="A95" s="351"/>
      <c r="B95" s="307"/>
      <c r="C95" s="307"/>
      <c r="D95" s="307"/>
      <c r="E95" s="307"/>
      <c r="F95" s="312"/>
      <c r="G95" s="351"/>
      <c r="H95" s="307"/>
      <c r="I95" s="307"/>
      <c r="J95" s="307"/>
      <c r="K95" s="307"/>
      <c r="L95" s="307"/>
      <c r="M95" s="307"/>
      <c r="N95" s="312"/>
    </row>
    <row r="96" spans="1:14">
      <c r="A96" s="351"/>
      <c r="B96" s="307"/>
      <c r="C96" s="307"/>
      <c r="D96" s="307"/>
      <c r="E96" s="307"/>
      <c r="F96" s="312"/>
      <c r="G96" s="351"/>
      <c r="H96" s="307"/>
      <c r="I96" s="307"/>
      <c r="J96" s="307"/>
      <c r="K96" s="307"/>
      <c r="L96" s="307"/>
      <c r="M96" s="307"/>
      <c r="N96" s="312"/>
    </row>
    <row r="97" spans="1:14">
      <c r="A97" s="351"/>
      <c r="B97" s="307"/>
      <c r="C97" s="307"/>
      <c r="D97" s="307"/>
      <c r="E97" s="307"/>
      <c r="F97" s="312"/>
      <c r="G97" s="351"/>
      <c r="H97" s="307"/>
      <c r="I97" s="307"/>
      <c r="J97" s="307"/>
      <c r="K97" s="307"/>
      <c r="L97" s="307"/>
      <c r="M97" s="307"/>
      <c r="N97" s="312"/>
    </row>
    <row r="98" spans="1:14">
      <c r="A98" s="351"/>
      <c r="B98" s="307"/>
      <c r="C98" s="307"/>
      <c r="D98" s="307"/>
      <c r="E98" s="307"/>
      <c r="F98" s="312"/>
      <c r="G98" s="351"/>
      <c r="H98" s="307"/>
      <c r="I98" s="307"/>
      <c r="J98" s="307"/>
      <c r="K98" s="307"/>
      <c r="L98" s="307"/>
      <c r="M98" s="307"/>
      <c r="N98" s="312"/>
    </row>
    <row r="99" spans="1:14">
      <c r="A99" s="351"/>
      <c r="B99" s="307"/>
      <c r="C99" s="307"/>
      <c r="D99" s="307"/>
      <c r="E99" s="307"/>
      <c r="F99" s="312"/>
      <c r="G99" s="351"/>
      <c r="H99" s="307"/>
      <c r="I99" s="307"/>
      <c r="J99" s="307"/>
      <c r="K99" s="307"/>
      <c r="L99" s="307"/>
      <c r="M99" s="307"/>
      <c r="N99" s="312"/>
    </row>
    <row r="100" spans="1:14">
      <c r="A100" s="351"/>
      <c r="B100" s="307"/>
      <c r="C100" s="307"/>
      <c r="D100" s="307"/>
      <c r="E100" s="307"/>
      <c r="F100" s="312"/>
      <c r="G100" s="351"/>
      <c r="H100" s="307"/>
      <c r="I100" s="307"/>
      <c r="J100" s="307"/>
      <c r="K100" s="307"/>
      <c r="L100" s="307"/>
      <c r="M100" s="307"/>
      <c r="N100" s="312"/>
    </row>
    <row r="101" spans="1:14">
      <c r="A101" s="351"/>
      <c r="B101" s="307"/>
      <c r="C101" s="307"/>
      <c r="D101" s="307"/>
      <c r="E101" s="307"/>
      <c r="F101" s="312"/>
      <c r="G101" s="351"/>
      <c r="H101" s="307"/>
      <c r="I101" s="307"/>
      <c r="J101" s="307"/>
      <c r="K101" s="307"/>
      <c r="L101" s="307"/>
      <c r="M101" s="307"/>
      <c r="N101" s="312"/>
    </row>
    <row r="102" spans="1:14">
      <c r="A102" s="351"/>
      <c r="B102" s="307"/>
      <c r="C102" s="307"/>
      <c r="D102" s="307"/>
      <c r="E102" s="307"/>
      <c r="F102" s="312"/>
      <c r="G102" s="351"/>
      <c r="H102" s="307"/>
      <c r="I102" s="307"/>
      <c r="J102" s="307"/>
      <c r="K102" s="307"/>
      <c r="L102" s="307"/>
      <c r="M102" s="307"/>
      <c r="N102" s="312"/>
    </row>
    <row r="103" spans="1:14">
      <c r="A103" s="351"/>
      <c r="B103" s="307"/>
      <c r="C103" s="307"/>
      <c r="D103" s="307"/>
      <c r="E103" s="307"/>
      <c r="F103" s="312"/>
      <c r="G103" s="351"/>
      <c r="H103" s="307"/>
      <c r="I103" s="307"/>
      <c r="J103" s="307"/>
      <c r="K103" s="307"/>
      <c r="L103" s="307"/>
      <c r="M103" s="307"/>
      <c r="N103" s="312"/>
    </row>
    <row r="104" spans="1:14">
      <c r="A104" s="351"/>
      <c r="B104" s="307"/>
      <c r="C104" s="307"/>
      <c r="D104" s="307"/>
      <c r="E104" s="307"/>
      <c r="F104" s="312"/>
      <c r="G104" s="351"/>
      <c r="H104" s="307"/>
      <c r="I104" s="307"/>
      <c r="J104" s="307"/>
      <c r="K104" s="307"/>
      <c r="L104" s="307"/>
      <c r="M104" s="307"/>
      <c r="N104" s="312"/>
    </row>
    <row r="105" spans="1:14">
      <c r="A105" s="351"/>
      <c r="B105" s="307"/>
      <c r="C105" s="307"/>
      <c r="D105" s="307"/>
      <c r="E105" s="307"/>
      <c r="F105" s="312"/>
      <c r="G105" s="351"/>
      <c r="H105" s="307"/>
      <c r="I105" s="307"/>
      <c r="J105" s="307"/>
      <c r="K105" s="307"/>
      <c r="L105" s="307"/>
      <c r="M105" s="307"/>
      <c r="N105" s="312"/>
    </row>
    <row r="106" spans="1:14">
      <c r="A106" s="351"/>
      <c r="B106" s="307"/>
      <c r="C106" s="307"/>
      <c r="D106" s="307"/>
      <c r="E106" s="307"/>
      <c r="F106" s="312"/>
      <c r="G106" s="351"/>
      <c r="H106" s="307"/>
      <c r="I106" s="307"/>
      <c r="J106" s="307"/>
      <c r="K106" s="307"/>
      <c r="L106" s="307"/>
      <c r="M106" s="307"/>
      <c r="N106" s="312"/>
    </row>
    <row r="107" spans="1:14">
      <c r="A107" s="351"/>
      <c r="B107" s="307"/>
      <c r="C107" s="307"/>
      <c r="D107" s="307"/>
      <c r="E107" s="307"/>
      <c r="F107" s="312"/>
      <c r="G107" s="351"/>
      <c r="H107" s="307"/>
      <c r="I107" s="307"/>
      <c r="J107" s="307"/>
      <c r="K107" s="307"/>
      <c r="L107" s="307"/>
      <c r="M107" s="307"/>
      <c r="N107" s="312"/>
    </row>
    <row r="108" spans="1:14">
      <c r="A108" s="351"/>
      <c r="B108" s="307"/>
      <c r="C108" s="307"/>
      <c r="D108" s="307"/>
      <c r="E108" s="307"/>
      <c r="F108" s="312"/>
      <c r="G108" s="351"/>
      <c r="H108" s="307"/>
      <c r="I108" s="307"/>
      <c r="J108" s="307"/>
      <c r="K108" s="307"/>
      <c r="L108" s="307"/>
      <c r="M108" s="307"/>
      <c r="N108" s="312"/>
    </row>
    <row r="109" spans="1:14">
      <c r="A109" s="351"/>
      <c r="B109" s="307"/>
      <c r="C109" s="307"/>
      <c r="D109" s="307"/>
      <c r="E109" s="307"/>
      <c r="F109" s="312"/>
      <c r="G109" s="351"/>
      <c r="H109" s="307"/>
      <c r="I109" s="307"/>
      <c r="J109" s="307"/>
      <c r="K109" s="307"/>
      <c r="L109" s="307"/>
      <c r="M109" s="307"/>
      <c r="N109" s="312"/>
    </row>
    <row r="110" spans="1:14">
      <c r="A110" s="351"/>
      <c r="B110" s="307"/>
      <c r="C110" s="307"/>
      <c r="D110" s="307"/>
      <c r="E110" s="307"/>
      <c r="F110" s="312"/>
      <c r="G110" s="351"/>
      <c r="H110" s="307"/>
      <c r="I110" s="307"/>
      <c r="J110" s="307"/>
      <c r="K110" s="307"/>
      <c r="L110" s="307"/>
      <c r="M110" s="307"/>
      <c r="N110" s="312"/>
    </row>
    <row r="111" spans="1:14">
      <c r="A111" s="351"/>
      <c r="B111" s="307"/>
      <c r="C111" s="307"/>
      <c r="D111" s="307"/>
      <c r="E111" s="307"/>
      <c r="F111" s="312"/>
      <c r="G111" s="351"/>
      <c r="H111" s="307"/>
      <c r="I111" s="307"/>
      <c r="J111" s="307"/>
      <c r="K111" s="307"/>
      <c r="L111" s="307"/>
      <c r="M111" s="307"/>
      <c r="N111" s="312"/>
    </row>
    <row r="112" spans="1:14">
      <c r="A112" s="351"/>
      <c r="B112" s="307"/>
      <c r="C112" s="307"/>
      <c r="D112" s="307"/>
      <c r="E112" s="307"/>
      <c r="F112" s="312"/>
      <c r="G112" s="351"/>
      <c r="H112" s="307"/>
      <c r="I112" s="307"/>
      <c r="J112" s="307"/>
      <c r="K112" s="307"/>
      <c r="L112" s="307"/>
      <c r="M112" s="307"/>
      <c r="N112" s="312"/>
    </row>
    <row r="113" spans="1:14">
      <c r="A113" s="351"/>
      <c r="B113" s="307"/>
      <c r="C113" s="307"/>
      <c r="D113" s="307"/>
      <c r="E113" s="307"/>
      <c r="F113" s="312"/>
      <c r="G113" s="351"/>
      <c r="H113" s="307"/>
      <c r="I113" s="307"/>
      <c r="J113" s="307"/>
      <c r="K113" s="307"/>
      <c r="L113" s="307"/>
      <c r="M113" s="307"/>
      <c r="N113" s="312"/>
    </row>
    <row r="114" spans="1:14">
      <c r="A114" s="351"/>
      <c r="B114" s="307"/>
      <c r="C114" s="307"/>
      <c r="D114" s="307"/>
      <c r="E114" s="307"/>
      <c r="F114" s="312"/>
      <c r="G114" s="351"/>
      <c r="H114" s="307"/>
      <c r="I114" s="307"/>
      <c r="J114" s="307"/>
      <c r="K114" s="307"/>
      <c r="L114" s="307"/>
      <c r="M114" s="307"/>
      <c r="N114" s="312"/>
    </row>
    <row r="115" spans="1:14">
      <c r="A115" s="351"/>
      <c r="B115" s="307"/>
      <c r="C115" s="307"/>
      <c r="D115" s="307"/>
      <c r="E115" s="307"/>
      <c r="F115" s="312"/>
      <c r="G115" s="351"/>
      <c r="H115" s="307"/>
      <c r="I115" s="307"/>
      <c r="J115" s="307"/>
      <c r="K115" s="307"/>
      <c r="L115" s="307"/>
      <c r="M115" s="307"/>
      <c r="N115" s="312"/>
    </row>
    <row r="116" spans="1:14">
      <c r="A116" s="351"/>
      <c r="B116" s="307"/>
      <c r="C116" s="307"/>
      <c r="D116" s="307"/>
      <c r="E116" s="307"/>
      <c r="F116" s="312"/>
      <c r="G116" s="351"/>
      <c r="H116" s="307"/>
      <c r="I116" s="307"/>
      <c r="J116" s="307"/>
      <c r="K116" s="307"/>
      <c r="L116" s="307"/>
      <c r="M116" s="307"/>
      <c r="N116" s="312"/>
    </row>
    <row r="117" spans="1:14">
      <c r="A117" s="351"/>
      <c r="B117" s="307"/>
      <c r="C117" s="307"/>
      <c r="D117" s="307"/>
      <c r="E117" s="307"/>
      <c r="F117" s="312"/>
      <c r="G117" s="351"/>
      <c r="H117" s="307"/>
      <c r="I117" s="307"/>
      <c r="J117" s="307"/>
      <c r="K117" s="307"/>
      <c r="L117" s="307"/>
      <c r="M117" s="307"/>
      <c r="N117" s="312"/>
    </row>
    <row r="118" spans="1:14">
      <c r="A118" s="351"/>
      <c r="B118" s="307"/>
      <c r="C118" s="307"/>
      <c r="D118" s="307"/>
      <c r="E118" s="307"/>
      <c r="F118" s="312"/>
      <c r="G118" s="351"/>
      <c r="H118" s="307"/>
      <c r="I118" s="307"/>
      <c r="J118" s="307"/>
      <c r="K118" s="307"/>
      <c r="L118" s="307"/>
      <c r="M118" s="307"/>
      <c r="N118" s="312"/>
    </row>
    <row r="119" spans="1:14">
      <c r="A119" s="351"/>
      <c r="B119" s="307"/>
      <c r="C119" s="307"/>
      <c r="D119" s="307"/>
      <c r="E119" s="307"/>
      <c r="F119" s="312"/>
      <c r="G119" s="351"/>
      <c r="H119" s="307"/>
      <c r="I119" s="307"/>
      <c r="J119" s="307"/>
      <c r="K119" s="307"/>
      <c r="L119" s="307"/>
      <c r="M119" s="307"/>
      <c r="N119" s="312"/>
    </row>
    <row r="120" spans="1:14">
      <c r="A120" s="351"/>
      <c r="B120" s="307"/>
      <c r="C120" s="307"/>
      <c r="D120" s="307"/>
      <c r="E120" s="307"/>
      <c r="F120" s="312"/>
      <c r="G120" s="351"/>
      <c r="H120" s="307"/>
      <c r="I120" s="307"/>
      <c r="J120" s="307"/>
      <c r="K120" s="307"/>
      <c r="L120" s="307"/>
      <c r="M120" s="307"/>
      <c r="N120" s="312"/>
    </row>
    <row r="121" spans="1:14">
      <c r="A121" s="351"/>
      <c r="B121" s="307"/>
      <c r="C121" s="307"/>
      <c r="D121" s="307"/>
      <c r="E121" s="307"/>
      <c r="F121" s="312"/>
      <c r="G121" s="351"/>
      <c r="H121" s="307"/>
      <c r="I121" s="307"/>
      <c r="J121" s="307"/>
      <c r="K121" s="307"/>
      <c r="L121" s="307"/>
      <c r="M121" s="307"/>
      <c r="N121" s="312"/>
    </row>
    <row r="122" spans="1:14" ht="15.75" thickBot="1">
      <c r="A122" s="480"/>
      <c r="B122" s="481"/>
      <c r="C122" s="481"/>
      <c r="D122" s="481"/>
      <c r="E122" s="481"/>
      <c r="F122" s="341"/>
      <c r="G122" s="480"/>
      <c r="H122" s="481"/>
      <c r="I122" s="481"/>
      <c r="J122" s="481"/>
      <c r="K122" s="481"/>
      <c r="L122" s="481"/>
      <c r="M122" s="481"/>
      <c r="N122" s="341"/>
    </row>
    <row r="123" spans="1:14">
      <c r="A123" s="12"/>
      <c r="B123" s="12"/>
      <c r="C123" s="12"/>
      <c r="D123" s="410"/>
      <c r="E123" s="410"/>
      <c r="F123" s="410"/>
      <c r="G123" s="368"/>
      <c r="H123" s="410"/>
      <c r="I123" s="12"/>
      <c r="J123" s="12"/>
      <c r="K123" s="12"/>
      <c r="L123" s="12"/>
      <c r="M123" s="410"/>
    </row>
    <row r="124" spans="1:14">
      <c r="A124" s="2485" t="s">
        <v>908</v>
      </c>
      <c r="B124" s="12"/>
      <c r="C124" s="12"/>
      <c r="E124" s="408"/>
      <c r="F124" s="408"/>
      <c r="G124" s="2485" t="s">
        <v>908</v>
      </c>
      <c r="H124" s="410"/>
      <c r="I124" s="12"/>
      <c r="K124" s="410"/>
      <c r="L124" s="368"/>
      <c r="M124" s="368"/>
    </row>
    <row r="125" spans="1:14">
      <c r="A125" s="410" t="s">
        <v>911</v>
      </c>
      <c r="B125" s="12"/>
      <c r="C125" s="12"/>
      <c r="D125" s="410"/>
      <c r="E125" s="410"/>
      <c r="F125" s="410"/>
      <c r="G125" s="12" t="s">
        <v>912</v>
      </c>
      <c r="H125" s="410"/>
      <c r="I125" s="410"/>
      <c r="J125" s="410"/>
      <c r="K125" s="410"/>
      <c r="L125" s="410"/>
      <c r="M125" s="410"/>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IL189"/>
  <sheetViews>
    <sheetView defaultGridColor="0" topLeftCell="D2" colorId="22" zoomScaleNormal="100" zoomScaleSheetLayoutView="80" workbookViewId="0">
      <selection activeCell="D2" sqref="A2:XFD2"/>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38" t="s">
        <v>1799</v>
      </c>
      <c r="B1" s="841"/>
      <c r="C1" s="841"/>
      <c r="D1" s="840" t="s">
        <v>1344</v>
      </c>
      <c r="E1" s="840" t="s">
        <v>1801</v>
      </c>
      <c r="F1" s="842" t="s">
        <v>1802</v>
      </c>
      <c r="G1" s="838" t="s">
        <v>1799</v>
      </c>
      <c r="H1" s="839"/>
      <c r="I1" s="841" t="s">
        <v>1344</v>
      </c>
      <c r="J1" s="839"/>
      <c r="K1" s="841" t="s">
        <v>1801</v>
      </c>
      <c r="L1" s="839"/>
      <c r="M1" s="841" t="s">
        <v>1802</v>
      </c>
      <c r="N1" s="1093"/>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 xml:space="preserve">New York State Electric &amp; Gas Corporation </v>
      </c>
      <c r="D2" s="435" t="s">
        <v>1156</v>
      </c>
      <c r="E2" s="435" t="s">
        <v>1804</v>
      </c>
      <c r="F2" s="846"/>
      <c r="G2" s="72" t="str">
        <f>'Data Sheet'!$C$25</f>
        <v xml:space="preserve">New York State Electric &amp; Gas Corporation </v>
      </c>
      <c r="H2" s="844"/>
      <c r="I2" s="9" t="s">
        <v>1156</v>
      </c>
      <c r="J2" s="844"/>
      <c r="K2" s="9" t="s">
        <v>1804</v>
      </c>
      <c r="L2" s="844"/>
      <c r="N2" s="1096"/>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43" t="s">
        <v>1788</v>
      </c>
      <c r="D3" s="435" t="s">
        <v>1157</v>
      </c>
      <c r="E3" s="702" t="str">
        <f>'Data Sheet'!$C$40</f>
        <v xml:space="preserve"> </v>
      </c>
      <c r="F3" s="1240" t="str">
        <f>'Data Sheet'!$C$38</f>
        <v>12/31/2017</v>
      </c>
      <c r="G3" s="843"/>
      <c r="H3" s="844"/>
      <c r="I3" s="9" t="s">
        <v>1157</v>
      </c>
      <c r="J3" s="844"/>
      <c r="K3" s="1251" t="str">
        <f>'Data Sheet'!$C$40</f>
        <v xml:space="preserve"> </v>
      </c>
      <c r="L3" s="703"/>
      <c r="M3" s="1247" t="str">
        <f>'Data Sheet'!$C$38</f>
        <v>12/31/2017</v>
      </c>
      <c r="N3" s="1098"/>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36" t="s">
        <v>913</v>
      </c>
      <c r="B4" s="1137"/>
      <c r="C4" s="1137"/>
      <c r="D4" s="1137"/>
      <c r="E4" s="1137"/>
      <c r="F4" s="1138"/>
      <c r="G4" s="1136" t="s">
        <v>914</v>
      </c>
      <c r="H4" s="1137"/>
      <c r="I4" s="1137"/>
      <c r="J4" s="1137"/>
      <c r="K4" s="1137"/>
      <c r="L4" s="1137"/>
      <c r="M4" s="1137"/>
      <c r="N4" s="1098"/>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43"/>
      <c r="F5" s="1096"/>
      <c r="G5" s="843"/>
      <c r="N5" s="1096"/>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43" t="s">
        <v>915</v>
      </c>
      <c r="F6" s="1096"/>
      <c r="G6" s="843" t="s">
        <v>916</v>
      </c>
      <c r="N6" s="1096"/>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43"/>
      <c r="B7" s="9" t="s">
        <v>917</v>
      </c>
      <c r="F7" s="1096"/>
      <c r="G7" s="843" t="s">
        <v>918</v>
      </c>
      <c r="N7" s="1096"/>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43" t="s">
        <v>2217</v>
      </c>
      <c r="F8" s="1096"/>
      <c r="G8" s="843" t="s">
        <v>919</v>
      </c>
      <c r="N8" s="1096"/>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47"/>
      <c r="B9" s="467"/>
      <c r="C9" s="467"/>
      <c r="D9" s="467"/>
      <c r="E9" s="467"/>
      <c r="F9" s="1098"/>
      <c r="G9" s="847"/>
      <c r="H9" s="467"/>
      <c r="I9" s="467"/>
      <c r="J9" s="467"/>
      <c r="K9" s="467"/>
      <c r="L9" s="467"/>
      <c r="M9" s="467"/>
      <c r="N9" s="1098"/>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097"/>
      <c r="B10" s="435"/>
      <c r="D10" s="435"/>
      <c r="E10" s="1150" t="s">
        <v>2218</v>
      </c>
      <c r="F10" s="851"/>
      <c r="G10" s="849" t="s">
        <v>2218</v>
      </c>
      <c r="H10" s="850"/>
      <c r="I10" s="1150" t="s">
        <v>2219</v>
      </c>
      <c r="J10" s="850"/>
      <c r="K10" s="850"/>
      <c r="L10" s="850"/>
      <c r="M10" s="1099"/>
      <c r="N10" s="1108"/>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097" t="s">
        <v>1728</v>
      </c>
      <c r="B11" s="435"/>
      <c r="D11" s="1147" t="s">
        <v>1834</v>
      </c>
      <c r="E11" s="1147" t="s">
        <v>299</v>
      </c>
      <c r="F11" s="1108" t="s">
        <v>299</v>
      </c>
      <c r="G11" s="1097" t="s">
        <v>299</v>
      </c>
      <c r="H11" s="1147" t="s">
        <v>299</v>
      </c>
      <c r="I11" s="1150" t="s">
        <v>543</v>
      </c>
      <c r="J11" s="850"/>
      <c r="K11" s="1150" t="s">
        <v>540</v>
      </c>
      <c r="L11" s="850"/>
      <c r="M11" s="1109" t="s">
        <v>1834</v>
      </c>
      <c r="N11" s="1108" t="s">
        <v>1728</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097" t="s">
        <v>1731</v>
      </c>
      <c r="B12" s="435"/>
      <c r="C12" s="1107" t="s">
        <v>574</v>
      </c>
      <c r="D12" s="1147" t="s">
        <v>881</v>
      </c>
      <c r="E12" s="1147" t="s">
        <v>2222</v>
      </c>
      <c r="F12" s="1108" t="s">
        <v>2223</v>
      </c>
      <c r="G12" s="1097" t="s">
        <v>2222</v>
      </c>
      <c r="H12" s="1147" t="s">
        <v>2223</v>
      </c>
      <c r="I12" s="1147" t="s">
        <v>2224</v>
      </c>
      <c r="J12" s="1147" t="s">
        <v>1838</v>
      </c>
      <c r="K12" s="1147" t="s">
        <v>2224</v>
      </c>
      <c r="L12" s="1147" t="s">
        <v>1838</v>
      </c>
      <c r="M12" s="1109" t="s">
        <v>2517</v>
      </c>
      <c r="N12" s="1108" t="s">
        <v>1731</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097"/>
      <c r="B13" s="435"/>
      <c r="D13" s="1147" t="s">
        <v>558</v>
      </c>
      <c r="E13" s="1147" t="s">
        <v>2271</v>
      </c>
      <c r="F13" s="1108" t="s">
        <v>2272</v>
      </c>
      <c r="G13" s="1097" t="s">
        <v>2273</v>
      </c>
      <c r="H13" s="1147" t="s">
        <v>2228</v>
      </c>
      <c r="I13" s="1147" t="s">
        <v>2229</v>
      </c>
      <c r="J13" s="435"/>
      <c r="K13" s="1147" t="s">
        <v>2230</v>
      </c>
      <c r="L13" s="435"/>
      <c r="M13" s="1099"/>
      <c r="N13" s="1108"/>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15"/>
      <c r="B14" s="485"/>
      <c r="C14" s="1152" t="s">
        <v>3021</v>
      </c>
      <c r="D14" s="1154" t="s">
        <v>3022</v>
      </c>
      <c r="E14" s="1154" t="s">
        <v>3023</v>
      </c>
      <c r="F14" s="1116" t="s">
        <v>3024</v>
      </c>
      <c r="G14" s="1115" t="s">
        <v>2346</v>
      </c>
      <c r="H14" s="1154" t="s">
        <v>2347</v>
      </c>
      <c r="I14" s="1154" t="s">
        <v>2348</v>
      </c>
      <c r="J14" s="1154" t="s">
        <v>2349</v>
      </c>
      <c r="K14" s="1154" t="s">
        <v>2350</v>
      </c>
      <c r="L14" s="1154" t="s">
        <v>2351</v>
      </c>
      <c r="M14" s="1153" t="s">
        <v>2352</v>
      </c>
      <c r="N14" s="1116"/>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15">
        <v>1</v>
      </c>
      <c r="B15" s="485"/>
      <c r="C15" s="467" t="s">
        <v>920</v>
      </c>
      <c r="D15" s="447"/>
      <c r="E15" s="448"/>
      <c r="F15" s="449"/>
      <c r="G15" s="450" t="s">
        <v>1788</v>
      </c>
      <c r="H15" s="448" t="s">
        <v>1788</v>
      </c>
      <c r="I15" s="451"/>
      <c r="J15" s="451"/>
      <c r="K15" s="451"/>
      <c r="L15" s="451"/>
      <c r="M15" s="1204"/>
      <c r="N15" s="1116">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15">
        <v>2</v>
      </c>
      <c r="B16" s="485"/>
      <c r="C16" s="467" t="s">
        <v>2232</v>
      </c>
      <c r="D16" s="1205"/>
      <c r="E16" s="453"/>
      <c r="F16" s="1206"/>
      <c r="G16" s="422" t="s">
        <v>1788</v>
      </c>
      <c r="H16" s="419" t="s">
        <v>1788</v>
      </c>
      <c r="I16" s="453"/>
      <c r="J16" s="453"/>
      <c r="K16" s="453"/>
      <c r="L16" s="453"/>
      <c r="M16" s="1207"/>
      <c r="N16" s="1116">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15">
        <v>3</v>
      </c>
      <c r="B17" s="485"/>
      <c r="C17" s="467"/>
      <c r="D17" s="321">
        <v>150566682</v>
      </c>
      <c r="E17" s="321">
        <v>88338484</v>
      </c>
      <c r="F17" s="391">
        <v>63595822</v>
      </c>
      <c r="G17" s="482"/>
      <c r="H17" s="321"/>
      <c r="I17" s="485"/>
      <c r="J17" s="321"/>
      <c r="K17" s="485"/>
      <c r="L17" s="321"/>
      <c r="M17" s="470">
        <f t="shared" ref="M17:M22" si="0">D17+E17-F17+G17-H17-J17+L17</f>
        <v>175309344</v>
      </c>
      <c r="N17" s="1116">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15">
        <v>4</v>
      </c>
      <c r="B18" s="485"/>
      <c r="C18" s="467"/>
      <c r="D18" s="305"/>
      <c r="E18" s="305"/>
      <c r="F18" s="284"/>
      <c r="G18" s="483"/>
      <c r="H18" s="305"/>
      <c r="I18" s="485"/>
      <c r="J18" s="305"/>
      <c r="K18" s="485"/>
      <c r="L18" s="305"/>
      <c r="M18" s="319">
        <f t="shared" si="0"/>
        <v>0</v>
      </c>
      <c r="N18" s="1116">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15">
        <v>5</v>
      </c>
      <c r="B19" s="485"/>
      <c r="C19" s="467"/>
      <c r="D19" s="305"/>
      <c r="E19" s="305"/>
      <c r="F19" s="284"/>
      <c r="G19" s="483"/>
      <c r="H19" s="305"/>
      <c r="I19" s="485"/>
      <c r="J19" s="305"/>
      <c r="K19" s="485"/>
      <c r="L19" s="305"/>
      <c r="M19" s="319">
        <f t="shared" si="0"/>
        <v>0</v>
      </c>
      <c r="N19" s="1116">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15">
        <v>6</v>
      </c>
      <c r="B20" s="485"/>
      <c r="C20" s="467"/>
      <c r="D20" s="305"/>
      <c r="E20" s="305"/>
      <c r="F20" s="284"/>
      <c r="G20" s="483"/>
      <c r="H20" s="305"/>
      <c r="I20" s="485"/>
      <c r="J20" s="305"/>
      <c r="K20" s="485"/>
      <c r="L20" s="305"/>
      <c r="M20" s="319">
        <f t="shared" si="0"/>
        <v>0</v>
      </c>
      <c r="N20" s="1116">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15">
        <v>7</v>
      </c>
      <c r="B21" s="485"/>
      <c r="C21" s="467"/>
      <c r="D21" s="305"/>
      <c r="E21" s="305"/>
      <c r="F21" s="284"/>
      <c r="G21" s="483"/>
      <c r="H21" s="305"/>
      <c r="I21" s="485"/>
      <c r="J21" s="305"/>
      <c r="K21" s="485"/>
      <c r="L21" s="305"/>
      <c r="M21" s="319">
        <f t="shared" si="0"/>
        <v>0</v>
      </c>
      <c r="N21" s="1116">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15">
        <v>8</v>
      </c>
      <c r="B22" s="485"/>
      <c r="C22" s="467" t="s">
        <v>921</v>
      </c>
      <c r="D22" s="305"/>
      <c r="E22" s="305"/>
      <c r="F22" s="284"/>
      <c r="G22" s="483"/>
      <c r="H22" s="305"/>
      <c r="I22" s="485"/>
      <c r="J22" s="305"/>
      <c r="K22" s="485"/>
      <c r="L22" s="305"/>
      <c r="M22" s="319">
        <f t="shared" si="0"/>
        <v>0</v>
      </c>
      <c r="N22" s="1116">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15">
        <v>9</v>
      </c>
      <c r="B23" s="485"/>
      <c r="C23" s="467" t="s">
        <v>922</v>
      </c>
      <c r="D23" s="264">
        <f>SUM(D16:D22)</f>
        <v>150566682</v>
      </c>
      <c r="E23" s="264">
        <f>SUM(E16:E22)</f>
        <v>88338484</v>
      </c>
      <c r="F23" s="263">
        <f>SUM(F16:F22)</f>
        <v>63595822</v>
      </c>
      <c r="G23" s="428">
        <f>SUM(G16:G22)</f>
        <v>0</v>
      </c>
      <c r="H23" s="264">
        <f>SUM(H16:H22)</f>
        <v>0</v>
      </c>
      <c r="I23" s="242"/>
      <c r="J23" s="264">
        <f>SUM(J17:J22)</f>
        <v>0</v>
      </c>
      <c r="K23" s="242"/>
      <c r="L23" s="264">
        <f>SUM(L16:L22)</f>
        <v>0</v>
      </c>
      <c r="M23" s="264">
        <f>SUM(M16:M22)</f>
        <v>175309344</v>
      </c>
      <c r="N23" s="1116">
        <v>9</v>
      </c>
      <c r="O23" s="408"/>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15">
        <v>10</v>
      </c>
      <c r="B24" s="485"/>
      <c r="C24" s="467" t="s">
        <v>923</v>
      </c>
      <c r="D24" s="442"/>
      <c r="E24" s="443"/>
      <c r="F24" s="444"/>
      <c r="G24" s="445"/>
      <c r="H24" s="443"/>
      <c r="I24" s="446"/>
      <c r="J24" s="443"/>
      <c r="K24" s="446"/>
      <c r="L24" s="443"/>
      <c r="M24" s="484"/>
      <c r="N24" s="1116">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15">
        <v>11</v>
      </c>
      <c r="B25" s="485"/>
      <c r="C25" s="467"/>
      <c r="D25" s="321">
        <v>34813508</v>
      </c>
      <c r="E25" s="321">
        <v>19975239</v>
      </c>
      <c r="F25" s="391">
        <v>20452845</v>
      </c>
      <c r="G25" s="482"/>
      <c r="H25" s="321"/>
      <c r="I25" s="485"/>
      <c r="J25" s="321"/>
      <c r="K25" s="485"/>
      <c r="L25" s="321"/>
      <c r="M25" s="470">
        <f t="shared" ref="M25:M30" si="1">D25+E25-F25+G25-H25-J25+L25</f>
        <v>34335902</v>
      </c>
      <c r="N25" s="1116">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15">
        <v>12</v>
      </c>
      <c r="B26" s="485"/>
      <c r="C26" s="467"/>
      <c r="D26" s="305"/>
      <c r="E26" s="305"/>
      <c r="F26" s="284"/>
      <c r="G26" s="483"/>
      <c r="H26" s="305"/>
      <c r="I26" s="485"/>
      <c r="J26" s="305"/>
      <c r="K26" s="485"/>
      <c r="L26" s="305"/>
      <c r="M26" s="319">
        <f t="shared" si="1"/>
        <v>0</v>
      </c>
      <c r="N26" s="1116">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15">
        <v>13</v>
      </c>
      <c r="B27" s="485"/>
      <c r="C27" s="467"/>
      <c r="D27" s="305"/>
      <c r="E27" s="305"/>
      <c r="F27" s="284"/>
      <c r="G27" s="483"/>
      <c r="H27" s="305"/>
      <c r="I27" s="485"/>
      <c r="J27" s="305"/>
      <c r="K27" s="485"/>
      <c r="L27" s="305"/>
      <c r="M27" s="319">
        <f t="shared" si="1"/>
        <v>0</v>
      </c>
      <c r="N27" s="1116">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15">
        <v>14</v>
      </c>
      <c r="B28" s="485"/>
      <c r="C28" s="467"/>
      <c r="D28" s="305"/>
      <c r="E28" s="305"/>
      <c r="F28" s="284"/>
      <c r="G28" s="483"/>
      <c r="H28" s="305"/>
      <c r="I28" s="485"/>
      <c r="J28" s="305"/>
      <c r="K28" s="485"/>
      <c r="L28" s="305"/>
      <c r="M28" s="319">
        <f t="shared" si="1"/>
        <v>0</v>
      </c>
      <c r="N28" s="1116">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15">
        <v>15</v>
      </c>
      <c r="B29" s="485"/>
      <c r="C29" s="467"/>
      <c r="D29" s="305"/>
      <c r="E29" s="305"/>
      <c r="F29" s="284"/>
      <c r="G29" s="483"/>
      <c r="H29" s="305"/>
      <c r="I29" s="485"/>
      <c r="J29" s="305"/>
      <c r="K29" s="485"/>
      <c r="L29" s="305"/>
      <c r="M29" s="319">
        <f t="shared" si="1"/>
        <v>0</v>
      </c>
      <c r="N29" s="1116">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15">
        <v>16</v>
      </c>
      <c r="B30" s="485"/>
      <c r="C30" s="467" t="s">
        <v>921</v>
      </c>
      <c r="D30" s="305"/>
      <c r="E30" s="305"/>
      <c r="F30" s="284"/>
      <c r="G30" s="483"/>
      <c r="H30" s="305"/>
      <c r="I30" s="485"/>
      <c r="J30" s="305"/>
      <c r="K30" s="485"/>
      <c r="L30" s="305"/>
      <c r="M30" s="319">
        <f t="shared" si="1"/>
        <v>0</v>
      </c>
      <c r="N30" s="1116">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15">
        <v>17</v>
      </c>
      <c r="B31" s="485"/>
      <c r="C31" s="467" t="s">
        <v>924</v>
      </c>
      <c r="D31" s="264">
        <f>SUM(D24:D30)</f>
        <v>34813508</v>
      </c>
      <c r="E31" s="264">
        <f>SUM(E24:E30)</f>
        <v>19975239</v>
      </c>
      <c r="F31" s="263">
        <f>SUM(F24:F30)</f>
        <v>20452845</v>
      </c>
      <c r="G31" s="428">
        <f>SUM(G24:G30)</f>
        <v>0</v>
      </c>
      <c r="H31" s="264">
        <f>SUM(H24:H30)</f>
        <v>0</v>
      </c>
      <c r="I31" s="242"/>
      <c r="J31" s="264">
        <f>SUM(J24:J30)</f>
        <v>0</v>
      </c>
      <c r="K31" s="242"/>
      <c r="L31" s="264">
        <f>SUM(L24:L30)</f>
        <v>0</v>
      </c>
      <c r="M31" s="264">
        <f>SUM(M24:M30)</f>
        <v>34335902</v>
      </c>
      <c r="N31" s="1116">
        <v>17</v>
      </c>
      <c r="O31" s="408"/>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15">
        <v>18</v>
      </c>
      <c r="B32" s="485"/>
      <c r="C32" s="467" t="s">
        <v>2997</v>
      </c>
      <c r="D32" s="305">
        <v>0</v>
      </c>
      <c r="E32" s="305">
        <v>0</v>
      </c>
      <c r="F32" s="284">
        <v>0</v>
      </c>
      <c r="G32" s="483"/>
      <c r="H32" s="305"/>
      <c r="I32" s="485"/>
      <c r="J32" s="305"/>
      <c r="K32" s="485"/>
      <c r="L32" s="305"/>
      <c r="M32" s="319">
        <f>D32+E32-F32+G32-H32-J32+L32</f>
        <v>0</v>
      </c>
      <c r="N32" s="1116">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15">
        <v>19</v>
      </c>
      <c r="B33" s="485"/>
      <c r="C33" s="467" t="s">
        <v>925</v>
      </c>
      <c r="D33" s="321">
        <f>D23+D31+D32</f>
        <v>185380190</v>
      </c>
      <c r="E33" s="321">
        <f>E23+E31+E32</f>
        <v>108313723</v>
      </c>
      <c r="F33" s="391">
        <f>F23+F31+F32</f>
        <v>84048667</v>
      </c>
      <c r="G33" s="482">
        <f>G23+G31+G32</f>
        <v>0</v>
      </c>
      <c r="H33" s="321">
        <f>H23+H31+H32</f>
        <v>0</v>
      </c>
      <c r="I33" s="104"/>
      <c r="J33" s="321">
        <f>J23+J31+J32</f>
        <v>0</v>
      </c>
      <c r="K33" s="485"/>
      <c r="L33" s="321">
        <f>L23+L31+L32</f>
        <v>0</v>
      </c>
      <c r="M33" s="321">
        <f>M23+M31+M32</f>
        <v>209645246</v>
      </c>
      <c r="N33" s="1116">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097">
        <v>20</v>
      </c>
      <c r="B34" s="435"/>
      <c r="C34" s="9" t="s">
        <v>3720</v>
      </c>
      <c r="D34" s="447"/>
      <c r="E34" s="448"/>
      <c r="F34" s="449"/>
      <c r="G34" s="450"/>
      <c r="H34" s="448"/>
      <c r="I34" s="448"/>
      <c r="J34" s="451"/>
      <c r="K34" s="451"/>
      <c r="L34" s="451"/>
      <c r="M34" s="452" t="s">
        <v>1788</v>
      </c>
      <c r="N34" s="1108">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15"/>
      <c r="B35" s="485"/>
      <c r="C35" s="467"/>
      <c r="D35" s="440"/>
      <c r="E35" s="419"/>
      <c r="F35" s="421"/>
      <c r="G35" s="422"/>
      <c r="H35" s="419"/>
      <c r="I35" s="419"/>
      <c r="J35" s="453"/>
      <c r="K35" s="453"/>
      <c r="L35" s="453"/>
      <c r="M35" s="441"/>
      <c r="N35" s="1116"/>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15">
        <v>21</v>
      </c>
      <c r="B36" s="485"/>
      <c r="C36" s="467" t="s">
        <v>3721</v>
      </c>
      <c r="D36" s="321">
        <v>118540888</v>
      </c>
      <c r="E36" s="321">
        <v>93538036</v>
      </c>
      <c r="F36" s="391">
        <v>71694301</v>
      </c>
      <c r="G36" s="482"/>
      <c r="H36" s="321"/>
      <c r="I36" s="321"/>
      <c r="J36" s="321"/>
      <c r="K36" s="305"/>
      <c r="L36" s="321"/>
      <c r="M36" s="470">
        <f>D36+E36-F36+G36-H36-J36+L36</f>
        <v>140384623</v>
      </c>
      <c r="N36" s="1116">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15">
        <v>22</v>
      </c>
      <c r="B37" s="485"/>
      <c r="C37" s="467" t="s">
        <v>3722</v>
      </c>
      <c r="D37" s="305">
        <v>66839302</v>
      </c>
      <c r="E37" s="305">
        <v>14775687</v>
      </c>
      <c r="F37" s="284">
        <v>12354366</v>
      </c>
      <c r="G37" s="483"/>
      <c r="H37" s="305"/>
      <c r="I37" s="305"/>
      <c r="J37" s="305"/>
      <c r="K37" s="305"/>
      <c r="L37" s="305"/>
      <c r="M37" s="319">
        <f>D37+E37-F37+G37-H37-J37+L37</f>
        <v>69260623</v>
      </c>
      <c r="N37" s="1116">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15">
        <v>23</v>
      </c>
      <c r="B38" s="485"/>
      <c r="C38" s="467" t="s">
        <v>3723</v>
      </c>
      <c r="D38" s="321">
        <v>0</v>
      </c>
      <c r="E38" s="321">
        <v>0</v>
      </c>
      <c r="F38" s="391">
        <v>0</v>
      </c>
      <c r="G38" s="482"/>
      <c r="H38" s="321"/>
      <c r="I38" s="305"/>
      <c r="J38" s="321"/>
      <c r="K38" s="305"/>
      <c r="L38" s="321"/>
      <c r="M38" s="470">
        <f>D38+E38-F38+G38-H38-J38+L38</f>
        <v>0</v>
      </c>
      <c r="N38" s="1116">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160" t="s">
        <v>3724</v>
      </c>
      <c r="B39" s="12"/>
      <c r="C39" s="12"/>
      <c r="D39" s="12"/>
      <c r="E39" s="12"/>
      <c r="F39" s="855"/>
      <c r="G39" s="1160" t="s">
        <v>3725</v>
      </c>
      <c r="H39" s="12"/>
      <c r="I39" s="12"/>
      <c r="J39" s="12"/>
      <c r="K39" s="12"/>
      <c r="L39" s="12"/>
      <c r="M39" s="12"/>
      <c r="N39" s="855"/>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43"/>
      <c r="C40" s="12"/>
      <c r="D40" s="12"/>
      <c r="E40" s="12"/>
      <c r="F40" s="855"/>
      <c r="G40" s="1160"/>
      <c r="H40" s="12"/>
      <c r="I40" s="12"/>
      <c r="J40" s="12"/>
      <c r="K40" s="12"/>
      <c r="L40" s="12"/>
      <c r="M40" s="12"/>
      <c r="N40" s="855"/>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43"/>
      <c r="C41" s="12"/>
      <c r="D41" s="12"/>
      <c r="E41" s="12"/>
      <c r="F41" s="855"/>
      <c r="G41" s="1160"/>
      <c r="H41" s="12"/>
      <c r="I41" s="12"/>
      <c r="J41" s="12"/>
      <c r="K41" s="12"/>
      <c r="L41" s="12"/>
      <c r="M41" s="12"/>
      <c r="N41" s="855"/>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43"/>
      <c r="F42" s="1096"/>
      <c r="G42" s="843"/>
      <c r="N42" s="1096"/>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43"/>
      <c r="F43" s="1096"/>
      <c r="G43" s="843"/>
      <c r="N43" s="1096"/>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43"/>
      <c r="F44" s="1096"/>
      <c r="G44" s="843"/>
      <c r="N44" s="1096"/>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43"/>
      <c r="F45" s="1096"/>
      <c r="G45" s="843"/>
      <c r="N45" s="1096"/>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43"/>
      <c r="F46" s="1096"/>
      <c r="G46" s="843"/>
      <c r="N46" s="1096"/>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43"/>
      <c r="F47" s="1096"/>
      <c r="G47" s="843"/>
      <c r="N47" s="1096"/>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43"/>
      <c r="F48" s="1096"/>
      <c r="G48" s="843"/>
      <c r="N48" s="1096"/>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43"/>
      <c r="F49" s="1096"/>
      <c r="G49" s="843"/>
      <c r="N49" s="1096"/>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43"/>
      <c r="F50" s="1096"/>
      <c r="G50" s="843"/>
      <c r="N50" s="1096"/>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43"/>
      <c r="F51" s="1096"/>
      <c r="G51" s="843"/>
      <c r="N51" s="1096"/>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43"/>
      <c r="F52" s="1096"/>
      <c r="G52" s="843"/>
      <c r="N52" s="1096"/>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43"/>
      <c r="F53" s="1096"/>
      <c r="G53" s="843"/>
      <c r="N53" s="1096"/>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43"/>
      <c r="F54" s="1096"/>
      <c r="G54" s="843"/>
      <c r="N54" s="1096"/>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43"/>
      <c r="F55" s="1096"/>
      <c r="G55" s="843"/>
      <c r="N55" s="1096"/>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43"/>
      <c r="F56" s="1096"/>
      <c r="G56" s="843"/>
      <c r="N56" s="1096"/>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43"/>
      <c r="F57" s="1096"/>
      <c r="G57" s="843"/>
      <c r="N57" s="1096"/>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08"/>
      <c r="B58" s="1209"/>
      <c r="C58" s="1209"/>
      <c r="D58" s="1209"/>
      <c r="E58" s="1209"/>
      <c r="F58" s="1210"/>
      <c r="G58" s="1208"/>
      <c r="H58" s="1209"/>
      <c r="I58" s="1209"/>
      <c r="J58" s="1209"/>
      <c r="K58" s="1209"/>
      <c r="L58" s="1209"/>
      <c r="M58" s="1209"/>
      <c r="N58" s="1210"/>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row>
    <row r="59" spans="1:246" ht="15.75" thickBot="1">
      <c r="A59" s="1211"/>
      <c r="B59" s="1212"/>
      <c r="C59" s="1212"/>
      <c r="D59" s="1212"/>
      <c r="E59" s="1212"/>
      <c r="F59" s="1213"/>
      <c r="G59" s="1211"/>
      <c r="H59" s="1212"/>
      <c r="I59" s="1212"/>
      <c r="J59" s="1212"/>
      <c r="K59" s="1212"/>
      <c r="L59" s="1212"/>
      <c r="M59" s="1212"/>
      <c r="N59" s="1213"/>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row>
    <row r="60" spans="1:246">
      <c r="A60" s="1209"/>
      <c r="B60" s="1209"/>
      <c r="C60" s="1209"/>
      <c r="D60" s="1209"/>
      <c r="E60" s="1209"/>
      <c r="F60" s="1209"/>
      <c r="G60" s="1209"/>
      <c r="H60" s="1209"/>
      <c r="I60" s="1209"/>
      <c r="J60" s="1209"/>
      <c r="K60" s="1209"/>
      <c r="L60" s="1209"/>
      <c r="M60" s="1209"/>
      <c r="N60" s="1209"/>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row>
    <row r="61" spans="1:246">
      <c r="A61" s="1199" t="s">
        <v>3563</v>
      </c>
      <c r="B61" s="1199"/>
      <c r="C61" s="1199"/>
      <c r="E61" s="1214"/>
      <c r="F61" s="1214"/>
      <c r="G61" s="12" t="s">
        <v>3563</v>
      </c>
      <c r="H61" s="1214"/>
      <c r="I61" s="1214"/>
      <c r="K61" s="1214"/>
      <c r="L61" s="1214"/>
      <c r="M61" s="1214"/>
      <c r="N61" s="1209"/>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row>
    <row r="62" spans="1:246">
      <c r="A62" s="12" t="s">
        <v>926</v>
      </c>
      <c r="B62" s="12"/>
      <c r="C62" s="12"/>
      <c r="D62" s="12"/>
      <c r="E62" s="1214"/>
      <c r="F62" s="1214"/>
      <c r="G62" s="12" t="s">
        <v>927</v>
      </c>
      <c r="H62" s="1214"/>
      <c r="I62" s="1214"/>
      <c r="J62" s="1214"/>
      <c r="K62" s="1214"/>
      <c r="L62" s="1214"/>
      <c r="M62" s="1214"/>
      <c r="N62" s="1214"/>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row>
    <row r="64" spans="1:246" ht="15.75">
      <c r="A64" s="1095" t="s">
        <v>566</v>
      </c>
      <c r="B64" s="1095"/>
      <c r="C64" s="12"/>
      <c r="D64" s="12"/>
      <c r="E64" s="12"/>
      <c r="F64" s="12"/>
    </row>
    <row r="66" spans="1:14" ht="15.75" thickBot="1">
      <c r="A66" s="9" t="str">
        <f>'Data Sheet'!$C$25</f>
        <v xml:space="preserve">New York State Electric &amp; Gas Corporation </v>
      </c>
      <c r="E66" s="1091" t="str">
        <f>'Data Sheet'!$C$38</f>
        <v>12/31/2017</v>
      </c>
      <c r="F66" s="1313" t="str">
        <f>'Data Sheet'!$C$38</f>
        <v>12/31/2017</v>
      </c>
      <c r="G66" s="9" t="str">
        <f>'Data Sheet'!$C$25</f>
        <v xml:space="preserve">New York State Electric &amp; Gas Corporation </v>
      </c>
      <c r="K66" s="1091"/>
      <c r="M66" s="1313" t="str">
        <f>'Data Sheet'!$C$38</f>
        <v>12/31/2017</v>
      </c>
    </row>
    <row r="67" spans="1:14">
      <c r="A67" s="1172" t="s">
        <v>913</v>
      </c>
      <c r="B67" s="1173"/>
      <c r="C67" s="1173"/>
      <c r="D67" s="1173"/>
      <c r="E67" s="1173"/>
      <c r="F67" s="1174"/>
      <c r="G67" s="1172" t="s">
        <v>914</v>
      </c>
      <c r="H67" s="1173"/>
      <c r="I67" s="1173"/>
      <c r="J67" s="1173"/>
      <c r="K67" s="1173"/>
      <c r="L67" s="1173"/>
      <c r="M67" s="1173"/>
      <c r="N67" s="1093"/>
    </row>
    <row r="68" spans="1:14">
      <c r="A68" s="843"/>
      <c r="F68" s="1096"/>
      <c r="G68" s="843"/>
      <c r="N68" s="1096"/>
    </row>
    <row r="69" spans="1:14">
      <c r="A69" s="1111"/>
      <c r="B69" s="1113"/>
      <c r="C69" s="1112"/>
      <c r="D69" s="1113"/>
      <c r="E69" s="1168" t="s">
        <v>2218</v>
      </c>
      <c r="F69" s="1138"/>
      <c r="G69" s="1136" t="s">
        <v>2218</v>
      </c>
      <c r="H69" s="1137"/>
      <c r="I69" s="1168" t="s">
        <v>2219</v>
      </c>
      <c r="J69" s="1137"/>
      <c r="K69" s="1137"/>
      <c r="L69" s="1137"/>
      <c r="M69" s="1141"/>
      <c r="N69" s="1114"/>
    </row>
    <row r="70" spans="1:14">
      <c r="A70" s="1097" t="s">
        <v>1728</v>
      </c>
      <c r="B70" s="435"/>
      <c r="D70" s="1147" t="s">
        <v>1834</v>
      </c>
      <c r="E70" s="1147" t="s">
        <v>299</v>
      </c>
      <c r="F70" s="1108" t="s">
        <v>299</v>
      </c>
      <c r="G70" s="1097" t="s">
        <v>299</v>
      </c>
      <c r="H70" s="1147" t="s">
        <v>299</v>
      </c>
      <c r="I70" s="1150" t="s">
        <v>543</v>
      </c>
      <c r="J70" s="850"/>
      <c r="K70" s="1150" t="s">
        <v>540</v>
      </c>
      <c r="L70" s="850"/>
      <c r="M70" s="1109" t="s">
        <v>1834</v>
      </c>
      <c r="N70" s="1108" t="s">
        <v>1728</v>
      </c>
    </row>
    <row r="71" spans="1:14">
      <c r="A71" s="1097" t="s">
        <v>1731</v>
      </c>
      <c r="B71" s="435"/>
      <c r="C71" s="1107" t="s">
        <v>574</v>
      </c>
      <c r="D71" s="1147" t="s">
        <v>881</v>
      </c>
      <c r="E71" s="1147" t="s">
        <v>2222</v>
      </c>
      <c r="F71" s="1108" t="s">
        <v>2223</v>
      </c>
      <c r="G71" s="1097" t="s">
        <v>2222</v>
      </c>
      <c r="H71" s="1147" t="s">
        <v>2223</v>
      </c>
      <c r="I71" s="1147" t="s">
        <v>2224</v>
      </c>
      <c r="J71" s="1147" t="s">
        <v>1838</v>
      </c>
      <c r="K71" s="1147" t="s">
        <v>2224</v>
      </c>
      <c r="L71" s="1147" t="s">
        <v>1838</v>
      </c>
      <c r="M71" s="1109" t="s">
        <v>2517</v>
      </c>
      <c r="N71" s="1108" t="s">
        <v>1731</v>
      </c>
    </row>
    <row r="72" spans="1:14">
      <c r="A72" s="1097"/>
      <c r="B72" s="435"/>
      <c r="D72" s="1147" t="s">
        <v>558</v>
      </c>
      <c r="E72" s="1147" t="s">
        <v>2271</v>
      </c>
      <c r="F72" s="1108" t="s">
        <v>2272</v>
      </c>
      <c r="G72" s="1097" t="s">
        <v>2273</v>
      </c>
      <c r="H72" s="1147" t="s">
        <v>2228</v>
      </c>
      <c r="I72" s="1147" t="s">
        <v>2229</v>
      </c>
      <c r="J72" s="435"/>
      <c r="K72" s="1147" t="s">
        <v>2230</v>
      </c>
      <c r="L72" s="435"/>
      <c r="M72" s="1099"/>
      <c r="N72" s="1108"/>
    </row>
    <row r="73" spans="1:14">
      <c r="A73" s="1115"/>
      <c r="B73" s="485"/>
      <c r="C73" s="1152" t="s">
        <v>3021</v>
      </c>
      <c r="D73" s="1154" t="s">
        <v>3022</v>
      </c>
      <c r="E73" s="1154" t="s">
        <v>3023</v>
      </c>
      <c r="F73" s="1116" t="s">
        <v>3024</v>
      </c>
      <c r="G73" s="1115" t="s">
        <v>2346</v>
      </c>
      <c r="H73" s="1154" t="s">
        <v>2347</v>
      </c>
      <c r="I73" s="1154" t="s">
        <v>2348</v>
      </c>
      <c r="J73" s="1154" t="s">
        <v>2349</v>
      </c>
      <c r="K73" s="1154" t="s">
        <v>2350</v>
      </c>
      <c r="L73" s="1154" t="s">
        <v>2351</v>
      </c>
      <c r="M73" s="1153" t="s">
        <v>2352</v>
      </c>
      <c r="N73" s="1116"/>
    </row>
    <row r="74" spans="1:14">
      <c r="A74" s="1115">
        <v>1</v>
      </c>
      <c r="B74" s="435"/>
      <c r="C74" s="467" t="s">
        <v>920</v>
      </c>
      <c r="D74" s="447"/>
      <c r="E74" s="448"/>
      <c r="F74" s="449"/>
      <c r="G74" s="450" t="s">
        <v>1788</v>
      </c>
      <c r="H74" s="448" t="s">
        <v>1788</v>
      </c>
      <c r="I74" s="451"/>
      <c r="J74" s="451"/>
      <c r="K74" s="451"/>
      <c r="L74" s="451"/>
      <c r="M74" s="1204"/>
      <c r="N74" s="1116">
        <v>1</v>
      </c>
    </row>
    <row r="75" spans="1:14">
      <c r="A75" s="1115">
        <v>2</v>
      </c>
      <c r="B75" s="1113"/>
      <c r="C75" s="467" t="s">
        <v>2232</v>
      </c>
      <c r="D75" s="1205"/>
      <c r="E75" s="453"/>
      <c r="F75" s="1206"/>
      <c r="G75" s="422" t="s">
        <v>1788</v>
      </c>
      <c r="H75" s="419" t="s">
        <v>1788</v>
      </c>
      <c r="I75" s="453"/>
      <c r="J75" s="453"/>
      <c r="K75" s="453"/>
      <c r="L75" s="453"/>
      <c r="M75" s="1207"/>
      <c r="N75" s="1116">
        <v>2</v>
      </c>
    </row>
    <row r="76" spans="1:14">
      <c r="A76" s="1115">
        <v>3</v>
      </c>
      <c r="B76" s="1113"/>
      <c r="C76" s="467" t="s">
        <v>6070</v>
      </c>
      <c r="D76" s="305">
        <v>88929653</v>
      </c>
      <c r="E76" s="305">
        <v>10482519</v>
      </c>
      <c r="F76" s="284">
        <v>-17743082</v>
      </c>
      <c r="G76" s="483"/>
      <c r="H76" s="305"/>
      <c r="I76" s="485"/>
      <c r="J76" s="305" t="s">
        <v>6071</v>
      </c>
      <c r="K76" s="485"/>
      <c r="L76" s="305" t="s">
        <v>6072</v>
      </c>
      <c r="M76" s="319">
        <v>81669090</v>
      </c>
      <c r="N76" s="1116">
        <v>3</v>
      </c>
    </row>
    <row r="77" spans="1:14">
      <c r="A77" s="1115">
        <v>4</v>
      </c>
      <c r="B77" s="1113"/>
      <c r="C77" s="467" t="s">
        <v>5726</v>
      </c>
      <c r="D77" s="305">
        <v>9551141</v>
      </c>
      <c r="E77" s="305" t="s">
        <v>6073</v>
      </c>
      <c r="F77" s="284" t="s">
        <v>6074</v>
      </c>
      <c r="G77" s="483"/>
      <c r="H77" s="305"/>
      <c r="I77" s="485"/>
      <c r="J77" s="305"/>
      <c r="K77" s="485"/>
      <c r="L77" s="305" t="s">
        <v>6072</v>
      </c>
      <c r="M77" s="319">
        <v>9551141</v>
      </c>
      <c r="N77" s="1116">
        <v>4</v>
      </c>
    </row>
    <row r="78" spans="1:14">
      <c r="A78" s="1115">
        <v>5</v>
      </c>
      <c r="B78" s="1113"/>
      <c r="C78" s="467" t="s">
        <v>5711</v>
      </c>
      <c r="D78" s="305">
        <v>9752200</v>
      </c>
      <c r="E78" s="305" t="s">
        <v>6073</v>
      </c>
      <c r="F78" s="284" t="s">
        <v>6074</v>
      </c>
      <c r="G78" s="483"/>
      <c r="H78" s="305"/>
      <c r="I78" s="485"/>
      <c r="J78" s="305"/>
      <c r="K78" s="485"/>
      <c r="L78" s="305" t="s">
        <v>6072</v>
      </c>
      <c r="M78" s="319">
        <v>9752200</v>
      </c>
      <c r="N78" s="1116">
        <v>5</v>
      </c>
    </row>
    <row r="79" spans="1:14">
      <c r="A79" s="1115">
        <v>6</v>
      </c>
      <c r="B79" s="1113"/>
      <c r="C79" s="467" t="s">
        <v>6040</v>
      </c>
      <c r="D79" s="305">
        <v>32606297</v>
      </c>
      <c r="E79" s="305">
        <v>3438292</v>
      </c>
      <c r="F79" s="284">
        <v>-2545037</v>
      </c>
      <c r="G79" s="483"/>
      <c r="H79" s="305"/>
      <c r="I79" s="485"/>
      <c r="J79" s="305"/>
      <c r="K79" s="485"/>
      <c r="L79" s="305" t="s">
        <v>6072</v>
      </c>
      <c r="M79" s="319">
        <v>33499552</v>
      </c>
      <c r="N79" s="1116">
        <v>6</v>
      </c>
    </row>
    <row r="80" spans="1:14">
      <c r="A80" s="1115">
        <v>7</v>
      </c>
      <c r="B80" s="1113"/>
      <c r="C80" s="467" t="s">
        <v>2330</v>
      </c>
      <c r="D80" s="305">
        <v>9727391</v>
      </c>
      <c r="E80" s="305">
        <v>74417673</v>
      </c>
      <c r="F80" s="284">
        <v>-43307703</v>
      </c>
      <c r="G80" s="483"/>
      <c r="H80" s="305"/>
      <c r="I80" s="485"/>
      <c r="J80" s="305"/>
      <c r="K80" s="485"/>
      <c r="L80" s="305" t="s">
        <v>6072</v>
      </c>
      <c r="M80" s="319">
        <v>40837361</v>
      </c>
      <c r="N80" s="1116">
        <v>7</v>
      </c>
    </row>
    <row r="81" spans="1:14">
      <c r="A81" s="1115">
        <v>8</v>
      </c>
      <c r="B81" s="1113"/>
      <c r="C81" s="467"/>
      <c r="D81" s="267"/>
      <c r="E81" s="267"/>
      <c r="F81" s="266"/>
      <c r="G81" s="355"/>
      <c r="H81" s="267"/>
      <c r="I81" s="264"/>
      <c r="J81" s="267"/>
      <c r="K81" s="264"/>
      <c r="L81" s="267"/>
      <c r="M81" s="319"/>
      <c r="N81" s="1116">
        <v>8</v>
      </c>
    </row>
    <row r="82" spans="1:14">
      <c r="A82" s="1115">
        <v>9</v>
      </c>
      <c r="B82" s="1113"/>
      <c r="C82" s="467"/>
      <c r="D82" s="305"/>
      <c r="E82" s="305"/>
      <c r="F82" s="284"/>
      <c r="G82" s="483"/>
      <c r="H82" s="305"/>
      <c r="I82" s="485"/>
      <c r="J82" s="305"/>
      <c r="K82" s="485"/>
      <c r="L82" s="305"/>
      <c r="M82" s="319"/>
      <c r="N82" s="1116">
        <v>9</v>
      </c>
    </row>
    <row r="83" spans="1:14">
      <c r="A83" s="1115">
        <v>10</v>
      </c>
      <c r="B83" s="1113"/>
      <c r="C83" s="467"/>
      <c r="D83" s="305"/>
      <c r="E83" s="305"/>
      <c r="F83" s="284"/>
      <c r="G83" s="483"/>
      <c r="H83" s="305"/>
      <c r="I83" s="485"/>
      <c r="J83" s="305"/>
      <c r="K83" s="485"/>
      <c r="L83" s="305"/>
      <c r="M83" s="319">
        <f t="shared" ref="M83:M85" si="2">D83+E83-F83+G83-H83-J83+L83</f>
        <v>0</v>
      </c>
      <c r="N83" s="1116">
        <v>10</v>
      </c>
    </row>
    <row r="84" spans="1:14">
      <c r="A84" s="1115">
        <v>11</v>
      </c>
      <c r="B84" s="1113"/>
      <c r="C84" s="467"/>
      <c r="D84" s="305"/>
      <c r="E84" s="305"/>
      <c r="F84" s="284"/>
      <c r="G84" s="483"/>
      <c r="H84" s="305"/>
      <c r="I84" s="485"/>
      <c r="J84" s="305"/>
      <c r="K84" s="485"/>
      <c r="L84" s="305"/>
      <c r="M84" s="319">
        <f t="shared" si="2"/>
        <v>0</v>
      </c>
      <c r="N84" s="1116">
        <v>11</v>
      </c>
    </row>
    <row r="85" spans="1:14">
      <c r="A85" s="1115">
        <v>12</v>
      </c>
      <c r="B85" s="1113"/>
      <c r="C85" s="467"/>
      <c r="D85" s="305"/>
      <c r="E85" s="305"/>
      <c r="F85" s="284"/>
      <c r="G85" s="483"/>
      <c r="H85" s="305"/>
      <c r="I85" s="485"/>
      <c r="J85" s="305"/>
      <c r="K85" s="485"/>
      <c r="L85" s="305"/>
      <c r="M85" s="319">
        <f t="shared" si="2"/>
        <v>0</v>
      </c>
      <c r="N85" s="1116">
        <v>12</v>
      </c>
    </row>
    <row r="86" spans="1:14">
      <c r="A86" s="1115">
        <v>13</v>
      </c>
      <c r="B86" s="1113"/>
      <c r="C86" s="467"/>
      <c r="D86" s="305"/>
      <c r="E86" s="305"/>
      <c r="F86" s="284"/>
      <c r="G86" s="483"/>
      <c r="H86" s="305"/>
      <c r="I86" s="485"/>
      <c r="J86" s="305"/>
      <c r="K86" s="485"/>
      <c r="L86" s="305"/>
      <c r="M86" s="319">
        <f t="shared" ref="M86:M96" si="3">D86+E86-F86+G86-H86-J86+L86</f>
        <v>0</v>
      </c>
      <c r="N86" s="1116">
        <v>13</v>
      </c>
    </row>
    <row r="87" spans="1:14">
      <c r="A87" s="1115">
        <v>14</v>
      </c>
      <c r="B87" s="1113"/>
      <c r="C87" s="467"/>
      <c r="D87" s="305"/>
      <c r="E87" s="305"/>
      <c r="F87" s="284"/>
      <c r="G87" s="483"/>
      <c r="H87" s="305"/>
      <c r="I87" s="485"/>
      <c r="J87" s="305"/>
      <c r="K87" s="485"/>
      <c r="L87" s="305"/>
      <c r="M87" s="319">
        <f t="shared" si="3"/>
        <v>0</v>
      </c>
      <c r="N87" s="1116">
        <v>14</v>
      </c>
    </row>
    <row r="88" spans="1:14">
      <c r="A88" s="1115">
        <v>15</v>
      </c>
      <c r="B88" s="1113"/>
      <c r="C88" s="467"/>
      <c r="D88" s="267"/>
      <c r="E88" s="267"/>
      <c r="F88" s="266"/>
      <c r="G88" s="355"/>
      <c r="H88" s="267"/>
      <c r="I88" s="264"/>
      <c r="J88" s="267"/>
      <c r="K88" s="264"/>
      <c r="L88" s="267"/>
      <c r="M88" s="319">
        <f t="shared" si="3"/>
        <v>0</v>
      </c>
      <c r="N88" s="1116">
        <v>15</v>
      </c>
    </row>
    <row r="89" spans="1:14">
      <c r="A89" s="1115">
        <v>16</v>
      </c>
      <c r="B89" s="1113"/>
      <c r="C89" s="467"/>
      <c r="D89" s="305"/>
      <c r="E89" s="305"/>
      <c r="F89" s="284"/>
      <c r="G89" s="483"/>
      <c r="H89" s="305"/>
      <c r="I89" s="485"/>
      <c r="J89" s="305"/>
      <c r="K89" s="485"/>
      <c r="L89" s="305"/>
      <c r="M89" s="319">
        <f t="shared" si="3"/>
        <v>0</v>
      </c>
      <c r="N89" s="1116">
        <v>16</v>
      </c>
    </row>
    <row r="90" spans="1:14">
      <c r="A90" s="1115">
        <v>17</v>
      </c>
      <c r="B90" s="1113"/>
      <c r="C90" s="467"/>
      <c r="D90" s="305"/>
      <c r="E90" s="305"/>
      <c r="F90" s="284"/>
      <c r="G90" s="483"/>
      <c r="H90" s="305"/>
      <c r="I90" s="485"/>
      <c r="J90" s="305"/>
      <c r="K90" s="485"/>
      <c r="L90" s="305"/>
      <c r="M90" s="319">
        <f t="shared" si="3"/>
        <v>0</v>
      </c>
      <c r="N90" s="1116">
        <v>17</v>
      </c>
    </row>
    <row r="91" spans="1:14">
      <c r="A91" s="1115">
        <v>18</v>
      </c>
      <c r="B91" s="1113"/>
      <c r="C91" s="467"/>
      <c r="D91" s="267"/>
      <c r="E91" s="267"/>
      <c r="F91" s="266"/>
      <c r="G91" s="355"/>
      <c r="H91" s="267"/>
      <c r="I91" s="264"/>
      <c r="J91" s="267"/>
      <c r="K91" s="264"/>
      <c r="L91" s="267"/>
      <c r="M91" s="319">
        <f t="shared" si="3"/>
        <v>0</v>
      </c>
      <c r="N91" s="1116">
        <v>18</v>
      </c>
    </row>
    <row r="92" spans="1:14">
      <c r="A92" s="1115">
        <v>19</v>
      </c>
      <c r="B92" s="1113"/>
      <c r="C92" s="467"/>
      <c r="D92" s="305"/>
      <c r="E92" s="305"/>
      <c r="F92" s="284"/>
      <c r="G92" s="483"/>
      <c r="H92" s="305"/>
      <c r="I92" s="485"/>
      <c r="J92" s="305"/>
      <c r="K92" s="485"/>
      <c r="L92" s="305"/>
      <c r="M92" s="319">
        <f t="shared" si="3"/>
        <v>0</v>
      </c>
      <c r="N92" s="1116">
        <v>19</v>
      </c>
    </row>
    <row r="93" spans="1:14">
      <c r="A93" s="1097">
        <v>20</v>
      </c>
      <c r="B93" s="1113"/>
      <c r="C93" s="467"/>
      <c r="D93" s="305"/>
      <c r="E93" s="305"/>
      <c r="F93" s="284"/>
      <c r="G93" s="483"/>
      <c r="H93" s="305"/>
      <c r="I93" s="485"/>
      <c r="J93" s="305"/>
      <c r="K93" s="485"/>
      <c r="L93" s="305"/>
      <c r="M93" s="319">
        <f t="shared" si="3"/>
        <v>0</v>
      </c>
      <c r="N93" s="1116">
        <v>20</v>
      </c>
    </row>
    <row r="94" spans="1:14">
      <c r="A94" s="1115">
        <v>21</v>
      </c>
      <c r="B94" s="1113"/>
      <c r="C94" s="467"/>
      <c r="D94" s="305"/>
      <c r="E94" s="305"/>
      <c r="F94" s="284"/>
      <c r="G94" s="483"/>
      <c r="H94" s="305"/>
      <c r="I94" s="485"/>
      <c r="J94" s="305"/>
      <c r="K94" s="485"/>
      <c r="L94" s="305"/>
      <c r="M94" s="319">
        <f t="shared" si="3"/>
        <v>0</v>
      </c>
      <c r="N94" s="1116">
        <v>21</v>
      </c>
    </row>
    <row r="95" spans="1:14">
      <c r="A95" s="1115">
        <v>22</v>
      </c>
      <c r="B95" s="1113"/>
      <c r="C95" s="467"/>
      <c r="D95" s="305"/>
      <c r="E95" s="305"/>
      <c r="F95" s="284"/>
      <c r="G95" s="483"/>
      <c r="H95" s="305"/>
      <c r="I95" s="485"/>
      <c r="J95" s="305"/>
      <c r="K95" s="485"/>
      <c r="L95" s="305"/>
      <c r="M95" s="319">
        <f t="shared" si="3"/>
        <v>0</v>
      </c>
      <c r="N95" s="1116">
        <v>22</v>
      </c>
    </row>
    <row r="96" spans="1:14">
      <c r="A96" s="1115">
        <v>23</v>
      </c>
      <c r="B96" s="1113"/>
      <c r="C96" s="467"/>
      <c r="D96" s="305"/>
      <c r="E96" s="305"/>
      <c r="F96" s="284"/>
      <c r="G96" s="483"/>
      <c r="H96" s="305"/>
      <c r="I96" s="485"/>
      <c r="J96" s="305"/>
      <c r="K96" s="485"/>
      <c r="L96" s="305"/>
      <c r="M96" s="319">
        <f t="shared" si="3"/>
        <v>0</v>
      </c>
      <c r="N96" s="1116">
        <v>23</v>
      </c>
    </row>
    <row r="97" spans="1:14">
      <c r="A97" s="1115">
        <v>24</v>
      </c>
      <c r="B97" s="1113"/>
      <c r="C97" s="467" t="s">
        <v>928</v>
      </c>
      <c r="D97" s="264">
        <f>SUM(D76:D96)</f>
        <v>150566682</v>
      </c>
      <c r="E97" s="264">
        <f>SUM(E76:E96)</f>
        <v>88338484</v>
      </c>
      <c r="F97" s="263">
        <f>SUM(F76:F96)</f>
        <v>-63595822</v>
      </c>
      <c r="G97" s="428">
        <f>SUM(G76:G96)</f>
        <v>0</v>
      </c>
      <c r="H97" s="264">
        <f>SUM(H76:H96)</f>
        <v>0</v>
      </c>
      <c r="I97" s="242"/>
      <c r="J97" s="264">
        <f>SUM(J76:J96)</f>
        <v>0</v>
      </c>
      <c r="K97" s="242"/>
      <c r="L97" s="264">
        <f>SUM(L76:L96)</f>
        <v>0</v>
      </c>
      <c r="M97" s="264">
        <f>SUM(M76:M96)</f>
        <v>175309344</v>
      </c>
      <c r="N97" s="1116">
        <v>24</v>
      </c>
    </row>
    <row r="98" spans="1:14">
      <c r="A98" s="1115">
        <v>25</v>
      </c>
      <c r="B98" s="1113"/>
      <c r="C98" s="467" t="s">
        <v>923</v>
      </c>
      <c r="D98" s="442"/>
      <c r="E98" s="443"/>
      <c r="F98" s="444"/>
      <c r="G98" s="445"/>
      <c r="H98" s="443"/>
      <c r="I98" s="446"/>
      <c r="J98" s="443"/>
      <c r="K98" s="446"/>
      <c r="L98" s="443"/>
      <c r="M98" s="484"/>
      <c r="N98" s="1116">
        <v>25</v>
      </c>
    </row>
    <row r="99" spans="1:14">
      <c r="A99" s="1115">
        <v>26</v>
      </c>
      <c r="B99" s="1113"/>
      <c r="C99" s="467" t="s">
        <v>6075</v>
      </c>
      <c r="D99" s="305">
        <v>4165666</v>
      </c>
      <c r="E99" s="305">
        <v>354507</v>
      </c>
      <c r="F99" s="284">
        <v>-408988</v>
      </c>
      <c r="G99" s="483"/>
      <c r="H99" s="305"/>
      <c r="I99" s="485"/>
      <c r="J99" s="305"/>
      <c r="K99" s="485"/>
      <c r="L99" s="305" t="s">
        <v>6072</v>
      </c>
      <c r="M99" s="319">
        <v>4111185</v>
      </c>
      <c r="N99" s="1116">
        <v>26</v>
      </c>
    </row>
    <row r="100" spans="1:14">
      <c r="A100" s="1115">
        <v>27</v>
      </c>
      <c r="B100" s="1113"/>
      <c r="C100" s="467" t="s">
        <v>6076</v>
      </c>
      <c r="D100" s="267">
        <v>4428151</v>
      </c>
      <c r="E100" s="267" t="s">
        <v>6073</v>
      </c>
      <c r="F100" s="266" t="s">
        <v>6074</v>
      </c>
      <c r="G100" s="355"/>
      <c r="H100" s="267"/>
      <c r="I100" s="264"/>
      <c r="J100" s="267"/>
      <c r="K100" s="264"/>
      <c r="L100" s="267" t="s">
        <v>6072</v>
      </c>
      <c r="M100" s="319">
        <v>4428151</v>
      </c>
      <c r="N100" s="1116">
        <v>27</v>
      </c>
    </row>
    <row r="101" spans="1:14">
      <c r="A101" s="1115">
        <v>28</v>
      </c>
      <c r="B101" s="1113"/>
      <c r="C101" s="467" t="s">
        <v>5726</v>
      </c>
      <c r="D101" s="305">
        <v>1014917</v>
      </c>
      <c r="E101" s="305">
        <v>5270985</v>
      </c>
      <c r="F101" s="284">
        <v>-1532560</v>
      </c>
      <c r="G101" s="483"/>
      <c r="H101" s="305"/>
      <c r="I101" s="485"/>
      <c r="J101" s="305"/>
      <c r="K101" s="485"/>
      <c r="L101" s="305" t="s">
        <v>6072</v>
      </c>
      <c r="M101" s="319">
        <v>4753342</v>
      </c>
      <c r="N101" s="1116">
        <v>28</v>
      </c>
    </row>
    <row r="102" spans="1:14">
      <c r="A102" s="1115">
        <v>29</v>
      </c>
      <c r="B102" s="1113"/>
      <c r="C102" s="467" t="s">
        <v>6040</v>
      </c>
      <c r="D102" s="305">
        <v>6212771</v>
      </c>
      <c r="E102" s="305">
        <v>947303</v>
      </c>
      <c r="F102" s="284">
        <v>-516256</v>
      </c>
      <c r="G102" s="483"/>
      <c r="H102" s="305"/>
      <c r="I102" s="485"/>
      <c r="J102" s="305"/>
      <c r="K102" s="485"/>
      <c r="L102" s="305" t="s">
        <v>6072</v>
      </c>
      <c r="M102" s="319">
        <v>6643818</v>
      </c>
      <c r="N102" s="1116">
        <v>29</v>
      </c>
    </row>
    <row r="103" spans="1:14">
      <c r="A103" s="1115">
        <v>30</v>
      </c>
      <c r="B103" s="1113"/>
      <c r="C103" s="467" t="s">
        <v>6025</v>
      </c>
      <c r="D103" s="267">
        <v>8829383</v>
      </c>
      <c r="E103" s="267">
        <v>302368</v>
      </c>
      <c r="F103" s="266">
        <v>-5515725</v>
      </c>
      <c r="G103" s="355"/>
      <c r="H103" s="267"/>
      <c r="I103" s="264"/>
      <c r="J103" s="267"/>
      <c r="K103" s="264"/>
      <c r="L103" s="267" t="s">
        <v>6072</v>
      </c>
      <c r="M103" s="319">
        <v>3616026</v>
      </c>
      <c r="N103" s="1116">
        <v>30</v>
      </c>
    </row>
    <row r="104" spans="1:14">
      <c r="A104" s="1115">
        <v>31</v>
      </c>
      <c r="B104" s="1113"/>
      <c r="C104" s="467" t="s">
        <v>2330</v>
      </c>
      <c r="D104" s="305">
        <v>10162620</v>
      </c>
      <c r="E104" s="305">
        <v>13100076</v>
      </c>
      <c r="F104" s="284">
        <v>-12479316</v>
      </c>
      <c r="G104" s="483"/>
      <c r="H104" s="305"/>
      <c r="I104" s="485"/>
      <c r="J104" s="305"/>
      <c r="K104" s="485"/>
      <c r="L104" s="305" t="s">
        <v>6072</v>
      </c>
      <c r="M104" s="319">
        <v>10783380</v>
      </c>
      <c r="N104" s="1116">
        <v>31</v>
      </c>
    </row>
    <row r="105" spans="1:14">
      <c r="A105" s="1115">
        <v>32</v>
      </c>
      <c r="B105" s="1113"/>
      <c r="C105" s="467"/>
      <c r="D105" s="267"/>
      <c r="E105" s="267"/>
      <c r="F105" s="266"/>
      <c r="G105" s="355"/>
      <c r="H105" s="267"/>
      <c r="I105" s="264"/>
      <c r="J105" s="267"/>
      <c r="K105" s="264"/>
      <c r="L105" s="267"/>
      <c r="M105" s="319">
        <f t="shared" ref="M105:M115" si="4">D105+E105-F105+G105-H105-J105+L105</f>
        <v>0</v>
      </c>
      <c r="N105" s="1116">
        <v>32</v>
      </c>
    </row>
    <row r="106" spans="1:14">
      <c r="A106" s="1115">
        <v>33</v>
      </c>
      <c r="B106" s="1113"/>
      <c r="C106" s="467"/>
      <c r="D106" s="305"/>
      <c r="E106" s="305"/>
      <c r="F106" s="284"/>
      <c r="G106" s="483"/>
      <c r="H106" s="305"/>
      <c r="I106" s="485"/>
      <c r="J106" s="305"/>
      <c r="K106" s="485"/>
      <c r="L106" s="305"/>
      <c r="M106" s="319">
        <f t="shared" si="4"/>
        <v>0</v>
      </c>
      <c r="N106" s="1116">
        <v>33</v>
      </c>
    </row>
    <row r="107" spans="1:14">
      <c r="A107" s="1115">
        <v>34</v>
      </c>
      <c r="B107" s="1113"/>
      <c r="C107" s="467"/>
      <c r="D107" s="305"/>
      <c r="E107" s="305"/>
      <c r="F107" s="284"/>
      <c r="G107" s="483"/>
      <c r="H107" s="305"/>
      <c r="I107" s="485"/>
      <c r="J107" s="305"/>
      <c r="K107" s="485"/>
      <c r="L107" s="305"/>
      <c r="M107" s="319">
        <f t="shared" si="4"/>
        <v>0</v>
      </c>
      <c r="N107" s="1116">
        <v>34</v>
      </c>
    </row>
    <row r="108" spans="1:14">
      <c r="A108" s="1115">
        <v>35</v>
      </c>
      <c r="B108" s="1113"/>
      <c r="C108" s="467"/>
      <c r="D108" s="305"/>
      <c r="E108" s="305"/>
      <c r="F108" s="284"/>
      <c r="G108" s="483"/>
      <c r="H108" s="305"/>
      <c r="I108" s="485"/>
      <c r="J108" s="305"/>
      <c r="K108" s="485"/>
      <c r="L108" s="305"/>
      <c r="M108" s="319">
        <f t="shared" si="4"/>
        <v>0</v>
      </c>
      <c r="N108" s="1116">
        <v>35</v>
      </c>
    </row>
    <row r="109" spans="1:14">
      <c r="A109" s="1115">
        <v>36</v>
      </c>
      <c r="B109" s="1113"/>
      <c r="C109" s="467"/>
      <c r="D109" s="305"/>
      <c r="E109" s="305"/>
      <c r="F109" s="284"/>
      <c r="G109" s="483"/>
      <c r="H109" s="305"/>
      <c r="I109" s="485"/>
      <c r="J109" s="305"/>
      <c r="K109" s="485"/>
      <c r="L109" s="305"/>
      <c r="M109" s="319">
        <f t="shared" si="4"/>
        <v>0</v>
      </c>
      <c r="N109" s="1116">
        <v>36</v>
      </c>
    </row>
    <row r="110" spans="1:14">
      <c r="A110" s="1115">
        <v>37</v>
      </c>
      <c r="B110" s="1113"/>
      <c r="C110" s="467"/>
      <c r="D110" s="305"/>
      <c r="E110" s="305"/>
      <c r="F110" s="284"/>
      <c r="G110" s="483"/>
      <c r="H110" s="305"/>
      <c r="I110" s="485"/>
      <c r="J110" s="305"/>
      <c r="K110" s="485"/>
      <c r="L110" s="305"/>
      <c r="M110" s="319">
        <f t="shared" si="4"/>
        <v>0</v>
      </c>
      <c r="N110" s="1116">
        <v>37</v>
      </c>
    </row>
    <row r="111" spans="1:14">
      <c r="A111" s="1115">
        <v>38</v>
      </c>
      <c r="B111" s="1113"/>
      <c r="C111" s="467"/>
      <c r="D111" s="305"/>
      <c r="E111" s="305"/>
      <c r="F111" s="284"/>
      <c r="G111" s="483"/>
      <c r="H111" s="305"/>
      <c r="I111" s="485"/>
      <c r="J111" s="305"/>
      <c r="K111" s="485"/>
      <c r="L111" s="305"/>
      <c r="M111" s="319">
        <f t="shared" si="4"/>
        <v>0</v>
      </c>
      <c r="N111" s="1116">
        <v>38</v>
      </c>
    </row>
    <row r="112" spans="1:14">
      <c r="A112" s="1115">
        <v>39</v>
      </c>
      <c r="B112" s="1113"/>
      <c r="C112" s="467"/>
      <c r="D112" s="267"/>
      <c r="E112" s="267"/>
      <c r="F112" s="266"/>
      <c r="G112" s="355"/>
      <c r="H112" s="267"/>
      <c r="I112" s="264"/>
      <c r="J112" s="267"/>
      <c r="K112" s="264"/>
      <c r="L112" s="267"/>
      <c r="M112" s="319">
        <f t="shared" si="4"/>
        <v>0</v>
      </c>
      <c r="N112" s="1116">
        <v>39</v>
      </c>
    </row>
    <row r="113" spans="1:14">
      <c r="A113" s="1097">
        <v>40</v>
      </c>
      <c r="B113" s="1113"/>
      <c r="C113" s="467"/>
      <c r="D113" s="305"/>
      <c r="E113" s="305"/>
      <c r="F113" s="284"/>
      <c r="G113" s="483"/>
      <c r="H113" s="305"/>
      <c r="I113" s="485"/>
      <c r="J113" s="305"/>
      <c r="K113" s="485"/>
      <c r="L113" s="305"/>
      <c r="M113" s="319">
        <f t="shared" si="4"/>
        <v>0</v>
      </c>
      <c r="N113" s="1108">
        <v>40</v>
      </c>
    </row>
    <row r="114" spans="1:14">
      <c r="A114" s="1115">
        <v>41</v>
      </c>
      <c r="B114" s="1113"/>
      <c r="C114" s="467"/>
      <c r="D114" s="305"/>
      <c r="E114" s="305"/>
      <c r="F114" s="284"/>
      <c r="G114" s="483"/>
      <c r="H114" s="305"/>
      <c r="I114" s="485"/>
      <c r="J114" s="305"/>
      <c r="K114" s="485"/>
      <c r="L114" s="305"/>
      <c r="M114" s="319">
        <f t="shared" si="4"/>
        <v>0</v>
      </c>
      <c r="N114" s="1116">
        <v>41</v>
      </c>
    </row>
    <row r="115" spans="1:14">
      <c r="A115" s="1115">
        <v>42</v>
      </c>
      <c r="B115" s="1113"/>
      <c r="C115" s="467"/>
      <c r="D115" s="305"/>
      <c r="E115" s="305"/>
      <c r="F115" s="284"/>
      <c r="G115" s="483"/>
      <c r="H115" s="305"/>
      <c r="I115" s="485"/>
      <c r="J115" s="305"/>
      <c r="K115" s="485"/>
      <c r="L115" s="305"/>
      <c r="M115" s="319">
        <f t="shared" si="4"/>
        <v>0</v>
      </c>
      <c r="N115" s="1116">
        <v>42</v>
      </c>
    </row>
    <row r="116" spans="1:14">
      <c r="A116" s="1115">
        <v>43</v>
      </c>
      <c r="B116" s="1113"/>
      <c r="C116" s="467" t="s">
        <v>929</v>
      </c>
      <c r="D116" s="264">
        <f>SUM(D99:D115)</f>
        <v>34813508</v>
      </c>
      <c r="E116" s="264">
        <f>SUM(E99:E115)</f>
        <v>19975239</v>
      </c>
      <c r="F116" s="263">
        <f>SUM(F99:F115)</f>
        <v>-20452845</v>
      </c>
      <c r="G116" s="428">
        <f>SUM(G99:G115)</f>
        <v>0</v>
      </c>
      <c r="H116" s="264">
        <f>SUM(H99:H115)</f>
        <v>0</v>
      </c>
      <c r="I116" s="242"/>
      <c r="J116" s="264">
        <f>SUM(J99:J115)</f>
        <v>0</v>
      </c>
      <c r="K116" s="242"/>
      <c r="L116" s="264">
        <f>SUM(L99:L115)</f>
        <v>0</v>
      </c>
      <c r="M116" s="264">
        <f>SUM(M99:M115)</f>
        <v>34335902</v>
      </c>
      <c r="N116" s="1116">
        <v>43</v>
      </c>
    </row>
    <row r="117" spans="1:14">
      <c r="A117" s="1115">
        <v>44</v>
      </c>
      <c r="B117" s="1113"/>
      <c r="C117" s="467" t="s">
        <v>930</v>
      </c>
      <c r="D117" s="442"/>
      <c r="E117" s="443"/>
      <c r="F117" s="444"/>
      <c r="G117" s="445"/>
      <c r="H117" s="443"/>
      <c r="I117" s="446"/>
      <c r="J117" s="443"/>
      <c r="K117" s="446"/>
      <c r="L117" s="443"/>
      <c r="M117" s="484"/>
      <c r="N117" s="1116">
        <v>44</v>
      </c>
    </row>
    <row r="118" spans="1:14">
      <c r="A118" s="1115">
        <v>45</v>
      </c>
      <c r="B118" s="1113"/>
      <c r="C118" s="467"/>
      <c r="D118" s="321"/>
      <c r="E118" s="321"/>
      <c r="F118" s="391"/>
      <c r="G118" s="482"/>
      <c r="H118" s="321"/>
      <c r="I118" s="485"/>
      <c r="J118" s="321"/>
      <c r="K118" s="485"/>
      <c r="L118" s="321"/>
      <c r="M118" s="470">
        <f t="shared" ref="M118:M124" si="5">D118+E118-F118+G118-H118-J118+L118</f>
        <v>0</v>
      </c>
      <c r="N118" s="1116">
        <v>45</v>
      </c>
    </row>
    <row r="119" spans="1:14">
      <c r="A119" s="1115">
        <v>46</v>
      </c>
      <c r="B119" s="1113"/>
      <c r="C119" s="467"/>
      <c r="D119" s="305"/>
      <c r="E119" s="305"/>
      <c r="F119" s="284"/>
      <c r="G119" s="483"/>
      <c r="H119" s="305"/>
      <c r="I119" s="485"/>
      <c r="J119" s="305"/>
      <c r="K119" s="485"/>
      <c r="L119" s="305"/>
      <c r="M119" s="319">
        <f t="shared" si="5"/>
        <v>0</v>
      </c>
      <c r="N119" s="1116">
        <v>46</v>
      </c>
    </row>
    <row r="120" spans="1:14">
      <c r="A120" s="1115">
        <v>47</v>
      </c>
      <c r="B120" s="1113"/>
      <c r="C120" s="467"/>
      <c r="D120" s="267"/>
      <c r="E120" s="267"/>
      <c r="F120" s="266"/>
      <c r="G120" s="355"/>
      <c r="H120" s="267"/>
      <c r="I120" s="264"/>
      <c r="J120" s="267"/>
      <c r="K120" s="264"/>
      <c r="L120" s="267"/>
      <c r="M120" s="319">
        <f t="shared" si="5"/>
        <v>0</v>
      </c>
      <c r="N120" s="1116">
        <v>47</v>
      </c>
    </row>
    <row r="121" spans="1:14">
      <c r="A121" s="1115">
        <v>48</v>
      </c>
      <c r="B121" s="1113"/>
      <c r="C121" s="467"/>
      <c r="D121" s="305"/>
      <c r="E121" s="305"/>
      <c r="F121" s="284"/>
      <c r="G121" s="483"/>
      <c r="H121" s="305"/>
      <c r="I121" s="485"/>
      <c r="J121" s="305"/>
      <c r="K121" s="485"/>
      <c r="L121" s="305"/>
      <c r="M121" s="319">
        <f t="shared" si="5"/>
        <v>0</v>
      </c>
      <c r="N121" s="1116">
        <v>48</v>
      </c>
    </row>
    <row r="122" spans="1:14">
      <c r="A122" s="1115">
        <v>49</v>
      </c>
      <c r="B122" s="1113"/>
      <c r="C122" s="467"/>
      <c r="D122" s="305"/>
      <c r="E122" s="305"/>
      <c r="F122" s="284"/>
      <c r="G122" s="483"/>
      <c r="H122" s="305"/>
      <c r="I122" s="485"/>
      <c r="J122" s="305"/>
      <c r="K122" s="485"/>
      <c r="L122" s="305"/>
      <c r="M122" s="319">
        <f t="shared" si="5"/>
        <v>0</v>
      </c>
      <c r="N122" s="1116">
        <v>49</v>
      </c>
    </row>
    <row r="123" spans="1:14">
      <c r="A123" s="1115">
        <v>50</v>
      </c>
      <c r="B123" s="1113"/>
      <c r="C123" s="467"/>
      <c r="D123" s="305"/>
      <c r="E123" s="305"/>
      <c r="F123" s="284"/>
      <c r="G123" s="483"/>
      <c r="H123" s="305"/>
      <c r="I123" s="485"/>
      <c r="J123" s="305"/>
      <c r="K123" s="485"/>
      <c r="L123" s="305"/>
      <c r="M123" s="319">
        <f t="shared" si="5"/>
        <v>0</v>
      </c>
      <c r="N123" s="1116">
        <v>50</v>
      </c>
    </row>
    <row r="124" spans="1:14">
      <c r="A124" s="1115">
        <v>51</v>
      </c>
      <c r="B124" s="1113"/>
      <c r="C124" s="467"/>
      <c r="D124" s="267"/>
      <c r="E124" s="267"/>
      <c r="F124" s="266"/>
      <c r="G124" s="355"/>
      <c r="H124" s="267"/>
      <c r="I124" s="264"/>
      <c r="J124" s="267"/>
      <c r="K124" s="264"/>
      <c r="L124" s="267"/>
      <c r="M124" s="319">
        <f t="shared" si="5"/>
        <v>0</v>
      </c>
      <c r="N124" s="1116">
        <v>51</v>
      </c>
    </row>
    <row r="125" spans="1:14" ht="15.75" thickBot="1">
      <c r="A125" s="1215">
        <v>52</v>
      </c>
      <c r="B125" s="487"/>
      <c r="C125" s="860" t="s">
        <v>1625</v>
      </c>
      <c r="D125" s="273">
        <f>SUM(D118:D124)</f>
        <v>0</v>
      </c>
      <c r="E125" s="273">
        <f>SUM(E118:E124)</f>
        <v>0</v>
      </c>
      <c r="F125" s="271">
        <f>SUM(F118:F124)</f>
        <v>0</v>
      </c>
      <c r="G125" s="439">
        <f>SUM(G118:G124)</f>
        <v>0</v>
      </c>
      <c r="H125" s="273">
        <f>SUM(H118:H124)</f>
        <v>0</v>
      </c>
      <c r="I125" s="254"/>
      <c r="J125" s="273">
        <f>SUM(J118:J124)</f>
        <v>0</v>
      </c>
      <c r="K125" s="254"/>
      <c r="L125" s="273">
        <f>SUM(L118:L124)</f>
        <v>0</v>
      </c>
      <c r="M125" s="256">
        <f>SUM(M118:M124)</f>
        <v>0</v>
      </c>
      <c r="N125" s="1216">
        <v>52</v>
      </c>
    </row>
    <row r="127" spans="1:14">
      <c r="A127" s="12" t="s">
        <v>1626</v>
      </c>
      <c r="B127" s="12"/>
      <c r="C127" s="12"/>
      <c r="D127" s="12"/>
      <c r="E127" s="12"/>
      <c r="F127" s="12"/>
      <c r="G127" s="12" t="s">
        <v>1627</v>
      </c>
      <c r="H127" s="12"/>
      <c r="I127" s="12"/>
      <c r="J127" s="12"/>
      <c r="K127" s="12"/>
      <c r="L127" s="12"/>
      <c r="M127" s="12"/>
      <c r="N127" s="12"/>
    </row>
    <row r="128" spans="1:14" ht="15.75" thickBot="1">
      <c r="A128" s="9" t="str">
        <f>'Data Sheet'!$C$25</f>
        <v xml:space="preserve">New York State Electric &amp; Gas Corporation </v>
      </c>
      <c r="E128" s="1091" t="str">
        <f>'Data Sheet'!$C$38</f>
        <v>12/31/2017</v>
      </c>
      <c r="F128" s="9">
        <f>'Data Sheet'!$C$35</f>
        <v>0</v>
      </c>
      <c r="G128" s="9" t="str">
        <f>'Data Sheet'!$C$25</f>
        <v xml:space="preserve">New York State Electric &amp; Gas Corporation </v>
      </c>
      <c r="K128" s="1091"/>
      <c r="M128" s="1313" t="str">
        <f>'Data Sheet'!$C$38</f>
        <v>12/31/2017</v>
      </c>
    </row>
    <row r="129" spans="1:14">
      <c r="A129" s="1172" t="s">
        <v>913</v>
      </c>
      <c r="B129" s="1173"/>
      <c r="C129" s="1173"/>
      <c r="D129" s="1173"/>
      <c r="E129" s="1173"/>
      <c r="F129" s="1174"/>
      <c r="G129" s="1172" t="s">
        <v>914</v>
      </c>
      <c r="H129" s="1173"/>
      <c r="I129" s="1173"/>
      <c r="J129" s="1173"/>
      <c r="K129" s="1173"/>
      <c r="L129" s="1173"/>
      <c r="M129" s="1173"/>
      <c r="N129" s="1093"/>
    </row>
    <row r="130" spans="1:14">
      <c r="A130" s="843"/>
      <c r="F130" s="1096"/>
      <c r="G130" s="843"/>
      <c r="N130" s="1096"/>
    </row>
    <row r="131" spans="1:14">
      <c r="A131" s="1111"/>
      <c r="B131" s="1113"/>
      <c r="C131" s="1112"/>
      <c r="D131" s="1113"/>
      <c r="E131" s="1168" t="s">
        <v>2218</v>
      </c>
      <c r="F131" s="1138"/>
      <c r="G131" s="1136" t="s">
        <v>2218</v>
      </c>
      <c r="H131" s="1137"/>
      <c r="I131" s="1168" t="s">
        <v>2219</v>
      </c>
      <c r="J131" s="1137"/>
      <c r="K131" s="1137"/>
      <c r="L131" s="1137"/>
      <c r="M131" s="1141"/>
      <c r="N131" s="1114"/>
    </row>
    <row r="132" spans="1:14">
      <c r="A132" s="1097" t="s">
        <v>1728</v>
      </c>
      <c r="B132" s="435"/>
      <c r="D132" s="1147" t="s">
        <v>1834</v>
      </c>
      <c r="E132" s="1147" t="s">
        <v>299</v>
      </c>
      <c r="F132" s="1108" t="s">
        <v>299</v>
      </c>
      <c r="G132" s="1097" t="s">
        <v>299</v>
      </c>
      <c r="H132" s="1147" t="s">
        <v>299</v>
      </c>
      <c r="I132" s="1150" t="s">
        <v>543</v>
      </c>
      <c r="J132" s="850"/>
      <c r="K132" s="1150" t="s">
        <v>540</v>
      </c>
      <c r="L132" s="850"/>
      <c r="M132" s="1109" t="s">
        <v>1834</v>
      </c>
      <c r="N132" s="1108" t="s">
        <v>1728</v>
      </c>
    </row>
    <row r="133" spans="1:14">
      <c r="A133" s="1097" t="s">
        <v>1731</v>
      </c>
      <c r="B133" s="435"/>
      <c r="C133" s="1107" t="s">
        <v>574</v>
      </c>
      <c r="D133" s="1147" t="s">
        <v>881</v>
      </c>
      <c r="E133" s="1147" t="s">
        <v>2222</v>
      </c>
      <c r="F133" s="1108" t="s">
        <v>2223</v>
      </c>
      <c r="G133" s="1097" t="s">
        <v>2222</v>
      </c>
      <c r="H133" s="1147" t="s">
        <v>2223</v>
      </c>
      <c r="I133" s="1147" t="s">
        <v>2224</v>
      </c>
      <c r="J133" s="1147" t="s">
        <v>1838</v>
      </c>
      <c r="K133" s="1147" t="s">
        <v>2224</v>
      </c>
      <c r="L133" s="1147" t="s">
        <v>1838</v>
      </c>
      <c r="M133" s="1109" t="s">
        <v>2517</v>
      </c>
      <c r="N133" s="1108" t="s">
        <v>1731</v>
      </c>
    </row>
    <row r="134" spans="1:14">
      <c r="A134" s="1097"/>
      <c r="B134" s="435"/>
      <c r="D134" s="1147" t="s">
        <v>558</v>
      </c>
      <c r="E134" s="1147" t="s">
        <v>2271</v>
      </c>
      <c r="F134" s="1108" t="s">
        <v>2272</v>
      </c>
      <c r="G134" s="1097" t="s">
        <v>2273</v>
      </c>
      <c r="H134" s="1147" t="s">
        <v>2228</v>
      </c>
      <c r="I134" s="1147" t="s">
        <v>2229</v>
      </c>
      <c r="J134" s="435"/>
      <c r="K134" s="1147" t="s">
        <v>2230</v>
      </c>
      <c r="L134" s="435"/>
      <c r="M134" s="1099"/>
      <c r="N134" s="1108"/>
    </row>
    <row r="135" spans="1:14">
      <c r="A135" s="1115"/>
      <c r="B135" s="485"/>
      <c r="C135" s="1152" t="s">
        <v>3021</v>
      </c>
      <c r="D135" s="1154" t="s">
        <v>3022</v>
      </c>
      <c r="E135" s="1154" t="s">
        <v>3023</v>
      </c>
      <c r="F135" s="1116" t="s">
        <v>3024</v>
      </c>
      <c r="G135" s="1115" t="s">
        <v>2346</v>
      </c>
      <c r="H135" s="1154" t="s">
        <v>2347</v>
      </c>
      <c r="I135" s="1154" t="s">
        <v>2348</v>
      </c>
      <c r="J135" s="1154" t="s">
        <v>2349</v>
      </c>
      <c r="K135" s="1154" t="s">
        <v>2350</v>
      </c>
      <c r="L135" s="1154" t="s">
        <v>2351</v>
      </c>
      <c r="M135" s="1153" t="s">
        <v>2352</v>
      </c>
      <c r="N135" s="1116"/>
    </row>
    <row r="136" spans="1:14">
      <c r="A136" s="1115">
        <v>1</v>
      </c>
      <c r="B136" s="435"/>
      <c r="C136" s="467"/>
      <c r="D136" s="447"/>
      <c r="E136" s="448"/>
      <c r="F136" s="449"/>
      <c r="G136" s="450" t="s">
        <v>1788</v>
      </c>
      <c r="H136" s="448" t="s">
        <v>1788</v>
      </c>
      <c r="I136" s="451"/>
      <c r="J136" s="451"/>
      <c r="K136" s="451"/>
      <c r="L136" s="451"/>
      <c r="M136" s="1204"/>
      <c r="N136" s="1116">
        <v>1</v>
      </c>
    </row>
    <row r="137" spans="1:14">
      <c r="A137" s="1115">
        <v>2</v>
      </c>
      <c r="B137" s="1113"/>
      <c r="C137" s="467"/>
      <c r="D137" s="1205"/>
      <c r="E137" s="453"/>
      <c r="F137" s="1206"/>
      <c r="G137" s="422" t="s">
        <v>1788</v>
      </c>
      <c r="H137" s="419" t="s">
        <v>1788</v>
      </c>
      <c r="I137" s="453"/>
      <c r="J137" s="453"/>
      <c r="K137" s="453"/>
      <c r="L137" s="453"/>
      <c r="M137" s="1207"/>
      <c r="N137" s="1116">
        <v>2</v>
      </c>
    </row>
    <row r="138" spans="1:14">
      <c r="A138" s="1115">
        <v>3</v>
      </c>
      <c r="B138" s="1113"/>
      <c r="C138" s="467"/>
      <c r="D138" s="321"/>
      <c r="E138" s="321"/>
      <c r="F138" s="391"/>
      <c r="G138" s="482"/>
      <c r="H138" s="321"/>
      <c r="I138" s="485"/>
      <c r="J138" s="321"/>
      <c r="K138" s="485"/>
      <c r="L138" s="321"/>
      <c r="M138" s="470">
        <f t="shared" ref="M138:M186" si="6">D138+E138-F138+G138-H138-J138+L138</f>
        <v>0</v>
      </c>
      <c r="N138" s="1116">
        <v>3</v>
      </c>
    </row>
    <row r="139" spans="1:14">
      <c r="A139" s="1115">
        <v>4</v>
      </c>
      <c r="B139" s="1113"/>
      <c r="C139" s="467"/>
      <c r="D139" s="305"/>
      <c r="E139" s="305"/>
      <c r="F139" s="284"/>
      <c r="G139" s="483"/>
      <c r="H139" s="305"/>
      <c r="I139" s="485"/>
      <c r="J139" s="305"/>
      <c r="K139" s="485"/>
      <c r="L139" s="305"/>
      <c r="M139" s="319"/>
      <c r="N139" s="1116">
        <v>4</v>
      </c>
    </row>
    <row r="140" spans="1:14">
      <c r="A140" s="1115">
        <v>5</v>
      </c>
      <c r="B140" s="1113"/>
      <c r="C140" s="467"/>
      <c r="D140" s="305"/>
      <c r="E140" s="305"/>
      <c r="F140" s="284"/>
      <c r="G140" s="483"/>
      <c r="H140" s="305"/>
      <c r="I140" s="485"/>
      <c r="J140" s="305"/>
      <c r="K140" s="485"/>
      <c r="L140" s="305"/>
      <c r="M140" s="319"/>
      <c r="N140" s="1116">
        <v>5</v>
      </c>
    </row>
    <row r="141" spans="1:14">
      <c r="A141" s="1115">
        <v>6</v>
      </c>
      <c r="B141" s="1113"/>
      <c r="C141" s="467"/>
      <c r="D141" s="305"/>
      <c r="E141" s="305"/>
      <c r="F141" s="284"/>
      <c r="G141" s="483"/>
      <c r="H141" s="305"/>
      <c r="I141" s="485"/>
      <c r="J141" s="305"/>
      <c r="K141" s="485"/>
      <c r="L141" s="305"/>
      <c r="M141" s="319"/>
      <c r="N141" s="1116">
        <v>6</v>
      </c>
    </row>
    <row r="142" spans="1:14">
      <c r="A142" s="1115">
        <v>7</v>
      </c>
      <c r="B142" s="1113"/>
      <c r="C142" s="467"/>
      <c r="D142" s="305"/>
      <c r="E142" s="305"/>
      <c r="F142" s="284"/>
      <c r="G142" s="483"/>
      <c r="H142" s="305"/>
      <c r="I142" s="485"/>
      <c r="J142" s="305"/>
      <c r="K142" s="485"/>
      <c r="L142" s="305"/>
      <c r="M142" s="319"/>
      <c r="N142" s="1116">
        <v>7</v>
      </c>
    </row>
    <row r="143" spans="1:14">
      <c r="A143" s="1115">
        <v>8</v>
      </c>
      <c r="B143" s="1113"/>
      <c r="C143" s="467"/>
      <c r="D143" s="305"/>
      <c r="E143" s="305"/>
      <c r="F143" s="284"/>
      <c r="G143" s="483"/>
      <c r="H143" s="305"/>
      <c r="I143" s="485"/>
      <c r="J143" s="305"/>
      <c r="K143" s="485"/>
      <c r="L143" s="305"/>
      <c r="M143" s="319"/>
      <c r="N143" s="1116">
        <v>8</v>
      </c>
    </row>
    <row r="144" spans="1:14">
      <c r="A144" s="1115">
        <v>9</v>
      </c>
      <c r="B144" s="1113"/>
      <c r="C144" s="467"/>
      <c r="D144" s="267"/>
      <c r="E144" s="267"/>
      <c r="F144" s="266"/>
      <c r="G144" s="355"/>
      <c r="H144" s="267"/>
      <c r="I144" s="264"/>
      <c r="J144" s="267"/>
      <c r="K144" s="264"/>
      <c r="L144" s="267"/>
      <c r="M144" s="319"/>
      <c r="N144" s="1116">
        <v>9</v>
      </c>
    </row>
    <row r="145" spans="1:14">
      <c r="A145" s="1115">
        <v>10</v>
      </c>
      <c r="B145" s="1113"/>
      <c r="C145" s="467"/>
      <c r="D145" s="305"/>
      <c r="E145" s="305"/>
      <c r="F145" s="284"/>
      <c r="G145" s="483"/>
      <c r="H145" s="305"/>
      <c r="I145" s="485"/>
      <c r="J145" s="305"/>
      <c r="K145" s="485"/>
      <c r="L145" s="305"/>
      <c r="M145" s="319"/>
      <c r="N145" s="1116">
        <v>10</v>
      </c>
    </row>
    <row r="146" spans="1:14">
      <c r="A146" s="1115">
        <v>11</v>
      </c>
      <c r="B146" s="1113"/>
      <c r="C146" s="467"/>
      <c r="D146" s="305"/>
      <c r="E146" s="305"/>
      <c r="F146" s="284"/>
      <c r="G146" s="483"/>
      <c r="H146" s="305"/>
      <c r="I146" s="485"/>
      <c r="J146" s="305"/>
      <c r="K146" s="485"/>
      <c r="L146" s="305"/>
      <c r="M146" s="319"/>
      <c r="N146" s="1116">
        <v>11</v>
      </c>
    </row>
    <row r="147" spans="1:14">
      <c r="A147" s="1115">
        <v>12</v>
      </c>
      <c r="B147" s="1113"/>
      <c r="C147" s="467"/>
      <c r="D147" s="305"/>
      <c r="E147" s="305"/>
      <c r="F147" s="284"/>
      <c r="G147" s="483"/>
      <c r="H147" s="305"/>
      <c r="I147" s="485"/>
      <c r="J147" s="305"/>
      <c r="K147" s="485"/>
      <c r="L147" s="305"/>
      <c r="M147" s="319"/>
      <c r="N147" s="1116">
        <v>12</v>
      </c>
    </row>
    <row r="148" spans="1:14">
      <c r="A148" s="1115">
        <v>13</v>
      </c>
      <c r="B148" s="1113"/>
      <c r="C148" s="467"/>
      <c r="D148" s="305"/>
      <c r="E148" s="305"/>
      <c r="F148" s="284"/>
      <c r="G148" s="483"/>
      <c r="H148" s="305"/>
      <c r="I148" s="485"/>
      <c r="J148" s="305"/>
      <c r="K148" s="485"/>
      <c r="L148" s="305"/>
      <c r="M148" s="319"/>
      <c r="N148" s="1116">
        <v>13</v>
      </c>
    </row>
    <row r="149" spans="1:14">
      <c r="A149" s="1115">
        <v>14</v>
      </c>
      <c r="B149" s="1113"/>
      <c r="C149" s="467"/>
      <c r="D149" s="305"/>
      <c r="E149" s="305"/>
      <c r="F149" s="284"/>
      <c r="G149" s="483"/>
      <c r="H149" s="305"/>
      <c r="I149" s="485"/>
      <c r="J149" s="305"/>
      <c r="K149" s="485"/>
      <c r="L149" s="305"/>
      <c r="M149" s="319"/>
      <c r="N149" s="1116">
        <v>14</v>
      </c>
    </row>
    <row r="150" spans="1:14">
      <c r="A150" s="1115">
        <v>15</v>
      </c>
      <c r="B150" s="1113"/>
      <c r="C150" s="467"/>
      <c r="D150" s="267"/>
      <c r="E150" s="267"/>
      <c r="F150" s="266"/>
      <c r="G150" s="355"/>
      <c r="H150" s="267"/>
      <c r="I150" s="264"/>
      <c r="J150" s="267"/>
      <c r="K150" s="264"/>
      <c r="L150" s="267"/>
      <c r="M150" s="319"/>
      <c r="N150" s="1116">
        <v>15</v>
      </c>
    </row>
    <row r="151" spans="1:14">
      <c r="A151" s="1115">
        <v>16</v>
      </c>
      <c r="B151" s="1113"/>
      <c r="C151" s="467"/>
      <c r="D151" s="305"/>
      <c r="E151" s="305"/>
      <c r="F151" s="284"/>
      <c r="G151" s="483"/>
      <c r="H151" s="305"/>
      <c r="I151" s="485"/>
      <c r="J151" s="305"/>
      <c r="K151" s="485"/>
      <c r="L151" s="305"/>
      <c r="M151" s="319"/>
      <c r="N151" s="1116">
        <v>16</v>
      </c>
    </row>
    <row r="152" spans="1:14">
      <c r="A152" s="1115">
        <v>17</v>
      </c>
      <c r="B152" s="1113"/>
      <c r="C152" s="467"/>
      <c r="D152" s="305"/>
      <c r="E152" s="305"/>
      <c r="F152" s="284"/>
      <c r="G152" s="483"/>
      <c r="H152" s="305"/>
      <c r="I152" s="485"/>
      <c r="J152" s="305"/>
      <c r="K152" s="485"/>
      <c r="L152" s="305"/>
      <c r="M152" s="319"/>
      <c r="N152" s="1116">
        <v>17</v>
      </c>
    </row>
    <row r="153" spans="1:14">
      <c r="A153" s="1115">
        <v>18</v>
      </c>
      <c r="B153" s="1113"/>
      <c r="C153" s="467"/>
      <c r="D153" s="267"/>
      <c r="E153" s="267"/>
      <c r="F153" s="266"/>
      <c r="G153" s="355"/>
      <c r="H153" s="267"/>
      <c r="I153" s="264"/>
      <c r="J153" s="267"/>
      <c r="K153" s="264"/>
      <c r="L153" s="267"/>
      <c r="M153" s="319"/>
      <c r="N153" s="1116">
        <v>18</v>
      </c>
    </row>
    <row r="154" spans="1:14">
      <c r="A154" s="1115">
        <v>19</v>
      </c>
      <c r="B154" s="1113"/>
      <c r="C154" s="467"/>
      <c r="D154" s="305"/>
      <c r="E154" s="305"/>
      <c r="F154" s="284"/>
      <c r="G154" s="483"/>
      <c r="H154" s="305"/>
      <c r="I154" s="485"/>
      <c r="J154" s="305"/>
      <c r="K154" s="485"/>
      <c r="L154" s="305"/>
      <c r="M154" s="319"/>
      <c r="N154" s="1116">
        <v>19</v>
      </c>
    </row>
    <row r="155" spans="1:14">
      <c r="A155" s="1097">
        <v>20</v>
      </c>
      <c r="B155" s="1113"/>
      <c r="C155" s="467"/>
      <c r="D155" s="305"/>
      <c r="E155" s="305"/>
      <c r="F155" s="284"/>
      <c r="G155" s="483"/>
      <c r="H155" s="305"/>
      <c r="I155" s="485"/>
      <c r="J155" s="305"/>
      <c r="K155" s="485"/>
      <c r="L155" s="305"/>
      <c r="M155" s="319"/>
      <c r="N155" s="1116">
        <v>20</v>
      </c>
    </row>
    <row r="156" spans="1:14">
      <c r="A156" s="1115">
        <v>21</v>
      </c>
      <c r="B156" s="1113"/>
      <c r="C156" s="467"/>
      <c r="D156" s="305"/>
      <c r="E156" s="305"/>
      <c r="F156" s="284"/>
      <c r="G156" s="483"/>
      <c r="H156" s="305"/>
      <c r="I156" s="485"/>
      <c r="J156" s="305"/>
      <c r="K156" s="485"/>
      <c r="L156" s="305"/>
      <c r="M156" s="319"/>
      <c r="N156" s="1116">
        <v>21</v>
      </c>
    </row>
    <row r="157" spans="1:14">
      <c r="A157" s="1115">
        <v>22</v>
      </c>
      <c r="B157" s="1113"/>
      <c r="C157" s="467"/>
      <c r="D157" s="305"/>
      <c r="E157" s="305"/>
      <c r="F157" s="284"/>
      <c r="G157" s="483"/>
      <c r="H157" s="305"/>
      <c r="I157" s="485"/>
      <c r="J157" s="305"/>
      <c r="K157" s="485"/>
      <c r="L157" s="305"/>
      <c r="M157" s="319"/>
      <c r="N157" s="1116">
        <v>22</v>
      </c>
    </row>
    <row r="158" spans="1:14">
      <c r="A158" s="1115">
        <v>23</v>
      </c>
      <c r="B158" s="1113"/>
      <c r="C158" s="467"/>
      <c r="D158" s="305"/>
      <c r="E158" s="305"/>
      <c r="F158" s="284"/>
      <c r="G158" s="483"/>
      <c r="H158" s="305"/>
      <c r="I158" s="485"/>
      <c r="J158" s="305"/>
      <c r="K158" s="485"/>
      <c r="L158" s="305"/>
      <c r="M158" s="319"/>
      <c r="N158" s="1116">
        <v>23</v>
      </c>
    </row>
    <row r="159" spans="1:14">
      <c r="A159" s="1115">
        <v>24</v>
      </c>
      <c r="B159" s="1113"/>
      <c r="C159" s="467"/>
      <c r="D159" s="305"/>
      <c r="E159" s="305"/>
      <c r="F159" s="284"/>
      <c r="G159" s="483"/>
      <c r="H159" s="305"/>
      <c r="I159" s="485"/>
      <c r="J159" s="305"/>
      <c r="K159" s="485"/>
      <c r="L159" s="305"/>
      <c r="M159" s="319"/>
      <c r="N159" s="1116">
        <v>24</v>
      </c>
    </row>
    <row r="160" spans="1:14">
      <c r="A160" s="1115">
        <v>25</v>
      </c>
      <c r="B160" s="1113"/>
      <c r="C160" s="467"/>
      <c r="D160" s="305"/>
      <c r="E160" s="305"/>
      <c r="F160" s="284"/>
      <c r="G160" s="483"/>
      <c r="H160" s="305"/>
      <c r="I160" s="485"/>
      <c r="J160" s="305"/>
      <c r="K160" s="485"/>
      <c r="L160" s="305"/>
      <c r="M160" s="319"/>
      <c r="N160" s="1116">
        <v>25</v>
      </c>
    </row>
    <row r="161" spans="1:14">
      <c r="A161" s="1115">
        <v>26</v>
      </c>
      <c r="B161" s="1113"/>
      <c r="C161" s="467"/>
      <c r="D161" s="267"/>
      <c r="E161" s="267"/>
      <c r="F161" s="266"/>
      <c r="G161" s="355"/>
      <c r="H161" s="267"/>
      <c r="I161" s="264"/>
      <c r="J161" s="267"/>
      <c r="K161" s="264"/>
      <c r="L161" s="267"/>
      <c r="M161" s="319"/>
      <c r="N161" s="1116">
        <v>26</v>
      </c>
    </row>
    <row r="162" spans="1:14">
      <c r="A162" s="1115">
        <v>27</v>
      </c>
      <c r="B162" s="1113"/>
      <c r="C162" s="467"/>
      <c r="D162" s="305"/>
      <c r="E162" s="305"/>
      <c r="F162" s="284"/>
      <c r="G162" s="483"/>
      <c r="H162" s="305"/>
      <c r="I162" s="485"/>
      <c r="J162" s="305"/>
      <c r="K162" s="485"/>
      <c r="L162" s="305"/>
      <c r="M162" s="319"/>
      <c r="N162" s="1116">
        <v>27</v>
      </c>
    </row>
    <row r="163" spans="1:14">
      <c r="A163" s="1115">
        <v>28</v>
      </c>
      <c r="B163" s="1113"/>
      <c r="C163" s="467"/>
      <c r="D163" s="305"/>
      <c r="E163" s="305"/>
      <c r="F163" s="284"/>
      <c r="G163" s="483"/>
      <c r="H163" s="305"/>
      <c r="I163" s="485"/>
      <c r="J163" s="305"/>
      <c r="K163" s="485"/>
      <c r="L163" s="305"/>
      <c r="M163" s="319"/>
      <c r="N163" s="1116">
        <v>28</v>
      </c>
    </row>
    <row r="164" spans="1:14">
      <c r="A164" s="1115">
        <v>29</v>
      </c>
      <c r="B164" s="1113"/>
      <c r="C164" s="467"/>
      <c r="D164" s="267"/>
      <c r="E164" s="267"/>
      <c r="F164" s="266"/>
      <c r="G164" s="355"/>
      <c r="H164" s="267"/>
      <c r="I164" s="264"/>
      <c r="J164" s="267"/>
      <c r="K164" s="264"/>
      <c r="L164" s="267"/>
      <c r="M164" s="319"/>
      <c r="N164" s="1116">
        <v>29</v>
      </c>
    </row>
    <row r="165" spans="1:14">
      <c r="A165" s="1115">
        <v>30</v>
      </c>
      <c r="B165" s="1113"/>
      <c r="C165" s="467"/>
      <c r="D165" s="305"/>
      <c r="E165" s="305"/>
      <c r="F165" s="284"/>
      <c r="G165" s="483"/>
      <c r="H165" s="305"/>
      <c r="I165" s="485"/>
      <c r="J165" s="305"/>
      <c r="K165" s="485"/>
      <c r="L165" s="305"/>
      <c r="M165" s="319"/>
      <c r="N165" s="1116">
        <v>30</v>
      </c>
    </row>
    <row r="166" spans="1:14">
      <c r="A166" s="1115">
        <v>31</v>
      </c>
      <c r="B166" s="1113"/>
      <c r="C166" s="467"/>
      <c r="D166" s="305"/>
      <c r="E166" s="305"/>
      <c r="F166" s="284"/>
      <c r="G166" s="483"/>
      <c r="H166" s="305"/>
      <c r="I166" s="485"/>
      <c r="J166" s="305"/>
      <c r="K166" s="485"/>
      <c r="L166" s="305"/>
      <c r="M166" s="319"/>
      <c r="N166" s="1116">
        <v>31</v>
      </c>
    </row>
    <row r="167" spans="1:14">
      <c r="A167" s="1115">
        <v>32</v>
      </c>
      <c r="B167" s="1113"/>
      <c r="C167" s="467"/>
      <c r="D167" s="305"/>
      <c r="E167" s="305"/>
      <c r="F167" s="284"/>
      <c r="G167" s="483"/>
      <c r="H167" s="305"/>
      <c r="I167" s="485"/>
      <c r="J167" s="305"/>
      <c r="K167" s="485"/>
      <c r="L167" s="305"/>
      <c r="M167" s="319"/>
      <c r="N167" s="1116">
        <v>32</v>
      </c>
    </row>
    <row r="168" spans="1:14">
      <c r="A168" s="1115">
        <v>33</v>
      </c>
      <c r="B168" s="1113"/>
      <c r="C168" s="467"/>
      <c r="D168" s="305"/>
      <c r="E168" s="305"/>
      <c r="F168" s="284"/>
      <c r="G168" s="483"/>
      <c r="H168" s="305"/>
      <c r="I168" s="485"/>
      <c r="J168" s="305"/>
      <c r="K168" s="485"/>
      <c r="L168" s="305"/>
      <c r="M168" s="319"/>
      <c r="N168" s="1116">
        <v>33</v>
      </c>
    </row>
    <row r="169" spans="1:14">
      <c r="A169" s="1115">
        <v>34</v>
      </c>
      <c r="B169" s="1113"/>
      <c r="C169" s="467"/>
      <c r="D169" s="305"/>
      <c r="E169" s="305"/>
      <c r="F169" s="284"/>
      <c r="G169" s="483"/>
      <c r="H169" s="305"/>
      <c r="I169" s="485"/>
      <c r="J169" s="305"/>
      <c r="K169" s="485"/>
      <c r="L169" s="305"/>
      <c r="M169" s="319"/>
      <c r="N169" s="1116">
        <v>34</v>
      </c>
    </row>
    <row r="170" spans="1:14">
      <c r="A170" s="1115">
        <v>35</v>
      </c>
      <c r="B170" s="1113"/>
      <c r="C170" s="467"/>
      <c r="D170" s="305"/>
      <c r="E170" s="305"/>
      <c r="F170" s="284"/>
      <c r="G170" s="483"/>
      <c r="H170" s="305"/>
      <c r="I170" s="485"/>
      <c r="J170" s="305"/>
      <c r="K170" s="485"/>
      <c r="L170" s="305"/>
      <c r="M170" s="319"/>
      <c r="N170" s="1116">
        <v>35</v>
      </c>
    </row>
    <row r="171" spans="1:14">
      <c r="A171" s="1115">
        <v>36</v>
      </c>
      <c r="B171" s="1113"/>
      <c r="C171" s="467"/>
      <c r="D171" s="305"/>
      <c r="E171" s="305"/>
      <c r="F171" s="284"/>
      <c r="G171" s="483"/>
      <c r="H171" s="305"/>
      <c r="I171" s="485"/>
      <c r="J171" s="305"/>
      <c r="K171" s="485"/>
      <c r="L171" s="305"/>
      <c r="M171" s="319"/>
      <c r="N171" s="1116">
        <v>36</v>
      </c>
    </row>
    <row r="172" spans="1:14">
      <c r="A172" s="1115">
        <v>37</v>
      </c>
      <c r="B172" s="1113"/>
      <c r="C172" s="467"/>
      <c r="D172" s="305"/>
      <c r="E172" s="305"/>
      <c r="F172" s="284"/>
      <c r="G172" s="483"/>
      <c r="H172" s="305"/>
      <c r="I172" s="485"/>
      <c r="J172" s="305"/>
      <c r="K172" s="485"/>
      <c r="L172" s="305"/>
      <c r="M172" s="319">
        <f t="shared" si="6"/>
        <v>0</v>
      </c>
      <c r="N172" s="1116">
        <v>37</v>
      </c>
    </row>
    <row r="173" spans="1:14">
      <c r="A173" s="1115">
        <v>38</v>
      </c>
      <c r="B173" s="1113"/>
      <c r="C173" s="467"/>
      <c r="D173" s="305"/>
      <c r="E173" s="305"/>
      <c r="F173" s="284"/>
      <c r="G173" s="483"/>
      <c r="H173" s="305"/>
      <c r="I173" s="485"/>
      <c r="J173" s="305"/>
      <c r="K173" s="485"/>
      <c r="L173" s="305"/>
      <c r="M173" s="319">
        <f t="shared" si="6"/>
        <v>0</v>
      </c>
      <c r="N173" s="1116">
        <v>38</v>
      </c>
    </row>
    <row r="174" spans="1:14">
      <c r="A174" s="1115">
        <v>39</v>
      </c>
      <c r="B174" s="1113"/>
      <c r="C174" s="467"/>
      <c r="D174" s="267"/>
      <c r="E174" s="267"/>
      <c r="F174" s="266"/>
      <c r="G174" s="355"/>
      <c r="H174" s="267"/>
      <c r="I174" s="264"/>
      <c r="J174" s="267"/>
      <c r="K174" s="264"/>
      <c r="L174" s="267"/>
      <c r="M174" s="319">
        <f t="shared" si="6"/>
        <v>0</v>
      </c>
      <c r="N174" s="1116">
        <v>39</v>
      </c>
    </row>
    <row r="175" spans="1:14">
      <c r="A175" s="1097">
        <v>40</v>
      </c>
      <c r="B175" s="1113"/>
      <c r="C175" s="467"/>
      <c r="D175" s="305"/>
      <c r="E175" s="305"/>
      <c r="F175" s="284"/>
      <c r="G175" s="483"/>
      <c r="H175" s="305"/>
      <c r="I175" s="485"/>
      <c r="J175" s="305"/>
      <c r="K175" s="485"/>
      <c r="L175" s="305"/>
      <c r="M175" s="319">
        <f t="shared" si="6"/>
        <v>0</v>
      </c>
      <c r="N175" s="1108">
        <v>40</v>
      </c>
    </row>
    <row r="176" spans="1:14">
      <c r="A176" s="1115">
        <v>41</v>
      </c>
      <c r="B176" s="1113"/>
      <c r="C176" s="467"/>
      <c r="D176" s="305"/>
      <c r="E176" s="305"/>
      <c r="F176" s="284"/>
      <c r="G176" s="483"/>
      <c r="H176" s="305"/>
      <c r="I176" s="485"/>
      <c r="J176" s="305"/>
      <c r="K176" s="485"/>
      <c r="L176" s="305"/>
      <c r="M176" s="319">
        <f t="shared" si="6"/>
        <v>0</v>
      </c>
      <c r="N176" s="1116">
        <v>41</v>
      </c>
    </row>
    <row r="177" spans="1:14">
      <c r="A177" s="1115">
        <v>42</v>
      </c>
      <c r="B177" s="1113"/>
      <c r="C177" s="467"/>
      <c r="D177" s="305"/>
      <c r="E177" s="305"/>
      <c r="F177" s="284"/>
      <c r="G177" s="483"/>
      <c r="H177" s="305"/>
      <c r="I177" s="485"/>
      <c r="J177" s="305"/>
      <c r="K177" s="485"/>
      <c r="L177" s="305"/>
      <c r="M177" s="319">
        <f t="shared" si="6"/>
        <v>0</v>
      </c>
      <c r="N177" s="1116">
        <v>42</v>
      </c>
    </row>
    <row r="178" spans="1:14">
      <c r="A178" s="1115">
        <v>43</v>
      </c>
      <c r="B178" s="1113"/>
      <c r="C178" s="467"/>
      <c r="D178" s="305"/>
      <c r="E178" s="305"/>
      <c r="F178" s="284"/>
      <c r="G178" s="483"/>
      <c r="H178" s="305"/>
      <c r="I178" s="485"/>
      <c r="J178" s="305"/>
      <c r="K178" s="485"/>
      <c r="L178" s="305"/>
      <c r="M178" s="319">
        <f t="shared" si="6"/>
        <v>0</v>
      </c>
      <c r="N178" s="1116">
        <v>43</v>
      </c>
    </row>
    <row r="179" spans="1:14">
      <c r="A179" s="1115">
        <v>44</v>
      </c>
      <c r="B179" s="1113"/>
      <c r="C179" s="467"/>
      <c r="D179" s="305"/>
      <c r="E179" s="305"/>
      <c r="F179" s="284"/>
      <c r="G179" s="483"/>
      <c r="H179" s="305"/>
      <c r="I179" s="485"/>
      <c r="J179" s="305"/>
      <c r="K179" s="485"/>
      <c r="L179" s="305"/>
      <c r="M179" s="319">
        <f t="shared" si="6"/>
        <v>0</v>
      </c>
      <c r="N179" s="1116">
        <v>44</v>
      </c>
    </row>
    <row r="180" spans="1:14">
      <c r="A180" s="1115">
        <v>45</v>
      </c>
      <c r="B180" s="1113"/>
      <c r="C180" s="467"/>
      <c r="D180" s="305"/>
      <c r="E180" s="305"/>
      <c r="F180" s="284"/>
      <c r="G180" s="483"/>
      <c r="H180" s="305"/>
      <c r="I180" s="485"/>
      <c r="J180" s="305"/>
      <c r="K180" s="485"/>
      <c r="L180" s="305"/>
      <c r="M180" s="319">
        <f t="shared" si="6"/>
        <v>0</v>
      </c>
      <c r="N180" s="1116">
        <v>45</v>
      </c>
    </row>
    <row r="181" spans="1:14">
      <c r="A181" s="1115">
        <v>46</v>
      </c>
      <c r="B181" s="1113"/>
      <c r="C181" s="467"/>
      <c r="D181" s="305"/>
      <c r="E181" s="305"/>
      <c r="F181" s="284"/>
      <c r="G181" s="483"/>
      <c r="H181" s="305"/>
      <c r="I181" s="485"/>
      <c r="J181" s="305"/>
      <c r="K181" s="485"/>
      <c r="L181" s="305"/>
      <c r="M181" s="319">
        <f t="shared" si="6"/>
        <v>0</v>
      </c>
      <c r="N181" s="1116">
        <v>46</v>
      </c>
    </row>
    <row r="182" spans="1:14">
      <c r="A182" s="1115">
        <v>47</v>
      </c>
      <c r="B182" s="1113"/>
      <c r="C182" s="467"/>
      <c r="D182" s="267"/>
      <c r="E182" s="267"/>
      <c r="F182" s="266"/>
      <c r="G182" s="355"/>
      <c r="H182" s="267"/>
      <c r="I182" s="264"/>
      <c r="J182" s="267"/>
      <c r="K182" s="264"/>
      <c r="L182" s="267"/>
      <c r="M182" s="319">
        <f t="shared" si="6"/>
        <v>0</v>
      </c>
      <c r="N182" s="1116">
        <v>47</v>
      </c>
    </row>
    <row r="183" spans="1:14">
      <c r="A183" s="1115">
        <v>48</v>
      </c>
      <c r="B183" s="1113"/>
      <c r="C183" s="467"/>
      <c r="D183" s="305"/>
      <c r="E183" s="305"/>
      <c r="F183" s="284"/>
      <c r="G183" s="483"/>
      <c r="H183" s="305"/>
      <c r="I183" s="485"/>
      <c r="J183" s="305"/>
      <c r="K183" s="485"/>
      <c r="L183" s="305"/>
      <c r="M183" s="319">
        <f t="shared" si="6"/>
        <v>0</v>
      </c>
      <c r="N183" s="1116">
        <v>48</v>
      </c>
    </row>
    <row r="184" spans="1:14">
      <c r="A184" s="1115">
        <v>49</v>
      </c>
      <c r="B184" s="1113"/>
      <c r="C184" s="467"/>
      <c r="D184" s="305"/>
      <c r="E184" s="305"/>
      <c r="F184" s="284"/>
      <c r="G184" s="483"/>
      <c r="H184" s="305"/>
      <c r="I184" s="485"/>
      <c r="J184" s="305"/>
      <c r="K184" s="485"/>
      <c r="L184" s="305"/>
      <c r="M184" s="319">
        <f t="shared" si="6"/>
        <v>0</v>
      </c>
      <c r="N184" s="1116">
        <v>49</v>
      </c>
    </row>
    <row r="185" spans="1:14">
      <c r="A185" s="1115">
        <v>50</v>
      </c>
      <c r="B185" s="1113"/>
      <c r="C185" s="467"/>
      <c r="D185" s="305"/>
      <c r="E185" s="305"/>
      <c r="F185" s="284"/>
      <c r="G185" s="483"/>
      <c r="H185" s="305"/>
      <c r="I185" s="485"/>
      <c r="J185" s="305"/>
      <c r="K185" s="485"/>
      <c r="L185" s="305"/>
      <c r="M185" s="319">
        <f t="shared" si="6"/>
        <v>0</v>
      </c>
      <c r="N185" s="1116">
        <v>50</v>
      </c>
    </row>
    <row r="186" spans="1:14">
      <c r="A186" s="1115">
        <v>51</v>
      </c>
      <c r="B186" s="1113"/>
      <c r="C186" s="467"/>
      <c r="D186" s="267"/>
      <c r="E186" s="267"/>
      <c r="F186" s="266"/>
      <c r="G186" s="355"/>
      <c r="H186" s="267"/>
      <c r="I186" s="264"/>
      <c r="J186" s="267"/>
      <c r="K186" s="264"/>
      <c r="L186" s="267"/>
      <c r="M186" s="319">
        <f t="shared" si="6"/>
        <v>0</v>
      </c>
      <c r="N186" s="1116">
        <v>51</v>
      </c>
    </row>
    <row r="187" spans="1:14" ht="15.75" thickBot="1">
      <c r="A187" s="1215">
        <v>52</v>
      </c>
      <c r="B187" s="487"/>
      <c r="C187" s="860"/>
      <c r="D187" s="488"/>
      <c r="E187" s="488"/>
      <c r="F187" s="489"/>
      <c r="G187" s="490"/>
      <c r="H187" s="488"/>
      <c r="I187" s="254"/>
      <c r="J187" s="488"/>
      <c r="K187" s="254"/>
      <c r="L187" s="488"/>
      <c r="M187" s="491">
        <f>SUM(M180:M186)</f>
        <v>0</v>
      </c>
      <c r="N187" s="1216">
        <v>52</v>
      </c>
    </row>
    <row r="189" spans="1:14">
      <c r="A189" s="12" t="s">
        <v>1628</v>
      </c>
      <c r="B189" s="12"/>
      <c r="C189" s="12"/>
      <c r="D189" s="12"/>
      <c r="E189" s="12"/>
      <c r="F189" s="12"/>
      <c r="G189" s="12" t="s">
        <v>1629</v>
      </c>
      <c r="H189" s="12"/>
      <c r="I189" s="12"/>
      <c r="J189" s="12"/>
      <c r="K189" s="12"/>
      <c r="L189" s="12"/>
      <c r="M189" s="12"/>
      <c r="N189" s="12"/>
    </row>
  </sheetData>
  <printOptions horizontalCentered="1" verticalCentered="1"/>
  <pageMargins left="0.5" right="0.5" top="0.5" bottom="0.5" header="0.5" footer="0.5"/>
  <pageSetup scale="70" orientation="portrait"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0</xdr:rowOff>
                  </from>
                  <to>
                    <xdr:col>4</xdr:col>
                    <xdr:colOff>276225</xdr:colOff>
                    <xdr:row>62</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K245"/>
  <sheetViews>
    <sheetView defaultGridColor="0" view="pageBreakPreview" colorId="22" zoomScale="80" zoomScaleNormal="100" zoomScaleSheetLayoutView="80" workbookViewId="0">
      <selection activeCell="I207" sqref="I207"/>
    </sheetView>
  </sheetViews>
  <sheetFormatPr defaultColWidth="9.6640625" defaultRowHeight="15"/>
  <cols>
    <col min="1" max="1" width="4.6640625" style="1538" customWidth="1"/>
    <col min="2" max="2" width="44.6640625" style="1538" customWidth="1"/>
    <col min="3" max="3" width="14.21875" style="1538" customWidth="1"/>
    <col min="4" max="4" width="10.6640625" style="1538" customWidth="1"/>
    <col min="5" max="5" width="14.6640625" style="1538" customWidth="1"/>
    <col min="6" max="6" width="17.6640625" style="1538" customWidth="1"/>
    <col min="7" max="7" width="16.6640625" style="1538" customWidth="1"/>
    <col min="8" max="16384" width="9.6640625" style="1538"/>
  </cols>
  <sheetData>
    <row r="1" spans="1:10">
      <c r="A1" s="2030" t="s">
        <v>1799</v>
      </c>
      <c r="B1" s="2031"/>
      <c r="C1" s="2031"/>
      <c r="D1" s="2077" t="s">
        <v>1344</v>
      </c>
      <c r="E1" s="2031"/>
      <c r="F1" s="2077" t="s">
        <v>1801</v>
      </c>
      <c r="G1" s="2125" t="s">
        <v>1802</v>
      </c>
    </row>
    <row r="2" spans="1:10">
      <c r="A2" s="1539" t="str">
        <f>'Data Sheet'!$C$25</f>
        <v xml:space="preserve">New York State Electric &amp; Gas Corporation </v>
      </c>
      <c r="D2" s="2056" t="s">
        <v>1630</v>
      </c>
      <c r="F2" s="2056" t="s">
        <v>1804</v>
      </c>
      <c r="G2" s="2091"/>
    </row>
    <row r="3" spans="1:10" ht="15" customHeight="1">
      <c r="A3" s="2045"/>
      <c r="D3" s="2056" t="s">
        <v>1631</v>
      </c>
      <c r="F3" s="1600" t="str">
        <f>'Data Sheet'!$C$40</f>
        <v xml:space="preserve"> </v>
      </c>
      <c r="G3" s="1601" t="str">
        <f>'Data Sheet'!$C$38</f>
        <v>12/31/2017</v>
      </c>
    </row>
    <row r="4" spans="1:10" ht="15" customHeight="1">
      <c r="A4" s="2206" t="s">
        <v>1632</v>
      </c>
      <c r="B4" s="2207"/>
      <c r="C4" s="2207"/>
      <c r="D4" s="2207"/>
      <c r="E4" s="2207"/>
      <c r="F4" s="2207"/>
      <c r="G4" s="2208"/>
    </row>
    <row r="5" spans="1:10">
      <c r="A5" s="2083"/>
      <c r="B5" s="2049"/>
      <c r="C5" s="2049"/>
      <c r="D5" s="2049"/>
      <c r="E5" s="2049"/>
      <c r="F5" s="2049"/>
      <c r="G5" s="2084"/>
    </row>
    <row r="6" spans="1:10">
      <c r="A6" s="2045"/>
      <c r="B6" s="1538" t="s">
        <v>1843</v>
      </c>
      <c r="G6" s="2035"/>
    </row>
    <row r="7" spans="1:10">
      <c r="A7" s="2045"/>
      <c r="B7" s="1538" t="s">
        <v>537</v>
      </c>
      <c r="G7" s="2035"/>
    </row>
    <row r="8" spans="1:10">
      <c r="A8" s="2045"/>
      <c r="B8" s="1538" t="s">
        <v>1844</v>
      </c>
      <c r="G8" s="2035"/>
    </row>
    <row r="9" spans="1:10">
      <c r="A9" s="2660"/>
      <c r="B9" s="1947" t="s">
        <v>210</v>
      </c>
      <c r="C9" s="1947"/>
      <c r="D9" s="1947"/>
      <c r="E9" s="1947"/>
      <c r="F9" s="1947"/>
      <c r="G9" s="2663"/>
    </row>
    <row r="10" spans="1:10">
      <c r="A10" s="2660"/>
      <c r="B10" s="1947" t="s">
        <v>4625</v>
      </c>
      <c r="C10" s="1947"/>
      <c r="D10" s="1947"/>
      <c r="E10" s="1947"/>
      <c r="F10" s="1947"/>
      <c r="G10" s="2663" t="s">
        <v>1788</v>
      </c>
      <c r="H10" s="1538" t="s">
        <v>1788</v>
      </c>
      <c r="I10" s="1538" t="s">
        <v>1788</v>
      </c>
      <c r="J10" s="1538" t="s">
        <v>1788</v>
      </c>
    </row>
    <row r="11" spans="1:10">
      <c r="A11" s="2660"/>
      <c r="B11" s="2658" t="s">
        <v>4367</v>
      </c>
      <c r="C11" s="1947"/>
      <c r="D11" s="1947"/>
      <c r="E11" s="1947"/>
      <c r="F11" s="1947"/>
      <c r="G11" s="2663"/>
    </row>
    <row r="12" spans="1:10">
      <c r="A12" s="2660"/>
      <c r="B12" s="2658" t="s">
        <v>4411</v>
      </c>
      <c r="C12" s="1947"/>
      <c r="D12" s="1947"/>
      <c r="E12" s="1947"/>
      <c r="F12" s="1947"/>
      <c r="G12" s="2663"/>
    </row>
    <row r="13" spans="1:10">
      <c r="A13" s="2660"/>
      <c r="B13" s="2658" t="s">
        <v>4368</v>
      </c>
      <c r="C13" s="1947"/>
      <c r="D13" s="1947"/>
      <c r="E13" s="1947"/>
      <c r="F13" s="1947"/>
      <c r="G13" s="2663"/>
    </row>
    <row r="14" spans="1:10">
      <c r="A14" s="2660"/>
      <c r="B14" s="1947" t="s">
        <v>4412</v>
      </c>
      <c r="C14" s="1947"/>
      <c r="D14" s="1947"/>
      <c r="E14" s="1947"/>
      <c r="F14" s="1947"/>
      <c r="G14" s="2663"/>
    </row>
    <row r="15" spans="1:10">
      <c r="A15" s="2045"/>
      <c r="G15" s="2035"/>
    </row>
    <row r="16" spans="1:10">
      <c r="A16" s="2202"/>
      <c r="B16" s="2047"/>
      <c r="C16" s="2664" t="s">
        <v>3975</v>
      </c>
      <c r="D16" s="2085" t="s">
        <v>1457</v>
      </c>
      <c r="E16" s="2042"/>
      <c r="F16" s="2047"/>
      <c r="G16" s="2087"/>
    </row>
    <row r="17" spans="1:7">
      <c r="A17" s="2129"/>
      <c r="B17" s="2052" t="s">
        <v>1458</v>
      </c>
      <c r="C17" s="2665" t="s">
        <v>3976</v>
      </c>
      <c r="D17" s="2052" t="s">
        <v>176</v>
      </c>
      <c r="E17" s="2052" t="s">
        <v>1838</v>
      </c>
      <c r="F17" s="2052" t="s">
        <v>540</v>
      </c>
      <c r="G17" s="2055" t="s">
        <v>3192</v>
      </c>
    </row>
    <row r="18" spans="1:7">
      <c r="A18" s="2129" t="s">
        <v>573</v>
      </c>
      <c r="B18" s="2052" t="s">
        <v>1682</v>
      </c>
      <c r="C18" s="2665" t="s">
        <v>4413</v>
      </c>
      <c r="D18" s="2052" t="s">
        <v>2229</v>
      </c>
      <c r="E18" s="2056"/>
      <c r="F18" s="2056"/>
      <c r="G18" s="2055" t="s">
        <v>2517</v>
      </c>
    </row>
    <row r="19" spans="1:7">
      <c r="A19" s="2130" t="s">
        <v>1459</v>
      </c>
      <c r="B19" s="2132" t="s">
        <v>3553</v>
      </c>
      <c r="C19" s="2666" t="s">
        <v>3022</v>
      </c>
      <c r="D19" s="2132" t="s">
        <v>3023</v>
      </c>
      <c r="E19" s="2132" t="s">
        <v>3024</v>
      </c>
      <c r="F19" s="2059" t="s">
        <v>545</v>
      </c>
      <c r="G19" s="2059" t="s">
        <v>560</v>
      </c>
    </row>
    <row r="20" spans="1:7">
      <c r="A20" s="2129">
        <v>1</v>
      </c>
      <c r="B20" s="2928" t="s">
        <v>4858</v>
      </c>
      <c r="C20" s="3199"/>
      <c r="D20" s="1900"/>
      <c r="E20" s="2134"/>
      <c r="F20" s="2134"/>
      <c r="G20" s="1992"/>
    </row>
    <row r="21" spans="1:7">
      <c r="A21" s="2129">
        <v>2</v>
      </c>
      <c r="B21" s="2928" t="s">
        <v>4859</v>
      </c>
      <c r="C21" s="2962">
        <v>183877</v>
      </c>
      <c r="D21" s="1900">
        <v>495</v>
      </c>
      <c r="E21" s="2025">
        <v>42433</v>
      </c>
      <c r="F21" s="2025"/>
      <c r="G21" s="1993">
        <v>141444</v>
      </c>
    </row>
    <row r="22" spans="1:7">
      <c r="A22" s="2129">
        <v>3</v>
      </c>
      <c r="B22" s="2928" t="s">
        <v>4803</v>
      </c>
      <c r="C22" s="3200"/>
      <c r="D22" s="1900"/>
      <c r="E22" s="2025"/>
      <c r="F22" s="2025"/>
      <c r="G22" s="1993"/>
    </row>
    <row r="23" spans="1:7">
      <c r="A23" s="2129">
        <v>4</v>
      </c>
      <c r="B23" s="2928"/>
      <c r="C23" s="3200"/>
      <c r="D23" s="1900"/>
      <c r="E23" s="2025"/>
      <c r="F23" s="2025"/>
      <c r="G23" s="1993"/>
    </row>
    <row r="24" spans="1:7">
      <c r="A24" s="2129">
        <v>5</v>
      </c>
      <c r="B24" s="2928" t="s">
        <v>4860</v>
      </c>
      <c r="C24" s="3200"/>
      <c r="D24" s="1900"/>
      <c r="E24" s="2025"/>
      <c r="F24" s="2025"/>
      <c r="G24" s="1993"/>
    </row>
    <row r="25" spans="1:7">
      <c r="A25" s="2129">
        <v>6</v>
      </c>
      <c r="B25" s="2928" t="s">
        <v>6077</v>
      </c>
      <c r="C25" s="2962">
        <v>14801443</v>
      </c>
      <c r="D25" s="1900">
        <v>456</v>
      </c>
      <c r="E25" s="2025">
        <v>22161</v>
      </c>
      <c r="F25" s="2025">
        <v>34778447</v>
      </c>
      <c r="G25" s="1993">
        <v>49557729</v>
      </c>
    </row>
    <row r="26" spans="1:7">
      <c r="A26" s="2129">
        <v>7</v>
      </c>
      <c r="B26" s="2928" t="s">
        <v>4861</v>
      </c>
      <c r="C26" s="3200"/>
      <c r="D26" s="1900"/>
      <c r="E26" s="2025"/>
      <c r="F26" s="2025"/>
      <c r="G26" s="1993"/>
    </row>
    <row r="27" spans="1:7">
      <c r="A27" s="2129">
        <v>8</v>
      </c>
      <c r="B27" s="2928"/>
      <c r="C27" s="3200"/>
      <c r="D27" s="1900"/>
      <c r="E27" s="2025"/>
      <c r="F27" s="2025"/>
      <c r="G27" s="1993"/>
    </row>
    <row r="28" spans="1:7">
      <c r="A28" s="2129">
        <v>9</v>
      </c>
      <c r="B28" s="2928" t="s">
        <v>4862</v>
      </c>
      <c r="C28" s="2962">
        <v>-1984994</v>
      </c>
      <c r="D28" s="1900">
        <v>456</v>
      </c>
      <c r="E28" s="2025">
        <v>-443038</v>
      </c>
      <c r="F28" s="2025">
        <v>-224527</v>
      </c>
      <c r="G28" s="1993">
        <v>-1766483</v>
      </c>
    </row>
    <row r="29" spans="1:7">
      <c r="A29" s="2129">
        <v>10</v>
      </c>
      <c r="B29" s="2928" t="s">
        <v>4863</v>
      </c>
      <c r="C29" s="3200"/>
      <c r="D29" s="3197"/>
      <c r="E29" s="2025"/>
      <c r="F29" s="2025"/>
      <c r="G29" s="1993"/>
    </row>
    <row r="30" spans="1:7">
      <c r="A30" s="2129">
        <v>11</v>
      </c>
      <c r="B30" s="2928"/>
      <c r="C30" s="3200"/>
      <c r="D30" s="1900"/>
      <c r="E30" s="2025"/>
      <c r="F30" s="2025"/>
      <c r="G30" s="1993"/>
    </row>
    <row r="31" spans="1:7">
      <c r="A31" s="2129">
        <v>12</v>
      </c>
      <c r="B31" s="2928" t="s">
        <v>4864</v>
      </c>
      <c r="C31" s="3200"/>
      <c r="D31" s="1900"/>
      <c r="E31" s="2025"/>
      <c r="F31" s="2025"/>
      <c r="G31" s="1993"/>
    </row>
    <row r="32" spans="1:7">
      <c r="A32" s="2129">
        <v>13</v>
      </c>
      <c r="B32" s="2928" t="s">
        <v>4831</v>
      </c>
      <c r="C32" s="2962">
        <v>307172</v>
      </c>
      <c r="D32" s="1900">
        <v>495</v>
      </c>
      <c r="E32" s="2025">
        <v>-35364</v>
      </c>
      <c r="F32" s="2025">
        <v>0</v>
      </c>
      <c r="G32" s="1993">
        <v>342536</v>
      </c>
    </row>
    <row r="33" spans="1:7">
      <c r="A33" s="2129">
        <v>14</v>
      </c>
      <c r="B33" s="2928"/>
      <c r="C33" s="3200"/>
      <c r="D33" s="1900"/>
      <c r="E33" s="2025"/>
      <c r="F33" s="2025"/>
      <c r="G33" s="1993"/>
    </row>
    <row r="34" spans="1:7">
      <c r="A34" s="2129">
        <v>15</v>
      </c>
      <c r="B34" s="2928" t="s">
        <v>4865</v>
      </c>
      <c r="C34" s="3200"/>
      <c r="D34" s="1900"/>
      <c r="E34" s="2025"/>
      <c r="F34" s="2025"/>
      <c r="G34" s="1993"/>
    </row>
    <row r="35" spans="1:7">
      <c r="A35" s="2129">
        <v>16</v>
      </c>
      <c r="B35" s="2928" t="s">
        <v>4866</v>
      </c>
      <c r="C35" s="2962">
        <v>3000988</v>
      </c>
      <c r="D35" s="1900">
        <v>0</v>
      </c>
      <c r="E35" s="2025">
        <v>0</v>
      </c>
      <c r="F35" s="2025">
        <v>0</v>
      </c>
      <c r="G35" s="1993">
        <v>3000988</v>
      </c>
    </row>
    <row r="36" spans="1:7">
      <c r="A36" s="2129">
        <v>17</v>
      </c>
      <c r="B36" s="2928" t="s">
        <v>4867</v>
      </c>
      <c r="C36" s="3200"/>
      <c r="D36" s="1900"/>
      <c r="E36" s="2025"/>
      <c r="F36" s="2025"/>
      <c r="G36" s="1993"/>
    </row>
    <row r="37" spans="1:7">
      <c r="A37" s="2129">
        <v>18</v>
      </c>
      <c r="B37" s="2928"/>
      <c r="C37" s="3200"/>
      <c r="D37" s="1900"/>
      <c r="E37" s="2025"/>
      <c r="F37" s="2025"/>
      <c r="G37" s="1993"/>
    </row>
    <row r="38" spans="1:7">
      <c r="A38" s="2129">
        <v>19</v>
      </c>
      <c r="B38" s="2928" t="s">
        <v>4868</v>
      </c>
      <c r="C38" s="3200"/>
      <c r="D38" s="1900"/>
      <c r="E38" s="2025"/>
      <c r="F38" s="2025"/>
      <c r="G38" s="1993"/>
    </row>
    <row r="39" spans="1:7">
      <c r="A39" s="2129">
        <v>20</v>
      </c>
      <c r="B39" s="2928" t="s">
        <v>4869</v>
      </c>
      <c r="C39" s="2962">
        <v>5913427</v>
      </c>
      <c r="D39" s="1900">
        <v>805.1</v>
      </c>
      <c r="E39" s="2025">
        <v>3085736</v>
      </c>
      <c r="F39" s="2025">
        <v>826646</v>
      </c>
      <c r="G39" s="1993">
        <v>3654337</v>
      </c>
    </row>
    <row r="40" spans="1:7">
      <c r="A40" s="2129">
        <v>21</v>
      </c>
      <c r="B40" s="2928" t="s">
        <v>4870</v>
      </c>
      <c r="C40" s="3200"/>
      <c r="D40" s="1900"/>
      <c r="E40" s="2025"/>
      <c r="F40" s="2025"/>
      <c r="G40" s="1993"/>
    </row>
    <row r="41" spans="1:7">
      <c r="A41" s="2129">
        <v>22</v>
      </c>
      <c r="B41" s="2928"/>
      <c r="C41" s="3200"/>
      <c r="D41" s="1900"/>
      <c r="E41" s="2025"/>
      <c r="F41" s="2025"/>
      <c r="G41" s="1993"/>
    </row>
    <row r="42" spans="1:7" s="2924" customFormat="1">
      <c r="A42" s="2930">
        <v>23</v>
      </c>
      <c r="B42" s="2928" t="s">
        <v>4876</v>
      </c>
      <c r="C42" s="3200"/>
      <c r="D42" s="1900"/>
      <c r="E42" s="2927"/>
      <c r="F42" s="2927">
        <v>2531389</v>
      </c>
      <c r="G42" s="2926">
        <v>2531389</v>
      </c>
    </row>
    <row r="43" spans="1:7" s="2924" customFormat="1">
      <c r="A43" s="2930">
        <v>24</v>
      </c>
      <c r="B43" s="2928" t="s">
        <v>4877</v>
      </c>
      <c r="C43" s="3200"/>
      <c r="D43" s="1900"/>
      <c r="E43" s="2927"/>
      <c r="F43" s="2927"/>
      <c r="G43" s="2926"/>
    </row>
    <row r="44" spans="1:7">
      <c r="A44" s="2129">
        <v>25</v>
      </c>
      <c r="B44" s="2928"/>
      <c r="C44" s="3200"/>
      <c r="D44" s="1900"/>
      <c r="E44" s="2025"/>
      <c r="F44" s="2025"/>
      <c r="G44" s="1993"/>
    </row>
    <row r="45" spans="1:7">
      <c r="A45" s="2129">
        <v>26</v>
      </c>
      <c r="B45" s="2928" t="s">
        <v>4871</v>
      </c>
      <c r="C45" s="2962">
        <v>2194060</v>
      </c>
      <c r="D45" s="1900">
        <v>495</v>
      </c>
      <c r="E45" s="2025">
        <v>155000</v>
      </c>
      <c r="F45" s="2025">
        <v>-661060</v>
      </c>
      <c r="G45" s="1993">
        <v>1378000</v>
      </c>
    </row>
    <row r="46" spans="1:7">
      <c r="A46" s="2129">
        <v>27</v>
      </c>
      <c r="B46" s="2928" t="s">
        <v>4803</v>
      </c>
      <c r="C46" s="3200"/>
      <c r="D46" s="1900"/>
      <c r="E46" s="2025"/>
      <c r="F46" s="2025"/>
      <c r="G46" s="1993"/>
    </row>
    <row r="47" spans="1:7">
      <c r="A47" s="2129">
        <v>28</v>
      </c>
      <c r="B47" s="2928"/>
      <c r="C47" s="3200"/>
      <c r="D47" s="1900"/>
      <c r="E47" s="2025"/>
      <c r="F47" s="2025"/>
      <c r="G47" s="1993"/>
    </row>
    <row r="48" spans="1:7">
      <c r="A48" s="2129">
        <v>29</v>
      </c>
      <c r="B48" s="2928" t="s">
        <v>4872</v>
      </c>
      <c r="C48" s="3200"/>
      <c r="D48" s="1900"/>
      <c r="E48" s="2025"/>
      <c r="F48" s="2025"/>
      <c r="G48" s="1993"/>
    </row>
    <row r="49" spans="1:11">
      <c r="A49" s="2129">
        <v>30</v>
      </c>
      <c r="B49" s="2928" t="s">
        <v>4831</v>
      </c>
      <c r="C49" s="2962">
        <v>479521</v>
      </c>
      <c r="D49" s="1900">
        <v>495</v>
      </c>
      <c r="E49" s="2025">
        <v>100263</v>
      </c>
      <c r="F49" s="2025">
        <v>2617</v>
      </c>
      <c r="G49" s="1993">
        <v>381875</v>
      </c>
    </row>
    <row r="50" spans="1:11">
      <c r="A50" s="2129">
        <v>31</v>
      </c>
      <c r="B50" s="2928"/>
      <c r="C50" s="3200"/>
      <c r="D50" s="1900"/>
      <c r="E50" s="2025"/>
      <c r="F50" s="2025"/>
      <c r="G50" s="1993"/>
    </row>
    <row r="51" spans="1:11">
      <c r="A51" s="2129">
        <v>32</v>
      </c>
      <c r="B51" s="2928" t="s">
        <v>4873</v>
      </c>
      <c r="C51" s="3200"/>
      <c r="D51" s="1900"/>
      <c r="E51" s="2025"/>
      <c r="F51" s="2025"/>
      <c r="G51" s="1993"/>
    </row>
    <row r="52" spans="1:11">
      <c r="A52" s="2129">
        <v>33</v>
      </c>
      <c r="B52" s="2928" t="s">
        <v>4831</v>
      </c>
      <c r="C52" s="2962">
        <v>19583892</v>
      </c>
      <c r="D52" s="3198">
        <v>456495</v>
      </c>
      <c r="E52" s="2025">
        <v>3487076</v>
      </c>
      <c r="F52" s="2025">
        <v>308995</v>
      </c>
      <c r="G52" s="1993">
        <v>16405811</v>
      </c>
    </row>
    <row r="53" spans="1:11">
      <c r="A53" s="2051">
        <v>34</v>
      </c>
      <c r="B53" s="2929"/>
      <c r="C53" s="3200"/>
      <c r="D53" s="1591"/>
      <c r="E53" s="2113"/>
      <c r="F53" s="2114"/>
      <c r="G53" s="1993"/>
    </row>
    <row r="54" spans="1:11">
      <c r="A54" s="2051">
        <v>35</v>
      </c>
      <c r="B54" s="2929" t="s">
        <v>4874</v>
      </c>
      <c r="C54" s="2962">
        <v>7966940</v>
      </c>
      <c r="D54" s="1591">
        <v>456</v>
      </c>
      <c r="E54" s="2113">
        <v>923190</v>
      </c>
      <c r="F54" s="2114">
        <v>0</v>
      </c>
      <c r="G54" s="1993">
        <v>7043750</v>
      </c>
      <c r="K54" s="1538" t="s">
        <v>1788</v>
      </c>
    </row>
    <row r="55" spans="1:11">
      <c r="A55" s="2051">
        <v>36</v>
      </c>
      <c r="B55" s="2929" t="s">
        <v>4803</v>
      </c>
      <c r="C55" s="3200"/>
      <c r="D55" s="1591"/>
      <c r="E55" s="2113"/>
      <c r="F55" s="2114"/>
      <c r="G55" s="1993"/>
    </row>
    <row r="56" spans="1:11">
      <c r="A56" s="2051">
        <v>37</v>
      </c>
      <c r="B56" s="2929"/>
      <c r="C56" s="3200"/>
      <c r="D56" s="1591"/>
      <c r="E56" s="2113"/>
      <c r="F56" s="2114"/>
      <c r="G56" s="1993"/>
    </row>
    <row r="57" spans="1:11">
      <c r="A57" s="2051">
        <v>38</v>
      </c>
      <c r="B57" s="2929" t="s">
        <v>546</v>
      </c>
      <c r="C57" s="2962">
        <f>C124</f>
        <v>206970946</v>
      </c>
      <c r="D57" s="1591"/>
      <c r="E57" s="2113">
        <f>E124</f>
        <v>45770186</v>
      </c>
      <c r="F57" s="2114">
        <f>F124</f>
        <v>-534916</v>
      </c>
      <c r="G57" s="1993">
        <f>G124</f>
        <v>160665844</v>
      </c>
    </row>
    <row r="58" spans="1:11">
      <c r="A58" s="2051">
        <v>39</v>
      </c>
      <c r="B58" s="2929" t="s">
        <v>547</v>
      </c>
      <c r="C58" s="2962">
        <f>C184</f>
        <v>65472224</v>
      </c>
      <c r="D58" s="1591"/>
      <c r="E58" s="2114">
        <f>E184</f>
        <v>-2998404</v>
      </c>
      <c r="F58" s="2114">
        <f>F184</f>
        <v>447703233</v>
      </c>
      <c r="G58" s="2028">
        <f>G184</f>
        <v>516173861</v>
      </c>
    </row>
    <row r="59" spans="1:11">
      <c r="A59" s="2051">
        <v>40</v>
      </c>
      <c r="B59" s="2929" t="s">
        <v>4875</v>
      </c>
      <c r="C59" s="2073">
        <f>C243</f>
        <v>15004747</v>
      </c>
      <c r="D59" s="1591"/>
      <c r="E59" s="2113">
        <f>E243</f>
        <v>8332</v>
      </c>
      <c r="F59" s="2114">
        <f>F243</f>
        <v>7805767</v>
      </c>
      <c r="G59" s="2028">
        <f>G243</f>
        <v>22802182</v>
      </c>
    </row>
    <row r="60" spans="1:11" ht="15.75" thickBot="1">
      <c r="A60" s="2192">
        <v>41</v>
      </c>
      <c r="B60" s="2209" t="s">
        <v>1460</v>
      </c>
      <c r="C60" s="2925">
        <f>SUM(C20:C59)</f>
        <v>339894243</v>
      </c>
      <c r="D60" s="2210"/>
      <c r="E60" s="1986">
        <f>SUM(E20:E59)</f>
        <v>50117571</v>
      </c>
      <c r="F60" s="1986">
        <f>SUM(F20:F59)</f>
        <v>492536591</v>
      </c>
      <c r="G60" s="1983">
        <f>SUM(G20:G59)</f>
        <v>782313263</v>
      </c>
    </row>
    <row r="61" spans="1:11">
      <c r="A61" s="1538" t="s">
        <v>1788</v>
      </c>
      <c r="C61" s="1538" t="s">
        <v>3895</v>
      </c>
    </row>
    <row r="62" spans="1:11">
      <c r="A62" s="2667" t="s">
        <v>4664</v>
      </c>
      <c r="B62" s="2667"/>
      <c r="C62" s="2211"/>
      <c r="D62" s="2211"/>
      <c r="F62" s="1638" t="s">
        <v>1461</v>
      </c>
      <c r="G62" s="1638"/>
    </row>
    <row r="63" spans="1:11">
      <c r="A63" s="1638" t="s">
        <v>1462</v>
      </c>
      <c r="B63" s="1638"/>
      <c r="C63" s="1638"/>
      <c r="D63" s="1638"/>
      <c r="E63" s="1638"/>
      <c r="F63" s="1638"/>
      <c r="G63" s="1638"/>
      <c r="H63" s="1538" t="s">
        <v>1788</v>
      </c>
    </row>
    <row r="64" spans="1:11">
      <c r="A64" s="2669"/>
      <c r="B64" s="1900"/>
      <c r="C64" s="2668"/>
      <c r="D64" s="1900"/>
      <c r="E64" s="1900"/>
      <c r="F64" s="1900"/>
      <c r="G64" s="1900"/>
    </row>
    <row r="65" spans="1:7">
      <c r="B65" s="1900"/>
      <c r="C65" s="1900"/>
      <c r="D65" s="1900"/>
      <c r="E65" s="1900"/>
      <c r="F65" s="1900"/>
      <c r="G65" s="1900"/>
    </row>
    <row r="66" spans="1:7" ht="15.75">
      <c r="A66" s="2195" t="s">
        <v>566</v>
      </c>
      <c r="B66" s="1638"/>
      <c r="C66" s="1638"/>
      <c r="D66" s="1638"/>
      <c r="E66" s="1638"/>
      <c r="F66" s="1638"/>
      <c r="G66" s="1638"/>
    </row>
    <row r="68" spans="1:7" ht="15.75" thickBot="1">
      <c r="A68" s="1538" t="str">
        <f>'Data Sheet'!$C$25</f>
        <v xml:space="preserve">New York State Electric &amp; Gas Corporation </v>
      </c>
      <c r="F68" s="2196"/>
      <c r="G68" s="2212" t="str">
        <f>'Data Sheet'!$C$38</f>
        <v>12/31/2017</v>
      </c>
    </row>
    <row r="69" spans="1:7">
      <c r="A69" s="2030"/>
      <c r="B69" s="2031"/>
      <c r="C69" s="2031"/>
      <c r="D69" s="2031"/>
      <c r="E69" s="2031"/>
      <c r="F69" s="2031"/>
      <c r="G69" s="1589"/>
    </row>
    <row r="70" spans="1:7">
      <c r="A70" s="2200" t="s">
        <v>1632</v>
      </c>
      <c r="B70" s="1638"/>
      <c r="C70" s="1638"/>
      <c r="D70" s="1638"/>
      <c r="E70" s="1638"/>
      <c r="F70" s="1638"/>
      <c r="G70" s="2201"/>
    </row>
    <row r="71" spans="1:7">
      <c r="A71" s="2036"/>
      <c r="B71" s="1599"/>
      <c r="C71" s="1599"/>
      <c r="D71" s="1599"/>
      <c r="E71" s="1599"/>
      <c r="F71" s="1599"/>
      <c r="G71" s="2081"/>
    </row>
    <row r="72" spans="1:7">
      <c r="A72" s="2202"/>
      <c r="B72" s="2047"/>
      <c r="C72" s="2664" t="s">
        <v>3975</v>
      </c>
      <c r="D72" s="2085" t="s">
        <v>1457</v>
      </c>
      <c r="E72" s="2042"/>
      <c r="F72" s="2047"/>
      <c r="G72" s="2087"/>
    </row>
    <row r="73" spans="1:7">
      <c r="A73" s="2129"/>
      <c r="B73" s="2052" t="s">
        <v>1458</v>
      </c>
      <c r="C73" s="2665" t="s">
        <v>3976</v>
      </c>
      <c r="D73" s="2052" t="s">
        <v>176</v>
      </c>
      <c r="E73" s="2052" t="s">
        <v>1838</v>
      </c>
      <c r="F73" s="2052" t="s">
        <v>540</v>
      </c>
      <c r="G73" s="2055" t="s">
        <v>3192</v>
      </c>
    </row>
    <row r="74" spans="1:7">
      <c r="A74" s="2129" t="s">
        <v>573</v>
      </c>
      <c r="B74" s="2052" t="s">
        <v>1682</v>
      </c>
      <c r="C74" s="2665" t="s">
        <v>4413</v>
      </c>
      <c r="D74" s="2052" t="s">
        <v>2229</v>
      </c>
      <c r="E74" s="2056"/>
      <c r="F74" s="2056"/>
      <c r="G74" s="2055" t="s">
        <v>2517</v>
      </c>
    </row>
    <row r="75" spans="1:7">
      <c r="A75" s="2130" t="s">
        <v>1459</v>
      </c>
      <c r="B75" s="2132" t="s">
        <v>3553</v>
      </c>
      <c r="C75" s="2666" t="s">
        <v>3022</v>
      </c>
      <c r="D75" s="2132" t="s">
        <v>3023</v>
      </c>
      <c r="E75" s="2132" t="s">
        <v>3024</v>
      </c>
      <c r="F75" s="2059" t="s">
        <v>545</v>
      </c>
      <c r="G75" s="2059" t="s">
        <v>560</v>
      </c>
    </row>
    <row r="76" spans="1:7">
      <c r="A76" s="2129">
        <v>1</v>
      </c>
      <c r="B76" s="2934" t="s">
        <v>4878</v>
      </c>
      <c r="C76" s="2056"/>
      <c r="D76" s="2056"/>
      <c r="E76" s="2134"/>
      <c r="F76" s="2134"/>
      <c r="G76" s="1992"/>
    </row>
    <row r="77" spans="1:7">
      <c r="A77" s="2129">
        <v>2</v>
      </c>
      <c r="B77" s="2934" t="s">
        <v>4879</v>
      </c>
      <c r="C77" s="2933">
        <v>4268421</v>
      </c>
      <c r="D77" s="2056">
        <v>456</v>
      </c>
      <c r="E77" s="2025">
        <v>985020</v>
      </c>
      <c r="F77" s="2025">
        <v>0</v>
      </c>
      <c r="G77" s="1993">
        <v>3283401</v>
      </c>
    </row>
    <row r="78" spans="1:7">
      <c r="A78" s="2129">
        <v>3</v>
      </c>
      <c r="B78" s="2934" t="s">
        <v>4839</v>
      </c>
      <c r="C78" s="2056"/>
      <c r="D78" s="2056"/>
      <c r="E78" s="2025"/>
      <c r="F78" s="2025"/>
      <c r="G78" s="1993"/>
    </row>
    <row r="79" spans="1:7">
      <c r="A79" s="2129">
        <v>4</v>
      </c>
      <c r="B79" s="2934"/>
      <c r="C79" s="2056"/>
      <c r="D79" s="2056"/>
      <c r="E79" s="2025"/>
      <c r="F79" s="2025"/>
      <c r="G79" s="1993"/>
    </row>
    <row r="80" spans="1:7">
      <c r="A80" s="2129">
        <v>5</v>
      </c>
      <c r="B80" s="2934" t="s">
        <v>4880</v>
      </c>
      <c r="C80" s="2056"/>
      <c r="D80" s="2056"/>
      <c r="E80" s="2025"/>
      <c r="F80" s="2025"/>
      <c r="G80" s="1993"/>
    </row>
    <row r="81" spans="1:7">
      <c r="A81" s="2129">
        <v>6</v>
      </c>
      <c r="B81" s="2934" t="s">
        <v>4881</v>
      </c>
      <c r="C81" s="2933">
        <v>11633325</v>
      </c>
      <c r="D81" s="2056">
        <v>407.4</v>
      </c>
      <c r="E81" s="2025">
        <v>2684614</v>
      </c>
      <c r="F81" s="2025">
        <v>0</v>
      </c>
      <c r="G81" s="1993">
        <v>8948711</v>
      </c>
    </row>
    <row r="82" spans="1:7">
      <c r="A82" s="2129">
        <v>7</v>
      </c>
      <c r="B82" s="2934" t="s">
        <v>4882</v>
      </c>
      <c r="C82" s="2056"/>
      <c r="D82" s="2056"/>
      <c r="E82" s="2025"/>
      <c r="F82" s="2025"/>
      <c r="G82" s="1993"/>
    </row>
    <row r="83" spans="1:7">
      <c r="A83" s="2129">
        <v>8</v>
      </c>
      <c r="B83" s="2934"/>
      <c r="C83" s="2056"/>
      <c r="D83" s="2056"/>
      <c r="E83" s="2025"/>
      <c r="F83" s="2025"/>
      <c r="G83" s="1993"/>
    </row>
    <row r="84" spans="1:7">
      <c r="A84" s="2129">
        <v>9</v>
      </c>
      <c r="B84" s="2934" t="s">
        <v>4883</v>
      </c>
      <c r="C84" s="2056"/>
      <c r="D84" s="2056"/>
      <c r="E84" s="2025"/>
      <c r="F84" s="2025"/>
      <c r="G84" s="1993"/>
    </row>
    <row r="85" spans="1:7">
      <c r="A85" s="2129">
        <v>10</v>
      </c>
      <c r="B85" s="2934" t="s">
        <v>4831</v>
      </c>
      <c r="C85" s="2933">
        <v>6023639</v>
      </c>
      <c r="D85" s="2923">
        <v>456495</v>
      </c>
      <c r="E85" s="2025">
        <v>977290</v>
      </c>
      <c r="F85" s="2025">
        <v>0</v>
      </c>
      <c r="G85" s="1993">
        <v>5046349</v>
      </c>
    </row>
    <row r="86" spans="1:7">
      <c r="A86" s="2129">
        <v>11</v>
      </c>
      <c r="B86" s="2934"/>
      <c r="C86" s="2056"/>
      <c r="D86" s="2056"/>
      <c r="E86" s="2025"/>
      <c r="F86" s="2025"/>
      <c r="G86" s="1993"/>
    </row>
    <row r="87" spans="1:7">
      <c r="A87" s="2129">
        <v>12</v>
      </c>
      <c r="B87" s="2934" t="s">
        <v>4884</v>
      </c>
      <c r="C87" s="2056"/>
      <c r="D87" s="2056"/>
      <c r="E87" s="2025"/>
      <c r="F87" s="2025"/>
      <c r="G87" s="1993"/>
    </row>
    <row r="88" spans="1:7">
      <c r="A88" s="2129">
        <v>13</v>
      </c>
      <c r="B88" s="2934" t="s">
        <v>4831</v>
      </c>
      <c r="C88" s="2933">
        <v>15832240</v>
      </c>
      <c r="D88" s="2056">
        <v>427</v>
      </c>
      <c r="E88" s="2025">
        <v>2825494</v>
      </c>
      <c r="F88" s="2025">
        <v>-373242</v>
      </c>
      <c r="G88" s="1993">
        <v>12633504</v>
      </c>
    </row>
    <row r="89" spans="1:7">
      <c r="A89" s="2129">
        <v>14</v>
      </c>
      <c r="B89" s="2934"/>
      <c r="C89" s="2056"/>
      <c r="D89" s="2056"/>
      <c r="E89" s="2025"/>
      <c r="F89" s="2025"/>
      <c r="G89" s="1993"/>
    </row>
    <row r="90" spans="1:7">
      <c r="A90" s="2129">
        <v>15</v>
      </c>
      <c r="B90" s="2934" t="s">
        <v>4885</v>
      </c>
      <c r="C90" s="2056"/>
      <c r="D90" s="2056"/>
      <c r="E90" s="2025"/>
      <c r="F90" s="2025"/>
      <c r="G90" s="1993"/>
    </row>
    <row r="91" spans="1:7">
      <c r="A91" s="2129">
        <v>16</v>
      </c>
      <c r="B91" s="2934" t="s">
        <v>4886</v>
      </c>
      <c r="C91" s="2933">
        <v>565338</v>
      </c>
      <c r="D91" s="2923">
        <v>456495</v>
      </c>
      <c r="E91" s="2025">
        <v>48284</v>
      </c>
      <c r="F91" s="2025">
        <v>0</v>
      </c>
      <c r="G91" s="1993">
        <v>517054</v>
      </c>
    </row>
    <row r="92" spans="1:7">
      <c r="A92" s="2129">
        <v>17</v>
      </c>
      <c r="B92" s="2934" t="s">
        <v>4882</v>
      </c>
      <c r="C92" s="2056"/>
      <c r="D92" s="2056"/>
      <c r="E92" s="2025"/>
      <c r="F92" s="2025"/>
      <c r="G92" s="1993"/>
    </row>
    <row r="93" spans="1:7">
      <c r="A93" s="2129">
        <v>18</v>
      </c>
      <c r="B93" s="2934"/>
      <c r="C93" s="2056"/>
      <c r="D93" s="2056"/>
      <c r="E93" s="2025"/>
      <c r="F93" s="2025"/>
      <c r="G93" s="1993"/>
    </row>
    <row r="94" spans="1:7">
      <c r="A94" s="2129">
        <v>19</v>
      </c>
      <c r="B94" s="2934" t="s">
        <v>4887</v>
      </c>
      <c r="C94" s="2056"/>
      <c r="D94" s="2056"/>
      <c r="E94" s="2025"/>
      <c r="F94" s="2025"/>
      <c r="G94" s="1993"/>
    </row>
    <row r="95" spans="1:7">
      <c r="A95" s="2129">
        <v>20</v>
      </c>
      <c r="B95" s="2934" t="s">
        <v>4881</v>
      </c>
      <c r="C95" s="2933">
        <v>1001288</v>
      </c>
      <c r="D95" s="2056">
        <v>495</v>
      </c>
      <c r="E95" s="2933">
        <v>6559</v>
      </c>
      <c r="F95" s="2025">
        <v>2518713</v>
      </c>
      <c r="G95" s="1993">
        <v>3513442</v>
      </c>
    </row>
    <row r="96" spans="1:7">
      <c r="A96" s="2129">
        <v>21</v>
      </c>
      <c r="B96" s="2934" t="s">
        <v>4882</v>
      </c>
      <c r="C96" s="2056"/>
      <c r="D96" s="2056"/>
      <c r="E96" s="2025"/>
      <c r="F96" s="2025"/>
      <c r="G96" s="1993"/>
    </row>
    <row r="97" spans="1:7">
      <c r="A97" s="2129">
        <v>22</v>
      </c>
      <c r="B97" s="2934"/>
      <c r="C97" s="2056"/>
      <c r="D97" s="2056"/>
      <c r="E97" s="2025"/>
      <c r="F97" s="2025"/>
      <c r="G97" s="1993"/>
    </row>
    <row r="98" spans="1:7">
      <c r="A98" s="2129">
        <v>23</v>
      </c>
      <c r="B98" s="2934" t="s">
        <v>4888</v>
      </c>
      <c r="C98" s="2933">
        <v>710521</v>
      </c>
      <c r="D98" s="2056">
        <v>495</v>
      </c>
      <c r="E98" s="2025">
        <v>89437</v>
      </c>
      <c r="F98" s="2025">
        <v>296562</v>
      </c>
      <c r="G98" s="1993">
        <v>917646</v>
      </c>
    </row>
    <row r="99" spans="1:7">
      <c r="A99" s="2129">
        <v>24</v>
      </c>
      <c r="B99" s="2934" t="s">
        <v>4803</v>
      </c>
      <c r="C99" s="2056"/>
      <c r="D99" s="2056"/>
      <c r="E99" s="2025"/>
      <c r="F99" s="2025"/>
      <c r="G99" s="1993"/>
    </row>
    <row r="100" spans="1:7">
      <c r="A100" s="2129">
        <v>25</v>
      </c>
      <c r="B100" s="2934"/>
      <c r="C100" s="2056"/>
      <c r="D100" s="2056"/>
      <c r="E100" s="2025"/>
      <c r="F100" s="2025"/>
      <c r="G100" s="1993"/>
    </row>
    <row r="101" spans="1:7">
      <c r="A101" s="2129">
        <v>26</v>
      </c>
      <c r="B101" s="2934" t="s">
        <v>4889</v>
      </c>
      <c r="C101" s="2056"/>
      <c r="D101" s="2056"/>
      <c r="E101" s="2025"/>
      <c r="F101" s="2025"/>
      <c r="G101" s="1993"/>
    </row>
    <row r="102" spans="1:7">
      <c r="A102" s="2129">
        <v>27</v>
      </c>
      <c r="B102" s="2934" t="s">
        <v>4890</v>
      </c>
      <c r="C102" s="2933">
        <v>23734206</v>
      </c>
      <c r="D102" s="2056">
        <v>456</v>
      </c>
      <c r="E102" s="2025">
        <v>5367361</v>
      </c>
      <c r="F102" s="2025">
        <v>0</v>
      </c>
      <c r="G102" s="1993">
        <v>18366845</v>
      </c>
    </row>
    <row r="103" spans="1:7">
      <c r="A103" s="2129">
        <v>28</v>
      </c>
      <c r="B103" s="2934" t="s">
        <v>4803</v>
      </c>
      <c r="C103" s="2056"/>
      <c r="D103" s="2056"/>
      <c r="E103" s="2025"/>
      <c r="F103" s="2025"/>
      <c r="G103" s="1993"/>
    </row>
    <row r="104" spans="1:7">
      <c r="A104" s="2129">
        <v>29</v>
      </c>
      <c r="B104" s="2934"/>
      <c r="C104" s="2056"/>
      <c r="D104" s="2056"/>
      <c r="E104" s="2025"/>
      <c r="F104" s="2025"/>
      <c r="G104" s="1993"/>
    </row>
    <row r="105" spans="1:7">
      <c r="A105" s="2129">
        <v>30</v>
      </c>
      <c r="B105" s="2934" t="s">
        <v>4891</v>
      </c>
      <c r="C105" s="2056">
        <v>0</v>
      </c>
      <c r="D105" s="2923">
        <v>456495</v>
      </c>
      <c r="E105" s="2025">
        <v>-281502</v>
      </c>
      <c r="F105" s="2025">
        <v>1158551</v>
      </c>
      <c r="G105" s="1993">
        <v>1440053</v>
      </c>
    </row>
    <row r="106" spans="1:7">
      <c r="A106" s="2129">
        <v>31</v>
      </c>
      <c r="B106" s="2934" t="s">
        <v>4881</v>
      </c>
      <c r="C106" s="2056"/>
      <c r="D106" s="2056"/>
      <c r="E106" s="2025"/>
      <c r="F106" s="2025"/>
      <c r="G106" s="1993"/>
    </row>
    <row r="107" spans="1:7">
      <c r="A107" s="2129">
        <v>32</v>
      </c>
      <c r="B107" s="2934" t="s">
        <v>4882</v>
      </c>
      <c r="C107" s="2056"/>
      <c r="D107" s="2056"/>
      <c r="E107" s="2025"/>
      <c r="F107" s="2025"/>
      <c r="G107" s="1993"/>
    </row>
    <row r="108" spans="1:7">
      <c r="A108" s="2129">
        <v>33</v>
      </c>
      <c r="B108" s="2934"/>
      <c r="C108" s="2056"/>
      <c r="D108" s="2056"/>
      <c r="E108" s="2025"/>
      <c r="F108" s="2025"/>
      <c r="G108" s="1993"/>
    </row>
    <row r="109" spans="1:7">
      <c r="A109" s="2051">
        <v>34</v>
      </c>
      <c r="B109" s="2935" t="s">
        <v>4892</v>
      </c>
      <c r="C109" s="1591"/>
      <c r="D109" s="1591"/>
      <c r="E109" s="2113"/>
      <c r="F109" s="2114"/>
      <c r="G109" s="1993"/>
    </row>
    <row r="110" spans="1:7">
      <c r="A110" s="2051">
        <v>35</v>
      </c>
      <c r="B110" s="2935" t="s">
        <v>4881</v>
      </c>
      <c r="C110" s="2933">
        <v>52051450</v>
      </c>
      <c r="D110" s="2923">
        <v>456495</v>
      </c>
      <c r="E110" s="2113">
        <v>12934444</v>
      </c>
      <c r="F110" s="2114">
        <v>0</v>
      </c>
      <c r="G110" s="1993">
        <v>39117006</v>
      </c>
    </row>
    <row r="111" spans="1:7">
      <c r="A111" s="2051">
        <v>36</v>
      </c>
      <c r="B111" s="2935" t="s">
        <v>4882</v>
      </c>
      <c r="C111" s="1591"/>
      <c r="D111" s="1591"/>
      <c r="E111" s="2113"/>
      <c r="F111" s="2114"/>
      <c r="G111" s="1993"/>
    </row>
    <row r="112" spans="1:7">
      <c r="A112" s="2051">
        <v>37</v>
      </c>
      <c r="B112" s="2935"/>
      <c r="C112" s="1591"/>
      <c r="D112" s="1591"/>
      <c r="E112" s="2113"/>
      <c r="F112" s="2114"/>
      <c r="G112" s="1993"/>
    </row>
    <row r="113" spans="1:7">
      <c r="A113" s="2051">
        <v>38</v>
      </c>
      <c r="B113" s="2935" t="s">
        <v>4893</v>
      </c>
      <c r="C113" s="1591"/>
      <c r="D113" s="1591"/>
      <c r="E113" s="2113"/>
      <c r="F113" s="2114"/>
      <c r="G113" s="1993"/>
    </row>
    <row r="114" spans="1:7">
      <c r="A114" s="2051">
        <v>39</v>
      </c>
      <c r="B114" s="2935" t="s">
        <v>4881</v>
      </c>
      <c r="C114" s="2962">
        <v>24808115</v>
      </c>
      <c r="D114" s="3260">
        <v>456495</v>
      </c>
      <c r="E114" s="2113">
        <v>5172544</v>
      </c>
      <c r="F114" s="2114">
        <v>0</v>
      </c>
      <c r="G114" s="1993">
        <v>19635571</v>
      </c>
    </row>
    <row r="115" spans="1:7">
      <c r="A115" s="2051">
        <v>40</v>
      </c>
      <c r="B115" s="2935" t="s">
        <v>4882</v>
      </c>
      <c r="C115" s="2957"/>
      <c r="D115" s="1591"/>
      <c r="E115" s="2113"/>
      <c r="F115" s="2114"/>
      <c r="G115" s="1993"/>
    </row>
    <row r="116" spans="1:7">
      <c r="A116" s="2051">
        <v>41</v>
      </c>
      <c r="B116" s="2935"/>
      <c r="C116" s="2957"/>
      <c r="D116" s="1591"/>
      <c r="E116" s="2113"/>
      <c r="F116" s="2114"/>
      <c r="G116" s="1993"/>
    </row>
    <row r="117" spans="1:7">
      <c r="A117" s="2051">
        <v>42</v>
      </c>
      <c r="B117" s="2935" t="s">
        <v>4894</v>
      </c>
      <c r="C117" s="2957"/>
      <c r="D117" s="1591"/>
      <c r="E117" s="2113"/>
      <c r="F117" s="2114"/>
      <c r="G117" s="1993"/>
    </row>
    <row r="118" spans="1:7">
      <c r="A118" s="2051">
        <v>43</v>
      </c>
      <c r="B118" s="2935" t="s">
        <v>4879</v>
      </c>
      <c r="C118" s="2962">
        <v>5893333</v>
      </c>
      <c r="D118" s="2932">
        <v>456</v>
      </c>
      <c r="E118" s="2113">
        <v>1360000</v>
      </c>
      <c r="F118" s="2114">
        <v>-4533333</v>
      </c>
      <c r="G118" s="1993">
        <v>0</v>
      </c>
    </row>
    <row r="119" spans="1:7">
      <c r="A119" s="2051">
        <v>44</v>
      </c>
      <c r="B119" s="2935" t="s">
        <v>4839</v>
      </c>
      <c r="C119" s="2957"/>
      <c r="D119" s="1591"/>
      <c r="E119" s="2113"/>
      <c r="F119" s="2114"/>
      <c r="G119" s="1993"/>
    </row>
    <row r="120" spans="1:7">
      <c r="A120" s="2051">
        <v>45</v>
      </c>
      <c r="B120" s="2935"/>
      <c r="C120" s="2957"/>
      <c r="D120" s="1591"/>
      <c r="E120" s="2113"/>
      <c r="F120" s="2114"/>
      <c r="G120" s="1993"/>
    </row>
    <row r="121" spans="1:7">
      <c r="A121" s="2051">
        <v>46</v>
      </c>
      <c r="B121" s="2935" t="s">
        <v>4895</v>
      </c>
      <c r="C121" s="2957"/>
      <c r="D121" s="1591"/>
      <c r="E121" s="2113"/>
      <c r="F121" s="2114"/>
      <c r="G121" s="1993"/>
    </row>
    <row r="122" spans="1:7">
      <c r="A122" s="2051">
        <v>47</v>
      </c>
      <c r="B122" s="2932" t="s">
        <v>4896</v>
      </c>
      <c r="C122" s="2962">
        <v>60449070</v>
      </c>
      <c r="D122" s="1591">
        <v>926</v>
      </c>
      <c r="E122" s="2114">
        <v>13600641</v>
      </c>
      <c r="F122" s="2114">
        <v>397833</v>
      </c>
      <c r="G122" s="2028">
        <v>47246262</v>
      </c>
    </row>
    <row r="123" spans="1:7">
      <c r="A123" s="2051">
        <v>48</v>
      </c>
      <c r="B123" s="2935" t="s">
        <v>4803</v>
      </c>
      <c r="C123" s="1591"/>
      <c r="D123" s="1591"/>
      <c r="E123" s="2113"/>
      <c r="F123" s="2114"/>
      <c r="G123" s="2028"/>
    </row>
    <row r="124" spans="1:7" ht="15.75" thickBot="1">
      <c r="A124" s="2192">
        <v>49</v>
      </c>
      <c r="B124" s="2209" t="s">
        <v>1460</v>
      </c>
      <c r="C124" s="2942">
        <f>SUM(C76:C123)</f>
        <v>206970946</v>
      </c>
      <c r="D124" s="2210"/>
      <c r="E124" s="1986">
        <f>SUM(E76:E123)</f>
        <v>45770186</v>
      </c>
      <c r="F124" s="1986">
        <f>SUM(F76:F123)</f>
        <v>-534916</v>
      </c>
      <c r="G124" s="1983">
        <f>SUM(G76:G123)</f>
        <v>160665844</v>
      </c>
    </row>
    <row r="125" spans="1:7">
      <c r="A125" s="1538" t="s">
        <v>1788</v>
      </c>
    </row>
    <row r="126" spans="1:7">
      <c r="A126" s="2667" t="s">
        <v>4664</v>
      </c>
      <c r="B126" s="2667"/>
      <c r="C126" s="1638"/>
      <c r="D126" s="1638"/>
      <c r="F126" s="1638" t="s">
        <v>1461</v>
      </c>
      <c r="G126" s="1638"/>
    </row>
    <row r="127" spans="1:7">
      <c r="A127" s="1638" t="s">
        <v>1463</v>
      </c>
      <c r="B127" s="1638"/>
      <c r="C127" s="1638"/>
      <c r="D127" s="1638"/>
      <c r="E127" s="1638"/>
      <c r="F127" s="1638"/>
      <c r="G127" s="1638"/>
    </row>
    <row r="130" spans="1:7" ht="15.75" thickBot="1">
      <c r="A130" s="2937" t="s">
        <v>4778</v>
      </c>
      <c r="B130" s="2936"/>
      <c r="C130" s="2936"/>
      <c r="D130" s="2936"/>
      <c r="E130" s="2936"/>
      <c r="F130" s="2969"/>
      <c r="G130" s="2975" t="str">
        <f>'Data Sheet'!$C$38</f>
        <v>12/31/2017</v>
      </c>
    </row>
    <row r="131" spans="1:7">
      <c r="A131" s="2947"/>
      <c r="B131" s="2948"/>
      <c r="C131" s="2948"/>
      <c r="D131" s="2948"/>
      <c r="E131" s="2948"/>
      <c r="F131" s="2948"/>
      <c r="G131" s="2938"/>
    </row>
    <row r="132" spans="1:7">
      <c r="A132" s="2970" t="s">
        <v>1632</v>
      </c>
      <c r="B132" s="2941"/>
      <c r="C132" s="2941"/>
      <c r="D132" s="2941"/>
      <c r="E132" s="2941"/>
      <c r="F132" s="2941"/>
      <c r="G132" s="2971"/>
    </row>
    <row r="133" spans="1:7">
      <c r="A133" s="2949"/>
      <c r="B133" s="2940"/>
      <c r="C133" s="2940"/>
      <c r="D133" s="2940"/>
      <c r="E133" s="2940"/>
      <c r="F133" s="2940"/>
      <c r="G133" s="2958"/>
    </row>
    <row r="134" spans="1:7">
      <c r="A134" s="2972"/>
      <c r="B134" s="2951"/>
      <c r="C134" s="2976" t="s">
        <v>3975</v>
      </c>
      <c r="D134" s="2959" t="s">
        <v>1457</v>
      </c>
      <c r="E134" s="2950"/>
      <c r="F134" s="2951"/>
      <c r="G134" s="2960"/>
    </row>
    <row r="135" spans="1:7">
      <c r="A135" s="2964"/>
      <c r="B135" s="2953" t="s">
        <v>1458</v>
      </c>
      <c r="C135" s="2977" t="s">
        <v>3976</v>
      </c>
      <c r="D135" s="2953" t="s">
        <v>176</v>
      </c>
      <c r="E135" s="2953" t="s">
        <v>1838</v>
      </c>
      <c r="F135" s="2953" t="s">
        <v>540</v>
      </c>
      <c r="G135" s="2954" t="s">
        <v>3192</v>
      </c>
    </row>
    <row r="136" spans="1:7">
      <c r="A136" s="2964" t="s">
        <v>573</v>
      </c>
      <c r="B136" s="2953" t="s">
        <v>1682</v>
      </c>
      <c r="C136" s="2977" t="s">
        <v>4413</v>
      </c>
      <c r="D136" s="2953" t="s">
        <v>2229</v>
      </c>
      <c r="E136" s="2955"/>
      <c r="F136" s="2955"/>
      <c r="G136" s="2954" t="s">
        <v>2517</v>
      </c>
    </row>
    <row r="137" spans="1:7">
      <c r="A137" s="2965" t="s">
        <v>1459</v>
      </c>
      <c r="B137" s="2966" t="s">
        <v>3553</v>
      </c>
      <c r="C137" s="2978" t="s">
        <v>3022</v>
      </c>
      <c r="D137" s="2966" t="s">
        <v>3023</v>
      </c>
      <c r="E137" s="2966" t="s">
        <v>3024</v>
      </c>
      <c r="F137" s="2956" t="s">
        <v>545</v>
      </c>
      <c r="G137" s="2956" t="s">
        <v>560</v>
      </c>
    </row>
    <row r="138" spans="1:7">
      <c r="A138" s="2964">
        <v>1</v>
      </c>
      <c r="B138" s="2955" t="s">
        <v>4897</v>
      </c>
      <c r="C138" s="2955"/>
      <c r="D138" s="2981"/>
      <c r="E138" s="2967"/>
      <c r="F138" s="2967"/>
      <c r="G138" s="2943"/>
    </row>
    <row r="139" spans="1:7">
      <c r="A139" s="2964">
        <v>2</v>
      </c>
      <c r="B139" s="2955" t="s">
        <v>4898</v>
      </c>
      <c r="C139" s="2984">
        <v>10581682</v>
      </c>
      <c r="D139" s="2981" t="s">
        <v>4899</v>
      </c>
      <c r="E139" s="2945">
        <v>2276520</v>
      </c>
      <c r="F139" s="2945">
        <v>3875305</v>
      </c>
      <c r="G139" s="2944">
        <v>12180467</v>
      </c>
    </row>
    <row r="140" spans="1:7">
      <c r="A140" s="2964">
        <v>3</v>
      </c>
      <c r="B140" s="2955"/>
      <c r="C140" s="2984"/>
      <c r="D140" s="2981"/>
      <c r="E140" s="2945"/>
      <c r="F140" s="2945"/>
      <c r="G140" s="2944"/>
    </row>
    <row r="141" spans="1:7">
      <c r="A141" s="2964">
        <v>4</v>
      </c>
      <c r="B141" s="2955" t="s">
        <v>4900</v>
      </c>
      <c r="C141" s="2984"/>
      <c r="D141" s="2981"/>
      <c r="E141" s="2945"/>
      <c r="F141" s="2945"/>
      <c r="G141" s="2944"/>
    </row>
    <row r="142" spans="1:7">
      <c r="A142" s="2964">
        <v>5</v>
      </c>
      <c r="B142" s="2955" t="s">
        <v>4881</v>
      </c>
      <c r="C142" s="2984">
        <v>810196</v>
      </c>
      <c r="D142" s="2931">
        <v>456495</v>
      </c>
      <c r="E142" s="2945">
        <v>20870</v>
      </c>
      <c r="F142" s="2945">
        <v>3013384</v>
      </c>
      <c r="G142" s="2944">
        <v>3802710</v>
      </c>
    </row>
    <row r="143" spans="1:7">
      <c r="A143" s="2964">
        <v>6</v>
      </c>
      <c r="B143" s="2955" t="s">
        <v>4882</v>
      </c>
      <c r="C143" s="2984"/>
      <c r="D143" s="2981"/>
      <c r="E143" s="2945"/>
      <c r="F143" s="2945"/>
      <c r="G143" s="2944"/>
    </row>
    <row r="144" spans="1:7">
      <c r="A144" s="2964">
        <v>7</v>
      </c>
      <c r="B144" s="2955"/>
      <c r="C144" s="2984"/>
      <c r="D144" s="2981"/>
      <c r="E144" s="2945"/>
      <c r="F144" s="2945"/>
      <c r="G144" s="2944"/>
    </row>
    <row r="145" spans="1:7">
      <c r="A145" s="2964">
        <v>8</v>
      </c>
      <c r="B145" s="2955" t="s">
        <v>4901</v>
      </c>
      <c r="C145" s="2984"/>
      <c r="D145" s="2981"/>
      <c r="E145" s="2945"/>
      <c r="F145" s="2945"/>
      <c r="G145" s="2944"/>
    </row>
    <row r="146" spans="1:7">
      <c r="A146" s="2964">
        <v>9</v>
      </c>
      <c r="B146" s="2955" t="s">
        <v>4902</v>
      </c>
      <c r="C146" s="2984">
        <v>9765832</v>
      </c>
      <c r="D146" s="2981">
        <v>0</v>
      </c>
      <c r="E146" s="2945">
        <v>0</v>
      </c>
      <c r="F146" s="2945">
        <v>-5516590</v>
      </c>
      <c r="G146" s="2944">
        <v>4249242</v>
      </c>
    </row>
    <row r="147" spans="1:7">
      <c r="A147" s="2964">
        <v>10</v>
      </c>
      <c r="B147" s="2955"/>
      <c r="C147" s="2984"/>
      <c r="D147" s="2982"/>
      <c r="E147" s="2945"/>
      <c r="F147" s="2945"/>
      <c r="G147" s="2944"/>
    </row>
    <row r="148" spans="1:7">
      <c r="A148" s="2964">
        <v>11</v>
      </c>
      <c r="B148" s="2955" t="s">
        <v>4927</v>
      </c>
      <c r="C148" s="2984"/>
      <c r="D148" s="2981"/>
      <c r="E148" s="2945"/>
      <c r="F148" s="2945"/>
      <c r="G148" s="2944"/>
    </row>
    <row r="149" spans="1:7">
      <c r="A149" s="2964">
        <v>12</v>
      </c>
      <c r="B149" s="2955" t="s">
        <v>4928</v>
      </c>
      <c r="C149" s="2984">
        <v>0</v>
      </c>
      <c r="D149" s="2931">
        <v>456495</v>
      </c>
      <c r="E149" s="2945">
        <v>-2615084</v>
      </c>
      <c r="F149" s="2945">
        <v>-2149137</v>
      </c>
      <c r="G149" s="2944">
        <v>465947</v>
      </c>
    </row>
    <row r="150" spans="1:7">
      <c r="A150" s="2964">
        <v>13</v>
      </c>
      <c r="B150" s="2955"/>
      <c r="C150" s="2984"/>
      <c r="D150" s="2981"/>
      <c r="E150" s="2945"/>
      <c r="F150" s="2945"/>
      <c r="G150" s="2944"/>
    </row>
    <row r="151" spans="1:7">
      <c r="A151" s="2964">
        <v>14</v>
      </c>
      <c r="B151" s="2955" t="s">
        <v>4929</v>
      </c>
      <c r="C151" s="2984">
        <v>0</v>
      </c>
      <c r="D151" s="2981">
        <v>0</v>
      </c>
      <c r="E151" s="2945">
        <v>0</v>
      </c>
      <c r="F151" s="2945">
        <v>476854666</v>
      </c>
      <c r="G151" s="2944">
        <v>476854666</v>
      </c>
    </row>
    <row r="152" spans="1:7">
      <c r="A152" s="2964">
        <v>15</v>
      </c>
      <c r="B152" s="2955" t="s">
        <v>4930</v>
      </c>
      <c r="C152" s="2984">
        <v>0</v>
      </c>
      <c r="D152" s="2981">
        <v>0</v>
      </c>
      <c r="E152" s="2945">
        <v>0</v>
      </c>
      <c r="F152" s="2945">
        <v>0</v>
      </c>
      <c r="G152" s="2944">
        <v>0</v>
      </c>
    </row>
    <row r="153" spans="1:7">
      <c r="A153" s="2964">
        <v>16</v>
      </c>
      <c r="B153" s="2955"/>
      <c r="C153" s="2984"/>
      <c r="D153" s="2981"/>
      <c r="E153" s="2945"/>
      <c r="F153" s="2945"/>
      <c r="G153" s="2944"/>
    </row>
    <row r="154" spans="1:7">
      <c r="A154" s="2964">
        <v>17</v>
      </c>
      <c r="B154" s="2955" t="s">
        <v>4903</v>
      </c>
      <c r="C154" s="2984"/>
      <c r="D154" s="2981"/>
      <c r="E154" s="2945"/>
      <c r="F154" s="2945"/>
      <c r="G154" s="2944"/>
    </row>
    <row r="155" spans="1:7">
      <c r="A155" s="2964">
        <v>18</v>
      </c>
      <c r="B155" s="2955" t="s">
        <v>6078</v>
      </c>
      <c r="C155" s="2984">
        <v>4800701</v>
      </c>
      <c r="D155" s="2931">
        <v>456495</v>
      </c>
      <c r="E155" s="2945">
        <v>670445</v>
      </c>
      <c r="F155" s="2945">
        <v>5299371</v>
      </c>
      <c r="G155" s="2944">
        <v>9429627</v>
      </c>
    </row>
    <row r="156" spans="1:7">
      <c r="A156" s="2964">
        <v>19</v>
      </c>
      <c r="B156" s="2955" t="s">
        <v>4803</v>
      </c>
      <c r="C156" s="2984"/>
      <c r="D156" s="2981"/>
      <c r="E156" s="2945"/>
      <c r="F156" s="2945"/>
      <c r="G156" s="2944"/>
    </row>
    <row r="157" spans="1:7">
      <c r="A157" s="2964">
        <v>20</v>
      </c>
      <c r="B157" s="2955"/>
      <c r="C157" s="2984"/>
      <c r="D157" s="2981"/>
      <c r="E157" s="2945"/>
      <c r="F157" s="2945"/>
      <c r="G157" s="2944"/>
    </row>
    <row r="158" spans="1:7">
      <c r="A158" s="2964">
        <v>21</v>
      </c>
      <c r="B158" s="2955" t="s">
        <v>4904</v>
      </c>
      <c r="C158" s="2984">
        <v>118733</v>
      </c>
      <c r="D158" s="2981">
        <v>495</v>
      </c>
      <c r="E158" s="2945">
        <v>27400</v>
      </c>
      <c r="F158" s="2945">
        <v>0</v>
      </c>
      <c r="G158" s="2944">
        <v>91333</v>
      </c>
    </row>
    <row r="159" spans="1:7">
      <c r="A159" s="2964">
        <v>22</v>
      </c>
      <c r="B159" s="2955" t="s">
        <v>4803</v>
      </c>
      <c r="C159" s="2984"/>
      <c r="D159" s="2981"/>
      <c r="E159" s="2945"/>
      <c r="F159" s="2945"/>
      <c r="G159" s="2944"/>
    </row>
    <row r="160" spans="1:7">
      <c r="A160" s="2964">
        <v>23</v>
      </c>
      <c r="B160" s="2955"/>
      <c r="C160" s="2984"/>
      <c r="D160" s="2981"/>
      <c r="E160" s="2945"/>
      <c r="F160" s="2945"/>
      <c r="G160" s="2944"/>
    </row>
    <row r="161" spans="1:7">
      <c r="A161" s="2964">
        <v>24</v>
      </c>
      <c r="B161" s="2979" t="s">
        <v>4905</v>
      </c>
      <c r="C161" s="2984">
        <v>0</v>
      </c>
      <c r="D161" s="2981" t="s">
        <v>4907</v>
      </c>
      <c r="E161" s="2945">
        <v>-7914046</v>
      </c>
      <c r="F161" s="2945">
        <v>-7914046</v>
      </c>
      <c r="G161" s="2944">
        <v>0</v>
      </c>
    </row>
    <row r="162" spans="1:7">
      <c r="A162" s="2964">
        <v>25</v>
      </c>
      <c r="B162" s="2979" t="s">
        <v>4906</v>
      </c>
      <c r="C162" s="2984"/>
      <c r="D162" s="2981"/>
      <c r="E162" s="2945"/>
      <c r="F162" s="2945"/>
      <c r="G162" s="2944"/>
    </row>
    <row r="163" spans="1:7">
      <c r="A163" s="2964">
        <v>26</v>
      </c>
      <c r="B163" s="2955"/>
      <c r="C163" s="2984"/>
      <c r="D163" s="2981"/>
      <c r="E163" s="2945"/>
      <c r="F163" s="2945"/>
      <c r="G163" s="2944"/>
    </row>
    <row r="164" spans="1:7">
      <c r="A164" s="2964">
        <v>27</v>
      </c>
      <c r="B164" s="2955" t="s">
        <v>4908</v>
      </c>
      <c r="C164" s="2984">
        <v>4020139</v>
      </c>
      <c r="D164" s="2981">
        <v>456</v>
      </c>
      <c r="E164" s="2945">
        <v>1127027</v>
      </c>
      <c r="F164" s="2945">
        <v>-2893112</v>
      </c>
      <c r="G164" s="2944">
        <v>0</v>
      </c>
    </row>
    <row r="165" spans="1:7">
      <c r="A165" s="2964">
        <v>28</v>
      </c>
      <c r="B165" s="2955" t="s">
        <v>4803</v>
      </c>
      <c r="C165" s="2984"/>
      <c r="D165" s="2981"/>
      <c r="E165" s="2945"/>
      <c r="F165" s="2945"/>
      <c r="G165" s="2944"/>
    </row>
    <row r="166" spans="1:7">
      <c r="A166" s="2964">
        <v>29</v>
      </c>
      <c r="B166" s="2955"/>
      <c r="C166" s="2984"/>
      <c r="D166" s="2981"/>
      <c r="E166" s="2945"/>
      <c r="F166" s="2945"/>
      <c r="G166" s="2944"/>
    </row>
    <row r="167" spans="1:7">
      <c r="A167" s="2964">
        <v>30</v>
      </c>
      <c r="B167" s="2955" t="s">
        <v>4909</v>
      </c>
      <c r="C167" s="2984"/>
      <c r="D167" s="2981"/>
      <c r="E167" s="2945"/>
      <c r="F167" s="2945"/>
      <c r="G167" s="2944"/>
    </row>
    <row r="168" spans="1:7">
      <c r="A168" s="2964">
        <v>31</v>
      </c>
      <c r="B168" s="2955" t="s">
        <v>4910</v>
      </c>
      <c r="C168" s="2984">
        <v>3163095</v>
      </c>
      <c r="D168" s="2981"/>
      <c r="E168" s="2945"/>
      <c r="F168" s="2945">
        <v>-3136660</v>
      </c>
      <c r="G168" s="2944">
        <v>26435</v>
      </c>
    </row>
    <row r="169" spans="1:7">
      <c r="A169" s="2952">
        <v>32</v>
      </c>
      <c r="B169" s="2957"/>
      <c r="C169" s="2961"/>
      <c r="D169" s="2983"/>
      <c r="E169" s="2962"/>
      <c r="F169" s="2963"/>
      <c r="G169" s="2944"/>
    </row>
    <row r="170" spans="1:7">
      <c r="A170" s="2964">
        <v>33</v>
      </c>
      <c r="B170" s="2957" t="s">
        <v>4911</v>
      </c>
      <c r="C170" s="2961"/>
      <c r="D170" s="2983"/>
      <c r="E170" s="2962"/>
      <c r="F170" s="2963"/>
      <c r="G170" s="2944"/>
    </row>
    <row r="171" spans="1:7">
      <c r="A171" s="2952">
        <v>34</v>
      </c>
      <c r="B171" s="2957" t="s">
        <v>4803</v>
      </c>
      <c r="C171" s="2961">
        <v>3115104</v>
      </c>
      <c r="D171" s="2983">
        <v>495</v>
      </c>
      <c r="E171" s="2962">
        <v>689350</v>
      </c>
      <c r="F171" s="2963">
        <v>-2425754</v>
      </c>
      <c r="G171" s="2944">
        <v>0</v>
      </c>
    </row>
    <row r="172" spans="1:7">
      <c r="A172" s="2964">
        <v>35</v>
      </c>
      <c r="B172" s="2957"/>
      <c r="C172" s="2961"/>
      <c r="D172" s="2983"/>
      <c r="E172" s="2962"/>
      <c r="F172" s="2963"/>
      <c r="G172" s="2944"/>
    </row>
    <row r="173" spans="1:7">
      <c r="A173" s="2952">
        <v>36</v>
      </c>
      <c r="B173" s="2957" t="s">
        <v>4912</v>
      </c>
      <c r="C173" s="2961"/>
      <c r="D173" s="2983"/>
      <c r="E173" s="2962"/>
      <c r="F173" s="2963"/>
      <c r="G173" s="2944"/>
    </row>
    <row r="174" spans="1:7">
      <c r="A174" s="2964">
        <v>37</v>
      </c>
      <c r="B174" s="2957" t="s">
        <v>4881</v>
      </c>
      <c r="C174" s="2961">
        <v>7089267</v>
      </c>
      <c r="D174" s="2983" t="s">
        <v>4907</v>
      </c>
      <c r="E174" s="2962">
        <v>2675600</v>
      </c>
      <c r="F174" s="2963">
        <v>0</v>
      </c>
      <c r="G174" s="2944">
        <v>4413667</v>
      </c>
    </row>
    <row r="175" spans="1:7">
      <c r="A175" s="2952">
        <v>38</v>
      </c>
      <c r="B175" s="2957" t="s">
        <v>4882</v>
      </c>
      <c r="C175" s="2961"/>
      <c r="D175" s="2983"/>
      <c r="E175" s="2962"/>
      <c r="F175" s="2963"/>
      <c r="G175" s="2944"/>
    </row>
    <row r="176" spans="1:7">
      <c r="A176" s="2964">
        <v>39</v>
      </c>
      <c r="B176" s="2957"/>
      <c r="C176" s="2961"/>
      <c r="D176" s="2983"/>
      <c r="E176" s="2962"/>
      <c r="F176" s="2963"/>
      <c r="G176" s="2944"/>
    </row>
    <row r="177" spans="1:7">
      <c r="A177" s="2952">
        <v>40</v>
      </c>
      <c r="B177" s="2957" t="s">
        <v>4913</v>
      </c>
      <c r="C177" s="2961">
        <v>188559</v>
      </c>
      <c r="D177" s="2983">
        <v>495</v>
      </c>
      <c r="E177" s="2962">
        <v>43514</v>
      </c>
      <c r="F177" s="2963">
        <v>0</v>
      </c>
      <c r="G177" s="2944">
        <v>145045</v>
      </c>
    </row>
    <row r="178" spans="1:7">
      <c r="A178" s="2964">
        <v>41</v>
      </c>
      <c r="B178" s="2957" t="s">
        <v>4803</v>
      </c>
      <c r="C178" s="2961"/>
      <c r="D178" s="2983"/>
      <c r="E178" s="2962"/>
      <c r="F178" s="2963"/>
      <c r="G178" s="2944"/>
    </row>
    <row r="179" spans="1:7">
      <c r="A179" s="2952">
        <v>42</v>
      </c>
      <c r="B179" s="2957"/>
      <c r="C179" s="2961"/>
      <c r="D179" s="2983"/>
      <c r="E179" s="2962"/>
      <c r="F179" s="2963"/>
      <c r="G179" s="2944"/>
    </row>
    <row r="180" spans="1:7">
      <c r="A180" s="2964">
        <v>43</v>
      </c>
      <c r="B180" s="2957" t="s">
        <v>4914</v>
      </c>
      <c r="C180" s="2961">
        <v>21818916</v>
      </c>
      <c r="D180" s="2983">
        <v>0</v>
      </c>
      <c r="E180" s="2962">
        <v>0</v>
      </c>
      <c r="F180" s="2963">
        <v>-17304194</v>
      </c>
      <c r="G180" s="2944">
        <v>4514722</v>
      </c>
    </row>
    <row r="181" spans="1:7">
      <c r="A181" s="2952">
        <v>44</v>
      </c>
      <c r="B181" s="2957" t="s">
        <v>4915</v>
      </c>
      <c r="C181" s="2961"/>
      <c r="D181" s="2983"/>
      <c r="E181" s="2962"/>
      <c r="F181" s="2963"/>
      <c r="G181" s="2944"/>
    </row>
    <row r="182" spans="1:7">
      <c r="A182" s="2964">
        <v>45</v>
      </c>
      <c r="B182" s="2939"/>
      <c r="C182" s="2961"/>
      <c r="D182" s="2983"/>
      <c r="E182" s="2963"/>
      <c r="F182" s="2963"/>
      <c r="G182" s="2946"/>
    </row>
    <row r="183" spans="1:7">
      <c r="A183" s="2952">
        <v>46</v>
      </c>
      <c r="B183" s="2957"/>
      <c r="C183" s="2961"/>
      <c r="D183" s="2983"/>
      <c r="E183" s="2962"/>
      <c r="F183" s="2963"/>
      <c r="G183" s="2946"/>
    </row>
    <row r="184" spans="1:7" ht="15.75" thickBot="1">
      <c r="A184" s="2968">
        <v>49</v>
      </c>
      <c r="B184" s="2973" t="s">
        <v>1460</v>
      </c>
      <c r="C184" s="2985">
        <f>SUM(C138:C183)</f>
        <v>65472224</v>
      </c>
      <c r="D184" s="2974"/>
      <c r="E184" s="2942">
        <f>SUM(E138:E183)</f>
        <v>-2998404</v>
      </c>
      <c r="F184" s="2942">
        <f t="shared" ref="F184:G184" si="0">SUM(F138:F183)</f>
        <v>447703233</v>
      </c>
      <c r="G184" s="2942">
        <f t="shared" si="0"/>
        <v>516173861</v>
      </c>
    </row>
    <row r="185" spans="1:7">
      <c r="A185" s="2937" t="s">
        <v>1788</v>
      </c>
      <c r="B185" s="2936"/>
      <c r="C185" s="2936"/>
      <c r="D185" s="2936"/>
      <c r="E185" s="2936"/>
      <c r="F185" s="2936"/>
      <c r="G185" s="2936"/>
    </row>
    <row r="186" spans="1:7">
      <c r="A186" s="2980" t="s">
        <v>4664</v>
      </c>
      <c r="B186" s="2980"/>
      <c r="C186" s="2941"/>
      <c r="D186" s="2941"/>
      <c r="E186" s="2936"/>
      <c r="F186" s="2941"/>
      <c r="G186" s="2941"/>
    </row>
    <row r="187" spans="1:7">
      <c r="A187" s="2941" t="s">
        <v>4916</v>
      </c>
      <c r="B187" s="2941"/>
      <c r="C187" s="2941"/>
      <c r="D187" s="2941"/>
      <c r="E187" s="2941"/>
      <c r="F187" s="2941"/>
      <c r="G187" s="2941"/>
    </row>
    <row r="190" spans="1:7" ht="15.75" thickBot="1">
      <c r="A190" s="2937" t="s">
        <v>4778</v>
      </c>
      <c r="B190" s="2936"/>
      <c r="C190" s="2936"/>
      <c r="D190" s="2936"/>
      <c r="E190" s="2936"/>
      <c r="F190" s="2969"/>
      <c r="G190" s="2975" t="str">
        <f>'Data Sheet'!$C$38</f>
        <v>12/31/2017</v>
      </c>
    </row>
    <row r="191" spans="1:7">
      <c r="A191" s="2947"/>
      <c r="B191" s="2948"/>
      <c r="C191" s="2948"/>
      <c r="D191" s="2948"/>
      <c r="E191" s="2948"/>
      <c r="F191" s="2948"/>
      <c r="G191" s="2938"/>
    </row>
    <row r="192" spans="1:7">
      <c r="A192" s="2970" t="s">
        <v>1632</v>
      </c>
      <c r="B192" s="2941"/>
      <c r="C192" s="2941"/>
      <c r="D192" s="2941"/>
      <c r="E192" s="2941"/>
      <c r="F192" s="2941"/>
      <c r="G192" s="2971"/>
    </row>
    <row r="193" spans="1:7">
      <c r="A193" s="2949"/>
      <c r="B193" s="2940"/>
      <c r="C193" s="2940"/>
      <c r="D193" s="2940"/>
      <c r="E193" s="2940"/>
      <c r="F193" s="2940"/>
      <c r="G193" s="2958"/>
    </row>
    <row r="194" spans="1:7">
      <c r="A194" s="2972"/>
      <c r="B194" s="2951"/>
      <c r="C194" s="2976" t="s">
        <v>3975</v>
      </c>
      <c r="D194" s="2959" t="s">
        <v>1457</v>
      </c>
      <c r="E194" s="2950"/>
      <c r="F194" s="2951"/>
      <c r="G194" s="2960"/>
    </row>
    <row r="195" spans="1:7">
      <c r="A195" s="2964"/>
      <c r="B195" s="2953" t="s">
        <v>1458</v>
      </c>
      <c r="C195" s="2977" t="s">
        <v>3976</v>
      </c>
      <c r="D195" s="2953" t="s">
        <v>176</v>
      </c>
      <c r="E195" s="2953" t="s">
        <v>1838</v>
      </c>
      <c r="F195" s="2953" t="s">
        <v>540</v>
      </c>
      <c r="G195" s="2954" t="s">
        <v>3192</v>
      </c>
    </row>
    <row r="196" spans="1:7">
      <c r="A196" s="2964" t="s">
        <v>573</v>
      </c>
      <c r="B196" s="2953" t="s">
        <v>1682</v>
      </c>
      <c r="C196" s="2977" t="s">
        <v>4413</v>
      </c>
      <c r="D196" s="2953" t="s">
        <v>2229</v>
      </c>
      <c r="E196" s="2955"/>
      <c r="F196" s="2955"/>
      <c r="G196" s="2954" t="s">
        <v>2517</v>
      </c>
    </row>
    <row r="197" spans="1:7">
      <c r="A197" s="2965" t="s">
        <v>1459</v>
      </c>
      <c r="B197" s="2966" t="s">
        <v>3553</v>
      </c>
      <c r="C197" s="2978" t="s">
        <v>3022</v>
      </c>
      <c r="D197" s="2966" t="s">
        <v>3023</v>
      </c>
      <c r="E197" s="2966" t="s">
        <v>3024</v>
      </c>
      <c r="F197" s="2956" t="s">
        <v>545</v>
      </c>
      <c r="G197" s="2956" t="s">
        <v>560</v>
      </c>
    </row>
    <row r="198" spans="1:7" s="2937" customFormat="1">
      <c r="A198" s="2964">
        <v>1</v>
      </c>
      <c r="B198" s="2955" t="s">
        <v>4917</v>
      </c>
      <c r="C198" s="2984">
        <v>2527645</v>
      </c>
      <c r="D198" s="2953"/>
      <c r="E198" s="2945">
        <v>0</v>
      </c>
      <c r="F198" s="2945">
        <v>-2688392</v>
      </c>
      <c r="G198" s="2944">
        <v>-160747</v>
      </c>
    </row>
    <row r="199" spans="1:7" s="2937" customFormat="1">
      <c r="A199" s="2964">
        <v>2</v>
      </c>
      <c r="B199" s="2953"/>
      <c r="C199" s="2922"/>
      <c r="D199" s="2953"/>
      <c r="E199" s="2953"/>
      <c r="F199" s="2953"/>
      <c r="G199" s="2954"/>
    </row>
    <row r="200" spans="1:7">
      <c r="A200" s="2964">
        <v>3</v>
      </c>
      <c r="B200" s="2955" t="s">
        <v>4918</v>
      </c>
      <c r="C200" s="2984"/>
      <c r="D200" s="2955"/>
      <c r="E200" s="2967"/>
      <c r="F200" s="2967"/>
      <c r="G200" s="2943"/>
    </row>
    <row r="201" spans="1:7">
      <c r="A201" s="2964">
        <v>4</v>
      </c>
      <c r="B201" s="2955" t="s">
        <v>4919</v>
      </c>
      <c r="C201" s="2984">
        <v>962502</v>
      </c>
      <c r="D201" s="2955"/>
      <c r="E201" s="2945">
        <v>0</v>
      </c>
      <c r="F201" s="2945">
        <v>-5113</v>
      </c>
      <c r="G201" s="2944">
        <v>957389</v>
      </c>
    </row>
    <row r="202" spans="1:7">
      <c r="A202" s="2964">
        <v>5</v>
      </c>
      <c r="B202" s="2955"/>
      <c r="C202" s="2984"/>
      <c r="D202" s="2955"/>
      <c r="E202" s="2945"/>
      <c r="F202" s="2945"/>
      <c r="G202" s="2944"/>
    </row>
    <row r="203" spans="1:7">
      <c r="A203" s="2964">
        <v>6</v>
      </c>
      <c r="B203" s="2955" t="s">
        <v>6079</v>
      </c>
      <c r="C203" s="2984">
        <v>7846451</v>
      </c>
      <c r="D203" s="2955"/>
      <c r="E203" s="2945">
        <v>0</v>
      </c>
      <c r="F203" s="2945">
        <v>4368945</v>
      </c>
      <c r="G203" s="2944">
        <v>12215396</v>
      </c>
    </row>
    <row r="204" spans="1:7">
      <c r="A204" s="2964">
        <v>7</v>
      </c>
      <c r="B204" s="2955" t="s">
        <v>4919</v>
      </c>
      <c r="C204" s="2984"/>
      <c r="D204" s="2955"/>
      <c r="E204" s="2945"/>
      <c r="F204" s="2945"/>
      <c r="G204" s="2944"/>
    </row>
    <row r="205" spans="1:7">
      <c r="A205" s="2964">
        <v>8</v>
      </c>
      <c r="B205" s="2955"/>
      <c r="C205" s="2984"/>
      <c r="D205" s="2955"/>
      <c r="E205" s="2945"/>
      <c r="F205" s="2945"/>
      <c r="G205" s="2944"/>
    </row>
    <row r="206" spans="1:7">
      <c r="A206" s="2964">
        <v>9</v>
      </c>
      <c r="B206" s="2955" t="s">
        <v>4920</v>
      </c>
      <c r="C206" s="2984">
        <v>-356525</v>
      </c>
      <c r="D206" s="2955"/>
      <c r="E206" s="2945">
        <v>0</v>
      </c>
      <c r="F206" s="2945">
        <v>442720</v>
      </c>
      <c r="G206" s="2944">
        <v>86195</v>
      </c>
    </row>
    <row r="207" spans="1:7">
      <c r="A207" s="2964">
        <v>10</v>
      </c>
      <c r="B207" s="2955" t="s">
        <v>4921</v>
      </c>
      <c r="C207" s="2984"/>
      <c r="D207" s="2955"/>
      <c r="E207" s="2945"/>
      <c r="F207" s="2945"/>
      <c r="G207" s="2944"/>
    </row>
    <row r="208" spans="1:7">
      <c r="A208" s="2964">
        <v>11</v>
      </c>
      <c r="B208" s="2955"/>
      <c r="C208" s="2984"/>
      <c r="D208" s="2955"/>
      <c r="E208" s="2945"/>
      <c r="F208" s="2945"/>
      <c r="G208" s="2944"/>
    </row>
    <row r="209" spans="1:7">
      <c r="A209" s="2964">
        <v>12</v>
      </c>
      <c r="B209" s="2955" t="s">
        <v>4826</v>
      </c>
      <c r="C209" s="2984">
        <v>1188760</v>
      </c>
      <c r="D209" s="2955"/>
      <c r="E209" s="2945">
        <v>0</v>
      </c>
      <c r="F209" s="2945">
        <v>-1078553</v>
      </c>
      <c r="G209" s="2944">
        <v>110207</v>
      </c>
    </row>
    <row r="210" spans="1:7">
      <c r="A210" s="2964">
        <v>13</v>
      </c>
      <c r="B210" s="2955"/>
      <c r="C210" s="2984"/>
      <c r="D210" s="2955"/>
      <c r="E210" s="2945"/>
      <c r="F210" s="2945"/>
      <c r="G210" s="2944"/>
    </row>
    <row r="211" spans="1:7">
      <c r="A211" s="2964">
        <v>14</v>
      </c>
      <c r="B211" s="2955" t="s">
        <v>4922</v>
      </c>
      <c r="C211" s="2984">
        <v>2184979</v>
      </c>
      <c r="D211" s="2955"/>
      <c r="E211" s="2945">
        <v>0</v>
      </c>
      <c r="F211" s="2945"/>
      <c r="G211" s="2944">
        <v>2184979</v>
      </c>
    </row>
    <row r="212" spans="1:7">
      <c r="A212" s="2964">
        <v>15</v>
      </c>
      <c r="B212" s="2955" t="s">
        <v>4923</v>
      </c>
      <c r="C212" s="2984"/>
      <c r="D212" s="2955"/>
      <c r="E212" s="2945"/>
      <c r="F212" s="2945"/>
      <c r="G212" s="2944"/>
    </row>
    <row r="213" spans="1:7">
      <c r="A213" s="2964">
        <v>16</v>
      </c>
      <c r="B213" s="2955"/>
      <c r="C213" s="2984"/>
      <c r="D213" s="2955"/>
      <c r="E213" s="2945"/>
      <c r="F213" s="2945"/>
      <c r="G213" s="2944"/>
    </row>
    <row r="214" spans="1:7">
      <c r="A214" s="2964">
        <v>17</v>
      </c>
      <c r="B214" s="2955" t="s">
        <v>4924</v>
      </c>
      <c r="C214" s="2984">
        <v>221062</v>
      </c>
      <c r="D214" s="2955"/>
      <c r="E214" s="2945">
        <v>0</v>
      </c>
      <c r="F214" s="2945">
        <v>7266203</v>
      </c>
      <c r="G214" s="2944">
        <v>7487265</v>
      </c>
    </row>
    <row r="215" spans="1:7">
      <c r="A215" s="2964">
        <v>18</v>
      </c>
      <c r="B215" s="2955"/>
      <c r="C215" s="2984"/>
      <c r="D215" s="2955"/>
      <c r="E215" s="2945"/>
      <c r="F215" s="2945"/>
      <c r="G215" s="2944"/>
    </row>
    <row r="216" spans="1:7">
      <c r="A216" s="2964">
        <v>19</v>
      </c>
      <c r="B216" s="2955" t="s">
        <v>4925</v>
      </c>
      <c r="C216" s="2984"/>
      <c r="D216" s="2955"/>
      <c r="E216" s="2945"/>
      <c r="F216" s="2945"/>
      <c r="G216" s="2944"/>
    </row>
    <row r="217" spans="1:7">
      <c r="A217" s="2964">
        <v>20</v>
      </c>
      <c r="B217" s="2955" t="s">
        <v>4798</v>
      </c>
      <c r="C217" s="2984">
        <v>300667</v>
      </c>
      <c r="D217" s="2955"/>
      <c r="E217" s="2945">
        <v>0</v>
      </c>
      <c r="F217" s="2945">
        <v>-480146</v>
      </c>
      <c r="G217" s="2944">
        <v>-179479</v>
      </c>
    </row>
    <row r="218" spans="1:7">
      <c r="A218" s="2964">
        <v>21</v>
      </c>
      <c r="B218" s="2955"/>
      <c r="C218" s="2984"/>
      <c r="D218" s="2955"/>
      <c r="E218" s="2945"/>
      <c r="F218" s="2945"/>
      <c r="G218" s="2944"/>
    </row>
    <row r="219" spans="1:7">
      <c r="A219" s="2964">
        <v>22</v>
      </c>
      <c r="B219" s="2955" t="s">
        <v>4926</v>
      </c>
      <c r="C219" s="2984">
        <v>129206</v>
      </c>
      <c r="D219" s="2955">
        <v>495</v>
      </c>
      <c r="E219" s="2945">
        <v>8332</v>
      </c>
      <c r="F219" s="2945">
        <v>-19897</v>
      </c>
      <c r="G219" s="2944">
        <v>100977</v>
      </c>
    </row>
    <row r="220" spans="1:7">
      <c r="A220" s="2964">
        <v>23</v>
      </c>
      <c r="B220" s="2955"/>
      <c r="C220" s="2984"/>
      <c r="D220" s="2955"/>
      <c r="E220" s="2945"/>
      <c r="F220" s="2945"/>
      <c r="G220" s="2944"/>
    </row>
    <row r="221" spans="1:7">
      <c r="A221" s="2964">
        <v>24</v>
      </c>
      <c r="B221" s="2955"/>
      <c r="C221" s="2984"/>
      <c r="D221" s="2955"/>
      <c r="E221" s="2945"/>
      <c r="F221" s="2945"/>
      <c r="G221" s="2944"/>
    </row>
    <row r="222" spans="1:7">
      <c r="A222" s="2964">
        <v>25</v>
      </c>
      <c r="B222" s="2955"/>
      <c r="C222" s="2984"/>
      <c r="D222" s="2955"/>
      <c r="E222" s="2945"/>
      <c r="F222" s="2945"/>
      <c r="G222" s="2944"/>
    </row>
    <row r="223" spans="1:7">
      <c r="A223" s="2964">
        <v>26</v>
      </c>
      <c r="B223" s="2955"/>
      <c r="C223" s="2984"/>
      <c r="D223" s="2955"/>
      <c r="E223" s="2945"/>
      <c r="F223" s="2945"/>
      <c r="G223" s="2944"/>
    </row>
    <row r="224" spans="1:7">
      <c r="A224" s="2964">
        <v>27</v>
      </c>
      <c r="B224" s="2955"/>
      <c r="C224" s="2984"/>
      <c r="D224" s="2955"/>
      <c r="E224" s="2945"/>
      <c r="F224" s="2945"/>
      <c r="G224" s="2944"/>
    </row>
    <row r="225" spans="1:7">
      <c r="A225" s="2964">
        <v>28</v>
      </c>
      <c r="B225" s="2955"/>
      <c r="C225" s="2984"/>
      <c r="D225" s="2955"/>
      <c r="E225" s="2945"/>
      <c r="F225" s="2945"/>
      <c r="G225" s="2944"/>
    </row>
    <row r="226" spans="1:7">
      <c r="A226" s="2964">
        <v>29</v>
      </c>
      <c r="B226" s="2955"/>
      <c r="C226" s="2984"/>
      <c r="D226" s="2955"/>
      <c r="E226" s="2945"/>
      <c r="F226" s="2945"/>
      <c r="G226" s="2944"/>
    </row>
    <row r="227" spans="1:7">
      <c r="A227" s="2964">
        <v>30</v>
      </c>
      <c r="B227" s="2955"/>
      <c r="C227" s="2984"/>
      <c r="D227" s="2955"/>
      <c r="E227" s="2945"/>
      <c r="F227" s="2945"/>
      <c r="G227" s="2944"/>
    </row>
    <row r="228" spans="1:7">
      <c r="A228" s="2964">
        <v>31</v>
      </c>
      <c r="B228" s="2957"/>
      <c r="C228" s="2961"/>
      <c r="D228" s="2939"/>
      <c r="E228" s="2962"/>
      <c r="F228" s="2963"/>
      <c r="G228" s="2944"/>
    </row>
    <row r="229" spans="1:7">
      <c r="A229" s="2964">
        <v>32</v>
      </c>
      <c r="B229" s="2957"/>
      <c r="C229" s="2961"/>
      <c r="D229" s="2939"/>
      <c r="E229" s="2962"/>
      <c r="F229" s="2963"/>
      <c r="G229" s="2944"/>
    </row>
    <row r="230" spans="1:7">
      <c r="A230" s="2964">
        <v>33</v>
      </c>
      <c r="B230" s="2957"/>
      <c r="C230" s="2961"/>
      <c r="D230" s="2939"/>
      <c r="E230" s="2962"/>
      <c r="F230" s="2963"/>
      <c r="G230" s="2944"/>
    </row>
    <row r="231" spans="1:7">
      <c r="A231" s="2964">
        <v>34</v>
      </c>
      <c r="B231" s="2957"/>
      <c r="C231" s="2961"/>
      <c r="D231" s="2939"/>
      <c r="E231" s="2962"/>
      <c r="F231" s="2963"/>
      <c r="G231" s="2944"/>
    </row>
    <row r="232" spans="1:7">
      <c r="A232" s="2964">
        <v>35</v>
      </c>
      <c r="B232" s="2957"/>
      <c r="C232" s="2961"/>
      <c r="D232" s="2939"/>
      <c r="E232" s="2962"/>
      <c r="F232" s="2963"/>
      <c r="G232" s="2944"/>
    </row>
    <row r="233" spans="1:7">
      <c r="A233" s="2964">
        <v>36</v>
      </c>
      <c r="B233" s="2957"/>
      <c r="C233" s="2961"/>
      <c r="D233" s="2939"/>
      <c r="E233" s="2962"/>
      <c r="F233" s="2963"/>
      <c r="G233" s="2944"/>
    </row>
    <row r="234" spans="1:7">
      <c r="A234" s="2964">
        <v>37</v>
      </c>
      <c r="B234" s="2957"/>
      <c r="C234" s="2961"/>
      <c r="D234" s="2939"/>
      <c r="E234" s="2962"/>
      <c r="F234" s="2963"/>
      <c r="G234" s="2944"/>
    </row>
    <row r="235" spans="1:7">
      <c r="A235" s="2964">
        <v>38</v>
      </c>
      <c r="B235" s="2957"/>
      <c r="C235" s="2961"/>
      <c r="D235" s="2939"/>
      <c r="E235" s="2962"/>
      <c r="F235" s="2963"/>
      <c r="G235" s="2944"/>
    </row>
    <row r="236" spans="1:7">
      <c r="A236" s="2964">
        <v>39</v>
      </c>
      <c r="B236" s="2957"/>
      <c r="C236" s="2961"/>
      <c r="D236" s="2939"/>
      <c r="E236" s="2962"/>
      <c r="F236" s="2963"/>
      <c r="G236" s="2944"/>
    </row>
    <row r="237" spans="1:7">
      <c r="A237" s="2964">
        <v>40</v>
      </c>
      <c r="B237" s="2957"/>
      <c r="C237" s="2961"/>
      <c r="D237" s="2939"/>
      <c r="E237" s="2962"/>
      <c r="F237" s="2963"/>
      <c r="G237" s="2944"/>
    </row>
    <row r="238" spans="1:7">
      <c r="A238" s="2964">
        <v>41</v>
      </c>
      <c r="B238" s="2957"/>
      <c r="C238" s="2961"/>
      <c r="D238" s="2939"/>
      <c r="E238" s="2962"/>
      <c r="F238" s="2963"/>
      <c r="G238" s="2944"/>
    </row>
    <row r="239" spans="1:7">
      <c r="A239" s="2964">
        <v>42</v>
      </c>
      <c r="B239" s="2957"/>
      <c r="C239" s="2961"/>
      <c r="D239" s="2939"/>
      <c r="E239" s="2962"/>
      <c r="F239" s="2963"/>
      <c r="G239" s="2944"/>
    </row>
    <row r="240" spans="1:7">
      <c r="A240" s="2964">
        <v>43</v>
      </c>
      <c r="B240" s="2957"/>
      <c r="C240" s="2961"/>
      <c r="D240" s="2939"/>
      <c r="E240" s="2962"/>
      <c r="F240" s="2963"/>
      <c r="G240" s="2944"/>
    </row>
    <row r="241" spans="1:7">
      <c r="A241" s="2964">
        <v>44</v>
      </c>
      <c r="B241" s="2939"/>
      <c r="C241" s="2961"/>
      <c r="D241" s="2939"/>
      <c r="E241" s="2963"/>
      <c r="F241" s="2963"/>
      <c r="G241" s="2946"/>
    </row>
    <row r="242" spans="1:7">
      <c r="A242" s="2964">
        <v>45</v>
      </c>
      <c r="B242" s="2957"/>
      <c r="C242" s="2961"/>
      <c r="D242" s="2939"/>
      <c r="E242" s="2962"/>
      <c r="F242" s="2963"/>
      <c r="G242" s="2946"/>
    </row>
    <row r="243" spans="1:7" ht="15.75" thickBot="1">
      <c r="A243" s="2964"/>
      <c r="B243" s="2973" t="s">
        <v>1460</v>
      </c>
      <c r="C243" s="2985">
        <f>SUM(C198:C242)</f>
        <v>15004747</v>
      </c>
      <c r="D243" s="2974"/>
      <c r="E243" s="2942">
        <f>SUM(E198:E242)</f>
        <v>8332</v>
      </c>
      <c r="F243" s="2942">
        <f t="shared" ref="F243:G243" si="1">SUM(F198:F242)</f>
        <v>7805767</v>
      </c>
      <c r="G243" s="2942">
        <f t="shared" si="1"/>
        <v>22802182</v>
      </c>
    </row>
    <row r="245" spans="1:7">
      <c r="C245" s="2941"/>
      <c r="D245" s="2941" t="s">
        <v>5730</v>
      </c>
    </row>
  </sheetData>
  <printOptions horizontalCentered="1" verticalCentered="1"/>
  <pageMargins left="0.5" right="0.5" top="0.5" bottom="0.5" header="0.5" footer="0.5"/>
  <pageSetup scale="65" fitToHeight="2" orientation="portrait" r:id="rId1"/>
  <headerFooter alignWithMargins="0"/>
  <rowBreaks count="4" manualBreakCount="4">
    <brk id="66" max="6" man="1"/>
    <brk id="128" max="6" man="1"/>
    <brk id="188" max="6" man="1"/>
    <brk id="246" max="6"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J77"/>
  <sheetViews>
    <sheetView defaultGridColor="0" view="pageBreakPreview" colorId="22" zoomScale="80" zoomScaleNormal="80" zoomScaleSheetLayoutView="80" workbookViewId="0">
      <selection activeCell="H3" sqref="H3"/>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1799</v>
      </c>
      <c r="B1" s="44"/>
      <c r="C1" s="46" t="s">
        <v>3290</v>
      </c>
      <c r="D1" s="59" t="s">
        <v>1801</v>
      </c>
      <c r="E1" s="492" t="s">
        <v>1802</v>
      </c>
      <c r="F1" s="43" t="s">
        <v>1799</v>
      </c>
      <c r="G1" s="59" t="s">
        <v>3290</v>
      </c>
      <c r="H1" s="493" t="s">
        <v>1801</v>
      </c>
      <c r="I1" s="59" t="s">
        <v>1802</v>
      </c>
      <c r="J1" s="60"/>
    </row>
    <row r="2" spans="1:10">
      <c r="A2" s="72" t="s">
        <v>1788</v>
      </c>
      <c r="B2" s="65"/>
      <c r="C2" s="30" t="s">
        <v>1723</v>
      </c>
      <c r="D2" s="57" t="s">
        <v>1804</v>
      </c>
      <c r="E2" s="49"/>
      <c r="F2" s="72" t="s">
        <v>1788</v>
      </c>
      <c r="G2" s="57" t="s">
        <v>1723</v>
      </c>
      <c r="H2" s="57" t="s">
        <v>1804</v>
      </c>
      <c r="I2" s="918"/>
      <c r="J2" s="39"/>
    </row>
    <row r="3" spans="1:10" ht="15" customHeight="1">
      <c r="A3" s="2877" t="str">
        <f>'Data Sheet'!$C$25</f>
        <v xml:space="preserve">New York State Electric &amp; Gas Corporation </v>
      </c>
      <c r="B3" s="115"/>
      <c r="C3" s="38" t="s">
        <v>1725</v>
      </c>
      <c r="D3" s="919" t="s">
        <v>1788</v>
      </c>
      <c r="E3" s="2986">
        <v>43100</v>
      </c>
      <c r="F3" s="2877" t="str">
        <f>'Data Sheet'!$C$25</f>
        <v xml:space="preserve">New York State Electric &amp; Gas Corporation </v>
      </c>
      <c r="G3" s="116" t="s">
        <v>1725</v>
      </c>
      <c r="H3" s="1252" t="s">
        <v>1788</v>
      </c>
      <c r="I3" s="2986">
        <v>43100</v>
      </c>
      <c r="J3" s="132"/>
    </row>
    <row r="4" spans="1:10" ht="15" customHeight="1">
      <c r="A4" s="494" t="s">
        <v>1464</v>
      </c>
      <c r="B4" s="495"/>
      <c r="C4" s="495"/>
      <c r="D4" s="495"/>
      <c r="E4" s="496"/>
      <c r="F4" s="494" t="s">
        <v>1465</v>
      </c>
      <c r="G4" s="231"/>
      <c r="H4" s="495"/>
      <c r="I4" s="495"/>
      <c r="J4" s="496"/>
    </row>
    <row r="5" spans="1:10">
      <c r="A5" s="34"/>
      <c r="B5" s="30"/>
      <c r="C5" s="30"/>
      <c r="D5" s="30"/>
      <c r="E5" s="39"/>
      <c r="F5" s="497"/>
      <c r="G5" s="498"/>
      <c r="H5" s="498"/>
      <c r="I5" s="498"/>
      <c r="J5" s="161"/>
    </row>
    <row r="6" spans="1:10">
      <c r="A6" s="34"/>
      <c r="B6" s="30"/>
      <c r="C6" s="30"/>
      <c r="E6" s="39"/>
      <c r="F6" s="34"/>
      <c r="G6" s="30"/>
      <c r="H6" s="30"/>
      <c r="I6" s="30"/>
      <c r="J6" s="39"/>
    </row>
    <row r="7" spans="1:10" ht="18">
      <c r="A7" s="72"/>
      <c r="B7" s="1418" t="s">
        <v>3980</v>
      </c>
      <c r="C7" s="1418"/>
      <c r="D7" s="499" t="s">
        <v>4369</v>
      </c>
      <c r="E7" s="39"/>
      <c r="F7" s="2670" t="s">
        <v>3987</v>
      </c>
      <c r="G7" s="2671"/>
      <c r="H7" s="499" t="s">
        <v>3989</v>
      </c>
      <c r="I7" s="499"/>
      <c r="J7" s="39"/>
    </row>
    <row r="8" spans="1:10" ht="18">
      <c r="A8" s="72"/>
      <c r="B8" s="1418" t="s">
        <v>3981</v>
      </c>
      <c r="C8" s="1418"/>
      <c r="D8" s="499" t="s">
        <v>4370</v>
      </c>
      <c r="E8" s="39"/>
      <c r="F8" s="2670" t="s">
        <v>3982</v>
      </c>
      <c r="G8" s="2671"/>
      <c r="H8" s="499" t="s">
        <v>1466</v>
      </c>
      <c r="I8" s="499"/>
      <c r="J8" s="39"/>
    </row>
    <row r="9" spans="1:10" ht="18">
      <c r="A9" s="72"/>
      <c r="B9" s="1418" t="s">
        <v>4371</v>
      </c>
      <c r="C9" s="1418"/>
      <c r="D9" s="499" t="s">
        <v>4372</v>
      </c>
      <c r="E9" s="39"/>
      <c r="F9" s="500" t="s">
        <v>3988</v>
      </c>
      <c r="G9" s="499"/>
      <c r="H9" s="499" t="s">
        <v>1467</v>
      </c>
      <c r="I9" s="499"/>
      <c r="J9" s="39"/>
    </row>
    <row r="10" spans="1:10" ht="18">
      <c r="A10" s="72"/>
      <c r="B10" s="1418" t="s">
        <v>4373</v>
      </c>
      <c r="C10" s="1418"/>
      <c r="D10" s="499" t="s">
        <v>4374</v>
      </c>
      <c r="E10" s="39"/>
      <c r="F10" s="500" t="s">
        <v>3983</v>
      </c>
      <c r="G10" s="499"/>
      <c r="H10" s="499" t="s">
        <v>4375</v>
      </c>
      <c r="I10" s="499"/>
      <c r="J10" s="39"/>
    </row>
    <row r="11" spans="1:10" ht="18">
      <c r="A11" s="72"/>
      <c r="B11" s="499" t="s">
        <v>4376</v>
      </c>
      <c r="C11" s="30"/>
      <c r="D11" s="499" t="s">
        <v>4377</v>
      </c>
      <c r="E11" s="39"/>
      <c r="F11" s="500" t="s">
        <v>3984</v>
      </c>
      <c r="G11" s="499"/>
      <c r="H11" s="499" t="s">
        <v>266</v>
      </c>
      <c r="I11" s="499"/>
      <c r="J11" s="39"/>
    </row>
    <row r="12" spans="1:10" ht="18">
      <c r="A12" s="72"/>
      <c r="B12" s="499" t="s">
        <v>4378</v>
      </c>
      <c r="C12" s="30"/>
      <c r="D12" s="499" t="s">
        <v>4379</v>
      </c>
      <c r="E12" s="39"/>
      <c r="F12" s="500" t="s">
        <v>3985</v>
      </c>
      <c r="G12" s="499"/>
      <c r="H12" s="499" t="s">
        <v>3990</v>
      </c>
      <c r="I12" s="499"/>
      <c r="J12" s="39"/>
    </row>
    <row r="13" spans="1:10" ht="18">
      <c r="A13" s="72"/>
      <c r="B13" s="499" t="s">
        <v>4380</v>
      </c>
      <c r="C13" s="30"/>
      <c r="D13" s="499" t="s">
        <v>4381</v>
      </c>
      <c r="E13" s="39"/>
      <c r="F13" s="500" t="s">
        <v>3986</v>
      </c>
      <c r="G13" s="499"/>
      <c r="H13" s="499" t="s">
        <v>268</v>
      </c>
      <c r="I13" s="499"/>
      <c r="J13" s="39"/>
    </row>
    <row r="14" spans="1:10" ht="18">
      <c r="A14" s="72"/>
      <c r="B14" s="499" t="s">
        <v>4382</v>
      </c>
      <c r="C14" s="30"/>
      <c r="D14" s="499" t="s">
        <v>268</v>
      </c>
      <c r="E14" s="39"/>
      <c r="F14" s="500" t="s">
        <v>267</v>
      </c>
      <c r="G14" s="499"/>
      <c r="H14" s="499"/>
      <c r="I14" s="499"/>
      <c r="J14" s="39"/>
    </row>
    <row r="15" spans="1:10" ht="18">
      <c r="A15" s="72"/>
      <c r="B15" s="499" t="s">
        <v>4383</v>
      </c>
      <c r="C15" s="30"/>
      <c r="D15" s="499"/>
      <c r="E15" s="39"/>
      <c r="F15" s="500"/>
      <c r="G15" s="499"/>
      <c r="H15" s="499"/>
      <c r="I15" s="499"/>
      <c r="J15" s="39"/>
    </row>
    <row r="16" spans="1:10">
      <c r="A16" s="34"/>
      <c r="D16" s="30"/>
      <c r="E16" s="39"/>
      <c r="F16" s="34"/>
      <c r="G16" s="30"/>
      <c r="H16" s="30"/>
      <c r="I16" s="30"/>
      <c r="J16" s="39"/>
    </row>
    <row r="17" spans="1:10">
      <c r="A17" s="37"/>
      <c r="B17" s="38"/>
      <c r="C17" s="38"/>
      <c r="D17" s="32"/>
      <c r="E17" s="33"/>
      <c r="F17" s="37"/>
      <c r="G17" s="38"/>
      <c r="H17" s="38"/>
      <c r="I17" s="38"/>
      <c r="J17" s="132"/>
    </row>
    <row r="18" spans="1:10">
      <c r="A18" s="497"/>
      <c r="B18" s="498"/>
      <c r="C18" s="498"/>
      <c r="D18" s="501" t="s">
        <v>269</v>
      </c>
      <c r="E18" s="496"/>
      <c r="F18" s="230" t="s">
        <v>270</v>
      </c>
      <c r="G18" s="495"/>
      <c r="H18" s="501" t="s">
        <v>271</v>
      </c>
      <c r="I18" s="495"/>
      <c r="J18" s="209"/>
    </row>
    <row r="19" spans="1:10">
      <c r="A19" s="660" t="s">
        <v>1728</v>
      </c>
      <c r="B19" s="162" t="s">
        <v>272</v>
      </c>
      <c r="C19" s="30"/>
      <c r="D19" s="2472" t="s">
        <v>273</v>
      </c>
      <c r="E19" s="174" t="s">
        <v>274</v>
      </c>
      <c r="F19" s="660" t="s">
        <v>273</v>
      </c>
      <c r="G19" s="2472" t="s">
        <v>275</v>
      </c>
      <c r="H19" s="2472" t="s">
        <v>276</v>
      </c>
      <c r="I19" s="2472" t="s">
        <v>277</v>
      </c>
      <c r="J19" s="49" t="s">
        <v>1728</v>
      </c>
    </row>
    <row r="20" spans="1:10">
      <c r="A20" s="34"/>
      <c r="B20" s="30"/>
      <c r="C20" s="30"/>
      <c r="D20" s="2472"/>
      <c r="E20" s="174" t="s">
        <v>180</v>
      </c>
      <c r="F20" s="34"/>
      <c r="G20" s="57"/>
      <c r="H20" s="57"/>
      <c r="I20" s="57"/>
      <c r="J20" s="49"/>
    </row>
    <row r="21" spans="1:10">
      <c r="A21" s="670" t="s">
        <v>1731</v>
      </c>
      <c r="B21" s="197" t="s">
        <v>3021</v>
      </c>
      <c r="C21" s="38"/>
      <c r="D21" s="155" t="s">
        <v>3022</v>
      </c>
      <c r="E21" s="175" t="s">
        <v>3023</v>
      </c>
      <c r="F21" s="670" t="s">
        <v>3024</v>
      </c>
      <c r="G21" s="155" t="s">
        <v>2346</v>
      </c>
      <c r="H21" s="155" t="s">
        <v>2347</v>
      </c>
      <c r="I21" s="155" t="s">
        <v>2348</v>
      </c>
      <c r="J21" s="133" t="s">
        <v>1731</v>
      </c>
    </row>
    <row r="22" spans="1:10">
      <c r="A22" s="502">
        <v>1</v>
      </c>
      <c r="B22" s="671" t="s">
        <v>278</v>
      </c>
      <c r="C22" s="504"/>
      <c r="D22" s="505"/>
      <c r="E22" s="506"/>
      <c r="F22" s="507"/>
      <c r="G22" s="508"/>
      <c r="H22" s="508"/>
      <c r="I22" s="508"/>
      <c r="J22" s="2680">
        <v>1</v>
      </c>
    </row>
    <row r="23" spans="1:10">
      <c r="A23" s="502">
        <v>2</v>
      </c>
      <c r="B23" s="2802" t="s">
        <v>4359</v>
      </c>
      <c r="C23" s="2672"/>
      <c r="D23" s="505"/>
      <c r="E23" s="506"/>
      <c r="F23" s="507"/>
      <c r="G23" s="508"/>
      <c r="H23" s="508"/>
      <c r="I23" s="508"/>
      <c r="J23" s="2680">
        <v>2</v>
      </c>
    </row>
    <row r="24" spans="1:10">
      <c r="A24" s="502">
        <v>3</v>
      </c>
      <c r="B24" s="2673" t="s">
        <v>279</v>
      </c>
      <c r="C24" s="2672"/>
      <c r="D24" s="2674">
        <v>615694811</v>
      </c>
      <c r="E24" s="2675">
        <v>589102205</v>
      </c>
      <c r="F24" s="2676">
        <v>5160518</v>
      </c>
      <c r="G24" s="2677">
        <v>5123827</v>
      </c>
      <c r="H24" s="2677">
        <v>622558</v>
      </c>
      <c r="I24" s="2677">
        <v>608584</v>
      </c>
      <c r="J24" s="2680">
        <v>3</v>
      </c>
    </row>
    <row r="25" spans="1:10">
      <c r="A25" s="502">
        <v>4</v>
      </c>
      <c r="B25" s="2673" t="s">
        <v>280</v>
      </c>
      <c r="C25" s="2672"/>
      <c r="D25" s="505"/>
      <c r="E25" s="506"/>
      <c r="F25" s="507"/>
      <c r="G25" s="508"/>
      <c r="H25" s="508"/>
      <c r="I25" s="508"/>
      <c r="J25" s="2680">
        <v>4</v>
      </c>
    </row>
    <row r="26" spans="1:10">
      <c r="A26" s="502">
        <v>5</v>
      </c>
      <c r="B26" s="2673" t="s">
        <v>4360</v>
      </c>
      <c r="C26" s="2672"/>
      <c r="D26" s="2674">
        <v>132595132</v>
      </c>
      <c r="E26" s="2675">
        <v>126411234</v>
      </c>
      <c r="F26" s="2676">
        <v>1283678</v>
      </c>
      <c r="G26" s="2677">
        <v>1209002</v>
      </c>
      <c r="H26" s="2677">
        <v>68447</v>
      </c>
      <c r="I26" s="2677">
        <v>67418</v>
      </c>
      <c r="J26" s="2680">
        <v>5</v>
      </c>
    </row>
    <row r="27" spans="1:10">
      <c r="A27" s="502">
        <v>6</v>
      </c>
      <c r="B27" s="2673" t="s">
        <v>4361</v>
      </c>
      <c r="C27" s="2672"/>
      <c r="D27" s="2674">
        <v>9762819</v>
      </c>
      <c r="E27" s="2675">
        <v>10766434</v>
      </c>
      <c r="F27" s="2676">
        <v>148908</v>
      </c>
      <c r="G27" s="2677">
        <v>164122</v>
      </c>
      <c r="H27" s="2677">
        <v>687</v>
      </c>
      <c r="I27" s="2677">
        <v>1794</v>
      </c>
      <c r="J27" s="2680">
        <v>6</v>
      </c>
    </row>
    <row r="28" spans="1:10">
      <c r="A28" s="502">
        <v>7</v>
      </c>
      <c r="B28" s="503" t="s">
        <v>281</v>
      </c>
      <c r="C28" s="504"/>
      <c r="D28" s="511">
        <v>3314750</v>
      </c>
      <c r="E28" s="513">
        <v>2915703</v>
      </c>
      <c r="F28" s="510">
        <v>16310</v>
      </c>
      <c r="G28" s="511">
        <v>15427</v>
      </c>
      <c r="H28" s="511">
        <v>415</v>
      </c>
      <c r="I28" s="511">
        <v>397</v>
      </c>
      <c r="J28" s="2680">
        <v>7</v>
      </c>
    </row>
    <row r="29" spans="1:10">
      <c r="A29" s="502">
        <v>8</v>
      </c>
      <c r="B29" s="503" t="s">
        <v>282</v>
      </c>
      <c r="C29" s="504"/>
      <c r="D29" s="511">
        <v>17851794</v>
      </c>
      <c r="E29" s="513">
        <v>18854474</v>
      </c>
      <c r="F29" s="510">
        <v>199368</v>
      </c>
      <c r="G29" s="511">
        <v>217012</v>
      </c>
      <c r="H29" s="511">
        <v>5704</v>
      </c>
      <c r="I29" s="511">
        <v>5533</v>
      </c>
      <c r="J29" s="2680">
        <v>8</v>
      </c>
    </row>
    <row r="30" spans="1:10">
      <c r="A30" s="502">
        <v>9</v>
      </c>
      <c r="B30" s="503" t="s">
        <v>1421</v>
      </c>
      <c r="C30" s="504"/>
      <c r="D30" s="511" t="s">
        <v>5958</v>
      </c>
      <c r="E30" s="2675" t="s">
        <v>5957</v>
      </c>
      <c r="F30" s="510" t="s">
        <v>5959</v>
      </c>
      <c r="G30" s="511">
        <v>0</v>
      </c>
      <c r="H30" s="511" t="s">
        <v>5960</v>
      </c>
      <c r="I30" s="511"/>
      <c r="J30" s="2680">
        <v>9</v>
      </c>
    </row>
    <row r="31" spans="1:10">
      <c r="A31" s="502">
        <v>10</v>
      </c>
      <c r="B31" s="503" t="s">
        <v>1422</v>
      </c>
      <c r="C31" s="504"/>
      <c r="D31" s="511">
        <v>2586473.4</v>
      </c>
      <c r="E31" s="513">
        <v>2625624</v>
      </c>
      <c r="F31" s="510">
        <v>268</v>
      </c>
      <c r="G31" s="511">
        <v>35861</v>
      </c>
      <c r="H31" s="511" t="s">
        <v>5960</v>
      </c>
      <c r="I31" s="511"/>
      <c r="J31" s="2680">
        <v>10</v>
      </c>
    </row>
    <row r="32" spans="1:10">
      <c r="A32" s="502">
        <v>11</v>
      </c>
      <c r="B32" s="503" t="s">
        <v>2739</v>
      </c>
      <c r="C32" s="504"/>
      <c r="D32" s="511">
        <f>SUM(D24:D31)</f>
        <v>781805779.39999998</v>
      </c>
      <c r="E32" s="513">
        <f t="shared" ref="E32:H32" si="0">SUM(E24:E31)</f>
        <v>750675674</v>
      </c>
      <c r="F32" s="510">
        <f t="shared" si="0"/>
        <v>6809050</v>
      </c>
      <c r="G32" s="511">
        <v>6765251</v>
      </c>
      <c r="H32" s="511">
        <f t="shared" si="0"/>
        <v>697811</v>
      </c>
      <c r="I32" s="511">
        <v>683726</v>
      </c>
      <c r="J32" s="2680">
        <v>11</v>
      </c>
    </row>
    <row r="33" spans="1:10">
      <c r="A33" s="502">
        <v>12</v>
      </c>
      <c r="B33" s="503" t="s">
        <v>2740</v>
      </c>
      <c r="C33" s="504"/>
      <c r="D33" s="511">
        <v>38064981</v>
      </c>
      <c r="E33" s="513">
        <v>52596311</v>
      </c>
      <c r="F33" s="510">
        <v>1269639</v>
      </c>
      <c r="G33" s="511">
        <v>1943941</v>
      </c>
      <c r="H33" s="511">
        <v>7</v>
      </c>
      <c r="I33" s="511"/>
      <c r="J33" s="2680">
        <v>12</v>
      </c>
    </row>
    <row r="34" spans="1:10">
      <c r="A34" s="502">
        <v>13</v>
      </c>
      <c r="B34" s="503" t="s">
        <v>2741</v>
      </c>
      <c r="C34" s="504"/>
      <c r="D34" s="511">
        <f>SUM(D32:D33)</f>
        <v>819870760.39999998</v>
      </c>
      <c r="E34" s="513">
        <f>SUM(E32:E33)</f>
        <v>803271985</v>
      </c>
      <c r="F34" s="510">
        <f t="shared" ref="F34:H34" si="1">SUM(F32:F33)</f>
        <v>8078689</v>
      </c>
      <c r="G34" s="511">
        <v>8709192</v>
      </c>
      <c r="H34" s="511">
        <f t="shared" si="1"/>
        <v>697818</v>
      </c>
      <c r="I34" s="511">
        <v>683726</v>
      </c>
      <c r="J34" s="2680">
        <v>13</v>
      </c>
    </row>
    <row r="35" spans="1:10">
      <c r="A35" s="502">
        <v>14</v>
      </c>
      <c r="B35" s="503" t="s">
        <v>2742</v>
      </c>
      <c r="C35" s="504"/>
      <c r="D35" s="511">
        <v>0</v>
      </c>
      <c r="E35" s="513">
        <v>0</v>
      </c>
      <c r="F35" s="510">
        <v>0</v>
      </c>
      <c r="G35" s="511"/>
      <c r="H35" s="511">
        <v>0</v>
      </c>
      <c r="I35" s="511"/>
      <c r="J35" s="2680">
        <v>14</v>
      </c>
    </row>
    <row r="36" spans="1:10">
      <c r="A36" s="502">
        <v>15</v>
      </c>
      <c r="B36" s="503" t="s">
        <v>2743</v>
      </c>
      <c r="C36" s="504"/>
      <c r="D36" s="2677">
        <f>D34-D35</f>
        <v>819870760.39999998</v>
      </c>
      <c r="E36" s="513">
        <f>E34-E35</f>
        <v>803271985</v>
      </c>
      <c r="F36" s="510">
        <f t="shared" ref="F36:H36" si="2">F34-F35</f>
        <v>8078689</v>
      </c>
      <c r="G36" s="511">
        <v>8709192</v>
      </c>
      <c r="H36" s="511">
        <f t="shared" si="2"/>
        <v>697818</v>
      </c>
      <c r="I36" s="511">
        <v>683726</v>
      </c>
      <c r="J36" s="2680">
        <v>15</v>
      </c>
    </row>
    <row r="37" spans="1:10">
      <c r="A37" s="502">
        <v>16</v>
      </c>
      <c r="B37" s="2803" t="s">
        <v>4684</v>
      </c>
      <c r="C37" s="504"/>
      <c r="D37" s="508"/>
      <c r="E37" s="512"/>
      <c r="F37" s="2213"/>
      <c r="G37" s="2214"/>
      <c r="H37" s="2214"/>
      <c r="I37" s="2214"/>
      <c r="J37" s="2680">
        <v>16</v>
      </c>
    </row>
    <row r="38" spans="1:10">
      <c r="A38" s="502">
        <v>17</v>
      </c>
      <c r="B38" s="503" t="s">
        <v>2744</v>
      </c>
      <c r="C38" s="504"/>
      <c r="D38" s="511">
        <v>4275863</v>
      </c>
      <c r="E38" s="513">
        <v>3829240</v>
      </c>
      <c r="F38" s="2213"/>
      <c r="G38" s="2214"/>
      <c r="H38" s="2214"/>
      <c r="I38" s="2214"/>
      <c r="J38" s="2680">
        <v>17</v>
      </c>
    </row>
    <row r="39" spans="1:10">
      <c r="A39" s="502">
        <v>18</v>
      </c>
      <c r="B39" s="503" t="s">
        <v>2745</v>
      </c>
      <c r="C39" s="504"/>
      <c r="D39" s="511">
        <v>5500719</v>
      </c>
      <c r="E39" s="513">
        <v>778601</v>
      </c>
      <c r="F39" s="2213"/>
      <c r="G39" s="2214"/>
      <c r="H39" s="2214"/>
      <c r="I39" s="2214"/>
      <c r="J39" s="2680">
        <v>18</v>
      </c>
    </row>
    <row r="40" spans="1:10">
      <c r="A40" s="502">
        <v>19</v>
      </c>
      <c r="B40" s="503" t="s">
        <v>2746</v>
      </c>
      <c r="C40" s="504"/>
      <c r="D40" s="511">
        <v>0</v>
      </c>
      <c r="E40" s="513">
        <v>0</v>
      </c>
      <c r="F40" s="2213"/>
      <c r="G40" s="2214"/>
      <c r="H40" s="2214"/>
      <c r="I40" s="2214"/>
      <c r="J40" s="2680">
        <v>19</v>
      </c>
    </row>
    <row r="41" spans="1:10">
      <c r="A41" s="502">
        <v>20</v>
      </c>
      <c r="B41" s="503" t="s">
        <v>2747</v>
      </c>
      <c r="C41" s="504"/>
      <c r="D41" s="511">
        <v>9772600</v>
      </c>
      <c r="E41" s="513">
        <v>9586133</v>
      </c>
      <c r="F41" s="2213"/>
      <c r="G41" s="2214"/>
      <c r="H41" s="2214"/>
      <c r="I41" s="2214"/>
      <c r="J41" s="2680">
        <v>20</v>
      </c>
    </row>
    <row r="42" spans="1:10">
      <c r="A42" s="502">
        <v>21</v>
      </c>
      <c r="B42" s="503" t="s">
        <v>2748</v>
      </c>
      <c r="C42" s="504"/>
      <c r="D42" s="511">
        <v>0</v>
      </c>
      <c r="E42" s="513">
        <v>0</v>
      </c>
      <c r="F42" s="2213"/>
      <c r="G42" s="2214"/>
      <c r="H42" s="2214"/>
      <c r="I42" s="2214"/>
      <c r="J42" s="2680">
        <v>21</v>
      </c>
    </row>
    <row r="43" spans="1:10">
      <c r="A43" s="502">
        <v>22</v>
      </c>
      <c r="B43" s="503" t="s">
        <v>2749</v>
      </c>
      <c r="C43" s="504"/>
      <c r="D43" s="511">
        <v>93943698</v>
      </c>
      <c r="E43" s="513">
        <v>59230222</v>
      </c>
      <c r="F43" s="2213"/>
      <c r="G43" s="2214"/>
      <c r="H43" s="2214"/>
      <c r="I43" s="2214"/>
      <c r="J43" s="2680">
        <v>22</v>
      </c>
    </row>
    <row r="44" spans="1:10">
      <c r="A44" s="502">
        <v>23</v>
      </c>
      <c r="B44" s="2673" t="s">
        <v>3977</v>
      </c>
      <c r="C44" s="2672"/>
      <c r="D44" s="2677">
        <v>46237448</v>
      </c>
      <c r="E44" s="2675">
        <v>56872125</v>
      </c>
      <c r="F44" s="2677"/>
      <c r="G44" s="2677"/>
      <c r="H44" s="2677"/>
      <c r="I44" s="2677"/>
      <c r="J44" s="2680">
        <v>23</v>
      </c>
    </row>
    <row r="45" spans="1:10">
      <c r="A45" s="502">
        <v>24</v>
      </c>
      <c r="B45" s="2673" t="s">
        <v>4714</v>
      </c>
      <c r="C45" s="2672"/>
      <c r="D45" s="2834"/>
      <c r="E45" s="2835"/>
      <c r="F45" s="2834"/>
      <c r="G45" s="2834"/>
      <c r="H45" s="2834"/>
      <c r="I45" s="2834"/>
      <c r="J45" s="2680">
        <v>24</v>
      </c>
    </row>
    <row r="46" spans="1:10">
      <c r="A46" s="502">
        <v>25</v>
      </c>
      <c r="B46" s="2673" t="s">
        <v>4362</v>
      </c>
      <c r="C46" s="2672"/>
      <c r="D46" s="2674">
        <v>91164948</v>
      </c>
      <c r="E46" s="2675">
        <v>91422233</v>
      </c>
      <c r="F46" s="2676">
        <v>1405710</v>
      </c>
      <c r="G46" s="2677">
        <v>1494843</v>
      </c>
      <c r="H46" s="2677">
        <v>148970</v>
      </c>
      <c r="I46" s="2677">
        <v>158371</v>
      </c>
      <c r="J46" s="2680">
        <v>25</v>
      </c>
    </row>
    <row r="47" spans="1:10">
      <c r="A47" s="502">
        <v>26</v>
      </c>
      <c r="B47" s="2673" t="s">
        <v>4363</v>
      </c>
      <c r="C47" s="2672"/>
      <c r="D47" s="505"/>
      <c r="E47" s="506"/>
      <c r="F47" s="507"/>
      <c r="G47" s="508"/>
      <c r="H47" s="508"/>
      <c r="I47" s="508"/>
      <c r="J47" s="2680">
        <v>26</v>
      </c>
    </row>
    <row r="48" spans="1:10">
      <c r="A48" s="502">
        <v>27</v>
      </c>
      <c r="B48" s="2673" t="s">
        <v>4364</v>
      </c>
      <c r="C48" s="2672"/>
      <c r="D48" s="2675">
        <v>106611115</v>
      </c>
      <c r="E48" s="2675">
        <v>115299844</v>
      </c>
      <c r="F48" s="2676">
        <v>3176658</v>
      </c>
      <c r="G48" s="2677">
        <v>3234319</v>
      </c>
      <c r="H48" s="2677">
        <v>37716</v>
      </c>
      <c r="I48" s="2677">
        <v>38627</v>
      </c>
      <c r="J48" s="2680">
        <v>27</v>
      </c>
    </row>
    <row r="49" spans="1:10">
      <c r="A49" s="502">
        <v>28</v>
      </c>
      <c r="B49" s="2673" t="s">
        <v>4365</v>
      </c>
      <c r="C49" s="2672"/>
      <c r="D49" s="2675">
        <v>46396099</v>
      </c>
      <c r="E49" s="2675">
        <v>53448460</v>
      </c>
      <c r="F49" s="2676">
        <v>2827618</v>
      </c>
      <c r="G49" s="2677">
        <v>2872281</v>
      </c>
      <c r="H49" s="2677">
        <v>1235</v>
      </c>
      <c r="I49" s="2677">
        <v>1280</v>
      </c>
      <c r="J49" s="2680">
        <v>28</v>
      </c>
    </row>
    <row r="50" spans="1:10">
      <c r="A50" s="502">
        <v>29</v>
      </c>
      <c r="B50" s="2673" t="s">
        <v>4704</v>
      </c>
      <c r="C50" s="2672"/>
      <c r="D50" s="2675">
        <v>8556837</v>
      </c>
      <c r="E50" s="2675">
        <v>8469471</v>
      </c>
      <c r="F50" s="2676">
        <v>52504</v>
      </c>
      <c r="G50" s="2677">
        <v>54138</v>
      </c>
      <c r="H50" s="2677">
        <v>723</v>
      </c>
      <c r="I50" s="2677">
        <v>745</v>
      </c>
      <c r="J50" s="2680">
        <v>29</v>
      </c>
    </row>
    <row r="51" spans="1:10">
      <c r="A51" s="502">
        <v>30</v>
      </c>
      <c r="B51" s="2673" t="s">
        <v>4705</v>
      </c>
      <c r="C51" s="2672"/>
      <c r="D51" s="2675">
        <v>35869090</v>
      </c>
      <c r="E51" s="2675">
        <v>38550757</v>
      </c>
      <c r="F51" s="2676">
        <v>1092249</v>
      </c>
      <c r="G51" s="2677">
        <v>1091148</v>
      </c>
      <c r="H51" s="2677">
        <v>7328</v>
      </c>
      <c r="I51" s="2677">
        <v>7509</v>
      </c>
      <c r="J51" s="2680">
        <v>30</v>
      </c>
    </row>
    <row r="52" spans="1:10">
      <c r="A52" s="502">
        <v>31</v>
      </c>
      <c r="B52" s="2673" t="s">
        <v>4706</v>
      </c>
      <c r="C52" s="2672"/>
      <c r="D52" s="2675" t="s">
        <v>5958</v>
      </c>
      <c r="E52" s="2675" t="s">
        <v>5957</v>
      </c>
      <c r="F52" s="2676" t="s">
        <v>5959</v>
      </c>
      <c r="G52" s="2677"/>
      <c r="H52" s="2677" t="s">
        <v>5960</v>
      </c>
      <c r="I52" s="2677"/>
      <c r="J52" s="2680">
        <v>31</v>
      </c>
    </row>
    <row r="53" spans="1:10">
      <c r="A53" s="502">
        <v>32</v>
      </c>
      <c r="B53" s="2673" t="s">
        <v>4707</v>
      </c>
      <c r="C53" s="2672"/>
      <c r="D53" s="2675" t="s">
        <v>5958</v>
      </c>
      <c r="E53" s="2675"/>
      <c r="F53" s="2676" t="s">
        <v>5959</v>
      </c>
      <c r="G53" s="2677"/>
      <c r="H53" s="2677" t="s">
        <v>5960</v>
      </c>
      <c r="I53" s="2677"/>
      <c r="J53" s="2680">
        <v>32</v>
      </c>
    </row>
    <row r="54" spans="1:10" s="1418" customFormat="1">
      <c r="A54" s="2837">
        <v>33</v>
      </c>
      <c r="B54" s="2673" t="s">
        <v>4708</v>
      </c>
      <c r="C54" s="2672"/>
      <c r="D54" s="2675"/>
      <c r="E54" s="2675"/>
      <c r="F54" s="2676">
        <v>0</v>
      </c>
      <c r="G54" s="2677">
        <v>0</v>
      </c>
      <c r="H54" s="2677"/>
      <c r="I54" s="2677"/>
      <c r="J54" s="2838">
        <v>33</v>
      </c>
    </row>
    <row r="55" spans="1:10" s="1418" customFormat="1">
      <c r="A55" s="2837">
        <v>34</v>
      </c>
      <c r="B55" s="2673" t="s">
        <v>4366</v>
      </c>
      <c r="C55" s="2672"/>
      <c r="D55" s="2678">
        <f t="shared" ref="D55:H55" si="3">SUM(D48:D54)+D46</f>
        <v>288598089</v>
      </c>
      <c r="E55" s="2678">
        <f t="shared" si="3"/>
        <v>307190765</v>
      </c>
      <c r="F55" s="2676">
        <f t="shared" si="3"/>
        <v>8554739</v>
      </c>
      <c r="G55" s="2677">
        <v>8746729</v>
      </c>
      <c r="H55" s="2677">
        <f t="shared" si="3"/>
        <v>195972</v>
      </c>
      <c r="I55" s="2677">
        <v>206532</v>
      </c>
      <c r="J55" s="2838">
        <v>34</v>
      </c>
    </row>
    <row r="56" spans="1:10">
      <c r="A56" s="502">
        <v>35</v>
      </c>
      <c r="B56" s="2673" t="s">
        <v>3978</v>
      </c>
      <c r="C56" s="2672"/>
      <c r="D56" s="2678"/>
      <c r="E56" s="2678"/>
      <c r="F56" s="2676"/>
      <c r="G56" s="2677"/>
      <c r="H56" s="2677"/>
      <c r="I56" s="2677"/>
      <c r="J56" s="2680">
        <v>35</v>
      </c>
    </row>
    <row r="57" spans="1:10">
      <c r="A57" s="502">
        <v>36</v>
      </c>
      <c r="B57" s="2673" t="s">
        <v>3979</v>
      </c>
      <c r="C57" s="2672"/>
      <c r="D57" s="2678"/>
      <c r="E57" s="2678"/>
      <c r="F57" s="2676"/>
      <c r="G57" s="2677"/>
      <c r="H57" s="2677"/>
      <c r="I57" s="2677"/>
      <c r="J57" s="2680">
        <v>36</v>
      </c>
    </row>
    <row r="58" spans="1:10">
      <c r="A58" s="502">
        <v>37</v>
      </c>
      <c r="B58" s="503"/>
      <c r="C58" s="504"/>
      <c r="D58" s="2682"/>
      <c r="E58" s="2682"/>
      <c r="F58" s="2785"/>
      <c r="G58" s="2677"/>
      <c r="H58" s="2677"/>
      <c r="I58" s="2677"/>
      <c r="J58" s="2680">
        <v>37</v>
      </c>
    </row>
    <row r="59" spans="1:10">
      <c r="A59" s="502">
        <v>38</v>
      </c>
      <c r="B59" s="503" t="s">
        <v>2750</v>
      </c>
      <c r="C59" s="504"/>
      <c r="D59" s="2677">
        <f>SUM(D38:D44)+SUM(D55:D57)</f>
        <v>448328417</v>
      </c>
      <c r="E59" s="2682">
        <f>SUM(E38:E44)+SUM(E55:E57)</f>
        <v>437487086</v>
      </c>
      <c r="F59" s="2681"/>
      <c r="G59" s="2214"/>
      <c r="H59" s="2214"/>
      <c r="I59" s="2214"/>
      <c r="J59" s="2680">
        <v>38</v>
      </c>
    </row>
    <row r="60" spans="1:10">
      <c r="A60" s="502">
        <v>39</v>
      </c>
      <c r="B60" s="503" t="s">
        <v>2751</v>
      </c>
      <c r="C60" s="504"/>
      <c r="D60" s="509">
        <f>D36+D59</f>
        <v>1268199177.4000001</v>
      </c>
      <c r="E60" s="2683">
        <f>E36+E59</f>
        <v>1240759071</v>
      </c>
      <c r="F60" s="2681"/>
      <c r="G60" s="2214"/>
      <c r="H60" s="2214"/>
      <c r="I60" s="2214"/>
      <c r="J60" s="2680">
        <v>39</v>
      </c>
    </row>
    <row r="61" spans="1:10">
      <c r="A61" s="34"/>
      <c r="B61" s="30"/>
      <c r="C61" s="30"/>
      <c r="D61" s="143"/>
      <c r="E61" s="144"/>
      <c r="F61" s="34"/>
      <c r="G61" s="30"/>
      <c r="H61" s="30"/>
      <c r="I61" s="30"/>
      <c r="J61" s="39"/>
    </row>
    <row r="62" spans="1:10">
      <c r="A62" s="34"/>
      <c r="B62" s="3457" t="s">
        <v>4715</v>
      </c>
      <c r="C62" s="3292"/>
      <c r="D62" s="3292"/>
      <c r="E62" s="3293"/>
      <c r="F62" s="34"/>
      <c r="G62" s="30"/>
      <c r="H62" s="30"/>
      <c r="I62" s="30"/>
      <c r="J62" s="39"/>
    </row>
    <row r="63" spans="1:10">
      <c r="A63" s="34"/>
      <c r="B63" s="3292"/>
      <c r="C63" s="3292"/>
      <c r="D63" s="3292"/>
      <c r="E63" s="3293"/>
      <c r="F63" s="34" t="s">
        <v>5855</v>
      </c>
      <c r="G63" s="30"/>
      <c r="H63" s="30"/>
      <c r="I63" s="30"/>
      <c r="J63" s="39"/>
    </row>
    <row r="64" spans="1:10">
      <c r="A64" s="34"/>
      <c r="B64" s="30"/>
      <c r="C64" s="30"/>
      <c r="D64" s="30"/>
      <c r="E64" s="144"/>
      <c r="F64" s="34"/>
      <c r="G64" s="30"/>
      <c r="H64" s="30"/>
      <c r="I64" s="30"/>
      <c r="J64" s="39"/>
    </row>
    <row r="65" spans="1:10">
      <c r="A65" s="34"/>
      <c r="B65" s="30"/>
      <c r="C65" s="30"/>
      <c r="D65" s="30"/>
      <c r="E65" s="144"/>
      <c r="F65" s="34" t="s">
        <v>5856</v>
      </c>
      <c r="G65" s="30"/>
      <c r="H65" s="30"/>
      <c r="I65" s="30"/>
      <c r="J65" s="39"/>
    </row>
    <row r="66" spans="1:10">
      <c r="A66" s="34"/>
      <c r="B66" s="30"/>
      <c r="C66" s="30"/>
      <c r="D66" s="30"/>
      <c r="E66" s="144"/>
      <c r="F66" s="34"/>
      <c r="G66" s="30"/>
      <c r="H66" s="30"/>
      <c r="I66" s="30"/>
      <c r="J66" s="39"/>
    </row>
    <row r="67" spans="1:10">
      <c r="A67" s="34"/>
      <c r="B67" s="30"/>
      <c r="C67" s="30"/>
      <c r="D67" s="30"/>
      <c r="E67" s="144" t="s">
        <v>1788</v>
      </c>
      <c r="F67" s="34"/>
      <c r="G67" s="30"/>
      <c r="H67" s="30"/>
      <c r="I67" s="30"/>
      <c r="J67" s="39"/>
    </row>
    <row r="68" spans="1:10">
      <c r="A68" s="34"/>
      <c r="B68" s="30"/>
      <c r="C68" s="30"/>
      <c r="D68" s="30"/>
      <c r="E68" s="144"/>
      <c r="F68" s="34"/>
      <c r="G68" s="30"/>
      <c r="H68" s="30"/>
      <c r="I68" s="30"/>
      <c r="J68" s="39"/>
    </row>
    <row r="69" spans="1:10">
      <c r="A69" s="34"/>
      <c r="B69" s="30"/>
      <c r="C69" s="30"/>
      <c r="D69" s="30"/>
      <c r="E69" s="144"/>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63"/>
      <c r="F74" s="40"/>
      <c r="G74" s="41"/>
      <c r="H74" s="41"/>
      <c r="I74" s="41"/>
      <c r="J74" s="163"/>
    </row>
    <row r="75" spans="1:10" ht="18">
      <c r="A75" s="499"/>
      <c r="B75" s="499"/>
      <c r="C75" s="499"/>
      <c r="D75" s="499"/>
      <c r="E75" s="499"/>
      <c r="F75" s="499"/>
      <c r="G75" s="499"/>
      <c r="H75" s="499"/>
      <c r="I75" s="499"/>
      <c r="J75" s="499"/>
    </row>
    <row r="76" spans="1:10" ht="18">
      <c r="A76" s="2679" t="s">
        <v>4709</v>
      </c>
      <c r="B76" s="2679"/>
      <c r="C76" s="921"/>
      <c r="D76" s="517"/>
      <c r="E76" s="517"/>
      <c r="F76" s="2679" t="s">
        <v>4709</v>
      </c>
      <c r="G76" s="2679"/>
      <c r="H76" s="921"/>
      <c r="I76" s="517"/>
      <c r="J76" s="518" t="s">
        <v>2752</v>
      </c>
    </row>
    <row r="77" spans="1:10" ht="18">
      <c r="A77" s="519" t="s">
        <v>2753</v>
      </c>
      <c r="B77" s="922"/>
      <c r="C77" s="922"/>
      <c r="D77" s="922"/>
      <c r="E77" s="922"/>
      <c r="F77" s="519" t="s">
        <v>2754</v>
      </c>
      <c r="G77" s="922"/>
      <c r="H77" s="922"/>
      <c r="I77" s="922"/>
      <c r="J77" s="922"/>
    </row>
  </sheetData>
  <mergeCells count="1">
    <mergeCell ref="B62:E63"/>
  </mergeCells>
  <printOptions horizontalCentered="1" verticalCentered="1"/>
  <pageMargins left="0.5" right="0.5" top="0.5" bottom="0.5" header="0" footer="0"/>
  <pageSetup scale="50" fitToWidth="2" orientation="portrait" horizontalDpi="300" verticalDpi="300" r:id="rId1"/>
  <headerFooter alignWithMargins="0"/>
  <colBreaks count="1" manualBreakCount="1">
    <brk id="5"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topLeftCell="A22" colorId="22" zoomScaleNormal="100" workbookViewId="0">
      <selection sqref="A1:D1"/>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283" t="str">
        <f>'Data Sheet'!A56</f>
        <v>Annual Report of New York State Electric &amp; Gas Corporation                                                                                      Year ended 12/31/2017</v>
      </c>
      <c r="B1" s="3283"/>
      <c r="C1" s="3283"/>
      <c r="D1" s="3283"/>
    </row>
    <row r="2" spans="1:4">
      <c r="A2" s="805"/>
      <c r="B2" s="20"/>
      <c r="C2" s="20"/>
      <c r="D2" s="21"/>
    </row>
    <row r="3" spans="1:4" ht="15" customHeight="1">
      <c r="A3" s="22" t="s">
        <v>1788</v>
      </c>
      <c r="B3" s="19" t="s">
        <v>1788</v>
      </c>
      <c r="C3" s="19" t="s">
        <v>1788</v>
      </c>
      <c r="D3" s="23"/>
    </row>
    <row r="4" spans="1:4" ht="15" customHeight="1">
      <c r="A4" s="24" t="s">
        <v>1789</v>
      </c>
      <c r="B4" s="18"/>
      <c r="C4" s="18"/>
      <c r="D4" s="25"/>
    </row>
    <row r="5" spans="1:4">
      <c r="A5" s="22"/>
      <c r="B5" s="19"/>
      <c r="C5" s="19"/>
      <c r="D5" s="23"/>
    </row>
    <row r="6" spans="1:4">
      <c r="A6" s="22"/>
      <c r="B6" s="19"/>
      <c r="C6" s="19"/>
      <c r="D6" s="23"/>
    </row>
    <row r="7" spans="1:4">
      <c r="A7" s="22"/>
      <c r="B7" s="19"/>
      <c r="C7" s="19"/>
      <c r="D7" s="23"/>
    </row>
    <row r="8" spans="1:4">
      <c r="A8" s="804" t="s">
        <v>3568</v>
      </c>
      <c r="B8" s="3284" t="s">
        <v>1358</v>
      </c>
      <c r="C8" s="3284"/>
      <c r="D8" s="3285"/>
    </row>
    <row r="9" spans="1:4">
      <c r="A9" s="22"/>
      <c r="B9" s="3281" t="s">
        <v>2711</v>
      </c>
      <c r="C9" s="3281"/>
      <c r="D9" s="3282"/>
    </row>
    <row r="10" spans="1:4">
      <c r="A10" s="22"/>
      <c r="B10" s="3281" t="s">
        <v>2710</v>
      </c>
      <c r="C10" s="3281"/>
      <c r="D10" s="3282"/>
    </row>
    <row r="11" spans="1:4">
      <c r="A11" s="22"/>
      <c r="B11"/>
      <c r="C11"/>
      <c r="D11" s="806"/>
    </row>
    <row r="12" spans="1:4">
      <c r="A12" s="804" t="s">
        <v>3569</v>
      </c>
      <c r="B12" s="803" t="s">
        <v>1359</v>
      </c>
      <c r="C12" s="18"/>
      <c r="D12" s="23"/>
    </row>
    <row r="13" spans="1:4">
      <c r="A13" s="22"/>
      <c r="B13" s="3281" t="s">
        <v>2712</v>
      </c>
      <c r="C13" s="3281"/>
      <c r="D13" s="3282"/>
    </row>
    <row r="14" spans="1:4">
      <c r="A14" s="22"/>
      <c r="B14" s="3281" t="s">
        <v>2713</v>
      </c>
      <c r="C14" s="3281"/>
      <c r="D14" s="3282"/>
    </row>
    <row r="15" spans="1:4">
      <c r="A15" s="22"/>
      <c r="B15" s="3281" t="s">
        <v>2714</v>
      </c>
      <c r="C15" s="3281"/>
      <c r="D15" s="3282"/>
    </row>
    <row r="16" spans="1:4">
      <c r="A16" s="22"/>
      <c r="B16" s="18"/>
      <c r="C16" s="18"/>
      <c r="D16" s="23"/>
    </row>
    <row r="17" spans="1:4">
      <c r="A17" s="804" t="s">
        <v>3570</v>
      </c>
      <c r="B17" s="3281" t="s">
        <v>1357</v>
      </c>
      <c r="C17" s="3281"/>
      <c r="D17" s="3282"/>
    </row>
    <row r="18" spans="1:4">
      <c r="A18" s="22"/>
      <c r="B18" s="3281" t="s">
        <v>1790</v>
      </c>
      <c r="C18" s="3281"/>
      <c r="D18" s="3282"/>
    </row>
    <row r="19" spans="1:4">
      <c r="A19" s="22"/>
      <c r="B19" s="3281" t="s">
        <v>1791</v>
      </c>
      <c r="C19" s="3281"/>
      <c r="D19" s="3282"/>
    </row>
    <row r="20" spans="1:4">
      <c r="A20" s="22"/>
      <c r="B20" s="18"/>
      <c r="C20" s="18"/>
      <c r="D20" s="23"/>
    </row>
    <row r="21" spans="1:4">
      <c r="A21" s="804" t="s">
        <v>3571</v>
      </c>
      <c r="B21" s="3281" t="s">
        <v>1360</v>
      </c>
      <c r="C21" s="3281"/>
      <c r="D21" s="3282"/>
    </row>
    <row r="22" spans="1:4">
      <c r="A22" s="22"/>
      <c r="B22" s="3281" t="s">
        <v>1792</v>
      </c>
      <c r="C22" s="3281"/>
      <c r="D22" s="3282"/>
    </row>
    <row r="23" spans="1:4">
      <c r="A23" s="22"/>
      <c r="B23" s="3281" t="s">
        <v>1361</v>
      </c>
      <c r="C23" s="3281"/>
      <c r="D23" s="3282"/>
    </row>
    <row r="24" spans="1:4">
      <c r="A24" s="22"/>
      <c r="B24" s="3281" t="s">
        <v>1362</v>
      </c>
      <c r="C24" s="3281"/>
      <c r="D24" s="3282"/>
    </row>
    <row r="25" spans="1:4">
      <c r="A25" s="22"/>
      <c r="B25" s="3281" t="s">
        <v>1363</v>
      </c>
      <c r="C25" s="3281"/>
      <c r="D25" s="3282"/>
    </row>
    <row r="26" spans="1:4">
      <c r="A26" s="22"/>
      <c r="B26" s="3281" t="s">
        <v>3839</v>
      </c>
      <c r="C26" s="3281"/>
      <c r="D26" s="3282"/>
    </row>
    <row r="27" spans="1:4">
      <c r="A27" s="22"/>
      <c r="B27" s="18"/>
      <c r="C27" s="18"/>
      <c r="D27" s="23"/>
    </row>
    <row r="28" spans="1:4">
      <c r="A28" s="804" t="s">
        <v>3572</v>
      </c>
      <c r="B28" s="3281" t="s">
        <v>3840</v>
      </c>
      <c r="C28" s="3281"/>
      <c r="D28" s="3282"/>
    </row>
    <row r="29" spans="1:4">
      <c r="A29" s="22"/>
      <c r="B29" s="3281" t="s">
        <v>3841</v>
      </c>
      <c r="C29" s="3281"/>
      <c r="D29" s="3282"/>
    </row>
    <row r="30" spans="1:4">
      <c r="A30" s="22"/>
      <c r="B30" s="3281" t="s">
        <v>3842</v>
      </c>
      <c r="C30" s="3281"/>
      <c r="D30" s="3282"/>
    </row>
    <row r="31" spans="1:4">
      <c r="A31" s="22"/>
      <c r="B31" s="18"/>
      <c r="C31" s="18"/>
      <c r="D31" s="23"/>
    </row>
    <row r="32" spans="1:4">
      <c r="A32" s="804" t="s">
        <v>3573</v>
      </c>
      <c r="B32" s="803" t="s">
        <v>3843</v>
      </c>
      <c r="C32" s="18"/>
      <c r="D32" s="23"/>
    </row>
    <row r="33" spans="1:4">
      <c r="A33" s="22"/>
      <c r="B33" s="3281" t="s">
        <v>3844</v>
      </c>
      <c r="C33" s="3281"/>
      <c r="D33" s="3282"/>
    </row>
    <row r="34" spans="1:4">
      <c r="A34" s="22"/>
      <c r="B34" s="3281" t="s">
        <v>1793</v>
      </c>
      <c r="C34" s="3281"/>
      <c r="D34" s="3282"/>
    </row>
    <row r="35" spans="1:4">
      <c r="A35" s="22"/>
      <c r="B35" s="18"/>
      <c r="C35" s="18"/>
      <c r="D35" s="23"/>
    </row>
    <row r="36" spans="1:4">
      <c r="A36" s="804" t="s">
        <v>3574</v>
      </c>
      <c r="B36" s="3281" t="s">
        <v>3845</v>
      </c>
      <c r="C36" s="3281"/>
      <c r="D36" s="3282"/>
    </row>
    <row r="37" spans="1:4">
      <c r="A37" s="22"/>
      <c r="B37" s="3281" t="s">
        <v>3846</v>
      </c>
      <c r="C37" s="3281"/>
      <c r="D37" s="3282"/>
    </row>
    <row r="38" spans="1:4">
      <c r="A38" s="22"/>
      <c r="B38" s="3281" t="s">
        <v>3847</v>
      </c>
      <c r="C38" s="3281"/>
      <c r="D38" s="3282"/>
    </row>
    <row r="39" spans="1:4">
      <c r="A39" s="22"/>
      <c r="B39" s="3281" t="s">
        <v>3848</v>
      </c>
      <c r="C39" s="3281"/>
      <c r="D39" s="3282"/>
    </row>
    <row r="40" spans="1:4">
      <c r="A40" s="22"/>
      <c r="B40" s="18"/>
      <c r="C40" s="18"/>
      <c r="D40" s="23"/>
    </row>
    <row r="41" spans="1:4">
      <c r="A41" s="804" t="s">
        <v>3575</v>
      </c>
      <c r="B41" s="3281" t="s">
        <v>3849</v>
      </c>
      <c r="C41" s="3281"/>
      <c r="D41" s="3282"/>
    </row>
    <row r="42" spans="1:4">
      <c r="A42" s="22"/>
      <c r="B42" s="3281" t="s">
        <v>1794</v>
      </c>
      <c r="C42" s="3281"/>
      <c r="D42" s="3282"/>
    </row>
    <row r="43" spans="1:4">
      <c r="A43" s="22"/>
      <c r="B43" s="3281" t="s">
        <v>1795</v>
      </c>
      <c r="C43" s="3281"/>
      <c r="D43" s="3282"/>
    </row>
    <row r="44" spans="1:4">
      <c r="A44" s="22"/>
      <c r="B44" s="18"/>
      <c r="C44" s="18"/>
      <c r="D44" s="23"/>
    </row>
    <row r="45" spans="1:4">
      <c r="A45" s="804" t="s">
        <v>3576</v>
      </c>
      <c r="B45" s="3281" t="s">
        <v>3565</v>
      </c>
      <c r="C45" s="3281"/>
      <c r="D45" s="3282"/>
    </row>
    <row r="46" spans="1:4">
      <c r="A46" s="22"/>
      <c r="B46" s="3281" t="s">
        <v>3566</v>
      </c>
      <c r="C46" s="3281"/>
      <c r="D46" s="3282"/>
    </row>
    <row r="47" spans="1:4">
      <c r="A47" s="22"/>
      <c r="B47" s="18"/>
      <c r="C47" s="18"/>
      <c r="D47" s="23"/>
    </row>
    <row r="48" spans="1:4">
      <c r="A48" s="804" t="s">
        <v>3577</v>
      </c>
      <c r="B48" s="3281" t="s">
        <v>3567</v>
      </c>
      <c r="C48" s="3281"/>
      <c r="D48" s="3282"/>
    </row>
    <row r="49" spans="1:4">
      <c r="A49" s="22"/>
      <c r="B49" s="3281" t="s">
        <v>1796</v>
      </c>
      <c r="C49" s="3281"/>
      <c r="D49" s="3282"/>
    </row>
    <row r="50" spans="1:4">
      <c r="A50" s="22"/>
      <c r="B50" s="3281" t="s">
        <v>1797</v>
      </c>
      <c r="C50" s="3281"/>
      <c r="D50" s="3282"/>
    </row>
    <row r="51" spans="1:4">
      <c r="A51" s="22"/>
      <c r="B51" s="18"/>
      <c r="C51" s="18"/>
      <c r="D51" s="23"/>
    </row>
    <row r="52" spans="1:4">
      <c r="A52" s="22"/>
      <c r="B52" s="19"/>
      <c r="C52" s="19"/>
      <c r="D52" s="23"/>
    </row>
    <row r="53" spans="1:4" ht="15.75" thickBot="1">
      <c r="A53" s="26"/>
      <c r="B53" s="27"/>
      <c r="C53" s="27"/>
      <c r="D53" s="28"/>
    </row>
    <row r="54" spans="1:4">
      <c r="A54" s="19"/>
      <c r="B54" s="19"/>
      <c r="C54" s="647" t="s">
        <v>1798</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46:D46"/>
    <mergeCell ref="B25:D25"/>
    <mergeCell ref="B33:D33"/>
    <mergeCell ref="B36:D36"/>
    <mergeCell ref="B37:D37"/>
    <mergeCell ref="B45:D45"/>
    <mergeCell ref="B26:D26"/>
    <mergeCell ref="A1:D1"/>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61"/>
  <sheetViews>
    <sheetView zoomScaleNormal="100" workbookViewId="0">
      <selection activeCell="E26" sqref="E26"/>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318" t="s">
        <v>3289</v>
      </c>
      <c r="B2" s="1319"/>
      <c r="C2" s="1320" t="s">
        <v>3290</v>
      </c>
      <c r="D2" s="1321" t="s">
        <v>1801</v>
      </c>
      <c r="E2" s="1322" t="s">
        <v>1802</v>
      </c>
      <c r="F2" s="1320"/>
      <c r="G2" s="1323"/>
    </row>
    <row r="3" spans="1:7">
      <c r="A3" s="1324" t="s">
        <v>1788</v>
      </c>
      <c r="B3" s="81"/>
      <c r="C3" s="831" t="s">
        <v>3291</v>
      </c>
      <c r="D3" s="78" t="s">
        <v>3309</v>
      </c>
      <c r="E3" s="97"/>
      <c r="F3" s="831"/>
      <c r="G3" s="1325"/>
    </row>
    <row r="4" spans="1:7">
      <c r="A4" s="1326" t="s">
        <v>3292</v>
      </c>
      <c r="B4" s="81"/>
      <c r="C4" s="831" t="s">
        <v>3293</v>
      </c>
      <c r="D4" s="702" t="s">
        <v>1788</v>
      </c>
      <c r="E4" s="104" t="s">
        <v>1788</v>
      </c>
      <c r="F4" s="77"/>
      <c r="G4" s="1327"/>
    </row>
    <row r="5" spans="1:7">
      <c r="A5" s="1328" t="s">
        <v>3991</v>
      </c>
      <c r="B5" s="231"/>
      <c r="C5" s="231"/>
      <c r="D5" s="231"/>
      <c r="E5" s="231"/>
      <c r="F5" s="231"/>
      <c r="G5" s="1329"/>
    </row>
    <row r="6" spans="1:7">
      <c r="A6" s="1324" t="s">
        <v>4414</v>
      </c>
      <c r="B6" s="831"/>
      <c r="C6" s="831"/>
      <c r="D6" s="831"/>
      <c r="E6" s="88"/>
      <c r="F6" s="831"/>
      <c r="G6" s="1325"/>
    </row>
    <row r="7" spans="1:7">
      <c r="A7" s="1324" t="s">
        <v>3992</v>
      </c>
      <c r="B7" s="831"/>
      <c r="C7" s="831"/>
      <c r="D7" s="831"/>
      <c r="E7" s="831"/>
      <c r="F7" s="831"/>
      <c r="G7" s="1325"/>
    </row>
    <row r="8" spans="1:7">
      <c r="A8" s="1333"/>
      <c r="B8" s="1334"/>
      <c r="C8" s="1334"/>
      <c r="D8" s="1334"/>
      <c r="E8" s="1334"/>
      <c r="F8" s="1334"/>
      <c r="G8" s="1335"/>
    </row>
    <row r="9" spans="1:7">
      <c r="A9" s="1336" t="s">
        <v>1728</v>
      </c>
      <c r="B9" s="1337"/>
      <c r="C9" s="1419"/>
      <c r="D9" s="1419"/>
      <c r="E9" s="1419"/>
      <c r="F9" s="1419"/>
      <c r="G9" s="1420"/>
    </row>
    <row r="10" spans="1:7">
      <c r="A10" s="1340" t="s">
        <v>1731</v>
      </c>
      <c r="B10" s="1422" t="s">
        <v>3993</v>
      </c>
      <c r="C10" s="1351" t="s">
        <v>3994</v>
      </c>
      <c r="D10" s="1351" t="s">
        <v>3994</v>
      </c>
      <c r="E10" s="1351" t="s">
        <v>3994</v>
      </c>
      <c r="F10" s="1351" t="s">
        <v>3994</v>
      </c>
      <c r="G10" s="1379" t="s">
        <v>3994</v>
      </c>
    </row>
    <row r="11" spans="1:7">
      <c r="A11" s="1340"/>
      <c r="B11" s="1422"/>
      <c r="C11" s="1351" t="s">
        <v>3995</v>
      </c>
      <c r="D11" s="1351" t="s">
        <v>3996</v>
      </c>
      <c r="E11" s="1351" t="s">
        <v>3997</v>
      </c>
      <c r="F11" s="1351" t="s">
        <v>3998</v>
      </c>
      <c r="G11" s="1379" t="s">
        <v>2336</v>
      </c>
    </row>
    <row r="12" spans="1:7">
      <c r="A12" s="1342"/>
      <c r="B12" s="1339" t="s">
        <v>3021</v>
      </c>
      <c r="C12" s="1351" t="s">
        <v>3022</v>
      </c>
      <c r="D12" s="1351" t="s">
        <v>3023</v>
      </c>
      <c r="E12" s="1351" t="s">
        <v>3024</v>
      </c>
      <c r="F12" s="1351" t="s">
        <v>2346</v>
      </c>
      <c r="G12" s="1384" t="s">
        <v>2347</v>
      </c>
    </row>
    <row r="13" spans="1:7" ht="15.75">
      <c r="A13" s="1343">
        <v>1</v>
      </c>
      <c r="B13" s="1426"/>
      <c r="C13" s="1352"/>
      <c r="D13" s="1352"/>
      <c r="E13" s="1352"/>
      <c r="F13" s="1352"/>
      <c r="G13" s="1346"/>
    </row>
    <row r="14" spans="1:7">
      <c r="A14" s="1343">
        <v>2</v>
      </c>
      <c r="B14" s="1427"/>
      <c r="C14" s="1352"/>
      <c r="D14" s="1428"/>
      <c r="E14" s="1428"/>
      <c r="F14" s="1428"/>
      <c r="G14" s="1429"/>
    </row>
    <row r="15" spans="1:7">
      <c r="A15" s="1343">
        <v>3</v>
      </c>
      <c r="B15" s="1427"/>
      <c r="C15" s="1352"/>
      <c r="D15" s="1428"/>
      <c r="E15" s="1359"/>
      <c r="F15" s="1359"/>
      <c r="G15" s="1360"/>
    </row>
    <row r="16" spans="1:7">
      <c r="A16" s="1343">
        <v>4</v>
      </c>
      <c r="B16" s="1427"/>
      <c r="C16" s="1352"/>
      <c r="D16" s="1359"/>
      <c r="E16" s="1359"/>
      <c r="F16" s="1359"/>
      <c r="G16" s="1360"/>
    </row>
    <row r="17" spans="1:7">
      <c r="A17" s="1343">
        <v>5</v>
      </c>
      <c r="B17" s="1427"/>
      <c r="C17" s="1352"/>
      <c r="D17" s="1359"/>
      <c r="E17" s="1359"/>
      <c r="F17" s="1359"/>
      <c r="G17" s="1360"/>
    </row>
    <row r="18" spans="1:7">
      <c r="A18" s="1343">
        <v>6</v>
      </c>
      <c r="B18" s="1427"/>
      <c r="C18" s="1352"/>
      <c r="D18" s="1353"/>
      <c r="E18" s="1353"/>
      <c r="F18" s="1353"/>
      <c r="G18" s="1354"/>
    </row>
    <row r="19" spans="1:7">
      <c r="A19" s="1343">
        <v>7</v>
      </c>
      <c r="B19" s="1427"/>
      <c r="C19" s="1352"/>
      <c r="D19" s="1356"/>
      <c r="E19" s="1356"/>
      <c r="F19" s="1356"/>
      <c r="G19" s="1357"/>
    </row>
    <row r="20" spans="1:7">
      <c r="A20" s="1343">
        <v>8</v>
      </c>
      <c r="B20" s="1427"/>
      <c r="C20" s="1352"/>
      <c r="D20" s="1359"/>
      <c r="E20" s="1428"/>
      <c r="F20" s="1428"/>
      <c r="G20" s="1429"/>
    </row>
    <row r="21" spans="1:7">
      <c r="A21" s="1343">
        <v>9</v>
      </c>
      <c r="B21" s="1427"/>
      <c r="C21" s="1352"/>
      <c r="D21" s="1359"/>
      <c r="E21" s="1359"/>
      <c r="F21" s="1359"/>
      <c r="G21" s="1360"/>
    </row>
    <row r="22" spans="1:7">
      <c r="A22" s="1343">
        <v>10</v>
      </c>
      <c r="B22" s="1427"/>
      <c r="C22" s="1352"/>
      <c r="D22" s="1359"/>
      <c r="E22" s="1359"/>
      <c r="F22" s="1359"/>
      <c r="G22" s="1360"/>
    </row>
    <row r="23" spans="1:7">
      <c r="A23" s="1343">
        <v>11</v>
      </c>
      <c r="B23" s="1427"/>
      <c r="C23" s="1352"/>
      <c r="D23" s="1359"/>
      <c r="E23" s="1359"/>
      <c r="F23" s="1359"/>
      <c r="G23" s="1360"/>
    </row>
    <row r="24" spans="1:7">
      <c r="A24" s="1343">
        <v>12</v>
      </c>
      <c r="B24" s="1427"/>
      <c r="C24" s="1352"/>
      <c r="D24" s="1359"/>
      <c r="E24" s="1359"/>
      <c r="F24" s="1359"/>
      <c r="G24" s="1360"/>
    </row>
    <row r="25" spans="1:7">
      <c r="A25" s="1343">
        <v>13</v>
      </c>
      <c r="B25" s="1427"/>
      <c r="C25" s="1352"/>
      <c r="D25" s="1359"/>
      <c r="E25" s="1359"/>
      <c r="F25" s="1359"/>
      <c r="G25" s="1360"/>
    </row>
    <row r="26" spans="1:7">
      <c r="A26" s="1343">
        <v>14</v>
      </c>
      <c r="B26" s="1427"/>
      <c r="C26" s="1352"/>
      <c r="D26" s="1359"/>
      <c r="E26" s="1359"/>
      <c r="F26" s="1359"/>
      <c r="G26" s="1360"/>
    </row>
    <row r="27" spans="1:7">
      <c r="A27" s="1343">
        <v>15</v>
      </c>
      <c r="B27" s="1427"/>
      <c r="C27" s="1352"/>
      <c r="D27" s="1359"/>
      <c r="E27" s="1359"/>
      <c r="F27" s="1359"/>
      <c r="G27" s="1360"/>
    </row>
    <row r="28" spans="1:7">
      <c r="A28" s="1343">
        <v>16</v>
      </c>
      <c r="B28" s="1427"/>
      <c r="C28" s="1352"/>
      <c r="D28" s="1359"/>
      <c r="E28" s="1359"/>
      <c r="F28" s="1359"/>
      <c r="G28" s="1360"/>
    </row>
    <row r="29" spans="1:7">
      <c r="A29" s="1343">
        <v>17</v>
      </c>
      <c r="B29" s="1427"/>
      <c r="C29" s="1352"/>
      <c r="D29" s="1359"/>
      <c r="E29" s="1359"/>
      <c r="F29" s="1359"/>
      <c r="G29" s="1360"/>
    </row>
    <row r="30" spans="1:7">
      <c r="A30" s="1343">
        <v>18</v>
      </c>
      <c r="B30" s="1427"/>
      <c r="C30" s="1352"/>
      <c r="D30" s="1359"/>
      <c r="E30" s="1359"/>
      <c r="F30" s="1359"/>
      <c r="G30" s="1360"/>
    </row>
    <row r="31" spans="1:7">
      <c r="A31" s="1343">
        <v>19</v>
      </c>
      <c r="B31" s="1427"/>
      <c r="C31" s="1352"/>
      <c r="D31" s="1359"/>
      <c r="E31" s="1359"/>
      <c r="F31" s="1359"/>
      <c r="G31" s="1360"/>
    </row>
    <row r="32" spans="1:7">
      <c r="A32" s="1343">
        <v>20</v>
      </c>
      <c r="B32" s="1427"/>
      <c r="C32" s="1352"/>
      <c r="D32" s="1359"/>
      <c r="E32" s="1359"/>
      <c r="F32" s="1359"/>
      <c r="G32" s="1360"/>
    </row>
    <row r="33" spans="1:7" ht="15.75">
      <c r="A33" s="1343">
        <v>21</v>
      </c>
      <c r="B33" s="1426"/>
      <c r="C33" s="1352"/>
      <c r="D33" s="1359"/>
      <c r="E33" s="1359"/>
      <c r="F33" s="1359"/>
      <c r="G33" s="1360"/>
    </row>
    <row r="34" spans="1:7">
      <c r="A34" s="1343">
        <v>22</v>
      </c>
      <c r="B34" s="1344"/>
      <c r="C34" s="1345"/>
      <c r="D34" s="1349"/>
      <c r="E34" s="1349"/>
      <c r="F34" s="1349"/>
      <c r="G34" s="1350"/>
    </row>
    <row r="35" spans="1:7">
      <c r="A35" s="1343">
        <v>23</v>
      </c>
      <c r="B35" s="1344"/>
      <c r="C35" s="1345"/>
      <c r="D35" s="1349"/>
      <c r="E35" s="1349"/>
      <c r="F35" s="1349"/>
      <c r="G35" s="1350"/>
    </row>
    <row r="36" spans="1:7">
      <c r="A36" s="1343">
        <v>24</v>
      </c>
      <c r="B36" s="1344"/>
      <c r="C36" s="1345"/>
      <c r="D36" s="1359"/>
      <c r="E36" s="1359"/>
      <c r="F36" s="1359"/>
      <c r="G36" s="1360"/>
    </row>
    <row r="37" spans="1:7">
      <c r="A37" s="1343">
        <v>25</v>
      </c>
      <c r="B37" s="1344"/>
      <c r="C37" s="1345"/>
      <c r="D37" s="1349"/>
      <c r="E37" s="1349"/>
      <c r="F37" s="1349"/>
      <c r="G37" s="1350"/>
    </row>
    <row r="38" spans="1:7">
      <c r="A38" s="1343">
        <v>26</v>
      </c>
      <c r="B38" s="1344"/>
      <c r="C38" s="1345"/>
      <c r="D38" s="1349"/>
      <c r="E38" s="1349"/>
      <c r="F38" s="1349"/>
      <c r="G38" s="1350"/>
    </row>
    <row r="39" spans="1:7">
      <c r="A39" s="1343">
        <v>27</v>
      </c>
      <c r="B39" s="1344"/>
      <c r="C39" s="1345"/>
      <c r="D39" s="1349"/>
      <c r="E39" s="1349"/>
      <c r="F39" s="1349"/>
      <c r="G39" s="1350"/>
    </row>
    <row r="40" spans="1:7">
      <c r="A40" s="1343">
        <v>28</v>
      </c>
      <c r="B40" s="1344"/>
      <c r="C40" s="1345"/>
      <c r="D40" s="1349"/>
      <c r="E40" s="1349"/>
      <c r="F40" s="1349"/>
      <c r="G40" s="1350"/>
    </row>
    <row r="41" spans="1:7">
      <c r="A41" s="1343">
        <v>29</v>
      </c>
      <c r="B41" s="1344"/>
      <c r="C41" s="1345"/>
      <c r="D41" s="1349"/>
      <c r="E41" s="1349"/>
      <c r="F41" s="1349"/>
      <c r="G41" s="1350"/>
    </row>
    <row r="42" spans="1:7">
      <c r="A42" s="1343">
        <v>30</v>
      </c>
      <c r="B42" s="1344"/>
      <c r="C42" s="1345"/>
      <c r="D42" s="1349"/>
      <c r="E42" s="1349"/>
      <c r="F42" s="1349"/>
      <c r="G42" s="1350"/>
    </row>
    <row r="43" spans="1:7">
      <c r="A43" s="1343">
        <v>31</v>
      </c>
      <c r="B43" s="1344"/>
      <c r="C43" s="1345"/>
      <c r="D43" s="1349"/>
      <c r="E43" s="1349"/>
      <c r="F43" s="1349"/>
      <c r="G43" s="1350"/>
    </row>
    <row r="44" spans="1:7">
      <c r="A44" s="1343">
        <v>32</v>
      </c>
      <c r="B44" s="1344"/>
      <c r="C44" s="1345"/>
      <c r="D44" s="1349"/>
      <c r="E44" s="1349"/>
      <c r="F44" s="1349"/>
      <c r="G44" s="1350"/>
    </row>
    <row r="45" spans="1:7">
      <c r="A45" s="1343">
        <v>33</v>
      </c>
      <c r="B45" s="1344"/>
      <c r="C45" s="1345"/>
      <c r="D45" s="1359"/>
      <c r="E45" s="1359"/>
      <c r="F45" s="1359"/>
      <c r="G45" s="1360"/>
    </row>
    <row r="46" spans="1:7">
      <c r="A46" s="1343">
        <v>34</v>
      </c>
      <c r="B46" s="1344"/>
      <c r="C46" s="1345"/>
      <c r="D46" s="1349"/>
      <c r="E46" s="1349"/>
      <c r="F46" s="1349"/>
      <c r="G46" s="1350"/>
    </row>
    <row r="47" spans="1:7">
      <c r="A47" s="1343">
        <v>35</v>
      </c>
      <c r="B47" s="1344"/>
      <c r="C47" s="1345"/>
      <c r="D47" s="1349"/>
      <c r="E47" s="1349"/>
      <c r="F47" s="1349"/>
      <c r="G47" s="1350"/>
    </row>
    <row r="48" spans="1:7">
      <c r="A48" s="1343">
        <v>36</v>
      </c>
      <c r="B48" s="1344"/>
      <c r="C48" s="1345"/>
      <c r="D48" s="1349"/>
      <c r="E48" s="1349"/>
      <c r="F48" s="1349"/>
      <c r="G48" s="1350"/>
    </row>
    <row r="49" spans="1:7">
      <c r="A49" s="1343">
        <v>37</v>
      </c>
      <c r="B49" s="1344"/>
      <c r="C49" s="1345"/>
      <c r="D49" s="1349"/>
      <c r="E49" s="1349"/>
      <c r="F49" s="1349"/>
      <c r="G49" s="1350"/>
    </row>
    <row r="50" spans="1:7">
      <c r="A50" s="1343">
        <v>38</v>
      </c>
      <c r="B50" s="1344"/>
      <c r="C50" s="1345"/>
      <c r="D50" s="1349"/>
      <c r="E50" s="1349"/>
      <c r="F50" s="1349"/>
      <c r="G50" s="1350"/>
    </row>
    <row r="51" spans="1:7">
      <c r="A51" s="1343">
        <v>39</v>
      </c>
      <c r="B51" s="1344"/>
      <c r="C51" s="1345"/>
      <c r="D51" s="1349"/>
      <c r="E51" s="1349"/>
      <c r="F51" s="1349"/>
      <c r="G51" s="1350"/>
    </row>
    <row r="52" spans="1:7">
      <c r="A52" s="1343">
        <v>40</v>
      </c>
      <c r="B52" s="1344"/>
      <c r="C52" s="1345"/>
      <c r="D52" s="1349"/>
      <c r="E52" s="1349"/>
      <c r="F52" s="1349"/>
      <c r="G52" s="1350"/>
    </row>
    <row r="53" spans="1:7">
      <c r="A53" s="1343">
        <v>41</v>
      </c>
      <c r="B53" s="1344"/>
      <c r="C53" s="1345"/>
      <c r="D53" s="1349"/>
      <c r="E53" s="1349"/>
      <c r="F53" s="1349"/>
      <c r="G53" s="1350"/>
    </row>
    <row r="54" spans="1:7">
      <c r="A54" s="1343">
        <v>42</v>
      </c>
      <c r="B54" s="1344"/>
      <c r="C54" s="1345"/>
      <c r="D54" s="1349"/>
      <c r="E54" s="1349"/>
      <c r="F54" s="1349"/>
      <c r="G54" s="1350"/>
    </row>
    <row r="55" spans="1:7">
      <c r="A55" s="1343">
        <v>43</v>
      </c>
      <c r="B55" s="1344"/>
      <c r="C55" s="1345"/>
      <c r="D55" s="1349"/>
      <c r="E55" s="1349"/>
      <c r="F55" s="1349"/>
      <c r="G55" s="1350"/>
    </row>
    <row r="56" spans="1:7">
      <c r="A56" s="1343">
        <v>44</v>
      </c>
      <c r="B56" s="1344"/>
      <c r="C56" s="1345"/>
      <c r="D56" s="1349"/>
      <c r="E56" s="1349"/>
      <c r="F56" s="1349"/>
      <c r="G56" s="1350"/>
    </row>
    <row r="57" spans="1:7">
      <c r="A57" s="1343">
        <v>45</v>
      </c>
      <c r="B57" s="1344"/>
      <c r="C57" s="1345"/>
      <c r="D57" s="1349"/>
      <c r="E57" s="1349"/>
      <c r="F57" s="1349"/>
      <c r="G57" s="1350"/>
    </row>
    <row r="58" spans="1:7" ht="15.75" thickBot="1">
      <c r="A58" s="1365">
        <v>46</v>
      </c>
      <c r="B58" s="1366" t="s">
        <v>172</v>
      </c>
      <c r="C58" s="1368">
        <f>SUM(C13:C57)</f>
        <v>0</v>
      </c>
      <c r="D58" s="1368">
        <f>SUM(D13:D57)</f>
        <v>0</v>
      </c>
      <c r="E58" s="1368">
        <f>SUM(E13:E57)</f>
        <v>0</v>
      </c>
      <c r="F58" s="1368">
        <f>SUM(F13:F57)</f>
        <v>0</v>
      </c>
      <c r="G58" s="1430">
        <f>SUM(G13:G57)</f>
        <v>0</v>
      </c>
    </row>
    <row r="59" spans="1:7" ht="15.75" thickTop="1">
      <c r="A59" s="831"/>
      <c r="B59" s="831"/>
      <c r="C59" s="831"/>
      <c r="D59" s="991"/>
      <c r="E59" s="991"/>
      <c r="F59" s="991"/>
      <c r="G59" s="991"/>
    </row>
    <row r="60" spans="1:7">
      <c r="A60" s="17" t="s">
        <v>4674</v>
      </c>
      <c r="B60" s="17"/>
      <c r="C60" s="17"/>
      <c r="D60" s="17"/>
      <c r="E60" s="17"/>
      <c r="F60" s="17"/>
      <c r="G60" s="17"/>
    </row>
    <row r="61" spans="1:7">
      <c r="A61" s="69" t="s">
        <v>3999</v>
      </c>
      <c r="B61" s="69"/>
      <c r="C61" s="69"/>
      <c r="D61" s="69"/>
      <c r="E61" s="69"/>
      <c r="F61" s="69"/>
      <c r="G61" s="69"/>
    </row>
  </sheetData>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G137"/>
  <sheetViews>
    <sheetView defaultGridColor="0" view="pageBreakPreview" topLeftCell="A43" colorId="22" zoomScale="80" zoomScaleNormal="100" zoomScaleSheetLayoutView="80" workbookViewId="0">
      <selection activeCell="F30" sqref="F30"/>
    </sheetView>
  </sheetViews>
  <sheetFormatPr defaultColWidth="9.6640625" defaultRowHeight="15"/>
  <cols>
    <col min="1" max="1" width="5.6640625" style="2471" customWidth="1"/>
    <col min="2" max="2" width="34.77734375" style="2471" customWidth="1"/>
    <col min="3" max="3" width="16.44140625" style="2471" customWidth="1"/>
    <col min="4" max="4" width="14" style="2471" customWidth="1"/>
    <col min="5" max="5" width="14.6640625" style="2471" customWidth="1"/>
    <col min="6" max="6" width="17.21875" style="2471" customWidth="1"/>
    <col min="7" max="7" width="15.21875" style="2471" customWidth="1"/>
    <col min="8" max="8" width="13.109375" style="2471" customWidth="1"/>
    <col min="9" max="9" width="21.6640625" style="2471" customWidth="1"/>
    <col min="10" max="10" width="21.21875" style="2471" customWidth="1"/>
    <col min="11" max="11" width="21.109375" style="2471" customWidth="1"/>
    <col min="12" max="12" width="9.6640625" style="2471"/>
    <col min="13" max="13" width="10.6640625" style="2471" customWidth="1"/>
    <col min="14" max="14" width="20.44140625" style="2471" customWidth="1"/>
    <col min="15" max="15" width="4.77734375" style="2471" customWidth="1"/>
    <col min="16" max="16384" width="9.6640625" style="2471"/>
  </cols>
  <sheetData>
    <row r="1" spans="1:7" ht="15.75" thickTop="1">
      <c r="A1" s="1318" t="s">
        <v>3289</v>
      </c>
      <c r="B1" s="924"/>
      <c r="C1" s="925"/>
      <c r="D1" s="926" t="s">
        <v>1378</v>
      </c>
      <c r="E1" s="927"/>
      <c r="F1" s="928" t="s">
        <v>1801</v>
      </c>
      <c r="G1" s="929" t="s">
        <v>1802</v>
      </c>
    </row>
    <row r="2" spans="1:7">
      <c r="A2" s="72" t="str">
        <f>'Data Sheet'!$C$25</f>
        <v xml:space="preserve">New York State Electric &amp; Gas Corporation </v>
      </c>
      <c r="B2" s="921"/>
      <c r="C2" s="930"/>
      <c r="D2" s="931" t="s">
        <v>2755</v>
      </c>
      <c r="E2" s="932"/>
      <c r="F2" s="933" t="s">
        <v>1804</v>
      </c>
      <c r="G2" s="934"/>
    </row>
    <row r="3" spans="1:7" ht="15" customHeight="1">
      <c r="A3" s="935"/>
      <c r="B3" s="936"/>
      <c r="C3" s="937"/>
      <c r="D3" s="938" t="s">
        <v>2756</v>
      </c>
      <c r="E3" s="939"/>
      <c r="F3" s="1253" t="s">
        <v>1788</v>
      </c>
      <c r="G3" s="3201">
        <v>43100</v>
      </c>
    </row>
    <row r="4" spans="1:7" ht="15" customHeight="1">
      <c r="A4" s="2684" t="s">
        <v>4626</v>
      </c>
      <c r="B4" s="2685"/>
      <c r="C4" s="2685"/>
      <c r="D4" s="2685"/>
      <c r="E4" s="2685"/>
      <c r="F4" s="2685"/>
      <c r="G4" s="2686"/>
    </row>
    <row r="5" spans="1:7" ht="12.75" customHeight="1">
      <c r="A5" s="2482"/>
      <c r="B5" s="2687" t="s">
        <v>2757</v>
      </c>
      <c r="C5" s="2688"/>
      <c r="D5" s="2688"/>
      <c r="E5" s="2689" t="s">
        <v>4384</v>
      </c>
      <c r="F5" s="2690"/>
      <c r="G5" s="2691"/>
    </row>
    <row r="6" spans="1:7" ht="12.75" customHeight="1">
      <c r="A6" s="1501"/>
      <c r="B6" s="2473" t="s">
        <v>4385</v>
      </c>
      <c r="C6" s="2215"/>
      <c r="D6" s="2215"/>
      <c r="E6" s="2692" t="s">
        <v>2758</v>
      </c>
      <c r="F6" s="2692"/>
      <c r="G6" s="2693"/>
    </row>
    <row r="7" spans="1:7" ht="12.75" customHeight="1">
      <c r="A7" s="1501"/>
      <c r="B7" s="2473" t="s">
        <v>4386</v>
      </c>
      <c r="C7" s="2215"/>
      <c r="D7" s="2215"/>
      <c r="E7" s="2694" t="s">
        <v>2759</v>
      </c>
      <c r="F7" s="2694"/>
      <c r="G7" s="2693"/>
    </row>
    <row r="8" spans="1:7" ht="12.75" customHeight="1">
      <c r="A8" s="1501"/>
      <c r="B8" s="2473" t="s">
        <v>4387</v>
      </c>
      <c r="C8" s="2215"/>
      <c r="D8" s="2215"/>
      <c r="E8" s="2694" t="s">
        <v>2760</v>
      </c>
      <c r="F8" s="2694"/>
      <c r="G8" s="2693"/>
    </row>
    <row r="9" spans="1:7" ht="12.75" customHeight="1">
      <c r="A9" s="1501"/>
      <c r="B9" s="2473" t="s">
        <v>4388</v>
      </c>
      <c r="C9" s="2215"/>
      <c r="D9" s="2215"/>
      <c r="E9" s="2694" t="s">
        <v>2761</v>
      </c>
      <c r="F9" s="2694"/>
      <c r="G9" s="2693"/>
    </row>
    <row r="10" spans="1:7" ht="12.75" customHeight="1">
      <c r="A10" s="1501"/>
      <c r="B10" s="2473" t="s">
        <v>2762</v>
      </c>
      <c r="C10" s="2215"/>
      <c r="D10" s="2215"/>
      <c r="E10" s="2694" t="s">
        <v>2763</v>
      </c>
      <c r="F10" s="2694"/>
      <c r="G10" s="2693"/>
    </row>
    <row r="11" spans="1:7" ht="12.75" customHeight="1">
      <c r="A11" s="1501"/>
      <c r="B11" s="2695" t="s">
        <v>2764</v>
      </c>
      <c r="C11" s="2695"/>
      <c r="D11" s="2695"/>
      <c r="E11" s="2694" t="s">
        <v>2765</v>
      </c>
      <c r="F11" s="2694"/>
      <c r="G11" s="2693"/>
    </row>
    <row r="12" spans="1:7" ht="12.75" customHeight="1">
      <c r="A12" s="1501"/>
      <c r="B12" s="2695" t="s">
        <v>2766</v>
      </c>
      <c r="C12" s="2695"/>
      <c r="D12" s="2695"/>
      <c r="E12" s="2694" t="s">
        <v>2767</v>
      </c>
      <c r="F12" s="2694"/>
      <c r="G12" s="2693"/>
    </row>
    <row r="13" spans="1:7" ht="12.75" customHeight="1">
      <c r="A13" s="1501"/>
      <c r="B13" s="2695" t="s">
        <v>1468</v>
      </c>
      <c r="C13" s="2695"/>
      <c r="D13" s="2695"/>
      <c r="E13" s="2694" t="s">
        <v>1469</v>
      </c>
      <c r="F13" s="2694"/>
      <c r="G13" s="2693"/>
    </row>
    <row r="14" spans="1:7" ht="12.75" customHeight="1">
      <c r="A14" s="1501"/>
      <c r="B14" s="2473" t="s">
        <v>1470</v>
      </c>
      <c r="C14" s="2215"/>
      <c r="D14" s="2215"/>
      <c r="E14" s="2694" t="s">
        <v>1471</v>
      </c>
      <c r="F14" s="2694"/>
      <c r="G14" s="2693"/>
    </row>
    <row r="15" spans="1:7" ht="12.75" customHeight="1">
      <c r="A15" s="1501"/>
      <c r="B15" s="2473" t="s">
        <v>4389</v>
      </c>
      <c r="C15" s="2215"/>
      <c r="D15" s="2215"/>
      <c r="E15" s="2694" t="s">
        <v>1472</v>
      </c>
      <c r="F15" s="2694"/>
      <c r="G15" s="2693"/>
    </row>
    <row r="16" spans="1:7" ht="12.75" customHeight="1">
      <c r="A16" s="1501"/>
      <c r="B16" s="2473" t="s">
        <v>4390</v>
      </c>
      <c r="C16" s="2215"/>
      <c r="D16" s="2215"/>
      <c r="E16" s="2694" t="s">
        <v>1474</v>
      </c>
      <c r="F16" s="2694"/>
      <c r="G16" s="2693"/>
    </row>
    <row r="17" spans="1:7" ht="12.75" customHeight="1">
      <c r="A17" s="72"/>
      <c r="B17" s="2473" t="s">
        <v>1473</v>
      </c>
      <c r="C17" s="2216"/>
      <c r="D17" s="2216"/>
      <c r="E17" s="234" t="s">
        <v>1475</v>
      </c>
      <c r="F17" s="234"/>
      <c r="G17" s="23"/>
    </row>
    <row r="18" spans="1:7" ht="12.75" customHeight="1">
      <c r="A18" s="72"/>
      <c r="B18" s="2473" t="s">
        <v>4391</v>
      </c>
      <c r="C18" s="2216"/>
      <c r="D18" s="2215"/>
      <c r="E18" s="234"/>
      <c r="F18" s="234"/>
      <c r="G18" s="23"/>
    </row>
    <row r="19" spans="1:7">
      <c r="A19" s="944" t="s">
        <v>1728</v>
      </c>
      <c r="B19" s="945"/>
      <c r="C19" s="946"/>
      <c r="D19" s="947"/>
      <c r="E19" s="948" t="s">
        <v>1476</v>
      </c>
      <c r="F19" s="948" t="s">
        <v>1477</v>
      </c>
      <c r="G19" s="949" t="s">
        <v>1478</v>
      </c>
    </row>
    <row r="20" spans="1:7">
      <c r="A20" s="950" t="s">
        <v>1731</v>
      </c>
      <c r="B20" s="951" t="s">
        <v>1479</v>
      </c>
      <c r="C20" s="952" t="s">
        <v>1480</v>
      </c>
      <c r="D20" s="953" t="s">
        <v>1481</v>
      </c>
      <c r="E20" s="953" t="s">
        <v>1482</v>
      </c>
      <c r="F20" s="953" t="s">
        <v>1483</v>
      </c>
      <c r="G20" s="954" t="s">
        <v>1484</v>
      </c>
    </row>
    <row r="21" spans="1:7">
      <c r="A21" s="955"/>
      <c r="B21" s="956" t="s">
        <v>3021</v>
      </c>
      <c r="C21" s="957" t="s">
        <v>3022</v>
      </c>
      <c r="D21" s="956" t="s">
        <v>3023</v>
      </c>
      <c r="E21" s="956" t="s">
        <v>3024</v>
      </c>
      <c r="F21" s="956" t="s">
        <v>2346</v>
      </c>
      <c r="G21" s="958" t="s">
        <v>2347</v>
      </c>
    </row>
    <row r="22" spans="1:7">
      <c r="A22" s="944">
        <v>1</v>
      </c>
      <c r="B22" s="370" t="s">
        <v>5366</v>
      </c>
      <c r="C22" s="963"/>
      <c r="D22" s="960"/>
      <c r="E22" s="959"/>
      <c r="F22" s="961"/>
      <c r="G22" s="962"/>
    </row>
    <row r="23" spans="1:7">
      <c r="A23" s="950">
        <f t="shared" ref="A23:A64" si="0">A22+1</f>
        <v>2</v>
      </c>
      <c r="B23" s="921" t="s">
        <v>5367</v>
      </c>
      <c r="C23" s="963">
        <v>4741360</v>
      </c>
      <c r="D23" s="963">
        <v>535582376</v>
      </c>
      <c r="E23" s="963">
        <v>629977</v>
      </c>
      <c r="F23" s="961">
        <f t="shared" ref="F23:F64" si="1">IF(ISERR(C23/E23*1000),"  ",C23/E23*1000)</f>
        <v>7526.243021570629</v>
      </c>
      <c r="G23" s="964">
        <f t="shared" ref="G23:G64" si="2">IF(ISERR(D23/C23/1000),"  ",D23/C23/1000)</f>
        <v>0.11295965208294666</v>
      </c>
    </row>
    <row r="24" spans="1:7">
      <c r="A24" s="950">
        <f t="shared" si="0"/>
        <v>3</v>
      </c>
      <c r="B24" s="921" t="s">
        <v>5368</v>
      </c>
      <c r="C24" s="963">
        <v>161</v>
      </c>
      <c r="D24" s="963">
        <v>18576</v>
      </c>
      <c r="E24" s="963">
        <v>3</v>
      </c>
      <c r="F24" s="961">
        <f t="shared" si="1"/>
        <v>53666.666666666664</v>
      </c>
      <c r="G24" s="964">
        <f t="shared" si="2"/>
        <v>0.11537888198757765</v>
      </c>
    </row>
    <row r="25" spans="1:7">
      <c r="A25" s="950">
        <f t="shared" si="0"/>
        <v>4</v>
      </c>
      <c r="B25" s="921" t="s">
        <v>5369</v>
      </c>
      <c r="C25" s="963">
        <v>3056</v>
      </c>
      <c r="D25" s="963">
        <v>646195</v>
      </c>
      <c r="E25" s="963">
        <v>3781</v>
      </c>
      <c r="F25" s="961">
        <f t="shared" si="1"/>
        <v>808.25178524199953</v>
      </c>
      <c r="G25" s="964">
        <f t="shared" si="2"/>
        <v>0.21145124345549737</v>
      </c>
    </row>
    <row r="26" spans="1:7">
      <c r="A26" s="950">
        <f t="shared" si="0"/>
        <v>5</v>
      </c>
      <c r="B26" s="921" t="s">
        <v>5370</v>
      </c>
      <c r="C26" s="963">
        <v>26322</v>
      </c>
      <c r="D26" s="963">
        <v>3574037</v>
      </c>
      <c r="E26" s="963">
        <v>4740</v>
      </c>
      <c r="F26" s="961">
        <f t="shared" si="1"/>
        <v>5553.1645569620259</v>
      </c>
      <c r="G26" s="964">
        <f t="shared" si="2"/>
        <v>0.13578136159866272</v>
      </c>
    </row>
    <row r="27" spans="1:7">
      <c r="A27" s="950">
        <f t="shared" si="0"/>
        <v>6</v>
      </c>
      <c r="B27" s="921" t="s">
        <v>5371</v>
      </c>
      <c r="C27" s="963">
        <v>1570141</v>
      </c>
      <c r="D27" s="963">
        <v>148919849</v>
      </c>
      <c r="E27" s="963">
        <v>128986</v>
      </c>
      <c r="F27" s="961">
        <f t="shared" si="1"/>
        <v>12172.956754996667</v>
      </c>
      <c r="G27" s="964">
        <f t="shared" si="2"/>
        <v>9.4844889089578568E-2</v>
      </c>
    </row>
    <row r="28" spans="1:7">
      <c r="A28" s="950">
        <f t="shared" si="0"/>
        <v>7</v>
      </c>
      <c r="B28" s="921" t="s">
        <v>5372</v>
      </c>
      <c r="C28" s="963">
        <v>2702</v>
      </c>
      <c r="D28" s="963">
        <v>318937</v>
      </c>
      <c r="E28" s="963">
        <v>276</v>
      </c>
      <c r="F28" s="961">
        <f t="shared" si="1"/>
        <v>9789.855072463768</v>
      </c>
      <c r="G28" s="964">
        <f t="shared" si="2"/>
        <v>0.11803737971872687</v>
      </c>
    </row>
    <row r="29" spans="1:7">
      <c r="A29" s="950">
        <f t="shared" si="0"/>
        <v>8</v>
      </c>
      <c r="B29" s="921" t="s">
        <v>5373</v>
      </c>
      <c r="C29" s="963">
        <v>166118</v>
      </c>
      <c r="D29" s="963">
        <v>12366874</v>
      </c>
      <c r="E29" s="963">
        <v>3764.6</v>
      </c>
      <c r="F29" s="961">
        <f>IF(ISERR(C29/E29*1000),"  ",C29/E29*1000)-4</f>
        <v>44122.334803166334</v>
      </c>
      <c r="G29" s="964">
        <f t="shared" si="2"/>
        <v>7.4446321289685646E-2</v>
      </c>
    </row>
    <row r="30" spans="1:7">
      <c r="A30" s="950">
        <f t="shared" si="0"/>
        <v>9</v>
      </c>
      <c r="B30" s="921"/>
      <c r="C30" s="963">
        <v>0</v>
      </c>
      <c r="D30" s="963">
        <v>0</v>
      </c>
      <c r="E30" s="963">
        <v>0</v>
      </c>
      <c r="F30" s="961">
        <v>0</v>
      </c>
      <c r="G30" s="964" t="str">
        <f t="shared" si="2"/>
        <v xml:space="preserve">  </v>
      </c>
    </row>
    <row r="31" spans="1:7">
      <c r="A31" s="950">
        <f t="shared" si="0"/>
        <v>10</v>
      </c>
      <c r="B31" s="921" t="s">
        <v>5374</v>
      </c>
      <c r="C31" s="963">
        <v>56368</v>
      </c>
      <c r="D31" s="963">
        <v>5432915</v>
      </c>
      <c r="E31" s="963">
        <v>0</v>
      </c>
      <c r="F31" s="961">
        <v>0</v>
      </c>
      <c r="G31" s="964">
        <f t="shared" si="2"/>
        <v>9.6382965512347429E-2</v>
      </c>
    </row>
    <row r="32" spans="1:7">
      <c r="A32" s="950">
        <f t="shared" si="0"/>
        <v>11</v>
      </c>
      <c r="B32" s="921"/>
      <c r="C32" s="963">
        <v>0</v>
      </c>
      <c r="D32" s="963">
        <v>0</v>
      </c>
      <c r="E32" s="963">
        <v>0</v>
      </c>
      <c r="F32" s="961">
        <v>0</v>
      </c>
      <c r="G32" s="964" t="str">
        <f t="shared" si="2"/>
        <v xml:space="preserve">  </v>
      </c>
    </row>
    <row r="33" spans="1:7">
      <c r="A33" s="950">
        <f t="shared" si="0"/>
        <v>12</v>
      </c>
      <c r="B33" s="2995" t="s">
        <v>5377</v>
      </c>
      <c r="C33" s="963">
        <f>SUM(C22:C32)</f>
        <v>6566228</v>
      </c>
      <c r="D33" s="963">
        <f>SUM(D22:D32)</f>
        <v>706859759</v>
      </c>
      <c r="E33" s="963">
        <f>SUM(E22:E32)</f>
        <v>771527.6</v>
      </c>
      <c r="F33" s="963">
        <v>8511</v>
      </c>
      <c r="G33" s="964">
        <f t="shared" si="2"/>
        <v>0.10765080941447662</v>
      </c>
    </row>
    <row r="34" spans="1:7">
      <c r="A34" s="950">
        <f>A33+1</f>
        <v>13</v>
      </c>
      <c r="B34" s="921"/>
      <c r="C34" s="963"/>
      <c r="D34" s="963"/>
      <c r="E34" s="963"/>
      <c r="F34" s="961" t="str">
        <f t="shared" si="1"/>
        <v xml:space="preserve">  </v>
      </c>
      <c r="G34" s="964" t="str">
        <f t="shared" si="2"/>
        <v xml:space="preserve">  </v>
      </c>
    </row>
    <row r="35" spans="1:7">
      <c r="A35" s="950">
        <f t="shared" si="0"/>
        <v>14</v>
      </c>
      <c r="B35" s="921"/>
      <c r="C35" s="963"/>
      <c r="D35" s="963"/>
      <c r="E35" s="963"/>
      <c r="F35" s="961" t="str">
        <f t="shared" si="1"/>
        <v xml:space="preserve">  </v>
      </c>
      <c r="G35" s="964" t="str">
        <f t="shared" si="2"/>
        <v xml:space="preserve">  </v>
      </c>
    </row>
    <row r="36" spans="1:7">
      <c r="A36" s="950">
        <f t="shared" si="0"/>
        <v>15</v>
      </c>
      <c r="B36" s="921" t="s">
        <v>5375</v>
      </c>
      <c r="C36" s="963"/>
      <c r="D36" s="963"/>
      <c r="E36" s="963"/>
      <c r="F36" s="961"/>
      <c r="G36" s="964" t="str">
        <f t="shared" si="2"/>
        <v xml:space="preserve">  </v>
      </c>
    </row>
    <row r="37" spans="1:7">
      <c r="A37" s="950">
        <f t="shared" si="0"/>
        <v>16</v>
      </c>
      <c r="B37" s="921" t="s">
        <v>5367</v>
      </c>
      <c r="C37" s="963">
        <v>10197</v>
      </c>
      <c r="D37" s="963">
        <v>1315959</v>
      </c>
      <c r="E37" s="963">
        <v>1862</v>
      </c>
      <c r="F37" s="961">
        <f t="shared" si="1"/>
        <v>5476.3694951664875</v>
      </c>
      <c r="G37" s="964">
        <f t="shared" si="2"/>
        <v>0.12905354516034129</v>
      </c>
    </row>
    <row r="38" spans="1:7">
      <c r="A38" s="950">
        <f t="shared" si="0"/>
        <v>17</v>
      </c>
      <c r="B38" s="921" t="s">
        <v>5376</v>
      </c>
      <c r="C38" s="963">
        <v>2439545</v>
      </c>
      <c r="D38" s="963">
        <v>150489683</v>
      </c>
      <c r="E38" s="963">
        <v>40865</v>
      </c>
      <c r="F38" s="961">
        <f t="shared" si="1"/>
        <v>59697.663036828577</v>
      </c>
      <c r="G38" s="964">
        <f t="shared" si="2"/>
        <v>6.1687602811179958E-2</v>
      </c>
    </row>
    <row r="39" spans="1:7">
      <c r="A39" s="950">
        <f t="shared" si="0"/>
        <v>18</v>
      </c>
      <c r="B39" s="921" t="s">
        <v>5379</v>
      </c>
      <c r="C39" s="963">
        <v>117026</v>
      </c>
      <c r="D39" s="963">
        <v>4236244</v>
      </c>
      <c r="E39" s="963">
        <v>192</v>
      </c>
      <c r="F39" s="961">
        <f t="shared" si="1"/>
        <v>609510.41666666663</v>
      </c>
      <c r="G39" s="964">
        <f t="shared" si="2"/>
        <v>3.6199169415343596E-2</v>
      </c>
    </row>
    <row r="40" spans="1:7">
      <c r="A40" s="950">
        <f t="shared" si="0"/>
        <v>19</v>
      </c>
      <c r="B40" s="921" t="s">
        <v>5380</v>
      </c>
      <c r="C40" s="963">
        <v>14016</v>
      </c>
      <c r="D40" s="963">
        <v>2246020</v>
      </c>
      <c r="E40" s="963">
        <v>3472</v>
      </c>
      <c r="F40" s="961">
        <f t="shared" si="1"/>
        <v>4036.8663594470045</v>
      </c>
      <c r="G40" s="964">
        <f t="shared" si="2"/>
        <v>0.1602468607305936</v>
      </c>
    </row>
    <row r="41" spans="1:7">
      <c r="A41" s="950">
        <f t="shared" si="0"/>
        <v>20</v>
      </c>
      <c r="B41" s="921" t="s">
        <v>5381</v>
      </c>
      <c r="C41" s="963">
        <v>240008</v>
      </c>
      <c r="D41" s="963">
        <v>32590417</v>
      </c>
      <c r="E41" s="963">
        <v>56458</v>
      </c>
      <c r="F41" s="961">
        <f t="shared" si="1"/>
        <v>4251.0893053243117</v>
      </c>
      <c r="G41" s="964">
        <f t="shared" si="2"/>
        <v>0.13578887787073765</v>
      </c>
    </row>
    <row r="42" spans="1:7">
      <c r="A42" s="950">
        <f t="shared" si="0"/>
        <v>21</v>
      </c>
      <c r="B42" s="921" t="s">
        <v>5382</v>
      </c>
      <c r="C42" s="963">
        <v>4481607</v>
      </c>
      <c r="D42" s="963">
        <v>98739057</v>
      </c>
      <c r="E42" s="963">
        <v>2818</v>
      </c>
      <c r="F42" s="961">
        <f t="shared" si="1"/>
        <v>1590350.2484031229</v>
      </c>
      <c r="G42" s="964">
        <f t="shared" si="2"/>
        <v>2.2032065060590987E-2</v>
      </c>
    </row>
    <row r="43" spans="1:7">
      <c r="A43" s="950">
        <f t="shared" si="0"/>
        <v>22</v>
      </c>
      <c r="B43" s="293" t="s">
        <v>5383</v>
      </c>
      <c r="C43" s="963">
        <v>4053</v>
      </c>
      <c r="D43" s="963">
        <v>358492</v>
      </c>
      <c r="E43" s="963">
        <v>337</v>
      </c>
      <c r="F43" s="961">
        <f t="shared" si="1"/>
        <v>12026.706231454005</v>
      </c>
      <c r="G43" s="964">
        <f t="shared" si="2"/>
        <v>8.8451023932889214E-2</v>
      </c>
    </row>
    <row r="44" spans="1:7">
      <c r="A44" s="950">
        <f t="shared" si="0"/>
        <v>23</v>
      </c>
      <c r="B44" s="921" t="s">
        <v>5384</v>
      </c>
      <c r="C44" s="963">
        <v>18808</v>
      </c>
      <c r="D44" s="963">
        <v>2024941</v>
      </c>
      <c r="E44" s="963">
        <v>2038.6</v>
      </c>
      <c r="F44" s="961">
        <f t="shared" si="1"/>
        <v>9225.9393701559893</v>
      </c>
      <c r="G44" s="964">
        <f t="shared" si="2"/>
        <v>0.10766381327094854</v>
      </c>
    </row>
    <row r="45" spans="1:7">
      <c r="A45" s="950">
        <f t="shared" si="0"/>
        <v>24</v>
      </c>
      <c r="B45" s="921" t="s">
        <v>5385</v>
      </c>
      <c r="C45" s="963">
        <v>42971</v>
      </c>
      <c r="D45" s="963">
        <v>1740376</v>
      </c>
      <c r="E45" s="963">
        <v>21</v>
      </c>
      <c r="F45" s="961">
        <f t="shared" si="1"/>
        <v>2046238.0952380951</v>
      </c>
      <c r="G45" s="964">
        <f t="shared" si="2"/>
        <v>4.0501175211188942E-2</v>
      </c>
    </row>
    <row r="46" spans="1:7">
      <c r="A46" s="950">
        <f t="shared" si="0"/>
        <v>25</v>
      </c>
      <c r="B46" s="921" t="s">
        <v>5373</v>
      </c>
      <c r="C46" s="963">
        <v>813</v>
      </c>
      <c r="D46" s="963">
        <v>79899</v>
      </c>
      <c r="E46" s="963">
        <v>21</v>
      </c>
      <c r="F46" s="961">
        <f t="shared" si="1"/>
        <v>38714.285714285717</v>
      </c>
      <c r="G46" s="964">
        <f t="shared" si="2"/>
        <v>9.8276752767527661E-2</v>
      </c>
    </row>
    <row r="47" spans="1:7">
      <c r="A47" s="950">
        <f t="shared" si="0"/>
        <v>26</v>
      </c>
      <c r="B47" s="921" t="s">
        <v>5386</v>
      </c>
      <c r="C47" s="963">
        <v>0</v>
      </c>
      <c r="D47" s="963">
        <v>0</v>
      </c>
      <c r="E47" s="963">
        <v>0</v>
      </c>
      <c r="F47" s="961" t="str">
        <f t="shared" si="1"/>
        <v xml:space="preserve">  </v>
      </c>
      <c r="G47" s="964" t="str">
        <f t="shared" si="2"/>
        <v xml:space="preserve">  </v>
      </c>
    </row>
    <row r="48" spans="1:7">
      <c r="A48" s="950">
        <f t="shared" si="0"/>
        <v>27</v>
      </c>
      <c r="B48" s="921"/>
      <c r="C48" s="963"/>
      <c r="D48" s="963"/>
      <c r="E48" s="963"/>
      <c r="F48" s="961"/>
      <c r="G48" s="964" t="str">
        <f t="shared" si="2"/>
        <v xml:space="preserve">  </v>
      </c>
    </row>
    <row r="49" spans="1:7">
      <c r="A49" s="950">
        <f t="shared" si="0"/>
        <v>28</v>
      </c>
      <c r="B49" s="921" t="s">
        <v>5378</v>
      </c>
      <c r="C49" s="963">
        <v>67818</v>
      </c>
      <c r="D49" s="963">
        <v>1544077</v>
      </c>
      <c r="E49" s="963">
        <v>0</v>
      </c>
      <c r="F49" s="961"/>
      <c r="G49" s="964">
        <f t="shared" si="2"/>
        <v>2.2767952460998553E-2</v>
      </c>
    </row>
    <row r="50" spans="1:7">
      <c r="A50" s="950">
        <f t="shared" si="0"/>
        <v>29</v>
      </c>
      <c r="B50" s="921"/>
      <c r="C50" s="963"/>
      <c r="D50" s="963"/>
      <c r="E50" s="963"/>
      <c r="F50" s="961" t="str">
        <f t="shared" si="1"/>
        <v xml:space="preserve">  </v>
      </c>
      <c r="G50" s="964" t="str">
        <f t="shared" si="2"/>
        <v xml:space="preserve">  </v>
      </c>
    </row>
    <row r="51" spans="1:7">
      <c r="A51" s="950">
        <f t="shared" si="0"/>
        <v>30</v>
      </c>
      <c r="B51" s="921"/>
      <c r="C51" s="963"/>
      <c r="D51" s="963"/>
      <c r="E51" s="963"/>
      <c r="F51" s="961" t="str">
        <f t="shared" si="1"/>
        <v xml:space="preserve">  </v>
      </c>
      <c r="G51" s="964" t="str">
        <f t="shared" si="2"/>
        <v xml:space="preserve">  </v>
      </c>
    </row>
    <row r="52" spans="1:7">
      <c r="A52" s="950">
        <f t="shared" si="0"/>
        <v>31</v>
      </c>
      <c r="B52" s="3026" t="s">
        <v>5390</v>
      </c>
      <c r="C52" s="963">
        <f>SUM(C36:C51)</f>
        <v>7436862</v>
      </c>
      <c r="D52" s="963">
        <f t="shared" ref="D52:E52" si="3">SUM(D36:D51)</f>
        <v>295365165</v>
      </c>
      <c r="E52" s="963">
        <f t="shared" si="3"/>
        <v>108084.6</v>
      </c>
      <c r="F52" s="963">
        <v>68806</v>
      </c>
      <c r="G52" s="964">
        <f t="shared" si="2"/>
        <v>3.971637029166334E-2</v>
      </c>
    </row>
    <row r="53" spans="1:7">
      <c r="A53" s="950">
        <f t="shared" si="0"/>
        <v>32</v>
      </c>
      <c r="B53" s="966"/>
      <c r="C53" s="963"/>
      <c r="D53" s="963"/>
      <c r="E53" s="963"/>
      <c r="F53" s="3228"/>
      <c r="G53" s="964" t="str">
        <f t="shared" si="2"/>
        <v xml:space="preserve">  </v>
      </c>
    </row>
    <row r="54" spans="1:7">
      <c r="A54" s="950">
        <f t="shared" si="0"/>
        <v>33</v>
      </c>
      <c r="B54" s="17" t="s">
        <v>5391</v>
      </c>
      <c r="C54" s="963"/>
      <c r="D54" s="963"/>
      <c r="E54" s="963"/>
      <c r="F54" s="961" t="str">
        <f t="shared" si="1"/>
        <v xml:space="preserve">  </v>
      </c>
      <c r="G54" s="964" t="str">
        <f t="shared" si="2"/>
        <v xml:space="preserve">  </v>
      </c>
    </row>
    <row r="55" spans="1:7">
      <c r="A55" s="950">
        <f t="shared" si="0"/>
        <v>34</v>
      </c>
      <c r="B55" s="921" t="s">
        <v>5392</v>
      </c>
      <c r="C55" s="963">
        <v>303</v>
      </c>
      <c r="D55" s="963">
        <v>46853</v>
      </c>
      <c r="E55" s="963">
        <v>17</v>
      </c>
      <c r="F55" s="961">
        <f t="shared" si="1"/>
        <v>17823.529411764706</v>
      </c>
      <c r="G55" s="964">
        <f t="shared" si="2"/>
        <v>0.15463036303630365</v>
      </c>
    </row>
    <row r="56" spans="1:7">
      <c r="A56" s="950">
        <f t="shared" si="0"/>
        <v>35</v>
      </c>
      <c r="B56" s="921" t="s">
        <v>5393</v>
      </c>
      <c r="C56" s="963">
        <v>6596</v>
      </c>
      <c r="D56" s="963">
        <v>470619</v>
      </c>
      <c r="E56" s="963">
        <v>124</v>
      </c>
      <c r="F56" s="961">
        <f t="shared" si="1"/>
        <v>53193.548387096773</v>
      </c>
      <c r="G56" s="964">
        <f t="shared" si="2"/>
        <v>7.1349151000606431E-2</v>
      </c>
    </row>
    <row r="57" spans="1:7">
      <c r="A57" s="950">
        <f t="shared" si="0"/>
        <v>36</v>
      </c>
      <c r="B57" s="921" t="s">
        <v>5394</v>
      </c>
      <c r="C57" s="963">
        <v>61915</v>
      </c>
      <c r="D57" s="963">
        <v>11354115</v>
      </c>
      <c r="E57" s="963">
        <v>998</v>
      </c>
      <c r="F57" s="961">
        <f t="shared" si="1"/>
        <v>62039.078156312629</v>
      </c>
      <c r="G57" s="964">
        <f t="shared" si="2"/>
        <v>0.18338229831220221</v>
      </c>
    </row>
    <row r="58" spans="1:7">
      <c r="A58" s="950">
        <f t="shared" si="0"/>
        <v>37</v>
      </c>
      <c r="B58" s="921"/>
      <c r="C58" s="963"/>
      <c r="D58" s="963"/>
      <c r="E58" s="963"/>
      <c r="F58" s="961" t="str">
        <f t="shared" si="1"/>
        <v xml:space="preserve">  </v>
      </c>
      <c r="G58" s="964" t="str">
        <f t="shared" si="2"/>
        <v xml:space="preserve">  </v>
      </c>
    </row>
    <row r="59" spans="1:7">
      <c r="A59" s="950">
        <f t="shared" si="0"/>
        <v>38</v>
      </c>
      <c r="B59" s="921" t="s">
        <v>5395</v>
      </c>
      <c r="C59" s="963">
        <v>0</v>
      </c>
      <c r="D59" s="963">
        <v>0</v>
      </c>
      <c r="E59" s="963">
        <v>0</v>
      </c>
      <c r="F59" s="961">
        <v>0</v>
      </c>
      <c r="G59" s="964" t="str">
        <f t="shared" si="2"/>
        <v xml:space="preserve">  </v>
      </c>
    </row>
    <row r="60" spans="1:7">
      <c r="A60" s="950">
        <f t="shared" si="0"/>
        <v>39</v>
      </c>
      <c r="B60" s="921"/>
      <c r="C60" s="963"/>
      <c r="D60" s="963"/>
      <c r="E60" s="963"/>
      <c r="F60" s="961" t="str">
        <f t="shared" si="1"/>
        <v xml:space="preserve">  </v>
      </c>
      <c r="G60" s="964" t="str">
        <f t="shared" si="2"/>
        <v xml:space="preserve">  </v>
      </c>
    </row>
    <row r="61" spans="1:7">
      <c r="A61" s="950">
        <f t="shared" si="0"/>
        <v>40</v>
      </c>
      <c r="B61" s="936" t="s">
        <v>5396</v>
      </c>
      <c r="C61" s="967">
        <f>SUM(C54:C60)</f>
        <v>68814</v>
      </c>
      <c r="D61" s="967">
        <f t="shared" ref="D61:E61" si="4">SUM(D54:D60)</f>
        <v>11871587</v>
      </c>
      <c r="E61" s="967">
        <f t="shared" si="4"/>
        <v>1139</v>
      </c>
      <c r="F61" s="961">
        <f t="shared" si="1"/>
        <v>60416.154521510092</v>
      </c>
      <c r="G61" s="964">
        <f t="shared" si="2"/>
        <v>0.17251703141802541</v>
      </c>
    </row>
    <row r="62" spans="1:7">
      <c r="A62" s="944">
        <f t="shared" si="0"/>
        <v>41</v>
      </c>
      <c r="B62" s="968" t="s">
        <v>1485</v>
      </c>
      <c r="C62" s="969">
        <f>+C33-C31+C52-C49+C61+C96-C94+C108</f>
        <v>15228235</v>
      </c>
      <c r="D62" s="969">
        <f t="shared" ref="D62:E62" si="5">+D33-D31+D52-D49+D61+D96-D94+D108</f>
        <v>1063203533</v>
      </c>
      <c r="E62" s="969">
        <f t="shared" si="5"/>
        <v>893783.2</v>
      </c>
      <c r="F62" s="970">
        <f t="shared" si="1"/>
        <v>17037.951709094556</v>
      </c>
      <c r="G62" s="971">
        <f t="shared" si="2"/>
        <v>6.9817909495092506E-2</v>
      </c>
    </row>
    <row r="63" spans="1:7">
      <c r="A63" s="944">
        <f t="shared" si="0"/>
        <v>42</v>
      </c>
      <c r="B63" s="968" t="s">
        <v>1486</v>
      </c>
      <c r="C63" s="969">
        <f>+C31+C49+C94</f>
        <v>135554</v>
      </c>
      <c r="D63" s="969">
        <f t="shared" ref="D63:E63" si="6">+D31+D49+D94</f>
        <v>7200335</v>
      </c>
      <c r="E63" s="969">
        <f t="shared" si="6"/>
        <v>0</v>
      </c>
      <c r="F63" s="961">
        <v>0</v>
      </c>
      <c r="G63" s="964">
        <f t="shared" si="2"/>
        <v>5.3117834958761816E-2</v>
      </c>
    </row>
    <row r="64" spans="1:7" ht="15.75" thickBot="1">
      <c r="A64" s="972">
        <f t="shared" si="0"/>
        <v>43</v>
      </c>
      <c r="B64" s="973" t="s">
        <v>172</v>
      </c>
      <c r="C64" s="974">
        <f>C62+C63</f>
        <v>15363789</v>
      </c>
      <c r="D64" s="974">
        <f t="shared" ref="D64:E64" si="7">D62+D63</f>
        <v>1070403868</v>
      </c>
      <c r="E64" s="974">
        <f t="shared" si="7"/>
        <v>893783.2</v>
      </c>
      <c r="F64" s="975">
        <f t="shared" si="1"/>
        <v>17189.614886473588</v>
      </c>
      <c r="G64" s="976">
        <f t="shared" si="2"/>
        <v>6.9670565509588805E-2</v>
      </c>
    </row>
    <row r="65" spans="1:7">
      <c r="A65" s="921"/>
      <c r="B65" s="921"/>
      <c r="C65" s="921"/>
      <c r="D65" s="921"/>
      <c r="E65" s="921"/>
      <c r="F65" s="921"/>
      <c r="G65" s="977"/>
    </row>
    <row r="66" spans="1:7">
      <c r="A66" s="1500" t="s">
        <v>4675</v>
      </c>
      <c r="B66" s="2519"/>
      <c r="C66" s="921"/>
      <c r="D66" s="921"/>
      <c r="E66" s="921"/>
      <c r="F66" s="921"/>
      <c r="G66" s="977" t="s">
        <v>1487</v>
      </c>
    </row>
    <row r="67" spans="1:7">
      <c r="A67" s="922" t="s">
        <v>1488</v>
      </c>
      <c r="B67" s="922"/>
      <c r="C67" s="922"/>
      <c r="D67" s="922"/>
      <c r="E67" s="922"/>
      <c r="F67" s="922"/>
      <c r="G67" s="922"/>
    </row>
    <row r="69" spans="1:7">
      <c r="C69" s="3229"/>
    </row>
    <row r="70" spans="1:7">
      <c r="A70" s="921"/>
      <c r="B70" s="921"/>
      <c r="C70" s="3230"/>
      <c r="D70" s="16"/>
    </row>
    <row r="71" spans="1:7" ht="15.75">
      <c r="A71" s="71" t="s">
        <v>1192</v>
      </c>
      <c r="B71" s="922"/>
      <c r="C71" s="922"/>
      <c r="D71" s="922"/>
      <c r="E71" s="922"/>
      <c r="F71" s="922"/>
      <c r="G71" s="922"/>
    </row>
    <row r="73" spans="1:7" ht="16.5" thickBot="1">
      <c r="A73" s="1317" t="s">
        <v>1788</v>
      </c>
      <c r="B73" s="921"/>
      <c r="C73" s="921"/>
      <c r="D73" s="921"/>
      <c r="E73" s="921"/>
      <c r="F73" s="978" t="s">
        <v>1788</v>
      </c>
      <c r="G73" s="2471" t="s">
        <v>1788</v>
      </c>
    </row>
    <row r="74" spans="1:7">
      <c r="A74" s="923"/>
      <c r="B74" s="924"/>
      <c r="C74" s="924"/>
      <c r="D74" s="924"/>
      <c r="E74" s="924"/>
      <c r="F74" s="924"/>
      <c r="G74" s="979"/>
    </row>
    <row r="75" spans="1:7">
      <c r="A75" s="2696" t="s">
        <v>4626</v>
      </c>
      <c r="B75" s="2697"/>
      <c r="C75" s="2697"/>
      <c r="D75" s="2697"/>
      <c r="E75" s="2697"/>
      <c r="F75" s="2697"/>
      <c r="G75" s="2698"/>
    </row>
    <row r="76" spans="1:7">
      <c r="A76" s="982"/>
      <c r="B76" s="921"/>
      <c r="C76" s="921"/>
      <c r="D76" s="921"/>
      <c r="E76" s="921"/>
      <c r="F76" s="921"/>
      <c r="G76" s="983"/>
    </row>
    <row r="77" spans="1:7">
      <c r="A77" s="944" t="s">
        <v>1728</v>
      </c>
      <c r="B77" s="945"/>
      <c r="C77" s="946"/>
      <c r="D77" s="947"/>
      <c r="E77" s="948" t="s">
        <v>1476</v>
      </c>
      <c r="F77" s="948" t="s">
        <v>1477</v>
      </c>
      <c r="G77" s="949" t="s">
        <v>1478</v>
      </c>
    </row>
    <row r="78" spans="1:7">
      <c r="A78" s="950" t="s">
        <v>1731</v>
      </c>
      <c r="B78" s="951" t="s">
        <v>1479</v>
      </c>
      <c r="C78" s="952" t="s">
        <v>1480</v>
      </c>
      <c r="D78" s="953" t="s">
        <v>1481</v>
      </c>
      <c r="E78" s="953" t="s">
        <v>1482</v>
      </c>
      <c r="F78" s="953" t="s">
        <v>1483</v>
      </c>
      <c r="G78" s="954" t="s">
        <v>1484</v>
      </c>
    </row>
    <row r="79" spans="1:7">
      <c r="A79" s="955"/>
      <c r="B79" s="956" t="s">
        <v>3021</v>
      </c>
      <c r="C79" s="957" t="s">
        <v>3022</v>
      </c>
      <c r="D79" s="956" t="s">
        <v>3023</v>
      </c>
      <c r="E79" s="956" t="s">
        <v>3024</v>
      </c>
      <c r="F79" s="956" t="s">
        <v>2346</v>
      </c>
      <c r="G79" s="958" t="s">
        <v>2347</v>
      </c>
    </row>
    <row r="80" spans="1:7">
      <c r="A80" s="944">
        <v>1</v>
      </c>
      <c r="B80" s="947"/>
      <c r="C80" s="959"/>
      <c r="D80" s="960"/>
      <c r="E80" s="959"/>
      <c r="F80" s="961" t="str">
        <f t="shared" ref="F80:F134" si="8">IF(ISERR(C80/E80*1000),"  ",C80/E80*1000)</f>
        <v xml:space="preserve">  </v>
      </c>
      <c r="G80" s="962" t="str">
        <f t="shared" ref="G80:G134" si="9">IF(ISERR(D80/C80/1000),"  ",D80/C80/1000)</f>
        <v xml:space="preserve">  </v>
      </c>
    </row>
    <row r="81" spans="1:7">
      <c r="A81" s="950">
        <f t="shared" ref="A81:A103" si="10">A80+1</f>
        <v>2</v>
      </c>
      <c r="B81" s="921"/>
      <c r="C81" s="963"/>
      <c r="D81" s="963"/>
      <c r="E81" s="963"/>
      <c r="F81" s="961" t="str">
        <f t="shared" si="8"/>
        <v xml:space="preserve">  </v>
      </c>
      <c r="G81" s="964" t="str">
        <f t="shared" si="9"/>
        <v xml:space="preserve">  </v>
      </c>
    </row>
    <row r="82" spans="1:7">
      <c r="A82" s="950">
        <f t="shared" si="10"/>
        <v>3</v>
      </c>
      <c r="B82" s="921" t="s">
        <v>5397</v>
      </c>
      <c r="C82" s="963"/>
      <c r="D82" s="963"/>
      <c r="E82" s="963"/>
      <c r="F82" s="961"/>
      <c r="G82" s="964" t="str">
        <f t="shared" si="9"/>
        <v xml:space="preserve">  </v>
      </c>
    </row>
    <row r="83" spans="1:7">
      <c r="A83" s="950">
        <f t="shared" si="10"/>
        <v>4</v>
      </c>
      <c r="B83" s="921" t="s">
        <v>5367</v>
      </c>
      <c r="C83" s="963">
        <v>5089</v>
      </c>
      <c r="D83" s="963">
        <v>521070</v>
      </c>
      <c r="E83" s="963">
        <v>257</v>
      </c>
      <c r="F83" s="961">
        <f t="shared" si="8"/>
        <v>19801.556420233464</v>
      </c>
      <c r="G83" s="964">
        <f t="shared" si="9"/>
        <v>0.10239143250147377</v>
      </c>
    </row>
    <row r="84" spans="1:7">
      <c r="A84" s="950">
        <f t="shared" si="10"/>
        <v>5</v>
      </c>
      <c r="B84" s="921" t="s">
        <v>5398</v>
      </c>
      <c r="C84" s="963">
        <v>456498</v>
      </c>
      <c r="D84" s="963">
        <v>25004194</v>
      </c>
      <c r="E84" s="963">
        <v>5074</v>
      </c>
      <c r="F84" s="961">
        <f t="shared" si="8"/>
        <v>89968.072526606222</v>
      </c>
      <c r="G84" s="964">
        <f t="shared" si="9"/>
        <v>5.4773939863920547E-2</v>
      </c>
    </row>
    <row r="85" spans="1:7">
      <c r="A85" s="950">
        <f t="shared" si="10"/>
        <v>6</v>
      </c>
      <c r="B85" s="921" t="s">
        <v>5399</v>
      </c>
      <c r="C85" s="963">
        <v>59461</v>
      </c>
      <c r="D85" s="963">
        <v>2220313</v>
      </c>
      <c r="E85" s="963">
        <v>123</v>
      </c>
      <c r="F85" s="961">
        <f t="shared" si="8"/>
        <v>483422.76422764227</v>
      </c>
      <c r="G85" s="964">
        <f t="shared" si="9"/>
        <v>3.7340660264711327E-2</v>
      </c>
    </row>
    <row r="86" spans="1:7">
      <c r="A86" s="950">
        <f t="shared" si="10"/>
        <v>7</v>
      </c>
      <c r="B86" s="921" t="s">
        <v>5400</v>
      </c>
      <c r="C86" s="963">
        <v>1896</v>
      </c>
      <c r="D86" s="963">
        <v>307443</v>
      </c>
      <c r="E86" s="963">
        <v>549</v>
      </c>
      <c r="F86" s="961">
        <f t="shared" si="8"/>
        <v>3453.5519125683059</v>
      </c>
      <c r="G86" s="964">
        <f t="shared" si="9"/>
        <v>0.16215348101265822</v>
      </c>
    </row>
    <row r="87" spans="1:7">
      <c r="A87" s="950">
        <f t="shared" si="10"/>
        <v>8</v>
      </c>
      <c r="B87" s="921" t="s">
        <v>5401</v>
      </c>
      <c r="C87" s="963">
        <v>20963</v>
      </c>
      <c r="D87" s="963">
        <v>2865299</v>
      </c>
      <c r="E87" s="963">
        <v>6329</v>
      </c>
      <c r="F87" s="961">
        <f t="shared" si="8"/>
        <v>3312.2136198451572</v>
      </c>
      <c r="G87" s="964">
        <f t="shared" si="9"/>
        <v>0.13668363306778611</v>
      </c>
    </row>
    <row r="88" spans="1:7">
      <c r="A88" s="950">
        <f t="shared" si="10"/>
        <v>9</v>
      </c>
      <c r="B88" s="921" t="s">
        <v>5402</v>
      </c>
      <c r="C88" s="963">
        <v>697937</v>
      </c>
      <c r="D88" s="963">
        <v>20698707</v>
      </c>
      <c r="E88" s="963">
        <v>501</v>
      </c>
      <c r="F88" s="961">
        <f t="shared" si="8"/>
        <v>1393087.8243512975</v>
      </c>
      <c r="G88" s="964">
        <f t="shared" si="9"/>
        <v>2.965698479948763E-2</v>
      </c>
    </row>
    <row r="89" spans="1:7">
      <c r="A89" s="950">
        <f t="shared" si="10"/>
        <v>10</v>
      </c>
      <c r="B89" s="921" t="s">
        <v>5403</v>
      </c>
      <c r="C89" s="963">
        <v>2982</v>
      </c>
      <c r="D89" s="963">
        <v>263053</v>
      </c>
      <c r="E89" s="963">
        <v>74</v>
      </c>
      <c r="F89" s="961">
        <f t="shared" si="8"/>
        <v>40297.2972972973</v>
      </c>
      <c r="G89" s="964">
        <f t="shared" si="9"/>
        <v>8.8213615023474176E-2</v>
      </c>
    </row>
    <row r="90" spans="1:7">
      <c r="A90" s="950">
        <f t="shared" si="10"/>
        <v>11</v>
      </c>
      <c r="B90" s="921" t="s">
        <v>5404</v>
      </c>
      <c r="C90" s="963">
        <v>1205</v>
      </c>
      <c r="D90" s="963">
        <v>101568</v>
      </c>
      <c r="E90" s="963">
        <v>105</v>
      </c>
      <c r="F90" s="961">
        <f t="shared" si="8"/>
        <v>11476.190476190477</v>
      </c>
      <c r="G90" s="964">
        <f t="shared" si="9"/>
        <v>8.4288796680497921E-2</v>
      </c>
    </row>
    <row r="91" spans="1:7">
      <c r="A91" s="950">
        <f t="shared" si="10"/>
        <v>12</v>
      </c>
      <c r="B91" s="921" t="s">
        <v>5405</v>
      </c>
      <c r="C91" s="963">
        <v>33856</v>
      </c>
      <c r="D91" s="963">
        <v>1482843</v>
      </c>
      <c r="E91" s="963">
        <v>11</v>
      </c>
      <c r="F91" s="961">
        <f t="shared" si="8"/>
        <v>3077818.1818181821</v>
      </c>
      <c r="G91" s="964">
        <f t="shared" si="9"/>
        <v>4.3798529064272208E-2</v>
      </c>
    </row>
    <row r="92" spans="1:7">
      <c r="A92" s="950">
        <f t="shared" si="10"/>
        <v>13</v>
      </c>
      <c r="B92" s="921" t="s">
        <v>5373</v>
      </c>
      <c r="C92" s="963">
        <v>362</v>
      </c>
      <c r="D92" s="963">
        <v>33051</v>
      </c>
      <c r="E92" s="963">
        <v>9</v>
      </c>
      <c r="F92" s="961">
        <f t="shared" si="8"/>
        <v>40222.222222222219</v>
      </c>
      <c r="G92" s="964">
        <f t="shared" si="9"/>
        <v>9.1301104972375702E-2</v>
      </c>
    </row>
    <row r="93" spans="1:7">
      <c r="A93" s="950">
        <f t="shared" si="10"/>
        <v>14</v>
      </c>
      <c r="B93" s="921"/>
      <c r="C93" s="963">
        <v>0</v>
      </c>
      <c r="D93" s="963">
        <v>0</v>
      </c>
      <c r="E93" s="963">
        <v>0</v>
      </c>
      <c r="F93" s="961" t="str">
        <f t="shared" si="8"/>
        <v xml:space="preserve">  </v>
      </c>
      <c r="G93" s="964" t="str">
        <f t="shared" si="9"/>
        <v xml:space="preserve">  </v>
      </c>
    </row>
    <row r="94" spans="1:7">
      <c r="A94" s="950">
        <f t="shared" si="10"/>
        <v>15</v>
      </c>
      <c r="B94" s="921" t="s">
        <v>5406</v>
      </c>
      <c r="C94" s="963">
        <v>11368</v>
      </c>
      <c r="D94" s="963">
        <v>223343</v>
      </c>
      <c r="E94" s="963">
        <v>0</v>
      </c>
      <c r="F94" s="961" t="str">
        <f t="shared" si="8"/>
        <v xml:space="preserve">  </v>
      </c>
      <c r="G94" s="964">
        <f t="shared" si="9"/>
        <v>1.9646639690358902E-2</v>
      </c>
    </row>
    <row r="95" spans="1:7">
      <c r="A95" s="950">
        <f t="shared" si="10"/>
        <v>16</v>
      </c>
      <c r="B95" s="921"/>
      <c r="C95" s="963"/>
      <c r="D95" s="963"/>
      <c r="E95" s="963"/>
      <c r="F95" s="961" t="str">
        <f t="shared" si="8"/>
        <v xml:space="preserve">  </v>
      </c>
      <c r="G95" s="964" t="str">
        <f t="shared" si="9"/>
        <v xml:space="preserve">  </v>
      </c>
    </row>
    <row r="96" spans="1:7">
      <c r="A96" s="950">
        <f t="shared" si="10"/>
        <v>17</v>
      </c>
      <c r="B96" s="921" t="s">
        <v>5407</v>
      </c>
      <c r="C96" s="963">
        <f>SUM(C82:C95)</f>
        <v>1291617</v>
      </c>
      <c r="D96" s="963">
        <f t="shared" ref="D96:E96" si="11">SUM(D82:D95)</f>
        <v>53720884</v>
      </c>
      <c r="E96" s="963">
        <f t="shared" si="11"/>
        <v>13032</v>
      </c>
      <c r="F96" s="961">
        <f t="shared" si="8"/>
        <v>99111.187845303881</v>
      </c>
      <c r="G96" s="964">
        <f t="shared" si="9"/>
        <v>4.1591961084439119E-2</v>
      </c>
    </row>
    <row r="97" spans="1:7">
      <c r="A97" s="950">
        <f t="shared" si="10"/>
        <v>18</v>
      </c>
      <c r="B97" s="921"/>
      <c r="C97" s="963"/>
      <c r="D97" s="963"/>
      <c r="E97" s="963"/>
      <c r="F97" s="961" t="str">
        <f t="shared" si="8"/>
        <v xml:space="preserve">  </v>
      </c>
      <c r="G97" s="964" t="str">
        <f t="shared" si="9"/>
        <v xml:space="preserve">  </v>
      </c>
    </row>
    <row r="98" spans="1:7">
      <c r="A98" s="950">
        <f t="shared" si="10"/>
        <v>19</v>
      </c>
      <c r="B98" s="921"/>
      <c r="C98" s="963"/>
      <c r="D98" s="963"/>
      <c r="E98" s="963"/>
      <c r="F98" s="961" t="str">
        <f t="shared" si="8"/>
        <v xml:space="preserve">  </v>
      </c>
      <c r="G98" s="964" t="str">
        <f t="shared" si="9"/>
        <v xml:space="preserve">  </v>
      </c>
    </row>
    <row r="99" spans="1:7">
      <c r="A99" s="950">
        <f t="shared" si="10"/>
        <v>20</v>
      </c>
      <c r="B99" s="921" t="s">
        <v>5408</v>
      </c>
      <c r="C99" s="963"/>
      <c r="D99" s="963"/>
      <c r="E99" s="963"/>
      <c r="F99" s="961" t="str">
        <f t="shared" si="8"/>
        <v xml:space="preserve">  </v>
      </c>
      <c r="G99" s="964" t="str">
        <f t="shared" si="9"/>
        <v xml:space="preserve">  </v>
      </c>
    </row>
    <row r="100" spans="1:7">
      <c r="A100" s="950">
        <f t="shared" si="10"/>
        <v>21</v>
      </c>
      <c r="B100" s="921" t="s">
        <v>5367</v>
      </c>
      <c r="C100" s="963"/>
      <c r="D100" s="963"/>
      <c r="E100" s="963"/>
      <c r="F100" s="961" t="str">
        <f t="shared" si="8"/>
        <v xml:space="preserve">  </v>
      </c>
      <c r="G100" s="964" t="str">
        <f t="shared" si="9"/>
        <v xml:space="preserve">  </v>
      </c>
    </row>
    <row r="101" spans="1:7">
      <c r="A101" s="950">
        <f t="shared" si="10"/>
        <v>22</v>
      </c>
      <c r="B101" s="921" t="s">
        <v>5409</v>
      </c>
      <c r="C101" s="963">
        <v>13555</v>
      </c>
      <c r="D101" s="963">
        <v>1052490</v>
      </c>
      <c r="E101" s="963">
        <v>0</v>
      </c>
      <c r="F101" s="961">
        <v>0</v>
      </c>
      <c r="G101" s="964">
        <f t="shared" si="9"/>
        <v>7.7645887126521568E-2</v>
      </c>
    </row>
    <row r="102" spans="1:7">
      <c r="A102" s="950">
        <f t="shared" si="10"/>
        <v>23</v>
      </c>
      <c r="B102" s="921" t="s">
        <v>5379</v>
      </c>
      <c r="C102" s="963">
        <v>0</v>
      </c>
      <c r="D102" s="963">
        <v>0</v>
      </c>
      <c r="E102" s="963">
        <v>0</v>
      </c>
      <c r="F102" s="961">
        <v>0</v>
      </c>
      <c r="G102" s="964" t="str">
        <f t="shared" si="9"/>
        <v xml:space="preserve">  </v>
      </c>
    </row>
    <row r="103" spans="1:7">
      <c r="A103" s="950">
        <f t="shared" si="10"/>
        <v>24</v>
      </c>
      <c r="B103" s="921" t="s">
        <v>5410</v>
      </c>
      <c r="C103" s="963">
        <v>191</v>
      </c>
      <c r="D103" s="963">
        <v>34838</v>
      </c>
      <c r="E103" s="963">
        <v>0</v>
      </c>
      <c r="F103" s="961">
        <v>0</v>
      </c>
      <c r="G103" s="964">
        <f t="shared" si="9"/>
        <v>0.18239790575916232</v>
      </c>
    </row>
    <row r="104" spans="1:7">
      <c r="A104" s="950">
        <v>25</v>
      </c>
      <c r="B104" s="921" t="s">
        <v>5411</v>
      </c>
      <c r="C104" s="963">
        <v>2012</v>
      </c>
      <c r="D104" s="963">
        <v>277003</v>
      </c>
      <c r="E104" s="963">
        <v>0</v>
      </c>
      <c r="F104" s="961">
        <v>0</v>
      </c>
      <c r="G104" s="964">
        <f t="shared" si="9"/>
        <v>0.13767544731610337</v>
      </c>
    </row>
    <row r="105" spans="1:7">
      <c r="A105" s="950">
        <v>26</v>
      </c>
      <c r="B105" s="921" t="s">
        <v>5412</v>
      </c>
      <c r="C105" s="963">
        <v>-15520</v>
      </c>
      <c r="D105" s="963">
        <v>1218874</v>
      </c>
      <c r="E105" s="963">
        <v>0</v>
      </c>
      <c r="F105" s="961">
        <v>0</v>
      </c>
      <c r="G105" s="964">
        <f t="shared" si="9"/>
        <v>-7.8535695876288655E-2</v>
      </c>
    </row>
    <row r="106" spans="1:7">
      <c r="A106" s="950">
        <v>27</v>
      </c>
      <c r="B106" s="921" t="s">
        <v>5372</v>
      </c>
      <c r="C106" s="963">
        <v>30</v>
      </c>
      <c r="D106" s="963">
        <v>3268</v>
      </c>
      <c r="E106" s="963">
        <v>0</v>
      </c>
      <c r="F106" s="961">
        <v>0</v>
      </c>
      <c r="G106" s="964">
        <f t="shared" si="9"/>
        <v>0.10893333333333334</v>
      </c>
    </row>
    <row r="107" spans="1:7">
      <c r="A107" s="950">
        <v>28</v>
      </c>
      <c r="B107" s="921"/>
      <c r="C107" s="963">
        <v>0</v>
      </c>
      <c r="D107" s="963">
        <v>0</v>
      </c>
      <c r="E107" s="963">
        <v>0</v>
      </c>
      <c r="F107" s="961">
        <v>0</v>
      </c>
      <c r="G107" s="964" t="str">
        <f t="shared" si="9"/>
        <v xml:space="preserve">  </v>
      </c>
    </row>
    <row r="108" spans="1:7">
      <c r="A108" s="950">
        <v>29</v>
      </c>
      <c r="B108" s="921" t="s">
        <v>5413</v>
      </c>
      <c r="C108" s="963">
        <f>SUM(C101:C107)</f>
        <v>268</v>
      </c>
      <c r="D108" s="963">
        <f>SUM(D101:D107)</f>
        <v>2586473</v>
      </c>
      <c r="E108" s="963"/>
      <c r="F108" s="961" t="str">
        <f t="shared" si="8"/>
        <v xml:space="preserve">  </v>
      </c>
      <c r="G108" s="964">
        <f t="shared" si="9"/>
        <v>9.6510186567164187</v>
      </c>
    </row>
    <row r="109" spans="1:7">
      <c r="A109" s="950">
        <v>30</v>
      </c>
      <c r="B109" s="921"/>
      <c r="C109" s="963"/>
      <c r="D109" s="963"/>
      <c r="E109" s="963"/>
      <c r="F109" s="961" t="str">
        <f t="shared" si="8"/>
        <v xml:space="preserve">  </v>
      </c>
      <c r="G109" s="964" t="str">
        <f t="shared" si="9"/>
        <v xml:space="preserve">  </v>
      </c>
    </row>
    <row r="110" spans="1:7">
      <c r="A110" s="950">
        <v>31</v>
      </c>
      <c r="B110" s="921"/>
      <c r="C110" s="963"/>
      <c r="D110" s="963"/>
      <c r="E110" s="963"/>
      <c r="F110" s="961" t="str">
        <f t="shared" si="8"/>
        <v xml:space="preserve">  </v>
      </c>
      <c r="G110" s="964" t="str">
        <f t="shared" si="9"/>
        <v xml:space="preserve">  </v>
      </c>
    </row>
    <row r="111" spans="1:7">
      <c r="A111" s="950">
        <v>32</v>
      </c>
      <c r="B111" s="921"/>
      <c r="C111" s="963"/>
      <c r="D111" s="963"/>
      <c r="E111" s="963"/>
      <c r="F111" s="961" t="str">
        <f t="shared" si="8"/>
        <v xml:space="preserve">  </v>
      </c>
      <c r="G111" s="964" t="str">
        <f t="shared" si="9"/>
        <v xml:space="preserve">  </v>
      </c>
    </row>
    <row r="112" spans="1:7">
      <c r="A112" s="950">
        <v>33</v>
      </c>
      <c r="B112" s="921"/>
      <c r="C112" s="963"/>
      <c r="D112" s="963"/>
      <c r="E112" s="963"/>
      <c r="F112" s="961" t="str">
        <f t="shared" si="8"/>
        <v xml:space="preserve">  </v>
      </c>
      <c r="G112" s="964" t="str">
        <f t="shared" si="9"/>
        <v xml:space="preserve">  </v>
      </c>
    </row>
    <row r="113" spans="1:7">
      <c r="A113" s="950">
        <v>34</v>
      </c>
      <c r="B113" s="921"/>
      <c r="C113" s="963"/>
      <c r="D113" s="963"/>
      <c r="E113" s="963"/>
      <c r="F113" s="961" t="str">
        <f t="shared" si="8"/>
        <v xml:space="preserve">  </v>
      </c>
      <c r="G113" s="964" t="str">
        <f t="shared" si="9"/>
        <v xml:space="preserve">  </v>
      </c>
    </row>
    <row r="114" spans="1:7">
      <c r="A114" s="950">
        <v>35</v>
      </c>
      <c r="B114" s="921"/>
      <c r="C114" s="963"/>
      <c r="D114" s="963"/>
      <c r="E114" s="963"/>
      <c r="F114" s="961" t="str">
        <f t="shared" si="8"/>
        <v xml:space="preserve">  </v>
      </c>
      <c r="G114" s="964" t="str">
        <f t="shared" si="9"/>
        <v xml:space="preserve">  </v>
      </c>
    </row>
    <row r="115" spans="1:7">
      <c r="A115" s="950">
        <v>36</v>
      </c>
      <c r="B115" s="921"/>
      <c r="C115" s="963"/>
      <c r="D115" s="963"/>
      <c r="E115" s="963"/>
      <c r="F115" s="961" t="str">
        <f t="shared" si="8"/>
        <v xml:space="preserve">  </v>
      </c>
      <c r="G115" s="964" t="str">
        <f t="shared" si="9"/>
        <v xml:space="preserve">  </v>
      </c>
    </row>
    <row r="116" spans="1:7">
      <c r="A116" s="950">
        <v>37</v>
      </c>
      <c r="B116" s="921"/>
      <c r="C116" s="963"/>
      <c r="D116" s="963"/>
      <c r="E116" s="963"/>
      <c r="F116" s="961" t="str">
        <f t="shared" si="8"/>
        <v xml:space="preserve">  </v>
      </c>
      <c r="G116" s="964" t="str">
        <f t="shared" si="9"/>
        <v xml:space="preserve">  </v>
      </c>
    </row>
    <row r="117" spans="1:7">
      <c r="A117" s="950">
        <v>38</v>
      </c>
      <c r="B117" s="921"/>
      <c r="C117" s="963"/>
      <c r="D117" s="963"/>
      <c r="E117" s="963"/>
      <c r="F117" s="961" t="str">
        <f t="shared" si="8"/>
        <v xml:space="preserve">  </v>
      </c>
      <c r="G117" s="964" t="str">
        <f t="shared" si="9"/>
        <v xml:space="preserve">  </v>
      </c>
    </row>
    <row r="118" spans="1:7">
      <c r="A118" s="950">
        <v>39</v>
      </c>
      <c r="B118" s="921"/>
      <c r="C118" s="963"/>
      <c r="D118" s="963"/>
      <c r="E118" s="963"/>
      <c r="F118" s="961" t="str">
        <f t="shared" si="8"/>
        <v xml:space="preserve">  </v>
      </c>
      <c r="G118" s="964" t="str">
        <f t="shared" si="9"/>
        <v xml:space="preserve">  </v>
      </c>
    </row>
    <row r="119" spans="1:7">
      <c r="A119" s="950">
        <v>40</v>
      </c>
      <c r="B119" s="921"/>
      <c r="C119" s="963"/>
      <c r="D119" s="963"/>
      <c r="E119" s="963"/>
      <c r="F119" s="961" t="str">
        <f t="shared" si="8"/>
        <v xml:space="preserve">  </v>
      </c>
      <c r="G119" s="964" t="str">
        <f t="shared" si="9"/>
        <v xml:space="preserve">  </v>
      </c>
    </row>
    <row r="120" spans="1:7">
      <c r="A120" s="950">
        <v>41</v>
      </c>
      <c r="B120" s="921"/>
      <c r="C120" s="963"/>
      <c r="D120" s="963"/>
      <c r="E120" s="963"/>
      <c r="F120" s="961" t="str">
        <f t="shared" si="8"/>
        <v xml:space="preserve">  </v>
      </c>
      <c r="G120" s="964" t="str">
        <f t="shared" si="9"/>
        <v xml:space="preserve">  </v>
      </c>
    </row>
    <row r="121" spans="1:7">
      <c r="A121" s="950">
        <f t="shared" ref="A121:A134" si="12">A120+1</f>
        <v>42</v>
      </c>
      <c r="B121" s="921"/>
      <c r="C121" s="963"/>
      <c r="D121" s="963"/>
      <c r="E121" s="963"/>
      <c r="F121" s="961" t="str">
        <f t="shared" si="8"/>
        <v xml:space="preserve">  </v>
      </c>
      <c r="G121" s="964" t="str">
        <f t="shared" si="9"/>
        <v xml:space="preserve">  </v>
      </c>
    </row>
    <row r="122" spans="1:7">
      <c r="A122" s="950">
        <f t="shared" si="12"/>
        <v>43</v>
      </c>
      <c r="B122" s="921"/>
      <c r="C122" s="963"/>
      <c r="D122" s="963"/>
      <c r="E122" s="963"/>
      <c r="F122" s="961" t="str">
        <f t="shared" si="8"/>
        <v xml:space="preserve">  </v>
      </c>
      <c r="G122" s="964" t="str">
        <f t="shared" si="9"/>
        <v xml:space="preserve">  </v>
      </c>
    </row>
    <row r="123" spans="1:7">
      <c r="A123" s="950">
        <f t="shared" si="12"/>
        <v>44</v>
      </c>
      <c r="B123" s="921"/>
      <c r="C123" s="963"/>
      <c r="D123" s="963"/>
      <c r="E123" s="963"/>
      <c r="F123" s="961" t="str">
        <f t="shared" si="8"/>
        <v xml:space="preserve">  </v>
      </c>
      <c r="G123" s="964" t="str">
        <f t="shared" si="9"/>
        <v xml:space="preserve">  </v>
      </c>
    </row>
    <row r="124" spans="1:7">
      <c r="A124" s="950">
        <f t="shared" si="12"/>
        <v>45</v>
      </c>
      <c r="B124" s="921"/>
      <c r="C124" s="963"/>
      <c r="D124" s="963"/>
      <c r="E124" s="963"/>
      <c r="F124" s="961" t="str">
        <f t="shared" si="8"/>
        <v xml:space="preserve">  </v>
      </c>
      <c r="G124" s="964" t="str">
        <f t="shared" si="9"/>
        <v xml:space="preserve">  </v>
      </c>
    </row>
    <row r="125" spans="1:7">
      <c r="A125" s="950">
        <f t="shared" si="12"/>
        <v>46</v>
      </c>
      <c r="B125" s="921"/>
      <c r="C125" s="963"/>
      <c r="D125" s="963"/>
      <c r="E125" s="963"/>
      <c r="F125" s="961" t="str">
        <f t="shared" si="8"/>
        <v xml:space="preserve">  </v>
      </c>
      <c r="G125" s="964" t="str">
        <f t="shared" si="9"/>
        <v xml:space="preserve">  </v>
      </c>
    </row>
    <row r="126" spans="1:7">
      <c r="A126" s="950">
        <f t="shared" si="12"/>
        <v>47</v>
      </c>
      <c r="B126" s="921"/>
      <c r="C126" s="963"/>
      <c r="D126" s="963"/>
      <c r="E126" s="963"/>
      <c r="F126" s="961" t="str">
        <f t="shared" si="8"/>
        <v xml:space="preserve">  </v>
      </c>
      <c r="G126" s="964" t="str">
        <f t="shared" si="9"/>
        <v xml:space="preserve">  </v>
      </c>
    </row>
    <row r="127" spans="1:7">
      <c r="A127" s="950">
        <f t="shared" si="12"/>
        <v>48</v>
      </c>
      <c r="B127" s="921"/>
      <c r="C127" s="963"/>
      <c r="D127" s="963"/>
      <c r="E127" s="963"/>
      <c r="F127" s="961" t="str">
        <f t="shared" si="8"/>
        <v xml:space="preserve">  </v>
      </c>
      <c r="G127" s="964" t="str">
        <f t="shared" si="9"/>
        <v xml:space="preserve">  </v>
      </c>
    </row>
    <row r="128" spans="1:7">
      <c r="A128" s="950">
        <f t="shared" si="12"/>
        <v>49</v>
      </c>
      <c r="B128" s="921"/>
      <c r="C128" s="963"/>
      <c r="D128" s="963"/>
      <c r="E128" s="963"/>
      <c r="F128" s="961" t="str">
        <f t="shared" si="8"/>
        <v xml:space="preserve">  </v>
      </c>
      <c r="G128" s="964" t="str">
        <f t="shared" si="9"/>
        <v xml:space="preserve">  </v>
      </c>
    </row>
    <row r="129" spans="1:7">
      <c r="A129" s="950">
        <f t="shared" si="12"/>
        <v>50</v>
      </c>
      <c r="B129" s="921"/>
      <c r="C129" s="963"/>
      <c r="D129" s="963"/>
      <c r="E129" s="963"/>
      <c r="F129" s="961" t="str">
        <f t="shared" si="8"/>
        <v xml:space="preserve">  </v>
      </c>
      <c r="G129" s="964" t="str">
        <f t="shared" si="9"/>
        <v xml:space="preserve">  </v>
      </c>
    </row>
    <row r="130" spans="1:7">
      <c r="A130" s="950">
        <f t="shared" si="12"/>
        <v>51</v>
      </c>
      <c r="B130" s="921"/>
      <c r="C130" s="963"/>
      <c r="D130" s="963"/>
      <c r="E130" s="963"/>
      <c r="F130" s="961" t="str">
        <f t="shared" si="8"/>
        <v xml:space="preserve">  </v>
      </c>
      <c r="G130" s="964" t="str">
        <f t="shared" si="9"/>
        <v xml:space="preserve">  </v>
      </c>
    </row>
    <row r="131" spans="1:7">
      <c r="A131" s="950">
        <f t="shared" si="12"/>
        <v>52</v>
      </c>
      <c r="B131" s="921"/>
      <c r="C131" s="963"/>
      <c r="D131" s="963"/>
      <c r="E131" s="963"/>
      <c r="F131" s="961" t="str">
        <f t="shared" si="8"/>
        <v xml:space="preserve">  </v>
      </c>
      <c r="G131" s="964" t="str">
        <f t="shared" si="9"/>
        <v xml:space="preserve">  </v>
      </c>
    </row>
    <row r="132" spans="1:7">
      <c r="A132" s="950">
        <f t="shared" si="12"/>
        <v>53</v>
      </c>
      <c r="B132" s="921"/>
      <c r="C132" s="963"/>
      <c r="D132" s="963"/>
      <c r="E132" s="963"/>
      <c r="F132" s="961" t="str">
        <f t="shared" si="8"/>
        <v xml:space="preserve">  </v>
      </c>
      <c r="G132" s="964" t="str">
        <f t="shared" si="9"/>
        <v xml:space="preserve">  </v>
      </c>
    </row>
    <row r="133" spans="1:7">
      <c r="A133" s="950">
        <f t="shared" si="12"/>
        <v>54</v>
      </c>
      <c r="B133" s="936"/>
      <c r="C133" s="967"/>
      <c r="D133" s="967"/>
      <c r="E133" s="967"/>
      <c r="F133" s="961" t="str">
        <f t="shared" si="8"/>
        <v xml:space="preserve">  </v>
      </c>
      <c r="G133" s="964" t="str">
        <f t="shared" si="9"/>
        <v xml:space="preserve">  </v>
      </c>
    </row>
    <row r="134" spans="1:7" ht="15.75" thickBot="1">
      <c r="A134" s="984">
        <f t="shared" si="12"/>
        <v>55</v>
      </c>
      <c r="B134" s="985" t="s">
        <v>1485</v>
      </c>
      <c r="C134" s="986">
        <f>+C108+C96</f>
        <v>1291885</v>
      </c>
      <c r="D134" s="987">
        <f>+D108+D96</f>
        <v>56307357</v>
      </c>
      <c r="E134" s="986">
        <f>+E108+E96</f>
        <v>13032</v>
      </c>
      <c r="F134" s="975">
        <f t="shared" si="8"/>
        <v>99131.752608962561</v>
      </c>
      <c r="G134" s="976">
        <f t="shared" si="9"/>
        <v>4.3585425173293287E-2</v>
      </c>
    </row>
    <row r="135" spans="1:7" s="2475" customFormat="1">
      <c r="A135" s="1072"/>
      <c r="B135" s="1069"/>
      <c r="C135" s="1082"/>
      <c r="D135" s="1083"/>
      <c r="E135" s="1082"/>
      <c r="F135" s="1082"/>
      <c r="G135" s="2476"/>
    </row>
    <row r="136" spans="1:7">
      <c r="A136" s="1500" t="s">
        <v>4675</v>
      </c>
      <c r="B136" s="2519"/>
    </row>
    <row r="137" spans="1:7">
      <c r="A137" s="922" t="s">
        <v>1489</v>
      </c>
      <c r="B137" s="922"/>
      <c r="C137" s="922"/>
      <c r="D137" s="922"/>
      <c r="E137" s="922"/>
      <c r="F137" s="922"/>
      <c r="G137" s="922"/>
    </row>
  </sheetData>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7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O124"/>
  <sheetViews>
    <sheetView defaultGridColor="0" colorId="22" zoomScaleNormal="100" zoomScaleSheetLayoutView="40" workbookViewId="0">
      <selection activeCell="G27" sqref="G27"/>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1799</v>
      </c>
      <c r="B1" s="66"/>
      <c r="C1" s="227"/>
      <c r="D1" s="66" t="s">
        <v>1344</v>
      </c>
      <c r="E1" s="227"/>
      <c r="F1" s="66" t="s">
        <v>1801</v>
      </c>
      <c r="G1" s="229" t="s">
        <v>1802</v>
      </c>
      <c r="H1" s="67"/>
      <c r="I1" s="29" t="s">
        <v>1799</v>
      </c>
      <c r="J1" s="229" t="s">
        <v>1344</v>
      </c>
      <c r="K1" s="227"/>
      <c r="L1" s="66" t="s">
        <v>1801</v>
      </c>
      <c r="M1" s="227"/>
      <c r="N1" s="66" t="s">
        <v>1802</v>
      </c>
      <c r="O1" s="67"/>
    </row>
    <row r="2" spans="1:15">
      <c r="A2" s="72" t="str">
        <f>'Data Sheet'!$C$25</f>
        <v xml:space="preserve">New York State Electric &amp; Gas Corporation </v>
      </c>
      <c r="B2" s="17"/>
      <c r="C2" s="81"/>
      <c r="D2" s="17" t="s">
        <v>1156</v>
      </c>
      <c r="E2" s="81"/>
      <c r="F2" s="17" t="s">
        <v>1804</v>
      </c>
      <c r="G2" s="97"/>
      <c r="H2" s="73"/>
      <c r="I2" s="72" t="str">
        <f>'Data Sheet'!$C$25</f>
        <v xml:space="preserve">New York State Electric &amp; Gas Corporation </v>
      </c>
      <c r="J2" s="17" t="s">
        <v>1156</v>
      </c>
      <c r="K2" s="81"/>
      <c r="L2" s="17" t="s">
        <v>1804</v>
      </c>
      <c r="M2" s="81"/>
      <c r="N2" s="17"/>
      <c r="O2" s="73"/>
    </row>
    <row r="3" spans="1:15" ht="15" customHeight="1">
      <c r="A3" s="72"/>
      <c r="B3" s="17"/>
      <c r="C3" s="81"/>
      <c r="D3" s="17" t="s">
        <v>1157</v>
      </c>
      <c r="E3" s="81"/>
      <c r="F3" s="1254" t="str">
        <f>'Data Sheet'!$C$40</f>
        <v xml:space="preserve"> </v>
      </c>
      <c r="G3" s="920" t="str">
        <f>'Data Sheet'!$C$38</f>
        <v>12/31/2017</v>
      </c>
      <c r="H3" s="132"/>
      <c r="I3" s="80"/>
      <c r="J3" s="17" t="s">
        <v>1157</v>
      </c>
      <c r="K3" s="81"/>
      <c r="L3" s="1254" t="str">
        <f>'Data Sheet'!$C$40</f>
        <v xml:space="preserve"> </v>
      </c>
      <c r="M3" s="940"/>
      <c r="N3" s="921" t="str">
        <f>'Data Sheet'!$C$38</f>
        <v>12/31/2017</v>
      </c>
      <c r="O3" s="76"/>
    </row>
    <row r="4" spans="1:15" ht="15" customHeight="1">
      <c r="A4" s="230" t="s">
        <v>1490</v>
      </c>
      <c r="B4" s="231"/>
      <c r="C4" s="231"/>
      <c r="D4" s="231"/>
      <c r="E4" s="231"/>
      <c r="F4" s="231"/>
      <c r="G4" s="231"/>
      <c r="H4" s="232"/>
      <c r="I4" s="230" t="s">
        <v>1491</v>
      </c>
      <c r="J4" s="231"/>
      <c r="K4" s="231"/>
      <c r="L4" s="231"/>
      <c r="M4" s="231"/>
      <c r="N4" s="231"/>
      <c r="O4" s="76"/>
    </row>
    <row r="5" spans="1:15">
      <c r="A5" s="72"/>
      <c r="B5" s="17"/>
      <c r="C5" s="17"/>
      <c r="D5" s="17"/>
      <c r="E5" s="17"/>
      <c r="F5" s="17"/>
      <c r="G5" s="17"/>
      <c r="H5" s="73"/>
      <c r="I5" s="87"/>
      <c r="J5" s="88"/>
      <c r="K5" s="88"/>
      <c r="L5" s="88"/>
      <c r="M5" s="88"/>
      <c r="N5" s="88"/>
      <c r="O5" s="73"/>
    </row>
    <row r="6" spans="1:15">
      <c r="A6" s="72" t="s">
        <v>2398</v>
      </c>
      <c r="B6" s="17" t="s">
        <v>1492</v>
      </c>
      <c r="C6" s="17"/>
      <c r="D6" s="17"/>
      <c r="E6" s="17"/>
      <c r="F6" s="17"/>
      <c r="G6" s="17"/>
      <c r="H6" s="73"/>
      <c r="I6" s="72" t="s">
        <v>1493</v>
      </c>
      <c r="J6" s="17"/>
      <c r="K6" s="17"/>
      <c r="L6" s="17"/>
      <c r="M6" s="17"/>
      <c r="N6" s="17"/>
      <c r="O6" s="73"/>
    </row>
    <row r="7" spans="1:15">
      <c r="A7" s="72"/>
      <c r="B7" s="17" t="s">
        <v>639</v>
      </c>
      <c r="C7" s="17"/>
      <c r="D7" s="17"/>
      <c r="E7" s="17"/>
      <c r="F7" s="17"/>
      <c r="G7" s="17"/>
      <c r="H7" s="73"/>
      <c r="I7" s="72" t="s">
        <v>1494</v>
      </c>
      <c r="J7" s="17"/>
      <c r="K7" s="17"/>
      <c r="L7" s="17"/>
      <c r="M7" s="17"/>
      <c r="N7" s="17"/>
      <c r="O7" s="73"/>
    </row>
    <row r="8" spans="1:15">
      <c r="A8" s="72"/>
      <c r="B8" s="17" t="s">
        <v>1495</v>
      </c>
      <c r="C8" s="17"/>
      <c r="D8" s="17"/>
      <c r="E8" s="17"/>
      <c r="F8" s="17"/>
      <c r="G8" s="17"/>
      <c r="H8" s="73"/>
      <c r="I8" s="72" t="s">
        <v>1496</v>
      </c>
      <c r="J8" s="17"/>
      <c r="K8" s="17"/>
      <c r="L8" s="17"/>
      <c r="M8" s="17"/>
      <c r="N8" s="17"/>
      <c r="O8" s="73"/>
    </row>
    <row r="9" spans="1:15">
      <c r="A9" s="72"/>
      <c r="B9" s="17" t="s">
        <v>1497</v>
      </c>
      <c r="C9" s="17"/>
      <c r="D9" s="17"/>
      <c r="E9" s="17"/>
      <c r="F9" s="17"/>
      <c r="G9" s="17"/>
      <c r="H9" s="73"/>
      <c r="I9" s="72" t="s">
        <v>1498</v>
      </c>
      <c r="J9" s="17"/>
      <c r="K9" s="17"/>
      <c r="L9" s="17"/>
      <c r="M9" s="17"/>
      <c r="N9" s="17"/>
      <c r="O9" s="73"/>
    </row>
    <row r="10" spans="1:15">
      <c r="A10" s="982"/>
      <c r="B10" s="921"/>
      <c r="C10" s="921"/>
      <c r="D10" s="921"/>
      <c r="E10" s="17"/>
      <c r="F10" s="17"/>
      <c r="G10" s="17"/>
      <c r="H10" s="73"/>
      <c r="I10" s="72" t="s">
        <v>1499</v>
      </c>
      <c r="J10" s="17"/>
      <c r="K10" s="17"/>
      <c r="L10" s="17"/>
      <c r="M10" s="17"/>
      <c r="N10" s="17"/>
      <c r="O10" s="73"/>
    </row>
    <row r="11" spans="1:15">
      <c r="A11" s="72" t="s">
        <v>2315</v>
      </c>
      <c r="B11" s="17" t="s">
        <v>2990</v>
      </c>
      <c r="C11" s="921"/>
      <c r="D11" s="921"/>
      <c r="E11" s="17"/>
      <c r="F11" s="17"/>
      <c r="G11" s="17"/>
      <c r="H11" s="73"/>
      <c r="I11" s="72" t="s">
        <v>2991</v>
      </c>
      <c r="J11" s="17"/>
      <c r="K11" s="17"/>
      <c r="L11" s="17"/>
      <c r="M11" s="17"/>
      <c r="N11" s="17"/>
      <c r="O11" s="73"/>
    </row>
    <row r="12" spans="1:15">
      <c r="A12" s="72"/>
      <c r="B12" s="17" t="s">
        <v>2992</v>
      </c>
      <c r="C12" s="921"/>
      <c r="D12" s="921"/>
      <c r="E12" s="17"/>
      <c r="F12" s="17"/>
      <c r="G12" s="17"/>
      <c r="H12" s="73"/>
      <c r="I12" s="72" t="s">
        <v>3426</v>
      </c>
      <c r="J12" s="17"/>
      <c r="K12" s="17"/>
      <c r="L12" s="17"/>
      <c r="M12" s="17"/>
      <c r="N12" s="17"/>
      <c r="O12" s="73"/>
    </row>
    <row r="13" spans="1:15">
      <c r="A13" s="72"/>
      <c r="B13" s="17"/>
      <c r="C13" s="921"/>
      <c r="D13" s="921"/>
      <c r="E13" s="17"/>
      <c r="F13" s="17"/>
      <c r="G13" s="17"/>
      <c r="H13" s="73"/>
      <c r="I13" s="72" t="s">
        <v>3427</v>
      </c>
      <c r="J13" s="17"/>
      <c r="K13" s="17"/>
      <c r="L13" s="17"/>
      <c r="M13" s="17"/>
      <c r="N13" s="17"/>
      <c r="O13" s="73"/>
    </row>
    <row r="14" spans="1:15">
      <c r="A14" s="72" t="s">
        <v>2316</v>
      </c>
      <c r="B14" s="17" t="s">
        <v>3428</v>
      </c>
      <c r="C14" s="17"/>
      <c r="D14" s="17"/>
      <c r="E14" s="17"/>
      <c r="F14" s="17"/>
      <c r="G14" s="17"/>
      <c r="H14" s="73"/>
      <c r="I14" s="72" t="s">
        <v>3429</v>
      </c>
      <c r="J14" s="17"/>
      <c r="K14" s="17"/>
      <c r="L14" s="17"/>
      <c r="M14" s="17"/>
      <c r="N14" s="17"/>
      <c r="O14" s="73"/>
    </row>
    <row r="15" spans="1:15">
      <c r="A15" s="72"/>
      <c r="B15" s="17" t="s">
        <v>3430</v>
      </c>
      <c r="C15" s="17"/>
      <c r="D15" s="17"/>
      <c r="E15" s="17"/>
      <c r="F15" s="17"/>
      <c r="G15" s="17"/>
      <c r="H15" s="73"/>
      <c r="I15" s="72" t="s">
        <v>3431</v>
      </c>
      <c r="J15" s="17"/>
      <c r="K15" s="17"/>
      <c r="L15" s="17"/>
      <c r="M15" s="17"/>
      <c r="N15" s="17"/>
      <c r="O15" s="73"/>
    </row>
    <row r="16" spans="1:15">
      <c r="A16" s="72"/>
      <c r="B16" s="17" t="s">
        <v>3432</v>
      </c>
      <c r="C16" s="17"/>
      <c r="D16" s="17"/>
      <c r="E16" s="17"/>
      <c r="F16" s="17"/>
      <c r="G16" s="17"/>
      <c r="H16" s="73"/>
      <c r="I16" s="72" t="s">
        <v>3433</v>
      </c>
      <c r="J16" s="17"/>
      <c r="K16" s="17"/>
      <c r="L16" s="17"/>
      <c r="M16" s="17"/>
      <c r="N16" s="17"/>
      <c r="O16" s="73"/>
    </row>
    <row r="17" spans="1:15">
      <c r="A17" s="72"/>
      <c r="B17" s="17" t="s">
        <v>3434</v>
      </c>
      <c r="C17" s="17"/>
      <c r="D17" s="17"/>
      <c r="E17" s="17"/>
      <c r="F17" s="17"/>
      <c r="G17" s="17"/>
      <c r="H17" s="73"/>
      <c r="I17" s="72" t="s">
        <v>3435</v>
      </c>
      <c r="J17" s="17"/>
      <c r="K17" s="17"/>
      <c r="L17" s="17"/>
      <c r="M17" s="17"/>
      <c r="N17" s="17"/>
      <c r="O17" s="73"/>
    </row>
    <row r="18" spans="1:15">
      <c r="A18" s="72"/>
      <c r="B18" s="17" t="s">
        <v>3436</v>
      </c>
      <c r="C18" s="17"/>
      <c r="D18" s="17"/>
      <c r="E18" s="17"/>
      <c r="F18" s="17"/>
      <c r="G18" s="17"/>
      <c r="H18" s="73"/>
      <c r="I18" s="72" t="s">
        <v>3437</v>
      </c>
      <c r="J18" s="17"/>
      <c r="K18" s="17"/>
      <c r="L18" s="17"/>
      <c r="M18" s="17"/>
      <c r="N18" s="17"/>
      <c r="O18" s="73"/>
    </row>
    <row r="19" spans="1:15">
      <c r="A19" s="72"/>
      <c r="B19" s="17" t="s">
        <v>3438</v>
      </c>
      <c r="C19" s="17"/>
      <c r="D19" s="17"/>
      <c r="E19" s="17"/>
      <c r="F19" s="17"/>
      <c r="G19" s="17"/>
      <c r="H19" s="73"/>
      <c r="I19" s="72" t="s">
        <v>3439</v>
      </c>
      <c r="J19" s="17"/>
      <c r="K19" s="17"/>
      <c r="L19" s="17"/>
      <c r="M19" s="17"/>
      <c r="N19" s="17"/>
      <c r="O19" s="73"/>
    </row>
    <row r="20" spans="1:15">
      <c r="A20" s="72"/>
      <c r="B20" s="17" t="s">
        <v>3440</v>
      </c>
      <c r="C20" s="17"/>
      <c r="D20" s="17"/>
      <c r="E20" s="17"/>
      <c r="F20" s="17"/>
      <c r="G20" s="17"/>
      <c r="H20" s="73"/>
      <c r="I20" s="72" t="s">
        <v>3441</v>
      </c>
      <c r="J20" s="17"/>
      <c r="K20" s="17"/>
      <c r="L20" s="17"/>
      <c r="M20" s="17"/>
      <c r="N20" s="17"/>
      <c r="O20" s="73"/>
    </row>
    <row r="21" spans="1:15">
      <c r="A21" s="72"/>
      <c r="B21" s="17" t="s">
        <v>3442</v>
      </c>
      <c r="C21" s="17"/>
      <c r="D21" s="17"/>
      <c r="E21" s="17"/>
      <c r="F21" s="17"/>
      <c r="G21" s="17"/>
      <c r="H21" s="73"/>
      <c r="I21" s="72" t="s">
        <v>3443</v>
      </c>
      <c r="J21" s="17"/>
      <c r="K21" s="17"/>
      <c r="L21" s="17"/>
      <c r="M21" s="17"/>
      <c r="N21" s="17"/>
      <c r="O21" s="73"/>
    </row>
    <row r="22" spans="1:15">
      <c r="A22" s="72"/>
      <c r="B22" s="17" t="s">
        <v>3444</v>
      </c>
      <c r="C22" s="17"/>
      <c r="D22" s="17"/>
      <c r="E22" s="17"/>
      <c r="F22" s="17"/>
      <c r="G22" s="17"/>
      <c r="H22" s="73"/>
      <c r="I22" s="72" t="s">
        <v>3445</v>
      </c>
      <c r="J22" s="17"/>
      <c r="K22" s="17"/>
      <c r="L22" s="17"/>
      <c r="M22" s="17"/>
      <c r="N22" s="17"/>
      <c r="O22" s="73"/>
    </row>
    <row r="23" spans="1:15">
      <c r="A23" s="72"/>
      <c r="B23" s="17" t="s">
        <v>2644</v>
      </c>
      <c r="C23" s="17"/>
      <c r="D23" s="17"/>
      <c r="E23" s="17"/>
      <c r="F23" s="17"/>
      <c r="G23" s="17"/>
      <c r="H23" s="73"/>
      <c r="I23" s="72" t="s">
        <v>2645</v>
      </c>
      <c r="J23" s="17"/>
      <c r="K23" s="17"/>
      <c r="L23" s="17"/>
      <c r="M23" s="17"/>
      <c r="N23" s="17"/>
      <c r="O23" s="73"/>
    </row>
    <row r="24" spans="1:15">
      <c r="A24" s="72"/>
      <c r="B24" s="17" t="s">
        <v>2646</v>
      </c>
      <c r="C24" s="17"/>
      <c r="D24" s="17"/>
      <c r="E24" s="17"/>
      <c r="F24" s="17"/>
      <c r="G24" s="17"/>
      <c r="H24" s="73"/>
      <c r="I24" s="72" t="s">
        <v>2647</v>
      </c>
      <c r="J24" s="17"/>
      <c r="K24" s="17"/>
      <c r="L24" s="17"/>
      <c r="M24" s="17"/>
      <c r="N24" s="17"/>
      <c r="O24" s="73"/>
    </row>
    <row r="25" spans="1:15">
      <c r="A25" s="72"/>
      <c r="B25" s="17" t="s">
        <v>2648</v>
      </c>
      <c r="C25" s="17"/>
      <c r="D25" s="17"/>
      <c r="E25" s="17"/>
      <c r="F25" s="17"/>
      <c r="G25" s="17"/>
      <c r="H25" s="73"/>
      <c r="I25" s="72" t="s">
        <v>2649</v>
      </c>
      <c r="J25" s="17"/>
      <c r="K25" s="17"/>
      <c r="L25" s="17"/>
      <c r="M25" s="17"/>
      <c r="N25" s="17"/>
      <c r="O25" s="73"/>
    </row>
    <row r="26" spans="1:15">
      <c r="A26" s="72"/>
      <c r="B26" s="17" t="s">
        <v>2650</v>
      </c>
      <c r="C26" s="17"/>
      <c r="D26" s="17"/>
      <c r="E26" s="17"/>
      <c r="F26" s="17"/>
      <c r="G26" s="17"/>
      <c r="H26" s="73"/>
      <c r="I26" s="72" t="s">
        <v>2651</v>
      </c>
      <c r="J26" s="17"/>
      <c r="K26" s="17"/>
      <c r="L26" s="17"/>
      <c r="M26" s="17"/>
      <c r="N26" s="17"/>
      <c r="O26" s="73"/>
    </row>
    <row r="27" spans="1:15">
      <c r="A27" s="72"/>
      <c r="B27" s="17" t="s">
        <v>2652</v>
      </c>
      <c r="C27" s="17"/>
      <c r="D27" s="17"/>
      <c r="E27" s="17"/>
      <c r="F27" s="17"/>
      <c r="G27" s="17"/>
      <c r="H27" s="73"/>
      <c r="I27" s="72" t="s">
        <v>2653</v>
      </c>
      <c r="J27" s="17"/>
      <c r="K27" s="17"/>
      <c r="L27" s="17"/>
      <c r="M27" s="17"/>
      <c r="N27" s="17"/>
      <c r="O27" s="73"/>
    </row>
    <row r="28" spans="1:15">
      <c r="A28" s="72"/>
      <c r="B28" s="17" t="s">
        <v>3380</v>
      </c>
      <c r="C28" s="17"/>
      <c r="D28" s="17"/>
      <c r="E28" s="17"/>
      <c r="F28" s="17"/>
      <c r="G28" s="17"/>
      <c r="H28" s="73"/>
      <c r="I28" s="72" t="s">
        <v>3381</v>
      </c>
      <c r="J28" s="17"/>
      <c r="K28" s="17"/>
      <c r="L28" s="17"/>
      <c r="M28" s="17"/>
      <c r="N28" s="17"/>
      <c r="O28" s="73"/>
    </row>
    <row r="29" spans="1:15">
      <c r="A29" s="72"/>
      <c r="B29" s="17" t="s">
        <v>3382</v>
      </c>
      <c r="C29" s="17"/>
      <c r="D29" s="17"/>
      <c r="E29" s="17"/>
      <c r="F29" s="17"/>
      <c r="G29" s="17"/>
      <c r="H29" s="73"/>
      <c r="I29" s="72" t="s">
        <v>3383</v>
      </c>
      <c r="J29" s="17"/>
      <c r="K29" s="17"/>
      <c r="L29" s="17"/>
      <c r="M29" s="17"/>
      <c r="N29" s="17"/>
      <c r="O29" s="73"/>
    </row>
    <row r="30" spans="1:15">
      <c r="A30" s="72"/>
      <c r="B30" s="17" t="s">
        <v>3578</v>
      </c>
      <c r="C30" s="17"/>
      <c r="D30" s="17"/>
      <c r="E30" s="17"/>
      <c r="F30" s="17"/>
      <c r="G30" s="17"/>
      <c r="H30" s="73"/>
      <c r="I30" s="72" t="s">
        <v>3579</v>
      </c>
      <c r="J30" s="17"/>
      <c r="K30" s="17"/>
      <c r="L30" s="17"/>
      <c r="M30" s="17"/>
      <c r="N30" s="17"/>
      <c r="O30" s="73"/>
    </row>
    <row r="31" spans="1:15">
      <c r="A31" s="72"/>
      <c r="B31" s="17" t="s">
        <v>3580</v>
      </c>
      <c r="C31" s="17"/>
      <c r="D31" s="17"/>
      <c r="E31" s="17"/>
      <c r="F31" s="17"/>
      <c r="G31" s="17"/>
      <c r="H31" s="73"/>
      <c r="I31" s="72" t="s">
        <v>3581</v>
      </c>
      <c r="J31" s="17"/>
      <c r="K31" s="17"/>
      <c r="L31" s="17"/>
      <c r="M31" s="17"/>
      <c r="N31" s="17"/>
      <c r="O31" s="73"/>
    </row>
    <row r="32" spans="1:15">
      <c r="A32" s="72"/>
      <c r="B32" s="17" t="s">
        <v>3582</v>
      </c>
      <c r="C32" s="17"/>
      <c r="D32" s="17"/>
      <c r="E32" s="17"/>
      <c r="F32" s="17"/>
      <c r="G32" s="17"/>
      <c r="H32" s="73"/>
      <c r="I32" s="72" t="s">
        <v>3583</v>
      </c>
      <c r="J32" s="17"/>
      <c r="K32" s="17"/>
      <c r="L32" s="17"/>
      <c r="M32" s="17"/>
      <c r="N32" s="17"/>
      <c r="O32" s="73"/>
    </row>
    <row r="33" spans="1:15">
      <c r="A33" s="72"/>
      <c r="B33" s="17" t="s">
        <v>3584</v>
      </c>
      <c r="C33" s="17"/>
      <c r="D33" s="17"/>
      <c r="E33" s="17"/>
      <c r="F33" s="17"/>
      <c r="G33" s="17"/>
      <c r="H33" s="73"/>
      <c r="I33" s="72"/>
      <c r="J33" s="17"/>
      <c r="K33" s="17"/>
      <c r="L33" s="17"/>
      <c r="M33" s="17"/>
      <c r="N33" s="17"/>
      <c r="O33" s="73"/>
    </row>
    <row r="34" spans="1:15">
      <c r="A34" s="982"/>
      <c r="B34" s="17" t="s">
        <v>3585</v>
      </c>
      <c r="C34" s="921"/>
      <c r="D34" s="17"/>
      <c r="E34" s="17"/>
      <c r="F34" s="17"/>
      <c r="G34" s="17"/>
      <c r="H34" s="73"/>
      <c r="I34" s="72"/>
      <c r="J34" s="17"/>
      <c r="K34" s="17"/>
      <c r="L34" s="17"/>
      <c r="M34" s="17"/>
      <c r="N34" s="17"/>
      <c r="O34" s="73"/>
    </row>
    <row r="35" spans="1:15">
      <c r="A35" s="982"/>
      <c r="B35" s="17"/>
      <c r="C35" s="921"/>
      <c r="D35" s="17"/>
      <c r="E35" s="17"/>
      <c r="F35" s="17"/>
      <c r="G35" s="17"/>
      <c r="H35" s="73"/>
      <c r="I35" s="72"/>
      <c r="J35" s="17"/>
      <c r="K35" s="17"/>
      <c r="L35" s="17"/>
      <c r="M35" s="17"/>
      <c r="N35" s="17"/>
      <c r="O35" s="73"/>
    </row>
    <row r="36" spans="1:15">
      <c r="A36" s="87"/>
      <c r="B36" s="89"/>
      <c r="C36" s="82"/>
      <c r="D36" s="82"/>
      <c r="E36" s="88"/>
      <c r="F36" s="89"/>
      <c r="G36" s="89" t="s">
        <v>3586</v>
      </c>
      <c r="H36" s="85"/>
      <c r="I36" s="366"/>
      <c r="J36" s="521" t="s">
        <v>3587</v>
      </c>
      <c r="K36" s="338"/>
      <c r="L36" s="338"/>
      <c r="M36" s="369"/>
      <c r="N36" s="82"/>
      <c r="O36" s="85"/>
    </row>
    <row r="37" spans="1:15">
      <c r="A37" s="72"/>
      <c r="B37" s="97" t="s">
        <v>3588</v>
      </c>
      <c r="C37" s="81"/>
      <c r="D37" s="81"/>
      <c r="E37" s="291" t="s">
        <v>3589</v>
      </c>
      <c r="F37" s="290" t="s">
        <v>3590</v>
      </c>
      <c r="G37" s="666" t="s">
        <v>3590</v>
      </c>
      <c r="H37" s="331" t="s">
        <v>3590</v>
      </c>
      <c r="I37" s="80"/>
      <c r="J37" s="82"/>
      <c r="K37" s="82"/>
      <c r="L37" s="88"/>
      <c r="M37" s="82"/>
      <c r="N37" s="81"/>
      <c r="O37" s="83"/>
    </row>
    <row r="38" spans="1:15">
      <c r="A38" s="238" t="s">
        <v>1728</v>
      </c>
      <c r="B38" s="97" t="s">
        <v>3591</v>
      </c>
      <c r="C38" s="81"/>
      <c r="D38" s="292" t="s">
        <v>3592</v>
      </c>
      <c r="E38" s="291" t="s">
        <v>3593</v>
      </c>
      <c r="F38" s="290" t="s">
        <v>3594</v>
      </c>
      <c r="G38" s="290" t="s">
        <v>3595</v>
      </c>
      <c r="H38" s="237" t="s">
        <v>3595</v>
      </c>
      <c r="I38" s="277" t="s">
        <v>3596</v>
      </c>
      <c r="J38" s="292" t="s">
        <v>3597</v>
      </c>
      <c r="K38" s="292" t="s">
        <v>3598</v>
      </c>
      <c r="L38" s="69" t="s">
        <v>3599</v>
      </c>
      <c r="M38" s="416"/>
      <c r="N38" s="292" t="s">
        <v>3600</v>
      </c>
      <c r="O38" s="237" t="s">
        <v>1728</v>
      </c>
    </row>
    <row r="39" spans="1:15">
      <c r="A39" s="238" t="s">
        <v>1731</v>
      </c>
      <c r="B39" s="97" t="s">
        <v>3601</v>
      </c>
      <c r="C39" s="81"/>
      <c r="D39" s="292" t="s">
        <v>3602</v>
      </c>
      <c r="E39" s="291" t="s">
        <v>3603</v>
      </c>
      <c r="F39" s="290" t="s">
        <v>3604</v>
      </c>
      <c r="G39" s="290" t="s">
        <v>3605</v>
      </c>
      <c r="H39" s="237" t="s">
        <v>3606</v>
      </c>
      <c r="I39" s="277" t="s">
        <v>3607</v>
      </c>
      <c r="J39" s="292" t="s">
        <v>3608</v>
      </c>
      <c r="K39" s="292" t="s">
        <v>3608</v>
      </c>
      <c r="L39" s="69" t="s">
        <v>3608</v>
      </c>
      <c r="M39" s="416"/>
      <c r="N39" s="292" t="s">
        <v>3609</v>
      </c>
      <c r="O39" s="237" t="s">
        <v>1731</v>
      </c>
    </row>
    <row r="40" spans="1:15">
      <c r="A40" s="74"/>
      <c r="B40" s="104"/>
      <c r="C40" s="117" t="s">
        <v>3021</v>
      </c>
      <c r="D40" s="418" t="s">
        <v>3022</v>
      </c>
      <c r="E40" s="663" t="s">
        <v>3023</v>
      </c>
      <c r="F40" s="328" t="s">
        <v>3024</v>
      </c>
      <c r="G40" s="328" t="s">
        <v>2346</v>
      </c>
      <c r="H40" s="240" t="s">
        <v>2347</v>
      </c>
      <c r="I40" s="278" t="s">
        <v>2348</v>
      </c>
      <c r="J40" s="418" t="s">
        <v>2349</v>
      </c>
      <c r="K40" s="418" t="s">
        <v>2350</v>
      </c>
      <c r="L40" s="75" t="s">
        <v>2351</v>
      </c>
      <c r="M40" s="315"/>
      <c r="N40" s="418" t="s">
        <v>2352</v>
      </c>
      <c r="O40" s="110"/>
    </row>
    <row r="41" spans="1:15">
      <c r="A41" s="74">
        <v>1</v>
      </c>
      <c r="B41" s="104" t="s">
        <v>5387</v>
      </c>
      <c r="C41" s="117"/>
      <c r="D41" s="117" t="s">
        <v>5388</v>
      </c>
      <c r="E41" s="77" t="s">
        <v>4822</v>
      </c>
      <c r="F41" s="104"/>
      <c r="G41" s="104"/>
      <c r="H41" s="110"/>
      <c r="I41" s="988">
        <v>10511</v>
      </c>
      <c r="J41" s="323"/>
      <c r="K41" s="323">
        <v>961034</v>
      </c>
      <c r="L41" s="469"/>
      <c r="M41" s="323"/>
      <c r="N41" s="323">
        <f>SUM(J41:L41)</f>
        <v>961034</v>
      </c>
      <c r="O41" s="110">
        <v>1</v>
      </c>
    </row>
    <row r="42" spans="1:15">
      <c r="A42" s="74">
        <v>2</v>
      </c>
      <c r="B42" s="104"/>
      <c r="C42" s="117"/>
      <c r="D42" s="117"/>
      <c r="E42" s="77"/>
      <c r="F42" s="104"/>
      <c r="G42" s="104"/>
      <c r="H42" s="110"/>
      <c r="I42" s="107"/>
      <c r="J42" s="471"/>
      <c r="K42" s="471"/>
      <c r="L42" s="472"/>
      <c r="M42" s="471"/>
      <c r="N42" s="471">
        <f t="shared" ref="N42:N53" si="0">SUM(J42:M42)</f>
        <v>0</v>
      </c>
      <c r="O42" s="110">
        <v>2</v>
      </c>
    </row>
    <row r="43" spans="1:15">
      <c r="A43" s="74">
        <v>3</v>
      </c>
      <c r="B43" s="104" t="s">
        <v>5389</v>
      </c>
      <c r="C43" s="117"/>
      <c r="D43" s="117"/>
      <c r="E43" s="77" t="s">
        <v>4822</v>
      </c>
      <c r="F43" s="104"/>
      <c r="G43" s="104"/>
      <c r="H43" s="110"/>
      <c r="I43" s="107">
        <v>1259128</v>
      </c>
      <c r="J43" s="471"/>
      <c r="K43" s="471">
        <v>37103947</v>
      </c>
      <c r="L43" s="472"/>
      <c r="M43" s="471"/>
      <c r="N43" s="471">
        <f t="shared" si="0"/>
        <v>37103947</v>
      </c>
      <c r="O43" s="110">
        <v>3</v>
      </c>
    </row>
    <row r="44" spans="1:15">
      <c r="A44" s="74">
        <v>4</v>
      </c>
      <c r="B44" s="104"/>
      <c r="C44" s="117"/>
      <c r="D44" s="117"/>
      <c r="E44" s="77"/>
      <c r="F44" s="104"/>
      <c r="G44" s="104"/>
      <c r="H44" s="110"/>
      <c r="I44" s="107"/>
      <c r="J44" s="471"/>
      <c r="K44" s="471"/>
      <c r="L44" s="472"/>
      <c r="M44" s="471"/>
      <c r="N44" s="471">
        <f t="shared" si="0"/>
        <v>0</v>
      </c>
      <c r="O44" s="110">
        <v>4</v>
      </c>
    </row>
    <row r="45" spans="1:15">
      <c r="A45" s="74">
        <v>5</v>
      </c>
      <c r="B45" s="104"/>
      <c r="C45" s="117"/>
      <c r="D45" s="117"/>
      <c r="E45" s="77"/>
      <c r="F45" s="104"/>
      <c r="G45" s="104"/>
      <c r="H45" s="110"/>
      <c r="I45" s="107"/>
      <c r="J45" s="471"/>
      <c r="K45" s="471"/>
      <c r="L45" s="472"/>
      <c r="M45" s="471"/>
      <c r="N45" s="471">
        <f t="shared" si="0"/>
        <v>0</v>
      </c>
      <c r="O45" s="110">
        <v>5</v>
      </c>
    </row>
    <row r="46" spans="1:15">
      <c r="A46" s="74">
        <v>6</v>
      </c>
      <c r="B46" s="104"/>
      <c r="C46" s="117"/>
      <c r="D46" s="117"/>
      <c r="E46" s="77"/>
      <c r="F46" s="104"/>
      <c r="G46" s="104"/>
      <c r="H46" s="110"/>
      <c r="I46" s="107"/>
      <c r="J46" s="471"/>
      <c r="K46" s="471"/>
      <c r="L46" s="472"/>
      <c r="M46" s="471"/>
      <c r="N46" s="471">
        <f t="shared" si="0"/>
        <v>0</v>
      </c>
      <c r="O46" s="110">
        <v>6</v>
      </c>
    </row>
    <row r="47" spans="1:15">
      <c r="A47" s="74">
        <v>7</v>
      </c>
      <c r="B47" s="104"/>
      <c r="C47" s="117"/>
      <c r="D47" s="117"/>
      <c r="E47" s="77"/>
      <c r="F47" s="104"/>
      <c r="G47" s="104"/>
      <c r="H47" s="110"/>
      <c r="I47" s="107"/>
      <c r="J47" s="471"/>
      <c r="K47" s="471"/>
      <c r="L47" s="472"/>
      <c r="M47" s="471"/>
      <c r="N47" s="471">
        <f t="shared" si="0"/>
        <v>0</v>
      </c>
      <c r="O47" s="110">
        <v>7</v>
      </c>
    </row>
    <row r="48" spans="1:15">
      <c r="A48" s="74">
        <v>8</v>
      </c>
      <c r="B48" s="104"/>
      <c r="C48" s="117"/>
      <c r="D48" s="117"/>
      <c r="E48" s="77"/>
      <c r="F48" s="104"/>
      <c r="G48" s="104"/>
      <c r="H48" s="110"/>
      <c r="I48" s="107"/>
      <c r="J48" s="471"/>
      <c r="K48" s="471"/>
      <c r="L48" s="472"/>
      <c r="M48" s="471"/>
      <c r="N48" s="471">
        <f t="shared" si="0"/>
        <v>0</v>
      </c>
      <c r="O48" s="110">
        <v>8</v>
      </c>
    </row>
    <row r="49" spans="1:15">
      <c r="A49" s="74">
        <v>9</v>
      </c>
      <c r="B49" s="104"/>
      <c r="C49" s="117"/>
      <c r="D49" s="117"/>
      <c r="E49" s="77"/>
      <c r="F49" s="104"/>
      <c r="G49" s="104"/>
      <c r="H49" s="110"/>
      <c r="I49" s="107"/>
      <c r="J49" s="471"/>
      <c r="K49" s="471"/>
      <c r="L49" s="472"/>
      <c r="M49" s="471"/>
      <c r="N49" s="471">
        <f t="shared" si="0"/>
        <v>0</v>
      </c>
      <c r="O49" s="110">
        <v>9</v>
      </c>
    </row>
    <row r="50" spans="1:15">
      <c r="A50" s="74">
        <v>10</v>
      </c>
      <c r="B50" s="104"/>
      <c r="C50" s="117"/>
      <c r="D50" s="117"/>
      <c r="E50" s="77"/>
      <c r="F50" s="104"/>
      <c r="G50" s="104"/>
      <c r="H50" s="110"/>
      <c r="I50" s="107"/>
      <c r="J50" s="471"/>
      <c r="K50" s="471"/>
      <c r="L50" s="472"/>
      <c r="M50" s="471"/>
      <c r="N50" s="471">
        <f t="shared" si="0"/>
        <v>0</v>
      </c>
      <c r="O50" s="110">
        <v>10</v>
      </c>
    </row>
    <row r="51" spans="1:15">
      <c r="A51" s="74">
        <v>11</v>
      </c>
      <c r="B51" s="104"/>
      <c r="C51" s="117"/>
      <c r="D51" s="117"/>
      <c r="E51" s="77"/>
      <c r="F51" s="104"/>
      <c r="G51" s="104"/>
      <c r="H51" s="110"/>
      <c r="I51" s="107"/>
      <c r="J51" s="471"/>
      <c r="K51" s="471"/>
      <c r="L51" s="472"/>
      <c r="M51" s="471"/>
      <c r="N51" s="471">
        <f t="shared" si="0"/>
        <v>0</v>
      </c>
      <c r="O51" s="110">
        <v>11</v>
      </c>
    </row>
    <row r="52" spans="1:15">
      <c r="A52" s="74">
        <v>12</v>
      </c>
      <c r="B52" s="104"/>
      <c r="C52" s="117"/>
      <c r="D52" s="117"/>
      <c r="E52" s="77"/>
      <c r="F52" s="104"/>
      <c r="G52" s="104"/>
      <c r="H52" s="110"/>
      <c r="I52" s="107"/>
      <c r="J52" s="471"/>
      <c r="K52" s="471"/>
      <c r="L52" s="472"/>
      <c r="M52" s="471"/>
      <c r="N52" s="471">
        <f t="shared" si="0"/>
        <v>0</v>
      </c>
      <c r="O52" s="110">
        <v>12</v>
      </c>
    </row>
    <row r="53" spans="1:15">
      <c r="A53" s="74">
        <v>13</v>
      </c>
      <c r="B53" s="104" t="s">
        <v>1189</v>
      </c>
      <c r="C53" s="117"/>
      <c r="D53" s="522"/>
      <c r="E53" s="523"/>
      <c r="F53" s="524"/>
      <c r="G53" s="524"/>
      <c r="H53" s="525"/>
      <c r="I53" s="107"/>
      <c r="J53" s="471"/>
      <c r="K53" s="471"/>
      <c r="L53" s="472"/>
      <c r="M53" s="471"/>
      <c r="N53" s="471">
        <f t="shared" si="0"/>
        <v>0</v>
      </c>
      <c r="O53" s="110">
        <v>13</v>
      </c>
    </row>
    <row r="54" spans="1:15" ht="15.75" thickBot="1">
      <c r="A54" s="111">
        <v>14</v>
      </c>
      <c r="B54" s="526" t="s">
        <v>2331</v>
      </c>
      <c r="C54" s="527"/>
      <c r="D54" s="528"/>
      <c r="E54" s="529"/>
      <c r="F54" s="530"/>
      <c r="G54" s="530"/>
      <c r="H54" s="531"/>
      <c r="I54" s="532">
        <f>SUM(I41:I53)</f>
        <v>1269639</v>
      </c>
      <c r="J54" s="326">
        <f>SUM(J41:J53)</f>
        <v>0</v>
      </c>
      <c r="K54" s="326">
        <f>SUM(K41:K53)</f>
        <v>38064981</v>
      </c>
      <c r="L54" s="309"/>
      <c r="M54" s="437">
        <f>SUM(M41:M53)</f>
        <v>0</v>
      </c>
      <c r="N54" s="326">
        <f>SUM(N41:N53)</f>
        <v>38064981</v>
      </c>
      <c r="O54" s="374">
        <v>14</v>
      </c>
    </row>
    <row r="55" spans="1:15">
      <c r="A55" s="69"/>
      <c r="B55" s="69"/>
      <c r="C55" s="69"/>
      <c r="D55" s="69"/>
      <c r="E55" s="69"/>
      <c r="F55" s="69"/>
      <c r="G55" s="69"/>
      <c r="H55" s="69"/>
      <c r="I55" s="69"/>
      <c r="J55" s="69"/>
      <c r="K55" s="69"/>
      <c r="L55" s="69"/>
      <c r="M55" s="69"/>
      <c r="N55" s="69"/>
      <c r="O55" s="69"/>
    </row>
    <row r="56" spans="1:15">
      <c r="A56" s="398" t="s">
        <v>3610</v>
      </c>
      <c r="B56" s="69"/>
      <c r="C56" s="69"/>
      <c r="D56" s="69"/>
      <c r="E56" s="921"/>
      <c r="F56" s="69"/>
      <c r="G56" s="69"/>
      <c r="H56" s="69"/>
      <c r="I56" s="17" t="str">
        <f>A56</f>
        <v>FERC FORM NO.1 (REVISED. 12-90) NYPSC Modified-96</v>
      </c>
      <c r="J56" s="17"/>
      <c r="K56" s="921"/>
      <c r="L56" s="17"/>
      <c r="M56" s="17"/>
      <c r="N56" s="17"/>
      <c r="O56" s="276" t="s">
        <v>3611</v>
      </c>
    </row>
    <row r="57" spans="1:15">
      <c r="A57" s="69" t="s">
        <v>3612</v>
      </c>
      <c r="B57" s="69"/>
      <c r="C57" s="69"/>
      <c r="D57" s="69"/>
      <c r="E57" s="69"/>
      <c r="F57" s="69"/>
      <c r="G57" s="69"/>
      <c r="H57" s="69"/>
      <c r="I57" s="69" t="s">
        <v>3613</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419</v>
      </c>
      <c r="B61" s="922"/>
      <c r="C61" s="69"/>
      <c r="D61" s="69"/>
      <c r="E61" s="69"/>
      <c r="F61" s="69"/>
      <c r="G61" s="69"/>
      <c r="H61" s="69"/>
      <c r="I61" s="17"/>
      <c r="J61" s="17"/>
      <c r="K61" s="17"/>
      <c r="L61" s="17"/>
      <c r="M61" s="17"/>
      <c r="N61" s="17"/>
      <c r="O61" s="17"/>
    </row>
    <row r="62" spans="1:15" ht="15.75">
      <c r="A62" s="71"/>
      <c r="B62" s="922"/>
      <c r="C62" s="69"/>
      <c r="D62" s="69"/>
      <c r="E62" s="69"/>
      <c r="F62" s="69"/>
      <c r="G62" s="69"/>
      <c r="H62" s="69"/>
      <c r="I62" s="17"/>
      <c r="J62" s="17"/>
      <c r="K62" s="17"/>
      <c r="L62" s="17"/>
      <c r="M62" s="17"/>
      <c r="N62" s="17"/>
      <c r="O62" s="17"/>
    </row>
    <row r="63" spans="1:15" ht="16.5" thickBot="1">
      <c r="A63" s="989" t="str">
        <f>'Data Sheet'!$C$25</f>
        <v xml:space="preserve">New York State Electric &amp; Gas Corporation </v>
      </c>
      <c r="B63" s="69"/>
      <c r="C63" s="69"/>
      <c r="D63" s="69"/>
      <c r="E63" s="69"/>
      <c r="F63" s="978" t="str">
        <f>'Data Sheet'!$C$40</f>
        <v xml:space="preserve"> </v>
      </c>
      <c r="G63" s="921" t="str">
        <f>'Data Sheet'!$C$38</f>
        <v>12/31/2017</v>
      </c>
      <c r="H63" s="69"/>
      <c r="I63" s="989" t="str">
        <f>'Data Sheet'!$C$25</f>
        <v xml:space="preserve">New York State Electric &amp; Gas Corporation </v>
      </c>
      <c r="J63" s="17"/>
      <c r="K63" s="17"/>
      <c r="L63" s="978" t="str">
        <f>'Data Sheet'!$C$40</f>
        <v xml:space="preserve"> </v>
      </c>
      <c r="M63" s="17"/>
      <c r="N63" s="921" t="str">
        <f>'Data Sheet'!$C$38</f>
        <v>12/31/2017</v>
      </c>
      <c r="O63" s="17"/>
    </row>
    <row r="64" spans="1:15">
      <c r="A64" s="29"/>
      <c r="B64" s="66"/>
      <c r="C64" s="66"/>
      <c r="D64" s="66"/>
      <c r="E64" s="66"/>
      <c r="F64" s="66"/>
      <c r="G64" s="66"/>
      <c r="H64" s="67"/>
      <c r="I64" s="29"/>
      <c r="J64" s="66"/>
      <c r="K64" s="66"/>
      <c r="L64" s="66"/>
      <c r="M64" s="66"/>
      <c r="N64" s="66"/>
      <c r="O64" s="67"/>
    </row>
    <row r="65" spans="1:15">
      <c r="A65" s="148" t="s">
        <v>1490</v>
      </c>
      <c r="B65" s="75"/>
      <c r="C65" s="75"/>
      <c r="D65" s="75"/>
      <c r="E65" s="75"/>
      <c r="F65" s="75"/>
      <c r="G65" s="75"/>
      <c r="H65" s="454"/>
      <c r="I65" s="337" t="s">
        <v>1491</v>
      </c>
      <c r="J65" s="338"/>
      <c r="K65" s="338"/>
      <c r="L65" s="338"/>
      <c r="M65" s="338"/>
      <c r="N65" s="338"/>
      <c r="O65" s="73"/>
    </row>
    <row r="66" spans="1:15">
      <c r="A66" s="87"/>
      <c r="B66" s="89"/>
      <c r="C66" s="82"/>
      <c r="D66" s="82"/>
      <c r="E66" s="88"/>
      <c r="F66" s="89"/>
      <c r="G66" s="89" t="s">
        <v>3586</v>
      </c>
      <c r="H66" s="85"/>
      <c r="I66" s="366"/>
      <c r="J66" s="88"/>
      <c r="K66" s="88" t="s">
        <v>3614</v>
      </c>
      <c r="L66" s="88"/>
      <c r="M66" s="82"/>
      <c r="N66" s="82"/>
      <c r="O66" s="85"/>
    </row>
    <row r="67" spans="1:15">
      <c r="A67" s="72"/>
      <c r="B67" s="97" t="s">
        <v>3588</v>
      </c>
      <c r="C67" s="81"/>
      <c r="D67" s="81"/>
      <c r="E67" s="291" t="s">
        <v>3589</v>
      </c>
      <c r="F67" s="290" t="s">
        <v>3590</v>
      </c>
      <c r="G67" s="666" t="s">
        <v>3590</v>
      </c>
      <c r="H67" s="331" t="s">
        <v>3590</v>
      </c>
      <c r="I67" s="80"/>
      <c r="J67" s="82"/>
      <c r="K67" s="82"/>
      <c r="L67" s="88"/>
      <c r="M67" s="82"/>
      <c r="N67" s="81"/>
      <c r="O67" s="83"/>
    </row>
    <row r="68" spans="1:15">
      <c r="A68" s="238" t="s">
        <v>1728</v>
      </c>
      <c r="B68" s="97" t="s">
        <v>3591</v>
      </c>
      <c r="C68" s="81"/>
      <c r="D68" s="292" t="s">
        <v>3592</v>
      </c>
      <c r="E68" s="291" t="s">
        <v>3593</v>
      </c>
      <c r="F68" s="290" t="s">
        <v>3594</v>
      </c>
      <c r="G68" s="290" t="s">
        <v>3595</v>
      </c>
      <c r="H68" s="237" t="s">
        <v>3595</v>
      </c>
      <c r="I68" s="277" t="s">
        <v>3596</v>
      </c>
      <c r="J68" s="292" t="s">
        <v>3597</v>
      </c>
      <c r="K68" s="292" t="s">
        <v>3598</v>
      </c>
      <c r="L68" s="69" t="s">
        <v>3599</v>
      </c>
      <c r="M68" s="416"/>
      <c r="N68" s="292" t="s">
        <v>3600</v>
      </c>
      <c r="O68" s="237" t="s">
        <v>1728</v>
      </c>
    </row>
    <row r="69" spans="1:15">
      <c r="A69" s="238" t="s">
        <v>1731</v>
      </c>
      <c r="B69" s="97" t="s">
        <v>3601</v>
      </c>
      <c r="C69" s="81"/>
      <c r="D69" s="292" t="s">
        <v>3602</v>
      </c>
      <c r="E69" s="291" t="s">
        <v>3603</v>
      </c>
      <c r="F69" s="290" t="s">
        <v>3604</v>
      </c>
      <c r="G69" s="290" t="s">
        <v>3605</v>
      </c>
      <c r="H69" s="237" t="s">
        <v>3606</v>
      </c>
      <c r="I69" s="277" t="s">
        <v>3607</v>
      </c>
      <c r="J69" s="292" t="s">
        <v>3608</v>
      </c>
      <c r="K69" s="292" t="s">
        <v>3608</v>
      </c>
      <c r="L69" s="69" t="s">
        <v>3608</v>
      </c>
      <c r="M69" s="416"/>
      <c r="N69" s="292" t="s">
        <v>3609</v>
      </c>
      <c r="O69" s="237" t="s">
        <v>1731</v>
      </c>
    </row>
    <row r="70" spans="1:15">
      <c r="A70" s="74"/>
      <c r="B70" s="104"/>
      <c r="C70" s="117" t="s">
        <v>3021</v>
      </c>
      <c r="D70" s="418" t="s">
        <v>3022</v>
      </c>
      <c r="E70" s="663" t="s">
        <v>3023</v>
      </c>
      <c r="F70" s="328" t="s">
        <v>3024</v>
      </c>
      <c r="G70" s="328" t="s">
        <v>2346</v>
      </c>
      <c r="H70" s="240" t="s">
        <v>2347</v>
      </c>
      <c r="I70" s="278" t="s">
        <v>2348</v>
      </c>
      <c r="J70" s="418" t="s">
        <v>2349</v>
      </c>
      <c r="K70" s="418" t="s">
        <v>2350</v>
      </c>
      <c r="L70" s="75" t="s">
        <v>2351</v>
      </c>
      <c r="M70" s="315"/>
      <c r="N70" s="418" t="s">
        <v>2352</v>
      </c>
      <c r="O70" s="110"/>
    </row>
    <row r="71" spans="1:15">
      <c r="A71" s="74">
        <v>1</v>
      </c>
      <c r="B71" s="104"/>
      <c r="C71" s="117"/>
      <c r="D71" s="117"/>
      <c r="E71" s="77"/>
      <c r="F71" s="104"/>
      <c r="G71" s="104"/>
      <c r="H71" s="110"/>
      <c r="I71" s="107"/>
      <c r="J71" s="323"/>
      <c r="K71" s="323"/>
      <c r="L71" s="469"/>
      <c r="M71" s="323"/>
      <c r="N71" s="323">
        <f>SUM(J71:L71)</f>
        <v>0</v>
      </c>
      <c r="O71" s="110">
        <v>1</v>
      </c>
    </row>
    <row r="72" spans="1:15">
      <c r="A72" s="74">
        <v>2</v>
      </c>
      <c r="B72" s="104"/>
      <c r="C72" s="117"/>
      <c r="D72" s="117"/>
      <c r="E72" s="77"/>
      <c r="F72" s="104"/>
      <c r="G72" s="104"/>
      <c r="H72" s="110"/>
      <c r="I72" s="107"/>
      <c r="J72" s="471"/>
      <c r="K72" s="471"/>
      <c r="L72" s="472"/>
      <c r="M72" s="471"/>
      <c r="N72" s="471">
        <f t="shared" ref="N72:N120" si="1">SUM(J72:M72)</f>
        <v>0</v>
      </c>
      <c r="O72" s="110">
        <v>2</v>
      </c>
    </row>
    <row r="73" spans="1:15">
      <c r="A73" s="74">
        <v>3</v>
      </c>
      <c r="B73" s="104"/>
      <c r="C73" s="117"/>
      <c r="D73" s="117"/>
      <c r="E73" s="77"/>
      <c r="F73" s="104"/>
      <c r="G73" s="104"/>
      <c r="H73" s="110"/>
      <c r="I73" s="107"/>
      <c r="J73" s="471"/>
      <c r="K73" s="471"/>
      <c r="L73" s="472"/>
      <c r="M73" s="471"/>
      <c r="N73" s="471">
        <f t="shared" si="1"/>
        <v>0</v>
      </c>
      <c r="O73" s="110">
        <v>3</v>
      </c>
    </row>
    <row r="74" spans="1:15">
      <c r="A74" s="74">
        <v>4</v>
      </c>
      <c r="B74" s="104"/>
      <c r="C74" s="117"/>
      <c r="D74" s="117"/>
      <c r="E74" s="77"/>
      <c r="F74" s="104"/>
      <c r="G74" s="104"/>
      <c r="H74" s="110"/>
      <c r="I74" s="107"/>
      <c r="J74" s="471"/>
      <c r="K74" s="471"/>
      <c r="L74" s="472"/>
      <c r="M74" s="471"/>
      <c r="N74" s="471">
        <f t="shared" si="1"/>
        <v>0</v>
      </c>
      <c r="O74" s="110">
        <v>4</v>
      </c>
    </row>
    <row r="75" spans="1:15">
      <c r="A75" s="74">
        <v>5</v>
      </c>
      <c r="B75" s="104"/>
      <c r="C75" s="117"/>
      <c r="D75" s="117"/>
      <c r="E75" s="77"/>
      <c r="F75" s="104"/>
      <c r="G75" s="104"/>
      <c r="H75" s="110"/>
      <c r="I75" s="107"/>
      <c r="J75" s="471"/>
      <c r="K75" s="471"/>
      <c r="L75" s="472"/>
      <c r="M75" s="471"/>
      <c r="N75" s="471">
        <f t="shared" si="1"/>
        <v>0</v>
      </c>
      <c r="O75" s="110">
        <v>5</v>
      </c>
    </row>
    <row r="76" spans="1:15">
      <c r="A76" s="74">
        <v>6</v>
      </c>
      <c r="B76" s="104"/>
      <c r="C76" s="117"/>
      <c r="D76" s="117"/>
      <c r="E76" s="77"/>
      <c r="F76" s="104"/>
      <c r="G76" s="104"/>
      <c r="H76" s="110"/>
      <c r="I76" s="107"/>
      <c r="J76" s="471"/>
      <c r="K76" s="471"/>
      <c r="L76" s="472"/>
      <c r="M76" s="471"/>
      <c r="N76" s="471">
        <f t="shared" si="1"/>
        <v>0</v>
      </c>
      <c r="O76" s="110">
        <v>6</v>
      </c>
    </row>
    <row r="77" spans="1:15">
      <c r="A77" s="74">
        <v>7</v>
      </c>
      <c r="B77" s="104"/>
      <c r="C77" s="117"/>
      <c r="D77" s="117"/>
      <c r="E77" s="77"/>
      <c r="F77" s="104"/>
      <c r="G77" s="104"/>
      <c r="H77" s="110"/>
      <c r="I77" s="107"/>
      <c r="J77" s="471"/>
      <c r="K77" s="471"/>
      <c r="L77" s="472"/>
      <c r="M77" s="471"/>
      <c r="N77" s="471">
        <f t="shared" si="1"/>
        <v>0</v>
      </c>
      <c r="O77" s="110">
        <v>7</v>
      </c>
    </row>
    <row r="78" spans="1:15">
      <c r="A78" s="74">
        <v>8</v>
      </c>
      <c r="B78" s="104"/>
      <c r="C78" s="117"/>
      <c r="D78" s="117"/>
      <c r="E78" s="77"/>
      <c r="F78" s="104"/>
      <c r="G78" s="104"/>
      <c r="H78" s="110"/>
      <c r="I78" s="107"/>
      <c r="J78" s="471"/>
      <c r="K78" s="471"/>
      <c r="L78" s="472"/>
      <c r="M78" s="471"/>
      <c r="N78" s="471">
        <f t="shared" si="1"/>
        <v>0</v>
      </c>
      <c r="O78" s="110">
        <v>8</v>
      </c>
    </row>
    <row r="79" spans="1:15">
      <c r="A79" s="74">
        <v>9</v>
      </c>
      <c r="B79" s="104"/>
      <c r="C79" s="117"/>
      <c r="D79" s="117"/>
      <c r="E79" s="77"/>
      <c r="F79" s="104"/>
      <c r="G79" s="104"/>
      <c r="H79" s="110"/>
      <c r="I79" s="107"/>
      <c r="J79" s="471"/>
      <c r="K79" s="471"/>
      <c r="L79" s="472"/>
      <c r="M79" s="471"/>
      <c r="N79" s="471">
        <f t="shared" si="1"/>
        <v>0</v>
      </c>
      <c r="O79" s="110">
        <v>9</v>
      </c>
    </row>
    <row r="80" spans="1:15">
      <c r="A80" s="74">
        <v>10</v>
      </c>
      <c r="B80" s="104"/>
      <c r="C80" s="117"/>
      <c r="D80" s="117"/>
      <c r="E80" s="77"/>
      <c r="F80" s="104"/>
      <c r="G80" s="104"/>
      <c r="H80" s="110"/>
      <c r="I80" s="107"/>
      <c r="J80" s="471"/>
      <c r="K80" s="471"/>
      <c r="L80" s="472"/>
      <c r="M80" s="471"/>
      <c r="N80" s="471">
        <f t="shared" si="1"/>
        <v>0</v>
      </c>
      <c r="O80" s="110">
        <v>10</v>
      </c>
    </row>
    <row r="81" spans="1:15">
      <c r="A81" s="74">
        <v>11</v>
      </c>
      <c r="B81" s="104"/>
      <c r="C81" s="117"/>
      <c r="D81" s="117"/>
      <c r="E81" s="77"/>
      <c r="F81" s="104"/>
      <c r="G81" s="104"/>
      <c r="H81" s="110"/>
      <c r="I81" s="107"/>
      <c r="J81" s="471"/>
      <c r="K81" s="471"/>
      <c r="L81" s="472"/>
      <c r="M81" s="471"/>
      <c r="N81" s="471">
        <f t="shared" si="1"/>
        <v>0</v>
      </c>
      <c r="O81" s="110">
        <v>11</v>
      </c>
    </row>
    <row r="82" spans="1:15">
      <c r="A82" s="74">
        <v>12</v>
      </c>
      <c r="B82" s="104"/>
      <c r="C82" s="117"/>
      <c r="D82" s="117"/>
      <c r="E82" s="77"/>
      <c r="F82" s="104"/>
      <c r="G82" s="104"/>
      <c r="H82" s="110"/>
      <c r="I82" s="107"/>
      <c r="J82" s="471"/>
      <c r="K82" s="471"/>
      <c r="L82" s="472"/>
      <c r="M82" s="471"/>
      <c r="N82" s="471">
        <f t="shared" si="1"/>
        <v>0</v>
      </c>
      <c r="O82" s="110">
        <v>12</v>
      </c>
    </row>
    <row r="83" spans="1:15">
      <c r="A83" s="74">
        <v>13</v>
      </c>
      <c r="B83" s="104"/>
      <c r="C83" s="117"/>
      <c r="D83" s="117"/>
      <c r="E83" s="77"/>
      <c r="F83" s="104"/>
      <c r="G83" s="104"/>
      <c r="H83" s="110"/>
      <c r="I83" s="107"/>
      <c r="J83" s="471"/>
      <c r="K83" s="471"/>
      <c r="L83" s="472"/>
      <c r="M83" s="471"/>
      <c r="N83" s="471">
        <f t="shared" si="1"/>
        <v>0</v>
      </c>
      <c r="O83" s="110">
        <v>13</v>
      </c>
    </row>
    <row r="84" spans="1:15">
      <c r="A84" s="74">
        <v>14</v>
      </c>
      <c r="B84" s="104"/>
      <c r="C84" s="117"/>
      <c r="D84" s="117"/>
      <c r="E84" s="77"/>
      <c r="F84" s="104"/>
      <c r="G84" s="104"/>
      <c r="H84" s="110"/>
      <c r="I84" s="107"/>
      <c r="J84" s="471"/>
      <c r="K84" s="471"/>
      <c r="L84" s="472"/>
      <c r="M84" s="471"/>
      <c r="N84" s="471">
        <f t="shared" si="1"/>
        <v>0</v>
      </c>
      <c r="O84" s="110">
        <v>14</v>
      </c>
    </row>
    <row r="85" spans="1:15">
      <c r="A85" s="74">
        <v>15</v>
      </c>
      <c r="B85" s="104"/>
      <c r="C85" s="117"/>
      <c r="D85" s="117"/>
      <c r="E85" s="77"/>
      <c r="F85" s="104"/>
      <c r="G85" s="104"/>
      <c r="H85" s="110"/>
      <c r="I85" s="107"/>
      <c r="J85" s="471"/>
      <c r="K85" s="471"/>
      <c r="L85" s="472"/>
      <c r="M85" s="471"/>
      <c r="N85" s="471">
        <f t="shared" si="1"/>
        <v>0</v>
      </c>
      <c r="O85" s="110">
        <v>15</v>
      </c>
    </row>
    <row r="86" spans="1:15">
      <c r="A86" s="74">
        <v>16</v>
      </c>
      <c r="B86" s="104"/>
      <c r="C86" s="117"/>
      <c r="D86" s="117"/>
      <c r="E86" s="77"/>
      <c r="F86" s="104"/>
      <c r="G86" s="104"/>
      <c r="H86" s="110"/>
      <c r="I86" s="107"/>
      <c r="J86" s="471"/>
      <c r="K86" s="471"/>
      <c r="L86" s="472"/>
      <c r="M86" s="471"/>
      <c r="N86" s="471">
        <f t="shared" si="1"/>
        <v>0</v>
      </c>
      <c r="O86" s="110">
        <v>16</v>
      </c>
    </row>
    <row r="87" spans="1:15">
      <c r="A87" s="74">
        <v>17</v>
      </c>
      <c r="B87" s="104"/>
      <c r="C87" s="117"/>
      <c r="D87" s="117"/>
      <c r="E87" s="77"/>
      <c r="F87" s="104"/>
      <c r="G87" s="104"/>
      <c r="H87" s="110"/>
      <c r="I87" s="107"/>
      <c r="J87" s="471"/>
      <c r="K87" s="471"/>
      <c r="L87" s="472"/>
      <c r="M87" s="471"/>
      <c r="N87" s="471">
        <f t="shared" si="1"/>
        <v>0</v>
      </c>
      <c r="O87" s="110">
        <v>17</v>
      </c>
    </row>
    <row r="88" spans="1:15">
      <c r="A88" s="74">
        <v>18</v>
      </c>
      <c r="B88" s="104"/>
      <c r="C88" s="117"/>
      <c r="D88" s="117"/>
      <c r="E88" s="77"/>
      <c r="F88" s="104"/>
      <c r="G88" s="104"/>
      <c r="H88" s="110"/>
      <c r="I88" s="107"/>
      <c r="J88" s="471"/>
      <c r="K88" s="471"/>
      <c r="L88" s="472"/>
      <c r="M88" s="471"/>
      <c r="N88" s="471">
        <f t="shared" si="1"/>
        <v>0</v>
      </c>
      <c r="O88" s="110">
        <v>18</v>
      </c>
    </row>
    <row r="89" spans="1:15">
      <c r="A89" s="74">
        <v>19</v>
      </c>
      <c r="B89" s="104"/>
      <c r="C89" s="117"/>
      <c r="D89" s="117"/>
      <c r="E89" s="77"/>
      <c r="F89" s="104"/>
      <c r="G89" s="104"/>
      <c r="H89" s="110"/>
      <c r="I89" s="107"/>
      <c r="J89" s="471"/>
      <c r="K89" s="471"/>
      <c r="L89" s="472"/>
      <c r="M89" s="471"/>
      <c r="N89" s="471">
        <f t="shared" si="1"/>
        <v>0</v>
      </c>
      <c r="O89" s="110">
        <v>19</v>
      </c>
    </row>
    <row r="90" spans="1:15">
      <c r="A90" s="74">
        <v>20</v>
      </c>
      <c r="B90" s="104"/>
      <c r="C90" s="117"/>
      <c r="D90" s="117"/>
      <c r="E90" s="77"/>
      <c r="F90" s="104"/>
      <c r="G90" s="104"/>
      <c r="H90" s="110"/>
      <c r="I90" s="107"/>
      <c r="J90" s="471"/>
      <c r="K90" s="471"/>
      <c r="L90" s="472"/>
      <c r="M90" s="471"/>
      <c r="N90" s="471">
        <f t="shared" si="1"/>
        <v>0</v>
      </c>
      <c r="O90" s="110">
        <v>20</v>
      </c>
    </row>
    <row r="91" spans="1:15">
      <c r="A91" s="74">
        <v>21</v>
      </c>
      <c r="B91" s="104"/>
      <c r="C91" s="117"/>
      <c r="D91" s="117"/>
      <c r="E91" s="77"/>
      <c r="F91" s="104"/>
      <c r="G91" s="104"/>
      <c r="H91" s="110"/>
      <c r="I91" s="107"/>
      <c r="J91" s="471"/>
      <c r="K91" s="471"/>
      <c r="L91" s="472"/>
      <c r="M91" s="471"/>
      <c r="N91" s="471">
        <f t="shared" si="1"/>
        <v>0</v>
      </c>
      <c r="O91" s="110">
        <v>21</v>
      </c>
    </row>
    <row r="92" spans="1:15">
      <c r="A92" s="74">
        <v>22</v>
      </c>
      <c r="B92" s="104"/>
      <c r="C92" s="117"/>
      <c r="D92" s="117"/>
      <c r="E92" s="77"/>
      <c r="F92" s="104"/>
      <c r="G92" s="104"/>
      <c r="H92" s="110"/>
      <c r="I92" s="107"/>
      <c r="J92" s="471"/>
      <c r="K92" s="471"/>
      <c r="L92" s="472"/>
      <c r="M92" s="471"/>
      <c r="N92" s="471">
        <f t="shared" si="1"/>
        <v>0</v>
      </c>
      <c r="O92" s="110">
        <v>22</v>
      </c>
    </row>
    <row r="93" spans="1:15">
      <c r="A93" s="74">
        <v>23</v>
      </c>
      <c r="B93" s="104"/>
      <c r="C93" s="117"/>
      <c r="D93" s="117"/>
      <c r="E93" s="77"/>
      <c r="F93" s="104"/>
      <c r="G93" s="104"/>
      <c r="H93" s="110"/>
      <c r="I93" s="107"/>
      <c r="J93" s="471"/>
      <c r="K93" s="471"/>
      <c r="L93" s="472"/>
      <c r="M93" s="471"/>
      <c r="N93" s="471">
        <f t="shared" si="1"/>
        <v>0</v>
      </c>
      <c r="O93" s="110">
        <v>23</v>
      </c>
    </row>
    <row r="94" spans="1:15">
      <c r="A94" s="74">
        <v>24</v>
      </c>
      <c r="B94" s="104"/>
      <c r="C94" s="117"/>
      <c r="D94" s="117"/>
      <c r="E94" s="77"/>
      <c r="F94" s="104"/>
      <c r="G94" s="104"/>
      <c r="H94" s="110"/>
      <c r="I94" s="107"/>
      <c r="J94" s="471"/>
      <c r="K94" s="471"/>
      <c r="L94" s="472"/>
      <c r="M94" s="471"/>
      <c r="N94" s="471">
        <f t="shared" si="1"/>
        <v>0</v>
      </c>
      <c r="O94" s="110">
        <v>24</v>
      </c>
    </row>
    <row r="95" spans="1:15">
      <c r="A95" s="74">
        <v>25</v>
      </c>
      <c r="B95" s="104"/>
      <c r="C95" s="117"/>
      <c r="D95" s="117"/>
      <c r="E95" s="77"/>
      <c r="F95" s="104"/>
      <c r="G95" s="104"/>
      <c r="H95" s="110"/>
      <c r="I95" s="107"/>
      <c r="J95" s="471"/>
      <c r="K95" s="471"/>
      <c r="L95" s="472"/>
      <c r="M95" s="471"/>
      <c r="N95" s="471">
        <f t="shared" si="1"/>
        <v>0</v>
      </c>
      <c r="O95" s="110">
        <v>25</v>
      </c>
    </row>
    <row r="96" spans="1:15">
      <c r="A96" s="74">
        <v>26</v>
      </c>
      <c r="B96" s="104"/>
      <c r="C96" s="117"/>
      <c r="D96" s="117"/>
      <c r="E96" s="77"/>
      <c r="F96" s="104"/>
      <c r="G96" s="104"/>
      <c r="H96" s="110"/>
      <c r="I96" s="107"/>
      <c r="J96" s="471"/>
      <c r="K96" s="471"/>
      <c r="L96" s="472"/>
      <c r="M96" s="471"/>
      <c r="N96" s="471">
        <f t="shared" si="1"/>
        <v>0</v>
      </c>
      <c r="O96" s="110">
        <v>26</v>
      </c>
    </row>
    <row r="97" spans="1:15">
      <c r="A97" s="74">
        <v>27</v>
      </c>
      <c r="B97" s="104"/>
      <c r="C97" s="117"/>
      <c r="D97" s="117"/>
      <c r="E97" s="77"/>
      <c r="F97" s="104"/>
      <c r="G97" s="104"/>
      <c r="H97" s="110"/>
      <c r="I97" s="107"/>
      <c r="J97" s="471"/>
      <c r="K97" s="471"/>
      <c r="L97" s="472"/>
      <c r="M97" s="471"/>
      <c r="N97" s="471">
        <f t="shared" si="1"/>
        <v>0</v>
      </c>
      <c r="O97" s="110">
        <v>27</v>
      </c>
    </row>
    <row r="98" spans="1:15">
      <c r="A98" s="74">
        <v>28</v>
      </c>
      <c r="B98" s="104"/>
      <c r="C98" s="117"/>
      <c r="D98" s="117"/>
      <c r="E98" s="77"/>
      <c r="F98" s="104"/>
      <c r="G98" s="104"/>
      <c r="H98" s="110"/>
      <c r="I98" s="107"/>
      <c r="J98" s="471"/>
      <c r="K98" s="471"/>
      <c r="L98" s="472"/>
      <c r="M98" s="471"/>
      <c r="N98" s="471">
        <f t="shared" si="1"/>
        <v>0</v>
      </c>
      <c r="O98" s="110">
        <v>28</v>
      </c>
    </row>
    <row r="99" spans="1:15">
      <c r="A99" s="74">
        <v>29</v>
      </c>
      <c r="B99" s="104"/>
      <c r="C99" s="117"/>
      <c r="D99" s="117"/>
      <c r="E99" s="77"/>
      <c r="F99" s="104"/>
      <c r="G99" s="104"/>
      <c r="H99" s="110"/>
      <c r="I99" s="107"/>
      <c r="J99" s="471"/>
      <c r="K99" s="471"/>
      <c r="L99" s="472"/>
      <c r="M99" s="471"/>
      <c r="N99" s="471">
        <f t="shared" si="1"/>
        <v>0</v>
      </c>
      <c r="O99" s="110">
        <v>29</v>
      </c>
    </row>
    <row r="100" spans="1:15">
      <c r="A100" s="74">
        <v>30</v>
      </c>
      <c r="B100" s="104"/>
      <c r="C100" s="117"/>
      <c r="D100" s="117"/>
      <c r="E100" s="77"/>
      <c r="F100" s="104"/>
      <c r="G100" s="104"/>
      <c r="H100" s="110"/>
      <c r="I100" s="107"/>
      <c r="J100" s="471"/>
      <c r="K100" s="471"/>
      <c r="L100" s="472"/>
      <c r="M100" s="471"/>
      <c r="N100" s="471">
        <f t="shared" si="1"/>
        <v>0</v>
      </c>
      <c r="O100" s="110">
        <v>30</v>
      </c>
    </row>
    <row r="101" spans="1:15">
      <c r="A101" s="74">
        <v>31</v>
      </c>
      <c r="B101" s="104"/>
      <c r="C101" s="117"/>
      <c r="D101" s="117"/>
      <c r="E101" s="77"/>
      <c r="F101" s="104"/>
      <c r="G101" s="104"/>
      <c r="H101" s="110"/>
      <c r="I101" s="107"/>
      <c r="J101" s="471"/>
      <c r="K101" s="471"/>
      <c r="L101" s="472"/>
      <c r="M101" s="471"/>
      <c r="N101" s="471">
        <f t="shared" si="1"/>
        <v>0</v>
      </c>
      <c r="O101" s="110">
        <v>31</v>
      </c>
    </row>
    <row r="102" spans="1:15">
      <c r="A102" s="74">
        <v>32</v>
      </c>
      <c r="B102" s="104"/>
      <c r="C102" s="117"/>
      <c r="D102" s="117"/>
      <c r="E102" s="77"/>
      <c r="F102" s="104"/>
      <c r="G102" s="104"/>
      <c r="H102" s="110"/>
      <c r="I102" s="107"/>
      <c r="J102" s="471"/>
      <c r="K102" s="471"/>
      <c r="L102" s="472"/>
      <c r="M102" s="471"/>
      <c r="N102" s="471">
        <f t="shared" si="1"/>
        <v>0</v>
      </c>
      <c r="O102" s="110">
        <v>32</v>
      </c>
    </row>
    <row r="103" spans="1:15">
      <c r="A103" s="74">
        <v>33</v>
      </c>
      <c r="B103" s="104"/>
      <c r="C103" s="117"/>
      <c r="D103" s="117"/>
      <c r="E103" s="77"/>
      <c r="F103" s="104"/>
      <c r="G103" s="104"/>
      <c r="H103" s="110"/>
      <c r="I103" s="107"/>
      <c r="J103" s="471"/>
      <c r="K103" s="471"/>
      <c r="L103" s="472"/>
      <c r="M103" s="471"/>
      <c r="N103" s="471">
        <f t="shared" si="1"/>
        <v>0</v>
      </c>
      <c r="O103" s="110">
        <v>33</v>
      </c>
    </row>
    <row r="104" spans="1:15">
      <c r="A104" s="74">
        <v>34</v>
      </c>
      <c r="B104" s="104"/>
      <c r="C104" s="117"/>
      <c r="D104" s="117"/>
      <c r="E104" s="77"/>
      <c r="F104" s="104"/>
      <c r="G104" s="104"/>
      <c r="H104" s="110"/>
      <c r="I104" s="107"/>
      <c r="J104" s="471"/>
      <c r="K104" s="471"/>
      <c r="L104" s="472"/>
      <c r="M104" s="471"/>
      <c r="N104" s="471">
        <f t="shared" si="1"/>
        <v>0</v>
      </c>
      <c r="O104" s="110">
        <v>34</v>
      </c>
    </row>
    <row r="105" spans="1:15">
      <c r="A105" s="74">
        <v>35</v>
      </c>
      <c r="B105" s="104"/>
      <c r="C105" s="117"/>
      <c r="D105" s="117"/>
      <c r="E105" s="77"/>
      <c r="F105" s="104"/>
      <c r="G105" s="104"/>
      <c r="H105" s="110"/>
      <c r="I105" s="107"/>
      <c r="J105" s="471"/>
      <c r="K105" s="471"/>
      <c r="L105" s="472"/>
      <c r="M105" s="471"/>
      <c r="N105" s="471">
        <f t="shared" si="1"/>
        <v>0</v>
      </c>
      <c r="O105" s="110">
        <v>35</v>
      </c>
    </row>
    <row r="106" spans="1:15">
      <c r="A106" s="74">
        <v>36</v>
      </c>
      <c r="B106" s="104"/>
      <c r="C106" s="117"/>
      <c r="D106" s="117"/>
      <c r="E106" s="77"/>
      <c r="F106" s="104"/>
      <c r="G106" s="104"/>
      <c r="H106" s="110"/>
      <c r="I106" s="107"/>
      <c r="J106" s="471"/>
      <c r="K106" s="471"/>
      <c r="L106" s="472"/>
      <c r="M106" s="471"/>
      <c r="N106" s="471">
        <f t="shared" si="1"/>
        <v>0</v>
      </c>
      <c r="O106" s="110">
        <v>36</v>
      </c>
    </row>
    <row r="107" spans="1:15">
      <c r="A107" s="74">
        <v>37</v>
      </c>
      <c r="B107" s="104"/>
      <c r="C107" s="117"/>
      <c r="D107" s="117"/>
      <c r="E107" s="77"/>
      <c r="F107" s="104"/>
      <c r="G107" s="104"/>
      <c r="H107" s="110"/>
      <c r="I107" s="107"/>
      <c r="J107" s="471"/>
      <c r="K107" s="471"/>
      <c r="L107" s="472"/>
      <c r="M107" s="471"/>
      <c r="N107" s="471">
        <f t="shared" si="1"/>
        <v>0</v>
      </c>
      <c r="O107" s="110">
        <v>37</v>
      </c>
    </row>
    <row r="108" spans="1:15">
      <c r="A108" s="74">
        <v>38</v>
      </c>
      <c r="B108" s="104"/>
      <c r="C108" s="117"/>
      <c r="D108" s="117"/>
      <c r="E108" s="77"/>
      <c r="F108" s="104"/>
      <c r="G108" s="104"/>
      <c r="H108" s="110"/>
      <c r="I108" s="107"/>
      <c r="J108" s="471"/>
      <c r="K108" s="471"/>
      <c r="L108" s="472"/>
      <c r="M108" s="471"/>
      <c r="N108" s="471">
        <f t="shared" si="1"/>
        <v>0</v>
      </c>
      <c r="O108" s="110">
        <v>38</v>
      </c>
    </row>
    <row r="109" spans="1:15">
      <c r="A109" s="74">
        <v>39</v>
      </c>
      <c r="B109" s="104"/>
      <c r="C109" s="117"/>
      <c r="D109" s="117"/>
      <c r="E109" s="77"/>
      <c r="F109" s="104"/>
      <c r="G109" s="104"/>
      <c r="H109" s="110"/>
      <c r="I109" s="107"/>
      <c r="J109" s="471"/>
      <c r="K109" s="471"/>
      <c r="L109" s="472"/>
      <c r="M109" s="471"/>
      <c r="N109" s="471">
        <f t="shared" si="1"/>
        <v>0</v>
      </c>
      <c r="O109" s="110">
        <v>39</v>
      </c>
    </row>
    <row r="110" spans="1:15">
      <c r="A110" s="74">
        <v>40</v>
      </c>
      <c r="B110" s="104"/>
      <c r="C110" s="117"/>
      <c r="D110" s="117"/>
      <c r="E110" s="77"/>
      <c r="F110" s="104"/>
      <c r="G110" s="104"/>
      <c r="H110" s="110"/>
      <c r="I110" s="107"/>
      <c r="J110" s="471"/>
      <c r="K110" s="471"/>
      <c r="L110" s="472"/>
      <c r="M110" s="471"/>
      <c r="N110" s="471">
        <f t="shared" si="1"/>
        <v>0</v>
      </c>
      <c r="O110" s="110">
        <v>40</v>
      </c>
    </row>
    <row r="111" spans="1:15">
      <c r="A111" s="74">
        <v>41</v>
      </c>
      <c r="B111" s="104"/>
      <c r="C111" s="117"/>
      <c r="D111" s="117"/>
      <c r="E111" s="77"/>
      <c r="F111" s="104"/>
      <c r="G111" s="104"/>
      <c r="H111" s="110"/>
      <c r="I111" s="107"/>
      <c r="J111" s="471"/>
      <c r="K111" s="471"/>
      <c r="L111" s="472"/>
      <c r="M111" s="471"/>
      <c r="N111" s="471">
        <f t="shared" si="1"/>
        <v>0</v>
      </c>
      <c r="O111" s="110">
        <v>41</v>
      </c>
    </row>
    <row r="112" spans="1:15">
      <c r="A112" s="74">
        <v>42</v>
      </c>
      <c r="B112" s="104"/>
      <c r="C112" s="117"/>
      <c r="D112" s="117"/>
      <c r="E112" s="77"/>
      <c r="F112" s="104"/>
      <c r="G112" s="104"/>
      <c r="H112" s="110"/>
      <c r="I112" s="107"/>
      <c r="J112" s="471"/>
      <c r="K112" s="471"/>
      <c r="L112" s="472"/>
      <c r="M112" s="471"/>
      <c r="N112" s="471">
        <f t="shared" si="1"/>
        <v>0</v>
      </c>
      <c r="O112" s="110">
        <v>42</v>
      </c>
    </row>
    <row r="113" spans="1:15">
      <c r="A113" s="74">
        <v>43</v>
      </c>
      <c r="B113" s="104"/>
      <c r="C113" s="117"/>
      <c r="D113" s="117"/>
      <c r="E113" s="77"/>
      <c r="F113" s="104"/>
      <c r="G113" s="104"/>
      <c r="H113" s="110"/>
      <c r="I113" s="107"/>
      <c r="J113" s="471"/>
      <c r="K113" s="471"/>
      <c r="L113" s="472"/>
      <c r="M113" s="471"/>
      <c r="N113" s="471">
        <f t="shared" si="1"/>
        <v>0</v>
      </c>
      <c r="O113" s="110">
        <v>43</v>
      </c>
    </row>
    <row r="114" spans="1:15">
      <c r="A114" s="74">
        <v>44</v>
      </c>
      <c r="B114" s="104"/>
      <c r="C114" s="117"/>
      <c r="D114" s="117"/>
      <c r="E114" s="77"/>
      <c r="F114" s="104"/>
      <c r="G114" s="104"/>
      <c r="H114" s="110"/>
      <c r="I114" s="107"/>
      <c r="J114" s="471"/>
      <c r="K114" s="471"/>
      <c r="L114" s="472"/>
      <c r="M114" s="471"/>
      <c r="N114" s="471">
        <f t="shared" si="1"/>
        <v>0</v>
      </c>
      <c r="O114" s="110">
        <v>44</v>
      </c>
    </row>
    <row r="115" spans="1:15">
      <c r="A115" s="74">
        <v>45</v>
      </c>
      <c r="B115" s="104"/>
      <c r="C115" s="117"/>
      <c r="D115" s="117"/>
      <c r="E115" s="77"/>
      <c r="F115" s="104"/>
      <c r="G115" s="104"/>
      <c r="H115" s="110"/>
      <c r="I115" s="107"/>
      <c r="J115" s="471"/>
      <c r="K115" s="471"/>
      <c r="L115" s="472"/>
      <c r="M115" s="471"/>
      <c r="N115" s="471">
        <f t="shared" si="1"/>
        <v>0</v>
      </c>
      <c r="O115" s="110">
        <v>45</v>
      </c>
    </row>
    <row r="116" spans="1:15">
      <c r="A116" s="74">
        <v>46</v>
      </c>
      <c r="B116" s="104"/>
      <c r="C116" s="117"/>
      <c r="D116" s="117"/>
      <c r="E116" s="77"/>
      <c r="F116" s="104"/>
      <c r="G116" s="104"/>
      <c r="H116" s="110"/>
      <c r="I116" s="107"/>
      <c r="J116" s="471"/>
      <c r="K116" s="471"/>
      <c r="L116" s="472"/>
      <c r="M116" s="471"/>
      <c r="N116" s="471">
        <f t="shared" si="1"/>
        <v>0</v>
      </c>
      <c r="O116" s="110">
        <v>46</v>
      </c>
    </row>
    <row r="117" spans="1:15">
      <c r="A117" s="74">
        <v>47</v>
      </c>
      <c r="B117" s="104"/>
      <c r="C117" s="117"/>
      <c r="D117" s="117"/>
      <c r="E117" s="77"/>
      <c r="F117" s="104"/>
      <c r="G117" s="104"/>
      <c r="H117" s="110"/>
      <c r="I117" s="107"/>
      <c r="J117" s="471"/>
      <c r="K117" s="471"/>
      <c r="L117" s="472"/>
      <c r="M117" s="471"/>
      <c r="N117" s="471">
        <f t="shared" si="1"/>
        <v>0</v>
      </c>
      <c r="O117" s="110">
        <v>47</v>
      </c>
    </row>
    <row r="118" spans="1:15">
      <c r="A118" s="74">
        <v>48</v>
      </c>
      <c r="B118" s="104"/>
      <c r="C118" s="117"/>
      <c r="D118" s="117"/>
      <c r="E118" s="77"/>
      <c r="F118" s="104"/>
      <c r="G118" s="104"/>
      <c r="H118" s="110"/>
      <c r="I118" s="107"/>
      <c r="J118" s="471"/>
      <c r="K118" s="471"/>
      <c r="L118" s="472"/>
      <c r="M118" s="471"/>
      <c r="N118" s="471">
        <f t="shared" si="1"/>
        <v>0</v>
      </c>
      <c r="O118" s="110">
        <v>48</v>
      </c>
    </row>
    <row r="119" spans="1:15">
      <c r="A119" s="74">
        <v>49</v>
      </c>
      <c r="B119" s="104"/>
      <c r="C119" s="117"/>
      <c r="D119" s="117"/>
      <c r="E119" s="77"/>
      <c r="F119" s="104"/>
      <c r="G119" s="104"/>
      <c r="H119" s="110"/>
      <c r="I119" s="107"/>
      <c r="J119" s="471"/>
      <c r="K119" s="471"/>
      <c r="L119" s="472"/>
      <c r="M119" s="471"/>
      <c r="N119" s="471">
        <f t="shared" si="1"/>
        <v>0</v>
      </c>
      <c r="O119" s="110">
        <v>49</v>
      </c>
    </row>
    <row r="120" spans="1:15">
      <c r="A120" s="74">
        <v>50</v>
      </c>
      <c r="B120" s="104"/>
      <c r="C120" s="117"/>
      <c r="D120" s="2512"/>
      <c r="E120" s="2513"/>
      <c r="F120" s="2514"/>
      <c r="G120" s="2514"/>
      <c r="H120" s="2515"/>
      <c r="I120" s="107"/>
      <c r="J120" s="471"/>
      <c r="K120" s="471"/>
      <c r="L120" s="472"/>
      <c r="M120" s="471"/>
      <c r="N120" s="471">
        <f t="shared" si="1"/>
        <v>0</v>
      </c>
      <c r="O120" s="110">
        <v>50</v>
      </c>
    </row>
    <row r="121" spans="1:15" ht="15.75" thickBot="1">
      <c r="A121" s="111">
        <v>51</v>
      </c>
      <c r="B121" s="526" t="s">
        <v>2331</v>
      </c>
      <c r="C121" s="527"/>
      <c r="D121" s="528"/>
      <c r="E121" s="529"/>
      <c r="F121" s="530"/>
      <c r="G121" s="530"/>
      <c r="H121" s="531"/>
      <c r="I121" s="532">
        <f>SUM(I71:I120)</f>
        <v>0</v>
      </c>
      <c r="J121" s="437">
        <f>SUM(J71:J120)</f>
        <v>0</v>
      </c>
      <c r="K121" s="437">
        <f>SUM(K71:K120)</f>
        <v>0</v>
      </c>
      <c r="L121" s="412"/>
      <c r="M121" s="437">
        <f>SUM(M71:M120)</f>
        <v>0</v>
      </c>
      <c r="N121" s="437">
        <f>SUM(N71:N120)</f>
        <v>0</v>
      </c>
      <c r="O121" s="374">
        <v>51</v>
      </c>
    </row>
    <row r="122" spans="1:15">
      <c r="A122" s="831"/>
      <c r="B122" s="990"/>
      <c r="C122" s="990"/>
      <c r="D122" s="1456"/>
      <c r="E122" s="1456"/>
      <c r="F122" s="1456"/>
      <c r="G122" s="1456"/>
      <c r="H122" s="1456"/>
      <c r="I122" s="991"/>
      <c r="J122" s="992"/>
      <c r="K122" s="992"/>
      <c r="L122" s="992"/>
      <c r="M122" s="992"/>
      <c r="N122" s="992"/>
      <c r="O122" s="831"/>
    </row>
    <row r="123" spans="1:15">
      <c r="A123" s="398" t="s">
        <v>3610</v>
      </c>
      <c r="B123" s="921"/>
      <c r="C123" s="921"/>
      <c r="D123" s="921"/>
      <c r="E123" s="921"/>
      <c r="F123" s="921"/>
      <c r="G123" s="921"/>
      <c r="I123" s="398" t="s">
        <v>3610</v>
      </c>
    </row>
    <row r="124" spans="1:15">
      <c r="A124" s="69" t="s">
        <v>3615</v>
      </c>
      <c r="B124" s="69"/>
      <c r="C124" s="69"/>
      <c r="D124" s="69"/>
      <c r="E124" s="69"/>
      <c r="F124" s="69"/>
      <c r="G124" s="69"/>
      <c r="H124" s="69"/>
      <c r="I124" s="69" t="s">
        <v>3616</v>
      </c>
      <c r="J124" s="69"/>
      <c r="K124" s="69"/>
      <c r="L124" s="69"/>
      <c r="M124" s="69"/>
      <c r="N124" s="69"/>
      <c r="O124" s="69"/>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W86"/>
  <sheetViews>
    <sheetView defaultGridColor="0" topLeftCell="D40" colorId="22" zoomScaleNormal="100" zoomScaleSheetLayoutView="40" workbookViewId="0">
      <selection activeCell="E70" sqref="E70"/>
    </sheetView>
  </sheetViews>
  <sheetFormatPr defaultColWidth="9.6640625" defaultRowHeight="15"/>
  <cols>
    <col min="1" max="1" width="4.6640625" style="1583" customWidth="1"/>
    <col min="2" max="2" width="1.6640625" style="1583" customWidth="1"/>
    <col min="3" max="3" width="45.6640625" style="1583" customWidth="1"/>
    <col min="4" max="4" width="24.33203125" style="1583" customWidth="1"/>
    <col min="5" max="6" width="15.6640625" style="1583" customWidth="1"/>
    <col min="7" max="7" width="4.6640625" style="1583" customWidth="1"/>
    <col min="8" max="8" width="6.44140625" style="1583" customWidth="1"/>
    <col min="9" max="9" width="45.6640625" style="1583" customWidth="1"/>
    <col min="10" max="10" width="26.21875" style="1583" customWidth="1"/>
    <col min="11" max="12" width="15.6640625" style="1583" customWidth="1"/>
    <col min="13" max="13" width="4.6640625" style="1583" customWidth="1"/>
    <col min="14" max="14" width="45.6640625" style="1583" customWidth="1"/>
    <col min="15" max="15" width="28.109375" style="1583" customWidth="1"/>
    <col min="16" max="16" width="12.33203125" style="1583" bestFit="1" customWidth="1"/>
    <col min="17" max="17" width="15.6640625" style="1583" customWidth="1"/>
    <col min="18" max="18" width="4.6640625" style="1583" customWidth="1"/>
    <col min="19" max="19" width="3.33203125" style="1583" customWidth="1"/>
    <col min="20" max="20" width="52.21875" style="1583" customWidth="1"/>
    <col min="21" max="21" width="22.44140625" style="1583" customWidth="1"/>
    <col min="22" max="23" width="15.6640625" style="1583" customWidth="1"/>
    <col min="24" max="16384" width="9.6640625" style="1583"/>
  </cols>
  <sheetData>
    <row r="1" spans="1:23">
      <c r="A1" s="1535" t="s">
        <v>1799</v>
      </c>
      <c r="B1" s="1693"/>
      <c r="C1" s="1693"/>
      <c r="D1" s="1903" t="s">
        <v>1344</v>
      </c>
      <c r="E1" s="1901" t="s">
        <v>1801</v>
      </c>
      <c r="F1" s="1902" t="s">
        <v>1802</v>
      </c>
      <c r="G1" s="1535" t="s">
        <v>1799</v>
      </c>
      <c r="H1" s="1693"/>
      <c r="I1" s="1693"/>
      <c r="J1" s="1903" t="s">
        <v>1344</v>
      </c>
      <c r="K1" s="1903" t="s">
        <v>1801</v>
      </c>
      <c r="L1" s="1964" t="s">
        <v>3617</v>
      </c>
      <c r="M1" s="1535" t="s">
        <v>2213</v>
      </c>
      <c r="N1" s="1536"/>
      <c r="O1" s="1536" t="s">
        <v>1344</v>
      </c>
      <c r="P1" s="1536" t="s">
        <v>1801</v>
      </c>
      <c r="Q1" s="1902" t="s">
        <v>1802</v>
      </c>
      <c r="R1" s="1535" t="s">
        <v>2213</v>
      </c>
      <c r="S1" s="1693"/>
      <c r="T1" s="1693"/>
      <c r="U1" s="1903" t="s">
        <v>1344</v>
      </c>
      <c r="V1" s="1903" t="s">
        <v>1801</v>
      </c>
      <c r="W1" s="1964" t="s">
        <v>1802</v>
      </c>
    </row>
    <row r="2" spans="1:23" ht="15.75">
      <c r="A2" s="1539" t="str">
        <f>'Data Sheet'!$C$25</f>
        <v xml:space="preserve">New York State Electric &amp; Gas Corporation </v>
      </c>
      <c r="B2" s="2004"/>
      <c r="C2" s="2004"/>
      <c r="D2" s="2804" t="s">
        <v>1156</v>
      </c>
      <c r="E2" s="1569" t="s">
        <v>1804</v>
      </c>
      <c r="F2" s="2217"/>
      <c r="G2" s="1539" t="str">
        <f>'Data Sheet'!$C$25</f>
        <v xml:space="preserve">New York State Electric &amp; Gas Corporation </v>
      </c>
      <c r="H2" s="2004"/>
      <c r="I2" s="2004"/>
      <c r="J2" s="2005" t="s">
        <v>1156</v>
      </c>
      <c r="K2" s="1813" t="s">
        <v>1804</v>
      </c>
      <c r="L2" s="2218"/>
      <c r="M2" s="2219" t="str">
        <f>'Data Sheet'!$C$25</f>
        <v xml:space="preserve">New York State Electric &amp; Gas Corporation </v>
      </c>
      <c r="N2" s="2003"/>
      <c r="O2" s="2003" t="s">
        <v>1630</v>
      </c>
      <c r="P2" s="1540" t="s">
        <v>1804</v>
      </c>
      <c r="Q2" s="2217"/>
      <c r="R2" s="2219" t="str">
        <f>'Data Sheet'!$C$25</f>
        <v xml:space="preserve">New York State Electric &amp; Gas Corporation </v>
      </c>
      <c r="S2" s="2004"/>
      <c r="T2" s="2004"/>
      <c r="U2" s="2804" t="s">
        <v>1630</v>
      </c>
      <c r="V2" s="1813" t="s">
        <v>1804</v>
      </c>
      <c r="W2" s="2218"/>
    </row>
    <row r="3" spans="1:23" ht="15" customHeight="1">
      <c r="A3" s="2220"/>
      <c r="B3" s="2007"/>
      <c r="C3" s="2007"/>
      <c r="D3" s="2805" t="s">
        <v>1157</v>
      </c>
      <c r="E3" s="2222" t="str">
        <f>'Data Sheet'!$C$40</f>
        <v xml:space="preserve"> </v>
      </c>
      <c r="F3" s="2223" t="str">
        <f>'Data Sheet'!$C$38</f>
        <v>12/31/2017</v>
      </c>
      <c r="G3" s="2220"/>
      <c r="H3" s="2007"/>
      <c r="I3" s="2007"/>
      <c r="J3" s="2221" t="s">
        <v>1157</v>
      </c>
      <c r="K3" s="2222" t="str">
        <f>'Data Sheet'!$C$40</f>
        <v xml:space="preserve"> </v>
      </c>
      <c r="L3" s="2223" t="str">
        <f>'Data Sheet'!$C$38</f>
        <v>12/31/2017</v>
      </c>
      <c r="M3" s="2220" t="s">
        <v>1788</v>
      </c>
      <c r="N3" s="2006"/>
      <c r="O3" s="2006" t="s">
        <v>1631</v>
      </c>
      <c r="P3" s="2224" t="str">
        <f>'Data Sheet'!$C$40</f>
        <v xml:space="preserve"> </v>
      </c>
      <c r="Q3" s="2223" t="str">
        <f>'Data Sheet'!$C$38</f>
        <v>12/31/2017</v>
      </c>
      <c r="R3" s="2220"/>
      <c r="S3" s="2007"/>
      <c r="T3" s="2007"/>
      <c r="U3" s="2805" t="s">
        <v>1631</v>
      </c>
      <c r="V3" s="2225" t="str">
        <f>'Data Sheet'!$C$40</f>
        <v xml:space="preserve"> </v>
      </c>
      <c r="W3" s="2223" t="str">
        <f>'Data Sheet'!$C$38</f>
        <v>12/31/2017</v>
      </c>
    </row>
    <row r="4" spans="1:23" ht="15" customHeight="1">
      <c r="A4" s="2226" t="s">
        <v>3618</v>
      </c>
      <c r="B4" s="2009"/>
      <c r="C4" s="2009"/>
      <c r="D4" s="2009"/>
      <c r="E4" s="2009"/>
      <c r="F4" s="2227"/>
      <c r="G4" s="2226" t="s">
        <v>3619</v>
      </c>
      <c r="H4" s="2009"/>
      <c r="I4" s="2009"/>
      <c r="J4" s="2009"/>
      <c r="K4" s="2009"/>
      <c r="L4" s="2227"/>
      <c r="M4" s="2226" t="s">
        <v>3619</v>
      </c>
      <c r="N4" s="2009"/>
      <c r="O4" s="2009"/>
      <c r="P4" s="2009"/>
      <c r="Q4" s="2227"/>
      <c r="R4" s="1907" t="s">
        <v>3619</v>
      </c>
      <c r="S4" s="1818"/>
      <c r="T4" s="1818"/>
      <c r="U4" s="1818"/>
      <c r="V4" s="1818"/>
      <c r="W4" s="1819"/>
    </row>
    <row r="5" spans="1:23">
      <c r="A5" s="1542"/>
      <c r="B5" s="1707" t="s">
        <v>3620</v>
      </c>
      <c r="C5" s="1707"/>
      <c r="D5" s="1707"/>
      <c r="E5" s="1707"/>
      <c r="F5" s="1906"/>
      <c r="G5" s="2181" t="s">
        <v>1728</v>
      </c>
      <c r="H5" s="1561"/>
      <c r="I5" s="1561"/>
      <c r="J5" s="1561"/>
      <c r="K5" s="1990" t="s">
        <v>274</v>
      </c>
      <c r="L5" s="1565" t="s">
        <v>274</v>
      </c>
      <c r="M5" s="2228"/>
      <c r="N5" s="1576"/>
      <c r="O5" s="2229"/>
      <c r="P5" s="1990" t="s">
        <v>274</v>
      </c>
      <c r="Q5" s="1565" t="s">
        <v>274</v>
      </c>
      <c r="R5" s="1539"/>
      <c r="S5" s="1813"/>
      <c r="T5" s="1576" t="s">
        <v>176</v>
      </c>
      <c r="U5" s="1576"/>
      <c r="V5" s="1555" t="s">
        <v>274</v>
      </c>
      <c r="W5" s="1565" t="s">
        <v>274</v>
      </c>
    </row>
    <row r="6" spans="1:23">
      <c r="A6" s="2181"/>
      <c r="B6" s="1561"/>
      <c r="C6" s="1576" t="s">
        <v>176</v>
      </c>
      <c r="D6" s="1576"/>
      <c r="E6" s="1832" t="s">
        <v>274</v>
      </c>
      <c r="F6" s="1914" t="s">
        <v>274</v>
      </c>
      <c r="G6" s="2181" t="s">
        <v>1731</v>
      </c>
      <c r="H6" s="1561"/>
      <c r="I6" s="1561"/>
      <c r="J6" s="1561"/>
      <c r="K6" s="1990" t="s">
        <v>177</v>
      </c>
      <c r="L6" s="1565" t="s">
        <v>180</v>
      </c>
      <c r="M6" s="2181" t="s">
        <v>1728</v>
      </c>
      <c r="N6" s="1576" t="s">
        <v>176</v>
      </c>
      <c r="O6" s="2229"/>
      <c r="P6" s="1990" t="s">
        <v>177</v>
      </c>
      <c r="Q6" s="1565" t="s">
        <v>180</v>
      </c>
      <c r="R6" s="1567" t="s">
        <v>1728</v>
      </c>
      <c r="S6" s="1813"/>
      <c r="T6" s="1576"/>
      <c r="U6" s="1576"/>
      <c r="V6" s="1555" t="s">
        <v>177</v>
      </c>
      <c r="W6" s="1565" t="s">
        <v>180</v>
      </c>
    </row>
    <row r="7" spans="1:23">
      <c r="A7" s="2181" t="s">
        <v>1728</v>
      </c>
      <c r="B7" s="1561"/>
      <c r="C7" s="1576"/>
      <c r="D7" s="1576"/>
      <c r="E7" s="1832" t="s">
        <v>177</v>
      </c>
      <c r="F7" s="1914" t="s">
        <v>180</v>
      </c>
      <c r="G7" s="2183"/>
      <c r="H7" s="1707"/>
      <c r="I7" s="1707"/>
      <c r="J7" s="1707"/>
      <c r="K7" s="1557" t="s">
        <v>3022</v>
      </c>
      <c r="L7" s="1544" t="s">
        <v>3023</v>
      </c>
      <c r="M7" s="2183" t="s">
        <v>1731</v>
      </c>
      <c r="N7" s="2009" t="s">
        <v>3021</v>
      </c>
      <c r="O7" s="2230"/>
      <c r="P7" s="1557" t="s">
        <v>3022</v>
      </c>
      <c r="Q7" s="1544" t="s">
        <v>3023</v>
      </c>
      <c r="R7" s="1915" t="s">
        <v>1731</v>
      </c>
      <c r="S7" s="1905"/>
      <c r="T7" s="2009" t="s">
        <v>3021</v>
      </c>
      <c r="U7" s="2009"/>
      <c r="V7" s="1558" t="s">
        <v>3022</v>
      </c>
      <c r="W7" s="1544" t="s">
        <v>3023</v>
      </c>
    </row>
    <row r="8" spans="1:23">
      <c r="A8" s="2183" t="s">
        <v>1731</v>
      </c>
      <c r="B8" s="1707"/>
      <c r="C8" s="2009" t="s">
        <v>3021</v>
      </c>
      <c r="D8" s="2009"/>
      <c r="E8" s="1916" t="s">
        <v>3022</v>
      </c>
      <c r="F8" s="1917" t="s">
        <v>3023</v>
      </c>
      <c r="G8" s="2183">
        <v>51</v>
      </c>
      <c r="H8" s="2009" t="s">
        <v>3621</v>
      </c>
      <c r="I8" s="2009"/>
      <c r="J8" s="2009"/>
      <c r="K8" s="2231"/>
      <c r="L8" s="2232"/>
      <c r="M8" s="2701">
        <v>117</v>
      </c>
      <c r="N8" s="2704" t="s">
        <v>4029</v>
      </c>
      <c r="O8" s="2704"/>
      <c r="P8" s="2249"/>
      <c r="Q8" s="2250"/>
      <c r="R8" s="1542">
        <v>191</v>
      </c>
      <c r="S8" s="1905"/>
      <c r="T8" s="1707" t="s">
        <v>4028</v>
      </c>
      <c r="U8" s="1707"/>
      <c r="V8" s="2233"/>
      <c r="W8" s="2234"/>
    </row>
    <row r="9" spans="1:23">
      <c r="A9" s="2183">
        <v>1</v>
      </c>
      <c r="B9" s="1707"/>
      <c r="C9" s="1707" t="s">
        <v>3622</v>
      </c>
      <c r="D9" s="1707"/>
      <c r="E9" s="2231"/>
      <c r="F9" s="2232"/>
      <c r="G9" s="2183">
        <f t="shared" ref="G9:G21" si="0">G8+1</f>
        <v>52</v>
      </c>
      <c r="H9" s="1707" t="s">
        <v>3623</v>
      </c>
      <c r="I9" s="1707"/>
      <c r="J9" s="1707"/>
      <c r="K9" s="2235"/>
      <c r="L9" s="2236"/>
      <c r="M9" s="2701">
        <v>118</v>
      </c>
      <c r="N9" s="2700" t="s">
        <v>3631</v>
      </c>
      <c r="O9" s="2704"/>
      <c r="P9" s="2249"/>
      <c r="Q9" s="2250"/>
      <c r="R9" s="1542">
        <v>192</v>
      </c>
      <c r="S9" s="1905"/>
      <c r="T9" s="1707" t="s">
        <v>3625</v>
      </c>
      <c r="U9" s="1707"/>
      <c r="V9" s="2237">
        <v>64964741</v>
      </c>
      <c r="W9" s="2238">
        <v>46401891</v>
      </c>
    </row>
    <row r="10" spans="1:23">
      <c r="A10" s="2183">
        <v>2</v>
      </c>
      <c r="B10" s="1707"/>
      <c r="C10" s="1707" t="s">
        <v>3626</v>
      </c>
      <c r="D10" s="1707"/>
      <c r="E10" s="2239"/>
      <c r="F10" s="2240"/>
      <c r="G10" s="2183">
        <f t="shared" si="0"/>
        <v>53</v>
      </c>
      <c r="H10" s="1707" t="s">
        <v>3627</v>
      </c>
      <c r="I10" s="1707" t="s">
        <v>3628</v>
      </c>
      <c r="J10" s="1707"/>
      <c r="K10" s="2066">
        <v>52952</v>
      </c>
      <c r="L10" s="2241">
        <v>415562</v>
      </c>
      <c r="M10" s="2701">
        <v>119</v>
      </c>
      <c r="N10" s="2700" t="s">
        <v>4030</v>
      </c>
      <c r="O10" s="2704"/>
      <c r="P10" s="2710"/>
      <c r="Q10" s="2711"/>
      <c r="R10" s="1542">
        <v>193</v>
      </c>
      <c r="S10" s="2242"/>
      <c r="T10" s="1707" t="s">
        <v>3630</v>
      </c>
      <c r="U10" s="1707"/>
      <c r="V10" s="2243">
        <v>2285552</v>
      </c>
      <c r="W10" s="2244">
        <v>2353714</v>
      </c>
    </row>
    <row r="11" spans="1:23">
      <c r="A11" s="2183">
        <v>3</v>
      </c>
      <c r="B11" s="1707"/>
      <c r="C11" s="1707" t="s">
        <v>3631</v>
      </c>
      <c r="D11" s="1707"/>
      <c r="E11" s="2235"/>
      <c r="F11" s="2236" t="s">
        <v>1788</v>
      </c>
      <c r="G11" s="2183">
        <f t="shared" si="0"/>
        <v>54</v>
      </c>
      <c r="H11" s="1707" t="s">
        <v>3632</v>
      </c>
      <c r="I11" s="1707" t="s">
        <v>3633</v>
      </c>
      <c r="J11" s="1707"/>
      <c r="K11" s="2066">
        <v>332422</v>
      </c>
      <c r="L11" s="2241">
        <v>288902</v>
      </c>
      <c r="M11" s="2701">
        <v>120</v>
      </c>
      <c r="N11" s="2700" t="s">
        <v>4031</v>
      </c>
      <c r="O11" s="2708"/>
      <c r="P11" s="2712"/>
      <c r="Q11" s="2713"/>
      <c r="R11" s="1542">
        <v>194</v>
      </c>
      <c r="S11" s="1905"/>
      <c r="T11" s="1707" t="s">
        <v>1091</v>
      </c>
      <c r="U11" s="1707"/>
      <c r="V11" s="2243">
        <v>1531374</v>
      </c>
      <c r="W11" s="2244">
        <v>821220</v>
      </c>
    </row>
    <row r="12" spans="1:23">
      <c r="A12" s="2183">
        <v>4</v>
      </c>
      <c r="B12" s="1707"/>
      <c r="C12" s="1707" t="s">
        <v>1092</v>
      </c>
      <c r="D12" s="1707"/>
      <c r="E12" s="2237"/>
      <c r="F12" s="2238"/>
      <c r="G12" s="2183">
        <f t="shared" si="0"/>
        <v>55</v>
      </c>
      <c r="H12" s="1707" t="s">
        <v>1093</v>
      </c>
      <c r="I12" s="1707" t="s">
        <v>1094</v>
      </c>
      <c r="J12" s="1707"/>
      <c r="K12" s="2066">
        <v>341922</v>
      </c>
      <c r="L12" s="2241">
        <v>110181</v>
      </c>
      <c r="M12" s="2701">
        <v>121</v>
      </c>
      <c r="N12" s="2700" t="s">
        <v>4032</v>
      </c>
      <c r="O12" s="2709"/>
      <c r="P12" s="2712"/>
      <c r="Q12" s="2713"/>
      <c r="R12" s="1542">
        <v>195</v>
      </c>
      <c r="S12" s="1905"/>
      <c r="T12" s="1707" t="s">
        <v>1096</v>
      </c>
      <c r="U12" s="1707"/>
      <c r="V12" s="2243">
        <v>9801203</v>
      </c>
      <c r="W12" s="2244">
        <v>915537</v>
      </c>
    </row>
    <row r="13" spans="1:23">
      <c r="A13" s="2183">
        <v>5</v>
      </c>
      <c r="B13" s="1707"/>
      <c r="C13" s="1707" t="s">
        <v>1097</v>
      </c>
      <c r="D13" s="1707"/>
      <c r="E13" s="2243"/>
      <c r="F13" s="2244"/>
      <c r="G13" s="2183">
        <f t="shared" si="0"/>
        <v>56</v>
      </c>
      <c r="H13" s="1707" t="s">
        <v>1098</v>
      </c>
      <c r="I13" s="1707" t="s">
        <v>1099</v>
      </c>
      <c r="J13" s="1707"/>
      <c r="K13" s="2066">
        <v>191923</v>
      </c>
      <c r="L13" s="2241">
        <v>255589</v>
      </c>
      <c r="M13" s="2701">
        <v>122</v>
      </c>
      <c r="N13" s="2700" t="s">
        <v>4033</v>
      </c>
      <c r="O13" s="2709"/>
      <c r="P13" s="2712"/>
      <c r="Q13" s="2713"/>
      <c r="R13" s="1542">
        <v>196</v>
      </c>
      <c r="S13" s="1905"/>
      <c r="T13" s="1707" t="s">
        <v>1101</v>
      </c>
      <c r="U13" s="1707"/>
      <c r="V13" s="2243">
        <v>0</v>
      </c>
      <c r="W13" s="2244">
        <v>0</v>
      </c>
    </row>
    <row r="14" spans="1:23">
      <c r="A14" s="2183">
        <v>6</v>
      </c>
      <c r="B14" s="1707"/>
      <c r="C14" s="1707" t="s">
        <v>1102</v>
      </c>
      <c r="D14" s="1707"/>
      <c r="E14" s="2243"/>
      <c r="F14" s="2244"/>
      <c r="G14" s="2183">
        <f t="shared" si="0"/>
        <v>57</v>
      </c>
      <c r="H14" s="1707" t="s">
        <v>1103</v>
      </c>
      <c r="I14" s="1707" t="s">
        <v>1104</v>
      </c>
      <c r="J14" s="1707"/>
      <c r="K14" s="2066">
        <v>239815</v>
      </c>
      <c r="L14" s="2241">
        <v>306511</v>
      </c>
      <c r="M14" s="2701">
        <v>123</v>
      </c>
      <c r="N14" s="2700" t="s">
        <v>4034</v>
      </c>
      <c r="O14" s="2709"/>
      <c r="P14" s="2712"/>
      <c r="Q14" s="2713"/>
      <c r="R14" s="1542">
        <v>197</v>
      </c>
      <c r="S14" s="1905"/>
      <c r="T14" s="1707" t="s">
        <v>1106</v>
      </c>
      <c r="U14" s="1707"/>
      <c r="V14" s="2243">
        <v>10490477</v>
      </c>
      <c r="W14" s="2244">
        <v>14620550</v>
      </c>
    </row>
    <row r="15" spans="1:23">
      <c r="A15" s="2183">
        <v>7</v>
      </c>
      <c r="B15" s="1707"/>
      <c r="C15" s="1707" t="s">
        <v>1107</v>
      </c>
      <c r="D15" s="1707"/>
      <c r="E15" s="2243"/>
      <c r="F15" s="2244"/>
      <c r="G15" s="2183">
        <f t="shared" si="0"/>
        <v>58</v>
      </c>
      <c r="H15" s="2508"/>
      <c r="I15" s="2700" t="s">
        <v>1108</v>
      </c>
      <c r="J15" s="2508"/>
      <c r="K15" s="2073">
        <f>SUM(K10:K14)</f>
        <v>1159034</v>
      </c>
      <c r="L15" s="2137">
        <f>SUM(L10:L14)</f>
        <v>1376745</v>
      </c>
      <c r="M15" s="2701">
        <v>124</v>
      </c>
      <c r="N15" s="2700" t="s">
        <v>4035</v>
      </c>
      <c r="O15" s="2709"/>
      <c r="P15" s="2712"/>
      <c r="Q15" s="2713"/>
      <c r="R15" s="1542">
        <v>198</v>
      </c>
      <c r="S15" s="1905"/>
      <c r="T15" s="1707" t="s">
        <v>1110</v>
      </c>
      <c r="U15" s="1707"/>
      <c r="V15" s="2243">
        <v>-7082592</v>
      </c>
      <c r="W15" s="2244">
        <v>6094146</v>
      </c>
    </row>
    <row r="16" spans="1:23">
      <c r="A16" s="2183">
        <v>8</v>
      </c>
      <c r="B16" s="1707"/>
      <c r="C16" s="1707" t="s">
        <v>1111</v>
      </c>
      <c r="D16" s="1707"/>
      <c r="E16" s="2243"/>
      <c r="F16" s="2244"/>
      <c r="G16" s="2183">
        <f t="shared" si="0"/>
        <v>59</v>
      </c>
      <c r="H16" s="2508"/>
      <c r="I16" s="2700" t="s">
        <v>1112</v>
      </c>
      <c r="J16" s="2508"/>
      <c r="K16" s="2073">
        <f>K15+E58</f>
        <v>1872762</v>
      </c>
      <c r="L16" s="2182">
        <f>L15+F58</f>
        <v>2069741</v>
      </c>
      <c r="M16" s="2701">
        <v>125</v>
      </c>
      <c r="N16" s="2700" t="s">
        <v>4036</v>
      </c>
      <c r="O16" s="2709"/>
      <c r="P16" s="2712"/>
      <c r="Q16" s="2713"/>
      <c r="R16" s="1542">
        <v>199</v>
      </c>
      <c r="S16" s="1905"/>
      <c r="T16" s="1707" t="s">
        <v>2500</v>
      </c>
      <c r="U16" s="1707"/>
      <c r="V16" s="2243">
        <v>1023830</v>
      </c>
      <c r="W16" s="2244">
        <v>961551</v>
      </c>
    </row>
    <row r="17" spans="1:23">
      <c r="A17" s="2183">
        <v>9</v>
      </c>
      <c r="B17" s="1707"/>
      <c r="C17" s="1707" t="s">
        <v>2501</v>
      </c>
      <c r="D17" s="1707"/>
      <c r="E17" s="2243"/>
      <c r="F17" s="2244"/>
      <c r="G17" s="2183">
        <f t="shared" si="0"/>
        <v>60</v>
      </c>
      <c r="H17" s="2009" t="s">
        <v>2502</v>
      </c>
      <c r="I17" s="2009"/>
      <c r="J17" s="2009"/>
      <c r="K17" s="2245"/>
      <c r="L17" s="2246"/>
      <c r="M17" s="2701">
        <v>126</v>
      </c>
      <c r="N17" s="2700" t="s">
        <v>4037</v>
      </c>
      <c r="O17" s="2709"/>
      <c r="P17" s="2712"/>
      <c r="Q17" s="2713"/>
      <c r="R17" s="1542">
        <v>200</v>
      </c>
      <c r="S17" s="1905"/>
      <c r="T17" s="1707" t="s">
        <v>2504</v>
      </c>
      <c r="U17" s="1707"/>
      <c r="V17" s="2243">
        <v>5418891</v>
      </c>
      <c r="W17" s="2244">
        <v>9184528</v>
      </c>
    </row>
    <row r="18" spans="1:23">
      <c r="A18" s="2183">
        <v>10</v>
      </c>
      <c r="B18" s="1707"/>
      <c r="C18" s="1707" t="s">
        <v>2505</v>
      </c>
      <c r="D18" s="1707"/>
      <c r="E18" s="2243"/>
      <c r="F18" s="2244"/>
      <c r="G18" s="2183">
        <f t="shared" si="0"/>
        <v>61</v>
      </c>
      <c r="H18" s="1707" t="s">
        <v>3631</v>
      </c>
      <c r="I18" s="1707"/>
      <c r="J18" s="1707"/>
      <c r="K18" s="2247"/>
      <c r="L18" s="2248"/>
      <c r="M18" s="2701">
        <v>127</v>
      </c>
      <c r="N18" s="2700" t="s">
        <v>4345</v>
      </c>
      <c r="O18" s="2709"/>
      <c r="P18" s="2714">
        <f>SUM(P10:P17)</f>
        <v>0</v>
      </c>
      <c r="Q18" s="2715">
        <f>SUM(Q10:Q17)</f>
        <v>0</v>
      </c>
      <c r="R18" s="1542">
        <v>201</v>
      </c>
      <c r="S18" s="1905"/>
      <c r="T18" s="1707" t="s">
        <v>2506</v>
      </c>
      <c r="U18" s="1707"/>
      <c r="V18" s="2243"/>
      <c r="W18" s="2244">
        <v>-9357</v>
      </c>
    </row>
    <row r="19" spans="1:23">
      <c r="A19" s="2183">
        <v>11</v>
      </c>
      <c r="B19" s="1707"/>
      <c r="C19" s="1707" t="s">
        <v>2507</v>
      </c>
      <c r="D19" s="1707"/>
      <c r="E19" s="2243"/>
      <c r="F19" s="2244"/>
      <c r="G19" s="2183">
        <f t="shared" si="0"/>
        <v>62</v>
      </c>
      <c r="H19" s="1707" t="s">
        <v>2508</v>
      </c>
      <c r="I19" s="1707" t="s">
        <v>2509</v>
      </c>
      <c r="J19" s="1707"/>
      <c r="K19" s="2066">
        <v>18954</v>
      </c>
      <c r="L19" s="2241">
        <v>21046</v>
      </c>
      <c r="M19" s="2701">
        <v>128</v>
      </c>
      <c r="N19" s="2700" t="s">
        <v>3623</v>
      </c>
      <c r="O19" s="2709"/>
      <c r="P19" s="2249"/>
      <c r="Q19" s="2250"/>
      <c r="R19" s="1542">
        <v>202</v>
      </c>
      <c r="S19" s="2509"/>
      <c r="T19" s="2508" t="s">
        <v>4355</v>
      </c>
      <c r="U19" s="2508"/>
      <c r="V19" s="2021">
        <f>SUM(P79:P80)-P81+SUM(V9:V18)</f>
        <v>87871885</v>
      </c>
      <c r="W19" s="2182">
        <f>SUM(Q79:Q80)-Q81+SUM(W9:W18)</f>
        <v>95377818</v>
      </c>
    </row>
    <row r="20" spans="1:23">
      <c r="A20" s="2183">
        <v>12</v>
      </c>
      <c r="B20" s="1707"/>
      <c r="C20" s="1707" t="s">
        <v>2510</v>
      </c>
      <c r="D20" s="1707"/>
      <c r="E20" s="2243"/>
      <c r="F20" s="2244"/>
      <c r="G20" s="2183">
        <f t="shared" si="0"/>
        <v>63</v>
      </c>
      <c r="H20" s="1707" t="s">
        <v>2511</v>
      </c>
      <c r="I20" s="1707" t="s">
        <v>2512</v>
      </c>
      <c r="J20" s="1707"/>
      <c r="K20" s="2066">
        <v>9610</v>
      </c>
      <c r="L20" s="2241">
        <v>24532</v>
      </c>
      <c r="M20" s="2701">
        <v>129</v>
      </c>
      <c r="N20" s="2700" t="s">
        <v>4038</v>
      </c>
      <c r="O20" s="2709"/>
      <c r="P20" s="2716"/>
      <c r="Q20" s="2717"/>
      <c r="R20" s="1542">
        <v>203</v>
      </c>
      <c r="S20" s="1905"/>
      <c r="T20" s="1707" t="s">
        <v>3623</v>
      </c>
      <c r="U20" s="1707"/>
      <c r="V20" s="2249"/>
      <c r="W20" s="2250"/>
    </row>
    <row r="21" spans="1:23">
      <c r="A21" s="2183">
        <v>13</v>
      </c>
      <c r="B21" s="1707"/>
      <c r="C21" s="1707" t="s">
        <v>2514</v>
      </c>
      <c r="D21" s="1707"/>
      <c r="E21" s="2021">
        <f>SUM(E12:E20)</f>
        <v>0</v>
      </c>
      <c r="F21" s="2182">
        <f>SUM(F12:F20)</f>
        <v>0</v>
      </c>
      <c r="G21" s="2183">
        <f t="shared" si="0"/>
        <v>64</v>
      </c>
      <c r="H21" s="1707" t="s">
        <v>2515</v>
      </c>
      <c r="I21" s="1707" t="s">
        <v>2516</v>
      </c>
      <c r="J21" s="1707"/>
      <c r="K21" s="2066">
        <v>3067</v>
      </c>
      <c r="L21" s="2241">
        <v>13548</v>
      </c>
      <c r="M21" s="2701">
        <v>130</v>
      </c>
      <c r="N21" s="2700" t="s">
        <v>4039</v>
      </c>
      <c r="O21" s="2709"/>
      <c r="P21" s="2712"/>
      <c r="Q21" s="2718"/>
      <c r="R21" s="1542">
        <v>204</v>
      </c>
      <c r="S21" s="1905"/>
      <c r="T21" s="1707" t="s">
        <v>2568</v>
      </c>
      <c r="U21" s="1707"/>
      <c r="V21" s="2243">
        <v>670464</v>
      </c>
      <c r="W21" s="2244">
        <v>1221313</v>
      </c>
    </row>
    <row r="22" spans="1:23">
      <c r="A22" s="2183">
        <v>14</v>
      </c>
      <c r="B22" s="1707"/>
      <c r="C22" s="1707" t="s">
        <v>3623</v>
      </c>
      <c r="D22" s="1707"/>
      <c r="E22" s="2247"/>
      <c r="F22" s="2248"/>
      <c r="G22" s="2701">
        <v>65</v>
      </c>
      <c r="H22" s="2702" t="s">
        <v>4222</v>
      </c>
      <c r="I22" s="2508" t="s">
        <v>4223</v>
      </c>
      <c r="J22" s="2508"/>
      <c r="K22" s="2650">
        <v>0</v>
      </c>
      <c r="L22" s="2703">
        <v>0</v>
      </c>
      <c r="M22" s="2701">
        <v>131</v>
      </c>
      <c r="N22" s="2700" t="s">
        <v>4040</v>
      </c>
      <c r="O22" s="2709"/>
      <c r="P22" s="2712"/>
      <c r="Q22" s="2713"/>
      <c r="R22" s="1539">
        <v>205</v>
      </c>
      <c r="S22" s="2504"/>
      <c r="T22" s="2503" t="s">
        <v>603</v>
      </c>
      <c r="U22" s="2503"/>
      <c r="V22" s="2025">
        <f>V19+V21</f>
        <v>88542349</v>
      </c>
      <c r="W22" s="1993">
        <f>W19+W21</f>
        <v>96599131</v>
      </c>
    </row>
    <row r="23" spans="1:23">
      <c r="A23" s="2183">
        <v>15</v>
      </c>
      <c r="B23" s="1707"/>
      <c r="C23" s="1707" t="s">
        <v>604</v>
      </c>
      <c r="D23" s="1707"/>
      <c r="E23" s="2243"/>
      <c r="F23" s="2244"/>
      <c r="G23" s="2183">
        <v>66</v>
      </c>
      <c r="H23" s="1707" t="s">
        <v>2569</v>
      </c>
      <c r="I23" s="1707" t="s">
        <v>2570</v>
      </c>
      <c r="J23" s="1707"/>
      <c r="K23" s="2066">
        <v>0</v>
      </c>
      <c r="L23" s="2241">
        <v>0</v>
      </c>
      <c r="M23" s="2701">
        <v>132</v>
      </c>
      <c r="N23" s="2700" t="s">
        <v>4041</v>
      </c>
      <c r="O23" s="2709"/>
      <c r="P23" s="2719"/>
      <c r="Q23" s="2720"/>
      <c r="R23" s="1542"/>
      <c r="S23" s="2509"/>
      <c r="T23" s="2508" t="s">
        <v>4356</v>
      </c>
      <c r="U23" s="2508"/>
      <c r="V23" s="2021"/>
      <c r="W23" s="2182"/>
    </row>
    <row r="24" spans="1:23">
      <c r="A24" s="2183">
        <v>16</v>
      </c>
      <c r="B24" s="1707"/>
      <c r="C24" s="1707" t="s">
        <v>608</v>
      </c>
      <c r="D24" s="1707"/>
      <c r="E24" s="2243"/>
      <c r="F24" s="2244"/>
      <c r="G24" s="2183">
        <v>67</v>
      </c>
      <c r="H24" s="1707" t="s">
        <v>605</v>
      </c>
      <c r="I24" s="1707" t="s">
        <v>606</v>
      </c>
      <c r="J24" s="1707"/>
      <c r="K24" s="2066">
        <v>453827</v>
      </c>
      <c r="L24" s="2241">
        <v>313453</v>
      </c>
      <c r="M24" s="2701">
        <v>133</v>
      </c>
      <c r="N24" s="2700" t="s">
        <v>4042</v>
      </c>
      <c r="O24" s="2709"/>
      <c r="P24" s="2719"/>
      <c r="Q24" s="2720"/>
      <c r="R24" s="1539">
        <v>206</v>
      </c>
      <c r="S24" s="2504"/>
      <c r="T24" s="2503" t="s">
        <v>610</v>
      </c>
      <c r="U24" s="2503"/>
      <c r="V24" s="2134">
        <f>K40+K73+P54+P62+P69+P76+V22</f>
        <v>867310013</v>
      </c>
      <c r="W24" s="1992">
        <f>L40+L73+Q54+Q62+Q69+Q76+W22</f>
        <v>857392001</v>
      </c>
    </row>
    <row r="25" spans="1:23">
      <c r="A25" s="2183">
        <v>17</v>
      </c>
      <c r="B25" s="1707"/>
      <c r="C25" s="1707" t="s">
        <v>611</v>
      </c>
      <c r="D25" s="1707"/>
      <c r="E25" s="2243"/>
      <c r="F25" s="2244"/>
      <c r="G25" s="2183">
        <f>G24+1</f>
        <v>68</v>
      </c>
      <c r="H25" s="2508"/>
      <c r="I25" s="2508" t="s">
        <v>4337</v>
      </c>
      <c r="J25" s="2508"/>
      <c r="K25" s="2073">
        <f>SUM(K19:K24)</f>
        <v>485458</v>
      </c>
      <c r="L25" s="2137">
        <f>SUM(L19:L24)</f>
        <v>372579</v>
      </c>
      <c r="M25" s="2701">
        <v>134</v>
      </c>
      <c r="N25" s="2700" t="s">
        <v>4346</v>
      </c>
      <c r="O25" s="2709"/>
      <c r="P25" s="2714">
        <f>SUM(P20:P24)</f>
        <v>0</v>
      </c>
      <c r="Q25" s="2715">
        <f>SUM(Q20:Q24)</f>
        <v>0</v>
      </c>
      <c r="R25" s="1542"/>
      <c r="S25" s="2509"/>
      <c r="T25" s="2508" t="s">
        <v>4357</v>
      </c>
      <c r="U25" s="2508"/>
      <c r="V25" s="2138"/>
      <c r="W25" s="2251"/>
    </row>
    <row r="26" spans="1:23">
      <c r="A26" s="2183">
        <v>18</v>
      </c>
      <c r="B26" s="1707"/>
      <c r="C26" s="1707" t="s">
        <v>613</v>
      </c>
      <c r="D26" s="1707"/>
      <c r="E26" s="2243"/>
      <c r="F26" s="2244"/>
      <c r="G26" s="2183">
        <f>G25+1</f>
        <v>69</v>
      </c>
      <c r="H26" s="1707" t="s">
        <v>3623</v>
      </c>
      <c r="I26" s="1707"/>
      <c r="J26" s="1707"/>
      <c r="K26" s="2249"/>
      <c r="L26" s="2250"/>
      <c r="M26" s="2701">
        <v>135</v>
      </c>
      <c r="N26" s="2700" t="s">
        <v>4347</v>
      </c>
      <c r="O26" s="2709"/>
      <c r="P26" s="2721">
        <f>P18+P25</f>
        <v>0</v>
      </c>
      <c r="Q26" s="2715">
        <f>Q18+Q25</f>
        <v>0</v>
      </c>
      <c r="R26" s="1539"/>
      <c r="S26" s="1561"/>
      <c r="T26" s="1561"/>
      <c r="U26" s="1561"/>
      <c r="V26" s="1561"/>
      <c r="W26" s="1541"/>
    </row>
    <row r="27" spans="1:23">
      <c r="A27" s="2183">
        <v>19</v>
      </c>
      <c r="B27" s="1707"/>
      <c r="C27" s="1707" t="s">
        <v>616</v>
      </c>
      <c r="D27" s="1707"/>
      <c r="E27" s="2243"/>
      <c r="F27" s="2244"/>
      <c r="G27" s="2183">
        <f>G26+1</f>
        <v>70</v>
      </c>
      <c r="H27" s="1707" t="s">
        <v>614</v>
      </c>
      <c r="I27" s="1707" t="s">
        <v>3628</v>
      </c>
      <c r="J27" s="1707"/>
      <c r="K27" s="2066">
        <v>857</v>
      </c>
      <c r="L27" s="2241">
        <v>6987</v>
      </c>
      <c r="M27" s="2183">
        <v>136</v>
      </c>
      <c r="N27" s="2009" t="s">
        <v>4024</v>
      </c>
      <c r="O27" s="2009"/>
      <c r="P27" s="2249"/>
      <c r="Q27" s="2250"/>
      <c r="R27" s="1539"/>
      <c r="S27" s="1561"/>
      <c r="T27" s="1561"/>
      <c r="U27" s="1561"/>
      <c r="V27" s="2024"/>
      <c r="W27" s="1541"/>
    </row>
    <row r="28" spans="1:23">
      <c r="A28" s="2183">
        <v>20</v>
      </c>
      <c r="B28" s="1707"/>
      <c r="C28" s="1707" t="s">
        <v>619</v>
      </c>
      <c r="D28" s="1707"/>
      <c r="E28" s="2021">
        <f>SUM(E23:E27)</f>
        <v>0</v>
      </c>
      <c r="F28" s="2182">
        <f>SUM(F23:F27)</f>
        <v>0</v>
      </c>
      <c r="G28" s="2183">
        <f>G27+1</f>
        <v>71</v>
      </c>
      <c r="H28" s="1707" t="s">
        <v>617</v>
      </c>
      <c r="I28" s="1707" t="s">
        <v>3633</v>
      </c>
      <c r="J28" s="1707"/>
      <c r="K28" s="2066">
        <v>5968</v>
      </c>
      <c r="L28" s="2241">
        <v>13213</v>
      </c>
      <c r="M28" s="2183">
        <v>137</v>
      </c>
      <c r="N28" s="1707" t="s">
        <v>3631</v>
      </c>
      <c r="O28" s="2253"/>
      <c r="P28" s="2249"/>
      <c r="Q28" s="2250"/>
      <c r="R28" s="1539"/>
      <c r="S28" s="1561"/>
      <c r="T28" s="1561"/>
      <c r="U28" s="1561"/>
      <c r="V28" s="2024"/>
      <c r="W28" s="2028"/>
    </row>
    <row r="29" spans="1:23">
      <c r="A29" s="2183">
        <v>21</v>
      </c>
      <c r="B29" s="1707"/>
      <c r="C29" s="1707" t="s">
        <v>623</v>
      </c>
      <c r="D29" s="1707"/>
      <c r="E29" s="2021">
        <f>E21+E28</f>
        <v>0</v>
      </c>
      <c r="F29" s="2182">
        <f>F21+F28</f>
        <v>0</v>
      </c>
      <c r="G29" s="2183">
        <f>G28+1</f>
        <v>72</v>
      </c>
      <c r="H29" s="1707" t="s">
        <v>620</v>
      </c>
      <c r="I29" s="1707" t="s">
        <v>621</v>
      </c>
      <c r="J29" s="1707"/>
      <c r="K29" s="2066">
        <v>45086</v>
      </c>
      <c r="L29" s="2241">
        <v>28643</v>
      </c>
      <c r="M29" s="2183">
        <v>138</v>
      </c>
      <c r="N29" s="2252" t="s">
        <v>4023</v>
      </c>
      <c r="O29" s="2253"/>
      <c r="P29" s="2254">
        <v>4138653</v>
      </c>
      <c r="Q29" s="2255">
        <v>9029071</v>
      </c>
      <c r="R29" s="1539"/>
      <c r="S29" s="1561"/>
      <c r="T29" s="1561"/>
      <c r="U29" s="1561"/>
      <c r="V29" s="1561"/>
      <c r="W29" s="1541"/>
    </row>
    <row r="30" spans="1:23">
      <c r="A30" s="2183">
        <v>22</v>
      </c>
      <c r="B30" s="1707"/>
      <c r="C30" s="1707" t="s">
        <v>2707</v>
      </c>
      <c r="D30" s="1707"/>
      <c r="E30" s="2256"/>
      <c r="F30" s="2257"/>
      <c r="G30" s="2701">
        <v>73</v>
      </c>
      <c r="H30" s="2702" t="s">
        <v>4224</v>
      </c>
      <c r="I30" s="2508" t="s">
        <v>4225</v>
      </c>
      <c r="J30" s="2508"/>
      <c r="K30" s="2650"/>
      <c r="L30" s="2703">
        <v>0</v>
      </c>
      <c r="M30" s="2183">
        <v>139</v>
      </c>
      <c r="N30" s="1707" t="s">
        <v>3624</v>
      </c>
      <c r="O30" s="1543"/>
      <c r="P30" s="2258">
        <v>1799400</v>
      </c>
      <c r="Q30" s="2259">
        <v>1999301</v>
      </c>
      <c r="R30" s="1539"/>
      <c r="S30" s="1561"/>
      <c r="T30" s="1561"/>
      <c r="U30" s="1561"/>
      <c r="V30" s="1561"/>
      <c r="W30" s="1541"/>
    </row>
    <row r="31" spans="1:23">
      <c r="A31" s="2183">
        <v>23</v>
      </c>
      <c r="B31" s="1707"/>
      <c r="C31" s="1707" t="s">
        <v>3631</v>
      </c>
      <c r="D31" s="1707"/>
      <c r="E31" s="2247"/>
      <c r="F31" s="2248"/>
      <c r="G31" s="2183">
        <v>74</v>
      </c>
      <c r="H31" s="1707" t="s">
        <v>624</v>
      </c>
      <c r="I31" s="1707" t="s">
        <v>625</v>
      </c>
      <c r="J31" s="1707"/>
      <c r="K31" s="2066">
        <v>1534</v>
      </c>
      <c r="L31" s="2241">
        <v>15163</v>
      </c>
      <c r="M31" s="2183">
        <v>140</v>
      </c>
      <c r="N31" s="1707" t="s">
        <v>3629</v>
      </c>
      <c r="O31" s="1543"/>
      <c r="P31" s="2260">
        <v>7612345</v>
      </c>
      <c r="Q31" s="2241">
        <v>9590710</v>
      </c>
      <c r="R31" s="2524" t="s">
        <v>2822</v>
      </c>
      <c r="S31" s="2525"/>
      <c r="T31" s="2525"/>
      <c r="U31" s="2525"/>
      <c r="V31" s="2525"/>
      <c r="W31" s="2526"/>
    </row>
    <row r="32" spans="1:23">
      <c r="A32" s="2183">
        <v>24</v>
      </c>
      <c r="B32" s="1707"/>
      <c r="C32" s="1707" t="s">
        <v>2823</v>
      </c>
      <c r="D32" s="1707"/>
      <c r="E32" s="2243"/>
      <c r="F32" s="2244"/>
      <c r="G32" s="2183">
        <f>G31+1</f>
        <v>75</v>
      </c>
      <c r="H32" s="2508"/>
      <c r="I32" s="2700" t="s">
        <v>4339</v>
      </c>
      <c r="J32" s="2508"/>
      <c r="K32" s="2073">
        <f>SUM(K27:K31)</f>
        <v>53445</v>
      </c>
      <c r="L32" s="2182">
        <f>SUM(L27:L31)</f>
        <v>64006</v>
      </c>
      <c r="M32" s="2183">
        <v>141</v>
      </c>
      <c r="N32" s="1707" t="s">
        <v>1090</v>
      </c>
      <c r="O32" s="1543"/>
      <c r="P32" s="2260">
        <v>14314175</v>
      </c>
      <c r="Q32" s="2241">
        <v>11477213</v>
      </c>
      <c r="R32" s="2502"/>
      <c r="S32" s="2503"/>
      <c r="T32" s="2503"/>
      <c r="U32" s="2503"/>
      <c r="V32" s="2503"/>
      <c r="W32" s="2527"/>
    </row>
    <row r="33" spans="1:23">
      <c r="A33" s="2183">
        <v>25</v>
      </c>
      <c r="B33" s="1707"/>
      <c r="C33" s="1707" t="s">
        <v>2825</v>
      </c>
      <c r="D33" s="1707"/>
      <c r="E33" s="2243"/>
      <c r="F33" s="2244"/>
      <c r="G33" s="2183">
        <f>G32+1</f>
        <v>76</v>
      </c>
      <c r="H33" s="2700"/>
      <c r="I33" s="2700" t="s">
        <v>4338</v>
      </c>
      <c r="J33" s="2508"/>
      <c r="K33" s="2073">
        <f>K25+K32</f>
        <v>538903</v>
      </c>
      <c r="L33" s="2182">
        <f>L25+L32</f>
        <v>436585</v>
      </c>
      <c r="M33" s="2183">
        <v>142</v>
      </c>
      <c r="N33" s="1707" t="s">
        <v>1095</v>
      </c>
      <c r="O33" s="1543"/>
      <c r="P33" s="2260">
        <v>547942</v>
      </c>
      <c r="Q33" s="2241">
        <v>265996</v>
      </c>
      <c r="R33" s="2502"/>
      <c r="S33" s="2503"/>
      <c r="T33" s="2503" t="s">
        <v>2828</v>
      </c>
      <c r="U33" s="2503"/>
      <c r="V33" s="2503"/>
      <c r="W33" s="2527"/>
    </row>
    <row r="34" spans="1:23">
      <c r="A34" s="2183">
        <v>26</v>
      </c>
      <c r="B34" s="1707"/>
      <c r="C34" s="1707" t="s">
        <v>2829</v>
      </c>
      <c r="D34" s="1707"/>
      <c r="E34" s="2243"/>
      <c r="F34" s="2244"/>
      <c r="G34" s="2183">
        <f>G33+1</f>
        <v>77</v>
      </c>
      <c r="H34" s="2704" t="s">
        <v>2824</v>
      </c>
      <c r="I34" s="2704"/>
      <c r="J34" s="2704"/>
      <c r="K34" s="2249"/>
      <c r="L34" s="2250"/>
      <c r="M34" s="2701">
        <v>143</v>
      </c>
      <c r="N34" s="2508" t="s">
        <v>4230</v>
      </c>
      <c r="O34" s="2622"/>
      <c r="P34" s="2722">
        <v>0</v>
      </c>
      <c r="Q34" s="2703">
        <v>0</v>
      </c>
      <c r="R34" s="2502"/>
      <c r="S34" s="2503"/>
      <c r="T34" s="2503" t="s">
        <v>2833</v>
      </c>
      <c r="U34" s="2503"/>
      <c r="V34" s="2503"/>
      <c r="W34" s="2527"/>
    </row>
    <row r="35" spans="1:23">
      <c r="A35" s="2183">
        <v>27</v>
      </c>
      <c r="B35" s="1707"/>
      <c r="C35" s="1707" t="s">
        <v>2834</v>
      </c>
      <c r="D35" s="1707"/>
      <c r="E35" s="2243"/>
      <c r="F35" s="2244"/>
      <c r="G35" s="2183">
        <f>G34+1</f>
        <v>78</v>
      </c>
      <c r="H35" s="1707" t="s">
        <v>2826</v>
      </c>
      <c r="I35" s="1707" t="s">
        <v>3333</v>
      </c>
      <c r="J35" s="1707"/>
      <c r="K35" s="2066">
        <v>313969853</v>
      </c>
      <c r="L35" s="2241">
        <v>349255919</v>
      </c>
      <c r="M35" s="2183">
        <v>144</v>
      </c>
      <c r="N35" s="1707" t="s">
        <v>1100</v>
      </c>
      <c r="O35" s="1543"/>
      <c r="P35" s="2260">
        <v>98401</v>
      </c>
      <c r="Q35" s="2241">
        <v>113350</v>
      </c>
      <c r="R35" s="2502"/>
      <c r="S35" s="2503"/>
      <c r="T35" s="2503" t="s">
        <v>2838</v>
      </c>
      <c r="U35" s="2503"/>
      <c r="V35" s="2503"/>
      <c r="W35" s="2527"/>
    </row>
    <row r="36" spans="1:23">
      <c r="A36" s="2183">
        <v>28</v>
      </c>
      <c r="B36" s="1707"/>
      <c r="C36" s="1707" t="s">
        <v>2839</v>
      </c>
      <c r="D36" s="1707"/>
      <c r="E36" s="2243"/>
      <c r="F36" s="2244"/>
      <c r="G36" s="2701">
        <v>79</v>
      </c>
      <c r="H36" s="2702" t="s">
        <v>4226</v>
      </c>
      <c r="I36" s="2508" t="s">
        <v>4227</v>
      </c>
      <c r="J36" s="2508"/>
      <c r="K36" s="2066">
        <v>0</v>
      </c>
      <c r="L36" s="2066">
        <v>0</v>
      </c>
      <c r="M36" s="2183">
        <v>145</v>
      </c>
      <c r="N36" s="1707" t="s">
        <v>1105</v>
      </c>
      <c r="O36" s="1543"/>
      <c r="P36" s="2260">
        <v>10061738</v>
      </c>
      <c r="Q36" s="2241">
        <v>12990892</v>
      </c>
      <c r="R36" s="2502"/>
      <c r="S36" s="2503"/>
      <c r="T36" s="2503" t="s">
        <v>2841</v>
      </c>
      <c r="U36" s="2503"/>
      <c r="V36" s="2503"/>
      <c r="W36" s="2527"/>
    </row>
    <row r="37" spans="1:23">
      <c r="A37" s="2183">
        <v>29</v>
      </c>
      <c r="B37" s="1707"/>
      <c r="C37" s="1707" t="s">
        <v>2842</v>
      </c>
      <c r="D37" s="1707"/>
      <c r="E37" s="2243"/>
      <c r="F37" s="2244"/>
      <c r="G37" s="2183">
        <v>80</v>
      </c>
      <c r="H37" s="1707" t="s">
        <v>2830</v>
      </c>
      <c r="I37" s="1707" t="s">
        <v>2831</v>
      </c>
      <c r="J37" s="1707"/>
      <c r="K37" s="2066">
        <v>0</v>
      </c>
      <c r="L37" s="2241">
        <v>0</v>
      </c>
      <c r="M37" s="2183">
        <v>146</v>
      </c>
      <c r="N37" s="1707" t="s">
        <v>1109</v>
      </c>
      <c r="O37" s="1543"/>
      <c r="P37" s="2260">
        <v>430234</v>
      </c>
      <c r="Q37" s="2241">
        <v>533262</v>
      </c>
      <c r="R37" s="2502"/>
      <c r="S37" s="2503"/>
      <c r="T37" s="2503" t="s">
        <v>2844</v>
      </c>
      <c r="U37" s="2503"/>
      <c r="V37" s="2503"/>
      <c r="W37" s="2527"/>
    </row>
    <row r="38" spans="1:23">
      <c r="A38" s="2183">
        <v>30</v>
      </c>
      <c r="B38" s="1707"/>
      <c r="C38" s="1707" t="s">
        <v>2845</v>
      </c>
      <c r="D38" s="1707"/>
      <c r="E38" s="2243"/>
      <c r="F38" s="2244"/>
      <c r="G38" s="2183">
        <f t="shared" ref="G38:G43" si="1">G37+1</f>
        <v>81</v>
      </c>
      <c r="H38" s="1707" t="s">
        <v>2835</v>
      </c>
      <c r="I38" s="1707" t="s">
        <v>2836</v>
      </c>
      <c r="J38" s="1707"/>
      <c r="K38" s="2066">
        <v>34547131</v>
      </c>
      <c r="L38" s="2066">
        <v>37443391</v>
      </c>
      <c r="M38" s="2183">
        <v>147</v>
      </c>
      <c r="N38" s="1707" t="s">
        <v>1113</v>
      </c>
      <c r="O38" s="1543"/>
      <c r="P38" s="2260">
        <v>11369651</v>
      </c>
      <c r="Q38" s="2241">
        <v>11821128</v>
      </c>
      <c r="R38" s="2502"/>
      <c r="S38" s="2503"/>
      <c r="T38" s="2503" t="s">
        <v>2847</v>
      </c>
      <c r="U38" s="2503"/>
      <c r="V38" s="2503"/>
      <c r="W38" s="2527"/>
    </row>
    <row r="39" spans="1:23">
      <c r="A39" s="2183">
        <v>31</v>
      </c>
      <c r="B39" s="1707"/>
      <c r="C39" s="1707" t="s">
        <v>2848</v>
      </c>
      <c r="D39" s="1707"/>
      <c r="E39" s="2243"/>
      <c r="F39" s="2244"/>
      <c r="G39" s="2183">
        <f t="shared" si="1"/>
        <v>82</v>
      </c>
      <c r="H39" s="2705"/>
      <c r="I39" s="2508" t="s">
        <v>4340</v>
      </c>
      <c r="J39" s="2508"/>
      <c r="K39" s="2073">
        <f>SUM(K35:K38)</f>
        <v>348516984</v>
      </c>
      <c r="L39" s="2073">
        <f>SUM(L35:L38)</f>
        <v>386699310</v>
      </c>
      <c r="M39" s="2183">
        <v>148</v>
      </c>
      <c r="N39" s="1707" t="s">
        <v>2503</v>
      </c>
      <c r="O39" s="1543"/>
      <c r="P39" s="2260">
        <v>194533</v>
      </c>
      <c r="Q39" s="2241">
        <v>369898</v>
      </c>
      <c r="R39" s="2502"/>
      <c r="S39" s="2503"/>
      <c r="T39" s="2503" t="s">
        <v>2849</v>
      </c>
      <c r="U39" s="2503"/>
      <c r="V39" s="2503"/>
      <c r="W39" s="2527"/>
    </row>
    <row r="40" spans="1:23">
      <c r="A40" s="2183">
        <v>32</v>
      </c>
      <c r="B40" s="1707"/>
      <c r="C40" s="1707" t="s">
        <v>2850</v>
      </c>
      <c r="D40" s="1707"/>
      <c r="E40" s="2243"/>
      <c r="F40" s="2244"/>
      <c r="G40" s="2183">
        <f t="shared" si="1"/>
        <v>83</v>
      </c>
      <c r="H40" s="2705"/>
      <c r="I40" s="2508" t="s">
        <v>4341</v>
      </c>
      <c r="J40" s="2508"/>
      <c r="K40" s="2073">
        <f>E29+E49+K16+K33+K39</f>
        <v>350928649</v>
      </c>
      <c r="L40" s="2073">
        <f>F29+F49+L16+L33+L39</f>
        <v>389205636</v>
      </c>
      <c r="M40" s="2183">
        <v>149</v>
      </c>
      <c r="N40" s="2508" t="s">
        <v>4348</v>
      </c>
      <c r="O40" s="2622"/>
      <c r="P40" s="1878">
        <f>SUM(P29:P39)</f>
        <v>50567072</v>
      </c>
      <c r="Q40" s="2137">
        <f>SUM(Q29:Q39)</f>
        <v>58190821</v>
      </c>
      <c r="R40" s="2507"/>
      <c r="S40" s="2508"/>
      <c r="T40" s="2508"/>
      <c r="U40" s="2508"/>
      <c r="V40" s="2508"/>
      <c r="W40" s="2528"/>
    </row>
    <row r="41" spans="1:23">
      <c r="A41" s="2183">
        <v>33</v>
      </c>
      <c r="B41" s="1707"/>
      <c r="C41" s="1707" t="s">
        <v>2852</v>
      </c>
      <c r="D41" s="1707"/>
      <c r="E41" s="2021">
        <f>SUM(E32:E40)</f>
        <v>0</v>
      </c>
      <c r="F41" s="2182">
        <f>SUM(F32:F40)</f>
        <v>0</v>
      </c>
      <c r="G41" s="2183">
        <f t="shared" si="1"/>
        <v>84</v>
      </c>
      <c r="H41" s="2009" t="s">
        <v>2846</v>
      </c>
      <c r="I41" s="2009"/>
      <c r="J41" s="2009"/>
      <c r="K41" s="2245"/>
      <c r="L41" s="2246"/>
      <c r="M41" s="2183">
        <v>150</v>
      </c>
      <c r="N41" s="1707" t="s">
        <v>3623</v>
      </c>
      <c r="O41" s="1543"/>
      <c r="P41" s="2249"/>
      <c r="Q41" s="2250"/>
      <c r="R41" s="2507"/>
      <c r="S41" s="2508"/>
      <c r="T41" s="2508" t="s">
        <v>2854</v>
      </c>
      <c r="U41" s="2529"/>
      <c r="V41" s="3150">
        <v>43100</v>
      </c>
      <c r="W41" s="3149">
        <v>42735</v>
      </c>
    </row>
    <row r="42" spans="1:23">
      <c r="A42" s="2183">
        <v>34</v>
      </c>
      <c r="B42" s="1707"/>
      <c r="C42" s="1707" t="s">
        <v>3623</v>
      </c>
      <c r="D42" s="1707"/>
      <c r="E42" s="2247"/>
      <c r="F42" s="2248"/>
      <c r="G42" s="2183">
        <f t="shared" si="1"/>
        <v>85</v>
      </c>
      <c r="H42" s="1707" t="s">
        <v>3631</v>
      </c>
      <c r="I42" s="1707"/>
      <c r="J42" s="1707"/>
      <c r="K42" s="2247"/>
      <c r="L42" s="2248"/>
      <c r="M42" s="2183">
        <v>151</v>
      </c>
      <c r="N42" s="1707" t="s">
        <v>2513</v>
      </c>
      <c r="O42" s="1543"/>
      <c r="P42" s="2260">
        <v>15471729</v>
      </c>
      <c r="Q42" s="2241">
        <v>2254634</v>
      </c>
      <c r="R42" s="2507"/>
      <c r="S42" s="2508"/>
      <c r="T42" s="2508" t="s">
        <v>3826</v>
      </c>
      <c r="U42" s="2529"/>
      <c r="V42" s="2531">
        <v>1355</v>
      </c>
      <c r="W42" s="2530">
        <v>1515</v>
      </c>
    </row>
    <row r="43" spans="1:23">
      <c r="A43" s="2183">
        <v>35</v>
      </c>
      <c r="B43" s="1707"/>
      <c r="C43" s="1707" t="s">
        <v>3827</v>
      </c>
      <c r="D43" s="1707"/>
      <c r="E43" s="2243"/>
      <c r="F43" s="2244"/>
      <c r="G43" s="2183">
        <f t="shared" si="1"/>
        <v>86</v>
      </c>
      <c r="H43" s="1707" t="s">
        <v>2851</v>
      </c>
      <c r="I43" s="1707" t="s">
        <v>2509</v>
      </c>
      <c r="J43" s="1707"/>
      <c r="K43" s="2066">
        <v>2014303</v>
      </c>
      <c r="L43" s="2241">
        <v>1625690</v>
      </c>
      <c r="M43" s="2183">
        <v>152</v>
      </c>
      <c r="N43" s="1707" t="s">
        <v>2567</v>
      </c>
      <c r="O43" s="1543"/>
      <c r="P43" s="2260">
        <v>20043</v>
      </c>
      <c r="Q43" s="2241">
        <v>6516</v>
      </c>
      <c r="R43" s="2507"/>
      <c r="S43" s="2508"/>
      <c r="T43" s="2508" t="s">
        <v>3831</v>
      </c>
      <c r="U43" s="2529"/>
      <c r="V43" s="2529">
        <v>3</v>
      </c>
      <c r="W43" s="2530">
        <v>20</v>
      </c>
    </row>
    <row r="44" spans="1:23">
      <c r="A44" s="2183">
        <v>36</v>
      </c>
      <c r="B44" s="1707"/>
      <c r="C44" s="1707" t="s">
        <v>3832</v>
      </c>
      <c r="D44" s="1707"/>
      <c r="E44" s="2243"/>
      <c r="F44" s="2244"/>
      <c r="G44" s="2701">
        <v>87</v>
      </c>
      <c r="H44" s="2702" t="s">
        <v>4000</v>
      </c>
      <c r="I44" s="2508" t="s">
        <v>4012</v>
      </c>
      <c r="J44" s="2508"/>
      <c r="K44" s="2650">
        <v>14560</v>
      </c>
      <c r="L44" s="2703">
        <v>0</v>
      </c>
      <c r="M44" s="2183">
        <v>153</v>
      </c>
      <c r="N44" s="1707" t="s">
        <v>2571</v>
      </c>
      <c r="O44" s="1543"/>
      <c r="P44" s="2260">
        <v>5686657</v>
      </c>
      <c r="Q44" s="2241">
        <v>5233538</v>
      </c>
      <c r="R44" s="2507"/>
      <c r="S44" s="2508"/>
      <c r="T44" s="2508" t="s">
        <v>3836</v>
      </c>
      <c r="U44" s="2529"/>
      <c r="V44" s="2531">
        <f>V42+V43</f>
        <v>1358</v>
      </c>
      <c r="W44" s="2530">
        <v>1535</v>
      </c>
    </row>
    <row r="45" spans="1:23">
      <c r="A45" s="2183">
        <v>37</v>
      </c>
      <c r="B45" s="1707"/>
      <c r="C45" s="1707" t="s">
        <v>3837</v>
      </c>
      <c r="D45" s="1707"/>
      <c r="E45" s="2243"/>
      <c r="F45" s="2244"/>
      <c r="G45" s="2701">
        <v>88</v>
      </c>
      <c r="H45" s="2702" t="s">
        <v>4001</v>
      </c>
      <c r="I45" s="2508" t="s">
        <v>4013</v>
      </c>
      <c r="J45" s="2508"/>
      <c r="K45" s="2650">
        <v>4255229</v>
      </c>
      <c r="L45" s="2703">
        <v>4847719</v>
      </c>
      <c r="M45" s="2701">
        <v>154</v>
      </c>
      <c r="N45" s="2508" t="s">
        <v>4231</v>
      </c>
      <c r="O45" s="2622"/>
      <c r="P45" s="2722"/>
      <c r="Q45" s="2703"/>
      <c r="R45" s="2502"/>
      <c r="S45" s="2503"/>
      <c r="T45" s="2503"/>
      <c r="U45" s="2503"/>
      <c r="V45" s="2503"/>
      <c r="W45" s="2527"/>
    </row>
    <row r="46" spans="1:23">
      <c r="A46" s="2183">
        <v>38</v>
      </c>
      <c r="B46" s="1707"/>
      <c r="C46" s="1707" t="s">
        <v>236</v>
      </c>
      <c r="D46" s="1707"/>
      <c r="E46" s="2243"/>
      <c r="F46" s="2244"/>
      <c r="G46" s="2701">
        <v>89</v>
      </c>
      <c r="H46" s="2702" t="s">
        <v>4002</v>
      </c>
      <c r="I46" s="2508" t="s">
        <v>4014</v>
      </c>
      <c r="J46" s="2508"/>
      <c r="K46" s="2650">
        <v>0</v>
      </c>
      <c r="L46" s="2703">
        <v>0</v>
      </c>
      <c r="M46" s="2701">
        <v>155</v>
      </c>
      <c r="N46" s="2508" t="s">
        <v>4232</v>
      </c>
      <c r="O46" s="2622"/>
      <c r="P46" s="2722"/>
      <c r="Q46" s="2703"/>
      <c r="R46" s="2502"/>
      <c r="S46" s="2503"/>
      <c r="T46" s="2503"/>
      <c r="U46" s="2503"/>
      <c r="V46" s="2503"/>
      <c r="W46" s="2527"/>
    </row>
    <row r="47" spans="1:23">
      <c r="A47" s="2183">
        <v>39</v>
      </c>
      <c r="B47" s="1707"/>
      <c r="C47" s="1707" t="s">
        <v>239</v>
      </c>
      <c r="D47" s="1707"/>
      <c r="E47" s="2243"/>
      <c r="F47" s="2244"/>
      <c r="G47" s="2701">
        <v>90</v>
      </c>
      <c r="H47" s="2702" t="s">
        <v>4003</v>
      </c>
      <c r="I47" s="2508" t="s">
        <v>4015</v>
      </c>
      <c r="J47" s="2508"/>
      <c r="K47" s="2650">
        <v>0</v>
      </c>
      <c r="L47" s="2703">
        <v>0</v>
      </c>
      <c r="M47" s="2183">
        <v>156</v>
      </c>
      <c r="N47" s="1707" t="s">
        <v>607</v>
      </c>
      <c r="O47" s="1543"/>
      <c r="P47" s="2260">
        <v>135962568</v>
      </c>
      <c r="Q47" s="2241">
        <v>86965449</v>
      </c>
      <c r="R47" s="2502"/>
      <c r="S47" s="2503"/>
      <c r="T47" s="2503"/>
      <c r="U47" s="2503"/>
      <c r="V47" s="2503"/>
      <c r="W47" s="2527"/>
    </row>
    <row r="48" spans="1:23">
      <c r="A48" s="2183">
        <v>40</v>
      </c>
      <c r="B48" s="1707"/>
      <c r="C48" s="1707" t="s">
        <v>241</v>
      </c>
      <c r="D48" s="1707"/>
      <c r="E48" s="2021">
        <f>SUM(E43:E47)</f>
        <v>0</v>
      </c>
      <c r="F48" s="2182">
        <f>SUM(F43:F47)</f>
        <v>0</v>
      </c>
      <c r="G48" s="2701">
        <v>91</v>
      </c>
      <c r="H48" s="2702" t="s">
        <v>4004</v>
      </c>
      <c r="I48" s="2508" t="s">
        <v>4016</v>
      </c>
      <c r="J48" s="2508"/>
      <c r="K48" s="2650"/>
      <c r="L48" s="2703">
        <v>-1847</v>
      </c>
      <c r="M48" s="2183">
        <v>157</v>
      </c>
      <c r="N48" s="1707" t="s">
        <v>609</v>
      </c>
      <c r="O48" s="1543"/>
      <c r="P48" s="2260">
        <v>1175828</v>
      </c>
      <c r="Q48" s="2241">
        <v>1058355</v>
      </c>
      <c r="R48" s="2502"/>
      <c r="S48" s="2503"/>
      <c r="T48" s="2503"/>
      <c r="U48" s="2503"/>
      <c r="V48" s="2503"/>
      <c r="W48" s="2527"/>
    </row>
    <row r="49" spans="1:23">
      <c r="A49" s="2183">
        <v>41</v>
      </c>
      <c r="B49" s="1707"/>
      <c r="C49" s="1707" t="s">
        <v>243</v>
      </c>
      <c r="D49" s="1707"/>
      <c r="E49" s="2021">
        <f>E41+E48</f>
        <v>0</v>
      </c>
      <c r="F49" s="2182">
        <f>F41+F48</f>
        <v>0</v>
      </c>
      <c r="G49" s="2701">
        <v>92</v>
      </c>
      <c r="H49" s="2702" t="s">
        <v>4005</v>
      </c>
      <c r="I49" s="2508" t="s">
        <v>4415</v>
      </c>
      <c r="J49" s="2508"/>
      <c r="K49" s="2650">
        <v>37509</v>
      </c>
      <c r="L49" s="2703">
        <v>35210</v>
      </c>
      <c r="M49" s="2183">
        <v>158</v>
      </c>
      <c r="N49" s="1707" t="s">
        <v>612</v>
      </c>
      <c r="O49" s="1543"/>
      <c r="P49" s="2260">
        <v>256</v>
      </c>
      <c r="Q49" s="2241">
        <v>75832</v>
      </c>
      <c r="R49" s="2502"/>
      <c r="S49" s="2503"/>
      <c r="T49" s="2503"/>
      <c r="U49" s="2503"/>
      <c r="V49" s="2503"/>
      <c r="W49" s="2527"/>
    </row>
    <row r="50" spans="1:23">
      <c r="A50" s="2183">
        <v>42</v>
      </c>
      <c r="B50" s="1707"/>
      <c r="C50" s="1707" t="s">
        <v>245</v>
      </c>
      <c r="D50" s="1707"/>
      <c r="E50" s="2245"/>
      <c r="F50" s="2246"/>
      <c r="G50" s="2701">
        <v>93</v>
      </c>
      <c r="H50" s="2702" t="s">
        <v>4006</v>
      </c>
      <c r="I50" s="2508" t="s">
        <v>4017</v>
      </c>
      <c r="J50" s="2508"/>
      <c r="K50" s="2650">
        <v>0</v>
      </c>
      <c r="L50" s="2703">
        <v>5354</v>
      </c>
      <c r="M50" s="2183">
        <v>159</v>
      </c>
      <c r="N50" s="1707" t="s">
        <v>615</v>
      </c>
      <c r="O50" s="1543"/>
      <c r="P50" s="2260">
        <v>1464155</v>
      </c>
      <c r="Q50" s="2241">
        <v>1992886</v>
      </c>
      <c r="R50" s="2502"/>
      <c r="S50" s="2503"/>
      <c r="T50" s="2503"/>
      <c r="U50" s="2503"/>
      <c r="V50" s="2503"/>
      <c r="W50" s="2527"/>
    </row>
    <row r="51" spans="1:23">
      <c r="A51" s="2183">
        <v>43</v>
      </c>
      <c r="B51" s="1707"/>
      <c r="C51" s="1707" t="s">
        <v>3631</v>
      </c>
      <c r="D51" s="1707"/>
      <c r="E51" s="2247"/>
      <c r="F51" s="2248"/>
      <c r="G51" s="2701">
        <v>94</v>
      </c>
      <c r="H51" s="2702" t="s">
        <v>4007</v>
      </c>
      <c r="I51" s="2508" t="s">
        <v>4018</v>
      </c>
      <c r="J51" s="2508"/>
      <c r="K51" s="2650">
        <v>149275</v>
      </c>
      <c r="L51" s="2703">
        <v>168607</v>
      </c>
      <c r="M51" s="2183">
        <v>160</v>
      </c>
      <c r="N51" s="1707" t="s">
        <v>618</v>
      </c>
      <c r="O51" s="1543"/>
      <c r="P51" s="2260">
        <v>9634</v>
      </c>
      <c r="Q51" s="2241">
        <v>1008</v>
      </c>
      <c r="R51" s="2502"/>
      <c r="S51" s="2503"/>
      <c r="T51" s="2503"/>
      <c r="U51" s="2503"/>
      <c r="V51" s="2503"/>
      <c r="W51" s="2527"/>
    </row>
    <row r="52" spans="1:23">
      <c r="A52" s="2183">
        <v>44</v>
      </c>
      <c r="B52" s="1707"/>
      <c r="C52" s="1707" t="s">
        <v>250</v>
      </c>
      <c r="D52" s="1707"/>
      <c r="E52" s="2243">
        <v>413897</v>
      </c>
      <c r="F52" s="2244">
        <v>485394</v>
      </c>
      <c r="G52" s="2183">
        <v>95</v>
      </c>
      <c r="H52" s="1707" t="s">
        <v>2855</v>
      </c>
      <c r="I52" s="1707" t="s">
        <v>2856</v>
      </c>
      <c r="J52" s="1707"/>
      <c r="K52" s="2066">
        <v>5660498</v>
      </c>
      <c r="L52" s="2241">
        <v>7013279</v>
      </c>
      <c r="M52" s="2183">
        <v>161</v>
      </c>
      <c r="N52" s="1707" t="s">
        <v>622</v>
      </c>
      <c r="O52" s="1543"/>
      <c r="P52" s="2260">
        <v>20228414</v>
      </c>
      <c r="Q52" s="2241">
        <v>28257989</v>
      </c>
      <c r="R52" s="2502"/>
      <c r="S52" s="2503"/>
      <c r="T52" s="2503"/>
      <c r="U52" s="2503"/>
      <c r="V52" s="2503"/>
      <c r="W52" s="2527"/>
    </row>
    <row r="53" spans="1:23">
      <c r="A53" s="2183">
        <v>45</v>
      </c>
      <c r="B53" s="1707"/>
      <c r="C53" s="1707" t="s">
        <v>253</v>
      </c>
      <c r="D53" s="1707"/>
      <c r="E53" s="2243">
        <v>0</v>
      </c>
      <c r="F53" s="2244">
        <v>0</v>
      </c>
      <c r="G53" s="2701">
        <v>96</v>
      </c>
      <c r="H53" s="2702" t="s">
        <v>4228</v>
      </c>
      <c r="I53" s="2508"/>
      <c r="J53" s="2508"/>
      <c r="K53" s="2650"/>
      <c r="L53" s="2703"/>
      <c r="M53" s="2183">
        <v>162</v>
      </c>
      <c r="N53" s="2508" t="s">
        <v>4349</v>
      </c>
      <c r="O53" s="2622"/>
      <c r="P53" s="1878">
        <f>SUM(P42:P52)</f>
        <v>180019284</v>
      </c>
      <c r="Q53" s="2137">
        <f>SUM(Q42:Q52)</f>
        <v>125846207</v>
      </c>
      <c r="R53" s="2502"/>
      <c r="S53" s="2503"/>
      <c r="T53" s="2503"/>
      <c r="U53" s="2503"/>
      <c r="V53" s="2503"/>
      <c r="W53" s="2527"/>
    </row>
    <row r="54" spans="1:23">
      <c r="A54" s="2183">
        <v>46</v>
      </c>
      <c r="B54" s="1707"/>
      <c r="C54" s="1707" t="s">
        <v>2857</v>
      </c>
      <c r="D54" s="1707"/>
      <c r="E54" s="2243">
        <v>77706</v>
      </c>
      <c r="F54" s="2244">
        <v>75546</v>
      </c>
      <c r="G54" s="2183">
        <v>97</v>
      </c>
      <c r="H54" s="1707" t="s">
        <v>3828</v>
      </c>
      <c r="I54" s="1707" t="s">
        <v>3829</v>
      </c>
      <c r="J54" s="1707"/>
      <c r="K54" s="2650">
        <v>188595</v>
      </c>
      <c r="L54" s="2703">
        <v>605555</v>
      </c>
      <c r="M54" s="2183">
        <v>163</v>
      </c>
      <c r="N54" s="2508" t="s">
        <v>4350</v>
      </c>
      <c r="O54" s="2622"/>
      <c r="P54" s="1878">
        <f>P40+P53</f>
        <v>230586356</v>
      </c>
      <c r="Q54" s="2137">
        <f>Q40+Q53</f>
        <v>184037028</v>
      </c>
      <c r="R54" s="2502"/>
      <c r="S54" s="2503"/>
      <c r="T54" s="2503"/>
      <c r="U54" s="2503"/>
      <c r="V54" s="2503"/>
      <c r="W54" s="2527"/>
    </row>
    <row r="55" spans="1:23">
      <c r="A55" s="2183">
        <v>47</v>
      </c>
      <c r="B55" s="1707"/>
      <c r="C55" s="1707" t="s">
        <v>2860</v>
      </c>
      <c r="D55" s="1707"/>
      <c r="E55" s="2243">
        <v>48492</v>
      </c>
      <c r="F55" s="2244">
        <v>101854</v>
      </c>
      <c r="G55" s="2183">
        <f t="shared" ref="G55:G62" si="2">G54+1</f>
        <v>98</v>
      </c>
      <c r="H55" s="1707" t="s">
        <v>3833</v>
      </c>
      <c r="I55" s="1707" t="s">
        <v>3834</v>
      </c>
      <c r="J55" s="1707"/>
      <c r="K55" s="2066">
        <v>30247</v>
      </c>
      <c r="L55" s="2241">
        <v>68170</v>
      </c>
      <c r="M55" s="2183">
        <v>164</v>
      </c>
      <c r="N55" s="2009" t="s">
        <v>4025</v>
      </c>
      <c r="O55" s="2230"/>
      <c r="P55" s="2231"/>
      <c r="Q55" s="2232"/>
      <c r="R55" s="2502"/>
      <c r="S55" s="2503"/>
      <c r="T55" s="2503"/>
      <c r="U55" s="2503"/>
      <c r="V55" s="2503"/>
      <c r="W55" s="2527"/>
    </row>
    <row r="56" spans="1:23">
      <c r="A56" s="2183">
        <v>48</v>
      </c>
      <c r="B56" s="1707"/>
      <c r="C56" s="1707" t="s">
        <v>2864</v>
      </c>
      <c r="D56" s="1707"/>
      <c r="E56" s="2243">
        <v>173633</v>
      </c>
      <c r="F56" s="2244">
        <v>30202</v>
      </c>
      <c r="G56" s="2183">
        <f t="shared" si="2"/>
        <v>99</v>
      </c>
      <c r="H56" s="1707" t="s">
        <v>3838</v>
      </c>
      <c r="I56" s="1707" t="s">
        <v>2120</v>
      </c>
      <c r="J56" s="1707"/>
      <c r="K56" s="2066">
        <v>9412373</v>
      </c>
      <c r="L56" s="2241">
        <v>9432495</v>
      </c>
      <c r="M56" s="2183">
        <v>165</v>
      </c>
      <c r="N56" s="1707" t="s">
        <v>3631</v>
      </c>
      <c r="O56" s="1543"/>
      <c r="P56" s="2235"/>
      <c r="Q56" s="2236"/>
      <c r="R56" s="2502"/>
      <c r="S56" s="2503"/>
      <c r="T56" s="2503"/>
      <c r="U56" s="2503"/>
      <c r="V56" s="2503"/>
      <c r="W56" s="2527"/>
    </row>
    <row r="57" spans="1:23" ht="15.75" thickBot="1">
      <c r="A57" s="2183">
        <v>49</v>
      </c>
      <c r="B57" s="1707"/>
      <c r="C57" s="1707" t="s">
        <v>2866</v>
      </c>
      <c r="D57" s="1707"/>
      <c r="E57" s="2243">
        <v>0</v>
      </c>
      <c r="F57" s="2244">
        <v>0</v>
      </c>
      <c r="G57" s="2183">
        <f t="shared" si="2"/>
        <v>100</v>
      </c>
      <c r="H57" s="1707" t="s">
        <v>237</v>
      </c>
      <c r="I57" s="1707" t="s">
        <v>238</v>
      </c>
      <c r="J57" s="1707"/>
      <c r="K57" s="2066">
        <v>2892658</v>
      </c>
      <c r="L57" s="2241">
        <v>3330646</v>
      </c>
      <c r="M57" s="2183">
        <v>166</v>
      </c>
      <c r="N57" s="1707" t="s">
        <v>2827</v>
      </c>
      <c r="O57" s="1543"/>
      <c r="P57" s="2260">
        <v>1759287</v>
      </c>
      <c r="Q57" s="2241">
        <v>1827978</v>
      </c>
      <c r="R57" s="2532"/>
      <c r="S57" s="2533"/>
      <c r="T57" s="2533"/>
      <c r="U57" s="2533"/>
      <c r="V57" s="2533"/>
      <c r="W57" s="2534"/>
    </row>
    <row r="58" spans="1:23" ht="15.75" thickBot="1">
      <c r="A58" s="2179">
        <v>50</v>
      </c>
      <c r="B58" s="1572"/>
      <c r="C58" s="1572" t="s">
        <v>3693</v>
      </c>
      <c r="D58" s="1572"/>
      <c r="E58" s="2026">
        <f>SUM(E52:E57)</f>
        <v>713728</v>
      </c>
      <c r="F58" s="1996">
        <f>SUM(F52:F57)</f>
        <v>692996</v>
      </c>
      <c r="G58" s="2183">
        <f t="shared" si="2"/>
        <v>101</v>
      </c>
      <c r="H58" s="1707" t="s">
        <v>240</v>
      </c>
      <c r="I58" s="1707" t="s">
        <v>606</v>
      </c>
      <c r="J58" s="1707"/>
      <c r="K58" s="2066">
        <v>268179</v>
      </c>
      <c r="L58" s="2241">
        <v>211494</v>
      </c>
      <c r="M58" s="2183">
        <v>167</v>
      </c>
      <c r="N58" s="1707" t="s">
        <v>2832</v>
      </c>
      <c r="O58" s="1543"/>
      <c r="P58" s="2260">
        <v>8682625</v>
      </c>
      <c r="Q58" s="2241">
        <v>8926222</v>
      </c>
      <c r="R58" s="1561"/>
      <c r="S58" s="1561"/>
      <c r="T58" s="1561"/>
      <c r="U58" s="1561"/>
      <c r="V58" s="1561"/>
      <c r="W58" s="1561"/>
    </row>
    <row r="59" spans="1:23">
      <c r="A59" s="1576"/>
      <c r="B59" s="1576"/>
      <c r="C59" s="1576"/>
      <c r="D59" s="1576"/>
      <c r="E59" s="1576"/>
      <c r="F59" s="1576"/>
      <c r="G59" s="2183">
        <f t="shared" si="2"/>
        <v>102</v>
      </c>
      <c r="H59" s="2508"/>
      <c r="I59" s="2508" t="s">
        <v>4342</v>
      </c>
      <c r="J59" s="2508"/>
      <c r="K59" s="2073">
        <f>SUM(K43:K58)</f>
        <v>24923426</v>
      </c>
      <c r="L59" s="2182">
        <f>SUM(L43:L58)</f>
        <v>27342372</v>
      </c>
      <c r="M59" s="2183">
        <v>168</v>
      </c>
      <c r="N59" s="1707" t="s">
        <v>2837</v>
      </c>
      <c r="O59" s="1543"/>
      <c r="P59" s="2260">
        <v>30040859</v>
      </c>
      <c r="Q59" s="2241">
        <v>28835863</v>
      </c>
      <c r="R59" s="2789" t="s">
        <v>4676</v>
      </c>
      <c r="S59" s="2570"/>
      <c r="T59" s="2699"/>
      <c r="U59" s="2262"/>
      <c r="V59" s="1576"/>
      <c r="W59" s="1576" t="s">
        <v>3694</v>
      </c>
    </row>
    <row r="60" spans="1:23">
      <c r="A60" s="2789" t="s">
        <v>4676</v>
      </c>
      <c r="B60" s="2570"/>
      <c r="C60" s="2699"/>
      <c r="D60" s="2262"/>
      <c r="E60" s="1576"/>
      <c r="F60" s="1576"/>
      <c r="G60" s="2183">
        <f t="shared" si="2"/>
        <v>103</v>
      </c>
      <c r="H60" s="1707" t="s">
        <v>3623</v>
      </c>
      <c r="I60" s="1707"/>
      <c r="J60" s="1707"/>
      <c r="K60" s="2249"/>
      <c r="L60" s="2250"/>
      <c r="M60" s="2183">
        <v>169</v>
      </c>
      <c r="N60" s="1707" t="s">
        <v>2840</v>
      </c>
      <c r="O60" s="1543"/>
      <c r="P60" s="2260">
        <v>9927899</v>
      </c>
      <c r="Q60" s="2241">
        <v>7065994</v>
      </c>
      <c r="R60" s="1576" t="s">
        <v>3696</v>
      </c>
      <c r="S60" s="2263"/>
      <c r="T60" s="2263"/>
      <c r="U60" s="2263"/>
      <c r="V60" s="2263"/>
      <c r="W60" s="2263"/>
    </row>
    <row r="61" spans="1:23">
      <c r="A61" s="1576" t="s">
        <v>3697</v>
      </c>
      <c r="B61" s="1576"/>
      <c r="C61" s="1576"/>
      <c r="D61" s="1576"/>
      <c r="E61" s="1576"/>
      <c r="F61" s="1576"/>
      <c r="G61" s="2183">
        <f t="shared" si="2"/>
        <v>104</v>
      </c>
      <c r="H61" s="1707" t="s">
        <v>246</v>
      </c>
      <c r="I61" s="1707" t="s">
        <v>3628</v>
      </c>
      <c r="J61" s="1707"/>
      <c r="K61" s="2066">
        <v>404996</v>
      </c>
      <c r="L61" s="2241">
        <v>681917</v>
      </c>
      <c r="M61" s="2183">
        <v>170</v>
      </c>
      <c r="N61" s="1707" t="s">
        <v>2843</v>
      </c>
      <c r="O61" s="1543"/>
      <c r="P61" s="2260">
        <v>10748829</v>
      </c>
      <c r="Q61" s="2241">
        <v>11238075</v>
      </c>
    </row>
    <row r="62" spans="1:23">
      <c r="A62" s="1576"/>
      <c r="B62" s="1576"/>
      <c r="C62" s="1576"/>
      <c r="D62" s="1576"/>
      <c r="E62" s="1576"/>
      <c r="F62" s="1576"/>
      <c r="G62" s="2183">
        <f t="shared" si="2"/>
        <v>105</v>
      </c>
      <c r="H62" s="1707" t="s">
        <v>248</v>
      </c>
      <c r="I62" s="1707" t="s">
        <v>3633</v>
      </c>
      <c r="J62" s="1707"/>
      <c r="K62" s="2066">
        <v>397866</v>
      </c>
      <c r="L62" s="2241">
        <v>324567</v>
      </c>
      <c r="M62" s="2183">
        <v>171</v>
      </c>
      <c r="N62" s="2508" t="s">
        <v>4351</v>
      </c>
      <c r="O62" s="2622"/>
      <c r="P62" s="1878">
        <f>SUM(P57:P61)</f>
        <v>61159499</v>
      </c>
      <c r="Q62" s="2137">
        <f>SUM(Q57:Q61)</f>
        <v>57894132</v>
      </c>
    </row>
    <row r="63" spans="1:23">
      <c r="G63" s="2701">
        <v>106</v>
      </c>
      <c r="H63" s="2702" t="s">
        <v>4008</v>
      </c>
      <c r="I63" s="2508" t="s">
        <v>4019</v>
      </c>
      <c r="J63" s="2508"/>
      <c r="K63" s="2650">
        <v>0</v>
      </c>
      <c r="L63" s="2703">
        <v>0</v>
      </c>
      <c r="M63" s="2183">
        <v>172</v>
      </c>
      <c r="N63" s="2009" t="s">
        <v>4026</v>
      </c>
      <c r="O63" s="2230"/>
      <c r="P63" s="2245"/>
      <c r="Q63" s="2246"/>
    </row>
    <row r="64" spans="1:23">
      <c r="G64" s="2701">
        <v>107</v>
      </c>
      <c r="H64" s="2702" t="s">
        <v>4009</v>
      </c>
      <c r="I64" s="2508" t="s">
        <v>4020</v>
      </c>
      <c r="J64" s="2508"/>
      <c r="K64" s="2650">
        <v>0</v>
      </c>
      <c r="L64" s="2703">
        <v>-7425</v>
      </c>
      <c r="M64" s="2183">
        <v>173</v>
      </c>
      <c r="N64" s="1707" t="s">
        <v>3631</v>
      </c>
      <c r="O64" s="1543"/>
      <c r="P64" s="2247"/>
      <c r="Q64" s="2248"/>
    </row>
    <row r="65" spans="7:17">
      <c r="G65" s="2701">
        <v>108</v>
      </c>
      <c r="H65" s="2702" t="s">
        <v>4010</v>
      </c>
      <c r="I65" s="2508" t="s">
        <v>4021</v>
      </c>
      <c r="J65" s="2508"/>
      <c r="K65" s="2650">
        <v>0</v>
      </c>
      <c r="L65" s="2703">
        <v>0</v>
      </c>
      <c r="M65" s="2183">
        <v>174</v>
      </c>
      <c r="N65" s="1707" t="s">
        <v>2853</v>
      </c>
      <c r="O65" s="1543"/>
      <c r="P65" s="2260">
        <v>828</v>
      </c>
      <c r="Q65" s="2241">
        <v>534</v>
      </c>
    </row>
    <row r="66" spans="7:17">
      <c r="G66" s="2701">
        <v>109</v>
      </c>
      <c r="H66" s="2702" t="s">
        <v>4011</v>
      </c>
      <c r="I66" s="2508" t="s">
        <v>4022</v>
      </c>
      <c r="J66" s="2508"/>
      <c r="K66" s="2650">
        <v>0</v>
      </c>
      <c r="L66" s="2703">
        <v>0</v>
      </c>
      <c r="M66" s="2183">
        <v>175</v>
      </c>
      <c r="N66" s="1707" t="s">
        <v>3825</v>
      </c>
      <c r="O66" s="1543"/>
      <c r="P66" s="2260">
        <v>14238600</v>
      </c>
      <c r="Q66" s="2241">
        <v>12048319</v>
      </c>
    </row>
    <row r="67" spans="7:17">
      <c r="G67" s="2183">
        <v>110</v>
      </c>
      <c r="H67" s="1707" t="s">
        <v>251</v>
      </c>
      <c r="I67" s="1707" t="s">
        <v>252</v>
      </c>
      <c r="J67" s="1707"/>
      <c r="K67" s="2066">
        <v>4706737</v>
      </c>
      <c r="L67" s="2241">
        <v>5063354</v>
      </c>
      <c r="M67" s="2183">
        <v>176</v>
      </c>
      <c r="N67" s="1707" t="s">
        <v>3830</v>
      </c>
      <c r="O67" s="1543"/>
      <c r="P67" s="2260">
        <v>1622198</v>
      </c>
      <c r="Q67" s="2241">
        <v>818603</v>
      </c>
    </row>
    <row r="68" spans="7:17">
      <c r="G68" s="2701">
        <v>111</v>
      </c>
      <c r="H68" s="2702" t="s">
        <v>4229</v>
      </c>
      <c r="I68" s="2508" t="s">
        <v>4225</v>
      </c>
      <c r="J68" s="2508"/>
      <c r="K68" s="2650">
        <v>0</v>
      </c>
      <c r="L68" s="2703">
        <v>0</v>
      </c>
      <c r="M68" s="2183">
        <v>177</v>
      </c>
      <c r="N68" s="1707" t="s">
        <v>3835</v>
      </c>
      <c r="O68" s="1543"/>
      <c r="P68" s="2260">
        <v>70178317</v>
      </c>
      <c r="Q68" s="2241">
        <v>63887398</v>
      </c>
    </row>
    <row r="69" spans="7:17">
      <c r="G69" s="2183">
        <v>112</v>
      </c>
      <c r="H69" s="1707" t="s">
        <v>254</v>
      </c>
      <c r="I69" s="1707" t="s">
        <v>255</v>
      </c>
      <c r="J69" s="1707"/>
      <c r="K69" s="2066">
        <v>11492316</v>
      </c>
      <c r="L69" s="2241">
        <v>13394607</v>
      </c>
      <c r="M69" s="2183">
        <v>178</v>
      </c>
      <c r="N69" s="2508" t="s">
        <v>4352</v>
      </c>
      <c r="O69" s="2622"/>
      <c r="P69" s="1878">
        <f>SUM(P65:P68)</f>
        <v>86039943</v>
      </c>
      <c r="Q69" s="2137">
        <f>SUM(Q65:Q68)</f>
        <v>76754854</v>
      </c>
    </row>
    <row r="70" spans="7:17">
      <c r="G70" s="2183">
        <f>G69+1</f>
        <v>113</v>
      </c>
      <c r="H70" s="1707" t="s">
        <v>2858</v>
      </c>
      <c r="I70" s="1707" t="s">
        <v>2859</v>
      </c>
      <c r="J70" s="1707"/>
      <c r="K70" s="2066">
        <v>59545</v>
      </c>
      <c r="L70" s="2241">
        <v>104600</v>
      </c>
      <c r="M70" s="2183">
        <v>179</v>
      </c>
      <c r="N70" s="2009" t="s">
        <v>4027</v>
      </c>
      <c r="O70" s="2230"/>
      <c r="P70" s="2245"/>
      <c r="Q70" s="2246"/>
    </row>
    <row r="71" spans="7:17">
      <c r="G71" s="2183">
        <f>G70+1</f>
        <v>114</v>
      </c>
      <c r="H71" s="1707" t="s">
        <v>2861</v>
      </c>
      <c r="I71" s="1707" t="s">
        <v>2862</v>
      </c>
      <c r="J71" s="1707"/>
      <c r="K71" s="2066">
        <v>82628</v>
      </c>
      <c r="L71" s="2241">
        <v>105651</v>
      </c>
      <c r="M71" s="2183">
        <v>180</v>
      </c>
      <c r="N71" s="1707" t="s">
        <v>3631</v>
      </c>
      <c r="O71" s="1543"/>
      <c r="P71" s="2247"/>
      <c r="Q71" s="2248"/>
    </row>
    <row r="72" spans="7:17">
      <c r="G72" s="2183">
        <f>G71+1</f>
        <v>115</v>
      </c>
      <c r="H72" s="2508"/>
      <c r="I72" s="2700" t="s">
        <v>4343</v>
      </c>
      <c r="J72" s="2508"/>
      <c r="K72" s="2073">
        <f>SUM(K61:K71)</f>
        <v>17144088</v>
      </c>
      <c r="L72" s="2182">
        <f>SUM(L61:L71)</f>
        <v>19667271</v>
      </c>
      <c r="M72" s="2183">
        <v>181</v>
      </c>
      <c r="N72" s="1707" t="s">
        <v>242</v>
      </c>
      <c r="O72" s="1543"/>
      <c r="P72" s="2260">
        <v>218152</v>
      </c>
      <c r="Q72" s="2241">
        <v>525220</v>
      </c>
    </row>
    <row r="73" spans="7:17" ht="15.75" thickBot="1">
      <c r="G73" s="2264">
        <f>G72+1</f>
        <v>116</v>
      </c>
      <c r="H73" s="2706"/>
      <c r="I73" s="2707" t="s">
        <v>4344</v>
      </c>
      <c r="J73" s="2707"/>
      <c r="K73" s="2265">
        <f>K59+K72</f>
        <v>42067514</v>
      </c>
      <c r="L73" s="2266">
        <f>L59+L72</f>
        <v>47009643</v>
      </c>
      <c r="M73" s="2183">
        <v>182</v>
      </c>
      <c r="N73" s="1707" t="s">
        <v>244</v>
      </c>
      <c r="O73" s="1543"/>
      <c r="P73" s="2260">
        <v>6696403</v>
      </c>
      <c r="Q73" s="2241">
        <v>4391831</v>
      </c>
    </row>
    <row r="74" spans="7:17">
      <c r="G74" s="1561"/>
      <c r="H74" s="1561"/>
      <c r="I74" s="1561"/>
      <c r="J74" s="2267"/>
      <c r="K74" s="1561"/>
      <c r="L74" s="1561"/>
      <c r="M74" s="2183">
        <v>183</v>
      </c>
      <c r="N74" s="1707" t="s">
        <v>247</v>
      </c>
      <c r="O74" s="1543"/>
      <c r="P74" s="2260">
        <v>243380</v>
      </c>
      <c r="Q74" s="2241">
        <v>289158</v>
      </c>
    </row>
    <row r="75" spans="7:17">
      <c r="G75" s="2789" t="s">
        <v>4676</v>
      </c>
      <c r="H75" s="2570"/>
      <c r="I75" s="2699"/>
      <c r="J75" s="2262"/>
      <c r="K75" s="1561"/>
      <c r="L75" s="1561"/>
      <c r="M75" s="2183">
        <v>184</v>
      </c>
      <c r="N75" s="1707" t="s">
        <v>249</v>
      </c>
      <c r="O75" s="1543"/>
      <c r="P75" s="2260">
        <v>827768</v>
      </c>
      <c r="Q75" s="2241">
        <v>685368</v>
      </c>
    </row>
    <row r="76" spans="7:17">
      <c r="G76" s="3458">
        <v>321</v>
      </c>
      <c r="H76" s="3458"/>
      <c r="I76" s="3458"/>
      <c r="J76" s="3458"/>
      <c r="K76" s="3458"/>
      <c r="L76" s="3458"/>
      <c r="M76" s="2183">
        <v>185</v>
      </c>
      <c r="N76" s="2508" t="s">
        <v>4353</v>
      </c>
      <c r="O76" s="2622"/>
      <c r="P76" s="1878">
        <f>SUM(P72:P75)</f>
        <v>7985703</v>
      </c>
      <c r="Q76" s="2137">
        <f>SUM(Q72:Q75)</f>
        <v>5891577</v>
      </c>
    </row>
    <row r="77" spans="7:17">
      <c r="M77" s="2183">
        <v>186</v>
      </c>
      <c r="N77" s="2009" t="s">
        <v>4354</v>
      </c>
      <c r="O77" s="2230"/>
      <c r="P77" s="2245"/>
      <c r="Q77" s="2246"/>
    </row>
    <row r="78" spans="7:17">
      <c r="M78" s="2183">
        <v>187</v>
      </c>
      <c r="N78" s="1707" t="s">
        <v>3631</v>
      </c>
      <c r="O78" s="1543"/>
      <c r="P78" s="2247"/>
      <c r="Q78" s="2248"/>
    </row>
    <row r="79" spans="7:17">
      <c r="M79" s="2183">
        <v>188</v>
      </c>
      <c r="N79" s="1707" t="s">
        <v>2863</v>
      </c>
      <c r="O79" s="1543"/>
      <c r="P79" s="2260">
        <v>2687630</v>
      </c>
      <c r="Q79" s="2241">
        <v>3982733</v>
      </c>
    </row>
    <row r="80" spans="7:17">
      <c r="M80" s="2183">
        <v>189</v>
      </c>
      <c r="N80" s="1707" t="s">
        <v>2865</v>
      </c>
      <c r="O80" s="1543"/>
      <c r="P80" s="2260">
        <v>7736367</v>
      </c>
      <c r="Q80" s="2241">
        <v>20703899</v>
      </c>
    </row>
    <row r="81" spans="13:17" ht="15.75" thickBot="1">
      <c r="M81" s="2179">
        <v>190</v>
      </c>
      <c r="N81" s="1572" t="s">
        <v>3692</v>
      </c>
      <c r="O81" s="1571"/>
      <c r="P81" s="2268">
        <v>10985588</v>
      </c>
      <c r="Q81" s="2269">
        <v>10652594</v>
      </c>
    </row>
    <row r="82" spans="13:17">
      <c r="M82" s="1561"/>
      <c r="N82" s="1561"/>
      <c r="O82" s="1561"/>
      <c r="P82" s="1561"/>
      <c r="Q82" s="1561"/>
    </row>
    <row r="83" spans="13:17">
      <c r="M83" s="2789" t="s">
        <v>4676</v>
      </c>
      <c r="N83" s="2570"/>
      <c r="O83" s="2699"/>
      <c r="P83" s="1576"/>
      <c r="Q83" s="1576"/>
    </row>
    <row r="84" spans="13:17">
      <c r="M84" s="1576" t="s">
        <v>3695</v>
      </c>
      <c r="N84" s="1576"/>
      <c r="O84" s="1576"/>
      <c r="P84" s="1576"/>
      <c r="Q84" s="1576"/>
    </row>
    <row r="85" spans="13:17">
      <c r="M85" s="1561"/>
      <c r="N85" s="1561"/>
      <c r="O85" s="1561"/>
      <c r="P85" s="1561"/>
      <c r="Q85" s="1561"/>
    </row>
    <row r="86" spans="13:17">
      <c r="M86" s="1561"/>
      <c r="N86" s="1561"/>
      <c r="O86" s="1561"/>
      <c r="P86" s="1561"/>
      <c r="Q86" s="1561"/>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Q251"/>
  <sheetViews>
    <sheetView defaultGridColor="0" view="pageBreakPreview" colorId="22" zoomScale="70" zoomScaleNormal="100" zoomScaleSheetLayoutView="70" workbookViewId="0">
      <selection activeCell="Q52" sqref="Q52:Q57"/>
    </sheetView>
  </sheetViews>
  <sheetFormatPr defaultColWidth="9.6640625" defaultRowHeight="15"/>
  <cols>
    <col min="1" max="1" width="4.6640625" style="1583" customWidth="1"/>
    <col min="2" max="2" width="30.6640625" style="1583" customWidth="1"/>
    <col min="3" max="4" width="11.6640625" style="1583" customWidth="1"/>
    <col min="5" max="6" width="12.6640625" style="1583" customWidth="1"/>
    <col min="7" max="7" width="18.77734375" style="1583" customWidth="1"/>
    <col min="8" max="8" width="15.6640625" style="1583" customWidth="1"/>
    <col min="9" max="9" width="3.6640625" style="1583" customWidth="1"/>
    <col min="10" max="10" width="12.6640625" style="1583" customWidth="1"/>
    <col min="11" max="11" width="13.6640625" style="1583" customWidth="1"/>
    <col min="12" max="12" width="14.109375" style="1583" customWidth="1"/>
    <col min="13" max="15" width="13.6640625" style="1583" customWidth="1"/>
    <col min="16" max="16" width="15.6640625" style="1583" customWidth="1"/>
    <col min="17" max="17" width="4.6640625" style="1583" customWidth="1"/>
    <col min="18" max="18" width="13.6640625" style="1583" customWidth="1"/>
    <col min="19" max="16384" width="9.6640625" style="1583"/>
  </cols>
  <sheetData>
    <row r="1" spans="1:17">
      <c r="A1" s="1535" t="s">
        <v>1799</v>
      </c>
      <c r="B1" s="1536"/>
      <c r="C1" s="1693" t="s">
        <v>1344</v>
      </c>
      <c r="D1" s="2270"/>
      <c r="E1" s="1693" t="s">
        <v>1801</v>
      </c>
      <c r="F1" s="1536"/>
      <c r="G1" s="1903" t="s">
        <v>1802</v>
      </c>
      <c r="H1" s="1902"/>
      <c r="I1" s="1535" t="s">
        <v>1799</v>
      </c>
      <c r="J1" s="1693"/>
      <c r="K1" s="1693"/>
      <c r="L1" s="1536"/>
      <c r="M1" s="1693" t="s">
        <v>1344</v>
      </c>
      <c r="N1" s="1536"/>
      <c r="O1" s="1536" t="s">
        <v>1801</v>
      </c>
      <c r="P1" s="1693" t="s">
        <v>1802</v>
      </c>
      <c r="Q1" s="1902"/>
    </row>
    <row r="2" spans="1:17">
      <c r="A2" s="1539" t="str">
        <f>'Data Sheet'!$C$25</f>
        <v xml:space="preserve">New York State Electric &amp; Gas Corporation </v>
      </c>
      <c r="B2" s="1540"/>
      <c r="C2" s="1561" t="s">
        <v>1630</v>
      </c>
      <c r="D2" s="2271"/>
      <c r="E2" s="1561" t="s">
        <v>1804</v>
      </c>
      <c r="F2" s="1540"/>
      <c r="G2" s="1813"/>
      <c r="H2" s="1541"/>
      <c r="I2" s="1539" t="str">
        <f>'Data Sheet'!$C$25</f>
        <v xml:space="preserve">New York State Electric &amp; Gas Corporation </v>
      </c>
      <c r="J2" s="1561"/>
      <c r="K2" s="1561"/>
      <c r="L2" s="1540"/>
      <c r="M2" s="1561" t="s">
        <v>1630</v>
      </c>
      <c r="N2" s="1540"/>
      <c r="O2" s="1540" t="s">
        <v>1804</v>
      </c>
      <c r="P2" s="1561"/>
      <c r="Q2" s="1541"/>
    </row>
    <row r="3" spans="1:17" ht="15" customHeight="1">
      <c r="A3" s="1539"/>
      <c r="B3" s="1540"/>
      <c r="C3" s="1707" t="s">
        <v>1631</v>
      </c>
      <c r="D3" s="2272"/>
      <c r="E3" s="2273" t="str">
        <f>'Data Sheet'!$C$40</f>
        <v xml:space="preserve"> </v>
      </c>
      <c r="F3" s="1543"/>
      <c r="G3" s="2242" t="str">
        <f>'Data Sheet'!$C$38</f>
        <v>12/31/2017</v>
      </c>
      <c r="H3" s="1906"/>
      <c r="I3" s="1542"/>
      <c r="J3" s="1707"/>
      <c r="K3" s="1707"/>
      <c r="L3" s="1543"/>
      <c r="M3" s="1707" t="s">
        <v>1631</v>
      </c>
      <c r="N3" s="1543"/>
      <c r="O3" s="2273" t="str">
        <f>'Data Sheet'!$C$40</f>
        <v xml:space="preserve"> </v>
      </c>
      <c r="P3" s="2242" t="str">
        <f>'Data Sheet'!$C$38</f>
        <v>12/31/2017</v>
      </c>
      <c r="Q3" s="1906"/>
    </row>
    <row r="4" spans="1:17" ht="15" customHeight="1">
      <c r="A4" s="2275" t="s">
        <v>3698</v>
      </c>
      <c r="B4" s="2276"/>
      <c r="C4" s="2276"/>
      <c r="D4" s="1576"/>
      <c r="E4" s="1576"/>
      <c r="F4" s="1576"/>
      <c r="G4" s="2277"/>
      <c r="H4" s="1541"/>
      <c r="I4" s="2027" t="s">
        <v>3699</v>
      </c>
      <c r="J4" s="1576"/>
      <c r="K4" s="1576"/>
      <c r="L4" s="1576"/>
      <c r="M4" s="1576"/>
      <c r="N4" s="1576"/>
      <c r="O4" s="1576"/>
      <c r="P4" s="1576"/>
      <c r="Q4" s="1541"/>
    </row>
    <row r="5" spans="1:17">
      <c r="A5" s="2226" t="s">
        <v>3700</v>
      </c>
      <c r="B5" s="2009"/>
      <c r="C5" s="2009"/>
      <c r="D5" s="2009"/>
      <c r="E5" s="2009"/>
      <c r="F5" s="2009"/>
      <c r="G5" s="2279"/>
      <c r="H5" s="1906"/>
      <c r="I5" s="2226" t="s">
        <v>3701</v>
      </c>
      <c r="J5" s="2009"/>
      <c r="K5" s="2009"/>
      <c r="L5" s="2009"/>
      <c r="M5" s="2009"/>
      <c r="N5" s="2009"/>
      <c r="O5" s="2009"/>
      <c r="P5" s="2009"/>
      <c r="Q5" s="1906"/>
    </row>
    <row r="6" spans="1:17">
      <c r="A6" s="1539"/>
      <c r="B6" s="1561"/>
      <c r="C6" s="1561"/>
      <c r="D6" s="1561"/>
      <c r="E6" s="1561"/>
      <c r="F6" s="1561"/>
      <c r="G6" s="1577"/>
      <c r="H6" s="1541"/>
      <c r="I6" s="1539"/>
      <c r="J6" s="1561"/>
      <c r="K6" s="1561"/>
      <c r="L6" s="1561"/>
      <c r="M6" s="1561"/>
      <c r="N6" s="1561"/>
      <c r="O6" s="1561"/>
      <c r="P6" s="1561"/>
      <c r="Q6" s="1541"/>
    </row>
    <row r="7" spans="1:17">
      <c r="A7" s="1539" t="s">
        <v>2398</v>
      </c>
      <c r="B7" s="1561" t="s">
        <v>3702</v>
      </c>
      <c r="C7" s="1561"/>
      <c r="D7" s="1561"/>
      <c r="E7" s="1561"/>
      <c r="F7" s="1561"/>
      <c r="G7" s="1810"/>
      <c r="H7" s="1541"/>
      <c r="I7" s="1539"/>
      <c r="J7" s="1561" t="s">
        <v>4426</v>
      </c>
      <c r="K7" s="1561"/>
      <c r="L7" s="1561"/>
      <c r="M7" s="1561"/>
      <c r="N7" s="1561"/>
      <c r="O7" s="1561"/>
      <c r="P7" s="1561"/>
      <c r="Q7" s="1541"/>
    </row>
    <row r="8" spans="1:17">
      <c r="A8" s="1539"/>
      <c r="B8" s="1561" t="s">
        <v>3703</v>
      </c>
      <c r="C8" s="1561"/>
      <c r="D8" s="1561"/>
      <c r="E8" s="1561"/>
      <c r="F8" s="1561"/>
      <c r="G8" s="1810"/>
      <c r="H8" s="1541"/>
      <c r="I8" s="1539"/>
      <c r="J8" s="1561" t="s">
        <v>3704</v>
      </c>
      <c r="K8" s="1561"/>
      <c r="L8" s="1561"/>
      <c r="M8" s="1561"/>
      <c r="N8" s="1561"/>
      <c r="O8" s="1561"/>
      <c r="P8" s="1561"/>
      <c r="Q8" s="1541"/>
    </row>
    <row r="9" spans="1:17">
      <c r="A9" s="1539" t="s">
        <v>2315</v>
      </c>
      <c r="B9" s="1561" t="s">
        <v>3705</v>
      </c>
      <c r="C9" s="1561"/>
      <c r="D9" s="1561"/>
      <c r="E9" s="1561"/>
      <c r="F9" s="1561"/>
      <c r="G9" s="1810"/>
      <c r="H9" s="1541"/>
      <c r="I9" s="1539"/>
      <c r="J9" s="1561" t="s">
        <v>3706</v>
      </c>
      <c r="K9" s="1561"/>
      <c r="L9" s="1561"/>
      <c r="M9" s="1561"/>
      <c r="N9" s="1561"/>
      <c r="O9" s="1561"/>
      <c r="P9" s="1561"/>
      <c r="Q9" s="1541"/>
    </row>
    <row r="10" spans="1:17">
      <c r="A10" s="1539"/>
      <c r="B10" s="1561" t="s">
        <v>3707</v>
      </c>
      <c r="C10" s="1561"/>
      <c r="D10" s="1561"/>
      <c r="E10" s="1561"/>
      <c r="F10" s="1561"/>
      <c r="G10" s="1810"/>
      <c r="H10" s="1541"/>
      <c r="I10" s="1539"/>
      <c r="J10" s="1561" t="s">
        <v>3708</v>
      </c>
      <c r="K10" s="1561"/>
      <c r="L10" s="1561"/>
      <c r="M10" s="1561"/>
      <c r="N10" s="1561"/>
      <c r="O10" s="1561"/>
      <c r="P10" s="1561"/>
      <c r="Q10" s="1541"/>
    </row>
    <row r="11" spans="1:17">
      <c r="A11" s="1539"/>
      <c r="B11" s="1561" t="s">
        <v>3709</v>
      </c>
      <c r="C11" s="1561"/>
      <c r="D11" s="1561"/>
      <c r="E11" s="1561"/>
      <c r="F11" s="1561"/>
      <c r="G11" s="1810"/>
      <c r="H11" s="1541"/>
      <c r="I11" s="1539" t="s">
        <v>3710</v>
      </c>
      <c r="J11" s="1561" t="s">
        <v>4427</v>
      </c>
      <c r="K11" s="1561"/>
      <c r="L11" s="1561"/>
      <c r="M11" s="1561"/>
      <c r="N11" s="1561"/>
      <c r="O11" s="1561"/>
      <c r="P11" s="1561"/>
      <c r="Q11" s="1541"/>
    </row>
    <row r="12" spans="1:17">
      <c r="A12" s="1539" t="s">
        <v>2316</v>
      </c>
      <c r="B12" s="1561" t="s">
        <v>3711</v>
      </c>
      <c r="C12" s="1561"/>
      <c r="D12" s="1561"/>
      <c r="E12" s="1561"/>
      <c r="F12" s="1561"/>
      <c r="G12" s="1810"/>
      <c r="H12" s="1541"/>
      <c r="I12" s="1539"/>
      <c r="J12" s="1561" t="s">
        <v>3712</v>
      </c>
      <c r="K12" s="1561"/>
      <c r="L12" s="1561"/>
      <c r="M12" s="1561"/>
      <c r="N12" s="1561"/>
      <c r="O12" s="1561"/>
      <c r="P12" s="1561"/>
      <c r="Q12" s="1541"/>
    </row>
    <row r="13" spans="1:17">
      <c r="A13" s="1539"/>
      <c r="B13" s="1561" t="s">
        <v>3430</v>
      </c>
      <c r="C13" s="1561"/>
      <c r="D13" s="1561"/>
      <c r="E13" s="1561"/>
      <c r="F13" s="1561"/>
      <c r="G13" s="1810"/>
      <c r="H13" s="1541"/>
      <c r="I13" s="1539"/>
      <c r="J13" s="1561" t="s">
        <v>3713</v>
      </c>
      <c r="K13" s="1561"/>
      <c r="L13" s="1561"/>
      <c r="M13" s="1561"/>
      <c r="N13" s="1561"/>
      <c r="O13" s="1561"/>
      <c r="P13" s="1561"/>
      <c r="Q13" s="1541"/>
    </row>
    <row r="14" spans="1:17">
      <c r="A14" s="1539"/>
      <c r="B14" s="1561" t="s">
        <v>3714</v>
      </c>
      <c r="C14" s="1561"/>
      <c r="D14" s="1561"/>
      <c r="E14" s="1561"/>
      <c r="F14" s="1561"/>
      <c r="G14" s="1810"/>
      <c r="H14" s="1541"/>
      <c r="I14" s="1539" t="s">
        <v>3715</v>
      </c>
      <c r="J14" s="1561" t="s">
        <v>3716</v>
      </c>
      <c r="K14" s="1561"/>
      <c r="L14" s="1561"/>
      <c r="M14" s="1561"/>
      <c r="N14" s="1561"/>
      <c r="O14" s="1561"/>
      <c r="P14" s="1561"/>
      <c r="Q14" s="1541"/>
    </row>
    <row r="15" spans="1:17">
      <c r="A15" s="1539"/>
      <c r="B15" s="1561" t="s">
        <v>2604</v>
      </c>
      <c r="C15" s="1561"/>
      <c r="D15" s="1561"/>
      <c r="E15" s="1561"/>
      <c r="F15" s="1561"/>
      <c r="G15" s="1810"/>
      <c r="H15" s="1541"/>
      <c r="I15" s="1539"/>
      <c r="J15" s="1561" t="s">
        <v>2605</v>
      </c>
      <c r="K15" s="1561"/>
      <c r="L15" s="1561"/>
      <c r="M15" s="1561"/>
      <c r="N15" s="1561"/>
      <c r="O15" s="1561"/>
      <c r="P15" s="1561"/>
      <c r="Q15" s="1541"/>
    </row>
    <row r="16" spans="1:17">
      <c r="A16" s="1539"/>
      <c r="B16" s="1561" t="s">
        <v>3436</v>
      </c>
      <c r="C16" s="1561"/>
      <c r="D16" s="1561"/>
      <c r="E16" s="1561"/>
      <c r="F16" s="1561"/>
      <c r="G16" s="1810"/>
      <c r="H16" s="1541"/>
      <c r="I16" s="1539"/>
      <c r="J16" s="1561" t="s">
        <v>2606</v>
      </c>
      <c r="K16" s="1561"/>
      <c r="L16" s="1561"/>
      <c r="M16" s="1561"/>
      <c r="N16" s="1561"/>
      <c r="O16" s="1561"/>
      <c r="P16" s="1561"/>
      <c r="Q16" s="1541"/>
    </row>
    <row r="17" spans="1:17">
      <c r="A17" s="1539"/>
      <c r="B17" s="1561" t="s">
        <v>3438</v>
      </c>
      <c r="C17" s="1561"/>
      <c r="D17" s="1561"/>
      <c r="E17" s="1561"/>
      <c r="F17" s="1561"/>
      <c r="G17" s="1810"/>
      <c r="H17" s="1541"/>
      <c r="I17" s="1539"/>
      <c r="J17" s="1561" t="s">
        <v>2607</v>
      </c>
      <c r="K17" s="1561"/>
      <c r="L17" s="1561"/>
      <c r="M17" s="1561"/>
      <c r="N17" s="1561"/>
      <c r="O17" s="1561"/>
      <c r="P17" s="1561"/>
      <c r="Q17" s="1541"/>
    </row>
    <row r="18" spans="1:17">
      <c r="A18" s="1539"/>
      <c r="B18" s="1561" t="s">
        <v>2608</v>
      </c>
      <c r="C18" s="1561"/>
      <c r="D18" s="1561"/>
      <c r="E18" s="1561"/>
      <c r="F18" s="1561"/>
      <c r="G18" s="1810"/>
      <c r="H18" s="1541"/>
      <c r="I18" s="1539"/>
      <c r="J18" s="1561" t="s">
        <v>2609</v>
      </c>
      <c r="K18" s="1561"/>
      <c r="L18" s="1561"/>
      <c r="M18" s="1561"/>
      <c r="N18" s="1561"/>
      <c r="O18" s="1561"/>
      <c r="P18" s="1561"/>
      <c r="Q18" s="1541"/>
    </row>
    <row r="19" spans="1:17">
      <c r="A19" s="1539"/>
      <c r="B19" s="1561" t="s">
        <v>695</v>
      </c>
      <c r="C19" s="1561"/>
      <c r="D19" s="1561"/>
      <c r="E19" s="1561"/>
      <c r="F19" s="1561"/>
      <c r="G19" s="1810"/>
      <c r="H19" s="1541"/>
      <c r="I19" s="1539"/>
      <c r="J19" s="1561" t="s">
        <v>696</v>
      </c>
      <c r="K19" s="1561"/>
      <c r="L19" s="1561"/>
      <c r="M19" s="1561"/>
      <c r="N19" s="1561"/>
      <c r="O19" s="1561"/>
      <c r="P19" s="1561"/>
      <c r="Q19" s="1541"/>
    </row>
    <row r="20" spans="1:17">
      <c r="A20" s="1539"/>
      <c r="B20" s="1561" t="s">
        <v>697</v>
      </c>
      <c r="C20" s="1561"/>
      <c r="D20" s="1561"/>
      <c r="E20" s="1561"/>
      <c r="F20" s="1561"/>
      <c r="G20" s="1810"/>
      <c r="H20" s="1541"/>
      <c r="I20" s="1539"/>
      <c r="J20" s="1561" t="s">
        <v>698</v>
      </c>
      <c r="K20" s="1561"/>
      <c r="L20" s="1561"/>
      <c r="M20" s="1561"/>
      <c r="N20" s="1561"/>
      <c r="O20" s="1561"/>
      <c r="P20" s="1561"/>
      <c r="Q20" s="1541"/>
    </row>
    <row r="21" spans="1:17">
      <c r="A21" s="1539"/>
      <c r="B21" s="1561" t="s">
        <v>699</v>
      </c>
      <c r="C21" s="1561"/>
      <c r="D21" s="1561"/>
      <c r="E21" s="1561"/>
      <c r="F21" s="1561"/>
      <c r="G21" s="1810"/>
      <c r="H21" s="1541"/>
      <c r="I21" s="1539"/>
      <c r="J21" s="1561" t="s">
        <v>700</v>
      </c>
      <c r="K21" s="1561"/>
      <c r="L21" s="1561"/>
      <c r="M21" s="1561"/>
      <c r="N21" s="1561"/>
      <c r="O21" s="1561"/>
      <c r="P21" s="1561"/>
      <c r="Q21" s="1541"/>
    </row>
    <row r="22" spans="1:17">
      <c r="A22" s="1539"/>
      <c r="B22" s="1561" t="s">
        <v>701</v>
      </c>
      <c r="C22" s="1561"/>
      <c r="D22" s="1561"/>
      <c r="E22" s="1561"/>
      <c r="F22" s="1561"/>
      <c r="G22" s="1810"/>
      <c r="H22" s="1541"/>
      <c r="I22" s="1539" t="s">
        <v>702</v>
      </c>
      <c r="J22" s="1561" t="s">
        <v>703</v>
      </c>
      <c r="K22" s="1561"/>
      <c r="L22" s="1561"/>
      <c r="M22" s="1561"/>
      <c r="N22" s="1561"/>
      <c r="O22" s="1561"/>
      <c r="P22" s="1561"/>
      <c r="Q22" s="1541"/>
    </row>
    <row r="23" spans="1:17">
      <c r="A23" s="1539"/>
      <c r="B23" s="1561" t="s">
        <v>704</v>
      </c>
      <c r="C23" s="1561"/>
      <c r="D23" s="1561"/>
      <c r="E23" s="1561"/>
      <c r="F23" s="1561"/>
      <c r="G23" s="1810"/>
      <c r="H23" s="1541"/>
      <c r="I23" s="1539"/>
      <c r="J23" s="1561" t="s">
        <v>705</v>
      </c>
      <c r="K23" s="1561"/>
      <c r="L23" s="1561"/>
      <c r="M23" s="1561"/>
      <c r="N23" s="1561"/>
      <c r="O23" s="1561"/>
      <c r="P23" s="1561"/>
      <c r="Q23" s="1541"/>
    </row>
    <row r="24" spans="1:17">
      <c r="A24" s="1539"/>
      <c r="B24" s="1561" t="s">
        <v>706</v>
      </c>
      <c r="C24" s="1561"/>
      <c r="D24" s="1561"/>
      <c r="E24" s="1561"/>
      <c r="F24" s="1561"/>
      <c r="G24" s="1810"/>
      <c r="H24" s="1541"/>
      <c r="I24" s="2280"/>
      <c r="J24" s="1561" t="s">
        <v>707</v>
      </c>
      <c r="K24" s="1561"/>
      <c r="L24" s="1561"/>
      <c r="M24" s="1561"/>
      <c r="N24" s="1561"/>
      <c r="O24" s="1561"/>
      <c r="P24" s="1561"/>
      <c r="Q24" s="1541"/>
    </row>
    <row r="25" spans="1:17">
      <c r="A25" s="1539"/>
      <c r="B25" s="1561" t="s">
        <v>2652</v>
      </c>
      <c r="C25" s="1561"/>
      <c r="D25" s="1561"/>
      <c r="E25" s="1561"/>
      <c r="F25" s="1561"/>
      <c r="G25" s="1810"/>
      <c r="H25" s="1541"/>
      <c r="I25" s="1539" t="s">
        <v>708</v>
      </c>
      <c r="J25" s="1561" t="s">
        <v>709</v>
      </c>
      <c r="K25" s="1561"/>
      <c r="L25" s="1561"/>
      <c r="M25" s="1561"/>
      <c r="N25" s="1561"/>
      <c r="O25" s="1561"/>
      <c r="P25" s="1561"/>
      <c r="Q25" s="1541"/>
    </row>
    <row r="26" spans="1:17">
      <c r="A26" s="1539"/>
      <c r="B26" s="1561" t="s">
        <v>710</v>
      </c>
      <c r="C26" s="1561"/>
      <c r="D26" s="1561"/>
      <c r="E26" s="1561"/>
      <c r="F26" s="1561"/>
      <c r="G26" s="1810"/>
      <c r="H26" s="1541"/>
      <c r="I26" s="1539"/>
      <c r="J26" s="1561" t="s">
        <v>711</v>
      </c>
      <c r="K26" s="1561"/>
      <c r="L26" s="1561"/>
      <c r="M26" s="1561"/>
      <c r="N26" s="1561"/>
      <c r="O26" s="1561"/>
      <c r="P26" s="1561"/>
      <c r="Q26" s="1541"/>
    </row>
    <row r="27" spans="1:17">
      <c r="A27" s="1539"/>
      <c r="B27" s="1561" t="s">
        <v>3382</v>
      </c>
      <c r="C27" s="1561"/>
      <c r="D27" s="1561"/>
      <c r="E27" s="1561"/>
      <c r="F27" s="1561"/>
      <c r="G27" s="1810"/>
      <c r="H27" s="1541"/>
      <c r="I27" s="1539"/>
      <c r="J27" s="1561" t="s">
        <v>712</v>
      </c>
      <c r="K27" s="1561"/>
      <c r="L27" s="1561"/>
      <c r="M27" s="1561"/>
      <c r="N27" s="1561"/>
      <c r="O27" s="1561"/>
      <c r="P27" s="1561"/>
      <c r="Q27" s="1541"/>
    </row>
    <row r="28" spans="1:17">
      <c r="A28" s="1539"/>
      <c r="B28" s="1561" t="s">
        <v>713</v>
      </c>
      <c r="C28" s="1561"/>
      <c r="D28" s="1561"/>
      <c r="E28" s="1561"/>
      <c r="F28" s="1561"/>
      <c r="G28" s="1810"/>
      <c r="H28" s="1541"/>
      <c r="I28" s="1539"/>
      <c r="J28" s="1561" t="s">
        <v>714</v>
      </c>
      <c r="K28" s="1561"/>
      <c r="L28" s="1561"/>
      <c r="M28" s="1561"/>
      <c r="N28" s="1561"/>
      <c r="O28" s="1561"/>
      <c r="P28" s="1561"/>
      <c r="Q28" s="1541"/>
    </row>
    <row r="29" spans="1:17">
      <c r="A29" s="2280"/>
      <c r="B29" s="1561" t="s">
        <v>3580</v>
      </c>
      <c r="C29" s="1561"/>
      <c r="D29" s="1561"/>
      <c r="E29" s="1561"/>
      <c r="F29" s="1561"/>
      <c r="G29" s="1810"/>
      <c r="H29" s="1541"/>
      <c r="I29" s="1539"/>
      <c r="J29" s="1561" t="s">
        <v>715</v>
      </c>
      <c r="K29" s="1561"/>
      <c r="L29" s="1561"/>
      <c r="M29" s="1561"/>
      <c r="N29" s="1561"/>
      <c r="O29" s="1561"/>
      <c r="P29" s="1561"/>
      <c r="Q29" s="1541"/>
    </row>
    <row r="30" spans="1:17">
      <c r="A30" s="2280"/>
      <c r="B30" s="2281" t="s">
        <v>3582</v>
      </c>
      <c r="C30" s="1561"/>
      <c r="D30" s="1561"/>
      <c r="E30" s="1561"/>
      <c r="F30" s="1561"/>
      <c r="G30" s="1810"/>
      <c r="H30" s="1541"/>
      <c r="I30" s="1539"/>
      <c r="J30" s="1561" t="s">
        <v>1946</v>
      </c>
      <c r="K30" s="1561"/>
      <c r="L30" s="1561"/>
      <c r="M30" s="1561"/>
      <c r="N30" s="1561"/>
      <c r="O30" s="1561"/>
      <c r="P30" s="1561"/>
      <c r="Q30" s="1541"/>
    </row>
    <row r="31" spans="1:17">
      <c r="A31" s="2280"/>
      <c r="B31" s="2281" t="s">
        <v>1947</v>
      </c>
      <c r="C31" s="1561"/>
      <c r="D31" s="1561"/>
      <c r="E31" s="1561"/>
      <c r="F31" s="1561"/>
      <c r="G31" s="1810"/>
      <c r="H31" s="1541"/>
      <c r="I31" s="1539"/>
      <c r="J31" s="1561" t="s">
        <v>1948</v>
      </c>
      <c r="K31" s="1561"/>
      <c r="L31" s="1561"/>
      <c r="M31" s="1561"/>
      <c r="N31" s="1561"/>
      <c r="O31" s="1561"/>
      <c r="P31" s="1561"/>
      <c r="Q31" s="1541"/>
    </row>
    <row r="32" spans="1:17">
      <c r="A32" s="2280"/>
      <c r="B32" s="2282" t="s">
        <v>3585</v>
      </c>
      <c r="C32" s="1561"/>
      <c r="D32" s="1561"/>
      <c r="E32" s="1561"/>
      <c r="F32" s="1561"/>
      <c r="G32" s="1810"/>
      <c r="H32" s="1541"/>
      <c r="I32" s="1539" t="s">
        <v>1949</v>
      </c>
      <c r="J32" s="1561" t="s">
        <v>1950</v>
      </c>
      <c r="K32" s="1561"/>
      <c r="L32" s="1561"/>
      <c r="M32" s="1561"/>
      <c r="N32" s="1561"/>
      <c r="O32" s="1561"/>
      <c r="P32" s="1561"/>
      <c r="Q32" s="1541"/>
    </row>
    <row r="33" spans="1:17">
      <c r="A33" s="2280"/>
      <c r="B33" s="2281" t="s">
        <v>1951</v>
      </c>
      <c r="C33" s="1561"/>
      <c r="D33" s="1561"/>
      <c r="E33" s="1561"/>
      <c r="F33" s="1561"/>
      <c r="G33" s="1810"/>
      <c r="H33" s="1541"/>
      <c r="I33" s="1539"/>
      <c r="J33" s="1561" t="s">
        <v>1952</v>
      </c>
      <c r="K33" s="1561"/>
      <c r="L33" s="1561"/>
      <c r="M33" s="1561"/>
      <c r="N33" s="1561"/>
      <c r="O33" s="1561"/>
      <c r="P33" s="1831"/>
      <c r="Q33" s="1541"/>
    </row>
    <row r="34" spans="1:17">
      <c r="A34" s="2280"/>
      <c r="B34" s="2281" t="s">
        <v>1953</v>
      </c>
      <c r="C34" s="1561"/>
      <c r="D34" s="1561"/>
      <c r="E34" s="1561"/>
      <c r="F34" s="1561"/>
      <c r="G34" s="1810"/>
      <c r="H34" s="1541"/>
      <c r="I34" s="1539"/>
      <c r="J34" s="1561" t="s">
        <v>1954</v>
      </c>
      <c r="K34" s="1561"/>
      <c r="L34" s="1561"/>
      <c r="M34" s="1561"/>
      <c r="N34" s="1561"/>
      <c r="O34" s="1561"/>
      <c r="P34" s="1831"/>
      <c r="Q34" s="1541"/>
    </row>
    <row r="35" spans="1:17">
      <c r="A35" s="2280"/>
      <c r="B35" s="1561" t="s">
        <v>1955</v>
      </c>
      <c r="C35" s="1561"/>
      <c r="D35" s="1561"/>
      <c r="E35" s="1561"/>
      <c r="F35" s="1561"/>
      <c r="G35" s="1810"/>
      <c r="H35" s="1541"/>
      <c r="I35" s="1539"/>
      <c r="J35" s="1561" t="s">
        <v>1956</v>
      </c>
      <c r="K35" s="1561"/>
      <c r="L35" s="1561"/>
      <c r="M35" s="1561"/>
      <c r="N35" s="1561"/>
      <c r="O35" s="1561"/>
      <c r="P35" s="1831"/>
      <c r="Q35" s="1541"/>
    </row>
    <row r="36" spans="1:17">
      <c r="A36" s="2280"/>
      <c r="B36" s="1561"/>
      <c r="C36" s="1561"/>
      <c r="D36" s="1561"/>
      <c r="E36" s="1561"/>
      <c r="F36" s="1561"/>
      <c r="G36" s="1810"/>
      <c r="H36" s="1541"/>
      <c r="I36" s="2283" t="s">
        <v>1957</v>
      </c>
      <c r="J36" s="2284" t="s">
        <v>1958</v>
      </c>
      <c r="K36" s="1561"/>
      <c r="L36" s="1561"/>
      <c r="M36" s="1561"/>
      <c r="N36" s="1561"/>
      <c r="O36" s="1561"/>
      <c r="P36" s="1561"/>
      <c r="Q36" s="1541"/>
    </row>
    <row r="37" spans="1:17">
      <c r="A37" s="2180"/>
      <c r="B37" s="1577"/>
      <c r="C37" s="2173"/>
      <c r="D37" s="1913"/>
      <c r="E37" s="1913"/>
      <c r="F37" s="3459" t="s">
        <v>4627</v>
      </c>
      <c r="G37" s="3460"/>
      <c r="H37" s="2516" t="s">
        <v>3596</v>
      </c>
      <c r="I37" s="2576" t="s">
        <v>3596</v>
      </c>
      <c r="J37" s="2728"/>
      <c r="K37" s="1818" t="s">
        <v>1959</v>
      </c>
      <c r="L37" s="2285"/>
      <c r="M37" s="1818" t="s">
        <v>1960</v>
      </c>
      <c r="N37" s="1818"/>
      <c r="O37" s="1818"/>
      <c r="P37" s="1818"/>
      <c r="Q37" s="1969"/>
    </row>
    <row r="38" spans="1:17">
      <c r="A38" s="2181"/>
      <c r="B38" s="1990" t="s">
        <v>1961</v>
      </c>
      <c r="C38" s="1540"/>
      <c r="D38" s="1990" t="s">
        <v>1962</v>
      </c>
      <c r="E38" s="1990" t="s">
        <v>3590</v>
      </c>
      <c r="F38" s="1990" t="s">
        <v>3590</v>
      </c>
      <c r="G38" s="2286" t="s">
        <v>3590</v>
      </c>
      <c r="H38" s="2723" t="s">
        <v>4233</v>
      </c>
      <c r="I38" s="2576" t="s">
        <v>4233</v>
      </c>
      <c r="J38" s="2728"/>
      <c r="K38" s="1540" t="s">
        <v>1788</v>
      </c>
      <c r="L38" s="1540"/>
      <c r="M38" s="1990" t="s">
        <v>1963</v>
      </c>
      <c r="N38" s="1990" t="s">
        <v>1964</v>
      </c>
      <c r="O38" s="1555" t="s">
        <v>2330</v>
      </c>
      <c r="P38" s="1813"/>
      <c r="Q38" s="1965"/>
    </row>
    <row r="39" spans="1:17">
      <c r="A39" s="2181"/>
      <c r="B39" s="1990" t="s">
        <v>1965</v>
      </c>
      <c r="C39" s="1990" t="s">
        <v>3592</v>
      </c>
      <c r="D39" s="1990" t="s">
        <v>3593</v>
      </c>
      <c r="E39" s="1990" t="s">
        <v>3594</v>
      </c>
      <c r="F39" s="1990" t="s">
        <v>3595</v>
      </c>
      <c r="G39" s="2287" t="s">
        <v>3595</v>
      </c>
      <c r="H39" s="2723" t="s">
        <v>4235</v>
      </c>
      <c r="I39" s="2576" t="s">
        <v>4237</v>
      </c>
      <c r="J39" s="2728"/>
      <c r="K39" s="1990" t="s">
        <v>3596</v>
      </c>
      <c r="L39" s="1990" t="s">
        <v>3596</v>
      </c>
      <c r="M39" s="1990" t="s">
        <v>531</v>
      </c>
      <c r="N39" s="1990" t="s">
        <v>531</v>
      </c>
      <c r="O39" s="1555" t="s">
        <v>531</v>
      </c>
      <c r="P39" s="1832" t="s">
        <v>1966</v>
      </c>
      <c r="Q39" s="1914" t="s">
        <v>1967</v>
      </c>
    </row>
    <row r="40" spans="1:17">
      <c r="A40" s="2181" t="s">
        <v>1728</v>
      </c>
      <c r="B40" s="1990" t="s">
        <v>1968</v>
      </c>
      <c r="C40" s="1990" t="s">
        <v>3602</v>
      </c>
      <c r="D40" s="1990" t="s">
        <v>3603</v>
      </c>
      <c r="E40" s="1990" t="s">
        <v>1963</v>
      </c>
      <c r="F40" s="1990" t="s">
        <v>3605</v>
      </c>
      <c r="G40" s="2287" t="s">
        <v>3606</v>
      </c>
      <c r="H40" s="2723" t="s">
        <v>4234</v>
      </c>
      <c r="I40" s="2576" t="s">
        <v>4238</v>
      </c>
      <c r="J40" s="2728"/>
      <c r="K40" s="1990" t="s">
        <v>1397</v>
      </c>
      <c r="L40" s="1990" t="s">
        <v>1970</v>
      </c>
      <c r="M40" s="1990" t="s">
        <v>3608</v>
      </c>
      <c r="N40" s="1990" t="s">
        <v>3608</v>
      </c>
      <c r="O40" s="1555" t="s">
        <v>3608</v>
      </c>
      <c r="P40" s="1832" t="s">
        <v>1971</v>
      </c>
      <c r="Q40" s="1914" t="s">
        <v>1731</v>
      </c>
    </row>
    <row r="41" spans="1:17">
      <c r="A41" s="2183" t="s">
        <v>1731</v>
      </c>
      <c r="B41" s="1557" t="s">
        <v>3021</v>
      </c>
      <c r="C41" s="1557" t="s">
        <v>3022</v>
      </c>
      <c r="D41" s="1557" t="s">
        <v>3023</v>
      </c>
      <c r="E41" s="1557" t="s">
        <v>3024</v>
      </c>
      <c r="F41" s="1557" t="s">
        <v>2346</v>
      </c>
      <c r="G41" s="2288" t="s">
        <v>2347</v>
      </c>
      <c r="H41" s="2724" t="s">
        <v>2348</v>
      </c>
      <c r="I41" s="2729"/>
      <c r="J41" s="2622" t="s">
        <v>4236</v>
      </c>
      <c r="K41" s="1557" t="s">
        <v>2349</v>
      </c>
      <c r="L41" s="1557" t="s">
        <v>2350</v>
      </c>
      <c r="M41" s="1557" t="s">
        <v>2351</v>
      </c>
      <c r="N41" s="1557" t="s">
        <v>2352</v>
      </c>
      <c r="O41" s="1558" t="s">
        <v>2353</v>
      </c>
      <c r="P41" s="1916" t="s">
        <v>181</v>
      </c>
      <c r="Q41" s="1917"/>
    </row>
    <row r="42" spans="1:17">
      <c r="A42" s="2183">
        <v>1</v>
      </c>
      <c r="B42" s="1543" t="s">
        <v>5458</v>
      </c>
      <c r="C42" s="1543" t="s">
        <v>5472</v>
      </c>
      <c r="D42" s="1543" t="s">
        <v>1788</v>
      </c>
      <c r="E42" s="1543" t="s">
        <v>1788</v>
      </c>
      <c r="F42" s="1543" t="s">
        <v>1788</v>
      </c>
      <c r="G42" s="2289" t="s">
        <v>1788</v>
      </c>
      <c r="H42" s="1885">
        <v>875</v>
      </c>
      <c r="I42" s="2730" t="s">
        <v>1788</v>
      </c>
      <c r="J42" s="1885"/>
      <c r="K42" s="1878" t="s">
        <v>1788</v>
      </c>
      <c r="L42" s="1878"/>
      <c r="M42" s="1857">
        <v>0</v>
      </c>
      <c r="N42" s="1857">
        <v>78334</v>
      </c>
      <c r="O42" s="1857" t="s">
        <v>1788</v>
      </c>
      <c r="P42" s="2290">
        <f t="shared" ref="P42:P55" si="0">SUM(M42:O42)</f>
        <v>78334</v>
      </c>
      <c r="Q42" s="1917">
        <v>1</v>
      </c>
    </row>
    <row r="43" spans="1:17">
      <c r="A43" s="2183">
        <v>2</v>
      </c>
      <c r="B43" s="1543" t="s">
        <v>5459</v>
      </c>
      <c r="C43" s="1543" t="s">
        <v>5472</v>
      </c>
      <c r="D43" s="1543"/>
      <c r="E43" s="1543"/>
      <c r="F43" s="1543"/>
      <c r="G43" s="2289"/>
      <c r="H43" s="1885">
        <v>190698</v>
      </c>
      <c r="I43" s="2730"/>
      <c r="J43" s="1885"/>
      <c r="K43" s="1878"/>
      <c r="L43" s="1878"/>
      <c r="M43" s="1878">
        <v>252887</v>
      </c>
      <c r="N43" s="1878">
        <v>3938016</v>
      </c>
      <c r="O43" s="1878"/>
      <c r="P43" s="2291">
        <f t="shared" si="0"/>
        <v>4190903</v>
      </c>
      <c r="Q43" s="1917">
        <v>2</v>
      </c>
    </row>
    <row r="44" spans="1:17">
      <c r="A44" s="2183">
        <v>3</v>
      </c>
      <c r="B44" s="1543" t="s">
        <v>5460</v>
      </c>
      <c r="C44" s="1543"/>
      <c r="D44" s="1543"/>
      <c r="E44" s="1543"/>
      <c r="F44" s="1543"/>
      <c r="G44" s="2289"/>
      <c r="H44" s="1885">
        <v>229</v>
      </c>
      <c r="I44" s="2730"/>
      <c r="J44" s="1885"/>
      <c r="K44" s="1878"/>
      <c r="L44" s="1878"/>
      <c r="M44" s="1878">
        <v>92</v>
      </c>
      <c r="N44" s="1878">
        <v>2645</v>
      </c>
      <c r="O44" s="1878"/>
      <c r="P44" s="2291">
        <f t="shared" si="0"/>
        <v>2737</v>
      </c>
      <c r="Q44" s="1917">
        <v>3</v>
      </c>
    </row>
    <row r="45" spans="1:17">
      <c r="A45" s="2183">
        <v>4</v>
      </c>
      <c r="B45" s="1543" t="s">
        <v>5461</v>
      </c>
      <c r="C45" s="1543" t="s">
        <v>5472</v>
      </c>
      <c r="D45" s="1543"/>
      <c r="E45" s="1543"/>
      <c r="F45" s="1543"/>
      <c r="G45" s="2289"/>
      <c r="H45" s="1885">
        <v>9628</v>
      </c>
      <c r="I45" s="2730"/>
      <c r="J45" s="1885"/>
      <c r="K45" s="1878"/>
      <c r="L45" s="1878"/>
      <c r="M45" s="1878">
        <v>0</v>
      </c>
      <c r="N45" s="1878">
        <v>461982</v>
      </c>
      <c r="O45" s="1878"/>
      <c r="P45" s="2291">
        <f t="shared" si="0"/>
        <v>461982</v>
      </c>
      <c r="Q45" s="1974">
        <v>4</v>
      </c>
    </row>
    <row r="46" spans="1:17">
      <c r="A46" s="2183">
        <v>5</v>
      </c>
      <c r="B46" s="1543" t="s">
        <v>5462</v>
      </c>
      <c r="C46" s="1543"/>
      <c r="D46" s="1543"/>
      <c r="E46" s="1543"/>
      <c r="F46" s="1543"/>
      <c r="G46" s="2289"/>
      <c r="H46" s="1885">
        <v>0</v>
      </c>
      <c r="I46" s="2730"/>
      <c r="J46" s="1885"/>
      <c r="K46" s="1878"/>
      <c r="L46" s="1878"/>
      <c r="M46" s="1878">
        <v>0</v>
      </c>
      <c r="N46" s="1878">
        <v>0</v>
      </c>
      <c r="O46" s="1878">
        <v>11617</v>
      </c>
      <c r="P46" s="2291">
        <f t="shared" si="0"/>
        <v>11617</v>
      </c>
      <c r="Q46" s="1917">
        <v>5</v>
      </c>
    </row>
    <row r="47" spans="1:17">
      <c r="A47" s="2183">
        <v>6</v>
      </c>
      <c r="B47" s="1543" t="s">
        <v>5463</v>
      </c>
      <c r="C47" s="1543" t="s">
        <v>5388</v>
      </c>
      <c r="D47" s="1543"/>
      <c r="E47" s="1543"/>
      <c r="F47" s="1543"/>
      <c r="G47" s="2289"/>
      <c r="H47" s="1885">
        <v>581</v>
      </c>
      <c r="I47" s="2730"/>
      <c r="J47" s="1885"/>
      <c r="K47" s="1878"/>
      <c r="L47" s="1878"/>
      <c r="M47" s="1878">
        <v>0</v>
      </c>
      <c r="N47" s="1878">
        <v>12196</v>
      </c>
      <c r="O47" s="1878"/>
      <c r="P47" s="2291">
        <f t="shared" si="0"/>
        <v>12196</v>
      </c>
      <c r="Q47" s="1917">
        <v>6</v>
      </c>
    </row>
    <row r="48" spans="1:17">
      <c r="A48" s="2183">
        <v>7</v>
      </c>
      <c r="B48" s="1543" t="s">
        <v>5464</v>
      </c>
      <c r="C48" s="1543" t="s">
        <v>5388</v>
      </c>
      <c r="D48" s="1543"/>
      <c r="E48" s="1543"/>
      <c r="F48" s="1543"/>
      <c r="G48" s="2289"/>
      <c r="H48" s="1885">
        <v>1000</v>
      </c>
      <c r="I48" s="2730"/>
      <c r="J48" s="1885"/>
      <c r="K48" s="1878"/>
      <c r="L48" s="1878"/>
      <c r="M48" s="1878">
        <v>0</v>
      </c>
      <c r="N48" s="1878">
        <v>100580</v>
      </c>
      <c r="O48" s="1878"/>
      <c r="P48" s="2291">
        <f t="shared" si="0"/>
        <v>100580</v>
      </c>
      <c r="Q48" s="1917">
        <v>7</v>
      </c>
    </row>
    <row r="49" spans="1:17">
      <c r="A49" s="2183">
        <v>8</v>
      </c>
      <c r="B49" s="1543" t="s">
        <v>5465</v>
      </c>
      <c r="C49" s="1543" t="s">
        <v>5388</v>
      </c>
      <c r="D49" s="1543"/>
      <c r="E49" s="1543"/>
      <c r="F49" s="1543"/>
      <c r="G49" s="2289"/>
      <c r="H49" s="1885">
        <v>34</v>
      </c>
      <c r="I49" s="2730"/>
      <c r="J49" s="1885"/>
      <c r="K49" s="1878"/>
      <c r="L49" s="1878"/>
      <c r="M49" s="1878">
        <v>0</v>
      </c>
      <c r="N49" s="1878">
        <v>6107</v>
      </c>
      <c r="O49" s="1878"/>
      <c r="P49" s="2291">
        <f t="shared" si="0"/>
        <v>6107</v>
      </c>
      <c r="Q49" s="1917">
        <v>8</v>
      </c>
    </row>
    <row r="50" spans="1:17">
      <c r="A50" s="2183">
        <v>9</v>
      </c>
      <c r="B50" s="1543" t="s">
        <v>5466</v>
      </c>
      <c r="C50" s="1543"/>
      <c r="D50" s="1543"/>
      <c r="E50" s="1543"/>
      <c r="F50" s="1543"/>
      <c r="G50" s="2289"/>
      <c r="H50" s="1885">
        <v>0</v>
      </c>
      <c r="I50" s="2730"/>
      <c r="J50" s="1885"/>
      <c r="K50" s="1878"/>
      <c r="L50" s="1878"/>
      <c r="M50" s="1878">
        <v>5845</v>
      </c>
      <c r="N50" s="1878">
        <v>0</v>
      </c>
      <c r="O50" s="1878"/>
      <c r="P50" s="2291">
        <f t="shared" si="0"/>
        <v>5845</v>
      </c>
      <c r="Q50" s="1917">
        <v>9</v>
      </c>
    </row>
    <row r="51" spans="1:17">
      <c r="A51" s="2183">
        <v>10</v>
      </c>
      <c r="B51" s="1543" t="s">
        <v>5467</v>
      </c>
      <c r="C51" s="1543" t="s">
        <v>5388</v>
      </c>
      <c r="D51" s="1543"/>
      <c r="E51" s="1543"/>
      <c r="F51" s="1543"/>
      <c r="G51" s="2289"/>
      <c r="H51" s="1885">
        <v>213</v>
      </c>
      <c r="I51" s="2730"/>
      <c r="J51" s="1885"/>
      <c r="K51" s="1878"/>
      <c r="L51" s="1878"/>
      <c r="M51" s="1878">
        <v>0</v>
      </c>
      <c r="N51" s="1878">
        <v>24948</v>
      </c>
      <c r="O51" s="1878"/>
      <c r="P51" s="2291">
        <f t="shared" si="0"/>
        <v>24948</v>
      </c>
      <c r="Q51" s="1917">
        <v>10</v>
      </c>
    </row>
    <row r="52" spans="1:17">
      <c r="A52" s="2183">
        <v>11</v>
      </c>
      <c r="B52" s="1543" t="s">
        <v>5468</v>
      </c>
      <c r="C52" s="1543"/>
      <c r="D52" s="1543"/>
      <c r="E52" s="1543"/>
      <c r="F52" s="1543"/>
      <c r="G52" s="2289"/>
      <c r="H52" s="1885">
        <v>65226</v>
      </c>
      <c r="I52" s="2730"/>
      <c r="J52" s="1885"/>
      <c r="K52" s="1878"/>
      <c r="L52" s="1878"/>
      <c r="M52" s="1878">
        <v>0</v>
      </c>
      <c r="N52" s="1878">
        <v>1468950</v>
      </c>
      <c r="O52" s="1878"/>
      <c r="P52" s="2291">
        <f t="shared" si="0"/>
        <v>1468950</v>
      </c>
      <c r="Q52" s="2183">
        <v>11</v>
      </c>
    </row>
    <row r="53" spans="1:17">
      <c r="A53" s="2183">
        <v>12</v>
      </c>
      <c r="B53" s="1543" t="s">
        <v>5469</v>
      </c>
      <c r="C53" s="1543"/>
      <c r="D53" s="1543"/>
      <c r="E53" s="1543"/>
      <c r="F53" s="1543"/>
      <c r="G53" s="2289"/>
      <c r="H53" s="1885">
        <v>15704</v>
      </c>
      <c r="I53" s="2730"/>
      <c r="J53" s="1885"/>
      <c r="K53" s="1878"/>
      <c r="L53" s="1878"/>
      <c r="M53" s="1878">
        <v>0</v>
      </c>
      <c r="N53" s="1878">
        <v>366645</v>
      </c>
      <c r="O53" s="1878"/>
      <c r="P53" s="2291">
        <f t="shared" si="0"/>
        <v>366645</v>
      </c>
      <c r="Q53" s="2183">
        <v>12</v>
      </c>
    </row>
    <row r="54" spans="1:17" s="2936" customFormat="1">
      <c r="A54" s="2183">
        <v>13</v>
      </c>
      <c r="B54" s="1543" t="s">
        <v>5470</v>
      </c>
      <c r="C54" s="1543"/>
      <c r="D54" s="1543"/>
      <c r="E54" s="1543"/>
      <c r="F54" s="1543"/>
      <c r="G54" s="2289"/>
      <c r="H54" s="1917"/>
      <c r="I54" s="2730"/>
      <c r="J54" s="1885"/>
      <c r="K54" s="1878"/>
      <c r="L54" s="1878"/>
      <c r="M54" s="1878">
        <v>0</v>
      </c>
      <c r="N54" s="1878">
        <v>22973</v>
      </c>
      <c r="O54" s="1878"/>
      <c r="P54" s="2291">
        <f t="shared" si="0"/>
        <v>22973</v>
      </c>
      <c r="Q54" s="2183">
        <v>13</v>
      </c>
    </row>
    <row r="55" spans="1:17" s="2936" customFormat="1">
      <c r="A55" s="2183">
        <v>14</v>
      </c>
      <c r="B55" s="1543" t="s">
        <v>5471</v>
      </c>
      <c r="C55" s="1543"/>
      <c r="D55" s="1543"/>
      <c r="E55" s="1543"/>
      <c r="F55" s="1543"/>
      <c r="G55" s="2289">
        <v>121</v>
      </c>
      <c r="H55" s="1917"/>
      <c r="I55" s="2730"/>
      <c r="J55" s="1885">
        <v>0</v>
      </c>
      <c r="K55" s="1878"/>
      <c r="L55" s="1878"/>
      <c r="M55" s="1878">
        <v>5575000</v>
      </c>
      <c r="N55" s="1878">
        <v>0</v>
      </c>
      <c r="O55" s="1878"/>
      <c r="P55" s="2291">
        <f t="shared" si="0"/>
        <v>5575000</v>
      </c>
      <c r="Q55" s="2183">
        <v>14</v>
      </c>
    </row>
    <row r="56" spans="1:17">
      <c r="A56" s="2183">
        <v>15</v>
      </c>
      <c r="B56" s="1543" t="s">
        <v>1189</v>
      </c>
      <c r="C56" s="1543"/>
      <c r="D56" s="1543"/>
      <c r="E56" s="1543"/>
      <c r="F56" s="1543"/>
      <c r="G56" s="2289"/>
      <c r="H56" s="1917"/>
      <c r="I56" s="2730"/>
      <c r="J56" s="1885"/>
      <c r="K56" s="1878"/>
      <c r="L56" s="1878"/>
      <c r="M56" s="1878">
        <f>+M122</f>
        <v>50418381</v>
      </c>
      <c r="N56" s="1878">
        <f t="shared" ref="N56:P56" si="1">+N122</f>
        <v>234757263</v>
      </c>
      <c r="O56" s="1878">
        <f t="shared" si="1"/>
        <v>16465392</v>
      </c>
      <c r="P56" s="1878">
        <f t="shared" si="1"/>
        <v>301641036</v>
      </c>
      <c r="Q56" s="2183">
        <v>15</v>
      </c>
    </row>
    <row r="57" spans="1:17" ht="15.75" thickBot="1">
      <c r="A57" s="2183">
        <v>16</v>
      </c>
      <c r="B57" s="2292" t="s">
        <v>2331</v>
      </c>
      <c r="C57" s="2293"/>
      <c r="D57" s="2293"/>
      <c r="E57" s="2293"/>
      <c r="F57" s="2293"/>
      <c r="G57" s="2294"/>
      <c r="H57" s="2517"/>
      <c r="I57" s="2731"/>
      <c r="J57" s="2732">
        <f>SUM(J42:J56)</f>
        <v>0</v>
      </c>
      <c r="K57" s="2295">
        <f t="shared" ref="K57:L57" si="2">SUM(K42:K56)</f>
        <v>0</v>
      </c>
      <c r="L57" s="2295">
        <f t="shared" si="2"/>
        <v>0</v>
      </c>
      <c r="M57" s="2296">
        <f>SUM(M42:M56)</f>
        <v>56252205</v>
      </c>
      <c r="N57" s="2296">
        <f>SUM(N42:N56)</f>
        <v>241240639</v>
      </c>
      <c r="O57" s="2296">
        <f>SUM(O42:O56)</f>
        <v>16477009</v>
      </c>
      <c r="P57" s="2296">
        <f>SUM(P42:P56)</f>
        <v>313969853</v>
      </c>
      <c r="Q57" s="2183">
        <v>16</v>
      </c>
    </row>
    <row r="58" spans="1:17">
      <c r="A58" s="1576"/>
      <c r="B58" s="1576"/>
      <c r="C58" s="1576"/>
      <c r="D58" s="1576"/>
      <c r="E58" s="1576"/>
      <c r="F58" s="1576"/>
      <c r="G58" s="1899"/>
      <c r="H58" s="1576"/>
      <c r="I58" s="1947"/>
      <c r="J58" s="1947"/>
    </row>
    <row r="59" spans="1:17">
      <c r="A59" s="2789" t="s">
        <v>4677</v>
      </c>
      <c r="B59" s="2659"/>
      <c r="C59" s="2570"/>
      <c r="D59" s="2570"/>
      <c r="E59" s="1576"/>
      <c r="F59" s="1576"/>
      <c r="G59" s="1899"/>
      <c r="H59" s="1576"/>
      <c r="I59" s="2789" t="s">
        <v>4677</v>
      </c>
      <c r="J59" s="2659"/>
      <c r="K59" s="2570"/>
      <c r="L59" s="2570"/>
    </row>
    <row r="60" spans="1:17">
      <c r="A60" s="1576" t="s">
        <v>1972</v>
      </c>
      <c r="B60" s="1576"/>
      <c r="C60" s="1576"/>
      <c r="D60" s="1576"/>
      <c r="E60" s="1576"/>
      <c r="F60" s="1576"/>
      <c r="G60" s="1899"/>
      <c r="H60" s="1576"/>
      <c r="I60" s="2570" t="s">
        <v>1973</v>
      </c>
      <c r="J60" s="2570"/>
      <c r="K60" s="1576"/>
      <c r="L60" s="1576"/>
      <c r="M60" s="1576"/>
      <c r="N60" s="1576"/>
      <c r="O60" s="1576"/>
      <c r="P60" s="1576"/>
      <c r="Q60" s="1576"/>
    </row>
    <row r="61" spans="1:17" ht="18">
      <c r="A61" s="2298" t="s">
        <v>419</v>
      </c>
      <c r="B61" s="2263"/>
      <c r="C61" s="2263"/>
      <c r="D61" s="2263"/>
      <c r="E61" s="2263"/>
      <c r="F61" s="2263"/>
      <c r="G61" s="2278"/>
      <c r="H61" s="2263"/>
      <c r="I61" s="1947"/>
      <c r="J61" s="1947"/>
    </row>
    <row r="62" spans="1:17" ht="15.75">
      <c r="A62" s="2262"/>
      <c r="B62" s="1997"/>
      <c r="G62" s="1897"/>
      <c r="I62" s="1947"/>
      <c r="J62" s="1947"/>
    </row>
    <row r="63" spans="1:17" ht="16.5" thickBot="1">
      <c r="A63" s="2299" t="str">
        <f>'Data Sheet'!$C$25</f>
        <v xml:space="preserve">New York State Electric &amp; Gas Corporation </v>
      </c>
      <c r="B63" s="2262"/>
      <c r="C63" s="2262"/>
      <c r="D63" s="2262"/>
      <c r="E63" s="2300" t="str">
        <f>'Data Sheet'!$C$40</f>
        <v xml:space="preserve"> </v>
      </c>
      <c r="F63" s="2262"/>
      <c r="G63" s="2301" t="str">
        <f>'Data Sheet'!$C$38</f>
        <v>12/31/2017</v>
      </c>
      <c r="H63" s="2262"/>
      <c r="I63" s="2725" t="str">
        <f>'Data Sheet'!$C$25</f>
        <v xml:space="preserve">New York State Electric &amp; Gas Corporation </v>
      </c>
      <c r="J63" s="2503"/>
      <c r="K63" s="2262"/>
      <c r="L63" s="2262"/>
      <c r="M63" s="2262"/>
      <c r="N63" s="2262"/>
      <c r="O63" s="2300" t="str">
        <f>'Data Sheet'!$C$40</f>
        <v xml:space="preserve"> </v>
      </c>
      <c r="P63" s="1583" t="str">
        <f>'Data Sheet'!$C$38</f>
        <v>12/31/2017</v>
      </c>
    </row>
    <row r="64" spans="1:17">
      <c r="A64" s="2302"/>
      <c r="B64" s="2303"/>
      <c r="C64" s="2303"/>
      <c r="D64" s="2303"/>
      <c r="E64" s="2303"/>
      <c r="F64" s="2303"/>
      <c r="G64" s="2303"/>
      <c r="H64" s="2303"/>
      <c r="I64" s="2497"/>
      <c r="J64" s="2498"/>
      <c r="K64" s="2303"/>
      <c r="L64" s="2303"/>
      <c r="M64" s="2303"/>
      <c r="N64" s="2303"/>
      <c r="O64" s="2303"/>
      <c r="P64" s="2303"/>
      <c r="Q64" s="2304"/>
    </row>
    <row r="65" spans="1:17">
      <c r="A65" s="2027" t="s">
        <v>3698</v>
      </c>
      <c r="B65" s="1576"/>
      <c r="C65" s="1576"/>
      <c r="D65" s="1576"/>
      <c r="E65" s="1576"/>
      <c r="F65" s="1576"/>
      <c r="G65" s="2278"/>
      <c r="H65" s="2278"/>
      <c r="I65" s="2576" t="s">
        <v>3699</v>
      </c>
      <c r="J65" s="2570"/>
      <c r="K65" s="1576"/>
      <c r="L65" s="1576"/>
      <c r="M65" s="1576"/>
      <c r="N65" s="1576"/>
      <c r="O65" s="1576"/>
      <c r="P65" s="1576"/>
      <c r="Q65" s="1541"/>
    </row>
    <row r="66" spans="1:17">
      <c r="A66" s="2027" t="s">
        <v>3700</v>
      </c>
      <c r="B66" s="1576"/>
      <c r="C66" s="1576"/>
      <c r="D66" s="1576"/>
      <c r="E66" s="1576"/>
      <c r="F66" s="1576"/>
      <c r="G66" s="2278"/>
      <c r="H66" s="2278"/>
      <c r="I66" s="2576" t="s">
        <v>3701</v>
      </c>
      <c r="J66" s="2570"/>
      <c r="K66" s="1576"/>
      <c r="L66" s="1576"/>
      <c r="M66" s="1576"/>
      <c r="N66" s="1576"/>
      <c r="O66" s="1576"/>
      <c r="P66" s="1576"/>
      <c r="Q66" s="1541"/>
    </row>
    <row r="67" spans="1:17">
      <c r="A67" s="2305"/>
      <c r="B67" s="2274"/>
      <c r="C67" s="2274"/>
      <c r="D67" s="2274"/>
      <c r="E67" s="2274"/>
      <c r="F67" s="2274"/>
      <c r="G67" s="2274"/>
      <c r="H67" s="2301"/>
      <c r="I67" s="2727"/>
      <c r="J67" s="2508"/>
      <c r="K67" s="2274"/>
      <c r="L67" s="2274"/>
      <c r="M67" s="2274"/>
      <c r="N67" s="2274"/>
      <c r="O67" s="2274"/>
      <c r="P67" s="2274"/>
      <c r="Q67" s="2306"/>
    </row>
    <row r="68" spans="1:17">
      <c r="A68" s="2180"/>
      <c r="B68" s="1577"/>
      <c r="C68" s="2173"/>
      <c r="D68" s="1913"/>
      <c r="E68" s="1913"/>
      <c r="F68" s="3459" t="s">
        <v>4627</v>
      </c>
      <c r="G68" s="3460"/>
      <c r="H68" s="2516" t="s">
        <v>3596</v>
      </c>
      <c r="I68" s="2576" t="s">
        <v>3596</v>
      </c>
      <c r="J68" s="2728"/>
      <c r="K68" s="1818" t="s">
        <v>1959</v>
      </c>
      <c r="L68" s="2285"/>
      <c r="M68" s="1818" t="s">
        <v>1960</v>
      </c>
      <c r="N68" s="1818"/>
      <c r="O68" s="1818"/>
      <c r="P68" s="1818"/>
      <c r="Q68" s="1969"/>
    </row>
    <row r="69" spans="1:17">
      <c r="A69" s="2181"/>
      <c r="B69" s="1990" t="s">
        <v>1961</v>
      </c>
      <c r="C69" s="1540"/>
      <c r="D69" s="1990" t="s">
        <v>1962</v>
      </c>
      <c r="E69" s="1990" t="s">
        <v>3590</v>
      </c>
      <c r="F69" s="1990" t="s">
        <v>3590</v>
      </c>
      <c r="G69" s="2286" t="s">
        <v>3590</v>
      </c>
      <c r="H69" s="2723" t="s">
        <v>4233</v>
      </c>
      <c r="I69" s="2576" t="s">
        <v>4233</v>
      </c>
      <c r="J69" s="2728"/>
      <c r="K69" s="1540" t="s">
        <v>1788</v>
      </c>
      <c r="L69" s="1540"/>
      <c r="M69" s="1990" t="s">
        <v>1963</v>
      </c>
      <c r="N69" s="1990" t="s">
        <v>1964</v>
      </c>
      <c r="O69" s="1555" t="s">
        <v>2330</v>
      </c>
      <c r="P69" s="1813"/>
      <c r="Q69" s="1965"/>
    </row>
    <row r="70" spans="1:17">
      <c r="A70" s="2181"/>
      <c r="B70" s="1990" t="s">
        <v>1965</v>
      </c>
      <c r="C70" s="1990" t="s">
        <v>3592</v>
      </c>
      <c r="D70" s="1990" t="s">
        <v>3593</v>
      </c>
      <c r="E70" s="1990" t="s">
        <v>3594</v>
      </c>
      <c r="F70" s="1990" t="s">
        <v>3595</v>
      </c>
      <c r="G70" s="2286" t="s">
        <v>3595</v>
      </c>
      <c r="H70" s="2723" t="s">
        <v>4235</v>
      </c>
      <c r="I70" s="2576" t="s">
        <v>4237</v>
      </c>
      <c r="J70" s="2728"/>
      <c r="K70" s="1990" t="s">
        <v>3596</v>
      </c>
      <c r="L70" s="1990" t="s">
        <v>3596</v>
      </c>
      <c r="M70" s="1990" t="s">
        <v>531</v>
      </c>
      <c r="N70" s="1990" t="s">
        <v>531</v>
      </c>
      <c r="O70" s="1555" t="s">
        <v>531</v>
      </c>
      <c r="P70" s="1832" t="s">
        <v>1966</v>
      </c>
      <c r="Q70" s="1914" t="s">
        <v>1967</v>
      </c>
    </row>
    <row r="71" spans="1:17">
      <c r="A71" s="2181" t="s">
        <v>1728</v>
      </c>
      <c r="B71" s="1990" t="s">
        <v>1968</v>
      </c>
      <c r="C71" s="1990" t="s">
        <v>3602</v>
      </c>
      <c r="D71" s="1990" t="s">
        <v>3603</v>
      </c>
      <c r="E71" s="1990" t="s">
        <v>1963</v>
      </c>
      <c r="F71" s="1990" t="s">
        <v>3605</v>
      </c>
      <c r="G71" s="2286" t="s">
        <v>3606</v>
      </c>
      <c r="H71" s="2723" t="s">
        <v>4234</v>
      </c>
      <c r="I71" s="2576" t="s">
        <v>4238</v>
      </c>
      <c r="J71" s="2728"/>
      <c r="K71" s="1990" t="s">
        <v>1397</v>
      </c>
      <c r="L71" s="1990" t="s">
        <v>1970</v>
      </c>
      <c r="M71" s="1990" t="s">
        <v>3608</v>
      </c>
      <c r="N71" s="1990" t="s">
        <v>3608</v>
      </c>
      <c r="O71" s="1555" t="s">
        <v>3608</v>
      </c>
      <c r="P71" s="1832" t="s">
        <v>1971</v>
      </c>
      <c r="Q71" s="1914" t="s">
        <v>1731</v>
      </c>
    </row>
    <row r="72" spans="1:17">
      <c r="A72" s="2183" t="s">
        <v>1731</v>
      </c>
      <c r="B72" s="1557" t="s">
        <v>3021</v>
      </c>
      <c r="C72" s="1557" t="s">
        <v>3022</v>
      </c>
      <c r="D72" s="1557" t="s">
        <v>3023</v>
      </c>
      <c r="E72" s="1557" t="s">
        <v>3024</v>
      </c>
      <c r="F72" s="1557" t="s">
        <v>2346</v>
      </c>
      <c r="G72" s="2288" t="s">
        <v>2347</v>
      </c>
      <c r="H72" s="2724" t="s">
        <v>2348</v>
      </c>
      <c r="I72" s="2729"/>
      <c r="J72" s="2622" t="s">
        <v>4236</v>
      </c>
      <c r="K72" s="1557" t="s">
        <v>2349</v>
      </c>
      <c r="L72" s="1557" t="s">
        <v>2350</v>
      </c>
      <c r="M72" s="1557" t="s">
        <v>2351</v>
      </c>
      <c r="N72" s="1557" t="s">
        <v>2352</v>
      </c>
      <c r="O72" s="1558" t="s">
        <v>2353</v>
      </c>
      <c r="P72" s="1916" t="s">
        <v>181</v>
      </c>
      <c r="Q72" s="1917"/>
    </row>
    <row r="73" spans="1:17">
      <c r="A73" s="2183">
        <v>1</v>
      </c>
      <c r="B73" s="1543" t="s">
        <v>5473</v>
      </c>
      <c r="C73" s="1543" t="s">
        <v>1788</v>
      </c>
      <c r="D73" s="1543" t="s">
        <v>1788</v>
      </c>
      <c r="E73" s="1543" t="s">
        <v>1788</v>
      </c>
      <c r="F73" s="1543" t="s">
        <v>1788</v>
      </c>
      <c r="G73" s="2289" t="s">
        <v>1788</v>
      </c>
      <c r="H73" s="1707">
        <v>366</v>
      </c>
      <c r="I73" s="2730" t="s">
        <v>1788</v>
      </c>
      <c r="J73" s="1885">
        <v>0</v>
      </c>
      <c r="K73" s="1878">
        <v>0</v>
      </c>
      <c r="L73" s="1878"/>
      <c r="M73" s="1857">
        <v>0</v>
      </c>
      <c r="N73" s="1857">
        <v>21952</v>
      </c>
      <c r="O73" s="1857">
        <v>0</v>
      </c>
      <c r="P73" s="2290">
        <f t="shared" ref="P73:P121" si="3">SUM(M73:O73)</f>
        <v>21952</v>
      </c>
      <c r="Q73" s="1917">
        <v>1</v>
      </c>
    </row>
    <row r="74" spans="1:17">
      <c r="A74" s="2183">
        <v>2</v>
      </c>
      <c r="B74" s="1543" t="s">
        <v>5474</v>
      </c>
      <c r="C74" s="1543"/>
      <c r="D74" s="1543"/>
      <c r="E74" s="1543"/>
      <c r="F74" s="1543"/>
      <c r="G74" s="2289"/>
      <c r="H74" s="1707">
        <v>3</v>
      </c>
      <c r="I74" s="2730"/>
      <c r="J74" s="1885"/>
      <c r="K74" s="1878">
        <v>0</v>
      </c>
      <c r="L74" s="1878"/>
      <c r="M74" s="1878">
        <v>0</v>
      </c>
      <c r="N74" s="1878">
        <v>389</v>
      </c>
      <c r="O74" s="1878"/>
      <c r="P74" s="2291">
        <f t="shared" si="3"/>
        <v>389</v>
      </c>
      <c r="Q74" s="1917">
        <v>2</v>
      </c>
    </row>
    <row r="75" spans="1:17">
      <c r="A75" s="2183">
        <v>3</v>
      </c>
      <c r="B75" s="1543" t="s">
        <v>5475</v>
      </c>
      <c r="C75" s="1543"/>
      <c r="D75" s="1543"/>
      <c r="E75" s="1543"/>
      <c r="F75" s="1543"/>
      <c r="G75" s="2289"/>
      <c r="H75" s="1707">
        <v>0</v>
      </c>
      <c r="I75" s="2730"/>
      <c r="J75" s="1885"/>
      <c r="K75" s="1878"/>
      <c r="L75" s="1878"/>
      <c r="M75" s="1878">
        <v>0</v>
      </c>
      <c r="N75" s="1878">
        <v>0</v>
      </c>
      <c r="O75" s="1878">
        <v>40848</v>
      </c>
      <c r="P75" s="2291">
        <f t="shared" si="3"/>
        <v>40848</v>
      </c>
      <c r="Q75" s="1917">
        <v>3</v>
      </c>
    </row>
    <row r="76" spans="1:17">
      <c r="A76" s="2183">
        <v>4</v>
      </c>
      <c r="B76" s="1543" t="s">
        <v>5476</v>
      </c>
      <c r="C76" s="1543"/>
      <c r="D76" s="1543"/>
      <c r="E76" s="1543"/>
      <c r="F76" s="1543"/>
      <c r="G76" s="2289">
        <v>179</v>
      </c>
      <c r="H76" s="1707">
        <v>0</v>
      </c>
      <c r="I76" s="2730"/>
      <c r="J76" s="1885"/>
      <c r="K76" s="1878"/>
      <c r="L76" s="1878"/>
      <c r="M76" s="1878">
        <v>9451500</v>
      </c>
      <c r="N76" s="1878">
        <v>0</v>
      </c>
      <c r="O76" s="1878"/>
      <c r="P76" s="2291">
        <f t="shared" si="3"/>
        <v>9451500</v>
      </c>
      <c r="Q76" s="1917">
        <v>4</v>
      </c>
    </row>
    <row r="77" spans="1:17">
      <c r="A77" s="2183">
        <v>5</v>
      </c>
      <c r="B77" s="1543" t="s">
        <v>5477</v>
      </c>
      <c r="C77" s="1543" t="s">
        <v>5472</v>
      </c>
      <c r="D77" s="1543"/>
      <c r="E77" s="1543"/>
      <c r="F77" s="1543"/>
      <c r="G77" s="2289"/>
      <c r="H77" s="1707">
        <v>519</v>
      </c>
      <c r="I77" s="2730"/>
      <c r="J77" s="1885"/>
      <c r="K77" s="1878"/>
      <c r="L77" s="1878"/>
      <c r="M77" s="1878">
        <v>0</v>
      </c>
      <c r="N77" s="1878">
        <v>42591</v>
      </c>
      <c r="O77" s="1878"/>
      <c r="P77" s="2291">
        <f t="shared" si="3"/>
        <v>42591</v>
      </c>
      <c r="Q77" s="1917">
        <v>5</v>
      </c>
    </row>
    <row r="78" spans="1:17">
      <c r="A78" s="2183">
        <v>6</v>
      </c>
      <c r="B78" s="1543" t="s">
        <v>5478</v>
      </c>
      <c r="C78" s="1543"/>
      <c r="D78" s="1543"/>
      <c r="E78" s="1543"/>
      <c r="F78" s="1543"/>
      <c r="G78" s="2289"/>
      <c r="H78" s="1707">
        <v>3</v>
      </c>
      <c r="I78" s="2730"/>
      <c r="J78" s="1885"/>
      <c r="K78" s="1878"/>
      <c r="L78" s="1878"/>
      <c r="M78" s="1878">
        <v>0</v>
      </c>
      <c r="N78" s="1878">
        <v>542</v>
      </c>
      <c r="O78" s="1878"/>
      <c r="P78" s="2291">
        <f t="shared" si="3"/>
        <v>542</v>
      </c>
      <c r="Q78" s="1917">
        <v>6</v>
      </c>
    </row>
    <row r="79" spans="1:17">
      <c r="A79" s="2183">
        <v>7</v>
      </c>
      <c r="B79" s="1543" t="s">
        <v>5479</v>
      </c>
      <c r="C79" s="1543" t="s">
        <v>5472</v>
      </c>
      <c r="D79" s="1543"/>
      <c r="E79" s="1543"/>
      <c r="F79" s="1543"/>
      <c r="G79" s="2289"/>
      <c r="H79" s="1707">
        <v>32712</v>
      </c>
      <c r="I79" s="2730"/>
      <c r="J79" s="1885"/>
      <c r="K79" s="1878"/>
      <c r="L79" s="1878"/>
      <c r="M79" s="1878">
        <v>0</v>
      </c>
      <c r="N79" s="1878">
        <v>2901564</v>
      </c>
      <c r="O79" s="1878"/>
      <c r="P79" s="2291">
        <f t="shared" si="3"/>
        <v>2901564</v>
      </c>
      <c r="Q79" s="1917">
        <v>7</v>
      </c>
    </row>
    <row r="80" spans="1:17">
      <c r="A80" s="2183">
        <v>8</v>
      </c>
      <c r="B80" s="1543" t="s">
        <v>5480</v>
      </c>
      <c r="C80" s="1543" t="s">
        <v>5388</v>
      </c>
      <c r="D80" s="1543"/>
      <c r="E80" s="1543"/>
      <c r="F80" s="1543"/>
      <c r="G80" s="2289"/>
      <c r="H80" s="1707">
        <v>5087</v>
      </c>
      <c r="I80" s="2730"/>
      <c r="J80" s="1885"/>
      <c r="K80" s="1878"/>
      <c r="L80" s="1878"/>
      <c r="M80" s="1878">
        <v>0</v>
      </c>
      <c r="N80" s="1878">
        <v>448374</v>
      </c>
      <c r="O80" s="1878"/>
      <c r="P80" s="2291">
        <f t="shared" si="3"/>
        <v>448374</v>
      </c>
      <c r="Q80" s="1917">
        <v>8</v>
      </c>
    </row>
    <row r="81" spans="1:17">
      <c r="A81" s="2183">
        <v>9</v>
      </c>
      <c r="B81" s="1543" t="s">
        <v>5481</v>
      </c>
      <c r="C81" s="1543"/>
      <c r="D81" s="1543"/>
      <c r="E81" s="1543"/>
      <c r="F81" s="1543"/>
      <c r="G81" s="2289">
        <v>125</v>
      </c>
      <c r="H81" s="1707">
        <v>0</v>
      </c>
      <c r="I81" s="2730"/>
      <c r="J81" s="1885"/>
      <c r="K81" s="1878"/>
      <c r="L81" s="1878"/>
      <c r="M81" s="1878">
        <v>4053000</v>
      </c>
      <c r="N81" s="1878">
        <v>0</v>
      </c>
      <c r="O81" s="1878"/>
      <c r="P81" s="2291">
        <f t="shared" si="3"/>
        <v>4053000</v>
      </c>
      <c r="Q81" s="1917">
        <v>9</v>
      </c>
    </row>
    <row r="82" spans="1:17">
      <c r="A82" s="2183">
        <v>10</v>
      </c>
      <c r="B82" s="1543" t="s">
        <v>5482</v>
      </c>
      <c r="C82" s="1543" t="s">
        <v>5472</v>
      </c>
      <c r="D82" s="1543"/>
      <c r="E82" s="1543"/>
      <c r="F82" s="1543"/>
      <c r="G82" s="2289">
        <v>88</v>
      </c>
      <c r="H82" s="1707">
        <v>0</v>
      </c>
      <c r="I82" s="2730"/>
      <c r="J82" s="1885"/>
      <c r="K82" s="1878"/>
      <c r="L82" s="1878"/>
      <c r="M82" s="1878">
        <v>3052500</v>
      </c>
      <c r="N82" s="1878">
        <v>0</v>
      </c>
      <c r="O82" s="1878"/>
      <c r="P82" s="2291">
        <f t="shared" si="3"/>
        <v>3052500</v>
      </c>
      <c r="Q82" s="1917">
        <v>10</v>
      </c>
    </row>
    <row r="83" spans="1:17">
      <c r="A83" s="2183">
        <v>11</v>
      </c>
      <c r="B83" s="1543" t="s">
        <v>5483</v>
      </c>
      <c r="C83" s="1543"/>
      <c r="D83" s="1543"/>
      <c r="E83" s="1543"/>
      <c r="F83" s="1543"/>
      <c r="G83" s="2289">
        <v>40</v>
      </c>
      <c r="H83" s="1707">
        <v>0</v>
      </c>
      <c r="I83" s="2730"/>
      <c r="J83" s="1885"/>
      <c r="K83" s="1878"/>
      <c r="L83" s="1878"/>
      <c r="M83" s="1878">
        <v>551962</v>
      </c>
      <c r="N83" s="1878">
        <v>0</v>
      </c>
      <c r="O83" s="1878"/>
      <c r="P83" s="2291">
        <f t="shared" si="3"/>
        <v>551962</v>
      </c>
      <c r="Q83" s="1917">
        <v>11</v>
      </c>
    </row>
    <row r="84" spans="1:17">
      <c r="A84" s="2183">
        <v>12</v>
      </c>
      <c r="B84" s="1543" t="s">
        <v>5484</v>
      </c>
      <c r="C84" s="1543" t="s">
        <v>5500</v>
      </c>
      <c r="D84" s="1543"/>
      <c r="E84" s="1543"/>
      <c r="F84" s="1543"/>
      <c r="G84" s="2289">
        <v>1041</v>
      </c>
      <c r="H84" s="1707">
        <v>6816254</v>
      </c>
      <c r="I84" s="2730"/>
      <c r="J84" s="1885"/>
      <c r="K84" s="1878"/>
      <c r="L84" s="1878"/>
      <c r="M84" s="1878">
        <v>25930238</v>
      </c>
      <c r="N84" s="1878">
        <v>193347795</v>
      </c>
      <c r="O84" s="1878">
        <v>3056531</v>
      </c>
      <c r="P84" s="2291">
        <f t="shared" si="3"/>
        <v>222334564</v>
      </c>
      <c r="Q84" s="1917">
        <v>12</v>
      </c>
    </row>
    <row r="85" spans="1:17">
      <c r="A85" s="2183">
        <v>13</v>
      </c>
      <c r="B85" s="1543" t="s">
        <v>5485</v>
      </c>
      <c r="C85" s="1543"/>
      <c r="D85" s="1543"/>
      <c r="E85" s="1543"/>
      <c r="F85" s="1543"/>
      <c r="G85" s="2289">
        <v>150</v>
      </c>
      <c r="H85" s="1707">
        <v>164250</v>
      </c>
      <c r="I85" s="2730"/>
      <c r="J85" s="1885"/>
      <c r="K85" s="1878"/>
      <c r="L85" s="1878"/>
      <c r="M85" s="1878">
        <v>7326000</v>
      </c>
      <c r="N85" s="1878">
        <v>808110</v>
      </c>
      <c r="O85" s="1878">
        <v>-11010000</v>
      </c>
      <c r="P85" s="2291">
        <f t="shared" si="3"/>
        <v>-2875890</v>
      </c>
      <c r="Q85" s="1917">
        <v>13</v>
      </c>
    </row>
    <row r="86" spans="1:17">
      <c r="A86" s="2183">
        <v>14</v>
      </c>
      <c r="B86" s="1543" t="s">
        <v>5486</v>
      </c>
      <c r="C86" s="1543" t="s">
        <v>5388</v>
      </c>
      <c r="D86" s="1543"/>
      <c r="E86" s="1543"/>
      <c r="F86" s="1543"/>
      <c r="G86" s="2289"/>
      <c r="H86" s="1707">
        <v>260</v>
      </c>
      <c r="I86" s="2730"/>
      <c r="J86" s="1885"/>
      <c r="K86" s="1878"/>
      <c r="L86" s="1878"/>
      <c r="M86" s="1878"/>
      <c r="N86" s="1878">
        <v>37513</v>
      </c>
      <c r="O86" s="1878">
        <v>0</v>
      </c>
      <c r="P86" s="2291">
        <f t="shared" si="3"/>
        <v>37513</v>
      </c>
      <c r="Q86" s="1917">
        <v>14</v>
      </c>
    </row>
    <row r="87" spans="1:17">
      <c r="A87" s="2183">
        <v>15</v>
      </c>
      <c r="B87" s="1543" t="s">
        <v>5487</v>
      </c>
      <c r="C87" s="1543" t="s">
        <v>5388</v>
      </c>
      <c r="D87" s="1543" t="s">
        <v>1788</v>
      </c>
      <c r="E87" s="1543" t="s">
        <v>1788</v>
      </c>
      <c r="F87" s="1543" t="s">
        <v>1788</v>
      </c>
      <c r="G87" s="2289" t="s">
        <v>1788</v>
      </c>
      <c r="H87" s="1707">
        <v>186</v>
      </c>
      <c r="I87" s="2730"/>
      <c r="J87" s="1885"/>
      <c r="K87" s="1878" t="s">
        <v>1788</v>
      </c>
      <c r="L87" s="1878"/>
      <c r="M87" s="1857" t="s">
        <v>1788</v>
      </c>
      <c r="N87" s="1857">
        <v>16943</v>
      </c>
      <c r="O87" s="1857"/>
      <c r="P87" s="2290">
        <f t="shared" si="3"/>
        <v>16943</v>
      </c>
      <c r="Q87" s="1917">
        <v>15</v>
      </c>
    </row>
    <row r="88" spans="1:17">
      <c r="A88" s="2183">
        <v>16</v>
      </c>
      <c r="B88" s="1543" t="s">
        <v>5488</v>
      </c>
      <c r="C88" s="1543" t="s">
        <v>5472</v>
      </c>
      <c r="D88" s="1543"/>
      <c r="E88" s="1543"/>
      <c r="F88" s="1543"/>
      <c r="G88" s="2289"/>
      <c r="H88" s="1707">
        <v>80363</v>
      </c>
      <c r="I88" s="2730"/>
      <c r="J88" s="1885"/>
      <c r="K88" s="1878"/>
      <c r="L88" s="1878"/>
      <c r="M88" s="1878" t="s">
        <v>1788</v>
      </c>
      <c r="N88" s="1878">
        <v>5279065</v>
      </c>
      <c r="O88" s="1878"/>
      <c r="P88" s="2291">
        <f t="shared" si="3"/>
        <v>5279065</v>
      </c>
      <c r="Q88" s="1917">
        <v>16</v>
      </c>
    </row>
    <row r="89" spans="1:17">
      <c r="A89" s="2183">
        <v>17</v>
      </c>
      <c r="B89" s="1543" t="s">
        <v>5489</v>
      </c>
      <c r="C89" s="1543" t="s">
        <v>5500</v>
      </c>
      <c r="D89" s="1543"/>
      <c r="E89" s="1543"/>
      <c r="F89" s="1543"/>
      <c r="G89" s="2289"/>
      <c r="H89" s="1707">
        <v>1032896</v>
      </c>
      <c r="I89" s="2730"/>
      <c r="J89" s="1885"/>
      <c r="K89" s="1878"/>
      <c r="L89" s="1878"/>
      <c r="M89" s="1878"/>
      <c r="N89" s="1878">
        <v>31008154</v>
      </c>
      <c r="O89" s="1878"/>
      <c r="P89" s="2291">
        <f t="shared" si="3"/>
        <v>31008154</v>
      </c>
      <c r="Q89" s="1917">
        <v>17</v>
      </c>
    </row>
    <row r="90" spans="1:17">
      <c r="A90" s="2183">
        <v>18</v>
      </c>
      <c r="B90" s="1543" t="s">
        <v>5490</v>
      </c>
      <c r="C90" s="1543" t="s">
        <v>5388</v>
      </c>
      <c r="D90" s="1543"/>
      <c r="E90" s="1543"/>
      <c r="F90" s="1543"/>
      <c r="G90" s="2289"/>
      <c r="H90" s="1707">
        <v>1189</v>
      </c>
      <c r="I90" s="2730"/>
      <c r="J90" s="1885"/>
      <c r="K90" s="1878"/>
      <c r="L90" s="1878"/>
      <c r="M90" s="1878"/>
      <c r="N90" s="1878">
        <v>158516</v>
      </c>
      <c r="O90" s="1878"/>
      <c r="P90" s="2291">
        <f t="shared" si="3"/>
        <v>158516</v>
      </c>
      <c r="Q90" s="1917">
        <v>18</v>
      </c>
    </row>
    <row r="91" spans="1:17">
      <c r="A91" s="2183">
        <v>19</v>
      </c>
      <c r="B91" s="1543" t="s">
        <v>5491</v>
      </c>
      <c r="C91" s="1543"/>
      <c r="D91" s="1543"/>
      <c r="E91" s="1543"/>
      <c r="F91" s="1543"/>
      <c r="G91" s="2289"/>
      <c r="H91" s="1707">
        <v>0</v>
      </c>
      <c r="I91" s="2730"/>
      <c r="J91" s="1885"/>
      <c r="K91" s="1878"/>
      <c r="L91" s="1878"/>
      <c r="M91" s="1878"/>
      <c r="N91" s="1878">
        <v>0</v>
      </c>
      <c r="O91" s="1878">
        <v>24356872</v>
      </c>
      <c r="P91" s="2291">
        <f t="shared" si="3"/>
        <v>24356872</v>
      </c>
      <c r="Q91" s="1917">
        <v>19</v>
      </c>
    </row>
    <row r="92" spans="1:17">
      <c r="A92" s="2183">
        <v>20</v>
      </c>
      <c r="B92" s="1543" t="s">
        <v>5492</v>
      </c>
      <c r="C92" s="1543" t="s">
        <v>5472</v>
      </c>
      <c r="D92" s="1543"/>
      <c r="E92" s="1543"/>
      <c r="F92" s="1543"/>
      <c r="G92" s="2289"/>
      <c r="H92" s="1707">
        <v>0</v>
      </c>
      <c r="I92" s="2730"/>
      <c r="J92" s="1885"/>
      <c r="K92" s="1878"/>
      <c r="L92" s="1878"/>
      <c r="M92" s="1878"/>
      <c r="N92" s="1878">
        <v>2126</v>
      </c>
      <c r="O92" s="1878"/>
      <c r="P92" s="2291">
        <f t="shared" si="3"/>
        <v>2126</v>
      </c>
      <c r="Q92" s="1917">
        <v>20</v>
      </c>
    </row>
    <row r="93" spans="1:17">
      <c r="A93" s="2183">
        <v>21</v>
      </c>
      <c r="B93" s="1543" t="s">
        <v>5493</v>
      </c>
      <c r="C93" s="1543"/>
      <c r="D93" s="1543"/>
      <c r="E93" s="1543"/>
      <c r="F93" s="1543"/>
      <c r="G93" s="2289"/>
      <c r="H93" s="1707">
        <v>0</v>
      </c>
      <c r="I93" s="2730"/>
      <c r="J93" s="1885"/>
      <c r="K93" s="1878"/>
      <c r="L93" s="1878"/>
      <c r="M93" s="1878"/>
      <c r="N93" s="1878">
        <v>0</v>
      </c>
      <c r="O93" s="1878">
        <v>12915</v>
      </c>
      <c r="P93" s="2291">
        <f t="shared" si="3"/>
        <v>12915</v>
      </c>
      <c r="Q93" s="1917">
        <v>21</v>
      </c>
    </row>
    <row r="94" spans="1:17">
      <c r="A94" s="2183">
        <v>22</v>
      </c>
      <c r="B94" s="1543" t="s">
        <v>5494</v>
      </c>
      <c r="C94" s="1543"/>
      <c r="D94" s="1543"/>
      <c r="E94" s="1543"/>
      <c r="F94" s="1543"/>
      <c r="G94" s="2289"/>
      <c r="H94" s="1707">
        <v>9380</v>
      </c>
      <c r="I94" s="2730"/>
      <c r="J94" s="1885"/>
      <c r="K94" s="1878"/>
      <c r="L94" s="1878"/>
      <c r="M94" s="1878"/>
      <c r="N94" s="1878">
        <v>675972</v>
      </c>
      <c r="O94" s="1878"/>
      <c r="P94" s="2291">
        <f t="shared" si="3"/>
        <v>675972</v>
      </c>
      <c r="Q94" s="1917">
        <v>22</v>
      </c>
    </row>
    <row r="95" spans="1:17">
      <c r="A95" s="2183">
        <v>23</v>
      </c>
      <c r="B95" s="1543" t="s">
        <v>5495</v>
      </c>
      <c r="C95" s="1543"/>
      <c r="D95" s="1543"/>
      <c r="E95" s="1543"/>
      <c r="F95" s="1543"/>
      <c r="G95" s="2289"/>
      <c r="H95" s="1707">
        <v>0</v>
      </c>
      <c r="I95" s="2730"/>
      <c r="J95" s="1885"/>
      <c r="K95" s="1878"/>
      <c r="L95" s="1878"/>
      <c r="M95" s="1878"/>
      <c r="N95" s="1878">
        <v>0</v>
      </c>
      <c r="O95" s="1878">
        <v>8226</v>
      </c>
      <c r="P95" s="2291">
        <f t="shared" si="3"/>
        <v>8226</v>
      </c>
      <c r="Q95" s="1917">
        <v>23</v>
      </c>
    </row>
    <row r="96" spans="1:17">
      <c r="A96" s="2183">
        <v>24</v>
      </c>
      <c r="B96" s="1543" t="s">
        <v>5496</v>
      </c>
      <c r="C96" s="1543"/>
      <c r="D96" s="1543"/>
      <c r="E96" s="1543"/>
      <c r="F96" s="1543"/>
      <c r="G96" s="2289"/>
      <c r="H96" s="1707">
        <v>32</v>
      </c>
      <c r="I96" s="2730"/>
      <c r="J96" s="1885"/>
      <c r="K96" s="1878"/>
      <c r="L96" s="1878"/>
      <c r="M96" s="1878"/>
      <c r="N96" s="1878">
        <v>1984</v>
      </c>
      <c r="O96" s="1878"/>
      <c r="P96" s="2291">
        <f t="shared" si="3"/>
        <v>1984</v>
      </c>
      <c r="Q96" s="1917">
        <v>24</v>
      </c>
    </row>
    <row r="97" spans="1:17">
      <c r="A97" s="2183">
        <v>25</v>
      </c>
      <c r="B97" s="1543" t="s">
        <v>5497</v>
      </c>
      <c r="C97" s="1543"/>
      <c r="D97" s="1543"/>
      <c r="E97" s="1543"/>
      <c r="F97" s="1543"/>
      <c r="G97" s="2289">
        <v>3</v>
      </c>
      <c r="H97" s="1707">
        <v>0</v>
      </c>
      <c r="I97" s="2730"/>
      <c r="J97" s="1885"/>
      <c r="K97" s="1878"/>
      <c r="L97" s="1878"/>
      <c r="M97" s="1878">
        <v>53181</v>
      </c>
      <c r="N97" s="1878">
        <v>0</v>
      </c>
      <c r="O97" s="1878"/>
      <c r="P97" s="2291">
        <f t="shared" si="3"/>
        <v>53181</v>
      </c>
      <c r="Q97" s="1917">
        <v>25</v>
      </c>
    </row>
    <row r="98" spans="1:17">
      <c r="A98" s="2183">
        <v>26</v>
      </c>
      <c r="B98" s="1543" t="s">
        <v>5498</v>
      </c>
      <c r="C98" s="1543" t="s">
        <v>5388</v>
      </c>
      <c r="D98" s="1543"/>
      <c r="E98" s="1543"/>
      <c r="F98" s="1543"/>
      <c r="G98" s="2289"/>
      <c r="H98" s="1707">
        <v>38</v>
      </c>
      <c r="I98" s="2730"/>
      <c r="J98" s="1885"/>
      <c r="K98" s="1878">
        <v>0</v>
      </c>
      <c r="L98" s="1878">
        <v>0</v>
      </c>
      <c r="M98" s="1878">
        <v>0</v>
      </c>
      <c r="N98" s="1878">
        <v>5494</v>
      </c>
      <c r="O98" s="1878"/>
      <c r="P98" s="2291">
        <f t="shared" si="3"/>
        <v>5494</v>
      </c>
      <c r="Q98" s="1917">
        <v>26</v>
      </c>
    </row>
    <row r="99" spans="1:17">
      <c r="A99" s="2183">
        <v>27</v>
      </c>
      <c r="B99" s="1543" t="s">
        <v>5499</v>
      </c>
      <c r="C99" s="1543"/>
      <c r="D99" s="1543"/>
      <c r="E99" s="1543"/>
      <c r="F99" s="1543"/>
      <c r="G99" s="2289"/>
      <c r="H99" s="1707">
        <v>11</v>
      </c>
      <c r="I99" s="2730"/>
      <c r="J99" s="1885"/>
      <c r="K99" s="1878">
        <v>0</v>
      </c>
      <c r="L99" s="1878">
        <v>0</v>
      </c>
      <c r="M99" s="1878">
        <v>0</v>
      </c>
      <c r="N99" s="1878">
        <v>179</v>
      </c>
      <c r="O99" s="1878"/>
      <c r="P99" s="2291">
        <f t="shared" si="3"/>
        <v>179</v>
      </c>
      <c r="Q99" s="1917">
        <v>27</v>
      </c>
    </row>
    <row r="100" spans="1:17">
      <c r="A100" s="2183">
        <v>28</v>
      </c>
      <c r="B100" s="1543"/>
      <c r="C100" s="1543"/>
      <c r="D100" s="1543"/>
      <c r="E100" s="1543"/>
      <c r="F100" s="1543"/>
      <c r="G100" s="2289"/>
      <c r="H100" s="1707"/>
      <c r="I100" s="2730"/>
      <c r="J100" s="1885"/>
      <c r="K100" s="1878"/>
      <c r="L100" s="1878"/>
      <c r="M100" s="1878"/>
      <c r="N100" s="1878"/>
      <c r="O100" s="1878"/>
      <c r="P100" s="2291">
        <f t="shared" si="3"/>
        <v>0</v>
      </c>
      <c r="Q100" s="1917">
        <v>28</v>
      </c>
    </row>
    <row r="101" spans="1:17">
      <c r="A101" s="2183">
        <v>29</v>
      </c>
      <c r="B101" s="1543"/>
      <c r="C101" s="1543"/>
      <c r="D101" s="1543"/>
      <c r="E101" s="1543"/>
      <c r="F101" s="1543"/>
      <c r="G101" s="2289"/>
      <c r="H101" s="1707"/>
      <c r="I101" s="2730"/>
      <c r="J101" s="1885"/>
      <c r="K101" s="1878"/>
      <c r="L101" s="1878"/>
      <c r="M101" s="1878"/>
      <c r="N101" s="1878"/>
      <c r="O101" s="1878"/>
      <c r="P101" s="2291">
        <f t="shared" si="3"/>
        <v>0</v>
      </c>
      <c r="Q101" s="1917">
        <v>29</v>
      </c>
    </row>
    <row r="102" spans="1:17">
      <c r="A102" s="2183">
        <v>30</v>
      </c>
      <c r="B102" s="1543"/>
      <c r="C102" s="1543"/>
      <c r="D102" s="1543"/>
      <c r="E102" s="1543"/>
      <c r="F102" s="1543"/>
      <c r="G102" s="2289"/>
      <c r="H102" s="1707"/>
      <c r="I102" s="2730"/>
      <c r="J102" s="1885"/>
      <c r="K102" s="1878"/>
      <c r="L102" s="1878"/>
      <c r="M102" s="1878"/>
      <c r="N102" s="1878"/>
      <c r="O102" s="1878"/>
      <c r="P102" s="2291">
        <f t="shared" si="3"/>
        <v>0</v>
      </c>
      <c r="Q102" s="1917">
        <v>30</v>
      </c>
    </row>
    <row r="103" spans="1:17">
      <c r="A103" s="2183">
        <v>31</v>
      </c>
      <c r="B103" s="1543"/>
      <c r="C103" s="1543"/>
      <c r="D103" s="1543"/>
      <c r="E103" s="1543"/>
      <c r="F103" s="1543"/>
      <c r="G103" s="2289"/>
      <c r="H103" s="1707"/>
      <c r="I103" s="2730"/>
      <c r="J103" s="1885"/>
      <c r="K103" s="1878"/>
      <c r="L103" s="1878"/>
      <c r="M103" s="1878"/>
      <c r="N103" s="1878"/>
      <c r="O103" s="1878"/>
      <c r="P103" s="2291">
        <f t="shared" si="3"/>
        <v>0</v>
      </c>
      <c r="Q103" s="1917">
        <v>31</v>
      </c>
    </row>
    <row r="104" spans="1:17">
      <c r="A104" s="2183">
        <v>32</v>
      </c>
      <c r="B104" s="1543"/>
      <c r="C104" s="1543"/>
      <c r="D104" s="1543"/>
      <c r="E104" s="1543"/>
      <c r="F104" s="1543"/>
      <c r="G104" s="2289"/>
      <c r="H104" s="1707"/>
      <c r="I104" s="2730"/>
      <c r="J104" s="1885"/>
      <c r="K104" s="1878"/>
      <c r="L104" s="1878"/>
      <c r="M104" s="1878"/>
      <c r="N104" s="1878"/>
      <c r="O104" s="1878"/>
      <c r="P104" s="2291">
        <f t="shared" si="3"/>
        <v>0</v>
      </c>
      <c r="Q104" s="1917">
        <v>32</v>
      </c>
    </row>
    <row r="105" spans="1:17">
      <c r="A105" s="2183">
        <v>33</v>
      </c>
      <c r="B105" s="1543"/>
      <c r="C105" s="1543"/>
      <c r="D105" s="1543"/>
      <c r="E105" s="1543"/>
      <c r="F105" s="1543"/>
      <c r="G105" s="2289"/>
      <c r="H105" s="1707"/>
      <c r="I105" s="2730"/>
      <c r="J105" s="1885"/>
      <c r="K105" s="1878"/>
      <c r="L105" s="1878"/>
      <c r="M105" s="1878"/>
      <c r="N105" s="1878"/>
      <c r="O105" s="1878"/>
      <c r="P105" s="2291">
        <f t="shared" si="3"/>
        <v>0</v>
      </c>
      <c r="Q105" s="1917">
        <v>33</v>
      </c>
    </row>
    <row r="106" spans="1:17">
      <c r="A106" s="2183">
        <v>34</v>
      </c>
      <c r="B106" s="1543"/>
      <c r="C106" s="1543"/>
      <c r="D106" s="1543"/>
      <c r="E106" s="1543"/>
      <c r="F106" s="1543"/>
      <c r="G106" s="2289"/>
      <c r="H106" s="1707"/>
      <c r="I106" s="2730"/>
      <c r="J106" s="1885"/>
      <c r="K106" s="1878"/>
      <c r="L106" s="1878"/>
      <c r="M106" s="1878"/>
      <c r="N106" s="1878"/>
      <c r="O106" s="1878"/>
      <c r="P106" s="2291">
        <f t="shared" si="3"/>
        <v>0</v>
      </c>
      <c r="Q106" s="1917">
        <v>34</v>
      </c>
    </row>
    <row r="107" spans="1:17">
      <c r="A107" s="2183">
        <v>35</v>
      </c>
      <c r="B107" s="1543"/>
      <c r="C107" s="1543"/>
      <c r="D107" s="1543"/>
      <c r="E107" s="1543"/>
      <c r="F107" s="1543"/>
      <c r="G107" s="2289"/>
      <c r="H107" s="1707"/>
      <c r="I107" s="2730"/>
      <c r="J107" s="1885"/>
      <c r="K107" s="1878"/>
      <c r="L107" s="1878"/>
      <c r="M107" s="1878"/>
      <c r="N107" s="1878"/>
      <c r="O107" s="1878"/>
      <c r="P107" s="2291">
        <f t="shared" si="3"/>
        <v>0</v>
      </c>
      <c r="Q107" s="1917">
        <v>35</v>
      </c>
    </row>
    <row r="108" spans="1:17">
      <c r="A108" s="2183">
        <v>36</v>
      </c>
      <c r="B108" s="1543"/>
      <c r="C108" s="1543"/>
      <c r="D108" s="1543"/>
      <c r="E108" s="1543"/>
      <c r="F108" s="1543"/>
      <c r="G108" s="2289"/>
      <c r="H108" s="1707"/>
      <c r="I108" s="2730"/>
      <c r="J108" s="1885"/>
      <c r="K108" s="1878"/>
      <c r="L108" s="1878"/>
      <c r="M108" s="1878"/>
      <c r="N108" s="1878"/>
      <c r="O108" s="1878"/>
      <c r="P108" s="2291">
        <f t="shared" si="3"/>
        <v>0</v>
      </c>
      <c r="Q108" s="1917">
        <v>36</v>
      </c>
    </row>
    <row r="109" spans="1:17">
      <c r="A109" s="2183">
        <v>37</v>
      </c>
      <c r="B109" s="1543"/>
      <c r="C109" s="1543"/>
      <c r="D109" s="1543"/>
      <c r="E109" s="1543"/>
      <c r="F109" s="1543"/>
      <c r="G109" s="2289"/>
      <c r="H109" s="1707"/>
      <c r="I109" s="2730"/>
      <c r="J109" s="1885"/>
      <c r="K109" s="1878"/>
      <c r="L109" s="1878"/>
      <c r="M109" s="1878"/>
      <c r="N109" s="1878"/>
      <c r="O109" s="1878"/>
      <c r="P109" s="2291">
        <f t="shared" si="3"/>
        <v>0</v>
      </c>
      <c r="Q109" s="1917">
        <v>37</v>
      </c>
    </row>
    <row r="110" spans="1:17">
      <c r="A110" s="2183">
        <v>38</v>
      </c>
      <c r="B110" s="1543"/>
      <c r="C110" s="1543"/>
      <c r="D110" s="1543"/>
      <c r="E110" s="1543"/>
      <c r="F110" s="1543"/>
      <c r="G110" s="2289"/>
      <c r="H110" s="1707"/>
      <c r="I110" s="2730"/>
      <c r="J110" s="1885"/>
      <c r="K110" s="1878"/>
      <c r="L110" s="1878"/>
      <c r="M110" s="1878"/>
      <c r="N110" s="1878"/>
      <c r="O110" s="1878"/>
      <c r="P110" s="2291">
        <f t="shared" si="3"/>
        <v>0</v>
      </c>
      <c r="Q110" s="1917">
        <v>38</v>
      </c>
    </row>
    <row r="111" spans="1:17">
      <c r="A111" s="2183">
        <v>39</v>
      </c>
      <c r="B111" s="1543"/>
      <c r="C111" s="1543"/>
      <c r="D111" s="1543"/>
      <c r="E111" s="1543"/>
      <c r="F111" s="1543"/>
      <c r="G111" s="2289"/>
      <c r="H111" s="1707"/>
      <c r="I111" s="2730"/>
      <c r="J111" s="1885"/>
      <c r="K111" s="1878"/>
      <c r="L111" s="1878"/>
      <c r="M111" s="1878"/>
      <c r="N111" s="1878"/>
      <c r="O111" s="1878"/>
      <c r="P111" s="2291">
        <f t="shared" si="3"/>
        <v>0</v>
      </c>
      <c r="Q111" s="1917">
        <v>39</v>
      </c>
    </row>
    <row r="112" spans="1:17">
      <c r="A112" s="2183">
        <v>40</v>
      </c>
      <c r="B112" s="1543"/>
      <c r="C112" s="1543"/>
      <c r="D112" s="1543"/>
      <c r="E112" s="1543"/>
      <c r="F112" s="1543"/>
      <c r="G112" s="2289"/>
      <c r="H112" s="1707"/>
      <c r="I112" s="2730"/>
      <c r="J112" s="1885"/>
      <c r="K112" s="1878"/>
      <c r="L112" s="1878"/>
      <c r="M112" s="1878"/>
      <c r="N112" s="1878"/>
      <c r="O112" s="1878"/>
      <c r="P112" s="2291">
        <f t="shared" si="3"/>
        <v>0</v>
      </c>
      <c r="Q112" s="1917">
        <v>40</v>
      </c>
    </row>
    <row r="113" spans="1:17">
      <c r="A113" s="2183">
        <v>41</v>
      </c>
      <c r="B113" s="1543"/>
      <c r="C113" s="1543"/>
      <c r="D113" s="1543"/>
      <c r="E113" s="1543"/>
      <c r="F113" s="1543"/>
      <c r="G113" s="2289"/>
      <c r="H113" s="1707"/>
      <c r="I113" s="2730"/>
      <c r="J113" s="1885"/>
      <c r="K113" s="1878"/>
      <c r="L113" s="1878"/>
      <c r="M113" s="1878"/>
      <c r="N113" s="1878"/>
      <c r="O113" s="1878"/>
      <c r="P113" s="2291">
        <f t="shared" si="3"/>
        <v>0</v>
      </c>
      <c r="Q113" s="1917">
        <v>41</v>
      </c>
    </row>
    <row r="114" spans="1:17">
      <c r="A114" s="2183">
        <v>42</v>
      </c>
      <c r="B114" s="1543"/>
      <c r="C114" s="1543"/>
      <c r="D114" s="1543"/>
      <c r="E114" s="1543"/>
      <c r="F114" s="1543"/>
      <c r="G114" s="2289"/>
      <c r="H114" s="1707"/>
      <c r="I114" s="2730"/>
      <c r="J114" s="1885"/>
      <c r="K114" s="1878"/>
      <c r="L114" s="1878"/>
      <c r="M114" s="1878"/>
      <c r="N114" s="1878"/>
      <c r="O114" s="1878"/>
      <c r="P114" s="2291">
        <f t="shared" si="3"/>
        <v>0</v>
      </c>
      <c r="Q114" s="1917">
        <v>42</v>
      </c>
    </row>
    <row r="115" spans="1:17">
      <c r="A115" s="2183">
        <v>43</v>
      </c>
      <c r="B115" s="1543"/>
      <c r="C115" s="1543"/>
      <c r="D115" s="1543"/>
      <c r="E115" s="1543"/>
      <c r="F115" s="1543"/>
      <c r="G115" s="2289"/>
      <c r="H115" s="1707"/>
      <c r="I115" s="2730"/>
      <c r="J115" s="1885"/>
      <c r="K115" s="1878"/>
      <c r="L115" s="1878"/>
      <c r="M115" s="1878"/>
      <c r="N115" s="1878"/>
      <c r="O115" s="1878"/>
      <c r="P115" s="2291">
        <f t="shared" si="3"/>
        <v>0</v>
      </c>
      <c r="Q115" s="1917">
        <v>43</v>
      </c>
    </row>
    <row r="116" spans="1:17">
      <c r="A116" s="2183">
        <v>44</v>
      </c>
      <c r="B116" s="1543"/>
      <c r="C116" s="1543"/>
      <c r="D116" s="1543"/>
      <c r="E116" s="1543"/>
      <c r="F116" s="1543"/>
      <c r="G116" s="2289"/>
      <c r="H116" s="1707"/>
      <c r="I116" s="2730"/>
      <c r="J116" s="1885"/>
      <c r="K116" s="1878"/>
      <c r="L116" s="1878"/>
      <c r="M116" s="1878"/>
      <c r="N116" s="1878"/>
      <c r="O116" s="1878"/>
      <c r="P116" s="2291">
        <f t="shared" si="3"/>
        <v>0</v>
      </c>
      <c r="Q116" s="1917">
        <v>44</v>
      </c>
    </row>
    <row r="117" spans="1:17">
      <c r="A117" s="2183">
        <v>45</v>
      </c>
      <c r="B117" s="1543"/>
      <c r="C117" s="1543"/>
      <c r="D117" s="1543"/>
      <c r="E117" s="1543"/>
      <c r="F117" s="1543"/>
      <c r="G117" s="2289"/>
      <c r="H117" s="1707"/>
      <c r="I117" s="2730"/>
      <c r="J117" s="1885"/>
      <c r="K117" s="1878"/>
      <c r="L117" s="1878"/>
      <c r="M117" s="1878"/>
      <c r="N117" s="1878"/>
      <c r="O117" s="1878"/>
      <c r="P117" s="2291">
        <f t="shared" si="3"/>
        <v>0</v>
      </c>
      <c r="Q117" s="1917">
        <v>45</v>
      </c>
    </row>
    <row r="118" spans="1:17">
      <c r="A118" s="2183">
        <v>46</v>
      </c>
      <c r="B118" s="1543"/>
      <c r="C118" s="1543"/>
      <c r="D118" s="1543"/>
      <c r="E118" s="1543"/>
      <c r="F118" s="1543"/>
      <c r="G118" s="2289"/>
      <c r="H118" s="1707"/>
      <c r="I118" s="2730"/>
      <c r="J118" s="1885"/>
      <c r="K118" s="1878"/>
      <c r="L118" s="1878"/>
      <c r="M118" s="1878"/>
      <c r="N118" s="1878"/>
      <c r="O118" s="1878"/>
      <c r="P118" s="2291">
        <f t="shared" si="3"/>
        <v>0</v>
      </c>
      <c r="Q118" s="1917">
        <v>46</v>
      </c>
    </row>
    <row r="119" spans="1:17">
      <c r="A119" s="2183">
        <v>47</v>
      </c>
      <c r="B119" s="1543"/>
      <c r="C119" s="1543"/>
      <c r="D119" s="1543"/>
      <c r="E119" s="1543"/>
      <c r="F119" s="1543"/>
      <c r="G119" s="2289"/>
      <c r="H119" s="1707"/>
      <c r="I119" s="2730"/>
      <c r="J119" s="1885"/>
      <c r="K119" s="1878"/>
      <c r="L119" s="1878"/>
      <c r="M119" s="1878"/>
      <c r="N119" s="1878"/>
      <c r="O119" s="1878"/>
      <c r="P119" s="2291">
        <f t="shared" si="3"/>
        <v>0</v>
      </c>
      <c r="Q119" s="1917">
        <v>47</v>
      </c>
    </row>
    <row r="120" spans="1:17">
      <c r="A120" s="2183">
        <v>48</v>
      </c>
      <c r="B120" s="1543"/>
      <c r="C120" s="1543"/>
      <c r="D120" s="1543"/>
      <c r="E120" s="1543"/>
      <c r="F120" s="1543"/>
      <c r="G120" s="2289"/>
      <c r="H120" s="1707"/>
      <c r="I120" s="2730"/>
      <c r="J120" s="1885"/>
      <c r="K120" s="1878"/>
      <c r="L120" s="1878"/>
      <c r="M120" s="1878"/>
      <c r="N120" s="1878"/>
      <c r="O120" s="1878"/>
      <c r="P120" s="2291">
        <f t="shared" si="3"/>
        <v>0</v>
      </c>
      <c r="Q120" s="1917">
        <v>48</v>
      </c>
    </row>
    <row r="121" spans="1:17">
      <c r="A121" s="2183">
        <v>49</v>
      </c>
      <c r="B121" s="1543"/>
      <c r="C121" s="1543"/>
      <c r="D121" s="1543"/>
      <c r="E121" s="1543"/>
      <c r="F121" s="1543"/>
      <c r="G121" s="2289"/>
      <c r="H121" s="1707"/>
      <c r="I121" s="2730"/>
      <c r="J121" s="1885"/>
      <c r="K121" s="1878"/>
      <c r="L121" s="1878"/>
      <c r="M121" s="1878"/>
      <c r="N121" s="1878"/>
      <c r="O121" s="1878"/>
      <c r="P121" s="2291">
        <f t="shared" si="3"/>
        <v>0</v>
      </c>
      <c r="Q121" s="1917">
        <v>49</v>
      </c>
    </row>
    <row r="122" spans="1:17" ht="15.75" thickBot="1">
      <c r="A122" s="2179">
        <v>50</v>
      </c>
      <c r="B122" s="2292" t="s">
        <v>2331</v>
      </c>
      <c r="C122" s="2307"/>
      <c r="D122" s="2307"/>
      <c r="E122" s="2307"/>
      <c r="F122" s="2307"/>
      <c r="G122" s="2308"/>
      <c r="H122" s="2309"/>
      <c r="I122" s="2731"/>
      <c r="J122" s="2732">
        <f t="shared" ref="J122:P122" si="4">SUM(J73:J121)</f>
        <v>0</v>
      </c>
      <c r="K122" s="2295">
        <f t="shared" si="4"/>
        <v>0</v>
      </c>
      <c r="L122" s="2295">
        <f t="shared" si="4"/>
        <v>0</v>
      </c>
      <c r="M122" s="2296">
        <f t="shared" si="4"/>
        <v>50418381</v>
      </c>
      <c r="N122" s="2296">
        <f t="shared" si="4"/>
        <v>234757263</v>
      </c>
      <c r="O122" s="2296">
        <f t="shared" si="4"/>
        <v>16465392</v>
      </c>
      <c r="P122" s="2296">
        <f t="shared" si="4"/>
        <v>301641036</v>
      </c>
      <c r="Q122" s="2297">
        <v>50</v>
      </c>
    </row>
    <row r="123" spans="1:17">
      <c r="A123" s="1831"/>
      <c r="B123" s="1831"/>
      <c r="C123" s="2310"/>
      <c r="D123" s="2310"/>
      <c r="E123" s="2310"/>
      <c r="F123" s="2310"/>
      <c r="G123" s="2310"/>
      <c r="H123" s="2310"/>
      <c r="I123" s="2254"/>
      <c r="J123" s="2254"/>
      <c r="K123" s="1896"/>
      <c r="L123" s="1896"/>
      <c r="M123" s="2311"/>
      <c r="N123" s="2311"/>
      <c r="O123" s="2311"/>
      <c r="P123" s="2311"/>
      <c r="Q123" s="1831"/>
    </row>
    <row r="124" spans="1:17">
      <c r="A124" s="2789" t="s">
        <v>4677</v>
      </c>
      <c r="B124" s="2659"/>
      <c r="C124" s="2570"/>
      <c r="D124" s="2570"/>
      <c r="E124" s="2262"/>
      <c r="F124" s="2262"/>
      <c r="G124" s="2301"/>
      <c r="H124" s="2262"/>
      <c r="I124" s="2789" t="s">
        <v>4677</v>
      </c>
      <c r="J124" s="2659"/>
      <c r="K124" s="2570"/>
      <c r="L124" s="2570"/>
      <c r="M124" s="2262"/>
      <c r="N124" s="2312"/>
    </row>
    <row r="125" spans="1:17">
      <c r="A125" s="1576" t="s">
        <v>1974</v>
      </c>
      <c r="B125" s="1576"/>
      <c r="C125" s="1576"/>
      <c r="D125" s="1576"/>
      <c r="E125" s="1576"/>
      <c r="F125" s="1576"/>
      <c r="G125" s="1899"/>
      <c r="H125" s="1576"/>
      <c r="I125" s="2570" t="s">
        <v>1975</v>
      </c>
      <c r="J125" s="2570"/>
      <c r="K125" s="1576"/>
      <c r="L125" s="1576"/>
      <c r="M125" s="1576"/>
      <c r="N125" s="1576"/>
      <c r="O125" s="1576"/>
      <c r="P125" s="1576"/>
      <c r="Q125" s="1576"/>
    </row>
    <row r="126" spans="1:17" ht="16.5" thickBot="1">
      <c r="A126" s="2299" t="str">
        <f>'Data Sheet'!$C$25</f>
        <v xml:space="preserve">New York State Electric &amp; Gas Corporation </v>
      </c>
      <c r="B126" s="2262"/>
      <c r="C126" s="2262"/>
      <c r="D126" s="2262"/>
      <c r="E126" s="2300" t="str">
        <f>'Data Sheet'!$C$40</f>
        <v xml:space="preserve"> </v>
      </c>
      <c r="F126" s="2262"/>
      <c r="G126" s="2301" t="str">
        <f>'Data Sheet'!$C$38</f>
        <v>12/31/2017</v>
      </c>
      <c r="H126" s="2262"/>
      <c r="I126" s="2725" t="str">
        <f>'Data Sheet'!$C$25</f>
        <v xml:space="preserve">New York State Electric &amp; Gas Corporation </v>
      </c>
      <c r="J126" s="2503"/>
      <c r="K126" s="2262"/>
      <c r="L126" s="2262"/>
      <c r="M126" s="2262"/>
      <c r="N126" s="2262"/>
      <c r="O126" s="2300" t="str">
        <f>'Data Sheet'!$C$40</f>
        <v xml:space="preserve"> </v>
      </c>
      <c r="P126" s="1583" t="str">
        <f>'Data Sheet'!$C$38</f>
        <v>12/31/2017</v>
      </c>
    </row>
    <row r="127" spans="1:17">
      <c r="A127" s="2302"/>
      <c r="B127" s="2303"/>
      <c r="C127" s="2303"/>
      <c r="D127" s="2303"/>
      <c r="E127" s="2303"/>
      <c r="F127" s="2303"/>
      <c r="G127" s="2303"/>
      <c r="H127" s="2303"/>
      <c r="I127" s="2497"/>
      <c r="J127" s="2498"/>
      <c r="K127" s="2303"/>
      <c r="L127" s="2303"/>
      <c r="M127" s="2303"/>
      <c r="N127" s="2303"/>
      <c r="O127" s="2303"/>
      <c r="P127" s="2303"/>
      <c r="Q127" s="2304"/>
    </row>
    <row r="128" spans="1:17">
      <c r="A128" s="2027" t="s">
        <v>3698</v>
      </c>
      <c r="B128" s="1576"/>
      <c r="C128" s="1576"/>
      <c r="D128" s="1576"/>
      <c r="E128" s="1576"/>
      <c r="F128" s="1576"/>
      <c r="G128" s="2278"/>
      <c r="H128" s="2278"/>
      <c r="I128" s="2576" t="s">
        <v>3699</v>
      </c>
      <c r="J128" s="2570"/>
      <c r="K128" s="1576"/>
      <c r="L128" s="1576"/>
      <c r="M128" s="1576"/>
      <c r="N128" s="1576"/>
      <c r="O128" s="1576"/>
      <c r="P128" s="1576"/>
      <c r="Q128" s="1541"/>
    </row>
    <row r="129" spans="1:17">
      <c r="A129" s="2027" t="s">
        <v>3700</v>
      </c>
      <c r="B129" s="1576"/>
      <c r="C129" s="1576"/>
      <c r="D129" s="1576"/>
      <c r="E129" s="1576"/>
      <c r="F129" s="1576"/>
      <c r="G129" s="2278"/>
      <c r="H129" s="2278"/>
      <c r="I129" s="2576" t="s">
        <v>3701</v>
      </c>
      <c r="J129" s="2570"/>
      <c r="K129" s="1576"/>
      <c r="L129" s="1576"/>
      <c r="M129" s="1576"/>
      <c r="N129" s="1576"/>
      <c r="O129" s="1576"/>
      <c r="P129" s="1576"/>
      <c r="Q129" s="1541"/>
    </row>
    <row r="130" spans="1:17">
      <c r="A130" s="2305"/>
      <c r="B130" s="2274"/>
      <c r="C130" s="2274"/>
      <c r="D130" s="2274"/>
      <c r="E130" s="2274"/>
      <c r="F130" s="2274"/>
      <c r="G130" s="2274"/>
      <c r="H130" s="2301"/>
      <c r="I130" s="2727"/>
      <c r="J130" s="2508"/>
      <c r="K130" s="2274"/>
      <c r="L130" s="2274"/>
      <c r="M130" s="2274"/>
      <c r="N130" s="2274"/>
      <c r="O130" s="2274"/>
      <c r="P130" s="2274"/>
      <c r="Q130" s="2306"/>
    </row>
    <row r="131" spans="1:17">
      <c r="A131" s="2180"/>
      <c r="B131" s="1577"/>
      <c r="C131" s="2173"/>
      <c r="D131" s="1913"/>
      <c r="E131" s="1913"/>
      <c r="F131" s="3459" t="s">
        <v>4627</v>
      </c>
      <c r="G131" s="3460"/>
      <c r="H131" s="2516" t="s">
        <v>3596</v>
      </c>
      <c r="I131" s="2576" t="s">
        <v>3596</v>
      </c>
      <c r="J131" s="2728"/>
      <c r="K131" s="1818" t="s">
        <v>1959</v>
      </c>
      <c r="L131" s="2285"/>
      <c r="M131" s="1818" t="s">
        <v>1960</v>
      </c>
      <c r="N131" s="1818"/>
      <c r="O131" s="1818"/>
      <c r="P131" s="1818"/>
      <c r="Q131" s="1969"/>
    </row>
    <row r="132" spans="1:17">
      <c r="A132" s="2181"/>
      <c r="B132" s="1990" t="s">
        <v>1961</v>
      </c>
      <c r="C132" s="1540"/>
      <c r="D132" s="1990" t="s">
        <v>1962</v>
      </c>
      <c r="E132" s="1990" t="s">
        <v>3590</v>
      </c>
      <c r="F132" s="1990" t="s">
        <v>3590</v>
      </c>
      <c r="G132" s="2286" t="s">
        <v>3590</v>
      </c>
      <c r="H132" s="2723" t="s">
        <v>4233</v>
      </c>
      <c r="I132" s="2576" t="s">
        <v>4233</v>
      </c>
      <c r="J132" s="2728"/>
      <c r="K132" s="1540" t="s">
        <v>1788</v>
      </c>
      <c r="L132" s="1540"/>
      <c r="M132" s="1990" t="s">
        <v>1963</v>
      </c>
      <c r="N132" s="1990" t="s">
        <v>1964</v>
      </c>
      <c r="O132" s="1555" t="s">
        <v>2330</v>
      </c>
      <c r="P132" s="1813"/>
      <c r="Q132" s="1965"/>
    </row>
    <row r="133" spans="1:17">
      <c r="A133" s="2181"/>
      <c r="B133" s="1990" t="s">
        <v>1965</v>
      </c>
      <c r="C133" s="1990" t="s">
        <v>3592</v>
      </c>
      <c r="D133" s="1990" t="s">
        <v>3593</v>
      </c>
      <c r="E133" s="1990" t="s">
        <v>3594</v>
      </c>
      <c r="F133" s="1990" t="s">
        <v>3595</v>
      </c>
      <c r="G133" s="2286" t="s">
        <v>3595</v>
      </c>
      <c r="H133" s="2723" t="s">
        <v>4235</v>
      </c>
      <c r="I133" s="2576" t="s">
        <v>4237</v>
      </c>
      <c r="J133" s="2728"/>
      <c r="K133" s="1990" t="s">
        <v>3596</v>
      </c>
      <c r="L133" s="1990" t="s">
        <v>3596</v>
      </c>
      <c r="M133" s="1990" t="s">
        <v>531</v>
      </c>
      <c r="N133" s="1990" t="s">
        <v>531</v>
      </c>
      <c r="O133" s="1555" t="s">
        <v>531</v>
      </c>
      <c r="P133" s="1832" t="s">
        <v>1966</v>
      </c>
      <c r="Q133" s="1914" t="s">
        <v>1967</v>
      </c>
    </row>
    <row r="134" spans="1:17">
      <c r="A134" s="2181" t="s">
        <v>1728</v>
      </c>
      <c r="B134" s="1990" t="s">
        <v>1968</v>
      </c>
      <c r="C134" s="1990" t="s">
        <v>3602</v>
      </c>
      <c r="D134" s="1990" t="s">
        <v>3603</v>
      </c>
      <c r="E134" s="1990" t="s">
        <v>1963</v>
      </c>
      <c r="F134" s="1990" t="s">
        <v>3605</v>
      </c>
      <c r="G134" s="2286" t="s">
        <v>3606</v>
      </c>
      <c r="H134" s="2723" t="s">
        <v>4234</v>
      </c>
      <c r="I134" s="2576" t="s">
        <v>4238</v>
      </c>
      <c r="J134" s="2728"/>
      <c r="K134" s="1990" t="s">
        <v>1397</v>
      </c>
      <c r="L134" s="1990" t="s">
        <v>1970</v>
      </c>
      <c r="M134" s="1990" t="s">
        <v>3608</v>
      </c>
      <c r="N134" s="1990" t="s">
        <v>3608</v>
      </c>
      <c r="O134" s="1555" t="s">
        <v>3608</v>
      </c>
      <c r="P134" s="1832" t="s">
        <v>1971</v>
      </c>
      <c r="Q134" s="1914" t="s">
        <v>1731</v>
      </c>
    </row>
    <row r="135" spans="1:17">
      <c r="A135" s="2183" t="s">
        <v>1731</v>
      </c>
      <c r="B135" s="1557" t="s">
        <v>3021</v>
      </c>
      <c r="C135" s="1557" t="s">
        <v>3022</v>
      </c>
      <c r="D135" s="1557" t="s">
        <v>3023</v>
      </c>
      <c r="E135" s="1557" t="s">
        <v>3024</v>
      </c>
      <c r="F135" s="1557" t="s">
        <v>2346</v>
      </c>
      <c r="G135" s="2288" t="s">
        <v>2347</v>
      </c>
      <c r="H135" s="2724" t="s">
        <v>2348</v>
      </c>
      <c r="I135" s="2729"/>
      <c r="J135" s="2622" t="s">
        <v>4236</v>
      </c>
      <c r="K135" s="1557" t="s">
        <v>2349</v>
      </c>
      <c r="L135" s="1557" t="s">
        <v>2350</v>
      </c>
      <c r="M135" s="1557" t="s">
        <v>2351</v>
      </c>
      <c r="N135" s="1557" t="s">
        <v>2352</v>
      </c>
      <c r="O135" s="1558" t="s">
        <v>2353</v>
      </c>
      <c r="P135" s="1916" t="s">
        <v>181</v>
      </c>
      <c r="Q135" s="1917"/>
    </row>
    <row r="136" spans="1:17">
      <c r="A136" s="2183">
        <v>1</v>
      </c>
      <c r="B136" s="1543"/>
      <c r="C136" s="1543"/>
      <c r="D136" s="1543"/>
      <c r="E136" s="1543"/>
      <c r="F136" s="1543"/>
      <c r="G136" s="2289"/>
      <c r="H136" s="1707"/>
      <c r="I136" s="2730" t="s">
        <v>1788</v>
      </c>
      <c r="J136" s="1885"/>
      <c r="K136" s="1878"/>
      <c r="L136" s="1878"/>
      <c r="M136" s="1857"/>
      <c r="N136" s="1857"/>
      <c r="O136" s="1857"/>
      <c r="P136" s="2290"/>
      <c r="Q136" s="1917">
        <v>1</v>
      </c>
    </row>
    <row r="137" spans="1:17">
      <c r="A137" s="2183">
        <v>2</v>
      </c>
      <c r="B137" s="1543"/>
      <c r="C137" s="1543"/>
      <c r="D137" s="1543"/>
      <c r="E137" s="1543"/>
      <c r="F137" s="1543"/>
      <c r="G137" s="2289"/>
      <c r="H137" s="1885"/>
      <c r="I137" s="2730"/>
      <c r="J137" s="1885"/>
      <c r="K137" s="1878"/>
      <c r="L137" s="1878"/>
      <c r="M137" s="1878"/>
      <c r="N137" s="1878"/>
      <c r="O137" s="1878"/>
      <c r="P137" s="2291"/>
      <c r="Q137" s="1917">
        <v>2</v>
      </c>
    </row>
    <row r="138" spans="1:17">
      <c r="A138" s="2183">
        <v>3</v>
      </c>
      <c r="B138" s="1543"/>
      <c r="C138" s="1543"/>
      <c r="D138" s="1543"/>
      <c r="E138" s="1543"/>
      <c r="F138" s="1543"/>
      <c r="G138" s="2289"/>
      <c r="H138" s="1885"/>
      <c r="I138" s="2730"/>
      <c r="J138" s="1885"/>
      <c r="K138" s="1878"/>
      <c r="L138" s="1878"/>
      <c r="M138" s="1878"/>
      <c r="N138" s="1878"/>
      <c r="O138" s="1878"/>
      <c r="P138" s="2291"/>
      <c r="Q138" s="1917">
        <v>3</v>
      </c>
    </row>
    <row r="139" spans="1:17">
      <c r="A139" s="2183">
        <v>4</v>
      </c>
      <c r="B139" s="1543"/>
      <c r="C139" s="1543"/>
      <c r="D139" s="1543"/>
      <c r="E139" s="1543"/>
      <c r="F139" s="1543"/>
      <c r="G139" s="2289"/>
      <c r="H139" s="1885"/>
      <c r="I139" s="2730"/>
      <c r="J139" s="1885"/>
      <c r="K139" s="1878"/>
      <c r="L139" s="1878"/>
      <c r="M139" s="1878"/>
      <c r="N139" s="1878"/>
      <c r="O139" s="1878"/>
      <c r="P139" s="2291"/>
      <c r="Q139" s="1917">
        <v>4</v>
      </c>
    </row>
    <row r="140" spans="1:17">
      <c r="A140" s="2183">
        <v>5</v>
      </c>
      <c r="B140" s="1543"/>
      <c r="C140" s="1543"/>
      <c r="D140" s="1543"/>
      <c r="E140" s="1543"/>
      <c r="F140" s="1543"/>
      <c r="G140" s="2289"/>
      <c r="H140" s="1707"/>
      <c r="I140" s="2730"/>
      <c r="J140" s="1885"/>
      <c r="K140" s="1878"/>
      <c r="L140" s="1878"/>
      <c r="M140" s="1878"/>
      <c r="N140" s="1878"/>
      <c r="O140" s="1878"/>
      <c r="P140" s="2291"/>
      <c r="Q140" s="1917">
        <v>5</v>
      </c>
    </row>
    <row r="141" spans="1:17">
      <c r="A141" s="2183">
        <v>6</v>
      </c>
      <c r="B141" s="1543"/>
      <c r="C141" s="1543"/>
      <c r="D141" s="1543"/>
      <c r="E141" s="1543"/>
      <c r="F141" s="1543"/>
      <c r="G141" s="2289"/>
      <c r="H141" s="1707"/>
      <c r="I141" s="2730"/>
      <c r="J141" s="1885"/>
      <c r="K141" s="1878"/>
      <c r="L141" s="1878"/>
      <c r="M141" s="1878"/>
      <c r="N141" s="1878"/>
      <c r="O141" s="1878"/>
      <c r="P141" s="2291"/>
      <c r="Q141" s="1917">
        <v>6</v>
      </c>
    </row>
    <row r="142" spans="1:17">
      <c r="A142" s="2183">
        <v>7</v>
      </c>
      <c r="B142" s="1543"/>
      <c r="C142" s="1543"/>
      <c r="D142" s="1543"/>
      <c r="E142" s="1543"/>
      <c r="F142" s="1543"/>
      <c r="G142" s="2289"/>
      <c r="H142" s="1707"/>
      <c r="I142" s="2730"/>
      <c r="J142" s="1885"/>
      <c r="K142" s="1878"/>
      <c r="L142" s="1878"/>
      <c r="M142" s="1878"/>
      <c r="N142" s="1878"/>
      <c r="O142" s="1878"/>
      <c r="P142" s="2291"/>
      <c r="Q142" s="1917">
        <v>7</v>
      </c>
    </row>
    <row r="143" spans="1:17">
      <c r="A143" s="2183">
        <v>8</v>
      </c>
      <c r="B143" s="1543"/>
      <c r="C143" s="1543"/>
      <c r="D143" s="1543"/>
      <c r="E143" s="1543"/>
      <c r="F143" s="1543"/>
      <c r="G143" s="2289"/>
      <c r="H143" s="1885"/>
      <c r="I143" s="2730"/>
      <c r="J143" s="1885"/>
      <c r="K143" s="1878"/>
      <c r="L143" s="1878"/>
      <c r="M143" s="1878"/>
      <c r="N143" s="1878"/>
      <c r="O143" s="1878"/>
      <c r="P143" s="2291"/>
      <c r="Q143" s="1917">
        <v>8</v>
      </c>
    </row>
    <row r="144" spans="1:17">
      <c r="A144" s="2183">
        <v>9</v>
      </c>
      <c r="B144" s="1543"/>
      <c r="C144" s="1543"/>
      <c r="D144" s="1543"/>
      <c r="E144" s="1543"/>
      <c r="F144" s="1543"/>
      <c r="G144" s="2289"/>
      <c r="H144" s="1707"/>
      <c r="I144" s="2730"/>
      <c r="J144" s="1885"/>
      <c r="K144" s="1878"/>
      <c r="L144" s="1878"/>
      <c r="M144" s="1878"/>
      <c r="N144" s="1878"/>
      <c r="O144" s="1878"/>
      <c r="P144" s="2291"/>
      <c r="Q144" s="1917">
        <v>9</v>
      </c>
    </row>
    <row r="145" spans="1:17">
      <c r="A145" s="2183">
        <v>10</v>
      </c>
      <c r="B145" s="1543"/>
      <c r="C145" s="1543"/>
      <c r="D145" s="1543"/>
      <c r="E145" s="1543"/>
      <c r="F145" s="1543"/>
      <c r="G145" s="2289"/>
      <c r="H145" s="1707"/>
      <c r="I145" s="2730"/>
      <c r="J145" s="1885"/>
      <c r="K145" s="1878"/>
      <c r="L145" s="1878"/>
      <c r="M145" s="1878"/>
      <c r="N145" s="1878"/>
      <c r="O145" s="1878"/>
      <c r="P145" s="2291"/>
      <c r="Q145" s="1917">
        <v>10</v>
      </c>
    </row>
    <row r="146" spans="1:17">
      <c r="A146" s="2183">
        <v>11</v>
      </c>
      <c r="B146" s="1543"/>
      <c r="C146" s="1543"/>
      <c r="D146" s="1543"/>
      <c r="E146" s="1543"/>
      <c r="F146" s="1543"/>
      <c r="G146" s="2289"/>
      <c r="H146" s="1707"/>
      <c r="I146" s="2730"/>
      <c r="J146" s="1885"/>
      <c r="K146" s="1878"/>
      <c r="L146" s="1878"/>
      <c r="M146" s="1878"/>
      <c r="N146" s="1878"/>
      <c r="O146" s="1878"/>
      <c r="P146" s="2291"/>
      <c r="Q146" s="1917">
        <v>11</v>
      </c>
    </row>
    <row r="147" spans="1:17">
      <c r="A147" s="2183">
        <v>12</v>
      </c>
      <c r="B147" s="1543"/>
      <c r="C147" s="1543"/>
      <c r="D147" s="1543"/>
      <c r="E147" s="1543"/>
      <c r="F147" s="1543"/>
      <c r="G147" s="2289"/>
      <c r="H147" s="1707"/>
      <c r="I147" s="2730"/>
      <c r="J147" s="1885"/>
      <c r="K147" s="1878"/>
      <c r="L147" s="1878"/>
      <c r="M147" s="1878"/>
      <c r="N147" s="1878"/>
      <c r="O147" s="1878"/>
      <c r="P147" s="2291"/>
      <c r="Q147" s="1917">
        <v>12</v>
      </c>
    </row>
    <row r="148" spans="1:17">
      <c r="A148" s="2183">
        <v>13</v>
      </c>
      <c r="B148" s="1543"/>
      <c r="C148" s="1543"/>
      <c r="D148" s="1543"/>
      <c r="E148" s="1543"/>
      <c r="F148" s="1543"/>
      <c r="G148" s="2289"/>
      <c r="H148" s="1707"/>
      <c r="I148" s="2730"/>
      <c r="J148" s="1885"/>
      <c r="K148" s="1878"/>
      <c r="L148" s="1878"/>
      <c r="M148" s="1878"/>
      <c r="N148" s="1878"/>
      <c r="O148" s="1878"/>
      <c r="P148" s="2291"/>
      <c r="Q148" s="1917">
        <v>13</v>
      </c>
    </row>
    <row r="149" spans="1:17">
      <c r="A149" s="2183">
        <v>14</v>
      </c>
      <c r="B149" s="1543"/>
      <c r="C149" s="1543"/>
      <c r="D149" s="1543"/>
      <c r="E149" s="1543"/>
      <c r="F149" s="1543"/>
      <c r="G149" s="2289"/>
      <c r="H149" s="1707"/>
      <c r="I149" s="2730"/>
      <c r="J149" s="1885"/>
      <c r="K149" s="1878"/>
      <c r="L149" s="1878"/>
      <c r="M149" s="1878"/>
      <c r="N149" s="1878"/>
      <c r="O149" s="1878"/>
      <c r="P149" s="2291"/>
      <c r="Q149" s="1917">
        <v>14</v>
      </c>
    </row>
    <row r="150" spans="1:17">
      <c r="A150" s="2183">
        <v>15</v>
      </c>
      <c r="B150" s="1543"/>
      <c r="C150" s="1543"/>
      <c r="D150" s="1543"/>
      <c r="E150" s="1543"/>
      <c r="F150" s="1543"/>
      <c r="G150" s="2289"/>
      <c r="H150" s="1707"/>
      <c r="I150" s="2730"/>
      <c r="J150" s="1885"/>
      <c r="K150" s="1878"/>
      <c r="L150" s="1878"/>
      <c r="M150" s="1878"/>
      <c r="N150" s="1878"/>
      <c r="O150" s="1878"/>
      <c r="P150" s="2291"/>
      <c r="Q150" s="1917">
        <v>15</v>
      </c>
    </row>
    <row r="151" spans="1:17">
      <c r="A151" s="2183">
        <v>16</v>
      </c>
      <c r="B151" s="1543"/>
      <c r="C151" s="1543"/>
      <c r="D151" s="1543"/>
      <c r="E151" s="1543"/>
      <c r="F151" s="1543"/>
      <c r="G151" s="2289"/>
      <c r="H151" s="1707"/>
      <c r="I151" s="2730"/>
      <c r="J151" s="1885"/>
      <c r="K151" s="1878"/>
      <c r="L151" s="1878"/>
      <c r="M151" s="1878"/>
      <c r="N151" s="1878"/>
      <c r="O151" s="1878"/>
      <c r="P151" s="2291"/>
      <c r="Q151" s="1917">
        <v>16</v>
      </c>
    </row>
    <row r="152" spans="1:17">
      <c r="A152" s="2183">
        <v>17</v>
      </c>
      <c r="B152" s="1543"/>
      <c r="C152" s="1543"/>
      <c r="D152" s="1543"/>
      <c r="E152" s="1543"/>
      <c r="F152" s="1543"/>
      <c r="G152" s="2289"/>
      <c r="H152" s="1707"/>
      <c r="I152" s="2730"/>
      <c r="J152" s="1885"/>
      <c r="K152" s="1878"/>
      <c r="L152" s="1878"/>
      <c r="M152" s="1878"/>
      <c r="N152" s="1878"/>
      <c r="O152" s="1878"/>
      <c r="P152" s="2291"/>
      <c r="Q152" s="1917">
        <v>17</v>
      </c>
    </row>
    <row r="153" spans="1:17">
      <c r="A153" s="2183">
        <v>18</v>
      </c>
      <c r="B153" s="1543"/>
      <c r="C153" s="1543"/>
      <c r="D153" s="1543"/>
      <c r="E153" s="1543"/>
      <c r="F153" s="1543"/>
      <c r="G153" s="2289"/>
      <c r="H153" s="1707"/>
      <c r="I153" s="2730"/>
      <c r="J153" s="1885"/>
      <c r="K153" s="1878"/>
      <c r="L153" s="1878"/>
      <c r="M153" s="1878"/>
      <c r="N153" s="1878"/>
      <c r="O153" s="1878"/>
      <c r="P153" s="2291"/>
      <c r="Q153" s="1917">
        <v>18</v>
      </c>
    </row>
    <row r="154" spans="1:17">
      <c r="A154" s="2183">
        <v>19</v>
      </c>
      <c r="B154" s="1543"/>
      <c r="C154" s="1543"/>
      <c r="D154" s="1543"/>
      <c r="E154" s="1543"/>
      <c r="F154" s="1543"/>
      <c r="G154" s="2289"/>
      <c r="H154" s="1707"/>
      <c r="I154" s="2730"/>
      <c r="J154" s="1885"/>
      <c r="K154" s="1878"/>
      <c r="L154" s="1878"/>
      <c r="M154" s="1878"/>
      <c r="N154" s="1878"/>
      <c r="O154" s="1878"/>
      <c r="P154" s="2291"/>
      <c r="Q154" s="1917">
        <v>19</v>
      </c>
    </row>
    <row r="155" spans="1:17">
      <c r="A155" s="2183">
        <v>20</v>
      </c>
      <c r="B155" s="1543"/>
      <c r="C155" s="1543"/>
      <c r="D155" s="1543"/>
      <c r="E155" s="1543"/>
      <c r="F155" s="1543"/>
      <c r="G155" s="2289"/>
      <c r="H155" s="1707"/>
      <c r="I155" s="2730"/>
      <c r="J155" s="1885"/>
      <c r="K155" s="1878"/>
      <c r="L155" s="1878"/>
      <c r="M155" s="1878"/>
      <c r="N155" s="1878"/>
      <c r="O155" s="1878"/>
      <c r="P155" s="2291"/>
      <c r="Q155" s="1917">
        <v>20</v>
      </c>
    </row>
    <row r="156" spans="1:17">
      <c r="A156" s="2183">
        <v>21</v>
      </c>
      <c r="B156" s="1543"/>
      <c r="C156" s="1543"/>
      <c r="D156" s="1543"/>
      <c r="E156" s="1543"/>
      <c r="F156" s="1543"/>
      <c r="G156" s="2289"/>
      <c r="H156" s="1707"/>
      <c r="I156" s="2730"/>
      <c r="J156" s="1885"/>
      <c r="K156" s="1878"/>
      <c r="L156" s="1878"/>
      <c r="M156" s="1878"/>
      <c r="N156" s="1878"/>
      <c r="O156" s="1878"/>
      <c r="P156" s="2291"/>
      <c r="Q156" s="1917">
        <v>21</v>
      </c>
    </row>
    <row r="157" spans="1:17">
      <c r="A157" s="2183">
        <v>22</v>
      </c>
      <c r="B157" s="1543"/>
      <c r="C157" s="1543"/>
      <c r="D157" s="1543"/>
      <c r="E157" s="1543"/>
      <c r="F157" s="1543"/>
      <c r="G157" s="2289"/>
      <c r="H157" s="1707"/>
      <c r="I157" s="2730"/>
      <c r="J157" s="1885"/>
      <c r="K157" s="1878"/>
      <c r="L157" s="1878"/>
      <c r="M157" s="1878"/>
      <c r="N157" s="1878"/>
      <c r="O157" s="1878"/>
      <c r="P157" s="2291">
        <f t="shared" ref="P157:P184" si="5">SUM(M157:O157)</f>
        <v>0</v>
      </c>
      <c r="Q157" s="1917">
        <v>22</v>
      </c>
    </row>
    <row r="158" spans="1:17">
      <c r="A158" s="2183">
        <v>23</v>
      </c>
      <c r="B158" s="1543"/>
      <c r="C158" s="1543"/>
      <c r="D158" s="1543"/>
      <c r="E158" s="1543"/>
      <c r="F158" s="1543"/>
      <c r="G158" s="2289"/>
      <c r="H158" s="1707"/>
      <c r="I158" s="2730"/>
      <c r="J158" s="1885"/>
      <c r="K158" s="1878"/>
      <c r="L158" s="1878"/>
      <c r="M158" s="1878"/>
      <c r="N158" s="1878"/>
      <c r="O158" s="1878"/>
      <c r="P158" s="2291">
        <f t="shared" si="5"/>
        <v>0</v>
      </c>
      <c r="Q158" s="1917">
        <v>23</v>
      </c>
    </row>
    <row r="159" spans="1:17">
      <c r="A159" s="2183">
        <v>24</v>
      </c>
      <c r="B159" s="1543"/>
      <c r="C159" s="1543"/>
      <c r="D159" s="1543"/>
      <c r="E159" s="1543"/>
      <c r="F159" s="1543"/>
      <c r="G159" s="2289"/>
      <c r="H159" s="1707"/>
      <c r="I159" s="2730"/>
      <c r="J159" s="1885"/>
      <c r="K159" s="1878"/>
      <c r="L159" s="1878"/>
      <c r="M159" s="1878"/>
      <c r="N159" s="1878"/>
      <c r="O159" s="1878"/>
      <c r="P159" s="2291">
        <f t="shared" si="5"/>
        <v>0</v>
      </c>
      <c r="Q159" s="1917">
        <v>24</v>
      </c>
    </row>
    <row r="160" spans="1:17">
      <c r="A160" s="2183">
        <v>25</v>
      </c>
      <c r="B160" s="1543"/>
      <c r="C160" s="1543"/>
      <c r="D160" s="1543"/>
      <c r="E160" s="1543"/>
      <c r="F160" s="1543"/>
      <c r="G160" s="2289"/>
      <c r="H160" s="1707"/>
      <c r="I160" s="2730"/>
      <c r="J160" s="1885"/>
      <c r="K160" s="1878"/>
      <c r="L160" s="1878"/>
      <c r="M160" s="1878"/>
      <c r="N160" s="1878"/>
      <c r="O160" s="1878"/>
      <c r="P160" s="2291">
        <f t="shared" si="5"/>
        <v>0</v>
      </c>
      <c r="Q160" s="1917">
        <v>25</v>
      </c>
    </row>
    <row r="161" spans="1:17">
      <c r="A161" s="2183">
        <v>26</v>
      </c>
      <c r="B161" s="1543"/>
      <c r="C161" s="1543"/>
      <c r="D161" s="1543"/>
      <c r="E161" s="1543"/>
      <c r="F161" s="1543"/>
      <c r="G161" s="2289"/>
      <c r="H161" s="1707"/>
      <c r="I161" s="2730"/>
      <c r="J161" s="1885"/>
      <c r="K161" s="1878"/>
      <c r="L161" s="1878"/>
      <c r="M161" s="1878"/>
      <c r="N161" s="1878"/>
      <c r="O161" s="1878"/>
      <c r="P161" s="2291">
        <f t="shared" si="5"/>
        <v>0</v>
      </c>
      <c r="Q161" s="1917">
        <v>26</v>
      </c>
    </row>
    <row r="162" spans="1:17">
      <c r="A162" s="2183">
        <v>27</v>
      </c>
      <c r="B162" s="1543"/>
      <c r="C162" s="1543"/>
      <c r="D162" s="1543"/>
      <c r="E162" s="1543"/>
      <c r="F162" s="1543"/>
      <c r="G162" s="2289"/>
      <c r="H162" s="1707"/>
      <c r="I162" s="2730"/>
      <c r="J162" s="1885"/>
      <c r="K162" s="1878"/>
      <c r="L162" s="1878"/>
      <c r="M162" s="1878"/>
      <c r="N162" s="1878"/>
      <c r="O162" s="1878"/>
      <c r="P162" s="2291">
        <f t="shared" si="5"/>
        <v>0</v>
      </c>
      <c r="Q162" s="1917">
        <v>27</v>
      </c>
    </row>
    <row r="163" spans="1:17">
      <c r="A163" s="2183">
        <v>28</v>
      </c>
      <c r="B163" s="1543"/>
      <c r="C163" s="1543"/>
      <c r="D163" s="1543"/>
      <c r="E163" s="1543"/>
      <c r="F163" s="1543"/>
      <c r="G163" s="2289"/>
      <c r="H163" s="1707"/>
      <c r="I163" s="2730"/>
      <c r="J163" s="1885"/>
      <c r="K163" s="1878"/>
      <c r="L163" s="1878"/>
      <c r="M163" s="1878"/>
      <c r="N163" s="1878"/>
      <c r="O163" s="1878"/>
      <c r="P163" s="2291">
        <f t="shared" si="5"/>
        <v>0</v>
      </c>
      <c r="Q163" s="1917">
        <v>28</v>
      </c>
    </row>
    <row r="164" spans="1:17">
      <c r="A164" s="2183">
        <v>29</v>
      </c>
      <c r="B164" s="1543"/>
      <c r="C164" s="1543"/>
      <c r="D164" s="1543"/>
      <c r="E164" s="1543"/>
      <c r="F164" s="1543"/>
      <c r="G164" s="2289"/>
      <c r="H164" s="1707"/>
      <c r="I164" s="2730"/>
      <c r="J164" s="1885"/>
      <c r="K164" s="1878"/>
      <c r="L164" s="1878"/>
      <c r="M164" s="1878"/>
      <c r="N164" s="1878"/>
      <c r="O164" s="1878"/>
      <c r="P164" s="2291">
        <f t="shared" si="5"/>
        <v>0</v>
      </c>
      <c r="Q164" s="1917">
        <v>29</v>
      </c>
    </row>
    <row r="165" spans="1:17">
      <c r="A165" s="2183">
        <v>30</v>
      </c>
      <c r="B165" s="1543"/>
      <c r="C165" s="1543"/>
      <c r="D165" s="1543"/>
      <c r="E165" s="1543"/>
      <c r="F165" s="1543"/>
      <c r="G165" s="2289"/>
      <c r="H165" s="1707"/>
      <c r="I165" s="2730"/>
      <c r="J165" s="1885"/>
      <c r="K165" s="1878"/>
      <c r="L165" s="1878"/>
      <c r="M165" s="1878"/>
      <c r="N165" s="1878"/>
      <c r="O165" s="1878"/>
      <c r="P165" s="2291">
        <f t="shared" si="5"/>
        <v>0</v>
      </c>
      <c r="Q165" s="1917">
        <v>30</v>
      </c>
    </row>
    <row r="166" spans="1:17">
      <c r="A166" s="2183">
        <v>31</v>
      </c>
      <c r="B166" s="1543"/>
      <c r="C166" s="1543"/>
      <c r="D166" s="1543"/>
      <c r="E166" s="1543"/>
      <c r="F166" s="1543"/>
      <c r="G166" s="2289"/>
      <c r="H166" s="1707"/>
      <c r="I166" s="2730"/>
      <c r="J166" s="1885"/>
      <c r="K166" s="1878"/>
      <c r="L166" s="1878"/>
      <c r="M166" s="1878"/>
      <c r="N166" s="1878"/>
      <c r="O166" s="1878"/>
      <c r="P166" s="2291">
        <f t="shared" si="5"/>
        <v>0</v>
      </c>
      <c r="Q166" s="1917">
        <v>31</v>
      </c>
    </row>
    <row r="167" spans="1:17">
      <c r="A167" s="2183">
        <v>32</v>
      </c>
      <c r="B167" s="1543"/>
      <c r="C167" s="1543"/>
      <c r="D167" s="1543"/>
      <c r="E167" s="1543"/>
      <c r="F167" s="1543"/>
      <c r="G167" s="2289"/>
      <c r="H167" s="1707"/>
      <c r="I167" s="2730"/>
      <c r="J167" s="1885"/>
      <c r="K167" s="1878"/>
      <c r="L167" s="1878"/>
      <c r="M167" s="1878"/>
      <c r="N167" s="1878"/>
      <c r="O167" s="1878"/>
      <c r="P167" s="2291">
        <f t="shared" si="5"/>
        <v>0</v>
      </c>
      <c r="Q167" s="1917">
        <v>32</v>
      </c>
    </row>
    <row r="168" spans="1:17">
      <c r="A168" s="2183">
        <v>33</v>
      </c>
      <c r="B168" s="1543"/>
      <c r="C168" s="1543"/>
      <c r="D168" s="1543"/>
      <c r="E168" s="1543"/>
      <c r="F168" s="1543"/>
      <c r="G168" s="2289"/>
      <c r="H168" s="1707"/>
      <c r="I168" s="2730"/>
      <c r="J168" s="1885"/>
      <c r="K168" s="1878"/>
      <c r="L168" s="1878"/>
      <c r="M168" s="1878"/>
      <c r="N168" s="1878"/>
      <c r="O168" s="1878"/>
      <c r="P168" s="2291">
        <f t="shared" si="5"/>
        <v>0</v>
      </c>
      <c r="Q168" s="1917">
        <v>33</v>
      </c>
    </row>
    <row r="169" spans="1:17">
      <c r="A169" s="2183">
        <v>34</v>
      </c>
      <c r="B169" s="1543"/>
      <c r="C169" s="1543"/>
      <c r="D169" s="1543"/>
      <c r="E169" s="1543"/>
      <c r="F169" s="1543"/>
      <c r="G169" s="2289"/>
      <c r="H169" s="1707"/>
      <c r="I169" s="2730"/>
      <c r="J169" s="1885"/>
      <c r="K169" s="1878"/>
      <c r="L169" s="1878"/>
      <c r="M169" s="1878"/>
      <c r="N169" s="1878"/>
      <c r="O169" s="1878"/>
      <c r="P169" s="2291">
        <f t="shared" si="5"/>
        <v>0</v>
      </c>
      <c r="Q169" s="1917">
        <v>34</v>
      </c>
    </row>
    <row r="170" spans="1:17">
      <c r="A170" s="2183">
        <v>35</v>
      </c>
      <c r="B170" s="1543"/>
      <c r="C170" s="1543"/>
      <c r="D170" s="1543"/>
      <c r="E170" s="1543"/>
      <c r="F170" s="1543"/>
      <c r="G170" s="2289"/>
      <c r="H170" s="1707"/>
      <c r="I170" s="2730"/>
      <c r="J170" s="1885"/>
      <c r="K170" s="1878"/>
      <c r="L170" s="1878"/>
      <c r="M170" s="1878"/>
      <c r="N170" s="1878"/>
      <c r="O170" s="1878"/>
      <c r="P170" s="2291">
        <f t="shared" si="5"/>
        <v>0</v>
      </c>
      <c r="Q170" s="1917">
        <v>35</v>
      </c>
    </row>
    <row r="171" spans="1:17">
      <c r="A171" s="2183">
        <v>36</v>
      </c>
      <c r="B171" s="1543"/>
      <c r="C171" s="1543"/>
      <c r="D171" s="1543"/>
      <c r="E171" s="1543"/>
      <c r="F171" s="1543"/>
      <c r="G171" s="2289"/>
      <c r="H171" s="1707"/>
      <c r="I171" s="2730"/>
      <c r="J171" s="1885"/>
      <c r="K171" s="1878"/>
      <c r="L171" s="1878"/>
      <c r="M171" s="1878"/>
      <c r="N171" s="1878"/>
      <c r="O171" s="1878"/>
      <c r="P171" s="2291">
        <f t="shared" si="5"/>
        <v>0</v>
      </c>
      <c r="Q171" s="1917">
        <v>36</v>
      </c>
    </row>
    <row r="172" spans="1:17">
      <c r="A172" s="2183">
        <v>37</v>
      </c>
      <c r="B172" s="1543"/>
      <c r="C172" s="1543"/>
      <c r="D172" s="1543"/>
      <c r="E172" s="1543"/>
      <c r="F172" s="1543"/>
      <c r="G172" s="2289"/>
      <c r="H172" s="1707"/>
      <c r="I172" s="2730"/>
      <c r="J172" s="1885"/>
      <c r="K172" s="1878"/>
      <c r="L172" s="1878"/>
      <c r="M172" s="1878"/>
      <c r="N172" s="1878"/>
      <c r="O172" s="1878"/>
      <c r="P172" s="2291">
        <f t="shared" si="5"/>
        <v>0</v>
      </c>
      <c r="Q172" s="1917">
        <v>37</v>
      </c>
    </row>
    <row r="173" spans="1:17">
      <c r="A173" s="2183">
        <v>38</v>
      </c>
      <c r="B173" s="1543"/>
      <c r="C173" s="1543"/>
      <c r="D173" s="1543"/>
      <c r="E173" s="1543"/>
      <c r="F173" s="1543"/>
      <c r="G173" s="2289"/>
      <c r="H173" s="1707"/>
      <c r="I173" s="2730"/>
      <c r="J173" s="1885"/>
      <c r="K173" s="1878"/>
      <c r="L173" s="1878"/>
      <c r="M173" s="1878"/>
      <c r="N173" s="1878"/>
      <c r="O173" s="1878"/>
      <c r="P173" s="2291">
        <f t="shared" si="5"/>
        <v>0</v>
      </c>
      <c r="Q173" s="1917">
        <v>38</v>
      </c>
    </row>
    <row r="174" spans="1:17">
      <c r="A174" s="2183">
        <v>39</v>
      </c>
      <c r="B174" s="1543"/>
      <c r="C174" s="1543"/>
      <c r="D174" s="1543"/>
      <c r="E174" s="1543"/>
      <c r="F174" s="1543"/>
      <c r="G174" s="2289"/>
      <c r="H174" s="1707"/>
      <c r="I174" s="2730"/>
      <c r="J174" s="1885"/>
      <c r="K174" s="1878"/>
      <c r="L174" s="1878"/>
      <c r="M174" s="1878"/>
      <c r="N174" s="1878"/>
      <c r="O174" s="1878"/>
      <c r="P174" s="2291">
        <f t="shared" si="5"/>
        <v>0</v>
      </c>
      <c r="Q174" s="1917">
        <v>39</v>
      </c>
    </row>
    <row r="175" spans="1:17">
      <c r="A175" s="2183">
        <v>40</v>
      </c>
      <c r="B175" s="1543"/>
      <c r="C175" s="1543"/>
      <c r="D175" s="1543"/>
      <c r="E175" s="1543"/>
      <c r="F175" s="1543"/>
      <c r="G175" s="2289"/>
      <c r="H175" s="1707"/>
      <c r="I175" s="2730"/>
      <c r="J175" s="1885"/>
      <c r="K175" s="1878"/>
      <c r="L175" s="1878"/>
      <c r="M175" s="1878"/>
      <c r="N175" s="1878"/>
      <c r="O175" s="1878"/>
      <c r="P175" s="2291">
        <f t="shared" si="5"/>
        <v>0</v>
      </c>
      <c r="Q175" s="1917">
        <v>40</v>
      </c>
    </row>
    <row r="176" spans="1:17">
      <c r="A176" s="2183">
        <v>41</v>
      </c>
      <c r="B176" s="1543"/>
      <c r="C176" s="1543"/>
      <c r="D176" s="1543"/>
      <c r="E176" s="1543"/>
      <c r="F176" s="1543"/>
      <c r="G176" s="2289"/>
      <c r="H176" s="1707"/>
      <c r="I176" s="2730"/>
      <c r="J176" s="1885"/>
      <c r="K176" s="1878"/>
      <c r="L176" s="1878"/>
      <c r="M176" s="1878"/>
      <c r="N176" s="1878"/>
      <c r="O176" s="1878"/>
      <c r="P176" s="2291">
        <f t="shared" si="5"/>
        <v>0</v>
      </c>
      <c r="Q176" s="1917">
        <v>41</v>
      </c>
    </row>
    <row r="177" spans="1:17">
      <c r="A177" s="2183">
        <v>42</v>
      </c>
      <c r="B177" s="1543"/>
      <c r="C177" s="1543"/>
      <c r="D177" s="1543"/>
      <c r="E177" s="1543"/>
      <c r="F177" s="1543"/>
      <c r="G177" s="2289"/>
      <c r="H177" s="1707"/>
      <c r="I177" s="2730"/>
      <c r="J177" s="1885"/>
      <c r="K177" s="1878"/>
      <c r="L177" s="1878"/>
      <c r="M177" s="1878"/>
      <c r="N177" s="1878"/>
      <c r="O177" s="1878"/>
      <c r="P177" s="2291">
        <f t="shared" si="5"/>
        <v>0</v>
      </c>
      <c r="Q177" s="1917">
        <v>42</v>
      </c>
    </row>
    <row r="178" spans="1:17">
      <c r="A178" s="2183">
        <v>43</v>
      </c>
      <c r="B178" s="1543"/>
      <c r="C178" s="1543"/>
      <c r="D178" s="1543"/>
      <c r="E178" s="1543"/>
      <c r="F178" s="1543"/>
      <c r="G178" s="2289"/>
      <c r="H178" s="1707"/>
      <c r="I178" s="2730"/>
      <c r="J178" s="1885"/>
      <c r="K178" s="1878"/>
      <c r="L178" s="1878"/>
      <c r="M178" s="1878"/>
      <c r="N178" s="1878"/>
      <c r="O178" s="1878"/>
      <c r="P178" s="2291">
        <f t="shared" si="5"/>
        <v>0</v>
      </c>
      <c r="Q178" s="1917">
        <v>43</v>
      </c>
    </row>
    <row r="179" spans="1:17">
      <c r="A179" s="2183">
        <v>44</v>
      </c>
      <c r="B179" s="1543"/>
      <c r="C179" s="1543"/>
      <c r="D179" s="1543"/>
      <c r="E179" s="1543"/>
      <c r="F179" s="1543"/>
      <c r="G179" s="2289"/>
      <c r="H179" s="1707"/>
      <c r="I179" s="2730"/>
      <c r="J179" s="1885"/>
      <c r="K179" s="1878"/>
      <c r="L179" s="1878"/>
      <c r="M179" s="1878"/>
      <c r="N179" s="1878"/>
      <c r="O179" s="1878"/>
      <c r="P179" s="2291">
        <f t="shared" si="5"/>
        <v>0</v>
      </c>
      <c r="Q179" s="1917">
        <v>44</v>
      </c>
    </row>
    <row r="180" spans="1:17">
      <c r="A180" s="2183">
        <v>45</v>
      </c>
      <c r="B180" s="1543"/>
      <c r="C180" s="1543"/>
      <c r="D180" s="1543"/>
      <c r="E180" s="1543"/>
      <c r="F180" s="1543"/>
      <c r="G180" s="2289"/>
      <c r="H180" s="1707"/>
      <c r="I180" s="2730"/>
      <c r="J180" s="1885"/>
      <c r="K180" s="1878"/>
      <c r="L180" s="1878"/>
      <c r="M180" s="1878"/>
      <c r="N180" s="1878"/>
      <c r="O180" s="1878"/>
      <c r="P180" s="2291">
        <f t="shared" si="5"/>
        <v>0</v>
      </c>
      <c r="Q180" s="1917">
        <v>45</v>
      </c>
    </row>
    <row r="181" spans="1:17">
      <c r="A181" s="2183">
        <v>46</v>
      </c>
      <c r="B181" s="1543"/>
      <c r="C181" s="1543"/>
      <c r="D181" s="1543"/>
      <c r="E181" s="1543"/>
      <c r="F181" s="1543"/>
      <c r="G181" s="2289"/>
      <c r="H181" s="1707"/>
      <c r="I181" s="2730"/>
      <c r="J181" s="1885"/>
      <c r="K181" s="1878"/>
      <c r="L181" s="1878"/>
      <c r="M181" s="1878"/>
      <c r="N181" s="1878"/>
      <c r="O181" s="1878"/>
      <c r="P181" s="2291">
        <f t="shared" si="5"/>
        <v>0</v>
      </c>
      <c r="Q181" s="1917">
        <v>46</v>
      </c>
    </row>
    <row r="182" spans="1:17">
      <c r="A182" s="2183">
        <v>47</v>
      </c>
      <c r="B182" s="1543"/>
      <c r="C182" s="1543"/>
      <c r="D182" s="1543"/>
      <c r="E182" s="1543"/>
      <c r="F182" s="1543"/>
      <c r="G182" s="2289"/>
      <c r="H182" s="1707"/>
      <c r="I182" s="2730"/>
      <c r="J182" s="1885"/>
      <c r="K182" s="1878"/>
      <c r="L182" s="1878"/>
      <c r="M182" s="1878"/>
      <c r="N182" s="1878"/>
      <c r="O182" s="1878"/>
      <c r="P182" s="2291">
        <f t="shared" si="5"/>
        <v>0</v>
      </c>
      <c r="Q182" s="1917">
        <v>47</v>
      </c>
    </row>
    <row r="183" spans="1:17">
      <c r="A183" s="2183">
        <v>48</v>
      </c>
      <c r="B183" s="1543"/>
      <c r="C183" s="1543"/>
      <c r="D183" s="1543"/>
      <c r="E183" s="1543"/>
      <c r="F183" s="1543"/>
      <c r="G183" s="2289"/>
      <c r="H183" s="1707"/>
      <c r="I183" s="2730"/>
      <c r="J183" s="1885"/>
      <c r="K183" s="1878"/>
      <c r="L183" s="1878"/>
      <c r="M183" s="1878"/>
      <c r="N183" s="1878"/>
      <c r="O183" s="1878"/>
      <c r="P183" s="2291">
        <f t="shared" si="5"/>
        <v>0</v>
      </c>
      <c r="Q183" s="1917">
        <v>48</v>
      </c>
    </row>
    <row r="184" spans="1:17">
      <c r="A184" s="2183">
        <v>49</v>
      </c>
      <c r="B184" s="1543"/>
      <c r="C184" s="1543"/>
      <c r="D184" s="1543"/>
      <c r="E184" s="1543"/>
      <c r="F184" s="1543"/>
      <c r="G184" s="2289"/>
      <c r="H184" s="1707"/>
      <c r="I184" s="2730"/>
      <c r="J184" s="1885"/>
      <c r="K184" s="1878"/>
      <c r="L184" s="1878"/>
      <c r="M184" s="1878"/>
      <c r="N184" s="1878"/>
      <c r="O184" s="1878"/>
      <c r="P184" s="2291">
        <f t="shared" si="5"/>
        <v>0</v>
      </c>
      <c r="Q184" s="1917">
        <v>49</v>
      </c>
    </row>
    <row r="185" spans="1:17" ht="15.75" thickBot="1">
      <c r="A185" s="2179">
        <v>50</v>
      </c>
      <c r="B185" s="2292" t="s">
        <v>2331</v>
      </c>
      <c r="C185" s="2307"/>
      <c r="D185" s="2307"/>
      <c r="E185" s="2307"/>
      <c r="F185" s="2307"/>
      <c r="G185" s="2308"/>
      <c r="H185" s="2309"/>
      <c r="I185" s="2731"/>
      <c r="J185" s="2732">
        <f t="shared" ref="J185:P185" si="6">SUM(J136:J184)</f>
        <v>0</v>
      </c>
      <c r="K185" s="2295">
        <f t="shared" si="6"/>
        <v>0</v>
      </c>
      <c r="L185" s="2295">
        <f t="shared" si="6"/>
        <v>0</v>
      </c>
      <c r="M185" s="2296">
        <f t="shared" si="6"/>
        <v>0</v>
      </c>
      <c r="N185" s="2296">
        <f t="shared" si="6"/>
        <v>0</v>
      </c>
      <c r="O185" s="2296">
        <f t="shared" si="6"/>
        <v>0</v>
      </c>
      <c r="P185" s="2296">
        <f t="shared" si="6"/>
        <v>0</v>
      </c>
      <c r="Q185" s="2297">
        <v>50</v>
      </c>
    </row>
    <row r="186" spans="1:17">
      <c r="A186" s="1831"/>
      <c r="B186" s="1831"/>
      <c r="I186" s="2254"/>
      <c r="J186" s="2254"/>
      <c r="K186" s="1896"/>
      <c r="L186" s="1896"/>
      <c r="M186" s="2311"/>
      <c r="N186" s="2311"/>
      <c r="O186" s="2311"/>
      <c r="P186" s="2311"/>
      <c r="Q186" s="1831"/>
    </row>
    <row r="187" spans="1:17">
      <c r="A187" s="2789" t="s">
        <v>4677</v>
      </c>
      <c r="B187" s="2659"/>
      <c r="C187" s="2570"/>
      <c r="D187" s="2570"/>
      <c r="E187" s="2262"/>
      <c r="F187" s="2262"/>
      <c r="G187" s="2262"/>
      <c r="H187" s="2262"/>
      <c r="I187" s="2789" t="s">
        <v>4677</v>
      </c>
      <c r="J187" s="2659"/>
      <c r="K187" s="2570"/>
      <c r="L187" s="2570"/>
      <c r="M187" s="2262"/>
      <c r="N187" s="2312"/>
    </row>
    <row r="188" spans="1:17">
      <c r="A188" s="1576" t="s">
        <v>1976</v>
      </c>
      <c r="B188" s="1576"/>
      <c r="C188" s="1576"/>
      <c r="D188" s="1576"/>
      <c r="E188" s="1576"/>
      <c r="F188" s="1576"/>
      <c r="G188" s="1576"/>
      <c r="H188" s="1576"/>
      <c r="I188" s="2570" t="s">
        <v>1977</v>
      </c>
      <c r="J188" s="2570"/>
      <c r="K188" s="1576"/>
      <c r="L188" s="1576"/>
      <c r="M188" s="1576"/>
      <c r="N188" s="1576"/>
      <c r="O188" s="1576"/>
      <c r="P188" s="1576"/>
      <c r="Q188" s="1576"/>
    </row>
    <row r="189" spans="1:17" ht="16.5" thickBot="1">
      <c r="A189" s="2299" t="str">
        <f>'Data Sheet'!$C$25</f>
        <v xml:space="preserve">New York State Electric &amp; Gas Corporation </v>
      </c>
      <c r="B189" s="2262"/>
      <c r="C189" s="2262"/>
      <c r="D189" s="2262"/>
      <c r="E189" s="2300" t="str">
        <f>'Data Sheet'!$C$40</f>
        <v xml:space="preserve"> </v>
      </c>
      <c r="F189" s="2262"/>
      <c r="G189" s="2262" t="str">
        <f>'Data Sheet'!$C$38</f>
        <v>12/31/2017</v>
      </c>
      <c r="H189" s="2262"/>
      <c r="I189" s="2725" t="str">
        <f>'Data Sheet'!$C$25</f>
        <v xml:space="preserve">New York State Electric &amp; Gas Corporation </v>
      </c>
      <c r="J189" s="2503"/>
      <c r="K189" s="2262"/>
      <c r="L189" s="2262"/>
      <c r="M189" s="2262"/>
      <c r="N189" s="2262"/>
      <c r="O189" s="2300" t="str">
        <f>'Data Sheet'!$C$40</f>
        <v xml:space="preserve"> </v>
      </c>
      <c r="P189" s="1583" t="str">
        <f>'Data Sheet'!$C$38</f>
        <v>12/31/2017</v>
      </c>
    </row>
    <row r="190" spans="1:17">
      <c r="A190" s="2302"/>
      <c r="B190" s="2303"/>
      <c r="C190" s="2303"/>
      <c r="D190" s="2303"/>
      <c r="E190" s="2303"/>
      <c r="F190" s="2303"/>
      <c r="G190" s="2303"/>
      <c r="H190" s="2303"/>
      <c r="I190" s="2497"/>
      <c r="J190" s="2498"/>
      <c r="K190" s="2303"/>
      <c r="L190" s="2303"/>
      <c r="M190" s="2303"/>
      <c r="N190" s="2303"/>
      <c r="O190" s="2303"/>
      <c r="P190" s="2303"/>
      <c r="Q190" s="2304"/>
    </row>
    <row r="191" spans="1:17">
      <c r="A191" s="2027" t="s">
        <v>3698</v>
      </c>
      <c r="B191" s="1576"/>
      <c r="C191" s="1576"/>
      <c r="D191" s="1576"/>
      <c r="E191" s="1576"/>
      <c r="F191" s="1576"/>
      <c r="G191" s="2278"/>
      <c r="H191" s="2278"/>
      <c r="I191" s="2576" t="s">
        <v>3699</v>
      </c>
      <c r="J191" s="2570"/>
      <c r="K191" s="1576"/>
      <c r="L191" s="1576"/>
      <c r="M191" s="1576"/>
      <c r="N191" s="1576"/>
      <c r="O191" s="1576"/>
      <c r="P191" s="1576"/>
      <c r="Q191" s="1541"/>
    </row>
    <row r="192" spans="1:17">
      <c r="A192" s="2027" t="s">
        <v>3700</v>
      </c>
      <c r="B192" s="1576"/>
      <c r="C192" s="1576"/>
      <c r="D192" s="1576"/>
      <c r="E192" s="1576"/>
      <c r="F192" s="1576"/>
      <c r="G192" s="2278"/>
      <c r="H192" s="2278"/>
      <c r="I192" s="2576" t="s">
        <v>3701</v>
      </c>
      <c r="J192" s="2570"/>
      <c r="K192" s="1576"/>
      <c r="L192" s="1576"/>
      <c r="M192" s="1576"/>
      <c r="N192" s="1576"/>
      <c r="O192" s="1576"/>
      <c r="P192" s="1576"/>
      <c r="Q192" s="1541"/>
    </row>
    <row r="193" spans="1:17">
      <c r="A193" s="2305"/>
      <c r="B193" s="2274"/>
      <c r="C193" s="2274"/>
      <c r="D193" s="2274"/>
      <c r="E193" s="2274"/>
      <c r="F193" s="2274"/>
      <c r="G193" s="2274"/>
      <c r="H193" s="2301"/>
      <c r="I193" s="2727"/>
      <c r="J193" s="2508"/>
      <c r="K193" s="2274"/>
      <c r="L193" s="2274"/>
      <c r="M193" s="2274"/>
      <c r="N193" s="2274"/>
      <c r="O193" s="2274"/>
      <c r="P193" s="2274"/>
      <c r="Q193" s="2306"/>
    </row>
    <row r="194" spans="1:17">
      <c r="A194" s="2180"/>
      <c r="B194" s="1577"/>
      <c r="C194" s="2173"/>
      <c r="D194" s="1913"/>
      <c r="E194" s="1913"/>
      <c r="F194" s="3459" t="s">
        <v>4627</v>
      </c>
      <c r="G194" s="3460"/>
      <c r="H194" s="2516" t="s">
        <v>3596</v>
      </c>
      <c r="I194" s="2576" t="s">
        <v>3596</v>
      </c>
      <c r="J194" s="2728"/>
      <c r="K194" s="1818" t="s">
        <v>1959</v>
      </c>
      <c r="L194" s="2285"/>
      <c r="M194" s="1818" t="s">
        <v>1960</v>
      </c>
      <c r="N194" s="1818"/>
      <c r="O194" s="1818"/>
      <c r="P194" s="1818"/>
      <c r="Q194" s="1969"/>
    </row>
    <row r="195" spans="1:17">
      <c r="A195" s="2181"/>
      <c r="B195" s="1990" t="s">
        <v>1961</v>
      </c>
      <c r="C195" s="1540"/>
      <c r="D195" s="1990" t="s">
        <v>1962</v>
      </c>
      <c r="E195" s="1990" t="s">
        <v>3590</v>
      </c>
      <c r="F195" s="1990" t="s">
        <v>3590</v>
      </c>
      <c r="G195" s="2286" t="s">
        <v>3590</v>
      </c>
      <c r="H195" s="2723" t="s">
        <v>4233</v>
      </c>
      <c r="I195" s="2576" t="s">
        <v>4233</v>
      </c>
      <c r="J195" s="2728"/>
      <c r="K195" s="1540" t="s">
        <v>1788</v>
      </c>
      <c r="L195" s="1540"/>
      <c r="M195" s="1990" t="s">
        <v>1963</v>
      </c>
      <c r="N195" s="1990" t="s">
        <v>1964</v>
      </c>
      <c r="O195" s="1555" t="s">
        <v>2330</v>
      </c>
      <c r="P195" s="1813"/>
      <c r="Q195" s="1965"/>
    </row>
    <row r="196" spans="1:17">
      <c r="A196" s="2181"/>
      <c r="B196" s="1990" t="s">
        <v>1965</v>
      </c>
      <c r="C196" s="1990" t="s">
        <v>3592</v>
      </c>
      <c r="D196" s="1990" t="s">
        <v>3593</v>
      </c>
      <c r="E196" s="1990" t="s">
        <v>3594</v>
      </c>
      <c r="F196" s="1990" t="s">
        <v>3595</v>
      </c>
      <c r="G196" s="2286" t="s">
        <v>3595</v>
      </c>
      <c r="H196" s="2723" t="s">
        <v>4235</v>
      </c>
      <c r="I196" s="2576" t="s">
        <v>4237</v>
      </c>
      <c r="J196" s="2728"/>
      <c r="K196" s="1990" t="s">
        <v>3596</v>
      </c>
      <c r="L196" s="1990" t="s">
        <v>3596</v>
      </c>
      <c r="M196" s="1990" t="s">
        <v>531</v>
      </c>
      <c r="N196" s="1990" t="s">
        <v>531</v>
      </c>
      <c r="O196" s="1555" t="s">
        <v>531</v>
      </c>
      <c r="P196" s="1832" t="s">
        <v>1966</v>
      </c>
      <c r="Q196" s="1914" t="s">
        <v>1967</v>
      </c>
    </row>
    <row r="197" spans="1:17">
      <c r="A197" s="2181" t="s">
        <v>1728</v>
      </c>
      <c r="B197" s="1990" t="s">
        <v>1968</v>
      </c>
      <c r="C197" s="1990" t="s">
        <v>3602</v>
      </c>
      <c r="D197" s="1990" t="s">
        <v>3603</v>
      </c>
      <c r="E197" s="1990" t="s">
        <v>1963</v>
      </c>
      <c r="F197" s="1990" t="s">
        <v>3605</v>
      </c>
      <c r="G197" s="2286" t="s">
        <v>3606</v>
      </c>
      <c r="H197" s="2723" t="s">
        <v>4234</v>
      </c>
      <c r="I197" s="2576" t="s">
        <v>4238</v>
      </c>
      <c r="J197" s="2728"/>
      <c r="K197" s="1990" t="s">
        <v>1397</v>
      </c>
      <c r="L197" s="1990" t="s">
        <v>1970</v>
      </c>
      <c r="M197" s="1990" t="s">
        <v>3608</v>
      </c>
      <c r="N197" s="1990" t="s">
        <v>3608</v>
      </c>
      <c r="O197" s="1555" t="s">
        <v>3608</v>
      </c>
      <c r="P197" s="1832" t="s">
        <v>1971</v>
      </c>
      <c r="Q197" s="1914" t="s">
        <v>1731</v>
      </c>
    </row>
    <row r="198" spans="1:17">
      <c r="A198" s="2183" t="s">
        <v>1731</v>
      </c>
      <c r="B198" s="1557" t="s">
        <v>3021</v>
      </c>
      <c r="C198" s="1557" t="s">
        <v>3022</v>
      </c>
      <c r="D198" s="1557" t="s">
        <v>3023</v>
      </c>
      <c r="E198" s="1557" t="s">
        <v>3024</v>
      </c>
      <c r="F198" s="1557" t="s">
        <v>2346</v>
      </c>
      <c r="G198" s="2288" t="s">
        <v>2347</v>
      </c>
      <c r="H198" s="2724" t="s">
        <v>2348</v>
      </c>
      <c r="I198" s="2729"/>
      <c r="J198" s="2622" t="s">
        <v>4236</v>
      </c>
      <c r="K198" s="1557" t="s">
        <v>2349</v>
      </c>
      <c r="L198" s="1557" t="s">
        <v>2350</v>
      </c>
      <c r="M198" s="1557" t="s">
        <v>2351</v>
      </c>
      <c r="N198" s="1557" t="s">
        <v>2352</v>
      </c>
      <c r="O198" s="1558" t="s">
        <v>2353</v>
      </c>
      <c r="P198" s="1916" t="s">
        <v>181</v>
      </c>
      <c r="Q198" s="1917"/>
    </row>
    <row r="199" spans="1:17">
      <c r="A199" s="2183">
        <v>1</v>
      </c>
      <c r="B199" s="1543" t="s">
        <v>1788</v>
      </c>
      <c r="C199" s="1543" t="s">
        <v>1788</v>
      </c>
      <c r="D199" s="1543" t="s">
        <v>1788</v>
      </c>
      <c r="E199" s="1543" t="s">
        <v>1788</v>
      </c>
      <c r="F199" s="1543" t="s">
        <v>1788</v>
      </c>
      <c r="G199" s="2289" t="s">
        <v>1788</v>
      </c>
      <c r="H199" s="1707"/>
      <c r="I199" s="2730" t="s">
        <v>1788</v>
      </c>
      <c r="J199" s="1885"/>
      <c r="K199" s="1878" t="s">
        <v>1788</v>
      </c>
      <c r="L199" s="1878"/>
      <c r="M199" s="1857" t="s">
        <v>1788</v>
      </c>
      <c r="N199" s="1857" t="s">
        <v>1788</v>
      </c>
      <c r="O199" s="1857" t="s">
        <v>1788</v>
      </c>
      <c r="P199" s="2290">
        <f t="shared" ref="P199:P247" si="7">SUM(M199:O199)</f>
        <v>0</v>
      </c>
      <c r="Q199" s="1917">
        <v>1</v>
      </c>
    </row>
    <row r="200" spans="1:17">
      <c r="A200" s="2183">
        <v>2</v>
      </c>
      <c r="B200" s="1543"/>
      <c r="C200" s="1543"/>
      <c r="D200" s="1543"/>
      <c r="E200" s="1543"/>
      <c r="F200" s="1543"/>
      <c r="G200" s="2289"/>
      <c r="H200" s="1707"/>
      <c r="I200" s="2730"/>
      <c r="J200" s="1885"/>
      <c r="K200" s="1878"/>
      <c r="L200" s="1878"/>
      <c r="M200" s="1878" t="s">
        <v>1788</v>
      </c>
      <c r="N200" s="1878"/>
      <c r="O200" s="1878"/>
      <c r="P200" s="2291">
        <f t="shared" si="7"/>
        <v>0</v>
      </c>
      <c r="Q200" s="1917">
        <v>2</v>
      </c>
    </row>
    <row r="201" spans="1:17">
      <c r="A201" s="2183">
        <v>3</v>
      </c>
      <c r="B201" s="1543"/>
      <c r="C201" s="1543"/>
      <c r="D201" s="1543"/>
      <c r="E201" s="1543"/>
      <c r="F201" s="1543"/>
      <c r="G201" s="2289"/>
      <c r="H201" s="1707"/>
      <c r="I201" s="2730"/>
      <c r="J201" s="1885"/>
      <c r="K201" s="1878"/>
      <c r="L201" s="1878"/>
      <c r="M201" s="1878"/>
      <c r="N201" s="1878"/>
      <c r="O201" s="1878"/>
      <c r="P201" s="2291">
        <f t="shared" si="7"/>
        <v>0</v>
      </c>
      <c r="Q201" s="1917">
        <v>3</v>
      </c>
    </row>
    <row r="202" spans="1:17">
      <c r="A202" s="2183">
        <v>4</v>
      </c>
      <c r="B202" s="1543"/>
      <c r="C202" s="1543"/>
      <c r="D202" s="1543"/>
      <c r="E202" s="1543"/>
      <c r="F202" s="1543"/>
      <c r="G202" s="2289"/>
      <c r="H202" s="1707"/>
      <c r="I202" s="2730"/>
      <c r="J202" s="1885"/>
      <c r="K202" s="1878"/>
      <c r="L202" s="1878"/>
      <c r="M202" s="1878"/>
      <c r="N202" s="1878"/>
      <c r="O202" s="1878"/>
      <c r="P202" s="2291">
        <f t="shared" si="7"/>
        <v>0</v>
      </c>
      <c r="Q202" s="1917">
        <v>4</v>
      </c>
    </row>
    <row r="203" spans="1:17">
      <c r="A203" s="2183">
        <v>5</v>
      </c>
      <c r="B203" s="1543"/>
      <c r="C203" s="1543"/>
      <c r="D203" s="1543"/>
      <c r="E203" s="1543"/>
      <c r="F203" s="1543"/>
      <c r="G203" s="2289"/>
      <c r="H203" s="1707"/>
      <c r="I203" s="2730"/>
      <c r="J203" s="1885"/>
      <c r="K203" s="1878"/>
      <c r="L203" s="1878"/>
      <c r="M203" s="1878"/>
      <c r="N203" s="1878"/>
      <c r="O203" s="1878"/>
      <c r="P203" s="2291">
        <f t="shared" si="7"/>
        <v>0</v>
      </c>
      <c r="Q203" s="1917">
        <v>5</v>
      </c>
    </row>
    <row r="204" spans="1:17">
      <c r="A204" s="2183">
        <v>6</v>
      </c>
      <c r="B204" s="1543"/>
      <c r="C204" s="1543"/>
      <c r="D204" s="1543"/>
      <c r="E204" s="1543"/>
      <c r="F204" s="1543"/>
      <c r="G204" s="2289"/>
      <c r="H204" s="1707"/>
      <c r="I204" s="2730"/>
      <c r="J204" s="1885"/>
      <c r="K204" s="1878"/>
      <c r="L204" s="1878"/>
      <c r="M204" s="1878"/>
      <c r="N204" s="1878"/>
      <c r="O204" s="1878"/>
      <c r="P204" s="2291">
        <f t="shared" si="7"/>
        <v>0</v>
      </c>
      <c r="Q204" s="1917">
        <v>6</v>
      </c>
    </row>
    <row r="205" spans="1:17">
      <c r="A205" s="2183">
        <v>7</v>
      </c>
      <c r="B205" s="1543"/>
      <c r="C205" s="1543"/>
      <c r="D205" s="1543"/>
      <c r="E205" s="1543"/>
      <c r="F205" s="1543"/>
      <c r="G205" s="2289"/>
      <c r="H205" s="1707"/>
      <c r="I205" s="2730"/>
      <c r="J205" s="1885"/>
      <c r="K205" s="1878"/>
      <c r="L205" s="1878"/>
      <c r="M205" s="1878"/>
      <c r="N205" s="1878"/>
      <c r="O205" s="1878"/>
      <c r="P205" s="2291">
        <f t="shared" si="7"/>
        <v>0</v>
      </c>
      <c r="Q205" s="1917">
        <v>7</v>
      </c>
    </row>
    <row r="206" spans="1:17">
      <c r="A206" s="2183">
        <v>8</v>
      </c>
      <c r="B206" s="1543"/>
      <c r="C206" s="1543"/>
      <c r="D206" s="1543"/>
      <c r="E206" s="1543"/>
      <c r="F206" s="1543"/>
      <c r="G206" s="2289"/>
      <c r="H206" s="1707"/>
      <c r="I206" s="2730"/>
      <c r="J206" s="1885"/>
      <c r="K206" s="1878"/>
      <c r="L206" s="1878"/>
      <c r="M206" s="1878"/>
      <c r="N206" s="1878"/>
      <c r="O206" s="1878"/>
      <c r="P206" s="2291">
        <f t="shared" si="7"/>
        <v>0</v>
      </c>
      <c r="Q206" s="1917">
        <v>8</v>
      </c>
    </row>
    <row r="207" spans="1:17">
      <c r="A207" s="2183">
        <v>9</v>
      </c>
      <c r="B207" s="1543"/>
      <c r="C207" s="1543"/>
      <c r="D207" s="1543"/>
      <c r="E207" s="1543"/>
      <c r="F207" s="1543"/>
      <c r="G207" s="2289"/>
      <c r="H207" s="1707"/>
      <c r="I207" s="2730"/>
      <c r="J207" s="1885"/>
      <c r="K207" s="1878"/>
      <c r="L207" s="1878"/>
      <c r="M207" s="1878"/>
      <c r="N207" s="1878"/>
      <c r="O207" s="1878"/>
      <c r="P207" s="2291">
        <f t="shared" si="7"/>
        <v>0</v>
      </c>
      <c r="Q207" s="1917">
        <v>9</v>
      </c>
    </row>
    <row r="208" spans="1:17">
      <c r="A208" s="2183">
        <v>10</v>
      </c>
      <c r="B208" s="1543"/>
      <c r="C208" s="1543"/>
      <c r="D208" s="1543"/>
      <c r="E208" s="1543"/>
      <c r="F208" s="1543"/>
      <c r="G208" s="2289"/>
      <c r="H208" s="1707"/>
      <c r="I208" s="2730"/>
      <c r="J208" s="1885"/>
      <c r="K208" s="1878"/>
      <c r="L208" s="1878"/>
      <c r="M208" s="1878"/>
      <c r="N208" s="1878"/>
      <c r="O208" s="1878"/>
      <c r="P208" s="2291">
        <f t="shared" si="7"/>
        <v>0</v>
      </c>
      <c r="Q208" s="1917">
        <v>10</v>
      </c>
    </row>
    <row r="209" spans="1:17">
      <c r="A209" s="2183">
        <v>11</v>
      </c>
      <c r="B209" s="1543"/>
      <c r="C209" s="1543"/>
      <c r="D209" s="1543"/>
      <c r="E209" s="1543"/>
      <c r="F209" s="1543"/>
      <c r="G209" s="2289"/>
      <c r="H209" s="1707"/>
      <c r="I209" s="2730"/>
      <c r="J209" s="1885"/>
      <c r="K209" s="1878"/>
      <c r="L209" s="1878"/>
      <c r="M209" s="1878"/>
      <c r="N209" s="1878"/>
      <c r="O209" s="1878"/>
      <c r="P209" s="2291">
        <f t="shared" si="7"/>
        <v>0</v>
      </c>
      <c r="Q209" s="1917">
        <v>11</v>
      </c>
    </row>
    <row r="210" spans="1:17">
      <c r="A210" s="2183">
        <v>12</v>
      </c>
      <c r="B210" s="1543"/>
      <c r="C210" s="1543"/>
      <c r="D210" s="1543"/>
      <c r="E210" s="1543"/>
      <c r="F210" s="1543"/>
      <c r="G210" s="2289"/>
      <c r="H210" s="1707"/>
      <c r="I210" s="2730"/>
      <c r="J210" s="1885"/>
      <c r="K210" s="1878"/>
      <c r="L210" s="1878"/>
      <c r="M210" s="1878"/>
      <c r="N210" s="1878"/>
      <c r="O210" s="1878"/>
      <c r="P210" s="2291">
        <f t="shared" si="7"/>
        <v>0</v>
      </c>
      <c r="Q210" s="1917">
        <v>12</v>
      </c>
    </row>
    <row r="211" spans="1:17">
      <c r="A211" s="2183">
        <v>13</v>
      </c>
      <c r="B211" s="1543"/>
      <c r="C211" s="1543"/>
      <c r="D211" s="1543"/>
      <c r="E211" s="1543"/>
      <c r="F211" s="1543"/>
      <c r="G211" s="2289"/>
      <c r="H211" s="1707"/>
      <c r="I211" s="2730"/>
      <c r="J211" s="1885"/>
      <c r="K211" s="1878"/>
      <c r="L211" s="1878"/>
      <c r="M211" s="1878"/>
      <c r="N211" s="1878"/>
      <c r="O211" s="1878"/>
      <c r="P211" s="2291">
        <f t="shared" si="7"/>
        <v>0</v>
      </c>
      <c r="Q211" s="1917">
        <v>13</v>
      </c>
    </row>
    <row r="212" spans="1:17">
      <c r="A212" s="2183">
        <v>14</v>
      </c>
      <c r="B212" s="1543"/>
      <c r="C212" s="1543"/>
      <c r="D212" s="1543"/>
      <c r="E212" s="1543"/>
      <c r="F212" s="1543"/>
      <c r="G212" s="2289"/>
      <c r="H212" s="1707"/>
      <c r="I212" s="2730"/>
      <c r="J212" s="1885"/>
      <c r="K212" s="1878"/>
      <c r="L212" s="1878"/>
      <c r="M212" s="1878"/>
      <c r="N212" s="1878"/>
      <c r="O212" s="1878"/>
      <c r="P212" s="2291">
        <f t="shared" si="7"/>
        <v>0</v>
      </c>
      <c r="Q212" s="1917">
        <v>14</v>
      </c>
    </row>
    <row r="213" spans="1:17">
      <c r="A213" s="2183">
        <v>15</v>
      </c>
      <c r="B213" s="1543"/>
      <c r="C213" s="1543"/>
      <c r="D213" s="1543"/>
      <c r="E213" s="1543"/>
      <c r="F213" s="1543"/>
      <c r="G213" s="2289"/>
      <c r="H213" s="1707"/>
      <c r="I213" s="2730"/>
      <c r="J213" s="1885"/>
      <c r="K213" s="1878"/>
      <c r="L213" s="1878"/>
      <c r="M213" s="1878"/>
      <c r="N213" s="1878"/>
      <c r="O213" s="1878"/>
      <c r="P213" s="2291">
        <f t="shared" si="7"/>
        <v>0</v>
      </c>
      <c r="Q213" s="1917">
        <v>15</v>
      </c>
    </row>
    <row r="214" spans="1:17">
      <c r="A214" s="2183">
        <v>16</v>
      </c>
      <c r="B214" s="1543"/>
      <c r="C214" s="1543"/>
      <c r="D214" s="1543"/>
      <c r="E214" s="1543"/>
      <c r="F214" s="1543"/>
      <c r="G214" s="2289"/>
      <c r="H214" s="1707"/>
      <c r="I214" s="2730"/>
      <c r="J214" s="1885"/>
      <c r="K214" s="1878"/>
      <c r="L214" s="1878"/>
      <c r="M214" s="1878"/>
      <c r="N214" s="1878"/>
      <c r="O214" s="1878"/>
      <c r="P214" s="2291">
        <f t="shared" si="7"/>
        <v>0</v>
      </c>
      <c r="Q214" s="1917">
        <v>16</v>
      </c>
    </row>
    <row r="215" spans="1:17">
      <c r="A215" s="2183">
        <v>17</v>
      </c>
      <c r="B215" s="1543"/>
      <c r="C215" s="1543"/>
      <c r="D215" s="1543"/>
      <c r="E215" s="1543"/>
      <c r="F215" s="1543"/>
      <c r="G215" s="2289"/>
      <c r="H215" s="1707"/>
      <c r="I215" s="2730"/>
      <c r="J215" s="1885"/>
      <c r="K215" s="1878"/>
      <c r="L215" s="1878"/>
      <c r="M215" s="1878"/>
      <c r="N215" s="1878"/>
      <c r="O215" s="1878"/>
      <c r="P215" s="2291">
        <f t="shared" si="7"/>
        <v>0</v>
      </c>
      <c r="Q215" s="1917">
        <v>17</v>
      </c>
    </row>
    <row r="216" spans="1:17">
      <c r="A216" s="2183">
        <v>18</v>
      </c>
      <c r="B216" s="1543"/>
      <c r="C216" s="1543"/>
      <c r="D216" s="1543"/>
      <c r="E216" s="1543"/>
      <c r="F216" s="1543"/>
      <c r="G216" s="2289"/>
      <c r="H216" s="1707"/>
      <c r="I216" s="2730"/>
      <c r="J216" s="1885"/>
      <c r="K216" s="1878"/>
      <c r="L216" s="1878"/>
      <c r="M216" s="1878"/>
      <c r="N216" s="1878"/>
      <c r="O216" s="1878"/>
      <c r="P216" s="2291">
        <f t="shared" si="7"/>
        <v>0</v>
      </c>
      <c r="Q216" s="1917">
        <v>18</v>
      </c>
    </row>
    <row r="217" spans="1:17">
      <c r="A217" s="2183">
        <v>19</v>
      </c>
      <c r="B217" s="1543"/>
      <c r="C217" s="1543"/>
      <c r="D217" s="1543"/>
      <c r="E217" s="1543"/>
      <c r="F217" s="1543"/>
      <c r="G217" s="2289"/>
      <c r="H217" s="1707"/>
      <c r="I217" s="2730"/>
      <c r="J217" s="1885"/>
      <c r="K217" s="1878"/>
      <c r="L217" s="1878"/>
      <c r="M217" s="1878"/>
      <c r="N217" s="1878"/>
      <c r="O217" s="1878"/>
      <c r="P217" s="2291">
        <f t="shared" si="7"/>
        <v>0</v>
      </c>
      <c r="Q217" s="1917">
        <v>19</v>
      </c>
    </row>
    <row r="218" spans="1:17">
      <c r="A218" s="2183">
        <v>20</v>
      </c>
      <c r="B218" s="1543"/>
      <c r="C218" s="1543"/>
      <c r="D218" s="1543"/>
      <c r="E218" s="1543"/>
      <c r="F218" s="1543"/>
      <c r="G218" s="2289"/>
      <c r="H218" s="1707"/>
      <c r="I218" s="2730"/>
      <c r="J218" s="1885"/>
      <c r="K218" s="1878"/>
      <c r="L218" s="1878"/>
      <c r="M218" s="1878"/>
      <c r="N218" s="1878"/>
      <c r="O218" s="1878"/>
      <c r="P218" s="2291">
        <f t="shared" si="7"/>
        <v>0</v>
      </c>
      <c r="Q218" s="1917">
        <v>20</v>
      </c>
    </row>
    <row r="219" spans="1:17">
      <c r="A219" s="2183">
        <v>21</v>
      </c>
      <c r="B219" s="1543"/>
      <c r="C219" s="1543"/>
      <c r="D219" s="1543"/>
      <c r="E219" s="1543"/>
      <c r="F219" s="1543"/>
      <c r="G219" s="2289"/>
      <c r="H219" s="1707"/>
      <c r="I219" s="2730"/>
      <c r="J219" s="1885"/>
      <c r="K219" s="1878"/>
      <c r="L219" s="1878"/>
      <c r="M219" s="1878"/>
      <c r="N219" s="1878"/>
      <c r="O219" s="1878"/>
      <c r="P219" s="2291">
        <f t="shared" si="7"/>
        <v>0</v>
      </c>
      <c r="Q219" s="1917">
        <v>21</v>
      </c>
    </row>
    <row r="220" spans="1:17">
      <c r="A220" s="2183">
        <v>22</v>
      </c>
      <c r="B220" s="1543"/>
      <c r="C220" s="1543"/>
      <c r="D220" s="1543"/>
      <c r="E220" s="1543"/>
      <c r="F220" s="1543"/>
      <c r="G220" s="2289"/>
      <c r="H220" s="1707"/>
      <c r="I220" s="2730"/>
      <c r="J220" s="1885"/>
      <c r="K220" s="1878"/>
      <c r="L220" s="1878"/>
      <c r="M220" s="1878"/>
      <c r="N220" s="1878"/>
      <c r="O220" s="1878"/>
      <c r="P220" s="2291">
        <f t="shared" si="7"/>
        <v>0</v>
      </c>
      <c r="Q220" s="1917">
        <v>22</v>
      </c>
    </row>
    <row r="221" spans="1:17">
      <c r="A221" s="2183">
        <v>23</v>
      </c>
      <c r="B221" s="1543"/>
      <c r="C221" s="1543"/>
      <c r="D221" s="1543"/>
      <c r="E221" s="1543"/>
      <c r="F221" s="1543"/>
      <c r="G221" s="2289"/>
      <c r="H221" s="1707"/>
      <c r="I221" s="2730"/>
      <c r="J221" s="1885"/>
      <c r="K221" s="1878"/>
      <c r="L221" s="1878"/>
      <c r="M221" s="1878"/>
      <c r="N221" s="1878"/>
      <c r="O221" s="1878"/>
      <c r="P221" s="2291">
        <f t="shared" si="7"/>
        <v>0</v>
      </c>
      <c r="Q221" s="1917">
        <v>23</v>
      </c>
    </row>
    <row r="222" spans="1:17">
      <c r="A222" s="2183">
        <v>24</v>
      </c>
      <c r="B222" s="1543"/>
      <c r="C222" s="1543"/>
      <c r="D222" s="1543"/>
      <c r="E222" s="1543"/>
      <c r="F222" s="1543"/>
      <c r="G222" s="2289"/>
      <c r="H222" s="1707"/>
      <c r="I222" s="2730"/>
      <c r="J222" s="1885"/>
      <c r="K222" s="1878"/>
      <c r="L222" s="1878"/>
      <c r="M222" s="1878"/>
      <c r="N222" s="1878"/>
      <c r="O222" s="1878"/>
      <c r="P222" s="2291">
        <f t="shared" si="7"/>
        <v>0</v>
      </c>
      <c r="Q222" s="1917">
        <v>24</v>
      </c>
    </row>
    <row r="223" spans="1:17">
      <c r="A223" s="2183">
        <v>25</v>
      </c>
      <c r="B223" s="1543"/>
      <c r="C223" s="1543"/>
      <c r="D223" s="1543"/>
      <c r="E223" s="1543"/>
      <c r="F223" s="1543"/>
      <c r="G223" s="2289"/>
      <c r="H223" s="1707"/>
      <c r="I223" s="2730"/>
      <c r="J223" s="1885"/>
      <c r="K223" s="1878"/>
      <c r="L223" s="1878"/>
      <c r="M223" s="1878"/>
      <c r="N223" s="1878"/>
      <c r="O223" s="1878"/>
      <c r="P223" s="2291">
        <f t="shared" si="7"/>
        <v>0</v>
      </c>
      <c r="Q223" s="1917">
        <v>25</v>
      </c>
    </row>
    <row r="224" spans="1:17">
      <c r="A224" s="2183">
        <v>26</v>
      </c>
      <c r="B224" s="1543"/>
      <c r="C224" s="1543"/>
      <c r="D224" s="1543"/>
      <c r="E224" s="1543"/>
      <c r="F224" s="1543"/>
      <c r="G224" s="2289"/>
      <c r="H224" s="1707"/>
      <c r="I224" s="2730"/>
      <c r="J224" s="1885"/>
      <c r="K224" s="1878"/>
      <c r="L224" s="1878"/>
      <c r="M224" s="1878"/>
      <c r="N224" s="1878"/>
      <c r="O224" s="1878"/>
      <c r="P224" s="2291">
        <f t="shared" si="7"/>
        <v>0</v>
      </c>
      <c r="Q224" s="1917">
        <v>26</v>
      </c>
    </row>
    <row r="225" spans="1:17">
      <c r="A225" s="2183">
        <v>27</v>
      </c>
      <c r="B225" s="1543"/>
      <c r="C225" s="1543"/>
      <c r="D225" s="1543"/>
      <c r="E225" s="1543"/>
      <c r="F225" s="1543"/>
      <c r="G225" s="2289"/>
      <c r="H225" s="1707"/>
      <c r="I225" s="2730"/>
      <c r="J225" s="1885"/>
      <c r="K225" s="1878"/>
      <c r="L225" s="1878"/>
      <c r="M225" s="1878"/>
      <c r="N225" s="1878"/>
      <c r="O225" s="1878"/>
      <c r="P225" s="2291">
        <f t="shared" si="7"/>
        <v>0</v>
      </c>
      <c r="Q225" s="1917">
        <v>27</v>
      </c>
    </row>
    <row r="226" spans="1:17">
      <c r="A226" s="2183">
        <v>28</v>
      </c>
      <c r="B226" s="1543"/>
      <c r="C226" s="1543"/>
      <c r="D226" s="1543"/>
      <c r="E226" s="1543"/>
      <c r="F226" s="1543"/>
      <c r="G226" s="2289"/>
      <c r="H226" s="1707"/>
      <c r="I226" s="2730"/>
      <c r="J226" s="1885"/>
      <c r="K226" s="1878"/>
      <c r="L226" s="1878"/>
      <c r="M226" s="1878"/>
      <c r="N226" s="1878"/>
      <c r="O226" s="1878"/>
      <c r="P226" s="2291">
        <f t="shared" si="7"/>
        <v>0</v>
      </c>
      <c r="Q226" s="1917">
        <v>28</v>
      </c>
    </row>
    <row r="227" spans="1:17">
      <c r="A227" s="2183">
        <v>29</v>
      </c>
      <c r="B227" s="1543"/>
      <c r="C227" s="1543"/>
      <c r="D227" s="1543"/>
      <c r="E227" s="1543"/>
      <c r="F227" s="1543"/>
      <c r="G227" s="2289"/>
      <c r="H227" s="1707"/>
      <c r="I227" s="2730"/>
      <c r="J227" s="1885"/>
      <c r="K227" s="1878"/>
      <c r="L227" s="1878"/>
      <c r="M227" s="1878"/>
      <c r="N227" s="1878"/>
      <c r="O227" s="1878"/>
      <c r="P227" s="2291">
        <f t="shared" si="7"/>
        <v>0</v>
      </c>
      <c r="Q227" s="1917">
        <v>29</v>
      </c>
    </row>
    <row r="228" spans="1:17">
      <c r="A228" s="2183">
        <v>30</v>
      </c>
      <c r="B228" s="1543"/>
      <c r="C228" s="1543"/>
      <c r="D228" s="1543"/>
      <c r="E228" s="1543"/>
      <c r="F228" s="1543"/>
      <c r="G228" s="2289"/>
      <c r="H228" s="1707"/>
      <c r="I228" s="2730"/>
      <c r="J228" s="1885"/>
      <c r="K228" s="1878"/>
      <c r="L228" s="1878"/>
      <c r="M228" s="1878"/>
      <c r="N228" s="1878"/>
      <c r="O228" s="1878"/>
      <c r="P228" s="2291">
        <f t="shared" si="7"/>
        <v>0</v>
      </c>
      <c r="Q228" s="1917">
        <v>30</v>
      </c>
    </row>
    <row r="229" spans="1:17">
      <c r="A229" s="2183">
        <v>31</v>
      </c>
      <c r="B229" s="1543"/>
      <c r="C229" s="1543"/>
      <c r="D229" s="1543"/>
      <c r="E229" s="1543"/>
      <c r="F229" s="1543"/>
      <c r="G229" s="2289"/>
      <c r="H229" s="1707"/>
      <c r="I229" s="2730"/>
      <c r="J229" s="1885"/>
      <c r="K229" s="1878"/>
      <c r="L229" s="1878"/>
      <c r="M229" s="1878"/>
      <c r="N229" s="1878"/>
      <c r="O229" s="1878"/>
      <c r="P229" s="2291">
        <f t="shared" si="7"/>
        <v>0</v>
      </c>
      <c r="Q229" s="1917">
        <v>31</v>
      </c>
    </row>
    <row r="230" spans="1:17">
      <c r="A230" s="2183">
        <v>32</v>
      </c>
      <c r="B230" s="1543"/>
      <c r="C230" s="1543"/>
      <c r="D230" s="1543"/>
      <c r="E230" s="1543"/>
      <c r="F230" s="1543"/>
      <c r="G230" s="2289"/>
      <c r="H230" s="1707"/>
      <c r="I230" s="2730"/>
      <c r="J230" s="1885"/>
      <c r="K230" s="1878"/>
      <c r="L230" s="1878"/>
      <c r="M230" s="1878"/>
      <c r="N230" s="1878"/>
      <c r="O230" s="1878"/>
      <c r="P230" s="2291">
        <f t="shared" si="7"/>
        <v>0</v>
      </c>
      <c r="Q230" s="1917">
        <v>32</v>
      </c>
    </row>
    <row r="231" spans="1:17">
      <c r="A231" s="2183">
        <v>33</v>
      </c>
      <c r="B231" s="1543"/>
      <c r="C231" s="1543"/>
      <c r="D231" s="1543"/>
      <c r="E231" s="1543"/>
      <c r="F231" s="1543"/>
      <c r="G231" s="2289"/>
      <c r="H231" s="1707"/>
      <c r="I231" s="2730"/>
      <c r="J231" s="1885"/>
      <c r="K231" s="1878"/>
      <c r="L231" s="1878"/>
      <c r="M231" s="1878"/>
      <c r="N231" s="1878"/>
      <c r="O231" s="1878"/>
      <c r="P231" s="2291">
        <f t="shared" si="7"/>
        <v>0</v>
      </c>
      <c r="Q231" s="1917">
        <v>33</v>
      </c>
    </row>
    <row r="232" spans="1:17">
      <c r="A232" s="2183">
        <v>34</v>
      </c>
      <c r="B232" s="1543"/>
      <c r="C232" s="1543"/>
      <c r="D232" s="1543"/>
      <c r="E232" s="1543"/>
      <c r="F232" s="1543"/>
      <c r="G232" s="2289"/>
      <c r="H232" s="1707"/>
      <c r="I232" s="2730"/>
      <c r="J232" s="1885"/>
      <c r="K232" s="1878"/>
      <c r="L232" s="1878"/>
      <c r="M232" s="1878"/>
      <c r="N232" s="1878"/>
      <c r="O232" s="1878"/>
      <c r="P232" s="2291">
        <f t="shared" si="7"/>
        <v>0</v>
      </c>
      <c r="Q232" s="1917">
        <v>34</v>
      </c>
    </row>
    <row r="233" spans="1:17">
      <c r="A233" s="2183">
        <v>35</v>
      </c>
      <c r="B233" s="1543"/>
      <c r="C233" s="1543"/>
      <c r="D233" s="1543"/>
      <c r="E233" s="1543"/>
      <c r="F233" s="1543"/>
      <c r="G233" s="2289"/>
      <c r="H233" s="1707"/>
      <c r="I233" s="2730"/>
      <c r="J233" s="1885"/>
      <c r="K233" s="1878"/>
      <c r="L233" s="1878"/>
      <c r="M233" s="1878"/>
      <c r="N233" s="1878"/>
      <c r="O233" s="1878"/>
      <c r="P233" s="2291">
        <f t="shared" si="7"/>
        <v>0</v>
      </c>
      <c r="Q233" s="1917">
        <v>35</v>
      </c>
    </row>
    <row r="234" spans="1:17">
      <c r="A234" s="2183">
        <v>36</v>
      </c>
      <c r="B234" s="1543"/>
      <c r="C234" s="1543"/>
      <c r="D234" s="1543"/>
      <c r="E234" s="1543"/>
      <c r="F234" s="1543"/>
      <c r="G234" s="2289"/>
      <c r="H234" s="1707"/>
      <c r="I234" s="2730"/>
      <c r="J234" s="1885"/>
      <c r="K234" s="1878"/>
      <c r="L234" s="1878"/>
      <c r="M234" s="1878"/>
      <c r="N234" s="1878"/>
      <c r="O234" s="1878"/>
      <c r="P234" s="2291">
        <f t="shared" si="7"/>
        <v>0</v>
      </c>
      <c r="Q234" s="1917">
        <v>36</v>
      </c>
    </row>
    <row r="235" spans="1:17">
      <c r="A235" s="2183">
        <v>37</v>
      </c>
      <c r="B235" s="1543"/>
      <c r="C235" s="1543"/>
      <c r="D235" s="1543"/>
      <c r="E235" s="1543"/>
      <c r="F235" s="1543"/>
      <c r="G235" s="2289"/>
      <c r="H235" s="1707"/>
      <c r="I235" s="2730"/>
      <c r="J235" s="1885"/>
      <c r="K235" s="1878"/>
      <c r="L235" s="1878"/>
      <c r="M235" s="1878"/>
      <c r="N235" s="1878"/>
      <c r="O235" s="1878"/>
      <c r="P235" s="2291">
        <f t="shared" si="7"/>
        <v>0</v>
      </c>
      <c r="Q235" s="1917">
        <v>37</v>
      </c>
    </row>
    <row r="236" spans="1:17">
      <c r="A236" s="2183">
        <v>38</v>
      </c>
      <c r="B236" s="1543"/>
      <c r="C236" s="1543"/>
      <c r="D236" s="1543"/>
      <c r="E236" s="1543"/>
      <c r="F236" s="1543"/>
      <c r="G236" s="2289"/>
      <c r="H236" s="1707"/>
      <c r="I236" s="2730"/>
      <c r="J236" s="1885"/>
      <c r="K236" s="1878"/>
      <c r="L236" s="1878"/>
      <c r="M236" s="1878"/>
      <c r="N236" s="1878"/>
      <c r="O236" s="1878"/>
      <c r="P236" s="2291">
        <f t="shared" si="7"/>
        <v>0</v>
      </c>
      <c r="Q236" s="1917">
        <v>38</v>
      </c>
    </row>
    <row r="237" spans="1:17">
      <c r="A237" s="2183">
        <v>39</v>
      </c>
      <c r="B237" s="1543"/>
      <c r="C237" s="1543"/>
      <c r="D237" s="1543"/>
      <c r="E237" s="1543"/>
      <c r="F237" s="1543"/>
      <c r="G237" s="2289"/>
      <c r="H237" s="1707"/>
      <c r="I237" s="2730"/>
      <c r="J237" s="1885"/>
      <c r="K237" s="1878"/>
      <c r="L237" s="1878"/>
      <c r="M237" s="1878"/>
      <c r="N237" s="1878"/>
      <c r="O237" s="1878"/>
      <c r="P237" s="2291">
        <f t="shared" si="7"/>
        <v>0</v>
      </c>
      <c r="Q237" s="1917">
        <v>39</v>
      </c>
    </row>
    <row r="238" spans="1:17">
      <c r="A238" s="2183">
        <v>40</v>
      </c>
      <c r="B238" s="1543"/>
      <c r="C238" s="1543"/>
      <c r="D238" s="1543"/>
      <c r="E238" s="1543"/>
      <c r="F238" s="1543"/>
      <c r="G238" s="2289"/>
      <c r="H238" s="1707"/>
      <c r="I238" s="2730"/>
      <c r="J238" s="1885"/>
      <c r="K238" s="1878"/>
      <c r="L238" s="1878"/>
      <c r="M238" s="1878"/>
      <c r="N238" s="1878"/>
      <c r="O238" s="1878"/>
      <c r="P238" s="2291">
        <f t="shared" si="7"/>
        <v>0</v>
      </c>
      <c r="Q238" s="1917">
        <v>40</v>
      </c>
    </row>
    <row r="239" spans="1:17">
      <c r="A239" s="2183">
        <v>41</v>
      </c>
      <c r="B239" s="1543"/>
      <c r="C239" s="1543"/>
      <c r="D239" s="1543"/>
      <c r="E239" s="1543"/>
      <c r="F239" s="1543"/>
      <c r="G239" s="2289"/>
      <c r="H239" s="1707"/>
      <c r="I239" s="2730"/>
      <c r="J239" s="1885"/>
      <c r="K239" s="1878"/>
      <c r="L239" s="1878"/>
      <c r="M239" s="1878"/>
      <c r="N239" s="1878"/>
      <c r="O239" s="1878"/>
      <c r="P239" s="2291">
        <f t="shared" si="7"/>
        <v>0</v>
      </c>
      <c r="Q239" s="1917">
        <v>41</v>
      </c>
    </row>
    <row r="240" spans="1:17">
      <c r="A240" s="2183">
        <v>42</v>
      </c>
      <c r="B240" s="1543"/>
      <c r="C240" s="1543"/>
      <c r="D240" s="1543"/>
      <c r="E240" s="1543"/>
      <c r="F240" s="1543"/>
      <c r="G240" s="2289"/>
      <c r="H240" s="1707"/>
      <c r="I240" s="2730"/>
      <c r="J240" s="1885"/>
      <c r="K240" s="1878"/>
      <c r="L240" s="1878"/>
      <c r="M240" s="1878"/>
      <c r="N240" s="1878"/>
      <c r="O240" s="1878"/>
      <c r="P240" s="2291">
        <f t="shared" si="7"/>
        <v>0</v>
      </c>
      <c r="Q240" s="1917">
        <v>42</v>
      </c>
    </row>
    <row r="241" spans="1:17">
      <c r="A241" s="2183">
        <v>43</v>
      </c>
      <c r="B241" s="1543"/>
      <c r="C241" s="1543"/>
      <c r="D241" s="1543"/>
      <c r="E241" s="1543"/>
      <c r="F241" s="1543"/>
      <c r="G241" s="2289"/>
      <c r="H241" s="1707"/>
      <c r="I241" s="2730"/>
      <c r="J241" s="1885"/>
      <c r="K241" s="1878"/>
      <c r="L241" s="1878"/>
      <c r="M241" s="1878"/>
      <c r="N241" s="1878"/>
      <c r="O241" s="1878"/>
      <c r="P241" s="2291">
        <f t="shared" si="7"/>
        <v>0</v>
      </c>
      <c r="Q241" s="1917">
        <v>43</v>
      </c>
    </row>
    <row r="242" spans="1:17">
      <c r="A242" s="2183">
        <v>44</v>
      </c>
      <c r="B242" s="1543"/>
      <c r="C242" s="1543"/>
      <c r="D242" s="1543"/>
      <c r="E242" s="1543"/>
      <c r="F242" s="1543"/>
      <c r="G242" s="2289"/>
      <c r="H242" s="1707"/>
      <c r="I242" s="2730"/>
      <c r="J242" s="1885"/>
      <c r="K242" s="1878"/>
      <c r="L242" s="1878"/>
      <c r="M242" s="1878"/>
      <c r="N242" s="1878"/>
      <c r="O242" s="1878"/>
      <c r="P242" s="2291">
        <f t="shared" si="7"/>
        <v>0</v>
      </c>
      <c r="Q242" s="1917">
        <v>44</v>
      </c>
    </row>
    <row r="243" spans="1:17">
      <c r="A243" s="2183">
        <v>45</v>
      </c>
      <c r="B243" s="1543"/>
      <c r="C243" s="1543"/>
      <c r="D243" s="1543"/>
      <c r="E243" s="1543"/>
      <c r="F243" s="1543"/>
      <c r="G243" s="2289"/>
      <c r="H243" s="1707"/>
      <c r="I243" s="2730"/>
      <c r="J243" s="1885"/>
      <c r="K243" s="1878"/>
      <c r="L243" s="1878"/>
      <c r="M243" s="1878"/>
      <c r="N243" s="1878"/>
      <c r="O243" s="1878"/>
      <c r="P243" s="2291">
        <f t="shared" si="7"/>
        <v>0</v>
      </c>
      <c r="Q243" s="1917">
        <v>45</v>
      </c>
    </row>
    <row r="244" spans="1:17">
      <c r="A244" s="2183">
        <v>46</v>
      </c>
      <c r="B244" s="1543"/>
      <c r="C244" s="1543"/>
      <c r="D244" s="1543"/>
      <c r="E244" s="1543"/>
      <c r="F244" s="1543"/>
      <c r="G244" s="2289"/>
      <c r="H244" s="1707"/>
      <c r="I244" s="2730"/>
      <c r="J244" s="1885"/>
      <c r="K244" s="1878"/>
      <c r="L244" s="1878"/>
      <c r="M244" s="1878"/>
      <c r="N244" s="1878"/>
      <c r="O244" s="1878"/>
      <c r="P244" s="2291">
        <f t="shared" si="7"/>
        <v>0</v>
      </c>
      <c r="Q244" s="1917">
        <v>46</v>
      </c>
    </row>
    <row r="245" spans="1:17">
      <c r="A245" s="2183">
        <v>47</v>
      </c>
      <c r="B245" s="1543"/>
      <c r="C245" s="1543"/>
      <c r="D245" s="1543"/>
      <c r="E245" s="1543"/>
      <c r="F245" s="1543"/>
      <c r="G245" s="2289"/>
      <c r="H245" s="1707"/>
      <c r="I245" s="2730"/>
      <c r="J245" s="1885"/>
      <c r="K245" s="1878"/>
      <c r="L245" s="1878"/>
      <c r="M245" s="1878"/>
      <c r="N245" s="1878"/>
      <c r="O245" s="1878"/>
      <c r="P245" s="2291">
        <f t="shared" si="7"/>
        <v>0</v>
      </c>
      <c r="Q245" s="1917">
        <v>47</v>
      </c>
    </row>
    <row r="246" spans="1:17">
      <c r="A246" s="2183">
        <v>48</v>
      </c>
      <c r="B246" s="1543"/>
      <c r="C246" s="1543"/>
      <c r="D246" s="1543"/>
      <c r="E246" s="1543"/>
      <c r="F246" s="1543"/>
      <c r="G246" s="2289"/>
      <c r="H246" s="1707"/>
      <c r="I246" s="2730"/>
      <c r="J246" s="1885"/>
      <c r="K246" s="1878"/>
      <c r="L246" s="1878"/>
      <c r="M246" s="1878"/>
      <c r="N246" s="1878"/>
      <c r="O246" s="1878"/>
      <c r="P246" s="2291">
        <f t="shared" si="7"/>
        <v>0</v>
      </c>
      <c r="Q246" s="1917">
        <v>48</v>
      </c>
    </row>
    <row r="247" spans="1:17">
      <c r="A247" s="2183">
        <v>49</v>
      </c>
      <c r="B247" s="1543"/>
      <c r="C247" s="1543"/>
      <c r="D247" s="1543"/>
      <c r="E247" s="1543"/>
      <c r="F247" s="1543"/>
      <c r="G247" s="2289"/>
      <c r="H247" s="1707"/>
      <c r="I247" s="2730"/>
      <c r="J247" s="1885"/>
      <c r="K247" s="1878"/>
      <c r="L247" s="1878"/>
      <c r="M247" s="1878"/>
      <c r="N247" s="1878"/>
      <c r="O247" s="1878"/>
      <c r="P247" s="2291">
        <f t="shared" si="7"/>
        <v>0</v>
      </c>
      <c r="Q247" s="1917">
        <v>49</v>
      </c>
    </row>
    <row r="248" spans="1:17" ht="15.75" thickBot="1">
      <c r="A248" s="2179">
        <v>50</v>
      </c>
      <c r="B248" s="2292" t="s">
        <v>2331</v>
      </c>
      <c r="C248" s="2307"/>
      <c r="D248" s="2307"/>
      <c r="E248" s="2307"/>
      <c r="F248" s="2307"/>
      <c r="G248" s="2308"/>
      <c r="H248" s="2309"/>
      <c r="I248" s="2731"/>
      <c r="J248" s="2732">
        <f t="shared" ref="J248:P248" si="8">SUM(J199:J247)</f>
        <v>0</v>
      </c>
      <c r="K248" s="2295">
        <f t="shared" si="8"/>
        <v>0</v>
      </c>
      <c r="L248" s="2295">
        <f t="shared" si="8"/>
        <v>0</v>
      </c>
      <c r="M248" s="2296">
        <f t="shared" si="8"/>
        <v>0</v>
      </c>
      <c r="N248" s="2296">
        <f t="shared" si="8"/>
        <v>0</v>
      </c>
      <c r="O248" s="2296">
        <f t="shared" si="8"/>
        <v>0</v>
      </c>
      <c r="P248" s="2296">
        <f t="shared" si="8"/>
        <v>0</v>
      </c>
      <c r="Q248" s="2297">
        <v>50</v>
      </c>
    </row>
    <row r="249" spans="1:17">
      <c r="A249" s="1831"/>
      <c r="B249" s="1831"/>
      <c r="I249" s="1896"/>
      <c r="J249" s="1896"/>
      <c r="K249" s="1896"/>
      <c r="L249" s="1896"/>
      <c r="M249" s="2311"/>
      <c r="N249" s="2311"/>
      <c r="O249" s="2311"/>
      <c r="P249" s="2311"/>
      <c r="Q249" s="1831"/>
    </row>
    <row r="250" spans="1:17">
      <c r="A250" s="2789" t="s">
        <v>4677</v>
      </c>
      <c r="B250" s="2659"/>
      <c r="C250" s="2570"/>
      <c r="D250" s="2570"/>
      <c r="E250" s="2262"/>
      <c r="F250" s="2262"/>
      <c r="G250" s="2262"/>
      <c r="H250" s="2262"/>
      <c r="I250" s="2789" t="s">
        <v>4677</v>
      </c>
      <c r="J250" s="2659"/>
      <c r="K250" s="2570"/>
      <c r="L250" s="2570"/>
      <c r="M250" s="2262"/>
      <c r="N250" s="2312"/>
    </row>
    <row r="251" spans="1:17">
      <c r="A251" s="1576" t="s">
        <v>1978</v>
      </c>
      <c r="B251" s="1576"/>
      <c r="C251" s="1576"/>
      <c r="D251" s="1576"/>
      <c r="E251" s="1576"/>
      <c r="F251" s="1576"/>
      <c r="G251" s="1576"/>
      <c r="H251" s="1576"/>
      <c r="I251" s="1576" t="s">
        <v>1979</v>
      </c>
      <c r="J251" s="1576"/>
      <c r="K251" s="1576"/>
      <c r="L251" s="1576"/>
      <c r="M251" s="1576"/>
      <c r="N251" s="1576"/>
      <c r="O251" s="1576"/>
      <c r="P251" s="1576"/>
      <c r="Q251" s="1576"/>
    </row>
  </sheetData>
  <mergeCells count="4">
    <mergeCell ref="F37:G37"/>
    <mergeCell ref="F68:G68"/>
    <mergeCell ref="F131:G131"/>
    <mergeCell ref="F194:G194"/>
  </mergeCells>
  <printOptions horizontalCentered="1" verticalCentered="1"/>
  <pageMargins left="0" right="0" top="0" bottom="0" header="0" footer="0"/>
  <pageSetup scale="72" fitToWidth="2" fitToHeight="4" pageOrder="overThenDown" orientation="portrait" r:id="rId1"/>
  <headerFooter alignWithMargins="0"/>
  <rowBreaks count="3" manualBreakCount="3">
    <brk id="61" max="16" man="1"/>
    <brk id="125" max="16383" man="1"/>
    <brk id="188" max="16383" man="1"/>
  </rowBreaks>
  <colBreaks count="1" manualBreakCount="1">
    <brk id="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IU231"/>
  <sheetViews>
    <sheetView defaultGridColor="0" topLeftCell="E22" colorId="22" zoomScale="60" zoomScaleNormal="60" zoomScaleSheetLayoutView="30" workbookViewId="0">
      <selection activeCell="Z138" sqref="Z138"/>
    </sheetView>
  </sheetViews>
  <sheetFormatPr defaultColWidth="9.6640625" defaultRowHeight="15"/>
  <cols>
    <col min="1" max="1" width="6.109375" style="1538" customWidth="1"/>
    <col min="2" max="2" width="36.21875" style="1538" customWidth="1"/>
    <col min="3" max="3" width="26.44140625" style="1538" customWidth="1"/>
    <col min="4" max="4" width="28" style="1538" customWidth="1"/>
    <col min="5" max="5" width="12.44140625" style="1538" customWidth="1"/>
    <col min="6" max="6" width="6.6640625" style="1538" customWidth="1"/>
    <col min="7" max="7" width="8.109375" style="1538" customWidth="1"/>
    <col min="8" max="8" width="29.33203125" style="1538" customWidth="1"/>
    <col min="9" max="9" width="26.109375" style="1538" customWidth="1"/>
    <col min="10" max="10" width="11" style="1538" customWidth="1"/>
    <col min="11" max="12" width="13.6640625" style="1538" customWidth="1"/>
    <col min="13" max="13" width="4.6640625" style="1538" customWidth="1"/>
    <col min="14" max="14" width="5.109375" style="1538" customWidth="1"/>
    <col min="15" max="15" width="22.88671875" style="1538" customWidth="1"/>
    <col min="16" max="16" width="19.6640625" style="1538" customWidth="1"/>
    <col min="17" max="17" width="23" style="1538" customWidth="1"/>
    <col min="18" max="18" width="24" style="1538" customWidth="1"/>
    <col min="19" max="19" width="5" style="1538" customWidth="1"/>
    <col min="20" max="16384" width="9.6640625" style="1538"/>
  </cols>
  <sheetData>
    <row r="1" spans="1:255">
      <c r="A1" s="1535" t="s">
        <v>1799</v>
      </c>
      <c r="B1" s="1693"/>
      <c r="C1" s="1903" t="s">
        <v>1344</v>
      </c>
      <c r="D1" s="2313" t="s">
        <v>1801</v>
      </c>
      <c r="E1" s="2314" t="s">
        <v>1802</v>
      </c>
      <c r="F1" s="1535" t="s">
        <v>1799</v>
      </c>
      <c r="G1" s="1693"/>
      <c r="H1" s="1693"/>
      <c r="I1" s="1903" t="s">
        <v>1344</v>
      </c>
      <c r="J1" s="2313" t="s">
        <v>1801</v>
      </c>
      <c r="K1" s="2303"/>
      <c r="L1" s="1903" t="s">
        <v>1802</v>
      </c>
      <c r="M1" s="2315"/>
      <c r="N1" s="1535" t="s">
        <v>1799</v>
      </c>
      <c r="O1" s="1693"/>
      <c r="P1" s="1903" t="s">
        <v>1344</v>
      </c>
      <c r="Q1" s="2313" t="s">
        <v>1801</v>
      </c>
      <c r="R1" s="1903" t="s">
        <v>1802</v>
      </c>
      <c r="S1" s="1902"/>
    </row>
    <row r="2" spans="1:255">
      <c r="A2" s="1539" t="str">
        <f>'Data Sheet'!$C$25</f>
        <v xml:space="preserve">New York State Electric &amp; Gas Corporation </v>
      </c>
      <c r="B2" s="1561"/>
      <c r="C2" s="1813" t="s">
        <v>1630</v>
      </c>
      <c r="D2" s="1832" t="s">
        <v>1804</v>
      </c>
      <c r="E2" s="2316"/>
      <c r="F2" s="1539" t="str">
        <f>'Data Sheet'!$C$25</f>
        <v xml:space="preserve">New York State Electric &amp; Gas Corporation </v>
      </c>
      <c r="G2" s="1561"/>
      <c r="H2" s="1561"/>
      <c r="I2" s="1813" t="s">
        <v>1630</v>
      </c>
      <c r="J2" s="1832" t="s">
        <v>1804</v>
      </c>
      <c r="K2" s="2262"/>
      <c r="L2" s="1813"/>
      <c r="M2" s="2317"/>
      <c r="N2" s="1539" t="str">
        <f>'Data Sheet'!$C$25</f>
        <v xml:space="preserve">New York State Electric &amp; Gas Corporation </v>
      </c>
      <c r="O2" s="1561"/>
      <c r="P2" s="1813" t="s">
        <v>1630</v>
      </c>
      <c r="Q2" s="1832" t="s">
        <v>1804</v>
      </c>
      <c r="R2" s="2318"/>
      <c r="S2" s="1541"/>
    </row>
    <row r="3" spans="1:255" ht="15" customHeight="1">
      <c r="A3" s="1539"/>
      <c r="B3" s="1561"/>
      <c r="C3" s="1813" t="s">
        <v>1631</v>
      </c>
      <c r="D3" s="2319" t="str">
        <f>'Data Sheet'!$C$40</f>
        <v xml:space="preserve"> </v>
      </c>
      <c r="E3" s="2320" t="str">
        <f>'Data Sheet'!$C$38</f>
        <v>12/31/2017</v>
      </c>
      <c r="F3" s="1539"/>
      <c r="G3" s="1707"/>
      <c r="H3" s="1707"/>
      <c r="I3" s="1905" t="s">
        <v>1631</v>
      </c>
      <c r="J3" s="2319" t="str">
        <f>'Data Sheet'!$C$40</f>
        <v xml:space="preserve"> </v>
      </c>
      <c r="K3" s="2274"/>
      <c r="L3" s="2242" t="str">
        <f>'Data Sheet'!$C$38</f>
        <v>12/31/2017</v>
      </c>
      <c r="M3" s="2321"/>
      <c r="N3" s="1539"/>
      <c r="O3" s="1707"/>
      <c r="P3" s="1905" t="s">
        <v>1631</v>
      </c>
      <c r="Q3" s="2225" t="str">
        <f>'Data Sheet'!$C$40</f>
        <v xml:space="preserve"> </v>
      </c>
      <c r="R3" s="2242" t="str">
        <f>'Data Sheet'!$C$38</f>
        <v>12/31/2017</v>
      </c>
      <c r="S3" s="1906"/>
      <c r="T3" s="1561"/>
      <c r="U3" s="1561"/>
      <c r="V3" s="1561"/>
      <c r="W3" s="1561"/>
      <c r="X3" s="1561"/>
      <c r="Y3" s="1561"/>
      <c r="Z3" s="1561"/>
      <c r="AA3" s="1561"/>
      <c r="AB3" s="1561"/>
      <c r="AC3" s="1561"/>
      <c r="AD3" s="1561"/>
      <c r="AE3" s="1561"/>
      <c r="AF3" s="1561"/>
      <c r="AG3" s="1561"/>
      <c r="AH3" s="1561"/>
      <c r="AI3" s="1561"/>
      <c r="AJ3" s="1561"/>
      <c r="AK3" s="1561"/>
      <c r="AL3" s="1561"/>
      <c r="AM3" s="1561"/>
      <c r="AN3" s="1561"/>
      <c r="AO3" s="1561"/>
      <c r="AP3" s="1561"/>
      <c r="AQ3" s="1561"/>
      <c r="AR3" s="1561"/>
      <c r="AS3" s="1561"/>
      <c r="AT3" s="1561"/>
      <c r="AU3" s="1561"/>
      <c r="AV3" s="1561"/>
      <c r="AW3" s="1561"/>
      <c r="AX3" s="1561"/>
      <c r="AY3" s="1561"/>
      <c r="AZ3" s="1561"/>
      <c r="BA3" s="1561"/>
      <c r="BB3" s="1561"/>
      <c r="BC3" s="1561"/>
      <c r="BD3" s="1561"/>
      <c r="BE3" s="1561"/>
      <c r="BF3" s="1561"/>
      <c r="BG3" s="1561"/>
      <c r="BH3" s="1561"/>
      <c r="BI3" s="1561"/>
      <c r="BJ3" s="1561"/>
      <c r="BK3" s="1561"/>
      <c r="BL3" s="1561"/>
      <c r="BM3" s="1561"/>
      <c r="BN3" s="1561"/>
      <c r="BO3" s="1561"/>
      <c r="BP3" s="1561"/>
      <c r="BQ3" s="1561"/>
      <c r="BR3" s="1561"/>
      <c r="BS3" s="1561"/>
      <c r="BT3" s="1561"/>
      <c r="BU3" s="1561"/>
      <c r="BV3" s="1561"/>
      <c r="BW3" s="1561"/>
      <c r="BX3" s="1561"/>
      <c r="BY3" s="1561"/>
      <c r="BZ3" s="1561"/>
      <c r="CA3" s="1561"/>
      <c r="CB3" s="1561"/>
      <c r="CC3" s="1561"/>
      <c r="CD3" s="1561"/>
      <c r="CE3" s="1561"/>
      <c r="CF3" s="1561"/>
      <c r="CG3" s="1561"/>
      <c r="CH3" s="1561"/>
      <c r="CI3" s="1561"/>
      <c r="CJ3" s="1561"/>
      <c r="CK3" s="1561"/>
      <c r="CL3" s="1561"/>
      <c r="CM3" s="1561"/>
      <c r="CN3" s="1561"/>
      <c r="CO3" s="1561"/>
      <c r="CP3" s="1561"/>
      <c r="CQ3" s="1561"/>
      <c r="CR3" s="1561"/>
      <c r="CS3" s="1561"/>
      <c r="CT3" s="1561"/>
      <c r="CU3" s="1561"/>
      <c r="CV3" s="1561"/>
      <c r="CW3" s="1561"/>
      <c r="CX3" s="1561"/>
      <c r="CY3" s="1561"/>
      <c r="CZ3" s="1561"/>
      <c r="DA3" s="1561"/>
      <c r="DB3" s="1561"/>
      <c r="DC3" s="1561"/>
      <c r="DD3" s="1561"/>
      <c r="DE3" s="1561"/>
      <c r="DF3" s="1561"/>
      <c r="DG3" s="1561"/>
      <c r="DH3" s="1561"/>
      <c r="DI3" s="1561"/>
      <c r="DJ3" s="1561"/>
      <c r="DK3" s="1561"/>
      <c r="DL3" s="1561"/>
      <c r="DM3" s="1561"/>
      <c r="DN3" s="1561"/>
      <c r="DO3" s="1561"/>
      <c r="DP3" s="1561"/>
      <c r="DQ3" s="1561"/>
      <c r="DR3" s="1561"/>
      <c r="DS3" s="1561"/>
      <c r="DT3" s="1561"/>
      <c r="DU3" s="1561"/>
      <c r="DV3" s="1561"/>
      <c r="DW3" s="1561"/>
      <c r="DX3" s="1561"/>
      <c r="DY3" s="1561"/>
      <c r="DZ3" s="1561"/>
      <c r="EA3" s="1561"/>
      <c r="EB3" s="1561"/>
      <c r="EC3" s="1561"/>
      <c r="ED3" s="1561"/>
      <c r="EE3" s="1561"/>
      <c r="EF3" s="1561"/>
      <c r="EG3" s="1561"/>
      <c r="EH3" s="1561"/>
      <c r="EI3" s="1561"/>
      <c r="EJ3" s="1561"/>
      <c r="EK3" s="1561"/>
      <c r="EL3" s="1561"/>
      <c r="EM3" s="1561"/>
      <c r="EN3" s="1561"/>
      <c r="EO3" s="1561"/>
      <c r="EP3" s="1561"/>
      <c r="EQ3" s="1561"/>
      <c r="ER3" s="1561"/>
      <c r="ES3" s="1561"/>
      <c r="ET3" s="1561"/>
      <c r="EU3" s="1561"/>
      <c r="EV3" s="1561"/>
      <c r="EW3" s="1561"/>
      <c r="EX3" s="1561"/>
      <c r="EY3" s="1561"/>
      <c r="EZ3" s="1561"/>
      <c r="FA3" s="1561"/>
      <c r="FB3" s="1561"/>
      <c r="FC3" s="1561"/>
      <c r="FD3" s="1561"/>
      <c r="FE3" s="1561"/>
      <c r="FF3" s="1561"/>
      <c r="FG3" s="1561"/>
      <c r="FH3" s="1561"/>
      <c r="FI3" s="1561"/>
      <c r="FJ3" s="1561"/>
      <c r="FK3" s="1561"/>
      <c r="FL3" s="1561"/>
      <c r="FM3" s="1561"/>
      <c r="FN3" s="1561"/>
      <c r="FO3" s="1561"/>
      <c r="FP3" s="1561"/>
      <c r="FQ3" s="1561"/>
      <c r="FR3" s="1561"/>
      <c r="FS3" s="1561"/>
      <c r="FT3" s="1561"/>
      <c r="FU3" s="1561"/>
      <c r="FV3" s="1561"/>
      <c r="FW3" s="1561"/>
      <c r="FX3" s="1561"/>
      <c r="FY3" s="1561"/>
      <c r="FZ3" s="1561"/>
      <c r="GA3" s="1561"/>
      <c r="GB3" s="1561"/>
      <c r="GC3" s="1561"/>
      <c r="GD3" s="1561"/>
      <c r="GE3" s="1561"/>
      <c r="GF3" s="1561"/>
      <c r="GG3" s="1561"/>
      <c r="GH3" s="1561"/>
      <c r="GI3" s="1561"/>
      <c r="GJ3" s="1561"/>
      <c r="GK3" s="1561"/>
      <c r="GL3" s="1561"/>
      <c r="GM3" s="1561"/>
      <c r="GN3" s="1561"/>
      <c r="GO3" s="1561"/>
      <c r="GP3" s="1561"/>
      <c r="GQ3" s="1561"/>
      <c r="GR3" s="1561"/>
      <c r="GS3" s="1561"/>
      <c r="GT3" s="1561"/>
      <c r="GU3" s="1561"/>
      <c r="GV3" s="1561"/>
      <c r="GW3" s="1561"/>
      <c r="GX3" s="1561"/>
      <c r="GY3" s="1561"/>
      <c r="GZ3" s="1561"/>
      <c r="HA3" s="1561"/>
      <c r="HB3" s="1561"/>
      <c r="HC3" s="1561"/>
      <c r="HD3" s="1561"/>
      <c r="HE3" s="1561"/>
      <c r="HF3" s="1561"/>
      <c r="HG3" s="1561"/>
      <c r="HH3" s="1561"/>
      <c r="HI3" s="1561"/>
      <c r="HJ3" s="1561"/>
      <c r="HK3" s="1561"/>
      <c r="HL3" s="1561"/>
      <c r="HM3" s="1561"/>
      <c r="HN3" s="1561"/>
      <c r="HO3" s="1561"/>
      <c r="HP3" s="1561"/>
      <c r="HQ3" s="1561"/>
      <c r="HR3" s="1561"/>
      <c r="HS3" s="1561"/>
      <c r="HT3" s="1561"/>
      <c r="HU3" s="1561"/>
      <c r="HV3" s="1561"/>
      <c r="HW3" s="1561"/>
      <c r="HX3" s="1561"/>
      <c r="HY3" s="1561"/>
      <c r="HZ3" s="1561"/>
      <c r="IA3" s="1561"/>
      <c r="IB3" s="1561"/>
      <c r="IC3" s="1561"/>
      <c r="ID3" s="1561"/>
      <c r="IE3" s="1561"/>
      <c r="IF3" s="1561"/>
      <c r="IG3" s="1561"/>
      <c r="IH3" s="1561"/>
      <c r="II3" s="1561"/>
      <c r="IJ3" s="1561"/>
      <c r="IK3" s="1561"/>
      <c r="IL3" s="1561"/>
      <c r="IM3" s="1561"/>
      <c r="IN3" s="1561"/>
      <c r="IO3" s="1561"/>
      <c r="IP3" s="1561"/>
      <c r="IQ3" s="1561"/>
      <c r="IR3" s="1561"/>
      <c r="IS3" s="1561"/>
      <c r="IT3" s="1561"/>
      <c r="IU3" s="1561"/>
    </row>
    <row r="4" spans="1:255" ht="15" customHeight="1">
      <c r="A4" s="3481" t="s">
        <v>4628</v>
      </c>
      <c r="B4" s="3479"/>
      <c r="C4" s="3479"/>
      <c r="D4" s="3479"/>
      <c r="E4" s="3482"/>
      <c r="F4" s="3478" t="s">
        <v>4628</v>
      </c>
      <c r="G4" s="3479"/>
      <c r="H4" s="3479"/>
      <c r="I4" s="3479"/>
      <c r="J4" s="3479"/>
      <c r="K4" s="3479"/>
      <c r="L4" s="3479"/>
      <c r="M4" s="3480"/>
      <c r="N4" s="3481" t="s">
        <v>4628</v>
      </c>
      <c r="O4" s="3479"/>
      <c r="P4" s="3479"/>
      <c r="Q4" s="3479"/>
      <c r="R4" s="3479"/>
      <c r="S4" s="3480"/>
      <c r="T4" s="1561"/>
      <c r="U4" s="1561"/>
      <c r="V4" s="1561"/>
      <c r="W4" s="1561"/>
      <c r="X4" s="1561"/>
      <c r="Y4" s="1561"/>
      <c r="Z4" s="1561"/>
      <c r="AA4" s="1561"/>
      <c r="AB4" s="1561"/>
      <c r="AC4" s="1561"/>
      <c r="AD4" s="1561"/>
      <c r="AE4" s="1561"/>
      <c r="AF4" s="1561"/>
      <c r="AG4" s="1561"/>
      <c r="AH4" s="1561"/>
      <c r="AI4" s="1561"/>
      <c r="AJ4" s="1561"/>
      <c r="AK4" s="1561"/>
      <c r="AL4" s="1561"/>
      <c r="AM4" s="1561"/>
      <c r="AN4" s="1561"/>
      <c r="AO4" s="1561"/>
      <c r="AP4" s="1561"/>
      <c r="AQ4" s="1561"/>
      <c r="AR4" s="1561"/>
      <c r="AS4" s="1561"/>
      <c r="AT4" s="1561"/>
      <c r="AU4" s="1561"/>
      <c r="AV4" s="1561"/>
      <c r="AW4" s="1561"/>
      <c r="AX4" s="1561"/>
      <c r="AY4" s="1561"/>
      <c r="AZ4" s="1561"/>
      <c r="BA4" s="1561"/>
      <c r="BB4" s="1561"/>
      <c r="BC4" s="1561"/>
      <c r="BD4" s="1561"/>
      <c r="BE4" s="1561"/>
      <c r="BF4" s="1561"/>
      <c r="BG4" s="1561"/>
      <c r="BH4" s="1561"/>
      <c r="BI4" s="1561"/>
      <c r="BJ4" s="1561"/>
      <c r="BK4" s="1561"/>
      <c r="BL4" s="1561"/>
      <c r="BM4" s="1561"/>
      <c r="BN4" s="1561"/>
      <c r="BO4" s="1561"/>
      <c r="BP4" s="1561"/>
      <c r="BQ4" s="1561"/>
      <c r="BR4" s="1561"/>
      <c r="BS4" s="1561"/>
      <c r="BT4" s="1561"/>
      <c r="BU4" s="1561"/>
      <c r="BV4" s="1561"/>
      <c r="BW4" s="1561"/>
      <c r="BX4" s="1561"/>
      <c r="BY4" s="1561"/>
      <c r="BZ4" s="1561"/>
      <c r="CA4" s="1561"/>
      <c r="CB4" s="1561"/>
      <c r="CC4" s="1561"/>
      <c r="CD4" s="1561"/>
      <c r="CE4" s="1561"/>
      <c r="CF4" s="1561"/>
      <c r="CG4" s="1561"/>
      <c r="CH4" s="1561"/>
      <c r="CI4" s="1561"/>
      <c r="CJ4" s="1561"/>
      <c r="CK4" s="1561"/>
      <c r="CL4" s="1561"/>
      <c r="CM4" s="1561"/>
      <c r="CN4" s="1561"/>
      <c r="CO4" s="1561"/>
      <c r="CP4" s="1561"/>
      <c r="CQ4" s="1561"/>
      <c r="CR4" s="1561"/>
      <c r="CS4" s="1561"/>
      <c r="CT4" s="1561"/>
      <c r="CU4" s="1561"/>
      <c r="CV4" s="1561"/>
      <c r="CW4" s="1561"/>
      <c r="CX4" s="1561"/>
      <c r="CY4" s="1561"/>
      <c r="CZ4" s="1561"/>
      <c r="DA4" s="1561"/>
      <c r="DB4" s="1561"/>
      <c r="DC4" s="1561"/>
      <c r="DD4" s="1561"/>
      <c r="DE4" s="1561"/>
      <c r="DF4" s="1561"/>
      <c r="DG4" s="1561"/>
      <c r="DH4" s="1561"/>
      <c r="DI4" s="1561"/>
      <c r="DJ4" s="1561"/>
      <c r="DK4" s="1561"/>
      <c r="DL4" s="1561"/>
      <c r="DM4" s="1561"/>
      <c r="DN4" s="1561"/>
      <c r="DO4" s="1561"/>
      <c r="DP4" s="1561"/>
      <c r="DQ4" s="1561"/>
      <c r="DR4" s="1561"/>
      <c r="DS4" s="1561"/>
      <c r="DT4" s="1561"/>
      <c r="DU4" s="1561"/>
      <c r="DV4" s="1561"/>
      <c r="DW4" s="1561"/>
      <c r="DX4" s="1561"/>
      <c r="DY4" s="1561"/>
      <c r="DZ4" s="1561"/>
      <c r="EA4" s="1561"/>
      <c r="EB4" s="1561"/>
      <c r="EC4" s="1561"/>
      <c r="ED4" s="1561"/>
      <c r="EE4" s="1561"/>
      <c r="EF4" s="1561"/>
      <c r="EG4" s="1561"/>
      <c r="EH4" s="1561"/>
      <c r="EI4" s="1561"/>
      <c r="EJ4" s="1561"/>
      <c r="EK4" s="1561"/>
      <c r="EL4" s="1561"/>
      <c r="EM4" s="1561"/>
      <c r="EN4" s="1561"/>
      <c r="EO4" s="1561"/>
      <c r="EP4" s="1561"/>
      <c r="EQ4" s="1561"/>
      <c r="ER4" s="1561"/>
      <c r="ES4" s="1561"/>
      <c r="ET4" s="1561"/>
      <c r="EU4" s="1561"/>
      <c r="EV4" s="1561"/>
      <c r="EW4" s="1561"/>
      <c r="EX4" s="1561"/>
      <c r="EY4" s="1561"/>
      <c r="EZ4" s="1561"/>
      <c r="FA4" s="1561"/>
      <c r="FB4" s="1561"/>
      <c r="FC4" s="1561"/>
      <c r="FD4" s="1561"/>
      <c r="FE4" s="1561"/>
      <c r="FF4" s="1561"/>
      <c r="FG4" s="1561"/>
      <c r="FH4" s="1561"/>
      <c r="FI4" s="1561"/>
      <c r="FJ4" s="1561"/>
      <c r="FK4" s="1561"/>
      <c r="FL4" s="1561"/>
      <c r="FM4" s="1561"/>
      <c r="FN4" s="1561"/>
      <c r="FO4" s="1561"/>
      <c r="FP4" s="1561"/>
      <c r="FQ4" s="1561"/>
      <c r="FR4" s="1561"/>
      <c r="FS4" s="1561"/>
      <c r="FT4" s="1561"/>
      <c r="FU4" s="1561"/>
      <c r="FV4" s="1561"/>
      <c r="FW4" s="1561"/>
      <c r="FX4" s="1561"/>
      <c r="FY4" s="1561"/>
      <c r="FZ4" s="1561"/>
      <c r="GA4" s="1561"/>
      <c r="GB4" s="1561"/>
      <c r="GC4" s="1561"/>
      <c r="GD4" s="1561"/>
      <c r="GE4" s="1561"/>
      <c r="GF4" s="1561"/>
      <c r="GG4" s="1561"/>
      <c r="GH4" s="1561"/>
      <c r="GI4" s="1561"/>
      <c r="GJ4" s="1561"/>
      <c r="GK4" s="1561"/>
      <c r="GL4" s="1561"/>
      <c r="GM4" s="1561"/>
      <c r="GN4" s="1561"/>
      <c r="GO4" s="1561"/>
      <c r="GP4" s="1561"/>
      <c r="GQ4" s="1561"/>
      <c r="GR4" s="1561"/>
      <c r="GS4" s="1561"/>
      <c r="GT4" s="1561"/>
      <c r="GU4" s="1561"/>
      <c r="GV4" s="1561"/>
      <c r="GW4" s="1561"/>
      <c r="GX4" s="1561"/>
      <c r="GY4" s="1561"/>
      <c r="GZ4" s="1561"/>
      <c r="HA4" s="1561"/>
      <c r="HB4" s="1561"/>
      <c r="HC4" s="1561"/>
      <c r="HD4" s="1561"/>
      <c r="HE4" s="1561"/>
      <c r="HF4" s="1561"/>
      <c r="HG4" s="1561"/>
      <c r="HH4" s="1561"/>
      <c r="HI4" s="1561"/>
      <c r="HJ4" s="1561"/>
      <c r="HK4" s="1561"/>
      <c r="HL4" s="1561"/>
      <c r="HM4" s="1561"/>
      <c r="HN4" s="1561"/>
      <c r="HO4" s="1561"/>
      <c r="HP4" s="1561"/>
      <c r="HQ4" s="1561"/>
      <c r="HR4" s="1561"/>
      <c r="HS4" s="1561"/>
      <c r="HT4" s="1561"/>
      <c r="HU4" s="1561"/>
      <c r="HV4" s="1561"/>
      <c r="HW4" s="1561"/>
      <c r="HX4" s="1561"/>
      <c r="HY4" s="1561"/>
      <c r="HZ4" s="1561"/>
      <c r="IA4" s="1561"/>
      <c r="IB4" s="1561"/>
      <c r="IC4" s="1561"/>
      <c r="ID4" s="1561"/>
      <c r="IE4" s="1561"/>
      <c r="IF4" s="1561"/>
      <c r="IG4" s="1561"/>
      <c r="IH4" s="1561"/>
      <c r="II4" s="1561"/>
      <c r="IJ4" s="1561"/>
      <c r="IK4" s="1561"/>
      <c r="IL4" s="1561"/>
      <c r="IM4" s="1561"/>
      <c r="IN4" s="1561"/>
      <c r="IO4" s="1561"/>
      <c r="IP4" s="1561"/>
      <c r="IQ4" s="1561"/>
      <c r="IR4" s="1561"/>
      <c r="IS4" s="1561"/>
      <c r="IT4" s="1561"/>
      <c r="IU4" s="1561"/>
    </row>
    <row r="5" spans="1:255">
      <c r="A5" s="3483" t="s">
        <v>1982</v>
      </c>
      <c r="B5" s="3447"/>
      <c r="C5" s="3447"/>
      <c r="D5" s="3447"/>
      <c r="E5" s="3484"/>
      <c r="F5" s="3483" t="s">
        <v>1982</v>
      </c>
      <c r="G5" s="3447"/>
      <c r="H5" s="3447"/>
      <c r="I5" s="3447"/>
      <c r="J5" s="3447"/>
      <c r="K5" s="3447"/>
      <c r="L5" s="3447"/>
      <c r="M5" s="3484"/>
      <c r="N5" s="3483" t="s">
        <v>1982</v>
      </c>
      <c r="O5" s="3447"/>
      <c r="P5" s="3447"/>
      <c r="Q5" s="3447"/>
      <c r="R5" s="3447"/>
      <c r="S5" s="3484"/>
      <c r="T5" s="1561"/>
      <c r="U5" s="1561"/>
      <c r="V5" s="1561"/>
      <c r="W5" s="1561"/>
      <c r="X5" s="1561"/>
      <c r="Y5" s="1561"/>
      <c r="Z5" s="1561"/>
      <c r="AA5" s="1561"/>
      <c r="AB5" s="1561"/>
      <c r="AC5" s="1561"/>
      <c r="AD5" s="1561"/>
      <c r="AE5" s="1561"/>
      <c r="AF5" s="1561"/>
      <c r="AG5" s="1561"/>
      <c r="AH5" s="1561"/>
      <c r="AI5" s="1561"/>
      <c r="AJ5" s="1561"/>
      <c r="AK5" s="1561"/>
      <c r="AL5" s="1561"/>
      <c r="AM5" s="1561"/>
      <c r="AN5" s="1561"/>
      <c r="AO5" s="1561"/>
      <c r="AP5" s="1561"/>
      <c r="AQ5" s="1561"/>
      <c r="AR5" s="1561"/>
      <c r="AS5" s="1561"/>
      <c r="AT5" s="1561"/>
      <c r="AU5" s="1561"/>
      <c r="AV5" s="1561"/>
      <c r="AW5" s="1561"/>
      <c r="AX5" s="1561"/>
      <c r="AY5" s="1561"/>
      <c r="AZ5" s="1561"/>
      <c r="BA5" s="1561"/>
      <c r="BB5" s="1561"/>
      <c r="BC5" s="1561"/>
      <c r="BD5" s="1561"/>
      <c r="BE5" s="1561"/>
      <c r="BF5" s="1561"/>
      <c r="BG5" s="1561"/>
      <c r="BH5" s="1561"/>
      <c r="BI5" s="1561"/>
      <c r="BJ5" s="1561"/>
      <c r="BK5" s="1561"/>
      <c r="BL5" s="1561"/>
      <c r="BM5" s="1561"/>
      <c r="BN5" s="1561"/>
      <c r="BO5" s="1561"/>
      <c r="BP5" s="1561"/>
      <c r="BQ5" s="1561"/>
      <c r="BR5" s="1561"/>
      <c r="BS5" s="1561"/>
      <c r="BT5" s="1561"/>
      <c r="BU5" s="1561"/>
      <c r="BV5" s="1561"/>
      <c r="BW5" s="1561"/>
      <c r="BX5" s="1561"/>
      <c r="BY5" s="1561"/>
      <c r="BZ5" s="1561"/>
      <c r="CA5" s="1561"/>
      <c r="CB5" s="1561"/>
      <c r="CC5" s="1561"/>
      <c r="CD5" s="1561"/>
      <c r="CE5" s="1561"/>
      <c r="CF5" s="1561"/>
      <c r="CG5" s="1561"/>
      <c r="CH5" s="1561"/>
      <c r="CI5" s="1561"/>
      <c r="CJ5" s="1561"/>
      <c r="CK5" s="1561"/>
      <c r="CL5" s="1561"/>
      <c r="CM5" s="1561"/>
      <c r="CN5" s="1561"/>
      <c r="CO5" s="1561"/>
      <c r="CP5" s="1561"/>
      <c r="CQ5" s="1561"/>
      <c r="CR5" s="1561"/>
      <c r="CS5" s="1561"/>
      <c r="CT5" s="1561"/>
      <c r="CU5" s="1561"/>
      <c r="CV5" s="1561"/>
      <c r="CW5" s="1561"/>
      <c r="CX5" s="1561"/>
      <c r="CY5" s="1561"/>
      <c r="CZ5" s="1561"/>
      <c r="DA5" s="1561"/>
      <c r="DB5" s="1561"/>
      <c r="DC5" s="1561"/>
      <c r="DD5" s="1561"/>
      <c r="DE5" s="1561"/>
      <c r="DF5" s="1561"/>
      <c r="DG5" s="1561"/>
      <c r="DH5" s="1561"/>
      <c r="DI5" s="1561"/>
      <c r="DJ5" s="1561"/>
      <c r="DK5" s="1561"/>
      <c r="DL5" s="1561"/>
      <c r="DM5" s="1561"/>
      <c r="DN5" s="1561"/>
      <c r="DO5" s="1561"/>
      <c r="DP5" s="1561"/>
      <c r="DQ5" s="1561"/>
      <c r="DR5" s="1561"/>
      <c r="DS5" s="1561"/>
      <c r="DT5" s="1561"/>
      <c r="DU5" s="1561"/>
      <c r="DV5" s="1561"/>
      <c r="DW5" s="1561"/>
      <c r="DX5" s="1561"/>
      <c r="DY5" s="1561"/>
      <c r="DZ5" s="1561"/>
      <c r="EA5" s="1561"/>
      <c r="EB5" s="1561"/>
      <c r="EC5" s="1561"/>
      <c r="ED5" s="1561"/>
      <c r="EE5" s="1561"/>
      <c r="EF5" s="1561"/>
      <c r="EG5" s="1561"/>
      <c r="EH5" s="1561"/>
      <c r="EI5" s="1561"/>
      <c r="EJ5" s="1561"/>
      <c r="EK5" s="1561"/>
      <c r="EL5" s="1561"/>
      <c r="EM5" s="1561"/>
      <c r="EN5" s="1561"/>
      <c r="EO5" s="1561"/>
      <c r="EP5" s="1561"/>
      <c r="EQ5" s="1561"/>
      <c r="ER5" s="1561"/>
      <c r="ES5" s="1561"/>
      <c r="ET5" s="1561"/>
      <c r="EU5" s="1561"/>
      <c r="EV5" s="1561"/>
      <c r="EW5" s="1561"/>
      <c r="EX5" s="1561"/>
      <c r="EY5" s="1561"/>
      <c r="EZ5" s="1561"/>
      <c r="FA5" s="1561"/>
      <c r="FB5" s="1561"/>
      <c r="FC5" s="1561"/>
      <c r="FD5" s="1561"/>
      <c r="FE5" s="1561"/>
      <c r="FF5" s="1561"/>
      <c r="FG5" s="1561"/>
      <c r="FH5" s="1561"/>
      <c r="FI5" s="1561"/>
      <c r="FJ5" s="1561"/>
      <c r="FK5" s="1561"/>
      <c r="FL5" s="1561"/>
      <c r="FM5" s="1561"/>
      <c r="FN5" s="1561"/>
      <c r="FO5" s="1561"/>
      <c r="FP5" s="1561"/>
      <c r="FQ5" s="1561"/>
      <c r="FR5" s="1561"/>
      <c r="FS5" s="1561"/>
      <c r="FT5" s="1561"/>
      <c r="FU5" s="1561"/>
      <c r="FV5" s="1561"/>
      <c r="FW5" s="1561"/>
      <c r="FX5" s="1561"/>
      <c r="FY5" s="1561"/>
      <c r="FZ5" s="1561"/>
      <c r="GA5" s="1561"/>
      <c r="GB5" s="1561"/>
      <c r="GC5" s="1561"/>
      <c r="GD5" s="1561"/>
      <c r="GE5" s="1561"/>
      <c r="GF5" s="1561"/>
      <c r="GG5" s="1561"/>
      <c r="GH5" s="1561"/>
      <c r="GI5" s="1561"/>
      <c r="GJ5" s="1561"/>
      <c r="GK5" s="1561"/>
      <c r="GL5" s="1561"/>
      <c r="GM5" s="1561"/>
      <c r="GN5" s="1561"/>
      <c r="GO5" s="1561"/>
      <c r="GP5" s="1561"/>
      <c r="GQ5" s="1561"/>
      <c r="GR5" s="1561"/>
      <c r="GS5" s="1561"/>
      <c r="GT5" s="1561"/>
      <c r="GU5" s="1561"/>
      <c r="GV5" s="1561"/>
      <c r="GW5" s="1561"/>
      <c r="GX5" s="1561"/>
      <c r="GY5" s="1561"/>
      <c r="GZ5" s="1561"/>
      <c r="HA5" s="1561"/>
      <c r="HB5" s="1561"/>
      <c r="HC5" s="1561"/>
      <c r="HD5" s="1561"/>
      <c r="HE5" s="1561"/>
      <c r="HF5" s="1561"/>
      <c r="HG5" s="1561"/>
      <c r="HH5" s="1561"/>
      <c r="HI5" s="1561"/>
      <c r="HJ5" s="1561"/>
      <c r="HK5" s="1561"/>
      <c r="HL5" s="1561"/>
      <c r="HM5" s="1561"/>
      <c r="HN5" s="1561"/>
      <c r="HO5" s="1561"/>
      <c r="HP5" s="1561"/>
      <c r="HQ5" s="1561"/>
      <c r="HR5" s="1561"/>
      <c r="HS5" s="1561"/>
      <c r="HT5" s="1561"/>
      <c r="HU5" s="1561"/>
      <c r="HV5" s="1561"/>
      <c r="HW5" s="1561"/>
      <c r="HX5" s="1561"/>
      <c r="HY5" s="1561"/>
      <c r="HZ5" s="1561"/>
      <c r="IA5" s="1561"/>
      <c r="IB5" s="1561"/>
      <c r="IC5" s="1561"/>
      <c r="ID5" s="1561"/>
      <c r="IE5" s="1561"/>
      <c r="IF5" s="1561"/>
      <c r="IG5" s="1561"/>
      <c r="IH5" s="1561"/>
      <c r="II5" s="1561"/>
      <c r="IJ5" s="1561"/>
      <c r="IK5" s="1561"/>
      <c r="IL5" s="1561"/>
      <c r="IM5" s="1561"/>
      <c r="IN5" s="1561"/>
      <c r="IO5" s="1561"/>
      <c r="IP5" s="1561"/>
      <c r="IQ5" s="1561"/>
      <c r="IR5" s="1561"/>
      <c r="IS5" s="1561"/>
      <c r="IT5" s="1561"/>
      <c r="IU5" s="1561"/>
    </row>
    <row r="6" spans="1:255">
      <c r="A6" s="2322" t="s">
        <v>2398</v>
      </c>
      <c r="B6" s="2323" t="s">
        <v>1037</v>
      </c>
      <c r="C6" s="2323"/>
      <c r="D6" s="2323"/>
      <c r="E6" s="2324"/>
      <c r="F6" s="2733"/>
      <c r="G6" s="2739" t="s">
        <v>4043</v>
      </c>
      <c r="H6" s="2739"/>
      <c r="I6" s="2739"/>
      <c r="J6" s="2734"/>
      <c r="K6" s="1947"/>
      <c r="L6" s="1947"/>
      <c r="M6" s="2735"/>
      <c r="N6" s="2322" t="s">
        <v>3715</v>
      </c>
      <c r="O6" s="2323" t="s">
        <v>1125</v>
      </c>
      <c r="P6" s="2323"/>
      <c r="S6" s="2325"/>
      <c r="T6" s="1561"/>
      <c r="U6" s="1561"/>
      <c r="V6" s="1561"/>
      <c r="W6" s="1561"/>
      <c r="X6" s="1561"/>
      <c r="Y6" s="1561"/>
      <c r="Z6" s="1561"/>
      <c r="AA6" s="1561"/>
      <c r="AB6" s="1561"/>
      <c r="AC6" s="1561"/>
      <c r="AD6" s="1561"/>
      <c r="AE6" s="1561"/>
      <c r="AF6" s="1561"/>
      <c r="AG6" s="1561"/>
      <c r="AH6" s="1561"/>
      <c r="AI6" s="1561"/>
      <c r="AJ6" s="1561"/>
      <c r="AK6" s="1561"/>
      <c r="AL6" s="1561"/>
      <c r="AM6" s="1561"/>
      <c r="AN6" s="1561"/>
      <c r="AO6" s="1561"/>
      <c r="AP6" s="1561"/>
      <c r="AQ6" s="1561"/>
      <c r="AR6" s="1561"/>
      <c r="AS6" s="1561"/>
      <c r="AT6" s="1561"/>
      <c r="AU6" s="1561"/>
      <c r="AV6" s="1561"/>
      <c r="AW6" s="1561"/>
      <c r="AX6" s="1561"/>
      <c r="AY6" s="1561"/>
      <c r="AZ6" s="1561"/>
      <c r="BA6" s="1561"/>
      <c r="BB6" s="1561"/>
      <c r="BC6" s="1561"/>
      <c r="BD6" s="1561"/>
      <c r="BE6" s="1561"/>
      <c r="BF6" s="1561"/>
      <c r="BG6" s="1561"/>
      <c r="BH6" s="1561"/>
      <c r="BI6" s="1561"/>
      <c r="BJ6" s="1561"/>
      <c r="BK6" s="1561"/>
      <c r="BL6" s="1561"/>
      <c r="BM6" s="1561"/>
      <c r="BN6" s="1561"/>
      <c r="BO6" s="1561"/>
      <c r="BP6" s="1561"/>
      <c r="BQ6" s="1561"/>
      <c r="BR6" s="1561"/>
      <c r="BS6" s="1561"/>
      <c r="BT6" s="1561"/>
      <c r="BU6" s="1561"/>
      <c r="BV6" s="1561"/>
      <c r="BW6" s="1561"/>
      <c r="BX6" s="1561"/>
      <c r="BY6" s="1561"/>
      <c r="BZ6" s="1561"/>
      <c r="CA6" s="1561"/>
      <c r="CB6" s="1561"/>
      <c r="CC6" s="1561"/>
      <c r="CD6" s="1561"/>
      <c r="CE6" s="1561"/>
      <c r="CF6" s="1561"/>
      <c r="CG6" s="1561"/>
      <c r="CH6" s="1561"/>
      <c r="CI6" s="1561"/>
      <c r="CJ6" s="1561"/>
      <c r="CK6" s="1561"/>
      <c r="CL6" s="1561"/>
      <c r="CM6" s="1561"/>
      <c r="CN6" s="1561"/>
      <c r="CO6" s="1561"/>
      <c r="CP6" s="1561"/>
      <c r="CQ6" s="1561"/>
      <c r="CR6" s="1561"/>
      <c r="CS6" s="1561"/>
      <c r="CT6" s="1561"/>
      <c r="CU6" s="1561"/>
      <c r="CV6" s="1561"/>
      <c r="CW6" s="1561"/>
      <c r="CX6" s="1561"/>
      <c r="CY6" s="1561"/>
      <c r="CZ6" s="1561"/>
      <c r="DA6" s="1561"/>
      <c r="DB6" s="1561"/>
      <c r="DC6" s="1561"/>
      <c r="DD6" s="1561"/>
      <c r="DE6" s="1561"/>
      <c r="DF6" s="1561"/>
      <c r="DG6" s="1561"/>
      <c r="DH6" s="1561"/>
      <c r="DI6" s="1561"/>
      <c r="DJ6" s="1561"/>
      <c r="DK6" s="1561"/>
      <c r="DL6" s="1561"/>
      <c r="DM6" s="1561"/>
      <c r="DN6" s="1561"/>
      <c r="DO6" s="1561"/>
      <c r="DP6" s="1561"/>
      <c r="DQ6" s="1561"/>
      <c r="DR6" s="1561"/>
      <c r="DS6" s="1561"/>
      <c r="DT6" s="1561"/>
      <c r="DU6" s="1561"/>
      <c r="DV6" s="1561"/>
      <c r="DW6" s="1561"/>
      <c r="DX6" s="1561"/>
      <c r="DY6" s="1561"/>
      <c r="DZ6" s="1561"/>
      <c r="EA6" s="1561"/>
      <c r="EB6" s="1561"/>
      <c r="EC6" s="1561"/>
      <c r="ED6" s="1561"/>
      <c r="EE6" s="1561"/>
      <c r="EF6" s="1561"/>
      <c r="EG6" s="1561"/>
      <c r="EH6" s="1561"/>
      <c r="EI6" s="1561"/>
      <c r="EJ6" s="1561"/>
      <c r="EK6" s="1561"/>
      <c r="EL6" s="1561"/>
      <c r="EM6" s="1561"/>
      <c r="EN6" s="1561"/>
      <c r="EO6" s="1561"/>
      <c r="EP6" s="1561"/>
      <c r="EQ6" s="1561"/>
      <c r="ER6" s="1561"/>
      <c r="ES6" s="1561"/>
      <c r="ET6" s="1561"/>
      <c r="EU6" s="1561"/>
      <c r="EV6" s="1561"/>
      <c r="EW6" s="1561"/>
      <c r="EX6" s="1561"/>
      <c r="EY6" s="1561"/>
      <c r="EZ6" s="1561"/>
      <c r="FA6" s="1561"/>
      <c r="FB6" s="1561"/>
      <c r="FC6" s="1561"/>
      <c r="FD6" s="1561"/>
      <c r="FE6" s="1561"/>
      <c r="FF6" s="1561"/>
      <c r="FG6" s="1561"/>
      <c r="FH6" s="1561"/>
      <c r="FI6" s="1561"/>
      <c r="FJ6" s="1561"/>
      <c r="FK6" s="1561"/>
      <c r="FL6" s="1561"/>
      <c r="FM6" s="1561"/>
      <c r="FN6" s="1561"/>
      <c r="FO6" s="1561"/>
      <c r="FP6" s="1561"/>
      <c r="FQ6" s="1561"/>
      <c r="FR6" s="1561"/>
      <c r="FS6" s="1561"/>
      <c r="FT6" s="1561"/>
      <c r="FU6" s="1561"/>
      <c r="FV6" s="1561"/>
      <c r="FW6" s="1561"/>
      <c r="FX6" s="1561"/>
      <c r="FY6" s="1561"/>
      <c r="FZ6" s="1561"/>
      <c r="GA6" s="1561"/>
      <c r="GB6" s="1561"/>
      <c r="GC6" s="1561"/>
      <c r="GD6" s="1561"/>
      <c r="GE6" s="1561"/>
      <c r="GF6" s="1561"/>
      <c r="GG6" s="1561"/>
      <c r="GH6" s="1561"/>
      <c r="GI6" s="1561"/>
      <c r="GJ6" s="1561"/>
      <c r="GK6" s="1561"/>
      <c r="GL6" s="1561"/>
      <c r="GM6" s="1561"/>
      <c r="GN6" s="1561"/>
      <c r="GO6" s="1561"/>
      <c r="GP6" s="1561"/>
      <c r="GQ6" s="1561"/>
      <c r="GR6" s="1561"/>
      <c r="GS6" s="1561"/>
      <c r="GT6" s="1561"/>
      <c r="GU6" s="1561"/>
      <c r="GV6" s="1561"/>
      <c r="GW6" s="1561"/>
      <c r="GX6" s="1561"/>
      <c r="GY6" s="1561"/>
      <c r="GZ6" s="1561"/>
      <c r="HA6" s="1561"/>
      <c r="HB6" s="1561"/>
      <c r="HC6" s="1561"/>
      <c r="HD6" s="1561"/>
      <c r="HE6" s="1561"/>
      <c r="HF6" s="1561"/>
      <c r="HG6" s="1561"/>
      <c r="HH6" s="1561"/>
      <c r="HI6" s="1561"/>
      <c r="HJ6" s="1561"/>
      <c r="HK6" s="1561"/>
      <c r="HL6" s="1561"/>
      <c r="HM6" s="1561"/>
      <c r="HN6" s="1561"/>
      <c r="HO6" s="1561"/>
      <c r="HP6" s="1561"/>
      <c r="HQ6" s="1561"/>
      <c r="HR6" s="1561"/>
      <c r="HS6" s="1561"/>
      <c r="HT6" s="1561"/>
      <c r="HU6" s="1561"/>
      <c r="HV6" s="1561"/>
      <c r="HW6" s="1561"/>
      <c r="HX6" s="1561"/>
      <c r="HY6" s="1561"/>
      <c r="HZ6" s="1561"/>
      <c r="IA6" s="1561"/>
      <c r="IB6" s="1561"/>
      <c r="IC6" s="1561"/>
      <c r="ID6" s="1561"/>
      <c r="IE6" s="1561"/>
      <c r="IF6" s="1561"/>
      <c r="IG6" s="1561"/>
      <c r="IH6" s="1561"/>
      <c r="II6" s="1561"/>
      <c r="IJ6" s="1561"/>
      <c r="IK6" s="1561"/>
      <c r="IL6" s="1561"/>
      <c r="IM6" s="1561"/>
      <c r="IN6" s="1561"/>
      <c r="IO6" s="1561"/>
      <c r="IP6" s="1561"/>
      <c r="IQ6" s="1561"/>
      <c r="IR6" s="1561"/>
      <c r="IS6" s="1561"/>
      <c r="IT6" s="1561"/>
      <c r="IU6" s="1561"/>
    </row>
    <row r="7" spans="1:255">
      <c r="A7" s="2326" t="s">
        <v>1788</v>
      </c>
      <c r="B7" s="2323" t="s">
        <v>1040</v>
      </c>
      <c r="C7" s="2323"/>
      <c r="D7" s="2323"/>
      <c r="E7" s="2324"/>
      <c r="F7" s="2736"/>
      <c r="G7" s="2739" t="s">
        <v>4044</v>
      </c>
      <c r="H7" s="2739"/>
      <c r="I7" s="2739"/>
      <c r="J7" s="2734"/>
      <c r="K7" s="1947"/>
      <c r="L7" s="1947"/>
      <c r="M7" s="2735"/>
      <c r="N7" s="2322"/>
      <c r="O7" s="2323" t="s">
        <v>1128</v>
      </c>
      <c r="P7" s="2323"/>
      <c r="S7" s="2324"/>
      <c r="T7" s="1561"/>
      <c r="U7" s="1561"/>
      <c r="V7" s="1561"/>
      <c r="W7" s="1561"/>
      <c r="X7" s="1561"/>
      <c r="Y7" s="1561"/>
      <c r="Z7" s="1561"/>
      <c r="AA7" s="1561"/>
      <c r="AB7" s="1561"/>
      <c r="AC7" s="1561"/>
      <c r="AD7" s="1561"/>
      <c r="AE7" s="1561"/>
      <c r="AF7" s="1561"/>
      <c r="AG7" s="1561"/>
      <c r="AH7" s="1561"/>
      <c r="AI7" s="1561"/>
      <c r="AJ7" s="1561"/>
      <c r="AK7" s="1561"/>
      <c r="AL7" s="1561"/>
      <c r="AM7" s="1561"/>
      <c r="AN7" s="1561"/>
      <c r="AO7" s="1561"/>
      <c r="AP7" s="1561"/>
      <c r="AQ7" s="1561"/>
      <c r="AR7" s="1561"/>
      <c r="AS7" s="1561"/>
      <c r="AT7" s="1561"/>
      <c r="AU7" s="1561"/>
      <c r="AV7" s="1561"/>
      <c r="AW7" s="1561"/>
      <c r="AX7" s="1561"/>
      <c r="AY7" s="1561"/>
      <c r="AZ7" s="1561"/>
      <c r="BA7" s="1561"/>
      <c r="BB7" s="1561"/>
      <c r="BC7" s="1561"/>
      <c r="BD7" s="1561"/>
      <c r="BE7" s="1561"/>
      <c r="BF7" s="1561"/>
      <c r="BG7" s="1561"/>
      <c r="BH7" s="1561"/>
      <c r="BI7" s="1561"/>
      <c r="BJ7" s="1561"/>
      <c r="BK7" s="1561"/>
      <c r="BL7" s="1561"/>
      <c r="BM7" s="1561"/>
      <c r="BN7" s="1561"/>
      <c r="BO7" s="1561"/>
      <c r="BP7" s="1561"/>
      <c r="BQ7" s="1561"/>
      <c r="BR7" s="1561"/>
      <c r="BS7" s="1561"/>
      <c r="BT7" s="1561"/>
      <c r="BU7" s="1561"/>
      <c r="BV7" s="1561"/>
      <c r="BW7" s="1561"/>
      <c r="BX7" s="1561"/>
      <c r="BY7" s="1561"/>
      <c r="BZ7" s="1561"/>
      <c r="CA7" s="1561"/>
      <c r="CB7" s="1561"/>
      <c r="CC7" s="1561"/>
      <c r="CD7" s="1561"/>
      <c r="CE7" s="1561"/>
      <c r="CF7" s="1561"/>
      <c r="CG7" s="1561"/>
      <c r="CH7" s="1561"/>
      <c r="CI7" s="1561"/>
      <c r="CJ7" s="1561"/>
      <c r="CK7" s="1561"/>
      <c r="CL7" s="1561"/>
      <c r="CM7" s="1561"/>
      <c r="CN7" s="1561"/>
      <c r="CO7" s="1561"/>
      <c r="CP7" s="1561"/>
      <c r="CQ7" s="1561"/>
      <c r="CR7" s="1561"/>
      <c r="CS7" s="1561"/>
      <c r="CT7" s="1561"/>
      <c r="CU7" s="1561"/>
      <c r="CV7" s="1561"/>
      <c r="CW7" s="1561"/>
      <c r="CX7" s="1561"/>
      <c r="CY7" s="1561"/>
      <c r="CZ7" s="1561"/>
      <c r="DA7" s="1561"/>
      <c r="DB7" s="1561"/>
      <c r="DC7" s="1561"/>
      <c r="DD7" s="1561"/>
      <c r="DE7" s="1561"/>
      <c r="DF7" s="1561"/>
      <c r="DG7" s="1561"/>
      <c r="DH7" s="1561"/>
      <c r="DI7" s="1561"/>
      <c r="DJ7" s="1561"/>
      <c r="DK7" s="1561"/>
      <c r="DL7" s="1561"/>
      <c r="DM7" s="1561"/>
      <c r="DN7" s="1561"/>
      <c r="DO7" s="1561"/>
      <c r="DP7" s="1561"/>
      <c r="DQ7" s="1561"/>
      <c r="DR7" s="1561"/>
      <c r="DS7" s="1561"/>
      <c r="DT7" s="1561"/>
      <c r="DU7" s="1561"/>
      <c r="DV7" s="1561"/>
      <c r="DW7" s="1561"/>
      <c r="DX7" s="1561"/>
      <c r="DY7" s="1561"/>
      <c r="DZ7" s="1561"/>
      <c r="EA7" s="1561"/>
      <c r="EB7" s="1561"/>
      <c r="EC7" s="1561"/>
      <c r="ED7" s="1561"/>
      <c r="EE7" s="1561"/>
      <c r="EF7" s="1561"/>
      <c r="EG7" s="1561"/>
      <c r="EH7" s="1561"/>
      <c r="EI7" s="1561"/>
      <c r="EJ7" s="1561"/>
      <c r="EK7" s="1561"/>
      <c r="EL7" s="1561"/>
      <c r="EM7" s="1561"/>
      <c r="EN7" s="1561"/>
      <c r="EO7" s="1561"/>
      <c r="EP7" s="1561"/>
      <c r="EQ7" s="1561"/>
      <c r="ER7" s="1561"/>
      <c r="ES7" s="1561"/>
      <c r="ET7" s="1561"/>
      <c r="EU7" s="1561"/>
      <c r="EV7" s="1561"/>
      <c r="EW7" s="1561"/>
      <c r="EX7" s="1561"/>
      <c r="EY7" s="1561"/>
      <c r="EZ7" s="1561"/>
      <c r="FA7" s="1561"/>
      <c r="FB7" s="1561"/>
      <c r="FC7" s="1561"/>
      <c r="FD7" s="1561"/>
      <c r="FE7" s="1561"/>
      <c r="FF7" s="1561"/>
      <c r="FG7" s="1561"/>
      <c r="FH7" s="1561"/>
      <c r="FI7" s="1561"/>
      <c r="FJ7" s="1561"/>
      <c r="FK7" s="1561"/>
      <c r="FL7" s="1561"/>
      <c r="FM7" s="1561"/>
      <c r="FN7" s="1561"/>
      <c r="FO7" s="1561"/>
      <c r="FP7" s="1561"/>
      <c r="FQ7" s="1561"/>
      <c r="FR7" s="1561"/>
      <c r="FS7" s="1561"/>
      <c r="FT7" s="1561"/>
      <c r="FU7" s="1561"/>
      <c r="FV7" s="1561"/>
      <c r="FW7" s="1561"/>
      <c r="FX7" s="1561"/>
      <c r="FY7" s="1561"/>
      <c r="FZ7" s="1561"/>
      <c r="GA7" s="1561"/>
      <c r="GB7" s="1561"/>
      <c r="GC7" s="1561"/>
      <c r="GD7" s="1561"/>
      <c r="GE7" s="1561"/>
      <c r="GF7" s="1561"/>
      <c r="GG7" s="1561"/>
      <c r="GH7" s="1561"/>
      <c r="GI7" s="1561"/>
      <c r="GJ7" s="1561"/>
      <c r="GK7" s="1561"/>
      <c r="GL7" s="1561"/>
      <c r="GM7" s="1561"/>
      <c r="GN7" s="1561"/>
      <c r="GO7" s="1561"/>
      <c r="GP7" s="1561"/>
      <c r="GQ7" s="1561"/>
      <c r="GR7" s="1561"/>
      <c r="GS7" s="1561"/>
      <c r="GT7" s="1561"/>
      <c r="GU7" s="1561"/>
      <c r="GV7" s="1561"/>
      <c r="GW7" s="1561"/>
      <c r="GX7" s="1561"/>
      <c r="GY7" s="1561"/>
      <c r="GZ7" s="1561"/>
      <c r="HA7" s="1561"/>
      <c r="HB7" s="1561"/>
      <c r="HC7" s="1561"/>
      <c r="HD7" s="1561"/>
      <c r="HE7" s="1561"/>
      <c r="HF7" s="1561"/>
      <c r="HG7" s="1561"/>
      <c r="HH7" s="1561"/>
      <c r="HI7" s="1561"/>
      <c r="HJ7" s="1561"/>
      <c r="HK7" s="1561"/>
      <c r="HL7" s="1561"/>
      <c r="HM7" s="1561"/>
      <c r="HN7" s="1561"/>
      <c r="HO7" s="1561"/>
      <c r="HP7" s="1561"/>
      <c r="HQ7" s="1561"/>
      <c r="HR7" s="1561"/>
      <c r="HS7" s="1561"/>
      <c r="HT7" s="1561"/>
      <c r="HU7" s="1561"/>
      <c r="HV7" s="1561"/>
      <c r="HW7" s="1561"/>
      <c r="HX7" s="1561"/>
      <c r="HY7" s="1561"/>
      <c r="HZ7" s="1561"/>
      <c r="IA7" s="1561"/>
      <c r="IB7" s="1561"/>
      <c r="IC7" s="1561"/>
      <c r="ID7" s="1561"/>
      <c r="IE7" s="1561"/>
      <c r="IF7" s="1561"/>
      <c r="IG7" s="1561"/>
      <c r="IH7" s="1561"/>
      <c r="II7" s="1561"/>
      <c r="IJ7" s="1561"/>
      <c r="IK7" s="1561"/>
      <c r="IL7" s="1561"/>
      <c r="IM7" s="1561"/>
      <c r="IN7" s="1561"/>
      <c r="IO7" s="1561"/>
      <c r="IP7" s="1561"/>
      <c r="IQ7" s="1561"/>
      <c r="IR7" s="1561"/>
      <c r="IS7" s="1561"/>
      <c r="IT7" s="1561"/>
      <c r="IU7" s="1561"/>
    </row>
    <row r="8" spans="1:255">
      <c r="A8" s="2322" t="s">
        <v>2315</v>
      </c>
      <c r="B8" s="2323" t="s">
        <v>1114</v>
      </c>
      <c r="C8" s="2323"/>
      <c r="D8" s="2323"/>
      <c r="E8" s="2324"/>
      <c r="F8" s="2733"/>
      <c r="G8" s="2739" t="s">
        <v>4045</v>
      </c>
      <c r="H8" s="2739"/>
      <c r="I8" s="2739"/>
      <c r="J8" s="2737"/>
      <c r="K8" s="1947"/>
      <c r="L8" s="1947"/>
      <c r="M8" s="2735"/>
      <c r="N8" s="2322" t="s">
        <v>702</v>
      </c>
      <c r="O8" s="2323" t="s">
        <v>2561</v>
      </c>
      <c r="S8" s="2324"/>
      <c r="T8" s="1561"/>
      <c r="U8" s="1561"/>
      <c r="V8" s="1561"/>
      <c r="W8" s="1561"/>
      <c r="X8" s="1561"/>
      <c r="Y8" s="1561"/>
      <c r="Z8" s="1561"/>
      <c r="AA8" s="1561"/>
      <c r="AB8" s="1561"/>
      <c r="AC8" s="1561"/>
      <c r="AD8" s="1561"/>
      <c r="AE8" s="1561"/>
      <c r="AF8" s="1561"/>
      <c r="AG8" s="1561"/>
      <c r="AH8" s="1561"/>
      <c r="AI8" s="1561"/>
      <c r="AJ8" s="1561"/>
      <c r="AK8" s="1561"/>
      <c r="AL8" s="1561"/>
      <c r="AM8" s="1561"/>
      <c r="AN8" s="1561"/>
      <c r="AO8" s="1561"/>
      <c r="AP8" s="1561"/>
      <c r="AQ8" s="1561"/>
      <c r="AR8" s="1561"/>
      <c r="AS8" s="1561"/>
      <c r="AT8" s="1561"/>
      <c r="AU8" s="1561"/>
      <c r="AV8" s="1561"/>
      <c r="AW8" s="1561"/>
      <c r="AX8" s="1561"/>
      <c r="AY8" s="1561"/>
      <c r="AZ8" s="1561"/>
      <c r="BA8" s="1561"/>
      <c r="BB8" s="1561"/>
      <c r="BC8" s="1561"/>
      <c r="BD8" s="1561"/>
      <c r="BE8" s="1561"/>
      <c r="BF8" s="1561"/>
      <c r="BG8" s="1561"/>
      <c r="BH8" s="1561"/>
      <c r="BI8" s="1561"/>
      <c r="BJ8" s="1561"/>
      <c r="BK8" s="1561"/>
      <c r="BL8" s="1561"/>
      <c r="BM8" s="1561"/>
      <c r="BN8" s="1561"/>
      <c r="BO8" s="1561"/>
      <c r="BP8" s="1561"/>
      <c r="BQ8" s="1561"/>
      <c r="BR8" s="1561"/>
      <c r="BS8" s="1561"/>
      <c r="BT8" s="1561"/>
      <c r="BU8" s="1561"/>
      <c r="BV8" s="1561"/>
      <c r="BW8" s="1561"/>
      <c r="BX8" s="1561"/>
      <c r="BY8" s="1561"/>
      <c r="BZ8" s="1561"/>
      <c r="CA8" s="1561"/>
      <c r="CB8" s="1561"/>
      <c r="CC8" s="1561"/>
      <c r="CD8" s="1561"/>
      <c r="CE8" s="1561"/>
      <c r="CF8" s="1561"/>
      <c r="CG8" s="1561"/>
      <c r="CH8" s="1561"/>
      <c r="CI8" s="1561"/>
      <c r="CJ8" s="1561"/>
      <c r="CK8" s="1561"/>
      <c r="CL8" s="1561"/>
      <c r="CM8" s="1561"/>
      <c r="CN8" s="1561"/>
      <c r="CO8" s="1561"/>
      <c r="CP8" s="1561"/>
      <c r="CQ8" s="1561"/>
      <c r="CR8" s="1561"/>
      <c r="CS8" s="1561"/>
      <c r="CT8" s="1561"/>
      <c r="CU8" s="1561"/>
      <c r="CV8" s="1561"/>
      <c r="CW8" s="1561"/>
      <c r="CX8" s="1561"/>
      <c r="CY8" s="1561"/>
      <c r="CZ8" s="1561"/>
      <c r="DA8" s="1561"/>
      <c r="DB8" s="1561"/>
      <c r="DC8" s="1561"/>
      <c r="DD8" s="1561"/>
      <c r="DE8" s="1561"/>
      <c r="DF8" s="1561"/>
      <c r="DG8" s="1561"/>
      <c r="DH8" s="1561"/>
      <c r="DI8" s="1561"/>
      <c r="DJ8" s="1561"/>
      <c r="DK8" s="1561"/>
      <c r="DL8" s="1561"/>
      <c r="DM8" s="1561"/>
      <c r="DN8" s="1561"/>
      <c r="DO8" s="1561"/>
      <c r="DP8" s="1561"/>
      <c r="DQ8" s="1561"/>
      <c r="DR8" s="1561"/>
      <c r="DS8" s="1561"/>
      <c r="DT8" s="1561"/>
      <c r="DU8" s="1561"/>
      <c r="DV8" s="1561"/>
      <c r="DW8" s="1561"/>
      <c r="DX8" s="1561"/>
      <c r="DY8" s="1561"/>
      <c r="DZ8" s="1561"/>
      <c r="EA8" s="1561"/>
      <c r="EB8" s="1561"/>
      <c r="EC8" s="1561"/>
      <c r="ED8" s="1561"/>
      <c r="EE8" s="1561"/>
      <c r="EF8" s="1561"/>
      <c r="EG8" s="1561"/>
      <c r="EH8" s="1561"/>
      <c r="EI8" s="1561"/>
      <c r="EJ8" s="1561"/>
      <c r="EK8" s="1561"/>
      <c r="EL8" s="1561"/>
      <c r="EM8" s="1561"/>
      <c r="EN8" s="1561"/>
      <c r="EO8" s="1561"/>
      <c r="EP8" s="1561"/>
      <c r="EQ8" s="1561"/>
      <c r="ER8" s="1561"/>
      <c r="ES8" s="1561"/>
      <c r="ET8" s="1561"/>
      <c r="EU8" s="1561"/>
      <c r="EV8" s="1561"/>
      <c r="EW8" s="1561"/>
      <c r="EX8" s="1561"/>
      <c r="EY8" s="1561"/>
      <c r="EZ8" s="1561"/>
      <c r="FA8" s="1561"/>
      <c r="FB8" s="1561"/>
      <c r="FC8" s="1561"/>
      <c r="FD8" s="1561"/>
      <c r="FE8" s="1561"/>
      <c r="FF8" s="1561"/>
      <c r="FG8" s="1561"/>
      <c r="FH8" s="1561"/>
      <c r="FI8" s="1561"/>
      <c r="FJ8" s="1561"/>
      <c r="FK8" s="1561"/>
      <c r="FL8" s="1561"/>
      <c r="FM8" s="1561"/>
      <c r="FN8" s="1561"/>
      <c r="FO8" s="1561"/>
      <c r="FP8" s="1561"/>
      <c r="FQ8" s="1561"/>
      <c r="FR8" s="1561"/>
      <c r="FS8" s="1561"/>
      <c r="FT8" s="1561"/>
      <c r="FU8" s="1561"/>
      <c r="FV8" s="1561"/>
      <c r="FW8" s="1561"/>
      <c r="FX8" s="1561"/>
      <c r="FY8" s="1561"/>
      <c r="FZ8" s="1561"/>
      <c r="GA8" s="1561"/>
      <c r="GB8" s="1561"/>
      <c r="GC8" s="1561"/>
      <c r="GD8" s="1561"/>
      <c r="GE8" s="1561"/>
      <c r="GF8" s="1561"/>
      <c r="GG8" s="1561"/>
      <c r="GH8" s="1561"/>
      <c r="GI8" s="1561"/>
      <c r="GJ8" s="1561"/>
      <c r="GK8" s="1561"/>
      <c r="GL8" s="1561"/>
      <c r="GM8" s="1561"/>
      <c r="GN8" s="1561"/>
      <c r="GO8" s="1561"/>
      <c r="GP8" s="1561"/>
      <c r="GQ8" s="1561"/>
      <c r="GR8" s="1561"/>
      <c r="GS8" s="1561"/>
      <c r="GT8" s="1561"/>
      <c r="GU8" s="1561"/>
      <c r="GV8" s="1561"/>
      <c r="GW8" s="1561"/>
      <c r="GX8" s="1561"/>
      <c r="GY8" s="1561"/>
      <c r="GZ8" s="1561"/>
      <c r="HA8" s="1561"/>
      <c r="HB8" s="1561"/>
      <c r="HC8" s="1561"/>
      <c r="HD8" s="1561"/>
      <c r="HE8" s="1561"/>
      <c r="HF8" s="1561"/>
      <c r="HG8" s="1561"/>
      <c r="HH8" s="1561"/>
      <c r="HI8" s="1561"/>
      <c r="HJ8" s="1561"/>
      <c r="HK8" s="1561"/>
      <c r="HL8" s="1561"/>
      <c r="HM8" s="1561"/>
      <c r="HN8" s="1561"/>
      <c r="HO8" s="1561"/>
      <c r="HP8" s="1561"/>
      <c r="HQ8" s="1561"/>
      <c r="HR8" s="1561"/>
      <c r="HS8" s="1561"/>
      <c r="HT8" s="1561"/>
      <c r="HU8" s="1561"/>
      <c r="HV8" s="1561"/>
      <c r="HW8" s="1561"/>
      <c r="HX8" s="1561"/>
      <c r="HY8" s="1561"/>
      <c r="HZ8" s="1561"/>
      <c r="IA8" s="1561"/>
      <c r="IB8" s="1561"/>
      <c r="IC8" s="1561"/>
      <c r="ID8" s="1561"/>
      <c r="IE8" s="1561"/>
      <c r="IF8" s="1561"/>
      <c r="IG8" s="1561"/>
      <c r="IH8" s="1561"/>
      <c r="II8" s="1561"/>
      <c r="IJ8" s="1561"/>
      <c r="IK8" s="1561"/>
      <c r="IL8" s="1561"/>
      <c r="IM8" s="1561"/>
      <c r="IN8" s="1561"/>
      <c r="IO8" s="1561"/>
      <c r="IP8" s="1561"/>
      <c r="IQ8" s="1561"/>
      <c r="IR8" s="1561"/>
      <c r="IS8" s="1561"/>
      <c r="IT8" s="1561"/>
      <c r="IU8" s="1561"/>
    </row>
    <row r="9" spans="1:255">
      <c r="A9" s="2322" t="s">
        <v>2316</v>
      </c>
      <c r="B9" s="2323" t="s">
        <v>1116</v>
      </c>
      <c r="C9" s="2323"/>
      <c r="D9" s="2323"/>
      <c r="E9" s="2324"/>
      <c r="F9" s="2733"/>
      <c r="G9" s="2741" t="s">
        <v>4046</v>
      </c>
      <c r="H9" s="2739"/>
      <c r="I9" s="2739"/>
      <c r="J9" s="2739"/>
      <c r="K9" s="2739"/>
      <c r="L9" s="2739"/>
      <c r="M9" s="2738"/>
      <c r="N9" s="2322"/>
      <c r="O9" s="2323" t="s">
        <v>2563</v>
      </c>
      <c r="P9" s="2323"/>
      <c r="S9" s="2324"/>
      <c r="T9" s="1561"/>
      <c r="U9" s="1561"/>
      <c r="V9" s="1561"/>
      <c r="W9" s="1561"/>
      <c r="X9" s="1561"/>
      <c r="Y9" s="1561"/>
      <c r="Z9" s="1561"/>
      <c r="AA9" s="1561"/>
      <c r="AB9" s="1561"/>
      <c r="AC9" s="1561"/>
      <c r="AD9" s="1561"/>
      <c r="AE9" s="1561"/>
      <c r="AF9" s="1561"/>
      <c r="AG9" s="1561"/>
      <c r="AH9" s="1561"/>
      <c r="AI9" s="1561"/>
      <c r="AJ9" s="1561"/>
      <c r="AK9" s="1561"/>
      <c r="AL9" s="1561"/>
      <c r="AM9" s="1561"/>
      <c r="AN9" s="1561"/>
      <c r="AO9" s="1561"/>
      <c r="AP9" s="1561"/>
      <c r="AQ9" s="1561"/>
      <c r="AR9" s="1561"/>
      <c r="AS9" s="1561"/>
      <c r="AT9" s="1561"/>
      <c r="AU9" s="1561"/>
      <c r="AV9" s="1561"/>
      <c r="AW9" s="1561"/>
      <c r="AX9" s="1561"/>
      <c r="AY9" s="1561"/>
      <c r="AZ9" s="1561"/>
      <c r="BA9" s="1561"/>
      <c r="BB9" s="1561"/>
      <c r="BC9" s="1561"/>
      <c r="BD9" s="1561"/>
      <c r="BE9" s="1561"/>
      <c r="BF9" s="1561"/>
      <c r="BG9" s="1561"/>
      <c r="BH9" s="1561"/>
      <c r="BI9" s="1561"/>
      <c r="BJ9" s="1561"/>
      <c r="BK9" s="1561"/>
      <c r="BL9" s="1561"/>
      <c r="BM9" s="1561"/>
      <c r="BN9" s="1561"/>
      <c r="BO9" s="1561"/>
      <c r="BP9" s="1561"/>
      <c r="BQ9" s="1561"/>
      <c r="BR9" s="1561"/>
      <c r="BS9" s="1561"/>
      <c r="BT9" s="1561"/>
      <c r="BU9" s="1561"/>
      <c r="BV9" s="1561"/>
      <c r="BW9" s="1561"/>
      <c r="BX9" s="1561"/>
      <c r="BY9" s="1561"/>
      <c r="BZ9" s="1561"/>
      <c r="CA9" s="1561"/>
      <c r="CB9" s="1561"/>
      <c r="CC9" s="1561"/>
      <c r="CD9" s="1561"/>
      <c r="CE9" s="1561"/>
      <c r="CF9" s="1561"/>
      <c r="CG9" s="1561"/>
      <c r="CH9" s="1561"/>
      <c r="CI9" s="1561"/>
      <c r="CJ9" s="1561"/>
      <c r="CK9" s="1561"/>
      <c r="CL9" s="1561"/>
      <c r="CM9" s="1561"/>
      <c r="CN9" s="1561"/>
      <c r="CO9" s="1561"/>
      <c r="CP9" s="1561"/>
      <c r="CQ9" s="1561"/>
      <c r="CR9" s="1561"/>
      <c r="CS9" s="1561"/>
      <c r="CT9" s="1561"/>
      <c r="CU9" s="1561"/>
      <c r="CV9" s="1561"/>
      <c r="CW9" s="1561"/>
      <c r="CX9" s="1561"/>
      <c r="CY9" s="1561"/>
      <c r="CZ9" s="1561"/>
      <c r="DA9" s="1561"/>
      <c r="DB9" s="1561"/>
      <c r="DC9" s="1561"/>
      <c r="DD9" s="1561"/>
      <c r="DE9" s="1561"/>
      <c r="DF9" s="1561"/>
      <c r="DG9" s="1561"/>
      <c r="DH9" s="1561"/>
      <c r="DI9" s="1561"/>
      <c r="DJ9" s="1561"/>
      <c r="DK9" s="1561"/>
      <c r="DL9" s="1561"/>
      <c r="DM9" s="1561"/>
      <c r="DN9" s="1561"/>
      <c r="DO9" s="1561"/>
      <c r="DP9" s="1561"/>
      <c r="DQ9" s="1561"/>
      <c r="DR9" s="1561"/>
      <c r="DS9" s="1561"/>
      <c r="DT9" s="1561"/>
      <c r="DU9" s="1561"/>
      <c r="DV9" s="1561"/>
      <c r="DW9" s="1561"/>
      <c r="DX9" s="1561"/>
      <c r="DY9" s="1561"/>
      <c r="DZ9" s="1561"/>
      <c r="EA9" s="1561"/>
      <c r="EB9" s="1561"/>
      <c r="EC9" s="1561"/>
      <c r="ED9" s="1561"/>
      <c r="EE9" s="1561"/>
      <c r="EF9" s="1561"/>
      <c r="EG9" s="1561"/>
      <c r="EH9" s="1561"/>
      <c r="EI9" s="1561"/>
      <c r="EJ9" s="1561"/>
      <c r="EK9" s="1561"/>
      <c r="EL9" s="1561"/>
      <c r="EM9" s="1561"/>
      <c r="EN9" s="1561"/>
      <c r="EO9" s="1561"/>
      <c r="EP9" s="1561"/>
      <c r="EQ9" s="1561"/>
      <c r="ER9" s="1561"/>
      <c r="ES9" s="1561"/>
      <c r="ET9" s="1561"/>
      <c r="EU9" s="1561"/>
      <c r="EV9" s="1561"/>
      <c r="EW9" s="1561"/>
      <c r="EX9" s="1561"/>
      <c r="EY9" s="1561"/>
      <c r="EZ9" s="1561"/>
      <c r="FA9" s="1561"/>
      <c r="FB9" s="1561"/>
      <c r="FC9" s="1561"/>
      <c r="FD9" s="1561"/>
      <c r="FE9" s="1561"/>
      <c r="FF9" s="1561"/>
      <c r="FG9" s="1561"/>
      <c r="FH9" s="1561"/>
      <c r="FI9" s="1561"/>
      <c r="FJ9" s="1561"/>
      <c r="FK9" s="1561"/>
      <c r="FL9" s="1561"/>
      <c r="FM9" s="1561"/>
      <c r="FN9" s="1561"/>
      <c r="FO9" s="1561"/>
      <c r="FP9" s="1561"/>
      <c r="FQ9" s="1561"/>
      <c r="FR9" s="1561"/>
      <c r="FS9" s="1561"/>
      <c r="FT9" s="1561"/>
      <c r="FU9" s="1561"/>
      <c r="FV9" s="1561"/>
      <c r="FW9" s="1561"/>
      <c r="FX9" s="1561"/>
      <c r="FY9" s="1561"/>
      <c r="FZ9" s="1561"/>
      <c r="GA9" s="1561"/>
      <c r="GB9" s="1561"/>
      <c r="GC9" s="1561"/>
      <c r="GD9" s="1561"/>
      <c r="GE9" s="1561"/>
      <c r="GF9" s="1561"/>
      <c r="GG9" s="1561"/>
      <c r="GH9" s="1561"/>
      <c r="GI9" s="1561"/>
      <c r="GJ9" s="1561"/>
      <c r="GK9" s="1561"/>
      <c r="GL9" s="1561"/>
      <c r="GM9" s="1561"/>
      <c r="GN9" s="1561"/>
      <c r="GO9" s="1561"/>
      <c r="GP9" s="1561"/>
      <c r="GQ9" s="1561"/>
      <c r="GR9" s="1561"/>
      <c r="GS9" s="1561"/>
      <c r="GT9" s="1561"/>
      <c r="GU9" s="1561"/>
      <c r="GV9" s="1561"/>
      <c r="GW9" s="1561"/>
      <c r="GX9" s="1561"/>
      <c r="GY9" s="1561"/>
      <c r="GZ9" s="1561"/>
      <c r="HA9" s="1561"/>
      <c r="HB9" s="1561"/>
      <c r="HC9" s="1561"/>
      <c r="HD9" s="1561"/>
      <c r="HE9" s="1561"/>
      <c r="HF9" s="1561"/>
      <c r="HG9" s="1561"/>
      <c r="HH9" s="1561"/>
      <c r="HI9" s="1561"/>
      <c r="HJ9" s="1561"/>
      <c r="HK9" s="1561"/>
      <c r="HL9" s="1561"/>
      <c r="HM9" s="1561"/>
      <c r="HN9" s="1561"/>
      <c r="HO9" s="1561"/>
      <c r="HP9" s="1561"/>
      <c r="HQ9" s="1561"/>
      <c r="HR9" s="1561"/>
      <c r="HS9" s="1561"/>
      <c r="HT9" s="1561"/>
      <c r="HU9" s="1561"/>
      <c r="HV9" s="1561"/>
      <c r="HW9" s="1561"/>
      <c r="HX9" s="1561"/>
      <c r="HY9" s="1561"/>
      <c r="HZ9" s="1561"/>
      <c r="IA9" s="1561"/>
      <c r="IB9" s="1561"/>
      <c r="IC9" s="1561"/>
      <c r="ID9" s="1561"/>
      <c r="IE9" s="1561"/>
      <c r="IF9" s="1561"/>
      <c r="IG9" s="1561"/>
      <c r="IH9" s="1561"/>
      <c r="II9" s="1561"/>
      <c r="IJ9" s="1561"/>
      <c r="IK9" s="1561"/>
      <c r="IL9" s="1561"/>
      <c r="IM9" s="1561"/>
      <c r="IN9" s="1561"/>
      <c r="IO9" s="1561"/>
      <c r="IP9" s="1561"/>
      <c r="IQ9" s="1561"/>
      <c r="IR9" s="1561"/>
      <c r="IS9" s="1561"/>
      <c r="IT9" s="1561"/>
      <c r="IU9" s="1561"/>
    </row>
    <row r="10" spans="1:255">
      <c r="A10" s="2326" t="s">
        <v>1788</v>
      </c>
      <c r="B10" s="2323" t="s">
        <v>1119</v>
      </c>
      <c r="C10" s="2323"/>
      <c r="D10" s="2323"/>
      <c r="E10" s="2324"/>
      <c r="F10" s="2736"/>
      <c r="G10" s="2741" t="s">
        <v>4047</v>
      </c>
      <c r="H10" s="2739"/>
      <c r="I10" s="2739"/>
      <c r="J10" s="2739"/>
      <c r="K10" s="2739"/>
      <c r="L10" s="2739"/>
      <c r="M10" s="2738"/>
      <c r="N10" s="2322"/>
      <c r="O10" s="2323" t="s">
        <v>1046</v>
      </c>
      <c r="S10" s="2324"/>
      <c r="T10" s="1561"/>
      <c r="U10" s="1561"/>
      <c r="V10" s="1561"/>
      <c r="W10" s="1561"/>
      <c r="X10" s="1561"/>
      <c r="Y10" s="1561"/>
      <c r="Z10" s="1561"/>
      <c r="AA10" s="1561"/>
      <c r="AB10" s="1561"/>
      <c r="AC10" s="1561"/>
      <c r="AD10" s="1561"/>
      <c r="AE10" s="1561"/>
      <c r="AF10" s="1561"/>
      <c r="AG10" s="1561"/>
      <c r="AH10" s="1561"/>
      <c r="AI10" s="1561"/>
      <c r="AJ10" s="1561"/>
      <c r="AK10" s="1561"/>
      <c r="AL10" s="1561"/>
      <c r="AM10" s="1561"/>
      <c r="AN10" s="1561"/>
      <c r="AO10" s="1561"/>
      <c r="AP10" s="1561"/>
      <c r="AQ10" s="1561"/>
      <c r="AR10" s="1561"/>
      <c r="AS10" s="1561"/>
      <c r="AT10" s="1561"/>
      <c r="AU10" s="1561"/>
      <c r="AV10" s="1561"/>
      <c r="AW10" s="1561"/>
      <c r="AX10" s="1561"/>
      <c r="AY10" s="1561"/>
      <c r="AZ10" s="1561"/>
      <c r="BA10" s="1561"/>
      <c r="BB10" s="1561"/>
      <c r="BC10" s="1561"/>
      <c r="BD10" s="1561"/>
      <c r="BE10" s="1561"/>
      <c r="BF10" s="1561"/>
      <c r="BG10" s="1561"/>
      <c r="BH10" s="1561"/>
      <c r="BI10" s="1561"/>
      <c r="BJ10" s="1561"/>
      <c r="BK10" s="1561"/>
      <c r="BL10" s="1561"/>
      <c r="BM10" s="1561"/>
      <c r="BN10" s="1561"/>
      <c r="BO10" s="1561"/>
      <c r="BP10" s="1561"/>
      <c r="BQ10" s="1561"/>
      <c r="BR10" s="1561"/>
      <c r="BS10" s="1561"/>
      <c r="BT10" s="1561"/>
      <c r="BU10" s="1561"/>
      <c r="BV10" s="1561"/>
      <c r="BW10" s="1561"/>
      <c r="BX10" s="1561"/>
      <c r="BY10" s="1561"/>
      <c r="BZ10" s="1561"/>
      <c r="CA10" s="1561"/>
      <c r="CB10" s="1561"/>
      <c r="CC10" s="1561"/>
      <c r="CD10" s="1561"/>
      <c r="CE10" s="1561"/>
      <c r="CF10" s="1561"/>
      <c r="CG10" s="1561"/>
      <c r="CH10" s="1561"/>
      <c r="CI10" s="1561"/>
      <c r="CJ10" s="1561"/>
      <c r="CK10" s="1561"/>
      <c r="CL10" s="1561"/>
      <c r="CM10" s="1561"/>
      <c r="CN10" s="1561"/>
      <c r="CO10" s="1561"/>
      <c r="CP10" s="1561"/>
      <c r="CQ10" s="1561"/>
      <c r="CR10" s="1561"/>
      <c r="CS10" s="1561"/>
      <c r="CT10" s="1561"/>
      <c r="CU10" s="1561"/>
      <c r="CV10" s="1561"/>
      <c r="CW10" s="1561"/>
      <c r="CX10" s="1561"/>
      <c r="CY10" s="1561"/>
      <c r="CZ10" s="1561"/>
      <c r="DA10" s="1561"/>
      <c r="DB10" s="1561"/>
      <c r="DC10" s="1561"/>
      <c r="DD10" s="1561"/>
      <c r="DE10" s="1561"/>
      <c r="DF10" s="1561"/>
      <c r="DG10" s="1561"/>
      <c r="DH10" s="1561"/>
      <c r="DI10" s="1561"/>
      <c r="DJ10" s="1561"/>
      <c r="DK10" s="1561"/>
      <c r="DL10" s="1561"/>
      <c r="DM10" s="1561"/>
      <c r="DN10" s="1561"/>
      <c r="DO10" s="1561"/>
      <c r="DP10" s="1561"/>
      <c r="DQ10" s="1561"/>
      <c r="DR10" s="1561"/>
      <c r="DS10" s="1561"/>
      <c r="DT10" s="1561"/>
      <c r="DU10" s="1561"/>
      <c r="DV10" s="1561"/>
      <c r="DW10" s="1561"/>
      <c r="DX10" s="1561"/>
      <c r="DY10" s="1561"/>
      <c r="DZ10" s="1561"/>
      <c r="EA10" s="1561"/>
      <c r="EB10" s="1561"/>
      <c r="EC10" s="1561"/>
      <c r="ED10" s="1561"/>
      <c r="EE10" s="1561"/>
      <c r="EF10" s="1561"/>
      <c r="EG10" s="1561"/>
      <c r="EH10" s="1561"/>
      <c r="EI10" s="1561"/>
      <c r="EJ10" s="1561"/>
      <c r="EK10" s="1561"/>
      <c r="EL10" s="1561"/>
      <c r="EM10" s="1561"/>
      <c r="EN10" s="1561"/>
      <c r="EO10" s="1561"/>
      <c r="EP10" s="1561"/>
      <c r="EQ10" s="1561"/>
      <c r="ER10" s="1561"/>
      <c r="ES10" s="1561"/>
      <c r="ET10" s="1561"/>
      <c r="EU10" s="1561"/>
      <c r="EV10" s="1561"/>
      <c r="EW10" s="1561"/>
      <c r="EX10" s="1561"/>
      <c r="EY10" s="1561"/>
      <c r="EZ10" s="1561"/>
      <c r="FA10" s="1561"/>
      <c r="FB10" s="1561"/>
      <c r="FC10" s="1561"/>
      <c r="FD10" s="1561"/>
      <c r="FE10" s="1561"/>
      <c r="FF10" s="1561"/>
      <c r="FG10" s="1561"/>
      <c r="FH10" s="1561"/>
      <c r="FI10" s="1561"/>
      <c r="FJ10" s="1561"/>
      <c r="FK10" s="1561"/>
      <c r="FL10" s="1561"/>
      <c r="FM10" s="1561"/>
      <c r="FN10" s="1561"/>
      <c r="FO10" s="1561"/>
      <c r="FP10" s="1561"/>
      <c r="FQ10" s="1561"/>
      <c r="FR10" s="1561"/>
      <c r="FS10" s="1561"/>
      <c r="FT10" s="1561"/>
      <c r="FU10" s="1561"/>
      <c r="FV10" s="1561"/>
      <c r="FW10" s="1561"/>
      <c r="FX10" s="1561"/>
      <c r="FY10" s="1561"/>
      <c r="FZ10" s="1561"/>
      <c r="GA10" s="1561"/>
      <c r="GB10" s="1561"/>
      <c r="GC10" s="1561"/>
      <c r="GD10" s="1561"/>
      <c r="GE10" s="1561"/>
      <c r="GF10" s="1561"/>
      <c r="GG10" s="1561"/>
      <c r="GH10" s="1561"/>
      <c r="GI10" s="1561"/>
      <c r="GJ10" s="1561"/>
      <c r="GK10" s="1561"/>
      <c r="GL10" s="1561"/>
      <c r="GM10" s="1561"/>
      <c r="GN10" s="1561"/>
      <c r="GO10" s="1561"/>
      <c r="GP10" s="1561"/>
      <c r="GQ10" s="1561"/>
      <c r="GR10" s="1561"/>
      <c r="GS10" s="1561"/>
      <c r="GT10" s="1561"/>
      <c r="GU10" s="1561"/>
      <c r="GV10" s="1561"/>
      <c r="GW10" s="1561"/>
      <c r="GX10" s="1561"/>
      <c r="GY10" s="1561"/>
      <c r="GZ10" s="1561"/>
      <c r="HA10" s="1561"/>
      <c r="HB10" s="1561"/>
      <c r="HC10" s="1561"/>
      <c r="HD10" s="1561"/>
      <c r="HE10" s="1561"/>
      <c r="HF10" s="1561"/>
      <c r="HG10" s="1561"/>
      <c r="HH10" s="1561"/>
      <c r="HI10" s="1561"/>
      <c r="HJ10" s="1561"/>
      <c r="HK10" s="1561"/>
      <c r="HL10" s="1561"/>
      <c r="HM10" s="1561"/>
      <c r="HN10" s="1561"/>
      <c r="HO10" s="1561"/>
      <c r="HP10" s="1561"/>
      <c r="HQ10" s="1561"/>
      <c r="HR10" s="1561"/>
      <c r="HS10" s="1561"/>
      <c r="HT10" s="1561"/>
      <c r="HU10" s="1561"/>
      <c r="HV10" s="1561"/>
      <c r="HW10" s="1561"/>
      <c r="HX10" s="1561"/>
      <c r="HY10" s="1561"/>
      <c r="HZ10" s="1561"/>
      <c r="IA10" s="1561"/>
      <c r="IB10" s="1561"/>
      <c r="IC10" s="1561"/>
      <c r="ID10" s="1561"/>
      <c r="IE10" s="1561"/>
      <c r="IF10" s="1561"/>
      <c r="IG10" s="1561"/>
      <c r="IH10" s="1561"/>
      <c r="II10" s="1561"/>
      <c r="IJ10" s="1561"/>
      <c r="IK10" s="1561"/>
      <c r="IL10" s="1561"/>
      <c r="IM10" s="1561"/>
      <c r="IN10" s="1561"/>
      <c r="IO10" s="1561"/>
      <c r="IP10" s="1561"/>
      <c r="IQ10" s="1561"/>
      <c r="IR10" s="1561"/>
      <c r="IS10" s="1561"/>
      <c r="IT10" s="1561"/>
      <c r="IU10" s="1561"/>
    </row>
    <row r="11" spans="1:255">
      <c r="A11" s="2326" t="s">
        <v>1788</v>
      </c>
      <c r="B11" s="2323" t="s">
        <v>1122</v>
      </c>
      <c r="C11" s="2323"/>
      <c r="D11" s="2323"/>
      <c r="E11" s="2324"/>
      <c r="F11" s="2736"/>
      <c r="G11" s="2741" t="s">
        <v>4048</v>
      </c>
      <c r="H11" s="2739"/>
      <c r="I11" s="2739"/>
      <c r="J11" s="2739"/>
      <c r="K11" s="2739"/>
      <c r="L11" s="2739"/>
      <c r="M11" s="2738"/>
      <c r="N11" s="2322" t="s">
        <v>1788</v>
      </c>
      <c r="O11" s="2323" t="s">
        <v>1049</v>
      </c>
      <c r="S11" s="2325"/>
      <c r="T11" s="1561"/>
      <c r="U11" s="1561"/>
      <c r="V11" s="1561"/>
      <c r="W11" s="1561"/>
      <c r="X11" s="1561"/>
      <c r="Y11" s="1561"/>
      <c r="Z11" s="1561"/>
      <c r="AA11" s="1561"/>
      <c r="AB11" s="1561"/>
      <c r="AC11" s="1561"/>
      <c r="AD11" s="1561"/>
      <c r="AE11" s="1561"/>
      <c r="AF11" s="1561"/>
      <c r="AG11" s="1561"/>
      <c r="AH11" s="1561"/>
      <c r="AI11" s="1561"/>
      <c r="AJ11" s="1561"/>
      <c r="AK11" s="1561"/>
      <c r="AL11" s="1561"/>
      <c r="AM11" s="1561"/>
      <c r="AN11" s="1561"/>
      <c r="AO11" s="1561"/>
      <c r="AP11" s="1561"/>
      <c r="AQ11" s="1561"/>
      <c r="AR11" s="1561"/>
      <c r="AS11" s="1561"/>
      <c r="AT11" s="1561"/>
      <c r="AU11" s="1561"/>
      <c r="AV11" s="1561"/>
      <c r="AW11" s="1561"/>
      <c r="AX11" s="1561"/>
      <c r="AY11" s="1561"/>
      <c r="AZ11" s="1561"/>
      <c r="BA11" s="1561"/>
      <c r="BB11" s="1561"/>
      <c r="BC11" s="1561"/>
      <c r="BD11" s="1561"/>
      <c r="BE11" s="1561"/>
      <c r="BF11" s="1561"/>
      <c r="BG11" s="1561"/>
      <c r="BH11" s="1561"/>
      <c r="BI11" s="1561"/>
      <c r="BJ11" s="1561"/>
      <c r="BK11" s="1561"/>
      <c r="BL11" s="1561"/>
      <c r="BM11" s="1561"/>
      <c r="BN11" s="1561"/>
      <c r="BO11" s="1561"/>
      <c r="BP11" s="1561"/>
      <c r="BQ11" s="1561"/>
      <c r="BR11" s="1561"/>
      <c r="BS11" s="1561"/>
      <c r="BT11" s="1561"/>
      <c r="BU11" s="1561"/>
      <c r="BV11" s="1561"/>
      <c r="BW11" s="1561"/>
      <c r="BX11" s="1561"/>
      <c r="BY11" s="1561"/>
      <c r="BZ11" s="1561"/>
      <c r="CA11" s="1561"/>
      <c r="CB11" s="1561"/>
      <c r="CC11" s="1561"/>
      <c r="CD11" s="1561"/>
      <c r="CE11" s="1561"/>
      <c r="CF11" s="1561"/>
      <c r="CG11" s="1561"/>
      <c r="CH11" s="1561"/>
      <c r="CI11" s="1561"/>
      <c r="CJ11" s="1561"/>
      <c r="CK11" s="1561"/>
      <c r="CL11" s="1561"/>
      <c r="CM11" s="1561"/>
      <c r="CN11" s="1561"/>
      <c r="CO11" s="1561"/>
      <c r="CP11" s="1561"/>
      <c r="CQ11" s="1561"/>
      <c r="CR11" s="1561"/>
      <c r="CS11" s="1561"/>
      <c r="CT11" s="1561"/>
      <c r="CU11" s="1561"/>
      <c r="CV11" s="1561"/>
      <c r="CW11" s="1561"/>
      <c r="CX11" s="1561"/>
      <c r="CY11" s="1561"/>
      <c r="CZ11" s="1561"/>
      <c r="DA11" s="1561"/>
      <c r="DB11" s="1561"/>
      <c r="DC11" s="1561"/>
      <c r="DD11" s="1561"/>
      <c r="DE11" s="1561"/>
      <c r="DF11" s="1561"/>
      <c r="DG11" s="1561"/>
      <c r="DH11" s="1561"/>
      <c r="DI11" s="1561"/>
      <c r="DJ11" s="1561"/>
      <c r="DK11" s="1561"/>
      <c r="DL11" s="1561"/>
      <c r="DM11" s="1561"/>
      <c r="DN11" s="1561"/>
      <c r="DO11" s="1561"/>
      <c r="DP11" s="1561"/>
      <c r="DQ11" s="1561"/>
      <c r="DR11" s="1561"/>
      <c r="DS11" s="1561"/>
      <c r="DT11" s="1561"/>
      <c r="DU11" s="1561"/>
      <c r="DV11" s="1561"/>
      <c r="DW11" s="1561"/>
      <c r="DX11" s="1561"/>
      <c r="DY11" s="1561"/>
      <c r="DZ11" s="1561"/>
      <c r="EA11" s="1561"/>
      <c r="EB11" s="1561"/>
      <c r="EC11" s="1561"/>
      <c r="ED11" s="1561"/>
      <c r="EE11" s="1561"/>
      <c r="EF11" s="1561"/>
      <c r="EG11" s="1561"/>
      <c r="EH11" s="1561"/>
      <c r="EI11" s="1561"/>
      <c r="EJ11" s="1561"/>
      <c r="EK11" s="1561"/>
      <c r="EL11" s="1561"/>
      <c r="EM11" s="1561"/>
      <c r="EN11" s="1561"/>
      <c r="EO11" s="1561"/>
      <c r="EP11" s="1561"/>
      <c r="EQ11" s="1561"/>
      <c r="ER11" s="1561"/>
      <c r="ES11" s="1561"/>
      <c r="ET11" s="1561"/>
      <c r="EU11" s="1561"/>
      <c r="EV11" s="1561"/>
      <c r="EW11" s="1561"/>
      <c r="EX11" s="1561"/>
      <c r="EY11" s="1561"/>
      <c r="EZ11" s="1561"/>
      <c r="FA11" s="1561"/>
      <c r="FB11" s="1561"/>
      <c r="FC11" s="1561"/>
      <c r="FD11" s="1561"/>
      <c r="FE11" s="1561"/>
      <c r="FF11" s="1561"/>
      <c r="FG11" s="1561"/>
      <c r="FH11" s="1561"/>
      <c r="FI11" s="1561"/>
      <c r="FJ11" s="1561"/>
      <c r="FK11" s="1561"/>
      <c r="FL11" s="1561"/>
      <c r="FM11" s="1561"/>
      <c r="FN11" s="1561"/>
      <c r="FO11" s="1561"/>
      <c r="FP11" s="1561"/>
      <c r="FQ11" s="1561"/>
      <c r="FR11" s="1561"/>
      <c r="FS11" s="1561"/>
      <c r="FT11" s="1561"/>
      <c r="FU11" s="1561"/>
      <c r="FV11" s="1561"/>
      <c r="FW11" s="1561"/>
      <c r="FX11" s="1561"/>
      <c r="FY11" s="1561"/>
      <c r="FZ11" s="1561"/>
      <c r="GA11" s="1561"/>
      <c r="GB11" s="1561"/>
      <c r="GC11" s="1561"/>
      <c r="GD11" s="1561"/>
      <c r="GE11" s="1561"/>
      <c r="GF11" s="1561"/>
      <c r="GG11" s="1561"/>
      <c r="GH11" s="1561"/>
      <c r="GI11" s="1561"/>
      <c r="GJ11" s="1561"/>
      <c r="GK11" s="1561"/>
      <c r="GL11" s="1561"/>
      <c r="GM11" s="1561"/>
      <c r="GN11" s="1561"/>
      <c r="GO11" s="1561"/>
      <c r="GP11" s="1561"/>
      <c r="GQ11" s="1561"/>
      <c r="GR11" s="1561"/>
      <c r="GS11" s="1561"/>
      <c r="GT11" s="1561"/>
      <c r="GU11" s="1561"/>
      <c r="GV11" s="1561"/>
      <c r="GW11" s="1561"/>
      <c r="GX11" s="1561"/>
      <c r="GY11" s="1561"/>
      <c r="GZ11" s="1561"/>
      <c r="HA11" s="1561"/>
      <c r="HB11" s="1561"/>
      <c r="HC11" s="1561"/>
      <c r="HD11" s="1561"/>
      <c r="HE11" s="1561"/>
      <c r="HF11" s="1561"/>
      <c r="HG11" s="1561"/>
      <c r="HH11" s="1561"/>
      <c r="HI11" s="1561"/>
      <c r="HJ11" s="1561"/>
      <c r="HK11" s="1561"/>
      <c r="HL11" s="1561"/>
      <c r="HM11" s="1561"/>
      <c r="HN11" s="1561"/>
      <c r="HO11" s="1561"/>
      <c r="HP11" s="1561"/>
      <c r="HQ11" s="1561"/>
      <c r="HR11" s="1561"/>
      <c r="HS11" s="1561"/>
      <c r="HT11" s="1561"/>
      <c r="HU11" s="1561"/>
      <c r="HV11" s="1561"/>
      <c r="HW11" s="1561"/>
      <c r="HX11" s="1561"/>
      <c r="HY11" s="1561"/>
      <c r="HZ11" s="1561"/>
      <c r="IA11" s="1561"/>
      <c r="IB11" s="1561"/>
      <c r="IC11" s="1561"/>
      <c r="ID11" s="1561"/>
      <c r="IE11" s="1561"/>
      <c r="IF11" s="1561"/>
      <c r="IG11" s="1561"/>
      <c r="IH11" s="1561"/>
      <c r="II11" s="1561"/>
      <c r="IJ11" s="1561"/>
      <c r="IK11" s="1561"/>
      <c r="IL11" s="1561"/>
      <c r="IM11" s="1561"/>
      <c r="IN11" s="1561"/>
      <c r="IO11" s="1561"/>
      <c r="IP11" s="1561"/>
      <c r="IQ11" s="1561"/>
      <c r="IR11" s="1561"/>
      <c r="IS11" s="1561"/>
      <c r="IT11" s="1561"/>
      <c r="IU11" s="1561"/>
    </row>
    <row r="12" spans="1:255">
      <c r="A12" s="2326"/>
      <c r="B12" s="2323" t="s">
        <v>1124</v>
      </c>
      <c r="C12" s="2323"/>
      <c r="D12" s="2323"/>
      <c r="E12" s="2324"/>
      <c r="F12" s="2736"/>
      <c r="G12" s="2741" t="s">
        <v>4049</v>
      </c>
      <c r="H12" s="2739"/>
      <c r="I12" s="2739"/>
      <c r="J12" s="2739"/>
      <c r="K12" s="2739"/>
      <c r="L12" s="2739"/>
      <c r="M12" s="2738"/>
      <c r="N12" s="2322" t="s">
        <v>708</v>
      </c>
      <c r="O12" s="2323" t="s">
        <v>1053</v>
      </c>
      <c r="P12" s="2323"/>
      <c r="Q12" s="2323"/>
      <c r="R12" s="2323"/>
      <c r="S12" s="2324"/>
      <c r="T12" s="2323"/>
      <c r="U12" s="1561"/>
      <c r="V12" s="1561"/>
      <c r="W12" s="1561"/>
      <c r="X12" s="1561"/>
      <c r="Y12" s="1561"/>
      <c r="Z12" s="1561"/>
      <c r="AA12" s="1561"/>
      <c r="AB12" s="1561"/>
      <c r="AC12" s="1561"/>
      <c r="AD12" s="1561"/>
      <c r="AE12" s="1561"/>
      <c r="AF12" s="1561"/>
      <c r="AG12" s="1561"/>
      <c r="AH12" s="1561"/>
      <c r="AI12" s="1561"/>
      <c r="AJ12" s="1561"/>
      <c r="AK12" s="1561"/>
      <c r="AL12" s="1561"/>
      <c r="AM12" s="1561"/>
      <c r="AN12" s="1561"/>
      <c r="AO12" s="1561"/>
      <c r="AP12" s="1561"/>
      <c r="AQ12" s="1561"/>
      <c r="AR12" s="1561"/>
      <c r="AS12" s="1561"/>
      <c r="AT12" s="1561"/>
      <c r="AU12" s="1561"/>
      <c r="AV12" s="1561"/>
      <c r="AW12" s="1561"/>
      <c r="AX12" s="1561"/>
      <c r="AY12" s="1561"/>
      <c r="AZ12" s="1561"/>
      <c r="BA12" s="1561"/>
      <c r="BB12" s="1561"/>
      <c r="BC12" s="1561"/>
      <c r="BD12" s="1561"/>
      <c r="BE12" s="1561"/>
      <c r="BF12" s="1561"/>
      <c r="BG12" s="1561"/>
      <c r="BH12" s="1561"/>
      <c r="BI12" s="1561"/>
      <c r="BJ12" s="1561"/>
      <c r="BK12" s="1561"/>
      <c r="BL12" s="1561"/>
      <c r="BM12" s="1561"/>
      <c r="BN12" s="1561"/>
      <c r="BO12" s="1561"/>
      <c r="BP12" s="1561"/>
      <c r="BQ12" s="1561"/>
      <c r="BR12" s="1561"/>
      <c r="BS12" s="1561"/>
      <c r="BT12" s="1561"/>
      <c r="BU12" s="1561"/>
      <c r="BV12" s="1561"/>
      <c r="BW12" s="1561"/>
      <c r="BX12" s="1561"/>
      <c r="BY12" s="1561"/>
      <c r="BZ12" s="1561"/>
      <c r="CA12" s="1561"/>
      <c r="CB12" s="1561"/>
      <c r="CC12" s="1561"/>
      <c r="CD12" s="1561"/>
      <c r="CE12" s="1561"/>
      <c r="CF12" s="1561"/>
      <c r="CG12" s="1561"/>
      <c r="CH12" s="1561"/>
      <c r="CI12" s="1561"/>
      <c r="CJ12" s="1561"/>
      <c r="CK12" s="1561"/>
      <c r="CL12" s="1561"/>
      <c r="CM12" s="1561"/>
      <c r="CN12" s="1561"/>
      <c r="CO12" s="1561"/>
      <c r="CP12" s="1561"/>
      <c r="CQ12" s="1561"/>
      <c r="CR12" s="1561"/>
      <c r="CS12" s="1561"/>
      <c r="CT12" s="1561"/>
      <c r="CU12" s="1561"/>
      <c r="CV12" s="1561"/>
      <c r="CW12" s="1561"/>
      <c r="CX12" s="1561"/>
      <c r="CY12" s="1561"/>
      <c r="CZ12" s="1561"/>
      <c r="DA12" s="1561"/>
      <c r="DB12" s="1561"/>
      <c r="DC12" s="1561"/>
      <c r="DD12" s="1561"/>
      <c r="DE12" s="1561"/>
      <c r="DF12" s="1561"/>
      <c r="DG12" s="1561"/>
      <c r="DH12" s="1561"/>
      <c r="DI12" s="1561"/>
      <c r="DJ12" s="1561"/>
      <c r="DK12" s="1561"/>
      <c r="DL12" s="1561"/>
      <c r="DM12" s="1561"/>
      <c r="DN12" s="1561"/>
      <c r="DO12" s="1561"/>
      <c r="DP12" s="1561"/>
      <c r="DQ12" s="1561"/>
      <c r="DR12" s="1561"/>
      <c r="DS12" s="1561"/>
      <c r="DT12" s="1561"/>
      <c r="DU12" s="1561"/>
      <c r="DV12" s="1561"/>
      <c r="DW12" s="1561"/>
      <c r="DX12" s="1561"/>
      <c r="DY12" s="1561"/>
      <c r="DZ12" s="1561"/>
      <c r="EA12" s="1561"/>
      <c r="EB12" s="1561"/>
      <c r="EC12" s="1561"/>
      <c r="ED12" s="1561"/>
      <c r="EE12" s="1561"/>
      <c r="EF12" s="1561"/>
      <c r="EG12" s="1561"/>
      <c r="EH12" s="1561"/>
      <c r="EI12" s="1561"/>
      <c r="EJ12" s="1561"/>
      <c r="EK12" s="1561"/>
      <c r="EL12" s="1561"/>
      <c r="EM12" s="1561"/>
      <c r="EN12" s="1561"/>
      <c r="EO12" s="1561"/>
      <c r="EP12" s="1561"/>
      <c r="EQ12" s="1561"/>
      <c r="ER12" s="1561"/>
      <c r="ES12" s="1561"/>
      <c r="ET12" s="1561"/>
      <c r="EU12" s="1561"/>
      <c r="EV12" s="1561"/>
      <c r="EW12" s="1561"/>
      <c r="EX12" s="1561"/>
      <c r="EY12" s="1561"/>
      <c r="EZ12" s="1561"/>
      <c r="FA12" s="1561"/>
      <c r="FB12" s="1561"/>
      <c r="FC12" s="1561"/>
      <c r="FD12" s="1561"/>
      <c r="FE12" s="1561"/>
      <c r="FF12" s="1561"/>
      <c r="FG12" s="1561"/>
      <c r="FH12" s="1561"/>
      <c r="FI12" s="1561"/>
      <c r="FJ12" s="1561"/>
      <c r="FK12" s="1561"/>
      <c r="FL12" s="1561"/>
      <c r="FM12" s="1561"/>
      <c r="FN12" s="1561"/>
      <c r="FO12" s="1561"/>
      <c r="FP12" s="1561"/>
      <c r="FQ12" s="1561"/>
      <c r="FR12" s="1561"/>
      <c r="FS12" s="1561"/>
      <c r="FT12" s="1561"/>
      <c r="FU12" s="1561"/>
      <c r="FV12" s="1561"/>
      <c r="FW12" s="1561"/>
      <c r="FX12" s="1561"/>
      <c r="FY12" s="1561"/>
      <c r="FZ12" s="1561"/>
      <c r="GA12" s="1561"/>
      <c r="GB12" s="1561"/>
      <c r="GC12" s="1561"/>
      <c r="GD12" s="1561"/>
      <c r="GE12" s="1561"/>
      <c r="GF12" s="1561"/>
      <c r="GG12" s="1561"/>
      <c r="GH12" s="1561"/>
      <c r="GI12" s="1561"/>
      <c r="GJ12" s="1561"/>
      <c r="GK12" s="1561"/>
      <c r="GL12" s="1561"/>
      <c r="GM12" s="1561"/>
      <c r="GN12" s="1561"/>
      <c r="GO12" s="1561"/>
      <c r="GP12" s="1561"/>
      <c r="GQ12" s="1561"/>
      <c r="GR12" s="1561"/>
      <c r="GS12" s="1561"/>
      <c r="GT12" s="1561"/>
      <c r="GU12" s="1561"/>
      <c r="GV12" s="1561"/>
      <c r="GW12" s="1561"/>
      <c r="GX12" s="1561"/>
      <c r="GY12" s="1561"/>
      <c r="GZ12" s="1561"/>
      <c r="HA12" s="1561"/>
      <c r="HB12" s="1561"/>
      <c r="HC12" s="1561"/>
      <c r="HD12" s="1561"/>
      <c r="HE12" s="1561"/>
      <c r="HF12" s="1561"/>
      <c r="HG12" s="1561"/>
      <c r="HH12" s="1561"/>
      <c r="HI12" s="1561"/>
      <c r="HJ12" s="1561"/>
      <c r="HK12" s="1561"/>
      <c r="HL12" s="1561"/>
      <c r="HM12" s="1561"/>
      <c r="HN12" s="1561"/>
      <c r="HO12" s="1561"/>
      <c r="HP12" s="1561"/>
      <c r="HQ12" s="1561"/>
      <c r="HR12" s="1561"/>
      <c r="HS12" s="1561"/>
      <c r="HT12" s="1561"/>
      <c r="HU12" s="1561"/>
      <c r="HV12" s="1561"/>
      <c r="HW12" s="1561"/>
      <c r="HX12" s="1561"/>
      <c r="HY12" s="1561"/>
      <c r="HZ12" s="1561"/>
      <c r="IA12" s="1561"/>
      <c r="IB12" s="1561"/>
      <c r="IC12" s="1561"/>
      <c r="ID12" s="1561"/>
      <c r="IE12" s="1561"/>
      <c r="IF12" s="1561"/>
      <c r="IG12" s="1561"/>
      <c r="IH12" s="1561"/>
      <c r="II12" s="1561"/>
      <c r="IJ12" s="1561"/>
      <c r="IK12" s="1561"/>
      <c r="IL12" s="1561"/>
      <c r="IM12" s="1561"/>
      <c r="IN12" s="1561"/>
      <c r="IO12" s="1561"/>
      <c r="IP12" s="1561"/>
      <c r="IQ12" s="1561"/>
      <c r="IR12" s="1561"/>
      <c r="IS12" s="1561"/>
      <c r="IT12" s="1561"/>
      <c r="IU12" s="1561"/>
    </row>
    <row r="13" spans="1:255">
      <c r="A13" s="2322" t="s">
        <v>3710</v>
      </c>
      <c r="B13" s="2323" t="s">
        <v>1127</v>
      </c>
      <c r="C13" s="2323"/>
      <c r="D13" s="2323"/>
      <c r="E13" s="2324"/>
      <c r="F13" s="2733" t="s">
        <v>1788</v>
      </c>
      <c r="G13" s="2741" t="s">
        <v>4050</v>
      </c>
      <c r="H13" s="2739"/>
      <c r="I13" s="2739"/>
      <c r="J13" s="2739"/>
      <c r="K13" s="2739"/>
      <c r="L13" s="2739"/>
      <c r="M13" s="2738"/>
      <c r="N13" s="2322" t="s">
        <v>1788</v>
      </c>
      <c r="O13" s="2323" t="s">
        <v>4416</v>
      </c>
      <c r="P13" s="2323"/>
      <c r="Q13" s="2323"/>
      <c r="R13" s="2323"/>
      <c r="S13" s="2324"/>
      <c r="T13" s="2323"/>
      <c r="U13" s="1561"/>
      <c r="V13" s="1561"/>
      <c r="W13" s="1561"/>
      <c r="X13" s="1561"/>
      <c r="Y13" s="1561"/>
      <c r="Z13" s="1561"/>
      <c r="AA13" s="1561"/>
      <c r="AB13" s="1561"/>
      <c r="AC13" s="1561"/>
      <c r="AD13" s="1561"/>
      <c r="AE13" s="1561"/>
      <c r="AF13" s="1561"/>
      <c r="AG13" s="1561"/>
      <c r="AH13" s="1561"/>
      <c r="AI13" s="1561"/>
      <c r="AJ13" s="1561"/>
      <c r="AK13" s="1561"/>
      <c r="AL13" s="1561"/>
      <c r="AM13" s="1561"/>
      <c r="AN13" s="1561"/>
      <c r="AO13" s="1561"/>
      <c r="AP13" s="1561"/>
      <c r="AQ13" s="1561"/>
      <c r="AR13" s="1561"/>
      <c r="AS13" s="1561"/>
      <c r="AT13" s="1561"/>
      <c r="AU13" s="1561"/>
      <c r="AV13" s="1561"/>
      <c r="AW13" s="1561"/>
      <c r="AX13" s="1561"/>
      <c r="AY13" s="1561"/>
      <c r="AZ13" s="1561"/>
      <c r="BA13" s="1561"/>
      <c r="BB13" s="1561"/>
      <c r="BC13" s="1561"/>
      <c r="BD13" s="1561"/>
      <c r="BE13" s="1561"/>
      <c r="BF13" s="1561"/>
      <c r="BG13" s="1561"/>
      <c r="BH13" s="1561"/>
      <c r="BI13" s="1561"/>
      <c r="BJ13" s="1561"/>
      <c r="BK13" s="1561"/>
      <c r="BL13" s="1561"/>
      <c r="BM13" s="1561"/>
      <c r="BN13" s="1561"/>
      <c r="BO13" s="1561"/>
      <c r="BP13" s="1561"/>
      <c r="BQ13" s="1561"/>
      <c r="BR13" s="1561"/>
      <c r="BS13" s="1561"/>
      <c r="BT13" s="1561"/>
      <c r="BU13" s="1561"/>
      <c r="BV13" s="1561"/>
      <c r="BW13" s="1561"/>
      <c r="BX13" s="1561"/>
      <c r="BY13" s="1561"/>
      <c r="BZ13" s="1561"/>
      <c r="CA13" s="1561"/>
      <c r="CB13" s="1561"/>
      <c r="CC13" s="1561"/>
      <c r="CD13" s="1561"/>
      <c r="CE13" s="1561"/>
      <c r="CF13" s="1561"/>
      <c r="CG13" s="1561"/>
      <c r="CH13" s="1561"/>
      <c r="CI13" s="1561"/>
      <c r="CJ13" s="1561"/>
      <c r="CK13" s="1561"/>
      <c r="CL13" s="1561"/>
      <c r="CM13" s="1561"/>
      <c r="CN13" s="1561"/>
      <c r="CO13" s="1561"/>
      <c r="CP13" s="1561"/>
      <c r="CQ13" s="1561"/>
      <c r="CR13" s="1561"/>
      <c r="CS13" s="1561"/>
      <c r="CT13" s="1561"/>
      <c r="CU13" s="1561"/>
      <c r="CV13" s="1561"/>
      <c r="CW13" s="1561"/>
      <c r="CX13" s="1561"/>
      <c r="CY13" s="1561"/>
      <c r="CZ13" s="1561"/>
      <c r="DA13" s="1561"/>
      <c r="DB13" s="1561"/>
      <c r="DC13" s="1561"/>
      <c r="DD13" s="1561"/>
      <c r="DE13" s="1561"/>
      <c r="DF13" s="1561"/>
      <c r="DG13" s="1561"/>
      <c r="DH13" s="1561"/>
      <c r="DI13" s="1561"/>
      <c r="DJ13" s="1561"/>
      <c r="DK13" s="1561"/>
      <c r="DL13" s="1561"/>
      <c r="DM13" s="1561"/>
      <c r="DN13" s="1561"/>
      <c r="DO13" s="1561"/>
      <c r="DP13" s="1561"/>
      <c r="DQ13" s="1561"/>
      <c r="DR13" s="1561"/>
      <c r="DS13" s="1561"/>
      <c r="DT13" s="1561"/>
      <c r="DU13" s="1561"/>
      <c r="DV13" s="1561"/>
      <c r="DW13" s="1561"/>
      <c r="DX13" s="1561"/>
      <c r="DY13" s="1561"/>
      <c r="DZ13" s="1561"/>
      <c r="EA13" s="1561"/>
      <c r="EB13" s="1561"/>
      <c r="EC13" s="1561"/>
      <c r="ED13" s="1561"/>
      <c r="EE13" s="1561"/>
      <c r="EF13" s="1561"/>
      <c r="EG13" s="1561"/>
      <c r="EH13" s="1561"/>
      <c r="EI13" s="1561"/>
      <c r="EJ13" s="1561"/>
      <c r="EK13" s="1561"/>
      <c r="EL13" s="1561"/>
      <c r="EM13" s="1561"/>
      <c r="EN13" s="1561"/>
      <c r="EO13" s="1561"/>
      <c r="EP13" s="1561"/>
      <c r="EQ13" s="1561"/>
      <c r="ER13" s="1561"/>
      <c r="ES13" s="1561"/>
      <c r="ET13" s="1561"/>
      <c r="EU13" s="1561"/>
      <c r="EV13" s="1561"/>
      <c r="EW13" s="1561"/>
      <c r="EX13" s="1561"/>
      <c r="EY13" s="1561"/>
      <c r="EZ13" s="1561"/>
      <c r="FA13" s="1561"/>
      <c r="FB13" s="1561"/>
      <c r="FC13" s="1561"/>
      <c r="FD13" s="1561"/>
      <c r="FE13" s="1561"/>
      <c r="FF13" s="1561"/>
      <c r="FG13" s="1561"/>
      <c r="FH13" s="1561"/>
      <c r="FI13" s="1561"/>
      <c r="FJ13" s="1561"/>
      <c r="FK13" s="1561"/>
      <c r="FL13" s="1561"/>
      <c r="FM13" s="1561"/>
      <c r="FN13" s="1561"/>
      <c r="FO13" s="1561"/>
      <c r="FP13" s="1561"/>
      <c r="FQ13" s="1561"/>
      <c r="FR13" s="1561"/>
      <c r="FS13" s="1561"/>
      <c r="FT13" s="1561"/>
      <c r="FU13" s="1561"/>
      <c r="FV13" s="1561"/>
      <c r="FW13" s="1561"/>
      <c r="FX13" s="1561"/>
      <c r="FY13" s="1561"/>
      <c r="FZ13" s="1561"/>
      <c r="GA13" s="1561"/>
      <c r="GB13" s="1561"/>
      <c r="GC13" s="1561"/>
      <c r="GD13" s="1561"/>
      <c r="GE13" s="1561"/>
      <c r="GF13" s="1561"/>
      <c r="GG13" s="1561"/>
      <c r="GH13" s="1561"/>
      <c r="GI13" s="1561"/>
      <c r="GJ13" s="1561"/>
      <c r="GK13" s="1561"/>
      <c r="GL13" s="1561"/>
      <c r="GM13" s="1561"/>
      <c r="GN13" s="1561"/>
      <c r="GO13" s="1561"/>
      <c r="GP13" s="1561"/>
      <c r="GQ13" s="1561"/>
      <c r="GR13" s="1561"/>
      <c r="GS13" s="1561"/>
      <c r="GT13" s="1561"/>
      <c r="GU13" s="1561"/>
      <c r="GV13" s="1561"/>
      <c r="GW13" s="1561"/>
      <c r="GX13" s="1561"/>
      <c r="GY13" s="1561"/>
      <c r="GZ13" s="1561"/>
      <c r="HA13" s="1561"/>
      <c r="HB13" s="1561"/>
      <c r="HC13" s="1561"/>
      <c r="HD13" s="1561"/>
      <c r="HE13" s="1561"/>
      <c r="HF13" s="1561"/>
      <c r="HG13" s="1561"/>
      <c r="HH13" s="1561"/>
      <c r="HI13" s="1561"/>
      <c r="HJ13" s="1561"/>
      <c r="HK13" s="1561"/>
      <c r="HL13" s="1561"/>
      <c r="HM13" s="1561"/>
      <c r="HN13" s="1561"/>
      <c r="HO13" s="1561"/>
      <c r="HP13" s="1561"/>
      <c r="HQ13" s="1561"/>
      <c r="HR13" s="1561"/>
      <c r="HS13" s="1561"/>
      <c r="HT13" s="1561"/>
      <c r="HU13" s="1561"/>
      <c r="HV13" s="1561"/>
      <c r="HW13" s="1561"/>
      <c r="HX13" s="1561"/>
      <c r="HY13" s="1561"/>
      <c r="HZ13" s="1561"/>
      <c r="IA13" s="1561"/>
      <c r="IB13" s="1561"/>
      <c r="IC13" s="1561"/>
      <c r="ID13" s="1561"/>
      <c r="IE13" s="1561"/>
      <c r="IF13" s="1561"/>
      <c r="IG13" s="1561"/>
      <c r="IH13" s="1561"/>
      <c r="II13" s="1561"/>
      <c r="IJ13" s="1561"/>
      <c r="IK13" s="1561"/>
      <c r="IL13" s="1561"/>
      <c r="IM13" s="1561"/>
      <c r="IN13" s="1561"/>
      <c r="IO13" s="1561"/>
      <c r="IP13" s="1561"/>
      <c r="IQ13" s="1561"/>
      <c r="IR13" s="1561"/>
      <c r="IS13" s="1561"/>
      <c r="IT13" s="1561"/>
      <c r="IU13" s="1561"/>
    </row>
    <row r="14" spans="1:255">
      <c r="A14" s="2326"/>
      <c r="B14" s="2323"/>
      <c r="C14" s="2323"/>
      <c r="D14" s="2323"/>
      <c r="E14" s="2324"/>
      <c r="F14" s="2736" t="s">
        <v>1788</v>
      </c>
      <c r="G14" s="2739" t="s">
        <v>4051</v>
      </c>
      <c r="H14" s="2739"/>
      <c r="I14" s="2739"/>
      <c r="J14" s="2739"/>
      <c r="K14" s="2739"/>
      <c r="L14" s="2739"/>
      <c r="M14" s="2738"/>
      <c r="N14" s="2322" t="s">
        <v>1949</v>
      </c>
      <c r="O14" s="2323" t="s">
        <v>1039</v>
      </c>
      <c r="P14" s="2323"/>
      <c r="Q14" s="2323"/>
      <c r="R14" s="2323"/>
      <c r="S14" s="2325"/>
      <c r="T14" s="1561"/>
      <c r="U14" s="1561"/>
      <c r="V14" s="1561"/>
      <c r="W14" s="1561"/>
      <c r="X14" s="1561"/>
      <c r="Y14" s="1561"/>
      <c r="Z14" s="1561"/>
      <c r="AA14" s="1561"/>
      <c r="AB14" s="1561"/>
      <c r="AC14" s="1561"/>
      <c r="AD14" s="1561"/>
      <c r="AE14" s="1561"/>
      <c r="AF14" s="1561"/>
      <c r="AG14" s="1561"/>
      <c r="AH14" s="1561"/>
      <c r="AI14" s="1561"/>
      <c r="AJ14" s="1561"/>
      <c r="AK14" s="1561"/>
      <c r="AL14" s="1561"/>
      <c r="AM14" s="1561"/>
      <c r="AN14" s="1561"/>
      <c r="AO14" s="1561"/>
      <c r="AP14" s="1561"/>
      <c r="AQ14" s="1561"/>
      <c r="AR14" s="1561"/>
      <c r="AS14" s="1561"/>
      <c r="AT14" s="1561"/>
      <c r="AU14" s="1561"/>
      <c r="AV14" s="1561"/>
      <c r="AW14" s="1561"/>
      <c r="AX14" s="1561"/>
      <c r="AY14" s="1561"/>
      <c r="AZ14" s="1561"/>
      <c r="BA14" s="1561"/>
      <c r="BB14" s="1561"/>
      <c r="BC14" s="1561"/>
      <c r="BD14" s="1561"/>
      <c r="BE14" s="1561"/>
      <c r="BF14" s="1561"/>
      <c r="BG14" s="1561"/>
      <c r="BH14" s="1561"/>
      <c r="BI14" s="1561"/>
      <c r="BJ14" s="1561"/>
      <c r="BK14" s="1561"/>
      <c r="BL14" s="1561"/>
      <c r="BM14" s="1561"/>
      <c r="BN14" s="1561"/>
      <c r="BO14" s="1561"/>
      <c r="BP14" s="1561"/>
      <c r="BQ14" s="1561"/>
      <c r="BR14" s="1561"/>
      <c r="BS14" s="1561"/>
      <c r="BT14" s="1561"/>
      <c r="BU14" s="1561"/>
      <c r="BV14" s="1561"/>
      <c r="BW14" s="1561"/>
      <c r="BX14" s="1561"/>
      <c r="BY14" s="1561"/>
      <c r="BZ14" s="1561"/>
      <c r="CA14" s="1561"/>
      <c r="CB14" s="1561"/>
      <c r="CC14" s="1561"/>
      <c r="CD14" s="1561"/>
      <c r="CE14" s="1561"/>
      <c r="CF14" s="1561"/>
      <c r="CG14" s="1561"/>
      <c r="CH14" s="1561"/>
      <c r="CI14" s="1561"/>
      <c r="CJ14" s="1561"/>
      <c r="CK14" s="1561"/>
      <c r="CL14" s="1561"/>
      <c r="CM14" s="1561"/>
      <c r="CN14" s="1561"/>
      <c r="CO14" s="1561"/>
      <c r="CP14" s="1561"/>
      <c r="CQ14" s="1561"/>
      <c r="CR14" s="1561"/>
      <c r="CS14" s="1561"/>
      <c r="CT14" s="1561"/>
      <c r="CU14" s="1561"/>
      <c r="CV14" s="1561"/>
      <c r="CW14" s="1561"/>
      <c r="CX14" s="1561"/>
      <c r="CY14" s="1561"/>
      <c r="CZ14" s="1561"/>
      <c r="DA14" s="1561"/>
      <c r="DB14" s="1561"/>
      <c r="DC14" s="1561"/>
      <c r="DD14" s="1561"/>
      <c r="DE14" s="1561"/>
      <c r="DF14" s="1561"/>
      <c r="DG14" s="1561"/>
      <c r="DH14" s="1561"/>
      <c r="DI14" s="1561"/>
      <c r="DJ14" s="1561"/>
      <c r="DK14" s="1561"/>
      <c r="DL14" s="1561"/>
      <c r="DM14" s="1561"/>
      <c r="DN14" s="1561"/>
      <c r="DO14" s="1561"/>
      <c r="DP14" s="1561"/>
      <c r="DQ14" s="1561"/>
      <c r="DR14" s="1561"/>
      <c r="DS14" s="1561"/>
      <c r="DT14" s="1561"/>
      <c r="DU14" s="1561"/>
      <c r="DV14" s="1561"/>
      <c r="DW14" s="1561"/>
      <c r="DX14" s="1561"/>
      <c r="DY14" s="1561"/>
      <c r="DZ14" s="1561"/>
      <c r="EA14" s="1561"/>
      <c r="EB14" s="1561"/>
      <c r="EC14" s="1561"/>
      <c r="ED14" s="1561"/>
      <c r="EE14" s="1561"/>
      <c r="EF14" s="1561"/>
      <c r="EG14" s="1561"/>
      <c r="EH14" s="1561"/>
      <c r="EI14" s="1561"/>
      <c r="EJ14" s="1561"/>
      <c r="EK14" s="1561"/>
      <c r="EL14" s="1561"/>
      <c r="EM14" s="1561"/>
      <c r="EN14" s="1561"/>
      <c r="EO14" s="1561"/>
      <c r="EP14" s="1561"/>
      <c r="EQ14" s="1561"/>
      <c r="ER14" s="1561"/>
      <c r="ES14" s="1561"/>
      <c r="ET14" s="1561"/>
      <c r="EU14" s="1561"/>
      <c r="EV14" s="1561"/>
      <c r="EW14" s="1561"/>
      <c r="EX14" s="1561"/>
      <c r="EY14" s="1561"/>
      <c r="EZ14" s="1561"/>
      <c r="FA14" s="1561"/>
      <c r="FB14" s="1561"/>
      <c r="FC14" s="1561"/>
      <c r="FD14" s="1561"/>
      <c r="FE14" s="1561"/>
      <c r="FF14" s="1561"/>
      <c r="FG14" s="1561"/>
      <c r="FH14" s="1561"/>
      <c r="FI14" s="1561"/>
      <c r="FJ14" s="1561"/>
      <c r="FK14" s="1561"/>
      <c r="FL14" s="1561"/>
      <c r="FM14" s="1561"/>
      <c r="FN14" s="1561"/>
      <c r="FO14" s="1561"/>
      <c r="FP14" s="1561"/>
      <c r="FQ14" s="1561"/>
      <c r="FR14" s="1561"/>
      <c r="FS14" s="1561"/>
      <c r="FT14" s="1561"/>
      <c r="FU14" s="1561"/>
      <c r="FV14" s="1561"/>
      <c r="FW14" s="1561"/>
      <c r="FX14" s="1561"/>
      <c r="FY14" s="1561"/>
      <c r="FZ14" s="1561"/>
      <c r="GA14" s="1561"/>
      <c r="GB14" s="1561"/>
      <c r="GC14" s="1561"/>
      <c r="GD14" s="1561"/>
      <c r="GE14" s="1561"/>
      <c r="GF14" s="1561"/>
      <c r="GG14" s="1561"/>
      <c r="GH14" s="1561"/>
      <c r="GI14" s="1561"/>
      <c r="GJ14" s="1561"/>
      <c r="GK14" s="1561"/>
      <c r="GL14" s="1561"/>
      <c r="GM14" s="1561"/>
      <c r="GN14" s="1561"/>
      <c r="GO14" s="1561"/>
      <c r="GP14" s="1561"/>
      <c r="GQ14" s="1561"/>
      <c r="GR14" s="1561"/>
      <c r="GS14" s="1561"/>
      <c r="GT14" s="1561"/>
      <c r="GU14" s="1561"/>
      <c r="GV14" s="1561"/>
      <c r="GW14" s="1561"/>
      <c r="GX14" s="1561"/>
      <c r="GY14" s="1561"/>
      <c r="GZ14" s="1561"/>
      <c r="HA14" s="1561"/>
      <c r="HB14" s="1561"/>
      <c r="HC14" s="1561"/>
      <c r="HD14" s="1561"/>
      <c r="HE14" s="1561"/>
      <c r="HF14" s="1561"/>
      <c r="HG14" s="1561"/>
      <c r="HH14" s="1561"/>
      <c r="HI14" s="1561"/>
      <c r="HJ14" s="1561"/>
      <c r="HK14" s="1561"/>
      <c r="HL14" s="1561"/>
      <c r="HM14" s="1561"/>
      <c r="HN14" s="1561"/>
      <c r="HO14" s="1561"/>
      <c r="HP14" s="1561"/>
      <c r="HQ14" s="1561"/>
      <c r="HR14" s="1561"/>
      <c r="HS14" s="1561"/>
      <c r="HT14" s="1561"/>
      <c r="HU14" s="1561"/>
      <c r="HV14" s="1561"/>
      <c r="HW14" s="1561"/>
      <c r="HX14" s="1561"/>
      <c r="HY14" s="1561"/>
      <c r="HZ14" s="1561"/>
      <c r="IA14" s="1561"/>
      <c r="IB14" s="1561"/>
      <c r="IC14" s="1561"/>
      <c r="ID14" s="1561"/>
      <c r="IE14" s="1561"/>
      <c r="IF14" s="1561"/>
      <c r="IG14" s="1561"/>
      <c r="IH14" s="1561"/>
      <c r="II14" s="1561"/>
      <c r="IJ14" s="1561"/>
      <c r="IK14" s="1561"/>
      <c r="IL14" s="1561"/>
      <c r="IM14" s="1561"/>
      <c r="IN14" s="1561"/>
      <c r="IO14" s="1561"/>
      <c r="IP14" s="1561"/>
      <c r="IQ14" s="1561"/>
      <c r="IR14" s="1561"/>
      <c r="IS14" s="1561"/>
      <c r="IT14" s="1561"/>
      <c r="IU14" s="1561"/>
    </row>
    <row r="15" spans="1:255">
      <c r="A15" s="2326"/>
      <c r="B15" s="2323" t="s">
        <v>2560</v>
      </c>
      <c r="C15" s="2323"/>
      <c r="D15" s="2323"/>
      <c r="E15" s="2324"/>
      <c r="F15" s="2736"/>
      <c r="G15" s="2741" t="s">
        <v>4052</v>
      </c>
      <c r="H15" s="2741"/>
      <c r="I15" s="2741"/>
      <c r="J15" s="2741"/>
      <c r="K15" s="2741"/>
      <c r="L15" s="2739"/>
      <c r="M15" s="2738"/>
      <c r="N15" s="2322" t="s">
        <v>1957</v>
      </c>
      <c r="O15" s="2323" t="s">
        <v>1115</v>
      </c>
      <c r="P15" s="2323"/>
      <c r="Q15" s="2323"/>
      <c r="R15" s="2323"/>
      <c r="S15" s="2325"/>
      <c r="T15" s="1561"/>
      <c r="U15" s="1561"/>
      <c r="V15" s="1561"/>
      <c r="W15" s="1561"/>
      <c r="X15" s="1561"/>
      <c r="Y15" s="1561"/>
      <c r="Z15" s="1561"/>
      <c r="AA15" s="1561"/>
      <c r="AB15" s="1561"/>
      <c r="AC15" s="1561"/>
      <c r="AD15" s="1561"/>
      <c r="AE15" s="1561"/>
      <c r="AF15" s="1561"/>
      <c r="AG15" s="1561"/>
      <c r="AH15" s="1561"/>
      <c r="AI15" s="1561"/>
      <c r="AJ15" s="1561"/>
      <c r="AK15" s="1561"/>
      <c r="AL15" s="1561"/>
      <c r="AM15" s="1561"/>
      <c r="AN15" s="1561"/>
      <c r="AO15" s="1561"/>
      <c r="AP15" s="1561"/>
      <c r="AQ15" s="1561"/>
      <c r="AR15" s="1561"/>
      <c r="AS15" s="1561"/>
      <c r="AT15" s="1561"/>
      <c r="AU15" s="1561"/>
      <c r="AV15" s="1561"/>
      <c r="AW15" s="1561"/>
      <c r="AX15" s="1561"/>
      <c r="AY15" s="1561"/>
      <c r="AZ15" s="1561"/>
      <c r="BA15" s="1561"/>
      <c r="BB15" s="1561"/>
      <c r="BC15" s="1561"/>
      <c r="BD15" s="1561"/>
      <c r="BE15" s="1561"/>
      <c r="BF15" s="1561"/>
      <c r="BG15" s="1561"/>
      <c r="BH15" s="1561"/>
      <c r="BI15" s="1561"/>
      <c r="BJ15" s="1561"/>
      <c r="BK15" s="1561"/>
      <c r="BL15" s="1561"/>
      <c r="BM15" s="1561"/>
      <c r="BN15" s="1561"/>
      <c r="BO15" s="1561"/>
      <c r="BP15" s="1561"/>
      <c r="BQ15" s="1561"/>
      <c r="BR15" s="1561"/>
      <c r="BS15" s="1561"/>
      <c r="BT15" s="1561"/>
      <c r="BU15" s="1561"/>
      <c r="BV15" s="1561"/>
      <c r="BW15" s="1561"/>
      <c r="BX15" s="1561"/>
      <c r="BY15" s="1561"/>
      <c r="BZ15" s="1561"/>
      <c r="CA15" s="1561"/>
      <c r="CB15" s="1561"/>
      <c r="CC15" s="1561"/>
      <c r="CD15" s="1561"/>
      <c r="CE15" s="1561"/>
      <c r="CF15" s="1561"/>
      <c r="CG15" s="1561"/>
      <c r="CH15" s="1561"/>
      <c r="CI15" s="1561"/>
      <c r="CJ15" s="1561"/>
      <c r="CK15" s="1561"/>
      <c r="CL15" s="1561"/>
      <c r="CM15" s="1561"/>
      <c r="CN15" s="1561"/>
      <c r="CO15" s="1561"/>
      <c r="CP15" s="1561"/>
      <c r="CQ15" s="1561"/>
      <c r="CR15" s="1561"/>
      <c r="CS15" s="1561"/>
      <c r="CT15" s="1561"/>
      <c r="CU15" s="1561"/>
      <c r="CV15" s="1561"/>
      <c r="CW15" s="1561"/>
      <c r="CX15" s="1561"/>
      <c r="CY15" s="1561"/>
      <c r="CZ15" s="1561"/>
      <c r="DA15" s="1561"/>
      <c r="DB15" s="1561"/>
      <c r="DC15" s="1561"/>
      <c r="DD15" s="1561"/>
      <c r="DE15" s="1561"/>
      <c r="DF15" s="1561"/>
      <c r="DG15" s="1561"/>
      <c r="DH15" s="1561"/>
      <c r="DI15" s="1561"/>
      <c r="DJ15" s="1561"/>
      <c r="DK15" s="1561"/>
      <c r="DL15" s="1561"/>
      <c r="DM15" s="1561"/>
      <c r="DN15" s="1561"/>
      <c r="DO15" s="1561"/>
      <c r="DP15" s="1561"/>
      <c r="DQ15" s="1561"/>
      <c r="DR15" s="1561"/>
      <c r="DS15" s="1561"/>
      <c r="DT15" s="1561"/>
      <c r="DU15" s="1561"/>
      <c r="DV15" s="1561"/>
      <c r="DW15" s="1561"/>
      <c r="DX15" s="1561"/>
      <c r="DY15" s="1561"/>
      <c r="DZ15" s="1561"/>
      <c r="EA15" s="1561"/>
      <c r="EB15" s="1561"/>
      <c r="EC15" s="1561"/>
      <c r="ED15" s="1561"/>
      <c r="EE15" s="1561"/>
      <c r="EF15" s="1561"/>
      <c r="EG15" s="1561"/>
      <c r="EH15" s="1561"/>
      <c r="EI15" s="1561"/>
      <c r="EJ15" s="1561"/>
      <c r="EK15" s="1561"/>
      <c r="EL15" s="1561"/>
      <c r="EM15" s="1561"/>
      <c r="EN15" s="1561"/>
      <c r="EO15" s="1561"/>
      <c r="EP15" s="1561"/>
      <c r="EQ15" s="1561"/>
      <c r="ER15" s="1561"/>
      <c r="ES15" s="1561"/>
      <c r="ET15" s="1561"/>
      <c r="EU15" s="1561"/>
      <c r="EV15" s="1561"/>
      <c r="EW15" s="1561"/>
      <c r="EX15" s="1561"/>
      <c r="EY15" s="1561"/>
      <c r="EZ15" s="1561"/>
      <c r="FA15" s="1561"/>
      <c r="FB15" s="1561"/>
      <c r="FC15" s="1561"/>
      <c r="FD15" s="1561"/>
      <c r="FE15" s="1561"/>
      <c r="FF15" s="1561"/>
      <c r="FG15" s="1561"/>
      <c r="FH15" s="1561"/>
      <c r="FI15" s="1561"/>
      <c r="FJ15" s="1561"/>
      <c r="FK15" s="1561"/>
      <c r="FL15" s="1561"/>
      <c r="FM15" s="1561"/>
      <c r="FN15" s="1561"/>
      <c r="FO15" s="1561"/>
      <c r="FP15" s="1561"/>
      <c r="FQ15" s="1561"/>
      <c r="FR15" s="1561"/>
      <c r="FS15" s="1561"/>
      <c r="FT15" s="1561"/>
      <c r="FU15" s="1561"/>
      <c r="FV15" s="1561"/>
      <c r="FW15" s="1561"/>
      <c r="FX15" s="1561"/>
      <c r="FY15" s="1561"/>
      <c r="FZ15" s="1561"/>
      <c r="GA15" s="1561"/>
      <c r="GB15" s="1561"/>
      <c r="GC15" s="1561"/>
      <c r="GD15" s="1561"/>
      <c r="GE15" s="1561"/>
      <c r="GF15" s="1561"/>
      <c r="GG15" s="1561"/>
      <c r="GH15" s="1561"/>
      <c r="GI15" s="1561"/>
      <c r="GJ15" s="1561"/>
      <c r="GK15" s="1561"/>
      <c r="GL15" s="1561"/>
      <c r="GM15" s="1561"/>
      <c r="GN15" s="1561"/>
      <c r="GO15" s="1561"/>
      <c r="GP15" s="1561"/>
      <c r="GQ15" s="1561"/>
      <c r="GR15" s="1561"/>
      <c r="GS15" s="1561"/>
      <c r="GT15" s="1561"/>
      <c r="GU15" s="1561"/>
      <c r="GV15" s="1561"/>
      <c r="GW15" s="1561"/>
      <c r="GX15" s="1561"/>
      <c r="GY15" s="1561"/>
      <c r="GZ15" s="1561"/>
      <c r="HA15" s="1561"/>
      <c r="HB15" s="1561"/>
      <c r="HC15" s="1561"/>
      <c r="HD15" s="1561"/>
      <c r="HE15" s="1561"/>
      <c r="HF15" s="1561"/>
      <c r="HG15" s="1561"/>
      <c r="HH15" s="1561"/>
      <c r="HI15" s="1561"/>
      <c r="HJ15" s="1561"/>
      <c r="HK15" s="1561"/>
      <c r="HL15" s="1561"/>
      <c r="HM15" s="1561"/>
      <c r="HN15" s="1561"/>
      <c r="HO15" s="1561"/>
      <c r="HP15" s="1561"/>
      <c r="HQ15" s="1561"/>
      <c r="HR15" s="1561"/>
      <c r="HS15" s="1561"/>
      <c r="HT15" s="1561"/>
      <c r="HU15" s="1561"/>
      <c r="HV15" s="1561"/>
      <c r="HW15" s="1561"/>
      <c r="HX15" s="1561"/>
      <c r="HY15" s="1561"/>
      <c r="HZ15" s="1561"/>
      <c r="IA15" s="1561"/>
      <c r="IB15" s="1561"/>
      <c r="IC15" s="1561"/>
      <c r="ID15" s="1561"/>
      <c r="IE15" s="1561"/>
      <c r="IF15" s="1561"/>
      <c r="IG15" s="1561"/>
      <c r="IH15" s="1561"/>
      <c r="II15" s="1561"/>
      <c r="IJ15" s="1561"/>
      <c r="IK15" s="1561"/>
      <c r="IL15" s="1561"/>
      <c r="IM15" s="1561"/>
      <c r="IN15" s="1561"/>
      <c r="IO15" s="1561"/>
      <c r="IP15" s="1561"/>
      <c r="IQ15" s="1561"/>
      <c r="IR15" s="1561"/>
      <c r="IS15" s="1561"/>
      <c r="IT15" s="1561"/>
      <c r="IU15" s="1561"/>
    </row>
    <row r="16" spans="1:255">
      <c r="A16" s="2326" t="s">
        <v>1788</v>
      </c>
      <c r="B16" s="2323" t="s">
        <v>2562</v>
      </c>
      <c r="C16" s="2323"/>
      <c r="D16" s="2323"/>
      <c r="E16" s="2324"/>
      <c r="F16" s="2736"/>
      <c r="G16" s="2741" t="s">
        <v>4053</v>
      </c>
      <c r="H16" s="2741"/>
      <c r="I16" s="2741"/>
      <c r="J16" s="2741"/>
      <c r="K16" s="2741"/>
      <c r="L16" s="2739"/>
      <c r="M16" s="2738"/>
      <c r="N16" s="2322"/>
      <c r="O16" s="2323" t="s">
        <v>1118</v>
      </c>
      <c r="P16" s="2323"/>
      <c r="Q16" s="2323"/>
      <c r="R16" s="2323"/>
      <c r="S16" s="2325"/>
      <c r="T16" s="1561"/>
      <c r="U16" s="1561"/>
      <c r="V16" s="1561"/>
      <c r="W16" s="1561"/>
      <c r="X16" s="1561"/>
      <c r="Y16" s="1561"/>
      <c r="Z16" s="1561"/>
      <c r="AA16" s="1561"/>
      <c r="AB16" s="1561"/>
      <c r="AC16" s="1561"/>
      <c r="AD16" s="1561"/>
      <c r="AE16" s="1561"/>
      <c r="AF16" s="1561"/>
      <c r="AG16" s="1561"/>
      <c r="AH16" s="1561"/>
      <c r="AI16" s="1561"/>
      <c r="AJ16" s="1561"/>
      <c r="AK16" s="1561"/>
      <c r="AL16" s="1561"/>
      <c r="AM16" s="1561"/>
      <c r="AN16" s="1561"/>
      <c r="AO16" s="1561"/>
      <c r="AP16" s="1561"/>
      <c r="AQ16" s="1561"/>
      <c r="AR16" s="1561"/>
      <c r="AS16" s="1561"/>
      <c r="AT16" s="1561"/>
      <c r="AU16" s="1561"/>
      <c r="AV16" s="1561"/>
      <c r="AW16" s="1561"/>
      <c r="AX16" s="1561"/>
      <c r="AY16" s="1561"/>
      <c r="AZ16" s="1561"/>
      <c r="BA16" s="1561"/>
      <c r="BB16" s="1561"/>
      <c r="BC16" s="1561"/>
      <c r="BD16" s="1561"/>
      <c r="BE16" s="1561"/>
      <c r="BF16" s="1561"/>
      <c r="BG16" s="1561"/>
      <c r="BH16" s="1561"/>
      <c r="BI16" s="1561"/>
      <c r="BJ16" s="1561"/>
      <c r="BK16" s="1561"/>
      <c r="BL16" s="1561"/>
      <c r="BM16" s="1561"/>
      <c r="BN16" s="1561"/>
      <c r="BO16" s="1561"/>
      <c r="BP16" s="1561"/>
      <c r="BQ16" s="1561"/>
      <c r="BR16" s="1561"/>
      <c r="BS16" s="1561"/>
      <c r="BT16" s="1561"/>
      <c r="BU16" s="1561"/>
      <c r="BV16" s="1561"/>
      <c r="BW16" s="1561"/>
      <c r="BX16" s="1561"/>
      <c r="BY16" s="1561"/>
      <c r="BZ16" s="1561"/>
      <c r="CA16" s="1561"/>
      <c r="CB16" s="1561"/>
      <c r="CC16" s="1561"/>
      <c r="CD16" s="1561"/>
      <c r="CE16" s="1561"/>
      <c r="CF16" s="1561"/>
      <c r="CG16" s="1561"/>
      <c r="CH16" s="1561"/>
      <c r="CI16" s="1561"/>
      <c r="CJ16" s="1561"/>
      <c r="CK16" s="1561"/>
      <c r="CL16" s="1561"/>
      <c r="CM16" s="1561"/>
      <c r="CN16" s="1561"/>
      <c r="CO16" s="1561"/>
      <c r="CP16" s="1561"/>
      <c r="CQ16" s="1561"/>
      <c r="CR16" s="1561"/>
      <c r="CS16" s="1561"/>
      <c r="CT16" s="1561"/>
      <c r="CU16" s="1561"/>
      <c r="CV16" s="1561"/>
      <c r="CW16" s="1561"/>
      <c r="CX16" s="1561"/>
      <c r="CY16" s="1561"/>
      <c r="CZ16" s="1561"/>
      <c r="DA16" s="1561"/>
      <c r="DB16" s="1561"/>
      <c r="DC16" s="1561"/>
      <c r="DD16" s="1561"/>
      <c r="DE16" s="1561"/>
      <c r="DF16" s="1561"/>
      <c r="DG16" s="1561"/>
      <c r="DH16" s="1561"/>
      <c r="DI16" s="1561"/>
      <c r="DJ16" s="1561"/>
      <c r="DK16" s="1561"/>
      <c r="DL16" s="1561"/>
      <c r="DM16" s="1561"/>
      <c r="DN16" s="1561"/>
      <c r="DO16" s="1561"/>
      <c r="DP16" s="1561"/>
      <c r="DQ16" s="1561"/>
      <c r="DR16" s="1561"/>
      <c r="DS16" s="1561"/>
      <c r="DT16" s="1561"/>
      <c r="DU16" s="1561"/>
      <c r="DV16" s="1561"/>
      <c r="DW16" s="1561"/>
      <c r="DX16" s="1561"/>
      <c r="DY16" s="1561"/>
      <c r="DZ16" s="1561"/>
      <c r="EA16" s="1561"/>
      <c r="EB16" s="1561"/>
      <c r="EC16" s="1561"/>
      <c r="ED16" s="1561"/>
      <c r="EE16" s="1561"/>
      <c r="EF16" s="1561"/>
      <c r="EG16" s="1561"/>
      <c r="EH16" s="1561"/>
      <c r="EI16" s="1561"/>
      <c r="EJ16" s="1561"/>
      <c r="EK16" s="1561"/>
      <c r="EL16" s="1561"/>
      <c r="EM16" s="1561"/>
      <c r="EN16" s="1561"/>
      <c r="EO16" s="1561"/>
      <c r="EP16" s="1561"/>
      <c r="EQ16" s="1561"/>
      <c r="ER16" s="1561"/>
      <c r="ES16" s="1561"/>
      <c r="ET16" s="1561"/>
      <c r="EU16" s="1561"/>
      <c r="EV16" s="1561"/>
      <c r="EW16" s="1561"/>
      <c r="EX16" s="1561"/>
      <c r="EY16" s="1561"/>
      <c r="EZ16" s="1561"/>
      <c r="FA16" s="1561"/>
      <c r="FB16" s="1561"/>
      <c r="FC16" s="1561"/>
      <c r="FD16" s="1561"/>
      <c r="FE16" s="1561"/>
      <c r="FF16" s="1561"/>
      <c r="FG16" s="1561"/>
      <c r="FH16" s="1561"/>
      <c r="FI16" s="1561"/>
      <c r="FJ16" s="1561"/>
      <c r="FK16" s="1561"/>
      <c r="FL16" s="1561"/>
      <c r="FM16" s="1561"/>
      <c r="FN16" s="1561"/>
      <c r="FO16" s="1561"/>
      <c r="FP16" s="1561"/>
      <c r="FQ16" s="1561"/>
      <c r="FR16" s="1561"/>
      <c r="FS16" s="1561"/>
      <c r="FT16" s="1561"/>
      <c r="FU16" s="1561"/>
      <c r="FV16" s="1561"/>
      <c r="FW16" s="1561"/>
      <c r="FX16" s="1561"/>
      <c r="FY16" s="1561"/>
      <c r="FZ16" s="1561"/>
      <c r="GA16" s="1561"/>
      <c r="GB16" s="1561"/>
      <c r="GC16" s="1561"/>
      <c r="GD16" s="1561"/>
      <c r="GE16" s="1561"/>
      <c r="GF16" s="1561"/>
      <c r="GG16" s="1561"/>
      <c r="GH16" s="1561"/>
      <c r="GI16" s="1561"/>
      <c r="GJ16" s="1561"/>
      <c r="GK16" s="1561"/>
      <c r="GL16" s="1561"/>
      <c r="GM16" s="1561"/>
      <c r="GN16" s="1561"/>
      <c r="GO16" s="1561"/>
      <c r="GP16" s="1561"/>
      <c r="GQ16" s="1561"/>
      <c r="GR16" s="1561"/>
      <c r="GS16" s="1561"/>
      <c r="GT16" s="1561"/>
      <c r="GU16" s="1561"/>
      <c r="GV16" s="1561"/>
      <c r="GW16" s="1561"/>
      <c r="GX16" s="1561"/>
      <c r="GY16" s="1561"/>
      <c r="GZ16" s="1561"/>
      <c r="HA16" s="1561"/>
      <c r="HB16" s="1561"/>
      <c r="HC16" s="1561"/>
      <c r="HD16" s="1561"/>
      <c r="HE16" s="1561"/>
      <c r="HF16" s="1561"/>
      <c r="HG16" s="1561"/>
      <c r="HH16" s="1561"/>
      <c r="HI16" s="1561"/>
      <c r="HJ16" s="1561"/>
      <c r="HK16" s="1561"/>
      <c r="HL16" s="1561"/>
      <c r="HM16" s="1561"/>
      <c r="HN16" s="1561"/>
      <c r="HO16" s="1561"/>
      <c r="HP16" s="1561"/>
      <c r="HQ16" s="1561"/>
      <c r="HR16" s="1561"/>
      <c r="HS16" s="1561"/>
      <c r="HT16" s="1561"/>
      <c r="HU16" s="1561"/>
      <c r="HV16" s="1561"/>
      <c r="HW16" s="1561"/>
      <c r="HX16" s="1561"/>
      <c r="HY16" s="1561"/>
      <c r="HZ16" s="1561"/>
      <c r="IA16" s="1561"/>
      <c r="IB16" s="1561"/>
      <c r="IC16" s="1561"/>
      <c r="ID16" s="1561"/>
      <c r="IE16" s="1561"/>
      <c r="IF16" s="1561"/>
      <c r="IG16" s="1561"/>
      <c r="IH16" s="1561"/>
      <c r="II16" s="1561"/>
      <c r="IJ16" s="1561"/>
      <c r="IK16" s="1561"/>
      <c r="IL16" s="1561"/>
      <c r="IM16" s="1561"/>
      <c r="IN16" s="1561"/>
      <c r="IO16" s="1561"/>
      <c r="IP16" s="1561"/>
      <c r="IQ16" s="1561"/>
      <c r="IR16" s="1561"/>
      <c r="IS16" s="1561"/>
      <c r="IT16" s="1561"/>
      <c r="IU16" s="1561"/>
    </row>
    <row r="17" spans="1:255">
      <c r="A17" s="2326" t="s">
        <v>1788</v>
      </c>
      <c r="B17" s="2323" t="s">
        <v>1045</v>
      </c>
      <c r="C17" s="2323"/>
      <c r="D17" s="2323"/>
      <c r="E17" s="2324"/>
      <c r="F17" s="2736"/>
      <c r="G17" s="2739" t="s">
        <v>4054</v>
      </c>
      <c r="H17" s="2739"/>
      <c r="I17" s="2739"/>
      <c r="J17" s="2739"/>
      <c r="K17" s="2739"/>
      <c r="L17" s="2739"/>
      <c r="M17" s="2738"/>
      <c r="N17" s="2322"/>
      <c r="O17" s="2323" t="s">
        <v>1121</v>
      </c>
      <c r="P17" s="2323"/>
      <c r="Q17" s="2323"/>
      <c r="R17" s="2323"/>
      <c r="S17" s="2325"/>
      <c r="T17" s="1561"/>
      <c r="U17" s="1561"/>
      <c r="V17" s="1561"/>
      <c r="W17" s="1561"/>
      <c r="X17" s="1561"/>
      <c r="Y17" s="1561"/>
      <c r="Z17" s="1561"/>
      <c r="AA17" s="1561"/>
      <c r="AB17" s="1561"/>
      <c r="AC17" s="1561"/>
      <c r="AD17" s="1561"/>
      <c r="AE17" s="1561"/>
      <c r="AF17" s="1561"/>
      <c r="AG17" s="1561"/>
      <c r="AH17" s="1561"/>
      <c r="AI17" s="1561"/>
      <c r="AJ17" s="1561"/>
      <c r="AK17" s="1561"/>
      <c r="AL17" s="1561"/>
      <c r="AM17" s="1561"/>
      <c r="AN17" s="1561"/>
      <c r="AO17" s="1561"/>
      <c r="AP17" s="1561"/>
      <c r="AQ17" s="1561"/>
      <c r="AR17" s="1561"/>
      <c r="AS17" s="1561"/>
      <c r="AT17" s="1561"/>
      <c r="AU17" s="1561"/>
      <c r="AV17" s="1561"/>
      <c r="AW17" s="1561"/>
      <c r="AX17" s="1561"/>
      <c r="AY17" s="1561"/>
      <c r="AZ17" s="1561"/>
      <c r="BA17" s="1561"/>
      <c r="BB17" s="1561"/>
      <c r="BC17" s="1561"/>
      <c r="BD17" s="1561"/>
      <c r="BE17" s="1561"/>
      <c r="BF17" s="1561"/>
      <c r="BG17" s="1561"/>
      <c r="BH17" s="1561"/>
      <c r="BI17" s="1561"/>
      <c r="BJ17" s="1561"/>
      <c r="BK17" s="1561"/>
      <c r="BL17" s="1561"/>
      <c r="BM17" s="1561"/>
      <c r="BN17" s="1561"/>
      <c r="BO17" s="1561"/>
      <c r="BP17" s="1561"/>
      <c r="BQ17" s="1561"/>
      <c r="BR17" s="1561"/>
      <c r="BS17" s="1561"/>
      <c r="BT17" s="1561"/>
      <c r="BU17" s="1561"/>
      <c r="BV17" s="1561"/>
      <c r="BW17" s="1561"/>
      <c r="BX17" s="1561"/>
      <c r="BY17" s="1561"/>
      <c r="BZ17" s="1561"/>
      <c r="CA17" s="1561"/>
      <c r="CB17" s="1561"/>
      <c r="CC17" s="1561"/>
      <c r="CD17" s="1561"/>
      <c r="CE17" s="1561"/>
      <c r="CF17" s="1561"/>
      <c r="CG17" s="1561"/>
      <c r="CH17" s="1561"/>
      <c r="CI17" s="1561"/>
      <c r="CJ17" s="1561"/>
      <c r="CK17" s="1561"/>
      <c r="CL17" s="1561"/>
      <c r="CM17" s="1561"/>
      <c r="CN17" s="1561"/>
      <c r="CO17" s="1561"/>
      <c r="CP17" s="1561"/>
      <c r="CQ17" s="1561"/>
      <c r="CR17" s="1561"/>
      <c r="CS17" s="1561"/>
      <c r="CT17" s="1561"/>
      <c r="CU17" s="1561"/>
      <c r="CV17" s="1561"/>
      <c r="CW17" s="1561"/>
      <c r="CX17" s="1561"/>
      <c r="CY17" s="1561"/>
      <c r="CZ17" s="1561"/>
      <c r="DA17" s="1561"/>
      <c r="DB17" s="1561"/>
      <c r="DC17" s="1561"/>
      <c r="DD17" s="1561"/>
      <c r="DE17" s="1561"/>
      <c r="DF17" s="1561"/>
      <c r="DG17" s="1561"/>
      <c r="DH17" s="1561"/>
      <c r="DI17" s="1561"/>
      <c r="DJ17" s="1561"/>
      <c r="DK17" s="1561"/>
      <c r="DL17" s="1561"/>
      <c r="DM17" s="1561"/>
      <c r="DN17" s="1561"/>
      <c r="DO17" s="1561"/>
      <c r="DP17" s="1561"/>
      <c r="DQ17" s="1561"/>
      <c r="DR17" s="1561"/>
      <c r="DS17" s="1561"/>
      <c r="DT17" s="1561"/>
      <c r="DU17" s="1561"/>
      <c r="DV17" s="1561"/>
      <c r="DW17" s="1561"/>
      <c r="DX17" s="1561"/>
      <c r="DY17" s="1561"/>
      <c r="DZ17" s="1561"/>
      <c r="EA17" s="1561"/>
      <c r="EB17" s="1561"/>
      <c r="EC17" s="1561"/>
      <c r="ED17" s="1561"/>
      <c r="EE17" s="1561"/>
      <c r="EF17" s="1561"/>
      <c r="EG17" s="1561"/>
      <c r="EH17" s="1561"/>
      <c r="EI17" s="1561"/>
      <c r="EJ17" s="1561"/>
      <c r="EK17" s="1561"/>
      <c r="EL17" s="1561"/>
      <c r="EM17" s="1561"/>
      <c r="EN17" s="1561"/>
      <c r="EO17" s="1561"/>
      <c r="EP17" s="1561"/>
      <c r="EQ17" s="1561"/>
      <c r="ER17" s="1561"/>
      <c r="ES17" s="1561"/>
      <c r="ET17" s="1561"/>
      <c r="EU17" s="1561"/>
      <c r="EV17" s="1561"/>
      <c r="EW17" s="1561"/>
      <c r="EX17" s="1561"/>
      <c r="EY17" s="1561"/>
      <c r="EZ17" s="1561"/>
      <c r="FA17" s="1561"/>
      <c r="FB17" s="1561"/>
      <c r="FC17" s="1561"/>
      <c r="FD17" s="1561"/>
      <c r="FE17" s="1561"/>
      <c r="FF17" s="1561"/>
      <c r="FG17" s="1561"/>
      <c r="FH17" s="1561"/>
      <c r="FI17" s="1561"/>
      <c r="FJ17" s="1561"/>
      <c r="FK17" s="1561"/>
      <c r="FL17" s="1561"/>
      <c r="FM17" s="1561"/>
      <c r="FN17" s="1561"/>
      <c r="FO17" s="1561"/>
      <c r="FP17" s="1561"/>
      <c r="FQ17" s="1561"/>
      <c r="FR17" s="1561"/>
      <c r="FS17" s="1561"/>
      <c r="FT17" s="1561"/>
      <c r="FU17" s="1561"/>
      <c r="FV17" s="1561"/>
      <c r="FW17" s="1561"/>
      <c r="FX17" s="1561"/>
      <c r="FY17" s="1561"/>
      <c r="FZ17" s="1561"/>
      <c r="GA17" s="1561"/>
      <c r="GB17" s="1561"/>
      <c r="GC17" s="1561"/>
      <c r="GD17" s="1561"/>
      <c r="GE17" s="1561"/>
      <c r="GF17" s="1561"/>
      <c r="GG17" s="1561"/>
      <c r="GH17" s="1561"/>
      <c r="GI17" s="1561"/>
      <c r="GJ17" s="1561"/>
      <c r="GK17" s="1561"/>
      <c r="GL17" s="1561"/>
      <c r="GM17" s="1561"/>
      <c r="GN17" s="1561"/>
      <c r="GO17" s="1561"/>
      <c r="GP17" s="1561"/>
      <c r="GQ17" s="1561"/>
      <c r="GR17" s="1561"/>
      <c r="GS17" s="1561"/>
      <c r="GT17" s="1561"/>
      <c r="GU17" s="1561"/>
      <c r="GV17" s="1561"/>
      <c r="GW17" s="1561"/>
      <c r="GX17" s="1561"/>
      <c r="GY17" s="1561"/>
      <c r="GZ17" s="1561"/>
      <c r="HA17" s="1561"/>
      <c r="HB17" s="1561"/>
      <c r="HC17" s="1561"/>
      <c r="HD17" s="1561"/>
      <c r="HE17" s="1561"/>
      <c r="HF17" s="1561"/>
      <c r="HG17" s="1561"/>
      <c r="HH17" s="1561"/>
      <c r="HI17" s="1561"/>
      <c r="HJ17" s="1561"/>
      <c r="HK17" s="1561"/>
      <c r="HL17" s="1561"/>
      <c r="HM17" s="1561"/>
      <c r="HN17" s="1561"/>
      <c r="HO17" s="1561"/>
      <c r="HP17" s="1561"/>
      <c r="HQ17" s="1561"/>
      <c r="HR17" s="1561"/>
      <c r="HS17" s="1561"/>
      <c r="HT17" s="1561"/>
      <c r="HU17" s="1561"/>
      <c r="HV17" s="1561"/>
      <c r="HW17" s="1561"/>
      <c r="HX17" s="1561"/>
      <c r="HY17" s="1561"/>
      <c r="HZ17" s="1561"/>
      <c r="IA17" s="1561"/>
      <c r="IB17" s="1561"/>
      <c r="IC17" s="1561"/>
      <c r="ID17" s="1561"/>
      <c r="IE17" s="1561"/>
      <c r="IF17" s="1561"/>
      <c r="IG17" s="1561"/>
      <c r="IH17" s="1561"/>
      <c r="II17" s="1561"/>
      <c r="IJ17" s="1561"/>
      <c r="IK17" s="1561"/>
      <c r="IL17" s="1561"/>
      <c r="IM17" s="1561"/>
      <c r="IN17" s="1561"/>
      <c r="IO17" s="1561"/>
      <c r="IP17" s="1561"/>
      <c r="IQ17" s="1561"/>
      <c r="IR17" s="1561"/>
      <c r="IS17" s="1561"/>
      <c r="IT17" s="1561"/>
      <c r="IU17" s="1561"/>
    </row>
    <row r="18" spans="1:255">
      <c r="A18" s="2326" t="s">
        <v>1788</v>
      </c>
      <c r="B18" s="2323" t="s">
        <v>1048</v>
      </c>
      <c r="C18" s="2323"/>
      <c r="D18" s="2323"/>
      <c r="E18" s="2324"/>
      <c r="F18" s="2736"/>
      <c r="G18" s="2741" t="s">
        <v>4055</v>
      </c>
      <c r="H18" s="2741"/>
      <c r="I18" s="2741"/>
      <c r="J18" s="2741"/>
      <c r="K18" s="2741"/>
      <c r="L18" s="2739"/>
      <c r="M18" s="2738"/>
      <c r="N18" s="2322"/>
      <c r="O18" s="2323" t="s">
        <v>1123</v>
      </c>
      <c r="P18" s="2323"/>
      <c r="Q18" s="2323"/>
      <c r="R18" s="2323"/>
      <c r="S18" s="2325"/>
      <c r="T18" s="1561"/>
      <c r="U18" s="1561"/>
      <c r="V18" s="1561"/>
      <c r="W18" s="1561"/>
      <c r="X18" s="1561"/>
      <c r="Y18" s="1561"/>
      <c r="Z18" s="1561"/>
      <c r="AA18" s="1561"/>
      <c r="AB18" s="1561"/>
      <c r="AC18" s="1561"/>
      <c r="AD18" s="1561"/>
      <c r="AE18" s="1561"/>
      <c r="AF18" s="1561"/>
      <c r="AG18" s="1561"/>
      <c r="AH18" s="1561"/>
      <c r="AI18" s="1561"/>
      <c r="AJ18" s="1561"/>
      <c r="AK18" s="1561"/>
      <c r="AL18" s="1561"/>
      <c r="AM18" s="1561"/>
      <c r="AN18" s="1561"/>
      <c r="AO18" s="1561"/>
      <c r="AP18" s="1561"/>
      <c r="AQ18" s="1561"/>
      <c r="AR18" s="1561"/>
      <c r="AS18" s="1561"/>
      <c r="AT18" s="1561"/>
      <c r="AU18" s="1561"/>
      <c r="AV18" s="1561"/>
      <c r="AW18" s="1561"/>
      <c r="AX18" s="1561"/>
      <c r="AY18" s="1561"/>
      <c r="AZ18" s="1561"/>
      <c r="BA18" s="1561"/>
      <c r="BB18" s="1561"/>
      <c r="BC18" s="1561"/>
      <c r="BD18" s="1561"/>
      <c r="BE18" s="1561"/>
      <c r="BF18" s="1561"/>
      <c r="BG18" s="1561"/>
      <c r="BH18" s="1561"/>
      <c r="BI18" s="1561"/>
      <c r="BJ18" s="1561"/>
      <c r="BK18" s="1561"/>
      <c r="BL18" s="1561"/>
      <c r="BM18" s="1561"/>
      <c r="BN18" s="1561"/>
      <c r="BO18" s="1561"/>
      <c r="BP18" s="1561"/>
      <c r="BQ18" s="1561"/>
      <c r="BR18" s="1561"/>
      <c r="BS18" s="1561"/>
      <c r="BT18" s="1561"/>
      <c r="BU18" s="1561"/>
      <c r="BV18" s="1561"/>
      <c r="BW18" s="1561"/>
      <c r="BX18" s="1561"/>
      <c r="BY18" s="1561"/>
      <c r="BZ18" s="1561"/>
      <c r="CA18" s="1561"/>
      <c r="CB18" s="1561"/>
      <c r="CC18" s="1561"/>
      <c r="CD18" s="1561"/>
      <c r="CE18" s="1561"/>
      <c r="CF18" s="1561"/>
      <c r="CG18" s="1561"/>
      <c r="CH18" s="1561"/>
      <c r="CI18" s="1561"/>
      <c r="CJ18" s="1561"/>
      <c r="CK18" s="1561"/>
      <c r="CL18" s="1561"/>
      <c r="CM18" s="1561"/>
      <c r="CN18" s="1561"/>
      <c r="CO18" s="1561"/>
      <c r="CP18" s="1561"/>
      <c r="CQ18" s="1561"/>
      <c r="CR18" s="1561"/>
      <c r="CS18" s="1561"/>
      <c r="CT18" s="1561"/>
      <c r="CU18" s="1561"/>
      <c r="CV18" s="1561"/>
      <c r="CW18" s="1561"/>
      <c r="CX18" s="1561"/>
      <c r="CY18" s="1561"/>
      <c r="CZ18" s="1561"/>
      <c r="DA18" s="1561"/>
      <c r="DB18" s="1561"/>
      <c r="DC18" s="1561"/>
      <c r="DD18" s="1561"/>
      <c r="DE18" s="1561"/>
      <c r="DF18" s="1561"/>
      <c r="DG18" s="1561"/>
      <c r="DH18" s="1561"/>
      <c r="DI18" s="1561"/>
      <c r="DJ18" s="1561"/>
      <c r="DK18" s="1561"/>
      <c r="DL18" s="1561"/>
      <c r="DM18" s="1561"/>
      <c r="DN18" s="1561"/>
      <c r="DO18" s="1561"/>
      <c r="DP18" s="1561"/>
      <c r="DQ18" s="1561"/>
      <c r="DR18" s="1561"/>
      <c r="DS18" s="1561"/>
      <c r="DT18" s="1561"/>
      <c r="DU18" s="1561"/>
      <c r="DV18" s="1561"/>
      <c r="DW18" s="1561"/>
      <c r="DX18" s="1561"/>
      <c r="DY18" s="1561"/>
      <c r="DZ18" s="1561"/>
      <c r="EA18" s="1561"/>
      <c r="EB18" s="1561"/>
      <c r="EC18" s="1561"/>
      <c r="ED18" s="1561"/>
      <c r="EE18" s="1561"/>
      <c r="EF18" s="1561"/>
      <c r="EG18" s="1561"/>
      <c r="EH18" s="1561"/>
      <c r="EI18" s="1561"/>
      <c r="EJ18" s="1561"/>
      <c r="EK18" s="1561"/>
      <c r="EL18" s="1561"/>
      <c r="EM18" s="1561"/>
      <c r="EN18" s="1561"/>
      <c r="EO18" s="1561"/>
      <c r="EP18" s="1561"/>
      <c r="EQ18" s="1561"/>
      <c r="ER18" s="1561"/>
      <c r="ES18" s="1561"/>
      <c r="ET18" s="1561"/>
      <c r="EU18" s="1561"/>
      <c r="EV18" s="1561"/>
      <c r="EW18" s="1561"/>
      <c r="EX18" s="1561"/>
      <c r="EY18" s="1561"/>
      <c r="EZ18" s="1561"/>
      <c r="FA18" s="1561"/>
      <c r="FB18" s="1561"/>
      <c r="FC18" s="1561"/>
      <c r="FD18" s="1561"/>
      <c r="FE18" s="1561"/>
      <c r="FF18" s="1561"/>
      <c r="FG18" s="1561"/>
      <c r="FH18" s="1561"/>
      <c r="FI18" s="1561"/>
      <c r="FJ18" s="1561"/>
      <c r="FK18" s="1561"/>
      <c r="FL18" s="1561"/>
      <c r="FM18" s="1561"/>
      <c r="FN18" s="1561"/>
      <c r="FO18" s="1561"/>
      <c r="FP18" s="1561"/>
      <c r="FQ18" s="1561"/>
      <c r="FR18" s="1561"/>
      <c r="FS18" s="1561"/>
      <c r="FT18" s="1561"/>
      <c r="FU18" s="1561"/>
      <c r="FV18" s="1561"/>
      <c r="FW18" s="1561"/>
      <c r="FX18" s="1561"/>
      <c r="FY18" s="1561"/>
      <c r="FZ18" s="1561"/>
      <c r="GA18" s="1561"/>
      <c r="GB18" s="1561"/>
      <c r="GC18" s="1561"/>
      <c r="GD18" s="1561"/>
      <c r="GE18" s="1561"/>
      <c r="GF18" s="1561"/>
      <c r="GG18" s="1561"/>
      <c r="GH18" s="1561"/>
      <c r="GI18" s="1561"/>
      <c r="GJ18" s="1561"/>
      <c r="GK18" s="1561"/>
      <c r="GL18" s="1561"/>
      <c r="GM18" s="1561"/>
      <c r="GN18" s="1561"/>
      <c r="GO18" s="1561"/>
      <c r="GP18" s="1561"/>
      <c r="GQ18" s="1561"/>
      <c r="GR18" s="1561"/>
      <c r="GS18" s="1561"/>
      <c r="GT18" s="1561"/>
      <c r="GU18" s="1561"/>
      <c r="GV18" s="1561"/>
      <c r="GW18" s="1561"/>
      <c r="GX18" s="1561"/>
      <c r="GY18" s="1561"/>
      <c r="GZ18" s="1561"/>
      <c r="HA18" s="1561"/>
      <c r="HB18" s="1561"/>
      <c r="HC18" s="1561"/>
      <c r="HD18" s="1561"/>
      <c r="HE18" s="1561"/>
      <c r="HF18" s="1561"/>
      <c r="HG18" s="1561"/>
      <c r="HH18" s="1561"/>
      <c r="HI18" s="1561"/>
      <c r="HJ18" s="1561"/>
      <c r="HK18" s="1561"/>
      <c r="HL18" s="1561"/>
      <c r="HM18" s="1561"/>
      <c r="HN18" s="1561"/>
      <c r="HO18" s="1561"/>
      <c r="HP18" s="1561"/>
      <c r="HQ18" s="1561"/>
      <c r="HR18" s="1561"/>
      <c r="HS18" s="1561"/>
      <c r="HT18" s="1561"/>
      <c r="HU18" s="1561"/>
      <c r="HV18" s="1561"/>
      <c r="HW18" s="1561"/>
      <c r="HX18" s="1561"/>
      <c r="HY18" s="1561"/>
      <c r="HZ18" s="1561"/>
      <c r="IA18" s="1561"/>
      <c r="IB18" s="1561"/>
      <c r="IC18" s="1561"/>
      <c r="ID18" s="1561"/>
      <c r="IE18" s="1561"/>
      <c r="IF18" s="1561"/>
      <c r="IG18" s="1561"/>
      <c r="IH18" s="1561"/>
      <c r="II18" s="1561"/>
      <c r="IJ18" s="1561"/>
      <c r="IK18" s="1561"/>
      <c r="IL18" s="1561"/>
      <c r="IM18" s="1561"/>
      <c r="IN18" s="1561"/>
      <c r="IO18" s="1561"/>
      <c r="IP18" s="1561"/>
      <c r="IQ18" s="1561"/>
      <c r="IR18" s="1561"/>
      <c r="IS18" s="1561"/>
      <c r="IT18" s="1561"/>
      <c r="IU18" s="1561"/>
    </row>
    <row r="19" spans="1:255">
      <c r="A19" s="2326" t="s">
        <v>1087</v>
      </c>
      <c r="B19" s="2323" t="s">
        <v>1052</v>
      </c>
      <c r="C19" s="2323"/>
      <c r="D19" s="2323"/>
      <c r="E19" s="2324"/>
      <c r="F19" s="2736"/>
      <c r="G19" s="2741" t="s">
        <v>4056</v>
      </c>
      <c r="H19" s="2741"/>
      <c r="I19" s="2741"/>
      <c r="J19" s="2741"/>
      <c r="K19" s="2741"/>
      <c r="L19" s="2739"/>
      <c r="M19" s="2738"/>
      <c r="N19" s="2322"/>
      <c r="O19" s="2323" t="s">
        <v>1126</v>
      </c>
      <c r="P19" s="2323"/>
      <c r="Q19" s="2323"/>
      <c r="R19" s="2323"/>
      <c r="S19" s="2325"/>
      <c r="T19" s="1561"/>
      <c r="U19" s="1561"/>
      <c r="V19" s="1561"/>
      <c r="W19" s="1561"/>
      <c r="X19" s="1561"/>
      <c r="Y19" s="1561"/>
      <c r="Z19" s="1561"/>
      <c r="AA19" s="1561"/>
      <c r="AB19" s="1561"/>
      <c r="AC19" s="1561"/>
      <c r="AD19" s="1561"/>
      <c r="AE19" s="1561"/>
      <c r="AF19" s="1561"/>
      <c r="AG19" s="1561"/>
      <c r="AH19" s="1561"/>
      <c r="AI19" s="1561"/>
      <c r="AJ19" s="1561"/>
      <c r="AK19" s="1561"/>
      <c r="AL19" s="1561"/>
      <c r="AM19" s="1561"/>
      <c r="AN19" s="1561"/>
      <c r="AO19" s="1561"/>
      <c r="AP19" s="1561"/>
      <c r="AQ19" s="1561"/>
      <c r="AR19" s="1561"/>
      <c r="AS19" s="1561"/>
      <c r="AT19" s="1561"/>
      <c r="AU19" s="1561"/>
      <c r="AV19" s="1561"/>
      <c r="AW19" s="1561"/>
      <c r="AX19" s="1561"/>
      <c r="AY19" s="1561"/>
      <c r="AZ19" s="1561"/>
      <c r="BA19" s="1561"/>
      <c r="BB19" s="1561"/>
      <c r="BC19" s="1561"/>
      <c r="BD19" s="1561"/>
      <c r="BE19" s="1561"/>
      <c r="BF19" s="1561"/>
      <c r="BG19" s="1561"/>
      <c r="BH19" s="1561"/>
      <c r="BI19" s="1561"/>
      <c r="BJ19" s="1561"/>
      <c r="BK19" s="1561"/>
      <c r="BL19" s="1561"/>
      <c r="BM19" s="1561"/>
      <c r="BN19" s="1561"/>
      <c r="BO19" s="1561"/>
      <c r="BP19" s="1561"/>
      <c r="BQ19" s="1561"/>
      <c r="BR19" s="1561"/>
      <c r="BS19" s="1561"/>
      <c r="BT19" s="1561"/>
      <c r="BU19" s="1561"/>
      <c r="BV19" s="1561"/>
      <c r="BW19" s="1561"/>
      <c r="BX19" s="1561"/>
      <c r="BY19" s="1561"/>
      <c r="BZ19" s="1561"/>
      <c r="CA19" s="1561"/>
      <c r="CB19" s="1561"/>
      <c r="CC19" s="1561"/>
      <c r="CD19" s="1561"/>
      <c r="CE19" s="1561"/>
      <c r="CF19" s="1561"/>
      <c r="CG19" s="1561"/>
      <c r="CH19" s="1561"/>
      <c r="CI19" s="1561"/>
      <c r="CJ19" s="1561"/>
      <c r="CK19" s="1561"/>
      <c r="CL19" s="1561"/>
      <c r="CM19" s="1561"/>
      <c r="CN19" s="1561"/>
      <c r="CO19" s="1561"/>
      <c r="CP19" s="1561"/>
      <c r="CQ19" s="1561"/>
      <c r="CR19" s="1561"/>
      <c r="CS19" s="1561"/>
      <c r="CT19" s="1561"/>
      <c r="CU19" s="1561"/>
      <c r="CV19" s="1561"/>
      <c r="CW19" s="1561"/>
      <c r="CX19" s="1561"/>
      <c r="CY19" s="1561"/>
      <c r="CZ19" s="1561"/>
      <c r="DA19" s="1561"/>
      <c r="DB19" s="1561"/>
      <c r="DC19" s="1561"/>
      <c r="DD19" s="1561"/>
      <c r="DE19" s="1561"/>
      <c r="DF19" s="1561"/>
      <c r="DG19" s="1561"/>
      <c r="DH19" s="1561"/>
      <c r="DI19" s="1561"/>
      <c r="DJ19" s="1561"/>
      <c r="DK19" s="1561"/>
      <c r="DL19" s="1561"/>
      <c r="DM19" s="1561"/>
      <c r="DN19" s="1561"/>
      <c r="DO19" s="1561"/>
      <c r="DP19" s="1561"/>
      <c r="DQ19" s="1561"/>
      <c r="DR19" s="1561"/>
      <c r="DS19" s="1561"/>
      <c r="DT19" s="1561"/>
      <c r="DU19" s="1561"/>
      <c r="DV19" s="1561"/>
      <c r="DW19" s="1561"/>
      <c r="DX19" s="1561"/>
      <c r="DY19" s="1561"/>
      <c r="DZ19" s="1561"/>
      <c r="EA19" s="1561"/>
      <c r="EB19" s="1561"/>
      <c r="EC19" s="1561"/>
      <c r="ED19" s="1561"/>
      <c r="EE19" s="1561"/>
      <c r="EF19" s="1561"/>
      <c r="EG19" s="1561"/>
      <c r="EH19" s="1561"/>
      <c r="EI19" s="1561"/>
      <c r="EJ19" s="1561"/>
      <c r="EK19" s="1561"/>
      <c r="EL19" s="1561"/>
      <c r="EM19" s="1561"/>
      <c r="EN19" s="1561"/>
      <c r="EO19" s="1561"/>
      <c r="EP19" s="1561"/>
      <c r="EQ19" s="1561"/>
      <c r="ER19" s="1561"/>
      <c r="ES19" s="1561"/>
      <c r="ET19" s="1561"/>
      <c r="EU19" s="1561"/>
      <c r="EV19" s="1561"/>
      <c r="EW19" s="1561"/>
      <c r="EX19" s="1561"/>
      <c r="EY19" s="1561"/>
      <c r="EZ19" s="1561"/>
      <c r="FA19" s="1561"/>
      <c r="FB19" s="1561"/>
      <c r="FC19" s="1561"/>
      <c r="FD19" s="1561"/>
      <c r="FE19" s="1561"/>
      <c r="FF19" s="1561"/>
      <c r="FG19" s="1561"/>
      <c r="FH19" s="1561"/>
      <c r="FI19" s="1561"/>
      <c r="FJ19" s="1561"/>
      <c r="FK19" s="1561"/>
      <c r="FL19" s="1561"/>
      <c r="FM19" s="1561"/>
      <c r="FN19" s="1561"/>
      <c r="FO19" s="1561"/>
      <c r="FP19" s="1561"/>
      <c r="FQ19" s="1561"/>
      <c r="FR19" s="1561"/>
      <c r="FS19" s="1561"/>
      <c r="FT19" s="1561"/>
      <c r="FU19" s="1561"/>
      <c r="FV19" s="1561"/>
      <c r="FW19" s="1561"/>
      <c r="FX19" s="1561"/>
      <c r="FY19" s="1561"/>
      <c r="FZ19" s="1561"/>
      <c r="GA19" s="1561"/>
      <c r="GB19" s="1561"/>
      <c r="GC19" s="1561"/>
      <c r="GD19" s="1561"/>
      <c r="GE19" s="1561"/>
      <c r="GF19" s="1561"/>
      <c r="GG19" s="1561"/>
      <c r="GH19" s="1561"/>
      <c r="GI19" s="1561"/>
      <c r="GJ19" s="1561"/>
      <c r="GK19" s="1561"/>
      <c r="GL19" s="1561"/>
      <c r="GM19" s="1561"/>
      <c r="GN19" s="1561"/>
      <c r="GO19" s="1561"/>
      <c r="GP19" s="1561"/>
      <c r="GQ19" s="1561"/>
      <c r="GR19" s="1561"/>
      <c r="GS19" s="1561"/>
      <c r="GT19" s="1561"/>
      <c r="GU19" s="1561"/>
      <c r="GV19" s="1561"/>
      <c r="GW19" s="1561"/>
      <c r="GX19" s="1561"/>
      <c r="GY19" s="1561"/>
      <c r="GZ19" s="1561"/>
      <c r="HA19" s="1561"/>
      <c r="HB19" s="1561"/>
      <c r="HC19" s="1561"/>
      <c r="HD19" s="1561"/>
      <c r="HE19" s="1561"/>
      <c r="HF19" s="1561"/>
      <c r="HG19" s="1561"/>
      <c r="HH19" s="1561"/>
      <c r="HI19" s="1561"/>
      <c r="HJ19" s="1561"/>
      <c r="HK19" s="1561"/>
      <c r="HL19" s="1561"/>
      <c r="HM19" s="1561"/>
      <c r="HN19" s="1561"/>
      <c r="HO19" s="1561"/>
      <c r="HP19" s="1561"/>
      <c r="HQ19" s="1561"/>
      <c r="HR19" s="1561"/>
      <c r="HS19" s="1561"/>
      <c r="HT19" s="1561"/>
      <c r="HU19" s="1561"/>
      <c r="HV19" s="1561"/>
      <c r="HW19" s="1561"/>
      <c r="HX19" s="1561"/>
      <c r="HY19" s="1561"/>
      <c r="HZ19" s="1561"/>
      <c r="IA19" s="1561"/>
      <c r="IB19" s="1561"/>
      <c r="IC19" s="1561"/>
      <c r="ID19" s="1561"/>
      <c r="IE19" s="1561"/>
      <c r="IF19" s="1561"/>
      <c r="IG19" s="1561"/>
      <c r="IH19" s="1561"/>
      <c r="II19" s="1561"/>
      <c r="IJ19" s="1561"/>
      <c r="IK19" s="1561"/>
      <c r="IL19" s="1561"/>
      <c r="IM19" s="1561"/>
      <c r="IN19" s="1561"/>
      <c r="IO19" s="1561"/>
      <c r="IP19" s="1561"/>
      <c r="IQ19" s="1561"/>
      <c r="IR19" s="1561"/>
      <c r="IS19" s="1561"/>
      <c r="IT19" s="1561"/>
      <c r="IU19" s="1561"/>
    </row>
    <row r="20" spans="1:255">
      <c r="A20" s="2326" t="s">
        <v>1788</v>
      </c>
      <c r="B20" s="2323" t="s">
        <v>1383</v>
      </c>
      <c r="C20" s="2323"/>
      <c r="D20" s="2323"/>
      <c r="E20" s="2324"/>
      <c r="F20" s="2736"/>
      <c r="G20" s="2741" t="s">
        <v>4057</v>
      </c>
      <c r="H20" s="2741"/>
      <c r="I20" s="2741"/>
      <c r="J20" s="2741"/>
      <c r="K20" s="2741"/>
      <c r="L20" s="2739"/>
      <c r="M20" s="2738"/>
      <c r="N20" s="2322"/>
      <c r="O20" s="2323" t="s">
        <v>1129</v>
      </c>
      <c r="P20" s="2323"/>
      <c r="Q20" s="2323"/>
      <c r="R20" s="2323"/>
      <c r="S20" s="2325"/>
      <c r="T20" s="1561"/>
      <c r="U20" s="1561"/>
      <c r="V20" s="1561"/>
      <c r="W20" s="1561"/>
      <c r="X20" s="1561"/>
      <c r="Y20" s="1561"/>
      <c r="Z20" s="1561"/>
      <c r="AA20" s="1561"/>
      <c r="AB20" s="1561"/>
      <c r="AC20" s="1561"/>
      <c r="AD20" s="1561"/>
      <c r="AE20" s="1561"/>
      <c r="AF20" s="1561"/>
      <c r="AG20" s="1561"/>
      <c r="AH20" s="1561"/>
      <c r="AI20" s="1561"/>
      <c r="AJ20" s="1561"/>
      <c r="AK20" s="1561"/>
      <c r="AL20" s="1561"/>
      <c r="AM20" s="1561"/>
      <c r="AN20" s="1561"/>
      <c r="AO20" s="1561"/>
      <c r="AP20" s="1561"/>
      <c r="AQ20" s="1561"/>
      <c r="AR20" s="1561"/>
      <c r="AS20" s="1561"/>
      <c r="AT20" s="1561"/>
      <c r="AU20" s="1561"/>
      <c r="AV20" s="1561"/>
      <c r="AW20" s="1561"/>
      <c r="AX20" s="1561"/>
      <c r="AY20" s="1561"/>
      <c r="AZ20" s="1561"/>
      <c r="BA20" s="1561"/>
      <c r="BB20" s="1561"/>
      <c r="BC20" s="1561"/>
      <c r="BD20" s="1561"/>
      <c r="BE20" s="1561"/>
      <c r="BF20" s="1561"/>
      <c r="BG20" s="1561"/>
      <c r="BH20" s="1561"/>
      <c r="BI20" s="1561"/>
      <c r="BJ20" s="1561"/>
      <c r="BK20" s="1561"/>
      <c r="BL20" s="1561"/>
      <c r="BM20" s="1561"/>
      <c r="BN20" s="1561"/>
      <c r="BO20" s="1561"/>
      <c r="BP20" s="1561"/>
      <c r="BQ20" s="1561"/>
      <c r="BR20" s="1561"/>
      <c r="BS20" s="1561"/>
      <c r="BT20" s="1561"/>
      <c r="BU20" s="1561"/>
      <c r="BV20" s="1561"/>
      <c r="BW20" s="1561"/>
      <c r="BX20" s="1561"/>
      <c r="BY20" s="1561"/>
      <c r="BZ20" s="1561"/>
      <c r="CA20" s="1561"/>
      <c r="CB20" s="1561"/>
      <c r="CC20" s="1561"/>
      <c r="CD20" s="1561"/>
      <c r="CE20" s="1561"/>
      <c r="CF20" s="1561"/>
      <c r="CG20" s="1561"/>
      <c r="CH20" s="1561"/>
      <c r="CI20" s="1561"/>
      <c r="CJ20" s="1561"/>
      <c r="CK20" s="1561"/>
      <c r="CL20" s="1561"/>
      <c r="CM20" s="1561"/>
      <c r="CN20" s="1561"/>
      <c r="CO20" s="1561"/>
      <c r="CP20" s="1561"/>
      <c r="CQ20" s="1561"/>
      <c r="CR20" s="1561"/>
      <c r="CS20" s="1561"/>
      <c r="CT20" s="1561"/>
      <c r="CU20" s="1561"/>
      <c r="CV20" s="1561"/>
      <c r="CW20" s="1561"/>
      <c r="CX20" s="1561"/>
      <c r="CY20" s="1561"/>
      <c r="CZ20" s="1561"/>
      <c r="DA20" s="1561"/>
      <c r="DB20" s="1561"/>
      <c r="DC20" s="1561"/>
      <c r="DD20" s="1561"/>
      <c r="DE20" s="1561"/>
      <c r="DF20" s="1561"/>
      <c r="DG20" s="1561"/>
      <c r="DH20" s="1561"/>
      <c r="DI20" s="1561"/>
      <c r="DJ20" s="1561"/>
      <c r="DK20" s="1561"/>
      <c r="DL20" s="1561"/>
      <c r="DM20" s="1561"/>
      <c r="DN20" s="1561"/>
      <c r="DO20" s="1561"/>
      <c r="DP20" s="1561"/>
      <c r="DQ20" s="1561"/>
      <c r="DR20" s="1561"/>
      <c r="DS20" s="1561"/>
      <c r="DT20" s="1561"/>
      <c r="DU20" s="1561"/>
      <c r="DV20" s="1561"/>
      <c r="DW20" s="1561"/>
      <c r="DX20" s="1561"/>
      <c r="DY20" s="1561"/>
      <c r="DZ20" s="1561"/>
      <c r="EA20" s="1561"/>
      <c r="EB20" s="1561"/>
      <c r="EC20" s="1561"/>
      <c r="ED20" s="1561"/>
      <c r="EE20" s="1561"/>
      <c r="EF20" s="1561"/>
      <c r="EG20" s="1561"/>
      <c r="EH20" s="1561"/>
      <c r="EI20" s="1561"/>
      <c r="EJ20" s="1561"/>
      <c r="EK20" s="1561"/>
      <c r="EL20" s="1561"/>
      <c r="EM20" s="1561"/>
      <c r="EN20" s="1561"/>
      <c r="EO20" s="1561"/>
      <c r="EP20" s="1561"/>
      <c r="EQ20" s="1561"/>
      <c r="ER20" s="1561"/>
      <c r="ES20" s="1561"/>
      <c r="ET20" s="1561"/>
      <c r="EU20" s="1561"/>
      <c r="EV20" s="1561"/>
      <c r="EW20" s="1561"/>
      <c r="EX20" s="1561"/>
      <c r="EY20" s="1561"/>
      <c r="EZ20" s="1561"/>
      <c r="FA20" s="1561"/>
      <c r="FB20" s="1561"/>
      <c r="FC20" s="1561"/>
      <c r="FD20" s="1561"/>
      <c r="FE20" s="1561"/>
      <c r="FF20" s="1561"/>
      <c r="FG20" s="1561"/>
      <c r="FH20" s="1561"/>
      <c r="FI20" s="1561"/>
      <c r="FJ20" s="1561"/>
      <c r="FK20" s="1561"/>
      <c r="FL20" s="1561"/>
      <c r="FM20" s="1561"/>
      <c r="FN20" s="1561"/>
      <c r="FO20" s="1561"/>
      <c r="FP20" s="1561"/>
      <c r="FQ20" s="1561"/>
      <c r="FR20" s="1561"/>
      <c r="FS20" s="1561"/>
      <c r="FT20" s="1561"/>
      <c r="FU20" s="1561"/>
      <c r="FV20" s="1561"/>
      <c r="FW20" s="1561"/>
      <c r="FX20" s="1561"/>
      <c r="FY20" s="1561"/>
      <c r="FZ20" s="1561"/>
      <c r="GA20" s="1561"/>
      <c r="GB20" s="1561"/>
      <c r="GC20" s="1561"/>
      <c r="GD20" s="1561"/>
      <c r="GE20" s="1561"/>
      <c r="GF20" s="1561"/>
      <c r="GG20" s="1561"/>
      <c r="GH20" s="1561"/>
      <c r="GI20" s="1561"/>
      <c r="GJ20" s="1561"/>
      <c r="GK20" s="1561"/>
      <c r="GL20" s="1561"/>
      <c r="GM20" s="1561"/>
      <c r="GN20" s="1561"/>
      <c r="GO20" s="1561"/>
      <c r="GP20" s="1561"/>
      <c r="GQ20" s="1561"/>
      <c r="GR20" s="1561"/>
      <c r="GS20" s="1561"/>
      <c r="GT20" s="1561"/>
      <c r="GU20" s="1561"/>
      <c r="GV20" s="1561"/>
      <c r="GW20" s="1561"/>
      <c r="GX20" s="1561"/>
      <c r="GY20" s="1561"/>
      <c r="GZ20" s="1561"/>
      <c r="HA20" s="1561"/>
      <c r="HB20" s="1561"/>
      <c r="HC20" s="1561"/>
      <c r="HD20" s="1561"/>
      <c r="HE20" s="1561"/>
      <c r="HF20" s="1561"/>
      <c r="HG20" s="1561"/>
      <c r="HH20" s="1561"/>
      <c r="HI20" s="1561"/>
      <c r="HJ20" s="1561"/>
      <c r="HK20" s="1561"/>
      <c r="HL20" s="1561"/>
      <c r="HM20" s="1561"/>
      <c r="HN20" s="1561"/>
      <c r="HO20" s="1561"/>
      <c r="HP20" s="1561"/>
      <c r="HQ20" s="1561"/>
      <c r="HR20" s="1561"/>
      <c r="HS20" s="1561"/>
      <c r="HT20" s="1561"/>
      <c r="HU20" s="1561"/>
      <c r="HV20" s="1561"/>
      <c r="HW20" s="1561"/>
      <c r="HX20" s="1561"/>
      <c r="HY20" s="1561"/>
      <c r="HZ20" s="1561"/>
      <c r="IA20" s="1561"/>
      <c r="IB20" s="1561"/>
      <c r="IC20" s="1561"/>
      <c r="ID20" s="1561"/>
      <c r="IE20" s="1561"/>
      <c r="IF20" s="1561"/>
      <c r="IG20" s="1561"/>
      <c r="IH20" s="1561"/>
      <c r="II20" s="1561"/>
      <c r="IJ20" s="1561"/>
      <c r="IK20" s="1561"/>
      <c r="IL20" s="1561"/>
      <c r="IM20" s="1561"/>
      <c r="IN20" s="1561"/>
      <c r="IO20" s="1561"/>
      <c r="IP20" s="1561"/>
      <c r="IQ20" s="1561"/>
      <c r="IR20" s="1561"/>
      <c r="IS20" s="1561"/>
      <c r="IT20" s="1561"/>
      <c r="IU20" s="1561"/>
    </row>
    <row r="21" spans="1:255">
      <c r="A21" s="2326" t="s">
        <v>1788</v>
      </c>
      <c r="B21" s="2323" t="s">
        <v>1038</v>
      </c>
      <c r="C21" s="2323"/>
      <c r="D21" s="2323"/>
      <c r="E21" s="2324"/>
      <c r="F21" s="2736"/>
      <c r="G21" s="2741" t="s">
        <v>704</v>
      </c>
      <c r="H21" s="2741"/>
      <c r="I21" s="2741"/>
      <c r="J21" s="2741"/>
      <c r="K21" s="2741"/>
      <c r="L21" s="2739"/>
      <c r="M21" s="2738"/>
      <c r="N21" s="2322"/>
      <c r="O21" s="2323" t="s">
        <v>1130</v>
      </c>
      <c r="P21" s="2323"/>
      <c r="Q21" s="2323"/>
      <c r="R21" s="2323"/>
      <c r="S21" s="2325"/>
      <c r="T21" s="1561"/>
      <c r="U21" s="1561"/>
      <c r="V21" s="1561"/>
      <c r="W21" s="1561"/>
      <c r="X21" s="1561"/>
      <c r="Y21" s="1561"/>
      <c r="Z21" s="1561"/>
      <c r="AA21" s="1561"/>
      <c r="AB21" s="1561"/>
      <c r="AC21" s="1561"/>
      <c r="AD21" s="1561"/>
      <c r="AE21" s="1561"/>
      <c r="AF21" s="1561"/>
      <c r="AG21" s="1561"/>
      <c r="AH21" s="1561"/>
      <c r="AI21" s="1561"/>
      <c r="AJ21" s="1561"/>
      <c r="AK21" s="1561"/>
      <c r="AL21" s="1561"/>
      <c r="AM21" s="1561"/>
      <c r="AN21" s="1561"/>
      <c r="AO21" s="1561"/>
      <c r="AP21" s="1561"/>
      <c r="AQ21" s="1561"/>
      <c r="AR21" s="1561"/>
      <c r="AS21" s="1561"/>
      <c r="AT21" s="1561"/>
      <c r="AU21" s="1561"/>
      <c r="AV21" s="1561"/>
      <c r="AW21" s="1561"/>
      <c r="AX21" s="1561"/>
      <c r="AY21" s="1561"/>
      <c r="AZ21" s="1561"/>
      <c r="BA21" s="1561"/>
      <c r="BB21" s="1561"/>
      <c r="BC21" s="1561"/>
      <c r="BD21" s="1561"/>
      <c r="BE21" s="1561"/>
      <c r="BF21" s="1561"/>
      <c r="BG21" s="1561"/>
      <c r="BH21" s="1561"/>
      <c r="BI21" s="1561"/>
      <c r="BJ21" s="1561"/>
      <c r="BK21" s="1561"/>
      <c r="BL21" s="1561"/>
      <c r="BM21" s="1561"/>
      <c r="BN21" s="1561"/>
      <c r="BO21" s="1561"/>
      <c r="BP21" s="1561"/>
      <c r="BQ21" s="1561"/>
      <c r="BR21" s="1561"/>
      <c r="BS21" s="1561"/>
      <c r="BT21" s="1561"/>
      <c r="BU21" s="1561"/>
      <c r="BV21" s="1561"/>
      <c r="BW21" s="1561"/>
      <c r="BX21" s="1561"/>
      <c r="BY21" s="1561"/>
      <c r="BZ21" s="1561"/>
      <c r="CA21" s="1561"/>
      <c r="CB21" s="1561"/>
      <c r="CC21" s="1561"/>
      <c r="CD21" s="1561"/>
      <c r="CE21" s="1561"/>
      <c r="CF21" s="1561"/>
      <c r="CG21" s="1561"/>
      <c r="CH21" s="1561"/>
      <c r="CI21" s="1561"/>
      <c r="CJ21" s="1561"/>
      <c r="CK21" s="1561"/>
      <c r="CL21" s="1561"/>
      <c r="CM21" s="1561"/>
      <c r="CN21" s="1561"/>
      <c r="CO21" s="1561"/>
      <c r="CP21" s="1561"/>
      <c r="CQ21" s="1561"/>
      <c r="CR21" s="1561"/>
      <c r="CS21" s="1561"/>
      <c r="CT21" s="1561"/>
      <c r="CU21" s="1561"/>
      <c r="CV21" s="1561"/>
      <c r="CW21" s="1561"/>
      <c r="CX21" s="1561"/>
      <c r="CY21" s="1561"/>
      <c r="CZ21" s="1561"/>
      <c r="DA21" s="1561"/>
      <c r="DB21" s="1561"/>
      <c r="DC21" s="1561"/>
      <c r="DD21" s="1561"/>
      <c r="DE21" s="1561"/>
      <c r="DF21" s="1561"/>
      <c r="DG21" s="1561"/>
      <c r="DH21" s="1561"/>
      <c r="DI21" s="1561"/>
      <c r="DJ21" s="1561"/>
      <c r="DK21" s="1561"/>
      <c r="DL21" s="1561"/>
      <c r="DM21" s="1561"/>
      <c r="DN21" s="1561"/>
      <c r="DO21" s="1561"/>
      <c r="DP21" s="1561"/>
      <c r="DQ21" s="1561"/>
      <c r="DR21" s="1561"/>
      <c r="DS21" s="1561"/>
      <c r="DT21" s="1561"/>
      <c r="DU21" s="1561"/>
      <c r="DV21" s="1561"/>
      <c r="DW21" s="1561"/>
      <c r="DX21" s="1561"/>
      <c r="DY21" s="1561"/>
      <c r="DZ21" s="1561"/>
      <c r="EA21" s="1561"/>
      <c r="EB21" s="1561"/>
      <c r="EC21" s="1561"/>
      <c r="ED21" s="1561"/>
      <c r="EE21" s="1561"/>
      <c r="EF21" s="1561"/>
      <c r="EG21" s="1561"/>
      <c r="EH21" s="1561"/>
      <c r="EI21" s="1561"/>
      <c r="EJ21" s="1561"/>
      <c r="EK21" s="1561"/>
      <c r="EL21" s="1561"/>
      <c r="EM21" s="1561"/>
      <c r="EN21" s="1561"/>
      <c r="EO21" s="1561"/>
      <c r="EP21" s="1561"/>
      <c r="EQ21" s="1561"/>
      <c r="ER21" s="1561"/>
      <c r="ES21" s="1561"/>
      <c r="ET21" s="1561"/>
      <c r="EU21" s="1561"/>
      <c r="EV21" s="1561"/>
      <c r="EW21" s="1561"/>
      <c r="EX21" s="1561"/>
      <c r="EY21" s="1561"/>
      <c r="EZ21" s="1561"/>
      <c r="FA21" s="1561"/>
      <c r="FB21" s="1561"/>
      <c r="FC21" s="1561"/>
      <c r="FD21" s="1561"/>
      <c r="FE21" s="1561"/>
      <c r="FF21" s="1561"/>
      <c r="FG21" s="1561"/>
      <c r="FH21" s="1561"/>
      <c r="FI21" s="1561"/>
      <c r="FJ21" s="1561"/>
      <c r="FK21" s="1561"/>
      <c r="FL21" s="1561"/>
      <c r="FM21" s="1561"/>
      <c r="FN21" s="1561"/>
      <c r="FO21" s="1561"/>
      <c r="FP21" s="1561"/>
      <c r="FQ21" s="1561"/>
      <c r="FR21" s="1561"/>
      <c r="FS21" s="1561"/>
      <c r="FT21" s="1561"/>
      <c r="FU21" s="1561"/>
      <c r="FV21" s="1561"/>
      <c r="FW21" s="1561"/>
      <c r="FX21" s="1561"/>
      <c r="FY21" s="1561"/>
      <c r="FZ21" s="1561"/>
      <c r="GA21" s="1561"/>
      <c r="GB21" s="1561"/>
      <c r="GC21" s="1561"/>
      <c r="GD21" s="1561"/>
      <c r="GE21" s="1561"/>
      <c r="GF21" s="1561"/>
      <c r="GG21" s="1561"/>
      <c r="GH21" s="1561"/>
      <c r="GI21" s="1561"/>
      <c r="GJ21" s="1561"/>
      <c r="GK21" s="1561"/>
      <c r="GL21" s="1561"/>
      <c r="GM21" s="1561"/>
      <c r="GN21" s="1561"/>
      <c r="GO21" s="1561"/>
      <c r="GP21" s="1561"/>
      <c r="GQ21" s="1561"/>
      <c r="GR21" s="1561"/>
      <c r="GS21" s="1561"/>
      <c r="GT21" s="1561"/>
      <c r="GU21" s="1561"/>
      <c r="GV21" s="1561"/>
      <c r="GW21" s="1561"/>
      <c r="GX21" s="1561"/>
      <c r="GY21" s="1561"/>
      <c r="GZ21" s="1561"/>
      <c r="HA21" s="1561"/>
      <c r="HB21" s="1561"/>
      <c r="HC21" s="1561"/>
      <c r="HD21" s="1561"/>
      <c r="HE21" s="1561"/>
      <c r="HF21" s="1561"/>
      <c r="HG21" s="1561"/>
      <c r="HH21" s="1561"/>
      <c r="HI21" s="1561"/>
      <c r="HJ21" s="1561"/>
      <c r="HK21" s="1561"/>
      <c r="HL21" s="1561"/>
      <c r="HM21" s="1561"/>
      <c r="HN21" s="1561"/>
      <c r="HO21" s="1561"/>
      <c r="HP21" s="1561"/>
      <c r="HQ21" s="1561"/>
      <c r="HR21" s="1561"/>
      <c r="HS21" s="1561"/>
      <c r="HT21" s="1561"/>
      <c r="HU21" s="1561"/>
      <c r="HV21" s="1561"/>
      <c r="HW21" s="1561"/>
      <c r="HX21" s="1561"/>
      <c r="HY21" s="1561"/>
      <c r="HZ21" s="1561"/>
      <c r="IA21" s="1561"/>
      <c r="IB21" s="1561"/>
      <c r="IC21" s="1561"/>
      <c r="ID21" s="1561"/>
      <c r="IE21" s="1561"/>
      <c r="IF21" s="1561"/>
      <c r="IG21" s="1561"/>
      <c r="IH21" s="1561"/>
      <c r="II21" s="1561"/>
      <c r="IJ21" s="1561"/>
      <c r="IK21" s="1561"/>
      <c r="IL21" s="1561"/>
      <c r="IM21" s="1561"/>
      <c r="IN21" s="1561"/>
      <c r="IO21" s="1561"/>
      <c r="IP21" s="1561"/>
      <c r="IQ21" s="1561"/>
      <c r="IR21" s="1561"/>
      <c r="IS21" s="1561"/>
      <c r="IT21" s="1561"/>
      <c r="IU21" s="1561"/>
    </row>
    <row r="22" spans="1:255">
      <c r="A22" s="2326"/>
      <c r="B22" s="2323" t="s">
        <v>4428</v>
      </c>
      <c r="C22" s="2323"/>
      <c r="D22" s="2323"/>
      <c r="E22" s="2324"/>
      <c r="F22" s="2736"/>
      <c r="G22" s="2739" t="s">
        <v>4058</v>
      </c>
      <c r="H22" s="2739"/>
      <c r="I22" s="2739"/>
      <c r="J22" s="2739"/>
      <c r="K22" s="2739"/>
      <c r="L22" s="2739"/>
      <c r="M22" s="2738"/>
      <c r="N22" s="2322" t="s">
        <v>2564</v>
      </c>
      <c r="O22" s="2323" t="s">
        <v>2565</v>
      </c>
      <c r="P22" s="2323"/>
      <c r="Q22" s="2323"/>
      <c r="R22" s="2323"/>
      <c r="S22" s="2325"/>
      <c r="T22" s="1561"/>
      <c r="U22" s="1561"/>
      <c r="V22" s="1561"/>
      <c r="W22" s="1561"/>
      <c r="X22" s="1561"/>
      <c r="Y22" s="1561"/>
      <c r="Z22" s="1561"/>
      <c r="AA22" s="1561"/>
      <c r="AB22" s="1561"/>
      <c r="AC22" s="1561"/>
      <c r="AD22" s="1561"/>
      <c r="AE22" s="1561"/>
      <c r="AF22" s="1561"/>
      <c r="AG22" s="1561"/>
      <c r="AH22" s="1561"/>
      <c r="AI22" s="1561"/>
      <c r="AJ22" s="1561"/>
      <c r="AK22" s="1561"/>
      <c r="AL22" s="1561"/>
      <c r="AM22" s="1561"/>
      <c r="AN22" s="1561"/>
      <c r="AO22" s="1561"/>
      <c r="AP22" s="1561"/>
      <c r="AQ22" s="1561"/>
      <c r="AR22" s="1561"/>
      <c r="AS22" s="1561"/>
      <c r="AT22" s="1561"/>
      <c r="AU22" s="1561"/>
      <c r="AV22" s="1561"/>
      <c r="AW22" s="1561"/>
      <c r="AX22" s="1561"/>
      <c r="AY22" s="1561"/>
      <c r="AZ22" s="1561"/>
      <c r="BA22" s="1561"/>
      <c r="BB22" s="1561"/>
      <c r="BC22" s="1561"/>
      <c r="BD22" s="1561"/>
      <c r="BE22" s="1561"/>
      <c r="BF22" s="1561"/>
      <c r="BG22" s="1561"/>
      <c r="BH22" s="1561"/>
      <c r="BI22" s="1561"/>
      <c r="BJ22" s="1561"/>
      <c r="BK22" s="1561"/>
      <c r="BL22" s="1561"/>
      <c r="BM22" s="1561"/>
      <c r="BN22" s="1561"/>
      <c r="BO22" s="1561"/>
      <c r="BP22" s="1561"/>
      <c r="BQ22" s="1561"/>
      <c r="BR22" s="1561"/>
      <c r="BS22" s="1561"/>
      <c r="BT22" s="1561"/>
      <c r="BU22" s="1561"/>
      <c r="BV22" s="1561"/>
      <c r="BW22" s="1561"/>
      <c r="BX22" s="1561"/>
      <c r="BY22" s="1561"/>
      <c r="BZ22" s="1561"/>
      <c r="CA22" s="1561"/>
      <c r="CB22" s="1561"/>
      <c r="CC22" s="1561"/>
      <c r="CD22" s="1561"/>
      <c r="CE22" s="1561"/>
      <c r="CF22" s="1561"/>
      <c r="CG22" s="1561"/>
      <c r="CH22" s="1561"/>
      <c r="CI22" s="1561"/>
      <c r="CJ22" s="1561"/>
      <c r="CK22" s="1561"/>
      <c r="CL22" s="1561"/>
      <c r="CM22" s="1561"/>
      <c r="CN22" s="1561"/>
      <c r="CO22" s="1561"/>
      <c r="CP22" s="1561"/>
      <c r="CQ22" s="1561"/>
      <c r="CR22" s="1561"/>
      <c r="CS22" s="1561"/>
      <c r="CT22" s="1561"/>
      <c r="CU22" s="1561"/>
      <c r="CV22" s="1561"/>
      <c r="CW22" s="1561"/>
      <c r="CX22" s="1561"/>
      <c r="CY22" s="1561"/>
      <c r="CZ22" s="1561"/>
      <c r="DA22" s="1561"/>
      <c r="DB22" s="1561"/>
      <c r="DC22" s="1561"/>
      <c r="DD22" s="1561"/>
      <c r="DE22" s="1561"/>
      <c r="DF22" s="1561"/>
      <c r="DG22" s="1561"/>
      <c r="DH22" s="1561"/>
      <c r="DI22" s="1561"/>
      <c r="DJ22" s="1561"/>
      <c r="DK22" s="1561"/>
      <c r="DL22" s="1561"/>
      <c r="DM22" s="1561"/>
      <c r="DN22" s="1561"/>
      <c r="DO22" s="1561"/>
      <c r="DP22" s="1561"/>
      <c r="DQ22" s="1561"/>
      <c r="DR22" s="1561"/>
      <c r="DS22" s="1561"/>
      <c r="DT22" s="1561"/>
      <c r="DU22" s="1561"/>
      <c r="DV22" s="1561"/>
      <c r="DW22" s="1561"/>
      <c r="DX22" s="1561"/>
      <c r="DY22" s="1561"/>
      <c r="DZ22" s="1561"/>
      <c r="EA22" s="1561"/>
      <c r="EB22" s="1561"/>
      <c r="EC22" s="1561"/>
      <c r="ED22" s="1561"/>
      <c r="EE22" s="1561"/>
      <c r="EF22" s="1561"/>
      <c r="EG22" s="1561"/>
      <c r="EH22" s="1561"/>
      <c r="EI22" s="1561"/>
      <c r="EJ22" s="1561"/>
      <c r="EK22" s="1561"/>
      <c r="EL22" s="1561"/>
      <c r="EM22" s="1561"/>
      <c r="EN22" s="1561"/>
      <c r="EO22" s="1561"/>
      <c r="EP22" s="1561"/>
      <c r="EQ22" s="1561"/>
      <c r="ER22" s="1561"/>
      <c r="ES22" s="1561"/>
      <c r="ET22" s="1561"/>
      <c r="EU22" s="1561"/>
      <c r="EV22" s="1561"/>
      <c r="EW22" s="1561"/>
      <c r="EX22" s="1561"/>
      <c r="EY22" s="1561"/>
      <c r="EZ22" s="1561"/>
      <c r="FA22" s="1561"/>
      <c r="FB22" s="1561"/>
      <c r="FC22" s="1561"/>
      <c r="FD22" s="1561"/>
      <c r="FE22" s="1561"/>
      <c r="FF22" s="1561"/>
      <c r="FG22" s="1561"/>
      <c r="FH22" s="1561"/>
      <c r="FI22" s="1561"/>
      <c r="FJ22" s="1561"/>
      <c r="FK22" s="1561"/>
      <c r="FL22" s="1561"/>
      <c r="FM22" s="1561"/>
      <c r="FN22" s="1561"/>
      <c r="FO22" s="1561"/>
      <c r="FP22" s="1561"/>
      <c r="FQ22" s="1561"/>
      <c r="FR22" s="1561"/>
      <c r="FS22" s="1561"/>
      <c r="FT22" s="1561"/>
      <c r="FU22" s="1561"/>
      <c r="FV22" s="1561"/>
      <c r="FW22" s="1561"/>
      <c r="FX22" s="1561"/>
      <c r="FY22" s="1561"/>
      <c r="FZ22" s="1561"/>
      <c r="GA22" s="1561"/>
      <c r="GB22" s="1561"/>
      <c r="GC22" s="1561"/>
      <c r="GD22" s="1561"/>
      <c r="GE22" s="1561"/>
      <c r="GF22" s="1561"/>
      <c r="GG22" s="1561"/>
      <c r="GH22" s="1561"/>
      <c r="GI22" s="1561"/>
      <c r="GJ22" s="1561"/>
      <c r="GK22" s="1561"/>
      <c r="GL22" s="1561"/>
      <c r="GM22" s="1561"/>
      <c r="GN22" s="1561"/>
      <c r="GO22" s="1561"/>
      <c r="GP22" s="1561"/>
      <c r="GQ22" s="1561"/>
      <c r="GR22" s="1561"/>
      <c r="GS22" s="1561"/>
      <c r="GT22" s="1561"/>
      <c r="GU22" s="1561"/>
      <c r="GV22" s="1561"/>
      <c r="GW22" s="1561"/>
      <c r="GX22" s="1561"/>
      <c r="GY22" s="1561"/>
      <c r="GZ22" s="1561"/>
      <c r="HA22" s="1561"/>
      <c r="HB22" s="1561"/>
      <c r="HC22" s="1561"/>
      <c r="HD22" s="1561"/>
      <c r="HE22" s="1561"/>
      <c r="HF22" s="1561"/>
      <c r="HG22" s="1561"/>
      <c r="HH22" s="1561"/>
      <c r="HI22" s="1561"/>
      <c r="HJ22" s="1561"/>
      <c r="HK22" s="1561"/>
      <c r="HL22" s="1561"/>
      <c r="HM22" s="1561"/>
      <c r="HN22" s="1561"/>
      <c r="HO22" s="1561"/>
      <c r="HP22" s="1561"/>
      <c r="HQ22" s="1561"/>
      <c r="HR22" s="1561"/>
      <c r="HS22" s="1561"/>
      <c r="HT22" s="1561"/>
      <c r="HU22" s="1561"/>
      <c r="HV22" s="1561"/>
      <c r="HW22" s="1561"/>
      <c r="HX22" s="1561"/>
      <c r="HY22" s="1561"/>
      <c r="HZ22" s="1561"/>
      <c r="IA22" s="1561"/>
      <c r="IB22" s="1561"/>
      <c r="IC22" s="1561"/>
      <c r="ID22" s="1561"/>
      <c r="IE22" s="1561"/>
      <c r="IF22" s="1561"/>
      <c r="IG22" s="1561"/>
      <c r="IH22" s="1561"/>
      <c r="II22" s="1561"/>
      <c r="IJ22" s="1561"/>
      <c r="IK22" s="1561"/>
      <c r="IL22" s="1561"/>
      <c r="IM22" s="1561"/>
      <c r="IN22" s="1561"/>
      <c r="IO22" s="1561"/>
      <c r="IP22" s="1561"/>
      <c r="IQ22" s="1561"/>
      <c r="IR22" s="1561"/>
      <c r="IS22" s="1561"/>
      <c r="IT22" s="1561"/>
      <c r="IU22" s="1561"/>
    </row>
    <row r="23" spans="1:255">
      <c r="A23" s="2326"/>
      <c r="B23" s="2323" t="s">
        <v>268</v>
      </c>
      <c r="C23" s="2323"/>
      <c r="D23" s="2323"/>
      <c r="E23" s="2324"/>
      <c r="F23" s="2736"/>
      <c r="G23" s="2741" t="s">
        <v>4059</v>
      </c>
      <c r="H23" s="2741"/>
      <c r="I23" s="2741"/>
      <c r="J23" s="2741"/>
      <c r="K23" s="2741"/>
      <c r="L23" s="2741"/>
      <c r="M23" s="2738"/>
      <c r="N23" s="2322"/>
      <c r="O23" s="2323" t="s">
        <v>1047</v>
      </c>
      <c r="P23" s="2323"/>
      <c r="Q23" s="2323"/>
      <c r="R23" s="2323"/>
      <c r="S23" s="2325"/>
      <c r="T23" s="1561"/>
      <c r="U23" s="1561"/>
      <c r="V23" s="1561"/>
      <c r="W23" s="1561"/>
      <c r="X23" s="1561"/>
      <c r="Y23" s="1561"/>
      <c r="Z23" s="1561"/>
      <c r="AA23" s="1561"/>
      <c r="AB23" s="1561"/>
      <c r="AC23" s="1561"/>
      <c r="AD23" s="1561"/>
      <c r="AE23" s="1561"/>
      <c r="AF23" s="1561"/>
      <c r="AG23" s="1561"/>
      <c r="AH23" s="1561"/>
      <c r="AI23" s="1561"/>
      <c r="AJ23" s="1561"/>
      <c r="AK23" s="1561"/>
      <c r="AL23" s="1561"/>
      <c r="AM23" s="1561"/>
      <c r="AN23" s="1561"/>
      <c r="AO23" s="1561"/>
      <c r="AP23" s="1561"/>
      <c r="AQ23" s="1561"/>
      <c r="AR23" s="1561"/>
      <c r="AS23" s="1561"/>
      <c r="AT23" s="1561"/>
      <c r="AU23" s="1561"/>
      <c r="AV23" s="1561"/>
      <c r="AW23" s="1561"/>
      <c r="AX23" s="1561"/>
      <c r="AY23" s="1561"/>
      <c r="AZ23" s="1561"/>
      <c r="BA23" s="1561"/>
      <c r="BB23" s="1561"/>
      <c r="BC23" s="1561"/>
      <c r="BD23" s="1561"/>
      <c r="BE23" s="1561"/>
      <c r="BF23" s="1561"/>
      <c r="BG23" s="1561"/>
      <c r="BH23" s="1561"/>
      <c r="BI23" s="1561"/>
      <c r="BJ23" s="1561"/>
      <c r="BK23" s="1561"/>
      <c r="BL23" s="1561"/>
      <c r="BM23" s="1561"/>
      <c r="BN23" s="1561"/>
      <c r="BO23" s="1561"/>
      <c r="BP23" s="1561"/>
      <c r="BQ23" s="1561"/>
      <c r="BR23" s="1561"/>
      <c r="BS23" s="1561"/>
      <c r="BT23" s="1561"/>
      <c r="BU23" s="1561"/>
      <c r="BV23" s="1561"/>
      <c r="BW23" s="1561"/>
      <c r="BX23" s="1561"/>
      <c r="BY23" s="1561"/>
      <c r="BZ23" s="1561"/>
      <c r="CA23" s="1561"/>
      <c r="CB23" s="1561"/>
      <c r="CC23" s="1561"/>
      <c r="CD23" s="1561"/>
      <c r="CE23" s="1561"/>
      <c r="CF23" s="1561"/>
      <c r="CG23" s="1561"/>
      <c r="CH23" s="1561"/>
      <c r="CI23" s="1561"/>
      <c r="CJ23" s="1561"/>
      <c r="CK23" s="1561"/>
      <c r="CL23" s="1561"/>
      <c r="CM23" s="1561"/>
      <c r="CN23" s="1561"/>
      <c r="CO23" s="1561"/>
      <c r="CP23" s="1561"/>
      <c r="CQ23" s="1561"/>
      <c r="CR23" s="1561"/>
      <c r="CS23" s="1561"/>
      <c r="CT23" s="1561"/>
      <c r="CU23" s="1561"/>
      <c r="CV23" s="1561"/>
      <c r="CW23" s="1561"/>
      <c r="CX23" s="1561"/>
      <c r="CY23" s="1561"/>
      <c r="CZ23" s="1561"/>
      <c r="DA23" s="1561"/>
      <c r="DB23" s="1561"/>
      <c r="DC23" s="1561"/>
      <c r="DD23" s="1561"/>
      <c r="DE23" s="1561"/>
      <c r="DF23" s="1561"/>
      <c r="DG23" s="1561"/>
      <c r="DH23" s="1561"/>
      <c r="DI23" s="1561"/>
      <c r="DJ23" s="1561"/>
      <c r="DK23" s="1561"/>
      <c r="DL23" s="1561"/>
      <c r="DM23" s="1561"/>
      <c r="DN23" s="1561"/>
      <c r="DO23" s="1561"/>
      <c r="DP23" s="1561"/>
      <c r="DQ23" s="1561"/>
      <c r="DR23" s="1561"/>
      <c r="DS23" s="1561"/>
      <c r="DT23" s="1561"/>
      <c r="DU23" s="1561"/>
      <c r="DV23" s="1561"/>
      <c r="DW23" s="1561"/>
      <c r="DX23" s="1561"/>
      <c r="DY23" s="1561"/>
      <c r="DZ23" s="1561"/>
      <c r="EA23" s="1561"/>
      <c r="EB23" s="1561"/>
      <c r="EC23" s="1561"/>
      <c r="ED23" s="1561"/>
      <c r="EE23" s="1561"/>
      <c r="EF23" s="1561"/>
      <c r="EG23" s="1561"/>
      <c r="EH23" s="1561"/>
      <c r="EI23" s="1561"/>
      <c r="EJ23" s="1561"/>
      <c r="EK23" s="1561"/>
      <c r="EL23" s="1561"/>
      <c r="EM23" s="1561"/>
      <c r="EN23" s="1561"/>
      <c r="EO23" s="1561"/>
      <c r="EP23" s="1561"/>
      <c r="EQ23" s="1561"/>
      <c r="ER23" s="1561"/>
      <c r="ES23" s="1561"/>
      <c r="ET23" s="1561"/>
      <c r="EU23" s="1561"/>
      <c r="EV23" s="1561"/>
      <c r="EW23" s="1561"/>
      <c r="EX23" s="1561"/>
      <c r="EY23" s="1561"/>
      <c r="EZ23" s="1561"/>
      <c r="FA23" s="1561"/>
      <c r="FB23" s="1561"/>
      <c r="FC23" s="1561"/>
      <c r="FD23" s="1561"/>
      <c r="FE23" s="1561"/>
      <c r="FF23" s="1561"/>
      <c r="FG23" s="1561"/>
      <c r="FH23" s="1561"/>
      <c r="FI23" s="1561"/>
      <c r="FJ23" s="1561"/>
      <c r="FK23" s="1561"/>
      <c r="FL23" s="1561"/>
      <c r="FM23" s="1561"/>
      <c r="FN23" s="1561"/>
      <c r="FO23" s="1561"/>
      <c r="FP23" s="1561"/>
      <c r="FQ23" s="1561"/>
      <c r="FR23" s="1561"/>
      <c r="FS23" s="1561"/>
      <c r="FT23" s="1561"/>
      <c r="FU23" s="1561"/>
      <c r="FV23" s="1561"/>
      <c r="FW23" s="1561"/>
      <c r="FX23" s="1561"/>
      <c r="FY23" s="1561"/>
      <c r="FZ23" s="1561"/>
      <c r="GA23" s="1561"/>
      <c r="GB23" s="1561"/>
      <c r="GC23" s="1561"/>
      <c r="GD23" s="1561"/>
      <c r="GE23" s="1561"/>
      <c r="GF23" s="1561"/>
      <c r="GG23" s="1561"/>
      <c r="GH23" s="1561"/>
      <c r="GI23" s="1561"/>
      <c r="GJ23" s="1561"/>
      <c r="GK23" s="1561"/>
      <c r="GL23" s="1561"/>
      <c r="GM23" s="1561"/>
      <c r="GN23" s="1561"/>
      <c r="GO23" s="1561"/>
      <c r="GP23" s="1561"/>
      <c r="GQ23" s="1561"/>
      <c r="GR23" s="1561"/>
      <c r="GS23" s="1561"/>
      <c r="GT23" s="1561"/>
      <c r="GU23" s="1561"/>
      <c r="GV23" s="1561"/>
      <c r="GW23" s="1561"/>
      <c r="GX23" s="1561"/>
      <c r="GY23" s="1561"/>
      <c r="GZ23" s="1561"/>
      <c r="HA23" s="1561"/>
      <c r="HB23" s="1561"/>
      <c r="HC23" s="1561"/>
      <c r="HD23" s="1561"/>
      <c r="HE23" s="1561"/>
      <c r="HF23" s="1561"/>
      <c r="HG23" s="1561"/>
      <c r="HH23" s="1561"/>
      <c r="HI23" s="1561"/>
      <c r="HJ23" s="1561"/>
      <c r="HK23" s="1561"/>
      <c r="HL23" s="1561"/>
      <c r="HM23" s="1561"/>
      <c r="HN23" s="1561"/>
      <c r="HO23" s="1561"/>
      <c r="HP23" s="1561"/>
      <c r="HQ23" s="1561"/>
      <c r="HR23" s="1561"/>
      <c r="HS23" s="1561"/>
      <c r="HT23" s="1561"/>
      <c r="HU23" s="1561"/>
      <c r="HV23" s="1561"/>
      <c r="HW23" s="1561"/>
      <c r="HX23" s="1561"/>
      <c r="HY23" s="1561"/>
      <c r="HZ23" s="1561"/>
      <c r="IA23" s="1561"/>
      <c r="IB23" s="1561"/>
      <c r="IC23" s="1561"/>
      <c r="ID23" s="1561"/>
      <c r="IE23" s="1561"/>
      <c r="IF23" s="1561"/>
      <c r="IG23" s="1561"/>
      <c r="IH23" s="1561"/>
      <c r="II23" s="1561"/>
      <c r="IJ23" s="1561"/>
      <c r="IK23" s="1561"/>
      <c r="IL23" s="1561"/>
      <c r="IM23" s="1561"/>
      <c r="IN23" s="1561"/>
      <c r="IO23" s="1561"/>
      <c r="IP23" s="1561"/>
      <c r="IQ23" s="1561"/>
      <c r="IR23" s="1561"/>
      <c r="IS23" s="1561"/>
      <c r="IT23" s="1561"/>
      <c r="IU23" s="1561"/>
    </row>
    <row r="24" spans="1:255">
      <c r="A24" s="2326"/>
      <c r="B24" s="2323" t="s">
        <v>1117</v>
      </c>
      <c r="E24" s="2327"/>
      <c r="F24" s="2736"/>
      <c r="G24" s="2741" t="s">
        <v>4060</v>
      </c>
      <c r="H24" s="1947"/>
      <c r="I24" s="1947"/>
      <c r="J24" s="1947"/>
      <c r="K24" s="1947"/>
      <c r="L24" s="1947"/>
      <c r="M24" s="2738"/>
      <c r="N24" s="2322" t="s">
        <v>1050</v>
      </c>
      <c r="O24" s="2323" t="s">
        <v>1051</v>
      </c>
      <c r="P24" s="2323"/>
      <c r="Q24" s="2323"/>
      <c r="R24" s="2323"/>
      <c r="S24" s="2325"/>
      <c r="T24" s="1561"/>
      <c r="U24" s="1561"/>
      <c r="V24" s="1561"/>
      <c r="W24" s="1561"/>
      <c r="X24" s="1561"/>
      <c r="Y24" s="1561"/>
      <c r="Z24" s="1561"/>
      <c r="AA24" s="1561"/>
      <c r="AB24" s="1561"/>
      <c r="AC24" s="1561"/>
      <c r="AD24" s="1561"/>
      <c r="AE24" s="1561"/>
      <c r="AF24" s="1561"/>
      <c r="AG24" s="1561"/>
      <c r="AH24" s="1561"/>
      <c r="AI24" s="1561"/>
      <c r="AJ24" s="1561"/>
      <c r="AK24" s="1561"/>
      <c r="AL24" s="1561"/>
      <c r="AM24" s="1561"/>
      <c r="AN24" s="1561"/>
      <c r="AO24" s="1561"/>
      <c r="AP24" s="1561"/>
      <c r="AQ24" s="1561"/>
      <c r="AR24" s="1561"/>
      <c r="AS24" s="1561"/>
      <c r="AT24" s="1561"/>
      <c r="AU24" s="1561"/>
      <c r="AV24" s="1561"/>
      <c r="AW24" s="1561"/>
      <c r="AX24" s="1561"/>
      <c r="AY24" s="1561"/>
      <c r="AZ24" s="1561"/>
      <c r="BA24" s="1561"/>
      <c r="BB24" s="1561"/>
      <c r="BC24" s="1561"/>
      <c r="BD24" s="1561"/>
      <c r="BE24" s="1561"/>
      <c r="BF24" s="1561"/>
      <c r="BG24" s="1561"/>
      <c r="BH24" s="1561"/>
      <c r="BI24" s="1561"/>
      <c r="BJ24" s="1561"/>
      <c r="BK24" s="1561"/>
      <c r="BL24" s="1561"/>
      <c r="BM24" s="1561"/>
      <c r="BN24" s="1561"/>
      <c r="BO24" s="1561"/>
      <c r="BP24" s="1561"/>
      <c r="BQ24" s="1561"/>
      <c r="BR24" s="1561"/>
      <c r="BS24" s="1561"/>
      <c r="BT24" s="1561"/>
      <c r="BU24" s="1561"/>
      <c r="BV24" s="1561"/>
      <c r="BW24" s="1561"/>
      <c r="BX24" s="1561"/>
      <c r="BY24" s="1561"/>
      <c r="BZ24" s="1561"/>
      <c r="CA24" s="1561"/>
      <c r="CB24" s="1561"/>
      <c r="CC24" s="1561"/>
      <c r="CD24" s="1561"/>
      <c r="CE24" s="1561"/>
      <c r="CF24" s="1561"/>
      <c r="CG24" s="1561"/>
      <c r="CH24" s="1561"/>
      <c r="CI24" s="1561"/>
      <c r="CJ24" s="1561"/>
      <c r="CK24" s="1561"/>
      <c r="CL24" s="1561"/>
      <c r="CM24" s="1561"/>
      <c r="CN24" s="1561"/>
      <c r="CO24" s="1561"/>
      <c r="CP24" s="1561"/>
      <c r="CQ24" s="1561"/>
      <c r="CR24" s="1561"/>
      <c r="CS24" s="1561"/>
      <c r="CT24" s="1561"/>
      <c r="CU24" s="1561"/>
      <c r="CV24" s="1561"/>
      <c r="CW24" s="1561"/>
      <c r="CX24" s="1561"/>
      <c r="CY24" s="1561"/>
      <c r="CZ24" s="1561"/>
      <c r="DA24" s="1561"/>
      <c r="DB24" s="1561"/>
      <c r="DC24" s="1561"/>
      <c r="DD24" s="1561"/>
      <c r="DE24" s="1561"/>
      <c r="DF24" s="1561"/>
      <c r="DG24" s="1561"/>
      <c r="DH24" s="1561"/>
      <c r="DI24" s="1561"/>
      <c r="DJ24" s="1561"/>
      <c r="DK24" s="1561"/>
      <c r="DL24" s="1561"/>
      <c r="DM24" s="1561"/>
      <c r="DN24" s="1561"/>
      <c r="DO24" s="1561"/>
      <c r="DP24" s="1561"/>
      <c r="DQ24" s="1561"/>
      <c r="DR24" s="1561"/>
      <c r="DS24" s="1561"/>
      <c r="DT24" s="1561"/>
      <c r="DU24" s="1561"/>
      <c r="DV24" s="1561"/>
      <c r="DW24" s="1561"/>
      <c r="DX24" s="1561"/>
      <c r="DY24" s="1561"/>
      <c r="DZ24" s="1561"/>
      <c r="EA24" s="1561"/>
      <c r="EB24" s="1561"/>
      <c r="EC24" s="1561"/>
      <c r="ED24" s="1561"/>
      <c r="EE24" s="1561"/>
      <c r="EF24" s="1561"/>
      <c r="EG24" s="1561"/>
      <c r="EH24" s="1561"/>
      <c r="EI24" s="1561"/>
      <c r="EJ24" s="1561"/>
      <c r="EK24" s="1561"/>
      <c r="EL24" s="1561"/>
      <c r="EM24" s="1561"/>
      <c r="EN24" s="1561"/>
      <c r="EO24" s="1561"/>
      <c r="EP24" s="1561"/>
      <c r="EQ24" s="1561"/>
      <c r="ER24" s="1561"/>
      <c r="ES24" s="1561"/>
      <c r="ET24" s="1561"/>
      <c r="EU24" s="1561"/>
      <c r="EV24" s="1561"/>
      <c r="EW24" s="1561"/>
      <c r="EX24" s="1561"/>
      <c r="EY24" s="1561"/>
      <c r="EZ24" s="1561"/>
      <c r="FA24" s="1561"/>
      <c r="FB24" s="1561"/>
      <c r="FC24" s="1561"/>
      <c r="FD24" s="1561"/>
      <c r="FE24" s="1561"/>
      <c r="FF24" s="1561"/>
      <c r="FG24" s="1561"/>
      <c r="FH24" s="1561"/>
      <c r="FI24" s="1561"/>
      <c r="FJ24" s="1561"/>
      <c r="FK24" s="1561"/>
      <c r="FL24" s="1561"/>
      <c r="FM24" s="1561"/>
      <c r="FN24" s="1561"/>
      <c r="FO24" s="1561"/>
      <c r="FP24" s="1561"/>
      <c r="FQ24" s="1561"/>
      <c r="FR24" s="1561"/>
      <c r="FS24" s="1561"/>
      <c r="FT24" s="1561"/>
      <c r="FU24" s="1561"/>
      <c r="FV24" s="1561"/>
      <c r="FW24" s="1561"/>
      <c r="FX24" s="1561"/>
      <c r="FY24" s="1561"/>
      <c r="FZ24" s="1561"/>
      <c r="GA24" s="1561"/>
      <c r="GB24" s="1561"/>
      <c r="GC24" s="1561"/>
      <c r="GD24" s="1561"/>
      <c r="GE24" s="1561"/>
      <c r="GF24" s="1561"/>
      <c r="GG24" s="1561"/>
      <c r="GH24" s="1561"/>
      <c r="GI24" s="1561"/>
      <c r="GJ24" s="1561"/>
      <c r="GK24" s="1561"/>
      <c r="GL24" s="1561"/>
      <c r="GM24" s="1561"/>
      <c r="GN24" s="1561"/>
      <c r="GO24" s="1561"/>
      <c r="GP24" s="1561"/>
      <c r="GQ24" s="1561"/>
      <c r="GR24" s="1561"/>
      <c r="GS24" s="1561"/>
      <c r="GT24" s="1561"/>
      <c r="GU24" s="1561"/>
      <c r="GV24" s="1561"/>
      <c r="GW24" s="1561"/>
      <c r="GX24" s="1561"/>
      <c r="GY24" s="1561"/>
      <c r="GZ24" s="1561"/>
      <c r="HA24" s="1561"/>
      <c r="HB24" s="1561"/>
      <c r="HC24" s="1561"/>
      <c r="HD24" s="1561"/>
      <c r="HE24" s="1561"/>
      <c r="HF24" s="1561"/>
      <c r="HG24" s="1561"/>
      <c r="HH24" s="1561"/>
      <c r="HI24" s="1561"/>
      <c r="HJ24" s="1561"/>
      <c r="HK24" s="1561"/>
      <c r="HL24" s="1561"/>
      <c r="HM24" s="1561"/>
      <c r="HN24" s="1561"/>
      <c r="HO24" s="1561"/>
      <c r="HP24" s="1561"/>
      <c r="HQ24" s="1561"/>
      <c r="HR24" s="1561"/>
      <c r="HS24" s="1561"/>
      <c r="HT24" s="1561"/>
      <c r="HU24" s="1561"/>
      <c r="HV24" s="1561"/>
      <c r="HW24" s="1561"/>
      <c r="HX24" s="1561"/>
      <c r="HY24" s="1561"/>
      <c r="HZ24" s="1561"/>
      <c r="IA24" s="1561"/>
      <c r="IB24" s="1561"/>
      <c r="IC24" s="1561"/>
      <c r="ID24" s="1561"/>
      <c r="IE24" s="1561"/>
      <c r="IF24" s="1561"/>
      <c r="IG24" s="1561"/>
      <c r="IH24" s="1561"/>
      <c r="II24" s="1561"/>
      <c r="IJ24" s="1561"/>
      <c r="IK24" s="1561"/>
      <c r="IL24" s="1561"/>
      <c r="IM24" s="1561"/>
      <c r="IN24" s="1561"/>
      <c r="IO24" s="1561"/>
      <c r="IP24" s="1561"/>
      <c r="IQ24" s="1561"/>
      <c r="IR24" s="1561"/>
      <c r="IS24" s="1561"/>
      <c r="IT24" s="1561"/>
      <c r="IU24" s="1561"/>
    </row>
    <row r="25" spans="1:255">
      <c r="A25" s="2326"/>
      <c r="B25" s="2323" t="s">
        <v>1120</v>
      </c>
      <c r="E25" s="2327"/>
      <c r="F25" s="2736"/>
      <c r="G25" s="2739" t="s">
        <v>4061</v>
      </c>
      <c r="H25" s="2739"/>
      <c r="I25" s="2739"/>
      <c r="J25" s="2739"/>
      <c r="K25" s="2739"/>
      <c r="L25" s="2739"/>
      <c r="M25" s="2738"/>
      <c r="N25" s="2322"/>
      <c r="P25" s="2323"/>
      <c r="Q25" s="2323"/>
      <c r="R25" s="2323"/>
      <c r="S25" s="2325"/>
      <c r="T25" s="1561"/>
      <c r="U25" s="1561"/>
      <c r="V25" s="1561"/>
      <c r="W25" s="1561"/>
      <c r="X25" s="1561"/>
      <c r="Y25" s="1561"/>
      <c r="Z25" s="1561"/>
      <c r="AA25" s="1561"/>
      <c r="AB25" s="1561"/>
      <c r="AC25" s="1561"/>
      <c r="AD25" s="1561"/>
      <c r="AE25" s="1561"/>
      <c r="AF25" s="1561"/>
      <c r="AG25" s="1561"/>
      <c r="AH25" s="1561"/>
      <c r="AI25" s="1561"/>
      <c r="AJ25" s="1561"/>
      <c r="AK25" s="1561"/>
      <c r="AL25" s="1561"/>
      <c r="AM25" s="1561"/>
      <c r="AN25" s="1561"/>
      <c r="AO25" s="1561"/>
      <c r="AP25" s="1561"/>
      <c r="AQ25" s="1561"/>
      <c r="AR25" s="1561"/>
      <c r="AS25" s="1561"/>
      <c r="AT25" s="1561"/>
      <c r="AU25" s="1561"/>
      <c r="AV25" s="1561"/>
      <c r="AW25" s="1561"/>
      <c r="AX25" s="1561"/>
      <c r="AY25" s="1561"/>
      <c r="AZ25" s="1561"/>
      <c r="BA25" s="1561"/>
      <c r="BB25" s="1561"/>
      <c r="BC25" s="1561"/>
      <c r="BD25" s="1561"/>
      <c r="BE25" s="1561"/>
      <c r="BF25" s="1561"/>
      <c r="BG25" s="1561"/>
      <c r="BH25" s="1561"/>
      <c r="BI25" s="1561"/>
      <c r="BJ25" s="1561"/>
      <c r="BK25" s="1561"/>
      <c r="BL25" s="1561"/>
      <c r="BM25" s="1561"/>
      <c r="BN25" s="1561"/>
      <c r="BO25" s="1561"/>
      <c r="BP25" s="1561"/>
      <c r="BQ25" s="1561"/>
      <c r="BR25" s="1561"/>
      <c r="BS25" s="1561"/>
      <c r="BT25" s="1561"/>
      <c r="BU25" s="1561"/>
      <c r="BV25" s="1561"/>
      <c r="BW25" s="1561"/>
      <c r="BX25" s="1561"/>
      <c r="BY25" s="1561"/>
      <c r="BZ25" s="1561"/>
      <c r="CA25" s="1561"/>
      <c r="CB25" s="1561"/>
      <c r="CC25" s="1561"/>
      <c r="CD25" s="1561"/>
      <c r="CE25" s="1561"/>
      <c r="CF25" s="1561"/>
      <c r="CG25" s="1561"/>
      <c r="CH25" s="1561"/>
      <c r="CI25" s="1561"/>
      <c r="CJ25" s="1561"/>
      <c r="CK25" s="1561"/>
      <c r="CL25" s="1561"/>
      <c r="CM25" s="1561"/>
      <c r="CN25" s="1561"/>
      <c r="CO25" s="1561"/>
      <c r="CP25" s="1561"/>
      <c r="CQ25" s="1561"/>
      <c r="CR25" s="1561"/>
      <c r="CS25" s="1561"/>
      <c r="CT25" s="1561"/>
      <c r="CU25" s="1561"/>
      <c r="CV25" s="1561"/>
      <c r="CW25" s="1561"/>
      <c r="CX25" s="1561"/>
      <c r="CY25" s="1561"/>
      <c r="CZ25" s="1561"/>
      <c r="DA25" s="1561"/>
      <c r="DB25" s="1561"/>
      <c r="DC25" s="1561"/>
      <c r="DD25" s="1561"/>
      <c r="DE25" s="1561"/>
      <c r="DF25" s="1561"/>
      <c r="DG25" s="1561"/>
      <c r="DH25" s="1561"/>
      <c r="DI25" s="1561"/>
      <c r="DJ25" s="1561"/>
      <c r="DK25" s="1561"/>
      <c r="DL25" s="1561"/>
      <c r="DM25" s="1561"/>
      <c r="DN25" s="1561"/>
      <c r="DO25" s="1561"/>
      <c r="DP25" s="1561"/>
      <c r="DQ25" s="1561"/>
      <c r="DR25" s="1561"/>
      <c r="DS25" s="1561"/>
      <c r="DT25" s="1561"/>
      <c r="DU25" s="1561"/>
      <c r="DV25" s="1561"/>
      <c r="DW25" s="1561"/>
      <c r="DX25" s="1561"/>
      <c r="DY25" s="1561"/>
      <c r="DZ25" s="1561"/>
      <c r="EA25" s="1561"/>
      <c r="EB25" s="1561"/>
      <c r="EC25" s="1561"/>
      <c r="ED25" s="1561"/>
      <c r="EE25" s="1561"/>
      <c r="EF25" s="1561"/>
      <c r="EG25" s="1561"/>
      <c r="EH25" s="1561"/>
      <c r="EI25" s="1561"/>
      <c r="EJ25" s="1561"/>
      <c r="EK25" s="1561"/>
      <c r="EL25" s="1561"/>
      <c r="EM25" s="1561"/>
      <c r="EN25" s="1561"/>
      <c r="EO25" s="1561"/>
      <c r="EP25" s="1561"/>
      <c r="EQ25" s="1561"/>
      <c r="ER25" s="1561"/>
      <c r="ES25" s="1561"/>
      <c r="ET25" s="1561"/>
      <c r="EU25" s="1561"/>
      <c r="EV25" s="1561"/>
      <c r="EW25" s="1561"/>
      <c r="EX25" s="1561"/>
      <c r="EY25" s="1561"/>
      <c r="EZ25" s="1561"/>
      <c r="FA25" s="1561"/>
      <c r="FB25" s="1561"/>
      <c r="FC25" s="1561"/>
      <c r="FD25" s="1561"/>
      <c r="FE25" s="1561"/>
      <c r="FF25" s="1561"/>
      <c r="FG25" s="1561"/>
      <c r="FH25" s="1561"/>
      <c r="FI25" s="1561"/>
      <c r="FJ25" s="1561"/>
      <c r="FK25" s="1561"/>
      <c r="FL25" s="1561"/>
      <c r="FM25" s="1561"/>
      <c r="FN25" s="1561"/>
      <c r="FO25" s="1561"/>
      <c r="FP25" s="1561"/>
      <c r="FQ25" s="1561"/>
      <c r="FR25" s="1561"/>
      <c r="FS25" s="1561"/>
      <c r="FT25" s="1561"/>
      <c r="FU25" s="1561"/>
      <c r="FV25" s="1561"/>
      <c r="FW25" s="1561"/>
      <c r="FX25" s="1561"/>
      <c r="FY25" s="1561"/>
      <c r="FZ25" s="1561"/>
      <c r="GA25" s="1561"/>
      <c r="GB25" s="1561"/>
      <c r="GC25" s="1561"/>
      <c r="GD25" s="1561"/>
      <c r="GE25" s="1561"/>
      <c r="GF25" s="1561"/>
      <c r="GG25" s="1561"/>
      <c r="GH25" s="1561"/>
      <c r="GI25" s="1561"/>
      <c r="GJ25" s="1561"/>
      <c r="GK25" s="1561"/>
      <c r="GL25" s="1561"/>
      <c r="GM25" s="1561"/>
      <c r="GN25" s="1561"/>
      <c r="GO25" s="1561"/>
      <c r="GP25" s="1561"/>
      <c r="GQ25" s="1561"/>
      <c r="GR25" s="1561"/>
      <c r="GS25" s="1561"/>
      <c r="GT25" s="1561"/>
      <c r="GU25" s="1561"/>
      <c r="GV25" s="1561"/>
      <c r="GW25" s="1561"/>
      <c r="GX25" s="1561"/>
      <c r="GY25" s="1561"/>
      <c r="GZ25" s="1561"/>
      <c r="HA25" s="1561"/>
      <c r="HB25" s="1561"/>
      <c r="HC25" s="1561"/>
      <c r="HD25" s="1561"/>
      <c r="HE25" s="1561"/>
      <c r="HF25" s="1561"/>
      <c r="HG25" s="1561"/>
      <c r="HH25" s="1561"/>
      <c r="HI25" s="1561"/>
      <c r="HJ25" s="1561"/>
      <c r="HK25" s="1561"/>
      <c r="HL25" s="1561"/>
      <c r="HM25" s="1561"/>
      <c r="HN25" s="1561"/>
      <c r="HO25" s="1561"/>
      <c r="HP25" s="1561"/>
      <c r="HQ25" s="1561"/>
      <c r="HR25" s="1561"/>
      <c r="HS25" s="1561"/>
      <c r="HT25" s="1561"/>
      <c r="HU25" s="1561"/>
      <c r="HV25" s="1561"/>
      <c r="HW25" s="1561"/>
      <c r="HX25" s="1561"/>
      <c r="HY25" s="1561"/>
      <c r="HZ25" s="1561"/>
      <c r="IA25" s="1561"/>
      <c r="IB25" s="1561"/>
      <c r="IC25" s="1561"/>
      <c r="ID25" s="1561"/>
      <c r="IE25" s="1561"/>
      <c r="IF25" s="1561"/>
      <c r="IG25" s="1561"/>
      <c r="IH25" s="1561"/>
      <c r="II25" s="1561"/>
      <c r="IJ25" s="1561"/>
      <c r="IK25" s="1561"/>
      <c r="IL25" s="1561"/>
      <c r="IM25" s="1561"/>
      <c r="IN25" s="1561"/>
      <c r="IO25" s="1561"/>
      <c r="IP25" s="1561"/>
      <c r="IQ25" s="1561"/>
      <c r="IR25" s="1561"/>
      <c r="IS25" s="1561"/>
      <c r="IT25" s="1561"/>
      <c r="IU25" s="1561"/>
    </row>
    <row r="26" spans="1:255">
      <c r="A26" s="2326"/>
      <c r="B26" s="2323"/>
      <c r="C26" s="2323"/>
      <c r="D26" s="2323"/>
      <c r="E26" s="2324"/>
      <c r="F26" s="2736"/>
      <c r="G26" s="2739"/>
      <c r="H26" s="2739"/>
      <c r="I26" s="2739"/>
      <c r="J26" s="2739"/>
      <c r="K26" s="2739"/>
      <c r="L26" s="2740"/>
      <c r="M26" s="2738"/>
      <c r="N26" s="2322"/>
      <c r="O26" s="2323"/>
      <c r="P26" s="2323"/>
      <c r="Q26" s="2323"/>
      <c r="R26" s="2323"/>
      <c r="S26" s="2328"/>
      <c r="T26" s="1561"/>
      <c r="U26" s="1561"/>
      <c r="V26" s="1561"/>
      <c r="W26" s="1561"/>
      <c r="X26" s="1561"/>
      <c r="Y26" s="1561"/>
      <c r="Z26" s="1561"/>
      <c r="AA26" s="1561"/>
      <c r="AB26" s="1561"/>
      <c r="AC26" s="1561"/>
      <c r="AD26" s="1561"/>
      <c r="AE26" s="1561"/>
      <c r="AF26" s="1561"/>
      <c r="AG26" s="1561"/>
      <c r="AH26" s="1561"/>
      <c r="AI26" s="1561"/>
      <c r="AJ26" s="1561"/>
      <c r="AK26" s="1561"/>
      <c r="AL26" s="1561"/>
      <c r="AM26" s="1561"/>
      <c r="AN26" s="1561"/>
      <c r="AO26" s="1561"/>
      <c r="AP26" s="1561"/>
      <c r="AQ26" s="1561"/>
      <c r="AR26" s="1561"/>
      <c r="AS26" s="1561"/>
      <c r="AT26" s="1561"/>
      <c r="AU26" s="1561"/>
      <c r="AV26" s="1561"/>
      <c r="AW26" s="1561"/>
      <c r="AX26" s="1561"/>
      <c r="AY26" s="1561"/>
      <c r="AZ26" s="1561"/>
      <c r="BA26" s="1561"/>
      <c r="BB26" s="1561"/>
      <c r="BC26" s="1561"/>
      <c r="BD26" s="1561"/>
      <c r="BE26" s="1561"/>
      <c r="BF26" s="1561"/>
      <c r="BG26" s="1561"/>
      <c r="BH26" s="1561"/>
      <c r="BI26" s="1561"/>
      <c r="BJ26" s="1561"/>
      <c r="BK26" s="1561"/>
      <c r="BL26" s="1561"/>
      <c r="BM26" s="1561"/>
      <c r="BN26" s="1561"/>
      <c r="BO26" s="1561"/>
      <c r="BP26" s="1561"/>
      <c r="BQ26" s="1561"/>
      <c r="BR26" s="1561"/>
      <c r="BS26" s="1561"/>
      <c r="BT26" s="1561"/>
      <c r="BU26" s="1561"/>
      <c r="BV26" s="1561"/>
      <c r="BW26" s="1561"/>
      <c r="BX26" s="1561"/>
      <c r="BY26" s="1561"/>
      <c r="BZ26" s="1561"/>
      <c r="CA26" s="1561"/>
      <c r="CB26" s="1561"/>
      <c r="CC26" s="1561"/>
      <c r="CD26" s="1561"/>
      <c r="CE26" s="1561"/>
      <c r="CF26" s="1561"/>
      <c r="CG26" s="1561"/>
      <c r="CH26" s="1561"/>
      <c r="CI26" s="1561"/>
      <c r="CJ26" s="1561"/>
      <c r="CK26" s="1561"/>
      <c r="CL26" s="1561"/>
      <c r="CM26" s="1561"/>
      <c r="CN26" s="1561"/>
      <c r="CO26" s="1561"/>
      <c r="CP26" s="1561"/>
      <c r="CQ26" s="1561"/>
      <c r="CR26" s="1561"/>
      <c r="CS26" s="1561"/>
      <c r="CT26" s="1561"/>
      <c r="CU26" s="1561"/>
      <c r="CV26" s="1561"/>
      <c r="CW26" s="1561"/>
      <c r="CX26" s="1561"/>
      <c r="CY26" s="1561"/>
      <c r="CZ26" s="1561"/>
      <c r="DA26" s="1561"/>
      <c r="DB26" s="1561"/>
      <c r="DC26" s="1561"/>
      <c r="DD26" s="1561"/>
      <c r="DE26" s="1561"/>
      <c r="DF26" s="1561"/>
      <c r="DG26" s="1561"/>
      <c r="DH26" s="1561"/>
      <c r="DI26" s="1561"/>
      <c r="DJ26" s="1561"/>
      <c r="DK26" s="1561"/>
      <c r="DL26" s="1561"/>
      <c r="DM26" s="1561"/>
      <c r="DN26" s="1561"/>
      <c r="DO26" s="1561"/>
      <c r="DP26" s="1561"/>
      <c r="DQ26" s="1561"/>
      <c r="DR26" s="1561"/>
      <c r="DS26" s="1561"/>
      <c r="DT26" s="1561"/>
      <c r="DU26" s="1561"/>
      <c r="DV26" s="1561"/>
      <c r="DW26" s="1561"/>
      <c r="DX26" s="1561"/>
      <c r="DY26" s="1561"/>
      <c r="DZ26" s="1561"/>
      <c r="EA26" s="1561"/>
      <c r="EB26" s="1561"/>
      <c r="EC26" s="1561"/>
      <c r="ED26" s="1561"/>
      <c r="EE26" s="1561"/>
      <c r="EF26" s="1561"/>
      <c r="EG26" s="1561"/>
      <c r="EH26" s="1561"/>
      <c r="EI26" s="1561"/>
      <c r="EJ26" s="1561"/>
      <c r="EK26" s="1561"/>
      <c r="EL26" s="1561"/>
      <c r="EM26" s="1561"/>
      <c r="EN26" s="1561"/>
      <c r="EO26" s="1561"/>
      <c r="EP26" s="1561"/>
      <c r="EQ26" s="1561"/>
      <c r="ER26" s="1561"/>
      <c r="ES26" s="1561"/>
      <c r="ET26" s="1561"/>
      <c r="EU26" s="1561"/>
      <c r="EV26" s="1561"/>
      <c r="EW26" s="1561"/>
      <c r="EX26" s="1561"/>
      <c r="EY26" s="1561"/>
      <c r="EZ26" s="1561"/>
      <c r="FA26" s="1561"/>
      <c r="FB26" s="1561"/>
      <c r="FC26" s="1561"/>
      <c r="FD26" s="1561"/>
      <c r="FE26" s="1561"/>
      <c r="FF26" s="1561"/>
      <c r="FG26" s="1561"/>
      <c r="FH26" s="1561"/>
      <c r="FI26" s="1561"/>
      <c r="FJ26" s="1561"/>
      <c r="FK26" s="1561"/>
      <c r="FL26" s="1561"/>
      <c r="FM26" s="1561"/>
      <c r="FN26" s="1561"/>
      <c r="FO26" s="1561"/>
      <c r="FP26" s="1561"/>
      <c r="FQ26" s="1561"/>
      <c r="FR26" s="1561"/>
      <c r="FS26" s="1561"/>
      <c r="FT26" s="1561"/>
      <c r="FU26" s="1561"/>
      <c r="FV26" s="1561"/>
      <c r="FW26" s="1561"/>
      <c r="FX26" s="1561"/>
      <c r="FY26" s="1561"/>
      <c r="FZ26" s="1561"/>
      <c r="GA26" s="1561"/>
      <c r="GB26" s="1561"/>
      <c r="GC26" s="1561"/>
      <c r="GD26" s="1561"/>
      <c r="GE26" s="1561"/>
      <c r="GF26" s="1561"/>
      <c r="GG26" s="1561"/>
      <c r="GH26" s="1561"/>
      <c r="GI26" s="1561"/>
      <c r="GJ26" s="1561"/>
      <c r="GK26" s="1561"/>
      <c r="GL26" s="1561"/>
      <c r="GM26" s="1561"/>
      <c r="GN26" s="1561"/>
      <c r="GO26" s="1561"/>
      <c r="GP26" s="1561"/>
      <c r="GQ26" s="1561"/>
      <c r="GR26" s="1561"/>
      <c r="GS26" s="1561"/>
      <c r="GT26" s="1561"/>
      <c r="GU26" s="1561"/>
      <c r="GV26" s="1561"/>
      <c r="GW26" s="1561"/>
      <c r="GX26" s="1561"/>
      <c r="GY26" s="1561"/>
      <c r="GZ26" s="1561"/>
      <c r="HA26" s="1561"/>
      <c r="HB26" s="1561"/>
      <c r="HC26" s="1561"/>
      <c r="HD26" s="1561"/>
      <c r="HE26" s="1561"/>
      <c r="HF26" s="1561"/>
      <c r="HG26" s="1561"/>
      <c r="HH26" s="1561"/>
      <c r="HI26" s="1561"/>
      <c r="HJ26" s="1561"/>
      <c r="HK26" s="1561"/>
      <c r="HL26" s="1561"/>
      <c r="HM26" s="1561"/>
      <c r="HN26" s="1561"/>
      <c r="HO26" s="1561"/>
      <c r="HP26" s="1561"/>
      <c r="HQ26" s="1561"/>
      <c r="HR26" s="1561"/>
      <c r="HS26" s="1561"/>
      <c r="HT26" s="1561"/>
      <c r="HU26" s="1561"/>
      <c r="HV26" s="1561"/>
      <c r="HW26" s="1561"/>
      <c r="HX26" s="1561"/>
      <c r="HY26" s="1561"/>
      <c r="HZ26" s="1561"/>
      <c r="IA26" s="1561"/>
      <c r="IB26" s="1561"/>
      <c r="IC26" s="1561"/>
      <c r="ID26" s="1561"/>
      <c r="IE26" s="1561"/>
      <c r="IF26" s="1561"/>
      <c r="IG26" s="1561"/>
      <c r="IH26" s="1561"/>
      <c r="II26" s="1561"/>
      <c r="IJ26" s="1561"/>
      <c r="IK26" s="1561"/>
      <c r="IL26" s="1561"/>
      <c r="IM26" s="1561"/>
      <c r="IN26" s="1561"/>
      <c r="IO26" s="1561"/>
      <c r="IP26" s="1561"/>
      <c r="IQ26" s="1561"/>
      <c r="IR26" s="1561"/>
      <c r="IS26" s="1561"/>
      <c r="IT26" s="1561"/>
      <c r="IU26" s="1561"/>
    </row>
    <row r="27" spans="1:255">
      <c r="A27" s="2329" t="s">
        <v>1788</v>
      </c>
      <c r="B27" s="2330" t="s">
        <v>1384</v>
      </c>
      <c r="C27" s="2330" t="s">
        <v>1385</v>
      </c>
      <c r="D27" s="2331" t="s">
        <v>1386</v>
      </c>
      <c r="E27" s="2332" t="s">
        <v>1788</v>
      </c>
      <c r="F27" s="3476" t="s">
        <v>1962</v>
      </c>
      <c r="G27" s="3477"/>
      <c r="H27" s="2330"/>
      <c r="I27" s="2330"/>
      <c r="J27" s="2330" t="s">
        <v>1387</v>
      </c>
      <c r="K27" s="2333" t="s">
        <v>1388</v>
      </c>
      <c r="L27" s="2334"/>
      <c r="M27" s="2332"/>
      <c r="N27" s="3463" t="s">
        <v>1389</v>
      </c>
      <c r="O27" s="3464"/>
      <c r="P27" s="3464"/>
      <c r="Q27" s="3464"/>
      <c r="R27" s="3464"/>
      <c r="S27" s="3465"/>
      <c r="T27" s="1561"/>
      <c r="U27" s="1561"/>
      <c r="V27" s="1561"/>
      <c r="W27" s="1561"/>
      <c r="X27" s="1561"/>
      <c r="Y27" s="1561"/>
      <c r="Z27" s="1561"/>
      <c r="AA27" s="1561"/>
      <c r="AB27" s="1561"/>
      <c r="AC27" s="1561"/>
      <c r="AD27" s="1561"/>
      <c r="AE27" s="1561"/>
      <c r="AF27" s="1561"/>
      <c r="AG27" s="1561"/>
      <c r="AH27" s="1561"/>
      <c r="AI27" s="1561"/>
      <c r="AJ27" s="1561"/>
      <c r="AK27" s="1561"/>
      <c r="AL27" s="1561"/>
      <c r="AM27" s="1561"/>
      <c r="AN27" s="1561"/>
      <c r="AO27" s="1561"/>
      <c r="AP27" s="1561"/>
      <c r="AQ27" s="1561"/>
      <c r="AR27" s="1561"/>
      <c r="AS27" s="1561"/>
      <c r="AT27" s="1561"/>
      <c r="AU27" s="1561"/>
      <c r="AV27" s="1561"/>
      <c r="AW27" s="1561"/>
      <c r="AX27" s="1561"/>
      <c r="AY27" s="1561"/>
      <c r="AZ27" s="1561"/>
      <c r="BA27" s="1561"/>
      <c r="BB27" s="1561"/>
      <c r="BC27" s="1561"/>
      <c r="BD27" s="1561"/>
      <c r="BE27" s="1561"/>
      <c r="BF27" s="1561"/>
      <c r="BG27" s="1561"/>
      <c r="BH27" s="1561"/>
      <c r="BI27" s="1561"/>
      <c r="BJ27" s="1561"/>
      <c r="BK27" s="1561"/>
      <c r="BL27" s="1561"/>
      <c r="BM27" s="1561"/>
      <c r="BN27" s="1561"/>
      <c r="BO27" s="1561"/>
      <c r="BP27" s="1561"/>
      <c r="BQ27" s="1561"/>
      <c r="BR27" s="1561"/>
      <c r="BS27" s="1561"/>
      <c r="BT27" s="1561"/>
      <c r="BU27" s="1561"/>
      <c r="BV27" s="1561"/>
      <c r="BW27" s="1561"/>
      <c r="BX27" s="1561"/>
      <c r="BY27" s="1561"/>
      <c r="BZ27" s="1561"/>
      <c r="CA27" s="1561"/>
      <c r="CB27" s="1561"/>
      <c r="CC27" s="1561"/>
      <c r="CD27" s="1561"/>
      <c r="CE27" s="1561"/>
      <c r="CF27" s="1561"/>
      <c r="CG27" s="1561"/>
      <c r="CH27" s="1561"/>
      <c r="CI27" s="1561"/>
      <c r="CJ27" s="1561"/>
      <c r="CK27" s="1561"/>
      <c r="CL27" s="1561"/>
      <c r="CM27" s="1561"/>
      <c r="CN27" s="1561"/>
      <c r="CO27" s="1561"/>
      <c r="CP27" s="1561"/>
      <c r="CQ27" s="1561"/>
      <c r="CR27" s="1561"/>
      <c r="CS27" s="1561"/>
      <c r="CT27" s="1561"/>
      <c r="CU27" s="1561"/>
      <c r="CV27" s="1561"/>
      <c r="CW27" s="1561"/>
      <c r="CX27" s="1561"/>
      <c r="CY27" s="1561"/>
      <c r="CZ27" s="1561"/>
      <c r="DA27" s="1561"/>
      <c r="DB27" s="1561"/>
      <c r="DC27" s="1561"/>
      <c r="DD27" s="1561"/>
      <c r="DE27" s="1561"/>
      <c r="DF27" s="1561"/>
      <c r="DG27" s="1561"/>
      <c r="DH27" s="1561"/>
      <c r="DI27" s="1561"/>
      <c r="DJ27" s="1561"/>
      <c r="DK27" s="1561"/>
      <c r="DL27" s="1561"/>
      <c r="DM27" s="1561"/>
      <c r="DN27" s="1561"/>
      <c r="DO27" s="1561"/>
      <c r="DP27" s="1561"/>
      <c r="DQ27" s="1561"/>
      <c r="DR27" s="1561"/>
      <c r="DS27" s="1561"/>
      <c r="DT27" s="1561"/>
      <c r="DU27" s="1561"/>
      <c r="DV27" s="1561"/>
      <c r="DW27" s="1561"/>
      <c r="DX27" s="1561"/>
      <c r="DY27" s="1561"/>
      <c r="DZ27" s="1561"/>
      <c r="EA27" s="1561"/>
      <c r="EB27" s="1561"/>
      <c r="EC27" s="1561"/>
      <c r="ED27" s="1561"/>
      <c r="EE27" s="1561"/>
      <c r="EF27" s="1561"/>
      <c r="EG27" s="1561"/>
      <c r="EH27" s="1561"/>
      <c r="EI27" s="1561"/>
      <c r="EJ27" s="1561"/>
      <c r="EK27" s="1561"/>
      <c r="EL27" s="1561"/>
      <c r="EM27" s="1561"/>
      <c r="EN27" s="1561"/>
      <c r="EO27" s="1561"/>
      <c r="EP27" s="1561"/>
      <c r="EQ27" s="1561"/>
      <c r="ER27" s="1561"/>
      <c r="ES27" s="1561"/>
      <c r="ET27" s="1561"/>
      <c r="EU27" s="1561"/>
      <c r="EV27" s="1561"/>
      <c r="EW27" s="1561"/>
      <c r="EX27" s="1561"/>
      <c r="EY27" s="1561"/>
      <c r="EZ27" s="1561"/>
      <c r="FA27" s="1561"/>
      <c r="FB27" s="1561"/>
      <c r="FC27" s="1561"/>
      <c r="FD27" s="1561"/>
      <c r="FE27" s="1561"/>
      <c r="FF27" s="1561"/>
      <c r="FG27" s="1561"/>
      <c r="FH27" s="1561"/>
      <c r="FI27" s="1561"/>
      <c r="FJ27" s="1561"/>
      <c r="FK27" s="1561"/>
      <c r="FL27" s="1561"/>
      <c r="FM27" s="1561"/>
      <c r="FN27" s="1561"/>
      <c r="FO27" s="1561"/>
      <c r="FP27" s="1561"/>
      <c r="FQ27" s="1561"/>
      <c r="FR27" s="1561"/>
      <c r="FS27" s="1561"/>
      <c r="FT27" s="1561"/>
      <c r="FU27" s="1561"/>
      <c r="FV27" s="1561"/>
      <c r="FW27" s="1561"/>
      <c r="FX27" s="1561"/>
      <c r="FY27" s="1561"/>
      <c r="FZ27" s="1561"/>
      <c r="GA27" s="1561"/>
      <c r="GB27" s="1561"/>
      <c r="GC27" s="1561"/>
      <c r="GD27" s="1561"/>
      <c r="GE27" s="1561"/>
      <c r="GF27" s="1561"/>
      <c r="GG27" s="1561"/>
      <c r="GH27" s="1561"/>
      <c r="GI27" s="1561"/>
      <c r="GJ27" s="1561"/>
      <c r="GK27" s="1561"/>
      <c r="GL27" s="1561"/>
      <c r="GM27" s="1561"/>
      <c r="GN27" s="1561"/>
      <c r="GO27" s="1561"/>
      <c r="GP27" s="1561"/>
      <c r="GQ27" s="1561"/>
      <c r="GR27" s="1561"/>
      <c r="GS27" s="1561"/>
      <c r="GT27" s="1561"/>
      <c r="GU27" s="1561"/>
      <c r="GV27" s="1561"/>
      <c r="GW27" s="1561"/>
      <c r="GX27" s="1561"/>
      <c r="GY27" s="1561"/>
      <c r="GZ27" s="1561"/>
      <c r="HA27" s="1561"/>
      <c r="HB27" s="1561"/>
      <c r="HC27" s="1561"/>
      <c r="HD27" s="1561"/>
      <c r="HE27" s="1561"/>
      <c r="HF27" s="1561"/>
      <c r="HG27" s="1561"/>
      <c r="HH27" s="1561"/>
      <c r="HI27" s="1561"/>
      <c r="HJ27" s="1561"/>
      <c r="HK27" s="1561"/>
      <c r="HL27" s="1561"/>
      <c r="HM27" s="1561"/>
      <c r="HN27" s="1561"/>
      <c r="HO27" s="1561"/>
      <c r="HP27" s="1561"/>
      <c r="HQ27" s="1561"/>
      <c r="HR27" s="1561"/>
      <c r="HS27" s="1561"/>
      <c r="HT27" s="1561"/>
      <c r="HU27" s="1561"/>
      <c r="HV27" s="1561"/>
      <c r="HW27" s="1561"/>
      <c r="HX27" s="1561"/>
      <c r="HY27" s="1561"/>
      <c r="HZ27" s="1561"/>
      <c r="IA27" s="1561"/>
      <c r="IB27" s="1561"/>
      <c r="IC27" s="1561"/>
      <c r="ID27" s="1561"/>
      <c r="IE27" s="1561"/>
      <c r="IF27" s="1561"/>
      <c r="IG27" s="1561"/>
      <c r="IH27" s="1561"/>
      <c r="II27" s="1561"/>
      <c r="IJ27" s="1561"/>
      <c r="IK27" s="1561"/>
      <c r="IL27" s="1561"/>
      <c r="IM27" s="1561"/>
      <c r="IN27" s="1561"/>
      <c r="IO27" s="1561"/>
      <c r="IP27" s="1561"/>
      <c r="IQ27" s="1561"/>
      <c r="IR27" s="1561"/>
      <c r="IS27" s="1561"/>
      <c r="IT27" s="1561"/>
      <c r="IU27" s="1561"/>
    </row>
    <row r="28" spans="1:255">
      <c r="A28" s="2335"/>
      <c r="B28" s="2336" t="s">
        <v>1390</v>
      </c>
      <c r="C28" s="2336" t="s">
        <v>1390</v>
      </c>
      <c r="D28" s="2336" t="s">
        <v>1390</v>
      </c>
      <c r="E28" s="2337" t="s">
        <v>3592</v>
      </c>
      <c r="F28" s="3468" t="s">
        <v>3593</v>
      </c>
      <c r="G28" s="3469"/>
      <c r="H28" s="2336" t="s">
        <v>1391</v>
      </c>
      <c r="I28" s="2336" t="s">
        <v>1392</v>
      </c>
      <c r="J28" s="2336" t="s">
        <v>1963</v>
      </c>
      <c r="K28" s="2330" t="s">
        <v>3596</v>
      </c>
      <c r="L28" s="2330" t="s">
        <v>3596</v>
      </c>
      <c r="M28" s="2337" t="s">
        <v>1728</v>
      </c>
      <c r="N28" s="3468" t="s">
        <v>3597</v>
      </c>
      <c r="O28" s="3469"/>
      <c r="P28" s="2336" t="s">
        <v>3598</v>
      </c>
      <c r="Q28" s="2336" t="s">
        <v>3599</v>
      </c>
      <c r="R28" s="2336" t="s">
        <v>1393</v>
      </c>
      <c r="S28" s="2338" t="s">
        <v>1728</v>
      </c>
      <c r="T28" s="1561"/>
      <c r="U28" s="1561"/>
      <c r="V28" s="1561"/>
      <c r="W28" s="1561"/>
      <c r="X28" s="1561"/>
      <c r="Y28" s="1561"/>
      <c r="Z28" s="1561"/>
      <c r="AA28" s="1561"/>
      <c r="AB28" s="1561"/>
      <c r="AC28" s="1561"/>
      <c r="AD28" s="1561"/>
      <c r="AE28" s="1561"/>
      <c r="AF28" s="1561"/>
      <c r="AG28" s="1561"/>
      <c r="AH28" s="1561"/>
      <c r="AI28" s="1561"/>
      <c r="AJ28" s="1561"/>
      <c r="AK28" s="1561"/>
      <c r="AL28" s="1561"/>
      <c r="AM28" s="1561"/>
      <c r="AN28" s="1561"/>
      <c r="AO28" s="1561"/>
      <c r="AP28" s="1561"/>
      <c r="AQ28" s="1561"/>
      <c r="AR28" s="1561"/>
      <c r="AS28" s="1561"/>
      <c r="AT28" s="1561"/>
      <c r="AU28" s="1561"/>
      <c r="AV28" s="1561"/>
      <c r="AW28" s="1561"/>
      <c r="AX28" s="1561"/>
      <c r="AY28" s="1561"/>
      <c r="AZ28" s="1561"/>
      <c r="BA28" s="1561"/>
      <c r="BB28" s="1561"/>
      <c r="BC28" s="1561"/>
      <c r="BD28" s="1561"/>
      <c r="BE28" s="1561"/>
      <c r="BF28" s="1561"/>
      <c r="BG28" s="1561"/>
      <c r="BH28" s="1561"/>
      <c r="BI28" s="1561"/>
      <c r="BJ28" s="1561"/>
      <c r="BK28" s="1561"/>
      <c r="BL28" s="1561"/>
      <c r="BM28" s="1561"/>
      <c r="BN28" s="1561"/>
      <c r="BO28" s="1561"/>
      <c r="BP28" s="1561"/>
      <c r="BQ28" s="1561"/>
      <c r="BR28" s="1561"/>
      <c r="BS28" s="1561"/>
      <c r="BT28" s="1561"/>
      <c r="BU28" s="1561"/>
      <c r="BV28" s="1561"/>
      <c r="BW28" s="1561"/>
      <c r="BX28" s="1561"/>
      <c r="BY28" s="1561"/>
      <c r="BZ28" s="1561"/>
      <c r="CA28" s="1561"/>
      <c r="CB28" s="1561"/>
      <c r="CC28" s="1561"/>
      <c r="CD28" s="1561"/>
      <c r="CE28" s="1561"/>
      <c r="CF28" s="1561"/>
      <c r="CG28" s="1561"/>
      <c r="CH28" s="1561"/>
      <c r="CI28" s="1561"/>
      <c r="CJ28" s="1561"/>
      <c r="CK28" s="1561"/>
      <c r="CL28" s="1561"/>
      <c r="CM28" s="1561"/>
      <c r="CN28" s="1561"/>
      <c r="CO28" s="1561"/>
      <c r="CP28" s="1561"/>
      <c r="CQ28" s="1561"/>
      <c r="CR28" s="1561"/>
      <c r="CS28" s="1561"/>
      <c r="CT28" s="1561"/>
      <c r="CU28" s="1561"/>
      <c r="CV28" s="1561"/>
      <c r="CW28" s="1561"/>
      <c r="CX28" s="1561"/>
      <c r="CY28" s="1561"/>
      <c r="CZ28" s="1561"/>
      <c r="DA28" s="1561"/>
      <c r="DB28" s="1561"/>
      <c r="DC28" s="1561"/>
      <c r="DD28" s="1561"/>
      <c r="DE28" s="1561"/>
      <c r="DF28" s="1561"/>
      <c r="DG28" s="1561"/>
      <c r="DH28" s="1561"/>
      <c r="DI28" s="1561"/>
      <c r="DJ28" s="1561"/>
      <c r="DK28" s="1561"/>
      <c r="DL28" s="1561"/>
      <c r="DM28" s="1561"/>
      <c r="DN28" s="1561"/>
      <c r="DO28" s="1561"/>
      <c r="DP28" s="1561"/>
      <c r="DQ28" s="1561"/>
      <c r="DR28" s="1561"/>
      <c r="DS28" s="1561"/>
      <c r="DT28" s="1561"/>
      <c r="DU28" s="1561"/>
      <c r="DV28" s="1561"/>
      <c r="DW28" s="1561"/>
      <c r="DX28" s="1561"/>
      <c r="DY28" s="1561"/>
      <c r="DZ28" s="1561"/>
      <c r="EA28" s="1561"/>
      <c r="EB28" s="1561"/>
      <c r="EC28" s="1561"/>
      <c r="ED28" s="1561"/>
      <c r="EE28" s="1561"/>
      <c r="EF28" s="1561"/>
      <c r="EG28" s="1561"/>
      <c r="EH28" s="1561"/>
      <c r="EI28" s="1561"/>
      <c r="EJ28" s="1561"/>
      <c r="EK28" s="1561"/>
      <c r="EL28" s="1561"/>
      <c r="EM28" s="1561"/>
      <c r="EN28" s="1561"/>
      <c r="EO28" s="1561"/>
      <c r="EP28" s="1561"/>
      <c r="EQ28" s="1561"/>
      <c r="ER28" s="1561"/>
      <c r="ES28" s="1561"/>
      <c r="ET28" s="1561"/>
      <c r="EU28" s="1561"/>
      <c r="EV28" s="1561"/>
      <c r="EW28" s="1561"/>
      <c r="EX28" s="1561"/>
      <c r="EY28" s="1561"/>
      <c r="EZ28" s="1561"/>
      <c r="FA28" s="1561"/>
      <c r="FB28" s="1561"/>
      <c r="FC28" s="1561"/>
      <c r="FD28" s="1561"/>
      <c r="FE28" s="1561"/>
      <c r="FF28" s="1561"/>
      <c r="FG28" s="1561"/>
      <c r="FH28" s="1561"/>
      <c r="FI28" s="1561"/>
      <c r="FJ28" s="1561"/>
      <c r="FK28" s="1561"/>
      <c r="FL28" s="1561"/>
      <c r="FM28" s="1561"/>
      <c r="FN28" s="1561"/>
      <c r="FO28" s="1561"/>
      <c r="FP28" s="1561"/>
      <c r="FQ28" s="1561"/>
      <c r="FR28" s="1561"/>
      <c r="FS28" s="1561"/>
      <c r="FT28" s="1561"/>
      <c r="FU28" s="1561"/>
      <c r="FV28" s="1561"/>
      <c r="FW28" s="1561"/>
      <c r="FX28" s="1561"/>
      <c r="FY28" s="1561"/>
      <c r="FZ28" s="1561"/>
      <c r="GA28" s="1561"/>
      <c r="GB28" s="1561"/>
      <c r="GC28" s="1561"/>
      <c r="GD28" s="1561"/>
      <c r="GE28" s="1561"/>
      <c r="GF28" s="1561"/>
      <c r="GG28" s="1561"/>
      <c r="GH28" s="1561"/>
      <c r="GI28" s="1561"/>
      <c r="GJ28" s="1561"/>
      <c r="GK28" s="1561"/>
      <c r="GL28" s="1561"/>
      <c r="GM28" s="1561"/>
      <c r="GN28" s="1561"/>
      <c r="GO28" s="1561"/>
      <c r="GP28" s="1561"/>
      <c r="GQ28" s="1561"/>
      <c r="GR28" s="1561"/>
      <c r="GS28" s="1561"/>
      <c r="GT28" s="1561"/>
      <c r="GU28" s="1561"/>
      <c r="GV28" s="1561"/>
      <c r="GW28" s="1561"/>
      <c r="GX28" s="1561"/>
      <c r="GY28" s="1561"/>
      <c r="GZ28" s="1561"/>
      <c r="HA28" s="1561"/>
      <c r="HB28" s="1561"/>
      <c r="HC28" s="1561"/>
      <c r="HD28" s="1561"/>
      <c r="HE28" s="1561"/>
      <c r="HF28" s="1561"/>
      <c r="HG28" s="1561"/>
      <c r="HH28" s="1561"/>
      <c r="HI28" s="1561"/>
      <c r="HJ28" s="1561"/>
      <c r="HK28" s="1561"/>
      <c r="HL28" s="1561"/>
      <c r="HM28" s="1561"/>
      <c r="HN28" s="1561"/>
      <c r="HO28" s="1561"/>
      <c r="HP28" s="1561"/>
      <c r="HQ28" s="1561"/>
      <c r="HR28" s="1561"/>
      <c r="HS28" s="1561"/>
      <c r="HT28" s="1561"/>
      <c r="HU28" s="1561"/>
      <c r="HV28" s="1561"/>
      <c r="HW28" s="1561"/>
      <c r="HX28" s="1561"/>
      <c r="HY28" s="1561"/>
      <c r="HZ28" s="1561"/>
      <c r="IA28" s="1561"/>
      <c r="IB28" s="1561"/>
      <c r="IC28" s="1561"/>
      <c r="ID28" s="1561"/>
      <c r="IE28" s="1561"/>
      <c r="IF28" s="1561"/>
      <c r="IG28" s="1561"/>
      <c r="IH28" s="1561"/>
      <c r="II28" s="1561"/>
      <c r="IJ28" s="1561"/>
      <c r="IK28" s="1561"/>
      <c r="IL28" s="1561"/>
      <c r="IM28" s="1561"/>
      <c r="IN28" s="1561"/>
      <c r="IO28" s="1561"/>
      <c r="IP28" s="1561"/>
      <c r="IQ28" s="1561"/>
      <c r="IR28" s="1561"/>
      <c r="IS28" s="1561"/>
      <c r="IT28" s="1561"/>
      <c r="IU28" s="1561"/>
    </row>
    <row r="29" spans="1:255">
      <c r="A29" s="2339" t="s">
        <v>1728</v>
      </c>
      <c r="B29" s="2336" t="s">
        <v>1394</v>
      </c>
      <c r="C29" s="2336" t="s">
        <v>1394</v>
      </c>
      <c r="D29" s="2336" t="s">
        <v>1394</v>
      </c>
      <c r="E29" s="2337" t="s">
        <v>3602</v>
      </c>
      <c r="F29" s="3468" t="s">
        <v>3603</v>
      </c>
      <c r="G29" s="3469"/>
      <c r="H29" s="2336" t="s">
        <v>1395</v>
      </c>
      <c r="I29" s="2336" t="s">
        <v>1395</v>
      </c>
      <c r="J29" s="2336" t="s">
        <v>1396</v>
      </c>
      <c r="K29" s="2336" t="s">
        <v>1397</v>
      </c>
      <c r="L29" s="2336" t="s">
        <v>1970</v>
      </c>
      <c r="M29" s="2337" t="s">
        <v>1731</v>
      </c>
      <c r="N29" s="3468" t="s">
        <v>3608</v>
      </c>
      <c r="O29" s="3469"/>
      <c r="P29" s="2336" t="s">
        <v>3608</v>
      </c>
      <c r="Q29" s="2336" t="s">
        <v>3608</v>
      </c>
      <c r="R29" s="2336" t="s">
        <v>1398</v>
      </c>
      <c r="S29" s="2338" t="s">
        <v>1731</v>
      </c>
      <c r="T29" s="1561"/>
      <c r="U29" s="1561"/>
      <c r="V29" s="1561"/>
      <c r="W29" s="1561"/>
      <c r="X29" s="1561"/>
      <c r="Y29" s="1561"/>
      <c r="Z29" s="1561"/>
      <c r="AA29" s="1561"/>
      <c r="AB29" s="1561"/>
      <c r="AC29" s="1561"/>
      <c r="AD29" s="1561"/>
      <c r="AE29" s="1561"/>
      <c r="AF29" s="1561"/>
      <c r="AG29" s="1561"/>
      <c r="AH29" s="1561"/>
      <c r="AI29" s="1561"/>
      <c r="AJ29" s="1561"/>
      <c r="AK29" s="1561"/>
      <c r="AL29" s="1561"/>
      <c r="AM29" s="1561"/>
      <c r="AN29" s="1561"/>
      <c r="AO29" s="1561"/>
      <c r="AP29" s="1561"/>
      <c r="AQ29" s="1561"/>
      <c r="AR29" s="1561"/>
      <c r="AS29" s="1561"/>
      <c r="AT29" s="1561"/>
      <c r="AU29" s="1561"/>
      <c r="AV29" s="1561"/>
      <c r="AW29" s="1561"/>
      <c r="AX29" s="1561"/>
      <c r="AY29" s="1561"/>
      <c r="AZ29" s="1561"/>
      <c r="BA29" s="1561"/>
      <c r="BB29" s="1561"/>
      <c r="BC29" s="1561"/>
      <c r="BD29" s="1561"/>
      <c r="BE29" s="1561"/>
      <c r="BF29" s="1561"/>
      <c r="BG29" s="1561"/>
      <c r="BH29" s="1561"/>
      <c r="BI29" s="1561"/>
      <c r="BJ29" s="1561"/>
      <c r="BK29" s="1561"/>
      <c r="BL29" s="1561"/>
      <c r="BM29" s="1561"/>
      <c r="BN29" s="1561"/>
      <c r="BO29" s="1561"/>
      <c r="BP29" s="1561"/>
      <c r="BQ29" s="1561"/>
      <c r="BR29" s="1561"/>
      <c r="BS29" s="1561"/>
      <c r="BT29" s="1561"/>
      <c r="BU29" s="1561"/>
      <c r="BV29" s="1561"/>
      <c r="BW29" s="1561"/>
      <c r="BX29" s="1561"/>
      <c r="BY29" s="1561"/>
      <c r="BZ29" s="1561"/>
      <c r="CA29" s="1561"/>
      <c r="CB29" s="1561"/>
      <c r="CC29" s="1561"/>
      <c r="CD29" s="1561"/>
      <c r="CE29" s="1561"/>
      <c r="CF29" s="1561"/>
      <c r="CG29" s="1561"/>
      <c r="CH29" s="1561"/>
      <c r="CI29" s="1561"/>
      <c r="CJ29" s="1561"/>
      <c r="CK29" s="1561"/>
      <c r="CL29" s="1561"/>
      <c r="CM29" s="1561"/>
      <c r="CN29" s="1561"/>
      <c r="CO29" s="1561"/>
      <c r="CP29" s="1561"/>
      <c r="CQ29" s="1561"/>
      <c r="CR29" s="1561"/>
      <c r="CS29" s="1561"/>
      <c r="CT29" s="1561"/>
      <c r="CU29" s="1561"/>
      <c r="CV29" s="1561"/>
      <c r="CW29" s="1561"/>
      <c r="CX29" s="1561"/>
      <c r="CY29" s="1561"/>
      <c r="CZ29" s="1561"/>
      <c r="DA29" s="1561"/>
      <c r="DB29" s="1561"/>
      <c r="DC29" s="1561"/>
      <c r="DD29" s="1561"/>
      <c r="DE29" s="1561"/>
      <c r="DF29" s="1561"/>
      <c r="DG29" s="1561"/>
      <c r="DH29" s="1561"/>
      <c r="DI29" s="1561"/>
      <c r="DJ29" s="1561"/>
      <c r="DK29" s="1561"/>
      <c r="DL29" s="1561"/>
      <c r="DM29" s="1561"/>
      <c r="DN29" s="1561"/>
      <c r="DO29" s="1561"/>
      <c r="DP29" s="1561"/>
      <c r="DQ29" s="1561"/>
      <c r="DR29" s="1561"/>
      <c r="DS29" s="1561"/>
      <c r="DT29" s="1561"/>
      <c r="DU29" s="1561"/>
      <c r="DV29" s="1561"/>
      <c r="DW29" s="1561"/>
      <c r="DX29" s="1561"/>
      <c r="DY29" s="1561"/>
      <c r="DZ29" s="1561"/>
      <c r="EA29" s="1561"/>
      <c r="EB29" s="1561"/>
      <c r="EC29" s="1561"/>
      <c r="ED29" s="1561"/>
      <c r="EE29" s="1561"/>
      <c r="EF29" s="1561"/>
      <c r="EG29" s="1561"/>
      <c r="EH29" s="1561"/>
      <c r="EI29" s="1561"/>
      <c r="EJ29" s="1561"/>
      <c r="EK29" s="1561"/>
      <c r="EL29" s="1561"/>
      <c r="EM29" s="1561"/>
      <c r="EN29" s="1561"/>
      <c r="EO29" s="1561"/>
      <c r="EP29" s="1561"/>
      <c r="EQ29" s="1561"/>
      <c r="ER29" s="1561"/>
      <c r="ES29" s="1561"/>
      <c r="ET29" s="1561"/>
      <c r="EU29" s="1561"/>
      <c r="EV29" s="1561"/>
      <c r="EW29" s="1561"/>
      <c r="EX29" s="1561"/>
      <c r="EY29" s="1561"/>
      <c r="EZ29" s="1561"/>
      <c r="FA29" s="1561"/>
      <c r="FB29" s="1561"/>
      <c r="FC29" s="1561"/>
      <c r="FD29" s="1561"/>
      <c r="FE29" s="1561"/>
      <c r="FF29" s="1561"/>
      <c r="FG29" s="1561"/>
      <c r="FH29" s="1561"/>
      <c r="FI29" s="1561"/>
      <c r="FJ29" s="1561"/>
      <c r="FK29" s="1561"/>
      <c r="FL29" s="1561"/>
      <c r="FM29" s="1561"/>
      <c r="FN29" s="1561"/>
      <c r="FO29" s="1561"/>
      <c r="FP29" s="1561"/>
      <c r="FQ29" s="1561"/>
      <c r="FR29" s="1561"/>
      <c r="FS29" s="1561"/>
      <c r="FT29" s="1561"/>
      <c r="FU29" s="1561"/>
      <c r="FV29" s="1561"/>
      <c r="FW29" s="1561"/>
      <c r="FX29" s="1561"/>
      <c r="FY29" s="1561"/>
      <c r="FZ29" s="1561"/>
      <c r="GA29" s="1561"/>
      <c r="GB29" s="1561"/>
      <c r="GC29" s="1561"/>
      <c r="GD29" s="1561"/>
      <c r="GE29" s="1561"/>
      <c r="GF29" s="1561"/>
      <c r="GG29" s="1561"/>
      <c r="GH29" s="1561"/>
      <c r="GI29" s="1561"/>
      <c r="GJ29" s="1561"/>
      <c r="GK29" s="1561"/>
      <c r="GL29" s="1561"/>
      <c r="GM29" s="1561"/>
      <c r="GN29" s="1561"/>
      <c r="GO29" s="1561"/>
      <c r="GP29" s="1561"/>
      <c r="GQ29" s="1561"/>
      <c r="GR29" s="1561"/>
      <c r="GS29" s="1561"/>
      <c r="GT29" s="1561"/>
      <c r="GU29" s="1561"/>
      <c r="GV29" s="1561"/>
      <c r="GW29" s="1561"/>
      <c r="GX29" s="1561"/>
      <c r="GY29" s="1561"/>
      <c r="GZ29" s="1561"/>
      <c r="HA29" s="1561"/>
      <c r="HB29" s="1561"/>
      <c r="HC29" s="1561"/>
      <c r="HD29" s="1561"/>
      <c r="HE29" s="1561"/>
      <c r="HF29" s="1561"/>
      <c r="HG29" s="1561"/>
      <c r="HH29" s="1561"/>
      <c r="HI29" s="1561"/>
      <c r="HJ29" s="1561"/>
      <c r="HK29" s="1561"/>
      <c r="HL29" s="1561"/>
      <c r="HM29" s="1561"/>
      <c r="HN29" s="1561"/>
      <c r="HO29" s="1561"/>
      <c r="HP29" s="1561"/>
      <c r="HQ29" s="1561"/>
      <c r="HR29" s="1561"/>
      <c r="HS29" s="1561"/>
      <c r="HT29" s="1561"/>
      <c r="HU29" s="1561"/>
      <c r="HV29" s="1561"/>
      <c r="HW29" s="1561"/>
      <c r="HX29" s="1561"/>
      <c r="HY29" s="1561"/>
      <c r="HZ29" s="1561"/>
      <c r="IA29" s="1561"/>
      <c r="IB29" s="1561"/>
      <c r="IC29" s="1561"/>
      <c r="ID29" s="1561"/>
      <c r="IE29" s="1561"/>
      <c r="IF29" s="1561"/>
      <c r="IG29" s="1561"/>
      <c r="IH29" s="1561"/>
      <c r="II29" s="1561"/>
      <c r="IJ29" s="1561"/>
      <c r="IK29" s="1561"/>
      <c r="IL29" s="1561"/>
      <c r="IM29" s="1561"/>
      <c r="IN29" s="1561"/>
      <c r="IO29" s="1561"/>
      <c r="IP29" s="1561"/>
      <c r="IQ29" s="1561"/>
      <c r="IR29" s="1561"/>
      <c r="IS29" s="1561"/>
      <c r="IT29" s="1561"/>
      <c r="IU29" s="1561"/>
    </row>
    <row r="30" spans="1:255">
      <c r="A30" s="2340" t="s">
        <v>1731</v>
      </c>
      <c r="B30" s="2341" t="s">
        <v>3021</v>
      </c>
      <c r="C30" s="2341" t="s">
        <v>3022</v>
      </c>
      <c r="D30" s="2341" t="s">
        <v>3023</v>
      </c>
      <c r="E30" s="2342" t="s">
        <v>3024</v>
      </c>
      <c r="F30" s="3470" t="s">
        <v>2346</v>
      </c>
      <c r="G30" s="3471"/>
      <c r="H30" s="2341" t="s">
        <v>2347</v>
      </c>
      <c r="I30" s="2341" t="s">
        <v>2348</v>
      </c>
      <c r="J30" s="2341" t="s">
        <v>2349</v>
      </c>
      <c r="K30" s="2341" t="s">
        <v>2350</v>
      </c>
      <c r="L30" s="2341" t="s">
        <v>2351</v>
      </c>
      <c r="M30" s="2342"/>
      <c r="N30" s="3470" t="s">
        <v>2352</v>
      </c>
      <c r="O30" s="3471"/>
      <c r="P30" s="2341" t="s">
        <v>2353</v>
      </c>
      <c r="Q30" s="2341" t="s">
        <v>181</v>
      </c>
      <c r="R30" s="2341" t="s">
        <v>182</v>
      </c>
      <c r="S30" s="2343"/>
      <c r="T30" s="1561"/>
      <c r="U30" s="1561" t="s">
        <v>1788</v>
      </c>
      <c r="V30" s="1561"/>
      <c r="W30" s="1561" t="s">
        <v>1788</v>
      </c>
      <c r="X30" s="1561"/>
      <c r="Y30" s="1561" t="s">
        <v>1788</v>
      </c>
      <c r="Z30" s="1561"/>
      <c r="AA30" s="1561" t="s">
        <v>1788</v>
      </c>
      <c r="AB30" s="1561"/>
      <c r="AC30" s="1561"/>
      <c r="AD30" s="1561"/>
      <c r="AE30" s="1561"/>
      <c r="AF30" s="1561"/>
      <c r="AG30" s="1561"/>
      <c r="AH30" s="1561"/>
      <c r="AI30" s="1561"/>
      <c r="AJ30" s="1561"/>
      <c r="AK30" s="1561"/>
      <c r="AL30" s="1561"/>
      <c r="AM30" s="1561"/>
      <c r="AN30" s="1561"/>
      <c r="AO30" s="1561"/>
      <c r="AP30" s="1561"/>
      <c r="AQ30" s="1561"/>
      <c r="AR30" s="1561"/>
      <c r="AS30" s="1561"/>
      <c r="AT30" s="1561"/>
      <c r="AU30" s="1561"/>
      <c r="AV30" s="1561"/>
      <c r="AW30" s="1561"/>
      <c r="AX30" s="1561"/>
      <c r="AY30" s="1561"/>
      <c r="AZ30" s="1561"/>
      <c r="BA30" s="1561"/>
      <c r="BB30" s="1561"/>
      <c r="BC30" s="1561"/>
      <c r="BD30" s="1561"/>
      <c r="BE30" s="1561"/>
      <c r="BF30" s="1561"/>
      <c r="BG30" s="1561"/>
      <c r="BH30" s="1561"/>
      <c r="BI30" s="1561"/>
      <c r="BJ30" s="1561"/>
      <c r="BK30" s="1561"/>
      <c r="BL30" s="1561"/>
      <c r="BM30" s="1561"/>
      <c r="BN30" s="1561"/>
      <c r="BO30" s="1561"/>
      <c r="BP30" s="1561"/>
      <c r="BQ30" s="1561"/>
      <c r="BR30" s="1561"/>
      <c r="BS30" s="1561"/>
      <c r="BT30" s="1561"/>
      <c r="BU30" s="1561"/>
      <c r="BV30" s="1561"/>
      <c r="BW30" s="1561"/>
      <c r="BX30" s="1561"/>
      <c r="BY30" s="1561"/>
      <c r="BZ30" s="1561"/>
      <c r="CA30" s="1561"/>
      <c r="CB30" s="1561"/>
      <c r="CC30" s="1561"/>
      <c r="CD30" s="1561"/>
      <c r="CE30" s="1561"/>
      <c r="CF30" s="1561"/>
      <c r="CG30" s="1561"/>
      <c r="CH30" s="1561"/>
      <c r="CI30" s="1561"/>
      <c r="CJ30" s="1561"/>
      <c r="CK30" s="1561"/>
      <c r="CL30" s="1561"/>
      <c r="CM30" s="1561"/>
      <c r="CN30" s="1561"/>
      <c r="CO30" s="1561"/>
      <c r="CP30" s="1561"/>
      <c r="CQ30" s="1561"/>
      <c r="CR30" s="1561"/>
      <c r="CS30" s="1561"/>
      <c r="CT30" s="1561"/>
      <c r="CU30" s="1561"/>
      <c r="CV30" s="1561"/>
      <c r="CW30" s="1561"/>
      <c r="CX30" s="1561"/>
      <c r="CY30" s="1561"/>
      <c r="CZ30" s="1561"/>
      <c r="DA30" s="1561"/>
      <c r="DB30" s="1561"/>
      <c r="DC30" s="1561"/>
      <c r="DD30" s="1561"/>
      <c r="DE30" s="1561"/>
      <c r="DF30" s="1561"/>
      <c r="DG30" s="1561"/>
      <c r="DH30" s="1561"/>
      <c r="DI30" s="1561"/>
      <c r="DJ30" s="1561"/>
      <c r="DK30" s="1561"/>
      <c r="DL30" s="1561"/>
      <c r="DM30" s="1561"/>
      <c r="DN30" s="1561"/>
      <c r="DO30" s="1561"/>
      <c r="DP30" s="1561"/>
      <c r="DQ30" s="1561"/>
      <c r="DR30" s="1561"/>
      <c r="DS30" s="1561"/>
      <c r="DT30" s="1561"/>
      <c r="DU30" s="1561"/>
      <c r="DV30" s="1561"/>
      <c r="DW30" s="1561"/>
      <c r="DX30" s="1561"/>
      <c r="DY30" s="1561"/>
      <c r="DZ30" s="1561"/>
      <c r="EA30" s="1561"/>
      <c r="EB30" s="1561"/>
      <c r="EC30" s="1561"/>
      <c r="ED30" s="1561"/>
      <c r="EE30" s="1561"/>
      <c r="EF30" s="1561"/>
      <c r="EG30" s="1561"/>
      <c r="EH30" s="1561"/>
      <c r="EI30" s="1561"/>
      <c r="EJ30" s="1561"/>
      <c r="EK30" s="1561"/>
      <c r="EL30" s="1561"/>
      <c r="EM30" s="1561"/>
      <c r="EN30" s="1561"/>
      <c r="EO30" s="1561"/>
      <c r="EP30" s="1561"/>
      <c r="EQ30" s="1561"/>
      <c r="ER30" s="1561"/>
      <c r="ES30" s="1561"/>
      <c r="ET30" s="1561"/>
      <c r="EU30" s="1561"/>
      <c r="EV30" s="1561"/>
      <c r="EW30" s="1561"/>
      <c r="EX30" s="1561"/>
      <c r="EY30" s="1561"/>
      <c r="EZ30" s="1561"/>
      <c r="FA30" s="1561"/>
      <c r="FB30" s="1561"/>
      <c r="FC30" s="1561"/>
      <c r="FD30" s="1561"/>
      <c r="FE30" s="1561"/>
      <c r="FF30" s="1561"/>
      <c r="FG30" s="1561"/>
      <c r="FH30" s="1561"/>
      <c r="FI30" s="1561"/>
      <c r="FJ30" s="1561"/>
      <c r="FK30" s="1561"/>
      <c r="FL30" s="1561"/>
      <c r="FM30" s="1561"/>
      <c r="FN30" s="1561"/>
      <c r="FO30" s="1561"/>
      <c r="FP30" s="1561"/>
      <c r="FQ30" s="1561"/>
      <c r="FR30" s="1561"/>
      <c r="FS30" s="1561"/>
      <c r="FT30" s="1561"/>
      <c r="FU30" s="1561"/>
      <c r="FV30" s="1561"/>
      <c r="FW30" s="1561"/>
      <c r="FX30" s="1561"/>
      <c r="FY30" s="1561"/>
      <c r="FZ30" s="1561"/>
      <c r="GA30" s="1561"/>
      <c r="GB30" s="1561"/>
      <c r="GC30" s="1561"/>
      <c r="GD30" s="1561"/>
      <c r="GE30" s="1561"/>
      <c r="GF30" s="1561"/>
      <c r="GG30" s="1561"/>
      <c r="GH30" s="1561"/>
      <c r="GI30" s="1561"/>
      <c r="GJ30" s="1561"/>
      <c r="GK30" s="1561"/>
      <c r="GL30" s="1561"/>
      <c r="GM30" s="1561"/>
      <c r="GN30" s="1561"/>
      <c r="GO30" s="1561"/>
      <c r="GP30" s="1561"/>
      <c r="GQ30" s="1561"/>
      <c r="GR30" s="1561"/>
      <c r="GS30" s="1561"/>
      <c r="GT30" s="1561"/>
      <c r="GU30" s="1561"/>
      <c r="GV30" s="1561"/>
      <c r="GW30" s="1561"/>
      <c r="GX30" s="1561"/>
      <c r="GY30" s="1561"/>
      <c r="GZ30" s="1561"/>
      <c r="HA30" s="1561"/>
      <c r="HB30" s="1561"/>
      <c r="HC30" s="1561"/>
      <c r="HD30" s="1561"/>
      <c r="HE30" s="1561"/>
      <c r="HF30" s="1561"/>
      <c r="HG30" s="1561"/>
      <c r="HH30" s="1561"/>
      <c r="HI30" s="1561"/>
      <c r="HJ30" s="1561"/>
      <c r="HK30" s="1561"/>
      <c r="HL30" s="1561"/>
      <c r="HM30" s="1561"/>
      <c r="HN30" s="1561"/>
      <c r="HO30" s="1561"/>
      <c r="HP30" s="1561"/>
      <c r="HQ30" s="1561"/>
      <c r="HR30" s="1561"/>
      <c r="HS30" s="1561"/>
      <c r="HT30" s="1561"/>
      <c r="HU30" s="1561"/>
      <c r="HV30" s="1561"/>
      <c r="HW30" s="1561"/>
      <c r="HX30" s="1561"/>
      <c r="HY30" s="1561"/>
      <c r="HZ30" s="1561"/>
      <c r="IA30" s="1561"/>
      <c r="IB30" s="1561"/>
      <c r="IC30" s="1561"/>
      <c r="ID30" s="1561"/>
      <c r="IE30" s="1561"/>
      <c r="IF30" s="1561"/>
      <c r="IG30" s="1561"/>
      <c r="IH30" s="1561"/>
      <c r="II30" s="1561"/>
      <c r="IJ30" s="1561"/>
      <c r="IK30" s="1561"/>
      <c r="IL30" s="1561"/>
      <c r="IM30" s="1561"/>
      <c r="IN30" s="1561"/>
      <c r="IO30" s="1561"/>
      <c r="IP30" s="1561"/>
      <c r="IQ30" s="1561"/>
      <c r="IR30" s="1561"/>
      <c r="IS30" s="1561"/>
      <c r="IT30" s="1561"/>
      <c r="IU30" s="1561"/>
    </row>
    <row r="31" spans="1:255">
      <c r="A31" s="2183" t="s">
        <v>1399</v>
      </c>
      <c r="B31" s="1543" t="s">
        <v>5731</v>
      </c>
      <c r="C31" s="1543" t="s">
        <v>5783</v>
      </c>
      <c r="D31" s="1543" t="s">
        <v>5785</v>
      </c>
      <c r="E31" s="2321" t="s">
        <v>5788</v>
      </c>
      <c r="F31" s="3461"/>
      <c r="G31" s="3462"/>
      <c r="H31" s="1543"/>
      <c r="I31" s="1543" t="s">
        <v>5785</v>
      </c>
      <c r="J31" s="1543"/>
      <c r="K31" s="1878"/>
      <c r="L31" s="1878"/>
      <c r="M31" s="2344">
        <v>1</v>
      </c>
      <c r="N31" s="3461"/>
      <c r="O31" s="3462"/>
      <c r="P31" s="1857"/>
      <c r="Q31" s="1857">
        <v>438239</v>
      </c>
      <c r="R31" s="1857">
        <f t="shared" ref="R31:R45" si="0">SUM(O31:Q31)</f>
        <v>438239</v>
      </c>
      <c r="S31" s="1544">
        <v>1</v>
      </c>
      <c r="T31" s="1561"/>
      <c r="U31" s="1561"/>
      <c r="V31" s="1561" t="s">
        <v>1788</v>
      </c>
      <c r="W31" s="1561"/>
      <c r="X31" s="1561"/>
      <c r="Y31" s="1561"/>
      <c r="Z31" s="1561"/>
      <c r="AA31" s="1561"/>
      <c r="AB31" s="1561"/>
      <c r="AC31" s="1561"/>
      <c r="AD31" s="1561"/>
      <c r="AE31" s="1561"/>
      <c r="AF31" s="1561"/>
      <c r="AG31" s="1561"/>
      <c r="AH31" s="1561"/>
      <c r="AI31" s="1561"/>
      <c r="AJ31" s="1561"/>
      <c r="AK31" s="1561" t="s">
        <v>1788</v>
      </c>
      <c r="AL31" s="1561"/>
      <c r="AM31" s="1561"/>
      <c r="AN31" s="1561"/>
      <c r="AO31" s="1561"/>
      <c r="AP31" s="1561"/>
      <c r="AQ31" s="1561"/>
      <c r="AR31" s="1561"/>
      <c r="AS31" s="1561"/>
      <c r="AT31" s="1561"/>
      <c r="AU31" s="1561"/>
      <c r="AV31" s="1561"/>
      <c r="AW31" s="1561"/>
      <c r="AX31" s="1561"/>
      <c r="AY31" s="1561"/>
      <c r="AZ31" s="1561"/>
      <c r="BA31" s="1561"/>
      <c r="BB31" s="1561"/>
      <c r="BC31" s="1561"/>
      <c r="BD31" s="1561"/>
      <c r="BE31" s="1561"/>
      <c r="BF31" s="1561"/>
      <c r="BG31" s="1561"/>
      <c r="BH31" s="1561"/>
      <c r="BI31" s="1561"/>
      <c r="BJ31" s="1561"/>
      <c r="BK31" s="1561"/>
      <c r="BL31" s="1561"/>
      <c r="BM31" s="1561"/>
      <c r="BN31" s="1561"/>
      <c r="BO31" s="1561"/>
      <c r="BP31" s="1561"/>
      <c r="BQ31" s="1561"/>
      <c r="BR31" s="1561"/>
      <c r="BS31" s="1561"/>
      <c r="BT31" s="1561"/>
      <c r="BU31" s="1561"/>
      <c r="BV31" s="1561"/>
      <c r="BW31" s="1561"/>
      <c r="BX31" s="1561"/>
      <c r="BY31" s="1561"/>
      <c r="BZ31" s="1561"/>
      <c r="CA31" s="1561"/>
      <c r="CB31" s="1561"/>
      <c r="CC31" s="1561"/>
      <c r="CD31" s="1561"/>
      <c r="CE31" s="1561"/>
      <c r="CF31" s="1561"/>
      <c r="CG31" s="1561"/>
      <c r="CH31" s="1561"/>
      <c r="CI31" s="1561"/>
      <c r="CJ31" s="1561"/>
      <c r="CK31" s="1561"/>
      <c r="CL31" s="1561"/>
      <c r="CM31" s="1561"/>
      <c r="CN31" s="1561"/>
      <c r="CO31" s="1561"/>
      <c r="CP31" s="1561"/>
      <c r="CQ31" s="1561"/>
      <c r="CR31" s="1561"/>
      <c r="CS31" s="1561"/>
      <c r="CT31" s="1561"/>
      <c r="CU31" s="1561"/>
      <c r="CV31" s="1561"/>
      <c r="CW31" s="1561"/>
      <c r="CX31" s="1561"/>
      <c r="CY31" s="1561"/>
      <c r="CZ31" s="1561"/>
      <c r="DA31" s="1561"/>
      <c r="DB31" s="1561"/>
      <c r="DC31" s="1561"/>
      <c r="DD31" s="1561"/>
      <c r="DE31" s="1561"/>
      <c r="DF31" s="1561"/>
      <c r="DG31" s="1561"/>
      <c r="DH31" s="1561"/>
      <c r="DI31" s="1561"/>
      <c r="DJ31" s="1561"/>
      <c r="DK31" s="1561"/>
      <c r="DL31" s="1561"/>
      <c r="DM31" s="1561"/>
      <c r="DN31" s="1561"/>
      <c r="DO31" s="1561"/>
      <c r="DP31" s="1561"/>
      <c r="DQ31" s="1561"/>
      <c r="DR31" s="1561"/>
      <c r="DS31" s="1561"/>
      <c r="DT31" s="1561"/>
      <c r="DU31" s="1561"/>
      <c r="DV31" s="1561"/>
      <c r="DW31" s="1561"/>
      <c r="DX31" s="1561"/>
      <c r="DY31" s="1561"/>
      <c r="DZ31" s="1561"/>
      <c r="EA31" s="1561"/>
      <c r="EB31" s="1561"/>
      <c r="EC31" s="1561"/>
      <c r="ED31" s="1561"/>
      <c r="EE31" s="1561"/>
      <c r="EF31" s="1561"/>
      <c r="EG31" s="1561"/>
      <c r="EH31" s="1561"/>
      <c r="EI31" s="1561"/>
      <c r="EJ31" s="1561"/>
      <c r="EK31" s="1561"/>
      <c r="EL31" s="1561"/>
      <c r="EM31" s="1561"/>
      <c r="EN31" s="1561"/>
      <c r="EO31" s="1561"/>
      <c r="EP31" s="1561"/>
      <c r="EQ31" s="1561"/>
      <c r="ER31" s="1561"/>
      <c r="ES31" s="1561"/>
      <c r="ET31" s="1561"/>
      <c r="EU31" s="1561"/>
      <c r="EV31" s="1561"/>
      <c r="EW31" s="1561"/>
      <c r="EX31" s="1561"/>
      <c r="EY31" s="1561"/>
      <c r="EZ31" s="1561"/>
      <c r="FA31" s="1561"/>
      <c r="FB31" s="1561"/>
      <c r="FC31" s="1561"/>
      <c r="FD31" s="1561"/>
      <c r="FE31" s="1561"/>
      <c r="FF31" s="1561"/>
      <c r="FG31" s="1561"/>
      <c r="FH31" s="1561"/>
      <c r="FI31" s="1561"/>
      <c r="FJ31" s="1561"/>
      <c r="FK31" s="1561"/>
      <c r="FL31" s="1561"/>
      <c r="FM31" s="1561"/>
      <c r="FN31" s="1561"/>
      <c r="FO31" s="1561"/>
      <c r="FP31" s="1561"/>
      <c r="FQ31" s="1561"/>
      <c r="FR31" s="1561"/>
      <c r="FS31" s="1561"/>
      <c r="FT31" s="1561"/>
      <c r="FU31" s="1561"/>
      <c r="FV31" s="1561"/>
      <c r="FW31" s="1561"/>
      <c r="FX31" s="1561"/>
      <c r="FY31" s="1561"/>
      <c r="FZ31" s="1561"/>
      <c r="GA31" s="1561"/>
      <c r="GB31" s="1561"/>
      <c r="GC31" s="1561"/>
      <c r="GD31" s="1561"/>
      <c r="GE31" s="1561"/>
      <c r="GF31" s="1561"/>
      <c r="GG31" s="1561"/>
      <c r="GH31" s="1561"/>
      <c r="GI31" s="1561"/>
      <c r="GJ31" s="1561"/>
      <c r="GK31" s="1561"/>
      <c r="GL31" s="1561"/>
      <c r="GM31" s="1561"/>
      <c r="GN31" s="1561"/>
      <c r="GO31" s="1561"/>
      <c r="GP31" s="1561"/>
      <c r="GQ31" s="1561"/>
      <c r="GR31" s="1561"/>
      <c r="GS31" s="1561"/>
      <c r="GT31" s="1561"/>
      <c r="GU31" s="1561"/>
      <c r="GV31" s="1561"/>
      <c r="GW31" s="1561"/>
      <c r="GX31" s="1561"/>
      <c r="GY31" s="1561"/>
      <c r="GZ31" s="1561"/>
      <c r="HA31" s="1561"/>
      <c r="HB31" s="1561"/>
      <c r="HC31" s="1561"/>
      <c r="HD31" s="1561"/>
      <c r="HE31" s="1561"/>
      <c r="HF31" s="1561"/>
      <c r="HG31" s="1561"/>
      <c r="HH31" s="1561"/>
      <c r="HI31" s="1561"/>
      <c r="HJ31" s="1561"/>
      <c r="HK31" s="1561"/>
      <c r="HL31" s="1561"/>
      <c r="HM31" s="1561"/>
      <c r="HN31" s="1561"/>
      <c r="HO31" s="1561"/>
      <c r="HP31" s="1561"/>
      <c r="HQ31" s="1561"/>
      <c r="HR31" s="1561"/>
      <c r="HS31" s="1561"/>
      <c r="HT31" s="1561"/>
      <c r="HU31" s="1561"/>
      <c r="HV31" s="1561"/>
      <c r="HW31" s="1561"/>
      <c r="HX31" s="1561"/>
      <c r="HY31" s="1561"/>
      <c r="HZ31" s="1561"/>
      <c r="IA31" s="1561"/>
      <c r="IB31" s="1561"/>
      <c r="IC31" s="1561"/>
      <c r="ID31" s="1561"/>
      <c r="IE31" s="1561"/>
      <c r="IF31" s="1561"/>
      <c r="IG31" s="1561"/>
      <c r="IH31" s="1561"/>
      <c r="II31" s="1561"/>
      <c r="IJ31" s="1561"/>
      <c r="IK31" s="1561"/>
      <c r="IL31" s="1561"/>
      <c r="IM31" s="1561"/>
      <c r="IN31" s="1561"/>
      <c r="IO31" s="1561"/>
      <c r="IP31" s="1561"/>
      <c r="IQ31" s="1561"/>
      <c r="IR31" s="1561"/>
      <c r="IS31" s="1561"/>
      <c r="IT31" s="1561"/>
      <c r="IU31" s="1561"/>
    </row>
    <row r="32" spans="1:255">
      <c r="A32" s="2183" t="s">
        <v>1400</v>
      </c>
      <c r="B32" s="1543" t="s">
        <v>5732</v>
      </c>
      <c r="C32" s="1543" t="s">
        <v>5784</v>
      </c>
      <c r="D32" s="1543" t="s">
        <v>5785</v>
      </c>
      <c r="E32" s="2321" t="s">
        <v>5789</v>
      </c>
      <c r="F32" s="3461" t="s">
        <v>5790</v>
      </c>
      <c r="G32" s="3462"/>
      <c r="H32" s="1543" t="s">
        <v>5791</v>
      </c>
      <c r="I32" s="1543" t="s">
        <v>5785</v>
      </c>
      <c r="J32" s="1543"/>
      <c r="K32" s="1878"/>
      <c r="L32" s="1878"/>
      <c r="M32" s="2344">
        <v>2</v>
      </c>
      <c r="N32" s="3461" t="s">
        <v>1788</v>
      </c>
      <c r="O32" s="3462"/>
      <c r="P32" s="1878"/>
      <c r="Q32" s="1878">
        <v>1225</v>
      </c>
      <c r="R32" s="1878">
        <f t="shared" si="0"/>
        <v>1225</v>
      </c>
      <c r="S32" s="1544">
        <v>2</v>
      </c>
      <c r="T32" s="1561"/>
      <c r="U32" s="1561"/>
      <c r="V32" s="1561" t="s">
        <v>1788</v>
      </c>
      <c r="W32" s="1561"/>
      <c r="X32" s="1561"/>
      <c r="Y32" s="1561"/>
      <c r="Z32" s="1561"/>
      <c r="AA32" s="1561"/>
      <c r="AB32" s="1561"/>
      <c r="AC32" s="1561"/>
      <c r="AD32" s="1561"/>
      <c r="AE32" s="1561"/>
      <c r="AF32" s="1561"/>
      <c r="AG32" s="1561"/>
      <c r="AH32" s="1561"/>
      <c r="AI32" s="1561"/>
      <c r="AJ32" s="1561"/>
      <c r="AK32" s="1561" t="s">
        <v>1788</v>
      </c>
      <c r="AL32" s="1561"/>
      <c r="AM32" s="1561"/>
      <c r="AN32" s="1561"/>
      <c r="AO32" s="1561"/>
      <c r="AP32" s="1561"/>
      <c r="AQ32" s="1561"/>
      <c r="AR32" s="1561"/>
      <c r="AS32" s="1561"/>
      <c r="AT32" s="1561"/>
      <c r="AU32" s="1561"/>
      <c r="AV32" s="1561"/>
      <c r="AW32" s="1561"/>
      <c r="AX32" s="1561"/>
      <c r="AY32" s="1561"/>
      <c r="AZ32" s="1561"/>
      <c r="BA32" s="1561"/>
      <c r="BB32" s="1561"/>
      <c r="BC32" s="1561"/>
      <c r="BD32" s="1561"/>
      <c r="BE32" s="1561"/>
      <c r="BF32" s="1561"/>
      <c r="BG32" s="1561"/>
      <c r="BH32" s="1561"/>
      <c r="BI32" s="1561"/>
      <c r="BJ32" s="1561"/>
      <c r="BK32" s="1561"/>
      <c r="BL32" s="1561"/>
      <c r="BM32" s="1561"/>
      <c r="BN32" s="1561"/>
      <c r="BO32" s="1561"/>
      <c r="BP32" s="1561"/>
      <c r="BQ32" s="1561"/>
      <c r="BR32" s="1561"/>
      <c r="BS32" s="1561"/>
      <c r="BT32" s="1561"/>
      <c r="BU32" s="1561"/>
      <c r="BV32" s="1561"/>
      <c r="BW32" s="1561"/>
      <c r="BX32" s="1561"/>
      <c r="BY32" s="1561"/>
      <c r="BZ32" s="1561"/>
      <c r="CA32" s="1561"/>
      <c r="CB32" s="1561"/>
      <c r="CC32" s="1561"/>
      <c r="CD32" s="1561"/>
      <c r="CE32" s="1561"/>
      <c r="CF32" s="1561"/>
      <c r="CG32" s="1561"/>
      <c r="CH32" s="1561"/>
      <c r="CI32" s="1561"/>
      <c r="CJ32" s="1561"/>
      <c r="CK32" s="1561"/>
      <c r="CL32" s="1561"/>
      <c r="CM32" s="1561"/>
      <c r="CN32" s="1561"/>
      <c r="CO32" s="1561"/>
      <c r="CP32" s="1561"/>
      <c r="CQ32" s="1561"/>
      <c r="CR32" s="1561"/>
      <c r="CS32" s="1561"/>
      <c r="CT32" s="1561"/>
      <c r="CU32" s="1561"/>
      <c r="CV32" s="1561"/>
      <c r="CW32" s="1561"/>
      <c r="CX32" s="1561"/>
      <c r="CY32" s="1561"/>
      <c r="CZ32" s="1561"/>
      <c r="DA32" s="1561"/>
      <c r="DB32" s="1561"/>
      <c r="DC32" s="1561"/>
      <c r="DD32" s="1561"/>
      <c r="DE32" s="1561"/>
      <c r="DF32" s="1561"/>
      <c r="DG32" s="1561"/>
      <c r="DH32" s="1561"/>
      <c r="DI32" s="1561"/>
      <c r="DJ32" s="1561"/>
      <c r="DK32" s="1561"/>
      <c r="DL32" s="1561"/>
      <c r="DM32" s="1561"/>
      <c r="DN32" s="1561"/>
      <c r="DO32" s="1561"/>
      <c r="DP32" s="1561"/>
      <c r="DQ32" s="1561"/>
      <c r="DR32" s="1561"/>
      <c r="DS32" s="1561"/>
      <c r="DT32" s="1561"/>
      <c r="DU32" s="1561"/>
      <c r="DV32" s="1561"/>
      <c r="DW32" s="1561"/>
      <c r="DX32" s="1561"/>
      <c r="DY32" s="1561"/>
      <c r="DZ32" s="1561"/>
      <c r="EA32" s="1561"/>
      <c r="EB32" s="1561"/>
      <c r="EC32" s="1561"/>
      <c r="ED32" s="1561"/>
      <c r="EE32" s="1561"/>
      <c r="EF32" s="1561"/>
      <c r="EG32" s="1561"/>
      <c r="EH32" s="1561"/>
      <c r="EI32" s="1561"/>
      <c r="EJ32" s="1561"/>
      <c r="EK32" s="1561"/>
      <c r="EL32" s="1561"/>
      <c r="EM32" s="1561"/>
      <c r="EN32" s="1561"/>
      <c r="EO32" s="1561"/>
      <c r="EP32" s="1561"/>
      <c r="EQ32" s="1561"/>
      <c r="ER32" s="1561"/>
      <c r="ES32" s="1561"/>
      <c r="ET32" s="1561"/>
      <c r="EU32" s="1561"/>
      <c r="EV32" s="1561"/>
      <c r="EW32" s="1561"/>
      <c r="EX32" s="1561"/>
      <c r="EY32" s="1561"/>
      <c r="EZ32" s="1561"/>
      <c r="FA32" s="1561"/>
      <c r="FB32" s="1561"/>
      <c r="FC32" s="1561"/>
      <c r="FD32" s="1561"/>
      <c r="FE32" s="1561"/>
      <c r="FF32" s="1561"/>
      <c r="FG32" s="1561"/>
      <c r="FH32" s="1561"/>
      <c r="FI32" s="1561"/>
      <c r="FJ32" s="1561"/>
      <c r="FK32" s="1561"/>
      <c r="FL32" s="1561"/>
      <c r="FM32" s="1561"/>
      <c r="FN32" s="1561"/>
      <c r="FO32" s="1561"/>
      <c r="FP32" s="1561"/>
      <c r="FQ32" s="1561"/>
      <c r="FR32" s="1561"/>
      <c r="FS32" s="1561"/>
      <c r="FT32" s="1561"/>
      <c r="FU32" s="1561"/>
      <c r="FV32" s="1561"/>
      <c r="FW32" s="1561"/>
      <c r="FX32" s="1561"/>
      <c r="FY32" s="1561"/>
      <c r="FZ32" s="1561"/>
      <c r="GA32" s="1561"/>
      <c r="GB32" s="1561"/>
      <c r="GC32" s="1561"/>
      <c r="GD32" s="1561"/>
      <c r="GE32" s="1561"/>
      <c r="GF32" s="1561"/>
      <c r="GG32" s="1561"/>
      <c r="GH32" s="1561"/>
      <c r="GI32" s="1561"/>
      <c r="GJ32" s="1561"/>
      <c r="GK32" s="1561"/>
      <c r="GL32" s="1561"/>
      <c r="GM32" s="1561"/>
      <c r="GN32" s="1561"/>
      <c r="GO32" s="1561"/>
      <c r="GP32" s="1561"/>
      <c r="GQ32" s="1561"/>
      <c r="GR32" s="1561"/>
      <c r="GS32" s="1561"/>
      <c r="GT32" s="1561"/>
      <c r="GU32" s="1561"/>
      <c r="GV32" s="1561"/>
      <c r="GW32" s="1561"/>
      <c r="GX32" s="1561"/>
      <c r="GY32" s="1561"/>
      <c r="GZ32" s="1561"/>
      <c r="HA32" s="1561"/>
      <c r="HB32" s="1561"/>
      <c r="HC32" s="1561"/>
      <c r="HD32" s="1561"/>
      <c r="HE32" s="1561"/>
      <c r="HF32" s="1561"/>
      <c r="HG32" s="1561"/>
      <c r="HH32" s="1561"/>
      <c r="HI32" s="1561"/>
      <c r="HJ32" s="1561"/>
      <c r="HK32" s="1561"/>
      <c r="HL32" s="1561"/>
      <c r="HM32" s="1561"/>
      <c r="HN32" s="1561"/>
      <c r="HO32" s="1561"/>
      <c r="HP32" s="1561"/>
      <c r="HQ32" s="1561"/>
      <c r="HR32" s="1561"/>
      <c r="HS32" s="1561"/>
      <c r="HT32" s="1561"/>
      <c r="HU32" s="1561"/>
      <c r="HV32" s="1561"/>
      <c r="HW32" s="1561"/>
      <c r="HX32" s="1561"/>
      <c r="HY32" s="1561"/>
      <c r="HZ32" s="1561"/>
      <c r="IA32" s="1561"/>
      <c r="IB32" s="1561"/>
      <c r="IC32" s="1561"/>
      <c r="ID32" s="1561"/>
      <c r="IE32" s="1561"/>
      <c r="IF32" s="1561"/>
      <c r="IG32" s="1561"/>
      <c r="IH32" s="1561"/>
      <c r="II32" s="1561"/>
      <c r="IJ32" s="1561"/>
      <c r="IK32" s="1561"/>
      <c r="IL32" s="1561"/>
      <c r="IM32" s="1561"/>
      <c r="IN32" s="1561"/>
      <c r="IO32" s="1561"/>
      <c r="IP32" s="1561"/>
      <c r="IQ32" s="1561"/>
      <c r="IR32" s="1561"/>
      <c r="IS32" s="1561"/>
      <c r="IT32" s="1561"/>
      <c r="IU32" s="1561"/>
    </row>
    <row r="33" spans="1:255">
      <c r="A33" s="2183" t="s">
        <v>1401</v>
      </c>
      <c r="B33" s="1543" t="s">
        <v>5733</v>
      </c>
      <c r="C33" s="1543" t="s">
        <v>5784</v>
      </c>
      <c r="D33" s="1543" t="s">
        <v>5785</v>
      </c>
      <c r="E33" s="2321" t="s">
        <v>5789</v>
      </c>
      <c r="F33" s="3461" t="s">
        <v>5790</v>
      </c>
      <c r="G33" s="3462"/>
      <c r="H33" s="1543" t="s">
        <v>5791</v>
      </c>
      <c r="I33" s="1543" t="s">
        <v>5785</v>
      </c>
      <c r="J33" s="1543"/>
      <c r="K33" s="1878"/>
      <c r="L33" s="1878"/>
      <c r="M33" s="2344">
        <v>3</v>
      </c>
      <c r="N33" s="3461"/>
      <c r="O33" s="3462"/>
      <c r="P33" s="1878"/>
      <c r="Q33" s="1878">
        <v>46129</v>
      </c>
      <c r="R33" s="1878">
        <f t="shared" si="0"/>
        <v>46129</v>
      </c>
      <c r="S33" s="1544">
        <v>3</v>
      </c>
      <c r="T33" s="1561"/>
      <c r="U33" s="1561"/>
      <c r="V33" s="1561" t="s">
        <v>1788</v>
      </c>
      <c r="W33" s="1561"/>
      <c r="X33" s="1561"/>
      <c r="Y33" s="1561"/>
      <c r="Z33" s="1561"/>
      <c r="AA33" s="1561"/>
      <c r="AB33" s="1561"/>
      <c r="AC33" s="1561"/>
      <c r="AD33" s="1561"/>
      <c r="AE33" s="1561"/>
      <c r="AF33" s="1561"/>
      <c r="AG33" s="1561"/>
      <c r="AH33" s="1561"/>
      <c r="AI33" s="1561"/>
      <c r="AJ33" s="1561"/>
      <c r="AK33" s="1561" t="s">
        <v>1788</v>
      </c>
      <c r="AL33" s="1561"/>
      <c r="AM33" s="1561"/>
      <c r="AN33" s="1561"/>
      <c r="AO33" s="1561"/>
      <c r="AP33" s="1561"/>
      <c r="AQ33" s="1561"/>
      <c r="AR33" s="1561"/>
      <c r="AS33" s="1561"/>
      <c r="AT33" s="1561"/>
      <c r="AU33" s="1561"/>
      <c r="AV33" s="1561"/>
      <c r="AW33" s="1561"/>
      <c r="AX33" s="1561"/>
      <c r="AY33" s="1561"/>
      <c r="AZ33" s="1561"/>
      <c r="BA33" s="1561"/>
      <c r="BB33" s="1561"/>
      <c r="BC33" s="1561"/>
      <c r="BD33" s="1561"/>
      <c r="BE33" s="1561"/>
      <c r="BF33" s="1561"/>
      <c r="BG33" s="1561"/>
      <c r="BH33" s="1561"/>
      <c r="BI33" s="1561"/>
      <c r="BJ33" s="1561"/>
      <c r="BK33" s="1561"/>
      <c r="BL33" s="1561"/>
      <c r="BM33" s="1561"/>
      <c r="BN33" s="1561"/>
      <c r="BO33" s="1561"/>
      <c r="BP33" s="1561"/>
      <c r="BQ33" s="1561"/>
      <c r="BR33" s="1561"/>
      <c r="BS33" s="1561"/>
      <c r="BT33" s="1561"/>
      <c r="BU33" s="1561"/>
      <c r="BV33" s="1561"/>
      <c r="BW33" s="1561"/>
      <c r="BX33" s="1561"/>
      <c r="BY33" s="1561"/>
      <c r="BZ33" s="1561"/>
      <c r="CA33" s="1561"/>
      <c r="CB33" s="1561"/>
      <c r="CC33" s="1561"/>
      <c r="CD33" s="1561"/>
      <c r="CE33" s="1561"/>
      <c r="CF33" s="1561"/>
      <c r="CG33" s="1561"/>
      <c r="CH33" s="1561"/>
      <c r="CI33" s="1561"/>
      <c r="CJ33" s="1561"/>
      <c r="CK33" s="1561"/>
      <c r="CL33" s="1561"/>
      <c r="CM33" s="1561"/>
      <c r="CN33" s="1561"/>
      <c r="CO33" s="1561"/>
      <c r="CP33" s="1561"/>
      <c r="CQ33" s="1561"/>
      <c r="CR33" s="1561"/>
      <c r="CS33" s="1561"/>
      <c r="CT33" s="1561"/>
      <c r="CU33" s="1561"/>
      <c r="CV33" s="1561"/>
      <c r="CW33" s="1561"/>
      <c r="CX33" s="1561"/>
      <c r="CY33" s="1561"/>
      <c r="CZ33" s="1561"/>
      <c r="DA33" s="1561"/>
      <c r="DB33" s="1561"/>
      <c r="DC33" s="1561"/>
      <c r="DD33" s="1561"/>
      <c r="DE33" s="1561"/>
      <c r="DF33" s="1561"/>
      <c r="DG33" s="1561"/>
      <c r="DH33" s="1561"/>
      <c r="DI33" s="1561"/>
      <c r="DJ33" s="1561"/>
      <c r="DK33" s="1561"/>
      <c r="DL33" s="1561"/>
      <c r="DM33" s="1561"/>
      <c r="DN33" s="1561"/>
      <c r="DO33" s="1561"/>
      <c r="DP33" s="1561"/>
      <c r="DQ33" s="1561"/>
      <c r="DR33" s="1561"/>
      <c r="DS33" s="1561"/>
      <c r="DT33" s="1561"/>
      <c r="DU33" s="1561"/>
      <c r="DV33" s="1561"/>
      <c r="DW33" s="1561"/>
      <c r="DX33" s="1561"/>
      <c r="DY33" s="1561"/>
      <c r="DZ33" s="1561"/>
      <c r="EA33" s="1561"/>
      <c r="EB33" s="1561"/>
      <c r="EC33" s="1561"/>
      <c r="ED33" s="1561"/>
      <c r="EE33" s="1561"/>
      <c r="EF33" s="1561"/>
      <c r="EG33" s="1561"/>
      <c r="EH33" s="1561"/>
      <c r="EI33" s="1561"/>
      <c r="EJ33" s="1561"/>
      <c r="EK33" s="1561"/>
      <c r="EL33" s="1561"/>
      <c r="EM33" s="1561"/>
      <c r="EN33" s="1561"/>
      <c r="EO33" s="1561"/>
      <c r="EP33" s="1561"/>
      <c r="EQ33" s="1561"/>
      <c r="ER33" s="1561"/>
      <c r="ES33" s="1561"/>
      <c r="ET33" s="1561"/>
      <c r="EU33" s="1561"/>
      <c r="EV33" s="1561"/>
      <c r="EW33" s="1561"/>
      <c r="EX33" s="1561"/>
      <c r="EY33" s="1561"/>
      <c r="EZ33" s="1561"/>
      <c r="FA33" s="1561"/>
      <c r="FB33" s="1561"/>
      <c r="FC33" s="1561"/>
      <c r="FD33" s="1561"/>
      <c r="FE33" s="1561"/>
      <c r="FF33" s="1561"/>
      <c r="FG33" s="1561"/>
      <c r="FH33" s="1561"/>
      <c r="FI33" s="1561"/>
      <c r="FJ33" s="1561"/>
      <c r="FK33" s="1561"/>
      <c r="FL33" s="1561"/>
      <c r="FM33" s="1561"/>
      <c r="FN33" s="1561"/>
      <c r="FO33" s="1561"/>
      <c r="FP33" s="1561"/>
      <c r="FQ33" s="1561"/>
      <c r="FR33" s="1561"/>
      <c r="FS33" s="1561"/>
      <c r="FT33" s="1561"/>
      <c r="FU33" s="1561"/>
      <c r="FV33" s="1561"/>
      <c r="FW33" s="1561"/>
      <c r="FX33" s="1561"/>
      <c r="FY33" s="1561"/>
      <c r="FZ33" s="1561"/>
      <c r="GA33" s="1561"/>
      <c r="GB33" s="1561"/>
      <c r="GC33" s="1561"/>
      <c r="GD33" s="1561"/>
      <c r="GE33" s="1561"/>
      <c r="GF33" s="1561"/>
      <c r="GG33" s="1561"/>
      <c r="GH33" s="1561"/>
      <c r="GI33" s="1561"/>
      <c r="GJ33" s="1561"/>
      <c r="GK33" s="1561"/>
      <c r="GL33" s="1561"/>
      <c r="GM33" s="1561"/>
      <c r="GN33" s="1561"/>
      <c r="GO33" s="1561"/>
      <c r="GP33" s="1561"/>
      <c r="GQ33" s="1561"/>
      <c r="GR33" s="1561"/>
      <c r="GS33" s="1561"/>
      <c r="GT33" s="1561"/>
      <c r="GU33" s="1561"/>
      <c r="GV33" s="1561"/>
      <c r="GW33" s="1561"/>
      <c r="GX33" s="1561"/>
      <c r="GY33" s="1561"/>
      <c r="GZ33" s="1561"/>
      <c r="HA33" s="1561"/>
      <c r="HB33" s="1561"/>
      <c r="HC33" s="1561"/>
      <c r="HD33" s="1561"/>
      <c r="HE33" s="1561"/>
      <c r="HF33" s="1561"/>
      <c r="HG33" s="1561"/>
      <c r="HH33" s="1561"/>
      <c r="HI33" s="1561"/>
      <c r="HJ33" s="1561"/>
      <c r="HK33" s="1561"/>
      <c r="HL33" s="1561"/>
      <c r="HM33" s="1561"/>
      <c r="HN33" s="1561"/>
      <c r="HO33" s="1561"/>
      <c r="HP33" s="1561"/>
      <c r="HQ33" s="1561"/>
      <c r="HR33" s="1561"/>
      <c r="HS33" s="1561"/>
      <c r="HT33" s="1561"/>
      <c r="HU33" s="1561"/>
      <c r="HV33" s="1561"/>
      <c r="HW33" s="1561"/>
      <c r="HX33" s="1561"/>
      <c r="HY33" s="1561"/>
      <c r="HZ33" s="1561"/>
      <c r="IA33" s="1561"/>
      <c r="IB33" s="1561"/>
      <c r="IC33" s="1561"/>
      <c r="ID33" s="1561"/>
      <c r="IE33" s="1561"/>
      <c r="IF33" s="1561"/>
      <c r="IG33" s="1561"/>
      <c r="IH33" s="1561"/>
      <c r="II33" s="1561"/>
      <c r="IJ33" s="1561"/>
      <c r="IK33" s="1561"/>
      <c r="IL33" s="1561"/>
      <c r="IM33" s="1561"/>
      <c r="IN33" s="1561"/>
      <c r="IO33" s="1561"/>
      <c r="IP33" s="1561"/>
      <c r="IQ33" s="1561"/>
      <c r="IR33" s="1561"/>
      <c r="IS33" s="1561"/>
      <c r="IT33" s="1561"/>
      <c r="IU33" s="1561"/>
    </row>
    <row r="34" spans="1:255">
      <c r="A34" s="2183" t="s">
        <v>1402</v>
      </c>
      <c r="B34" s="1543" t="s">
        <v>5734</v>
      </c>
      <c r="C34" s="1543" t="s">
        <v>5784</v>
      </c>
      <c r="D34" s="1543" t="s">
        <v>5785</v>
      </c>
      <c r="E34" s="2321" t="s">
        <v>5789</v>
      </c>
      <c r="F34" s="3461" t="s">
        <v>5790</v>
      </c>
      <c r="G34" s="3462"/>
      <c r="H34" s="1543" t="s">
        <v>5791</v>
      </c>
      <c r="I34" s="1543" t="s">
        <v>5785</v>
      </c>
      <c r="J34" s="1543"/>
      <c r="K34" s="1878"/>
      <c r="L34" s="1878"/>
      <c r="M34" s="2344">
        <v>4</v>
      </c>
      <c r="N34" s="3461"/>
      <c r="O34" s="3462"/>
      <c r="P34" s="1878"/>
      <c r="Q34" s="1878">
        <v>-10734</v>
      </c>
      <c r="R34" s="1878">
        <f t="shared" si="0"/>
        <v>-10734</v>
      </c>
      <c r="S34" s="1544">
        <v>4</v>
      </c>
      <c r="T34" s="1561"/>
      <c r="U34" s="1561"/>
      <c r="V34" s="1561" t="s">
        <v>1788</v>
      </c>
      <c r="W34" s="1561"/>
      <c r="X34" s="1561"/>
      <c r="Y34" s="1561"/>
      <c r="Z34" s="1561"/>
      <c r="AA34" s="1561"/>
      <c r="AB34" s="1561"/>
      <c r="AC34" s="1561"/>
      <c r="AD34" s="1561"/>
      <c r="AE34" s="1561"/>
      <c r="AF34" s="1561"/>
      <c r="AG34" s="1561"/>
      <c r="AH34" s="1561"/>
      <c r="AI34" s="1561"/>
      <c r="AJ34" s="1561"/>
      <c r="AK34" s="1561" t="s">
        <v>1788</v>
      </c>
      <c r="AL34" s="1561"/>
      <c r="AM34" s="1561"/>
      <c r="AN34" s="1561"/>
      <c r="AO34" s="1561"/>
      <c r="AP34" s="1561"/>
      <c r="AQ34" s="1561"/>
      <c r="AR34" s="1561"/>
      <c r="AS34" s="1561"/>
      <c r="AT34" s="1561"/>
      <c r="AU34" s="1561"/>
      <c r="AV34" s="1561"/>
      <c r="AW34" s="1561"/>
      <c r="AX34" s="1561"/>
      <c r="AY34" s="1561"/>
      <c r="AZ34" s="1561"/>
      <c r="BA34" s="1561"/>
      <c r="BB34" s="1561"/>
      <c r="BC34" s="1561"/>
      <c r="BD34" s="1561"/>
      <c r="BE34" s="1561"/>
      <c r="BF34" s="1561"/>
      <c r="BG34" s="1561"/>
      <c r="BH34" s="1561"/>
      <c r="BI34" s="1561"/>
      <c r="BJ34" s="1561"/>
      <c r="BK34" s="1561"/>
      <c r="BL34" s="1561"/>
      <c r="BM34" s="1561"/>
      <c r="BN34" s="1561"/>
      <c r="BO34" s="1561"/>
      <c r="BP34" s="1561"/>
      <c r="BQ34" s="1561"/>
      <c r="BR34" s="1561"/>
      <c r="BS34" s="1561"/>
      <c r="BT34" s="1561"/>
      <c r="BU34" s="1561"/>
      <c r="BV34" s="1561"/>
      <c r="BW34" s="1561"/>
      <c r="BX34" s="1561"/>
      <c r="BY34" s="1561"/>
      <c r="BZ34" s="1561"/>
      <c r="CA34" s="1561"/>
      <c r="CB34" s="1561"/>
      <c r="CC34" s="1561"/>
      <c r="CD34" s="1561"/>
      <c r="CE34" s="1561"/>
      <c r="CF34" s="1561"/>
      <c r="CG34" s="1561"/>
      <c r="CH34" s="1561"/>
      <c r="CI34" s="1561"/>
      <c r="CJ34" s="1561"/>
      <c r="CK34" s="1561"/>
      <c r="CL34" s="1561"/>
      <c r="CM34" s="1561"/>
      <c r="CN34" s="1561"/>
      <c r="CO34" s="1561"/>
      <c r="CP34" s="1561"/>
      <c r="CQ34" s="1561"/>
      <c r="CR34" s="1561"/>
      <c r="CS34" s="1561"/>
      <c r="CT34" s="1561"/>
      <c r="CU34" s="1561"/>
      <c r="CV34" s="1561"/>
      <c r="CW34" s="1561"/>
      <c r="CX34" s="1561"/>
      <c r="CY34" s="1561"/>
      <c r="CZ34" s="1561"/>
      <c r="DA34" s="1561"/>
      <c r="DB34" s="1561"/>
      <c r="DC34" s="1561"/>
      <c r="DD34" s="1561"/>
      <c r="DE34" s="1561"/>
      <c r="DF34" s="1561"/>
      <c r="DG34" s="1561"/>
      <c r="DH34" s="1561"/>
      <c r="DI34" s="1561"/>
      <c r="DJ34" s="1561"/>
      <c r="DK34" s="1561"/>
      <c r="DL34" s="1561"/>
      <c r="DM34" s="1561"/>
      <c r="DN34" s="1561"/>
      <c r="DO34" s="1561"/>
      <c r="DP34" s="1561"/>
      <c r="DQ34" s="1561"/>
      <c r="DR34" s="1561"/>
      <c r="DS34" s="1561"/>
      <c r="DT34" s="1561"/>
      <c r="DU34" s="1561"/>
      <c r="DV34" s="1561"/>
      <c r="DW34" s="1561"/>
      <c r="DX34" s="1561"/>
      <c r="DY34" s="1561"/>
      <c r="DZ34" s="1561"/>
      <c r="EA34" s="1561"/>
      <c r="EB34" s="1561"/>
      <c r="EC34" s="1561"/>
      <c r="ED34" s="1561"/>
      <c r="EE34" s="1561"/>
      <c r="EF34" s="1561"/>
      <c r="EG34" s="1561"/>
      <c r="EH34" s="1561"/>
      <c r="EI34" s="1561"/>
      <c r="EJ34" s="1561"/>
      <c r="EK34" s="1561"/>
      <c r="EL34" s="1561"/>
      <c r="EM34" s="1561"/>
      <c r="EN34" s="1561"/>
      <c r="EO34" s="1561"/>
      <c r="EP34" s="1561"/>
      <c r="EQ34" s="1561"/>
      <c r="ER34" s="1561"/>
      <c r="ES34" s="1561"/>
      <c r="ET34" s="1561"/>
      <c r="EU34" s="1561"/>
      <c r="EV34" s="1561"/>
      <c r="EW34" s="1561"/>
      <c r="EX34" s="1561"/>
      <c r="EY34" s="1561"/>
      <c r="EZ34" s="1561"/>
      <c r="FA34" s="1561"/>
      <c r="FB34" s="1561"/>
      <c r="FC34" s="1561"/>
      <c r="FD34" s="1561"/>
      <c r="FE34" s="1561"/>
      <c r="FF34" s="1561"/>
      <c r="FG34" s="1561"/>
      <c r="FH34" s="1561"/>
      <c r="FI34" s="1561"/>
      <c r="FJ34" s="1561"/>
      <c r="FK34" s="1561"/>
      <c r="FL34" s="1561"/>
      <c r="FM34" s="1561"/>
      <c r="FN34" s="1561"/>
      <c r="FO34" s="1561"/>
      <c r="FP34" s="1561"/>
      <c r="FQ34" s="1561"/>
      <c r="FR34" s="1561"/>
      <c r="FS34" s="1561"/>
      <c r="FT34" s="1561"/>
      <c r="FU34" s="1561"/>
      <c r="FV34" s="1561"/>
      <c r="FW34" s="1561"/>
      <c r="FX34" s="1561"/>
      <c r="FY34" s="1561"/>
      <c r="FZ34" s="1561"/>
      <c r="GA34" s="1561"/>
      <c r="GB34" s="1561"/>
      <c r="GC34" s="1561"/>
      <c r="GD34" s="1561"/>
      <c r="GE34" s="1561"/>
      <c r="GF34" s="1561"/>
      <c r="GG34" s="1561"/>
      <c r="GH34" s="1561"/>
      <c r="GI34" s="1561"/>
      <c r="GJ34" s="1561"/>
      <c r="GK34" s="1561"/>
      <c r="GL34" s="1561"/>
      <c r="GM34" s="1561"/>
      <c r="GN34" s="1561"/>
      <c r="GO34" s="1561"/>
      <c r="GP34" s="1561"/>
      <c r="GQ34" s="1561"/>
      <c r="GR34" s="1561"/>
      <c r="GS34" s="1561"/>
      <c r="GT34" s="1561"/>
      <c r="GU34" s="1561"/>
      <c r="GV34" s="1561"/>
      <c r="GW34" s="1561"/>
      <c r="GX34" s="1561"/>
      <c r="GY34" s="1561"/>
      <c r="GZ34" s="1561"/>
      <c r="HA34" s="1561"/>
      <c r="HB34" s="1561"/>
      <c r="HC34" s="1561"/>
      <c r="HD34" s="1561"/>
      <c r="HE34" s="1561"/>
      <c r="HF34" s="1561"/>
      <c r="HG34" s="1561"/>
      <c r="HH34" s="1561"/>
      <c r="HI34" s="1561"/>
      <c r="HJ34" s="1561"/>
      <c r="HK34" s="1561"/>
      <c r="HL34" s="1561"/>
      <c r="HM34" s="1561"/>
      <c r="HN34" s="1561"/>
      <c r="HO34" s="1561"/>
      <c r="HP34" s="1561"/>
      <c r="HQ34" s="1561"/>
      <c r="HR34" s="1561"/>
      <c r="HS34" s="1561"/>
      <c r="HT34" s="1561"/>
      <c r="HU34" s="1561"/>
      <c r="HV34" s="1561"/>
      <c r="HW34" s="1561"/>
      <c r="HX34" s="1561"/>
      <c r="HY34" s="1561"/>
      <c r="HZ34" s="1561"/>
      <c r="IA34" s="1561"/>
      <c r="IB34" s="1561"/>
      <c r="IC34" s="1561"/>
      <c r="ID34" s="1561"/>
      <c r="IE34" s="1561"/>
      <c r="IF34" s="1561"/>
      <c r="IG34" s="1561"/>
      <c r="IH34" s="1561"/>
      <c r="II34" s="1561"/>
      <c r="IJ34" s="1561"/>
      <c r="IK34" s="1561"/>
      <c r="IL34" s="1561"/>
      <c r="IM34" s="1561"/>
      <c r="IN34" s="1561"/>
      <c r="IO34" s="1561"/>
      <c r="IP34" s="1561"/>
      <c r="IQ34" s="1561"/>
      <c r="IR34" s="1561"/>
      <c r="IS34" s="1561"/>
      <c r="IT34" s="1561"/>
      <c r="IU34" s="1561"/>
    </row>
    <row r="35" spans="1:255">
      <c r="A35" s="2183" t="s">
        <v>1403</v>
      </c>
      <c r="B35" s="1543" t="s">
        <v>5735</v>
      </c>
      <c r="C35" s="1543" t="s">
        <v>5784</v>
      </c>
      <c r="D35" s="1543" t="s">
        <v>5785</v>
      </c>
      <c r="E35" s="2321" t="s">
        <v>5789</v>
      </c>
      <c r="F35" s="3461" t="s">
        <v>5790</v>
      </c>
      <c r="G35" s="3462"/>
      <c r="H35" s="1543" t="s">
        <v>5791</v>
      </c>
      <c r="I35" s="1543" t="s">
        <v>5785</v>
      </c>
      <c r="J35" s="1543"/>
      <c r="K35" s="1878"/>
      <c r="L35" s="1878"/>
      <c r="M35" s="2344">
        <v>5</v>
      </c>
      <c r="N35" s="3461"/>
      <c r="O35" s="3462"/>
      <c r="P35" s="1878"/>
      <c r="Q35" s="1878">
        <v>707</v>
      </c>
      <c r="R35" s="1878">
        <f t="shared" si="0"/>
        <v>707</v>
      </c>
      <c r="S35" s="1544">
        <v>5</v>
      </c>
      <c r="T35" s="1561"/>
      <c r="U35" s="1561"/>
      <c r="V35" s="1561" t="s">
        <v>1788</v>
      </c>
      <c r="W35" s="1561"/>
      <c r="X35" s="1561"/>
      <c r="Y35" s="1561"/>
      <c r="Z35" s="1561"/>
      <c r="AA35" s="1561"/>
      <c r="AB35" s="1561"/>
      <c r="AC35" s="1561"/>
      <c r="AD35" s="1561"/>
      <c r="AE35" s="1561"/>
      <c r="AF35" s="1561"/>
      <c r="AG35" s="1561"/>
      <c r="AH35" s="1561"/>
      <c r="AI35" s="1561"/>
      <c r="AJ35" s="1561"/>
      <c r="AK35" s="1561" t="s">
        <v>1788</v>
      </c>
      <c r="AL35" s="1561"/>
      <c r="AM35" s="1561"/>
      <c r="AN35" s="1561"/>
      <c r="AO35" s="1561"/>
      <c r="AP35" s="1561"/>
      <c r="AQ35" s="1561"/>
      <c r="AR35" s="1561"/>
      <c r="AS35" s="1561"/>
      <c r="AT35" s="1561"/>
      <c r="AU35" s="1561"/>
      <c r="AV35" s="1561"/>
      <c r="AW35" s="1561"/>
      <c r="AX35" s="1561"/>
      <c r="AY35" s="1561"/>
      <c r="AZ35" s="1561"/>
      <c r="BA35" s="1561"/>
      <c r="BB35" s="1561"/>
      <c r="BC35" s="1561"/>
      <c r="BD35" s="1561"/>
      <c r="BE35" s="1561"/>
      <c r="BF35" s="1561"/>
      <c r="BG35" s="1561"/>
      <c r="BH35" s="1561"/>
      <c r="BI35" s="1561"/>
      <c r="BJ35" s="1561"/>
      <c r="BK35" s="1561"/>
      <c r="BL35" s="1561"/>
      <c r="BM35" s="1561"/>
      <c r="BN35" s="1561"/>
      <c r="BO35" s="1561"/>
      <c r="BP35" s="1561"/>
      <c r="BQ35" s="1561"/>
      <c r="BR35" s="1561"/>
      <c r="BS35" s="1561"/>
      <c r="BT35" s="1561"/>
      <c r="BU35" s="1561"/>
      <c r="BV35" s="1561"/>
      <c r="BW35" s="1561"/>
      <c r="BX35" s="1561"/>
      <c r="BY35" s="1561"/>
      <c r="BZ35" s="1561"/>
      <c r="CA35" s="1561"/>
      <c r="CB35" s="1561"/>
      <c r="CC35" s="1561"/>
      <c r="CD35" s="1561"/>
      <c r="CE35" s="1561"/>
      <c r="CF35" s="1561"/>
      <c r="CG35" s="1561"/>
      <c r="CH35" s="1561"/>
      <c r="CI35" s="1561"/>
      <c r="CJ35" s="1561"/>
      <c r="CK35" s="1561"/>
      <c r="CL35" s="1561"/>
      <c r="CM35" s="1561"/>
      <c r="CN35" s="1561"/>
      <c r="CO35" s="1561"/>
      <c r="CP35" s="1561"/>
      <c r="CQ35" s="1561"/>
      <c r="CR35" s="1561"/>
      <c r="CS35" s="1561"/>
      <c r="CT35" s="1561"/>
      <c r="CU35" s="1561"/>
      <c r="CV35" s="1561"/>
      <c r="CW35" s="1561"/>
      <c r="CX35" s="1561"/>
      <c r="CY35" s="1561"/>
      <c r="CZ35" s="1561"/>
      <c r="DA35" s="1561"/>
      <c r="DB35" s="1561"/>
      <c r="DC35" s="1561"/>
      <c r="DD35" s="1561"/>
      <c r="DE35" s="1561"/>
      <c r="DF35" s="1561"/>
      <c r="DG35" s="1561"/>
      <c r="DH35" s="1561"/>
      <c r="DI35" s="1561"/>
      <c r="DJ35" s="1561"/>
      <c r="DK35" s="1561"/>
      <c r="DL35" s="1561"/>
      <c r="DM35" s="1561"/>
      <c r="DN35" s="1561"/>
      <c r="DO35" s="1561"/>
      <c r="DP35" s="1561"/>
      <c r="DQ35" s="1561"/>
      <c r="DR35" s="1561"/>
      <c r="DS35" s="1561"/>
      <c r="DT35" s="1561"/>
      <c r="DU35" s="1561"/>
      <c r="DV35" s="1561"/>
      <c r="DW35" s="1561"/>
      <c r="DX35" s="1561"/>
      <c r="DY35" s="1561"/>
      <c r="DZ35" s="1561"/>
      <c r="EA35" s="1561"/>
      <c r="EB35" s="1561"/>
      <c r="EC35" s="1561"/>
      <c r="ED35" s="1561"/>
      <c r="EE35" s="1561"/>
      <c r="EF35" s="1561"/>
      <c r="EG35" s="1561"/>
      <c r="EH35" s="1561"/>
      <c r="EI35" s="1561"/>
      <c r="EJ35" s="1561"/>
      <c r="EK35" s="1561"/>
      <c r="EL35" s="1561"/>
      <c r="EM35" s="1561"/>
      <c r="EN35" s="1561"/>
      <c r="EO35" s="1561"/>
      <c r="EP35" s="1561"/>
      <c r="EQ35" s="1561"/>
      <c r="ER35" s="1561"/>
      <c r="ES35" s="1561"/>
      <c r="ET35" s="1561"/>
      <c r="EU35" s="1561"/>
      <c r="EV35" s="1561"/>
      <c r="EW35" s="1561"/>
      <c r="EX35" s="1561"/>
      <c r="EY35" s="1561"/>
      <c r="EZ35" s="1561"/>
      <c r="FA35" s="1561"/>
      <c r="FB35" s="1561"/>
      <c r="FC35" s="1561"/>
      <c r="FD35" s="1561"/>
      <c r="FE35" s="1561"/>
      <c r="FF35" s="1561"/>
      <c r="FG35" s="1561"/>
      <c r="FH35" s="1561"/>
      <c r="FI35" s="1561"/>
      <c r="FJ35" s="1561"/>
      <c r="FK35" s="1561"/>
      <c r="FL35" s="1561"/>
      <c r="FM35" s="1561"/>
      <c r="FN35" s="1561"/>
      <c r="FO35" s="1561"/>
      <c r="FP35" s="1561"/>
      <c r="FQ35" s="1561"/>
      <c r="FR35" s="1561"/>
      <c r="FS35" s="1561"/>
      <c r="FT35" s="1561"/>
      <c r="FU35" s="1561"/>
      <c r="FV35" s="1561"/>
      <c r="FW35" s="1561"/>
      <c r="FX35" s="1561"/>
      <c r="FY35" s="1561"/>
      <c r="FZ35" s="1561"/>
      <c r="GA35" s="1561"/>
      <c r="GB35" s="1561"/>
      <c r="GC35" s="1561"/>
      <c r="GD35" s="1561"/>
      <c r="GE35" s="1561"/>
      <c r="GF35" s="1561"/>
      <c r="GG35" s="1561"/>
      <c r="GH35" s="1561"/>
      <c r="GI35" s="1561"/>
      <c r="GJ35" s="1561"/>
      <c r="GK35" s="1561"/>
      <c r="GL35" s="1561"/>
      <c r="GM35" s="1561"/>
      <c r="GN35" s="1561"/>
      <c r="GO35" s="1561"/>
      <c r="GP35" s="1561"/>
      <c r="GQ35" s="1561"/>
      <c r="GR35" s="1561"/>
      <c r="GS35" s="1561"/>
      <c r="GT35" s="1561"/>
      <c r="GU35" s="1561"/>
      <c r="GV35" s="1561"/>
      <c r="GW35" s="1561"/>
      <c r="GX35" s="1561"/>
      <c r="GY35" s="1561"/>
      <c r="GZ35" s="1561"/>
      <c r="HA35" s="1561"/>
      <c r="HB35" s="1561"/>
      <c r="HC35" s="1561"/>
      <c r="HD35" s="1561"/>
      <c r="HE35" s="1561"/>
      <c r="HF35" s="1561"/>
      <c r="HG35" s="1561"/>
      <c r="HH35" s="1561"/>
      <c r="HI35" s="1561"/>
      <c r="HJ35" s="1561"/>
      <c r="HK35" s="1561"/>
      <c r="HL35" s="1561"/>
      <c r="HM35" s="1561"/>
      <c r="HN35" s="1561"/>
      <c r="HO35" s="1561"/>
      <c r="HP35" s="1561"/>
      <c r="HQ35" s="1561"/>
      <c r="HR35" s="1561"/>
      <c r="HS35" s="1561"/>
      <c r="HT35" s="1561"/>
      <c r="HU35" s="1561"/>
      <c r="HV35" s="1561"/>
      <c r="HW35" s="1561"/>
      <c r="HX35" s="1561"/>
      <c r="HY35" s="1561"/>
      <c r="HZ35" s="1561"/>
      <c r="IA35" s="1561"/>
      <c r="IB35" s="1561"/>
      <c r="IC35" s="1561"/>
      <c r="ID35" s="1561"/>
      <c r="IE35" s="1561"/>
      <c r="IF35" s="1561"/>
      <c r="IG35" s="1561"/>
      <c r="IH35" s="1561"/>
      <c r="II35" s="1561"/>
      <c r="IJ35" s="1561"/>
      <c r="IK35" s="1561"/>
      <c r="IL35" s="1561"/>
      <c r="IM35" s="1561"/>
      <c r="IN35" s="1561"/>
      <c r="IO35" s="1561"/>
      <c r="IP35" s="1561"/>
      <c r="IQ35" s="1561"/>
      <c r="IR35" s="1561"/>
      <c r="IS35" s="1561"/>
      <c r="IT35" s="1561"/>
      <c r="IU35" s="1561"/>
    </row>
    <row r="36" spans="1:255">
      <c r="A36" s="2183" t="s">
        <v>1404</v>
      </c>
      <c r="B36" s="1543" t="s">
        <v>5736</v>
      </c>
      <c r="C36" s="1543" t="s">
        <v>5784</v>
      </c>
      <c r="D36" s="1543" t="s">
        <v>5785</v>
      </c>
      <c r="E36" s="2321" t="s">
        <v>5789</v>
      </c>
      <c r="F36" s="3461" t="s">
        <v>5790</v>
      </c>
      <c r="G36" s="3462"/>
      <c r="H36" s="1543" t="s">
        <v>5791</v>
      </c>
      <c r="I36" s="1543" t="s">
        <v>5785</v>
      </c>
      <c r="J36" s="1543"/>
      <c r="K36" s="1878"/>
      <c r="L36" s="1878"/>
      <c r="M36" s="2344">
        <v>6</v>
      </c>
      <c r="N36" s="3461"/>
      <c r="O36" s="3462"/>
      <c r="P36" s="1878"/>
      <c r="Q36" s="1878">
        <v>1978</v>
      </c>
      <c r="R36" s="1878">
        <f t="shared" si="0"/>
        <v>1978</v>
      </c>
      <c r="S36" s="1544">
        <v>6</v>
      </c>
      <c r="T36" s="1561"/>
      <c r="U36" s="1561"/>
      <c r="V36" s="1561" t="s">
        <v>1788</v>
      </c>
      <c r="W36" s="1561"/>
      <c r="X36" s="1561"/>
      <c r="Y36" s="1561"/>
      <c r="Z36" s="1561"/>
      <c r="AA36" s="1561"/>
      <c r="AB36" s="1561"/>
      <c r="AC36" s="1561"/>
      <c r="AD36" s="1561"/>
      <c r="AE36" s="1561"/>
      <c r="AF36" s="1561"/>
      <c r="AG36" s="1561"/>
      <c r="AH36" s="1561"/>
      <c r="AI36" s="1561"/>
      <c r="AJ36" s="1561"/>
      <c r="AK36" s="1561" t="s">
        <v>1788</v>
      </c>
      <c r="AL36" s="1561"/>
      <c r="AM36" s="1561"/>
      <c r="AN36" s="1561"/>
      <c r="AO36" s="1561"/>
      <c r="AP36" s="1561"/>
      <c r="AQ36" s="1561"/>
      <c r="AR36" s="1561"/>
      <c r="AS36" s="1561"/>
      <c r="AT36" s="1561"/>
      <c r="AU36" s="1561"/>
      <c r="AV36" s="1561"/>
      <c r="AW36" s="1561"/>
      <c r="AX36" s="1561"/>
      <c r="AY36" s="1561"/>
      <c r="AZ36" s="1561"/>
      <c r="BA36" s="1561"/>
      <c r="BB36" s="1561"/>
      <c r="BC36" s="1561"/>
      <c r="BD36" s="1561"/>
      <c r="BE36" s="1561"/>
      <c r="BF36" s="1561"/>
      <c r="BG36" s="1561"/>
      <c r="BH36" s="1561"/>
      <c r="BI36" s="1561"/>
      <c r="BJ36" s="1561"/>
      <c r="BK36" s="1561"/>
      <c r="BL36" s="1561"/>
      <c r="BM36" s="1561"/>
      <c r="BN36" s="1561"/>
      <c r="BO36" s="1561"/>
      <c r="BP36" s="1561"/>
      <c r="BQ36" s="1561"/>
      <c r="BR36" s="1561"/>
      <c r="BS36" s="1561"/>
      <c r="BT36" s="1561"/>
      <c r="BU36" s="1561"/>
      <c r="BV36" s="1561"/>
      <c r="BW36" s="1561"/>
      <c r="BX36" s="1561"/>
      <c r="BY36" s="1561"/>
      <c r="BZ36" s="1561"/>
      <c r="CA36" s="1561"/>
      <c r="CB36" s="1561"/>
      <c r="CC36" s="1561"/>
      <c r="CD36" s="1561"/>
      <c r="CE36" s="1561"/>
      <c r="CF36" s="1561"/>
      <c r="CG36" s="1561"/>
      <c r="CH36" s="1561"/>
      <c r="CI36" s="1561"/>
      <c r="CJ36" s="1561"/>
      <c r="CK36" s="1561"/>
      <c r="CL36" s="1561"/>
      <c r="CM36" s="1561"/>
      <c r="CN36" s="1561"/>
      <c r="CO36" s="1561"/>
      <c r="CP36" s="1561"/>
      <c r="CQ36" s="1561"/>
      <c r="CR36" s="1561"/>
      <c r="CS36" s="1561"/>
      <c r="CT36" s="1561"/>
      <c r="CU36" s="1561"/>
      <c r="CV36" s="1561"/>
      <c r="CW36" s="1561"/>
      <c r="CX36" s="1561"/>
      <c r="CY36" s="1561"/>
      <c r="CZ36" s="1561"/>
      <c r="DA36" s="1561"/>
      <c r="DB36" s="1561"/>
      <c r="DC36" s="1561"/>
      <c r="DD36" s="1561"/>
      <c r="DE36" s="1561"/>
      <c r="DF36" s="1561"/>
      <c r="DG36" s="1561"/>
      <c r="DH36" s="1561"/>
      <c r="DI36" s="1561"/>
      <c r="DJ36" s="1561"/>
      <c r="DK36" s="1561"/>
      <c r="DL36" s="1561"/>
      <c r="DM36" s="1561"/>
      <c r="DN36" s="1561"/>
      <c r="DO36" s="1561"/>
      <c r="DP36" s="1561"/>
      <c r="DQ36" s="1561"/>
      <c r="DR36" s="1561"/>
      <c r="DS36" s="1561"/>
      <c r="DT36" s="1561"/>
      <c r="DU36" s="1561"/>
      <c r="DV36" s="1561"/>
      <c r="DW36" s="1561"/>
      <c r="DX36" s="1561"/>
      <c r="DY36" s="1561"/>
      <c r="DZ36" s="1561"/>
      <c r="EA36" s="1561"/>
      <c r="EB36" s="1561"/>
      <c r="EC36" s="1561"/>
      <c r="ED36" s="1561"/>
      <c r="EE36" s="1561"/>
      <c r="EF36" s="1561"/>
      <c r="EG36" s="1561"/>
      <c r="EH36" s="1561"/>
      <c r="EI36" s="1561"/>
      <c r="EJ36" s="1561"/>
      <c r="EK36" s="1561"/>
      <c r="EL36" s="1561"/>
      <c r="EM36" s="1561"/>
      <c r="EN36" s="1561"/>
      <c r="EO36" s="1561"/>
      <c r="EP36" s="1561"/>
      <c r="EQ36" s="1561"/>
      <c r="ER36" s="1561"/>
      <c r="ES36" s="1561"/>
      <c r="ET36" s="1561"/>
      <c r="EU36" s="1561"/>
      <c r="EV36" s="1561"/>
      <c r="EW36" s="1561"/>
      <c r="EX36" s="1561"/>
      <c r="EY36" s="1561"/>
      <c r="EZ36" s="1561"/>
      <c r="FA36" s="1561"/>
      <c r="FB36" s="1561"/>
      <c r="FC36" s="1561"/>
      <c r="FD36" s="1561"/>
      <c r="FE36" s="1561"/>
      <c r="FF36" s="1561"/>
      <c r="FG36" s="1561"/>
      <c r="FH36" s="1561"/>
      <c r="FI36" s="1561"/>
      <c r="FJ36" s="1561"/>
      <c r="FK36" s="1561"/>
      <c r="FL36" s="1561"/>
      <c r="FM36" s="1561"/>
      <c r="FN36" s="1561"/>
      <c r="FO36" s="1561"/>
      <c r="FP36" s="1561"/>
      <c r="FQ36" s="1561"/>
      <c r="FR36" s="1561"/>
      <c r="FS36" s="1561"/>
      <c r="FT36" s="1561"/>
      <c r="FU36" s="1561"/>
      <c r="FV36" s="1561"/>
      <c r="FW36" s="1561"/>
      <c r="FX36" s="1561"/>
      <c r="FY36" s="1561"/>
      <c r="FZ36" s="1561"/>
      <c r="GA36" s="1561"/>
      <c r="GB36" s="1561"/>
      <c r="GC36" s="1561"/>
      <c r="GD36" s="1561"/>
      <c r="GE36" s="1561"/>
      <c r="GF36" s="1561"/>
      <c r="GG36" s="1561"/>
      <c r="GH36" s="1561"/>
      <c r="GI36" s="1561"/>
      <c r="GJ36" s="1561"/>
      <c r="GK36" s="1561"/>
      <c r="GL36" s="1561"/>
      <c r="GM36" s="1561"/>
      <c r="GN36" s="1561"/>
      <c r="GO36" s="1561"/>
      <c r="GP36" s="1561"/>
      <c r="GQ36" s="1561"/>
      <c r="GR36" s="1561"/>
      <c r="GS36" s="1561"/>
      <c r="GT36" s="1561"/>
      <c r="GU36" s="1561"/>
      <c r="GV36" s="1561"/>
      <c r="GW36" s="1561"/>
      <c r="GX36" s="1561"/>
      <c r="GY36" s="1561"/>
      <c r="GZ36" s="1561"/>
      <c r="HA36" s="1561"/>
      <c r="HB36" s="1561"/>
      <c r="HC36" s="1561"/>
      <c r="HD36" s="1561"/>
      <c r="HE36" s="1561"/>
      <c r="HF36" s="1561"/>
      <c r="HG36" s="1561"/>
      <c r="HH36" s="1561"/>
      <c r="HI36" s="1561"/>
      <c r="HJ36" s="1561"/>
      <c r="HK36" s="1561"/>
      <c r="HL36" s="1561"/>
      <c r="HM36" s="1561"/>
      <c r="HN36" s="1561"/>
      <c r="HO36" s="1561"/>
      <c r="HP36" s="1561"/>
      <c r="HQ36" s="1561"/>
      <c r="HR36" s="1561"/>
      <c r="HS36" s="1561"/>
      <c r="HT36" s="1561"/>
      <c r="HU36" s="1561"/>
      <c r="HV36" s="1561"/>
      <c r="HW36" s="1561"/>
      <c r="HX36" s="1561"/>
      <c r="HY36" s="1561"/>
      <c r="HZ36" s="1561"/>
      <c r="IA36" s="1561"/>
      <c r="IB36" s="1561"/>
      <c r="IC36" s="1561"/>
      <c r="ID36" s="1561"/>
      <c r="IE36" s="1561"/>
      <c r="IF36" s="1561"/>
      <c r="IG36" s="1561"/>
      <c r="IH36" s="1561"/>
      <c r="II36" s="1561"/>
      <c r="IJ36" s="1561"/>
      <c r="IK36" s="1561"/>
      <c r="IL36" s="1561"/>
      <c r="IM36" s="1561"/>
      <c r="IN36" s="1561"/>
      <c r="IO36" s="1561"/>
      <c r="IP36" s="1561"/>
      <c r="IQ36" s="1561"/>
      <c r="IR36" s="1561"/>
      <c r="IS36" s="1561"/>
      <c r="IT36" s="1561"/>
      <c r="IU36" s="1561"/>
    </row>
    <row r="37" spans="1:255">
      <c r="A37" s="2183" t="s">
        <v>1405</v>
      </c>
      <c r="B37" s="1543" t="s">
        <v>5737</v>
      </c>
      <c r="C37" s="1543" t="s">
        <v>5784</v>
      </c>
      <c r="D37" s="1543" t="s">
        <v>5785</v>
      </c>
      <c r="E37" s="2321" t="s">
        <v>5789</v>
      </c>
      <c r="F37" s="3461" t="s">
        <v>5790</v>
      </c>
      <c r="G37" s="3462"/>
      <c r="H37" s="1543" t="s">
        <v>5791</v>
      </c>
      <c r="I37" s="1543" t="s">
        <v>5785</v>
      </c>
      <c r="J37" s="1543"/>
      <c r="K37" s="1878"/>
      <c r="L37" s="1878"/>
      <c r="M37" s="2344">
        <v>7</v>
      </c>
      <c r="N37" s="3461"/>
      <c r="O37" s="3462"/>
      <c r="P37" s="1878"/>
      <c r="Q37" s="1878">
        <v>8349</v>
      </c>
      <c r="R37" s="1878">
        <f t="shared" si="0"/>
        <v>8349</v>
      </c>
      <c r="S37" s="1544">
        <v>7</v>
      </c>
      <c r="T37" s="1561"/>
      <c r="U37" s="1561"/>
      <c r="V37" s="1561" t="s">
        <v>1788</v>
      </c>
      <c r="W37" s="1561"/>
      <c r="X37" s="1561"/>
      <c r="Y37" s="1561"/>
      <c r="Z37" s="1561"/>
      <c r="AA37" s="1561"/>
      <c r="AB37" s="1561"/>
      <c r="AC37" s="1561"/>
      <c r="AD37" s="1561"/>
      <c r="AE37" s="1561"/>
      <c r="AF37" s="1561"/>
      <c r="AG37" s="1561"/>
      <c r="AH37" s="1561"/>
      <c r="AI37" s="1561"/>
      <c r="AJ37" s="1561"/>
      <c r="AK37" s="1561" t="s">
        <v>1087</v>
      </c>
      <c r="AL37" s="1561"/>
      <c r="AM37" s="1561"/>
      <c r="AN37" s="1561"/>
      <c r="AO37" s="1561"/>
      <c r="AP37" s="1561"/>
      <c r="AQ37" s="1561"/>
      <c r="AR37" s="1561"/>
      <c r="AS37" s="1561"/>
      <c r="AT37" s="1561"/>
      <c r="AU37" s="1561"/>
      <c r="AV37" s="1561"/>
      <c r="AW37" s="1561"/>
      <c r="AX37" s="1561"/>
      <c r="AY37" s="1561"/>
      <c r="AZ37" s="1561"/>
      <c r="BA37" s="1561"/>
      <c r="BB37" s="1561"/>
      <c r="BC37" s="1561"/>
      <c r="BD37" s="1561"/>
      <c r="BE37" s="1561"/>
      <c r="BF37" s="1561"/>
      <c r="BG37" s="1561"/>
      <c r="BH37" s="1561"/>
      <c r="BI37" s="1561"/>
      <c r="BJ37" s="1561"/>
      <c r="BK37" s="1561"/>
      <c r="BL37" s="1561"/>
      <c r="BM37" s="1561"/>
      <c r="BN37" s="1561"/>
      <c r="BO37" s="1561"/>
      <c r="BP37" s="1561"/>
      <c r="BQ37" s="1561"/>
      <c r="BR37" s="1561"/>
      <c r="BS37" s="1561"/>
      <c r="BT37" s="1561"/>
      <c r="BU37" s="1561"/>
      <c r="BV37" s="1561"/>
      <c r="BW37" s="1561"/>
      <c r="BX37" s="1561"/>
      <c r="BY37" s="1561"/>
      <c r="BZ37" s="1561"/>
      <c r="CA37" s="1561"/>
      <c r="CB37" s="1561"/>
      <c r="CC37" s="1561"/>
      <c r="CD37" s="1561"/>
      <c r="CE37" s="1561"/>
      <c r="CF37" s="1561"/>
      <c r="CG37" s="1561"/>
      <c r="CH37" s="1561"/>
      <c r="CI37" s="1561"/>
      <c r="CJ37" s="1561"/>
      <c r="CK37" s="1561"/>
      <c r="CL37" s="1561"/>
      <c r="CM37" s="1561"/>
      <c r="CN37" s="1561"/>
      <c r="CO37" s="1561"/>
      <c r="CP37" s="1561"/>
      <c r="CQ37" s="1561"/>
      <c r="CR37" s="1561"/>
      <c r="CS37" s="1561"/>
      <c r="CT37" s="1561"/>
      <c r="CU37" s="1561"/>
      <c r="CV37" s="1561"/>
      <c r="CW37" s="1561"/>
      <c r="CX37" s="1561"/>
      <c r="CY37" s="1561"/>
      <c r="CZ37" s="1561"/>
      <c r="DA37" s="1561"/>
      <c r="DB37" s="1561"/>
      <c r="DC37" s="1561"/>
      <c r="DD37" s="1561"/>
      <c r="DE37" s="1561"/>
      <c r="DF37" s="1561"/>
      <c r="DG37" s="1561"/>
      <c r="DH37" s="1561"/>
      <c r="DI37" s="1561"/>
      <c r="DJ37" s="1561"/>
      <c r="DK37" s="1561"/>
      <c r="DL37" s="1561"/>
      <c r="DM37" s="1561"/>
      <c r="DN37" s="1561"/>
      <c r="DO37" s="1561"/>
      <c r="DP37" s="1561"/>
      <c r="DQ37" s="1561"/>
      <c r="DR37" s="1561"/>
      <c r="DS37" s="1561"/>
      <c r="DT37" s="1561"/>
      <c r="DU37" s="1561"/>
      <c r="DV37" s="1561"/>
      <c r="DW37" s="1561"/>
      <c r="DX37" s="1561"/>
      <c r="DY37" s="1561"/>
      <c r="DZ37" s="1561"/>
      <c r="EA37" s="1561"/>
      <c r="EB37" s="1561"/>
      <c r="EC37" s="1561"/>
      <c r="ED37" s="1561"/>
      <c r="EE37" s="1561"/>
      <c r="EF37" s="1561"/>
      <c r="EG37" s="1561"/>
      <c r="EH37" s="1561"/>
      <c r="EI37" s="1561"/>
      <c r="EJ37" s="1561"/>
      <c r="EK37" s="1561"/>
      <c r="EL37" s="1561"/>
      <c r="EM37" s="1561"/>
      <c r="EN37" s="1561"/>
      <c r="EO37" s="1561"/>
      <c r="EP37" s="1561"/>
      <c r="EQ37" s="1561"/>
      <c r="ER37" s="1561"/>
      <c r="ES37" s="1561"/>
      <c r="ET37" s="1561"/>
      <c r="EU37" s="1561"/>
      <c r="EV37" s="1561"/>
      <c r="EW37" s="1561"/>
      <c r="EX37" s="1561"/>
      <c r="EY37" s="1561"/>
      <c r="EZ37" s="1561"/>
      <c r="FA37" s="1561"/>
      <c r="FB37" s="1561"/>
      <c r="FC37" s="1561"/>
      <c r="FD37" s="1561"/>
      <c r="FE37" s="1561"/>
      <c r="FF37" s="1561"/>
      <c r="FG37" s="1561"/>
      <c r="FH37" s="1561"/>
      <c r="FI37" s="1561"/>
      <c r="FJ37" s="1561"/>
      <c r="FK37" s="1561"/>
      <c r="FL37" s="1561"/>
      <c r="FM37" s="1561"/>
      <c r="FN37" s="1561"/>
      <c r="FO37" s="1561"/>
      <c r="FP37" s="1561"/>
      <c r="FQ37" s="1561"/>
      <c r="FR37" s="1561"/>
      <c r="FS37" s="1561"/>
      <c r="FT37" s="1561"/>
      <c r="FU37" s="1561"/>
      <c r="FV37" s="1561"/>
      <c r="FW37" s="1561"/>
      <c r="FX37" s="1561"/>
      <c r="FY37" s="1561"/>
      <c r="FZ37" s="1561"/>
      <c r="GA37" s="1561"/>
      <c r="GB37" s="1561"/>
      <c r="GC37" s="1561"/>
      <c r="GD37" s="1561"/>
      <c r="GE37" s="1561"/>
      <c r="GF37" s="1561"/>
      <c r="GG37" s="1561"/>
      <c r="GH37" s="1561"/>
      <c r="GI37" s="1561"/>
      <c r="GJ37" s="1561"/>
      <c r="GK37" s="1561"/>
      <c r="GL37" s="1561"/>
      <c r="GM37" s="1561"/>
      <c r="GN37" s="1561"/>
      <c r="GO37" s="1561"/>
      <c r="GP37" s="1561"/>
      <c r="GQ37" s="1561"/>
      <c r="GR37" s="1561"/>
      <c r="GS37" s="1561"/>
      <c r="GT37" s="1561"/>
      <c r="GU37" s="1561"/>
      <c r="GV37" s="1561"/>
      <c r="GW37" s="1561"/>
      <c r="GX37" s="1561"/>
      <c r="GY37" s="1561"/>
      <c r="GZ37" s="1561"/>
      <c r="HA37" s="1561"/>
      <c r="HB37" s="1561"/>
      <c r="HC37" s="1561"/>
      <c r="HD37" s="1561"/>
      <c r="HE37" s="1561"/>
      <c r="HF37" s="1561"/>
      <c r="HG37" s="1561"/>
      <c r="HH37" s="1561"/>
      <c r="HI37" s="1561"/>
      <c r="HJ37" s="1561"/>
      <c r="HK37" s="1561"/>
      <c r="HL37" s="1561"/>
      <c r="HM37" s="1561"/>
      <c r="HN37" s="1561"/>
      <c r="HO37" s="1561"/>
      <c r="HP37" s="1561"/>
      <c r="HQ37" s="1561"/>
      <c r="HR37" s="1561"/>
      <c r="HS37" s="1561"/>
      <c r="HT37" s="1561"/>
      <c r="HU37" s="1561"/>
      <c r="HV37" s="1561"/>
      <c r="HW37" s="1561"/>
      <c r="HX37" s="1561"/>
      <c r="HY37" s="1561"/>
      <c r="HZ37" s="1561"/>
      <c r="IA37" s="1561"/>
      <c r="IB37" s="1561"/>
      <c r="IC37" s="1561"/>
      <c r="ID37" s="1561"/>
      <c r="IE37" s="1561"/>
      <c r="IF37" s="1561"/>
      <c r="IG37" s="1561"/>
      <c r="IH37" s="1561"/>
      <c r="II37" s="1561"/>
      <c r="IJ37" s="1561"/>
      <c r="IK37" s="1561"/>
      <c r="IL37" s="1561"/>
      <c r="IM37" s="1561"/>
      <c r="IN37" s="1561"/>
      <c r="IO37" s="1561"/>
      <c r="IP37" s="1561"/>
      <c r="IQ37" s="1561"/>
      <c r="IR37" s="1561"/>
      <c r="IS37" s="1561"/>
      <c r="IT37" s="1561"/>
      <c r="IU37" s="1561"/>
    </row>
    <row r="38" spans="1:255">
      <c r="A38" s="2183" t="s">
        <v>1406</v>
      </c>
      <c r="B38" s="1543" t="s">
        <v>5738</v>
      </c>
      <c r="C38" s="1543" t="s">
        <v>5784</v>
      </c>
      <c r="D38" s="1543" t="s">
        <v>5785</v>
      </c>
      <c r="E38" s="2321" t="s">
        <v>5789</v>
      </c>
      <c r="F38" s="3461" t="s">
        <v>5790</v>
      </c>
      <c r="G38" s="3462"/>
      <c r="H38" s="1543" t="s">
        <v>5791</v>
      </c>
      <c r="I38" s="1543" t="s">
        <v>5785</v>
      </c>
      <c r="J38" s="1543"/>
      <c r="K38" s="1878"/>
      <c r="L38" s="1878"/>
      <c r="M38" s="2344">
        <v>8</v>
      </c>
      <c r="N38" s="3461"/>
      <c r="O38" s="3462"/>
      <c r="P38" s="1878"/>
      <c r="Q38" s="1878">
        <v>3</v>
      </c>
      <c r="R38" s="1878">
        <f t="shared" si="0"/>
        <v>3</v>
      </c>
      <c r="S38" s="1544">
        <v>8</v>
      </c>
      <c r="T38" s="1561" t="s">
        <v>1788</v>
      </c>
      <c r="U38" s="1561" t="s">
        <v>1788</v>
      </c>
      <c r="V38" s="1561" t="s">
        <v>1788</v>
      </c>
      <c r="W38" s="1561"/>
      <c r="X38" s="1561"/>
      <c r="Y38" s="1561"/>
      <c r="Z38" s="1561" t="s">
        <v>1788</v>
      </c>
      <c r="AA38" s="1561" t="s">
        <v>1788</v>
      </c>
      <c r="AB38" s="1561" t="s">
        <v>1788</v>
      </c>
      <c r="AC38" s="1561" t="s">
        <v>1788</v>
      </c>
      <c r="AD38" s="1561" t="s">
        <v>1788</v>
      </c>
      <c r="AE38" s="1561" t="s">
        <v>1788</v>
      </c>
      <c r="AF38" s="1561" t="s">
        <v>1788</v>
      </c>
      <c r="AG38" s="1561" t="s">
        <v>1788</v>
      </c>
      <c r="AH38" s="1561" t="s">
        <v>1788</v>
      </c>
      <c r="AI38" s="1561" t="s">
        <v>1788</v>
      </c>
      <c r="AJ38" s="1561" t="s">
        <v>1788</v>
      </c>
      <c r="AK38" s="1561" t="s">
        <v>1788</v>
      </c>
      <c r="AL38" s="1561"/>
      <c r="AM38" s="1561"/>
      <c r="AN38" s="1561"/>
      <c r="AO38" s="1561"/>
      <c r="AP38" s="1561"/>
      <c r="AQ38" s="1561"/>
      <c r="AR38" s="1561"/>
      <c r="AS38" s="1561"/>
      <c r="AT38" s="1561"/>
      <c r="AU38" s="1561"/>
      <c r="AV38" s="1561"/>
      <c r="AW38" s="1561"/>
      <c r="AX38" s="1561"/>
      <c r="AY38" s="1561"/>
      <c r="AZ38" s="1561"/>
      <c r="BA38" s="1561"/>
      <c r="BB38" s="1561"/>
      <c r="BC38" s="1561"/>
      <c r="BD38" s="1561"/>
      <c r="BE38" s="1561"/>
      <c r="BF38" s="1561"/>
      <c r="BG38" s="1561"/>
      <c r="BH38" s="1561"/>
      <c r="BI38" s="1561"/>
      <c r="BJ38" s="1561"/>
      <c r="BK38" s="1561"/>
      <c r="BL38" s="1561"/>
      <c r="BM38" s="1561"/>
      <c r="BN38" s="1561"/>
      <c r="BO38" s="1561"/>
      <c r="BP38" s="1561"/>
      <c r="BQ38" s="1561"/>
      <c r="BR38" s="1561"/>
      <c r="BS38" s="1561"/>
      <c r="BT38" s="1561"/>
      <c r="BU38" s="1561"/>
      <c r="BV38" s="1561"/>
      <c r="BW38" s="1561"/>
      <c r="BX38" s="1561"/>
      <c r="BY38" s="1561"/>
      <c r="BZ38" s="1561"/>
      <c r="CA38" s="1561"/>
      <c r="CB38" s="1561"/>
      <c r="CC38" s="1561"/>
      <c r="CD38" s="1561"/>
      <c r="CE38" s="1561"/>
      <c r="CF38" s="1561"/>
      <c r="CG38" s="1561"/>
      <c r="CH38" s="1561"/>
      <c r="CI38" s="1561"/>
      <c r="CJ38" s="1561"/>
      <c r="CK38" s="1561"/>
      <c r="CL38" s="1561"/>
      <c r="CM38" s="1561"/>
      <c r="CN38" s="1561"/>
      <c r="CO38" s="1561"/>
      <c r="CP38" s="1561"/>
      <c r="CQ38" s="1561"/>
      <c r="CR38" s="1561"/>
      <c r="CS38" s="1561"/>
      <c r="CT38" s="1561"/>
      <c r="CU38" s="1561"/>
      <c r="CV38" s="1561"/>
      <c r="CW38" s="1561"/>
      <c r="CX38" s="1561"/>
      <c r="CY38" s="1561"/>
      <c r="CZ38" s="1561"/>
      <c r="DA38" s="1561"/>
      <c r="DB38" s="1561"/>
      <c r="DC38" s="1561"/>
      <c r="DD38" s="1561"/>
      <c r="DE38" s="1561"/>
      <c r="DF38" s="1561"/>
      <c r="DG38" s="1561"/>
      <c r="DH38" s="1561"/>
      <c r="DI38" s="1561"/>
      <c r="DJ38" s="1561"/>
      <c r="DK38" s="1561"/>
      <c r="DL38" s="1561"/>
      <c r="DM38" s="1561"/>
      <c r="DN38" s="1561"/>
      <c r="DO38" s="1561"/>
      <c r="DP38" s="1561"/>
      <c r="DQ38" s="1561"/>
      <c r="DR38" s="1561"/>
      <c r="DS38" s="1561"/>
      <c r="DT38" s="1561"/>
      <c r="DU38" s="1561"/>
      <c r="DV38" s="1561"/>
      <c r="DW38" s="1561"/>
      <c r="DX38" s="1561"/>
      <c r="DY38" s="1561"/>
      <c r="DZ38" s="1561"/>
      <c r="EA38" s="1561"/>
      <c r="EB38" s="1561"/>
      <c r="EC38" s="1561"/>
      <c r="ED38" s="1561"/>
      <c r="EE38" s="1561"/>
      <c r="EF38" s="1561"/>
      <c r="EG38" s="1561"/>
      <c r="EH38" s="1561"/>
      <c r="EI38" s="1561"/>
      <c r="EJ38" s="1561"/>
      <c r="EK38" s="1561"/>
      <c r="EL38" s="1561"/>
      <c r="EM38" s="1561"/>
      <c r="EN38" s="1561"/>
      <c r="EO38" s="1561"/>
      <c r="EP38" s="1561"/>
      <c r="EQ38" s="1561"/>
      <c r="ER38" s="1561"/>
      <c r="ES38" s="1561"/>
      <c r="ET38" s="1561"/>
      <c r="EU38" s="1561"/>
      <c r="EV38" s="1561"/>
      <c r="EW38" s="1561"/>
      <c r="EX38" s="1561"/>
      <c r="EY38" s="1561"/>
      <c r="EZ38" s="1561"/>
      <c r="FA38" s="1561"/>
      <c r="FB38" s="1561"/>
      <c r="FC38" s="1561"/>
      <c r="FD38" s="1561"/>
      <c r="FE38" s="1561"/>
      <c r="FF38" s="1561"/>
      <c r="FG38" s="1561"/>
      <c r="FH38" s="1561"/>
      <c r="FI38" s="1561"/>
      <c r="FJ38" s="1561"/>
      <c r="FK38" s="1561"/>
      <c r="FL38" s="1561"/>
      <c r="FM38" s="1561"/>
      <c r="FN38" s="1561"/>
      <c r="FO38" s="1561"/>
      <c r="FP38" s="1561"/>
      <c r="FQ38" s="1561"/>
      <c r="FR38" s="1561"/>
      <c r="FS38" s="1561"/>
      <c r="FT38" s="1561"/>
      <c r="FU38" s="1561"/>
      <c r="FV38" s="1561"/>
      <c r="FW38" s="1561"/>
      <c r="FX38" s="1561"/>
      <c r="FY38" s="1561"/>
      <c r="FZ38" s="1561"/>
      <c r="GA38" s="1561"/>
      <c r="GB38" s="1561"/>
      <c r="GC38" s="1561"/>
      <c r="GD38" s="1561"/>
      <c r="GE38" s="1561"/>
      <c r="GF38" s="1561"/>
      <c r="GG38" s="1561"/>
      <c r="GH38" s="1561"/>
      <c r="GI38" s="1561"/>
      <c r="GJ38" s="1561"/>
      <c r="GK38" s="1561"/>
      <c r="GL38" s="1561"/>
      <c r="GM38" s="1561"/>
      <c r="GN38" s="1561"/>
      <c r="GO38" s="1561"/>
      <c r="GP38" s="1561"/>
      <c r="GQ38" s="1561"/>
      <c r="GR38" s="1561"/>
      <c r="GS38" s="1561"/>
      <c r="GT38" s="1561"/>
      <c r="GU38" s="1561"/>
      <c r="GV38" s="1561"/>
      <c r="GW38" s="1561"/>
      <c r="GX38" s="1561"/>
      <c r="GY38" s="1561"/>
      <c r="GZ38" s="1561"/>
      <c r="HA38" s="1561"/>
      <c r="HB38" s="1561"/>
      <c r="HC38" s="1561"/>
      <c r="HD38" s="1561"/>
      <c r="HE38" s="1561"/>
      <c r="HF38" s="1561"/>
      <c r="HG38" s="1561"/>
      <c r="HH38" s="1561"/>
      <c r="HI38" s="1561"/>
      <c r="HJ38" s="1561"/>
      <c r="HK38" s="1561"/>
      <c r="HL38" s="1561"/>
      <c r="HM38" s="1561"/>
      <c r="HN38" s="1561"/>
      <c r="HO38" s="1561"/>
      <c r="HP38" s="1561"/>
      <c r="HQ38" s="1561"/>
      <c r="HR38" s="1561"/>
      <c r="HS38" s="1561"/>
      <c r="HT38" s="1561"/>
      <c r="HU38" s="1561"/>
      <c r="HV38" s="1561"/>
      <c r="HW38" s="1561"/>
      <c r="HX38" s="1561"/>
      <c r="HY38" s="1561"/>
      <c r="HZ38" s="1561"/>
      <c r="IA38" s="1561"/>
      <c r="IB38" s="1561"/>
      <c r="IC38" s="1561"/>
      <c r="ID38" s="1561"/>
      <c r="IE38" s="1561"/>
      <c r="IF38" s="1561"/>
      <c r="IG38" s="1561"/>
      <c r="IH38" s="1561"/>
      <c r="II38" s="1561"/>
      <c r="IJ38" s="1561"/>
      <c r="IK38" s="1561"/>
      <c r="IL38" s="1561"/>
      <c r="IM38" s="1561"/>
      <c r="IN38" s="1561"/>
      <c r="IO38" s="1561"/>
      <c r="IP38" s="1561"/>
      <c r="IQ38" s="1561"/>
      <c r="IR38" s="1561"/>
      <c r="IS38" s="1561"/>
      <c r="IT38" s="1561"/>
      <c r="IU38" s="1561"/>
    </row>
    <row r="39" spans="1:255">
      <c r="A39" s="2183" t="s">
        <v>1407</v>
      </c>
      <c r="B39" s="1543" t="s">
        <v>5739</v>
      </c>
      <c r="C39" s="1543" t="s">
        <v>5784</v>
      </c>
      <c r="D39" s="1543" t="s">
        <v>5785</v>
      </c>
      <c r="E39" s="2321" t="s">
        <v>5789</v>
      </c>
      <c r="F39" s="3461" t="s">
        <v>5790</v>
      </c>
      <c r="G39" s="3462"/>
      <c r="H39" s="1543" t="s">
        <v>5791</v>
      </c>
      <c r="I39" s="1543" t="s">
        <v>5785</v>
      </c>
      <c r="J39" s="1543"/>
      <c r="K39" s="1878"/>
      <c r="L39" s="1878"/>
      <c r="M39" s="2344">
        <v>9</v>
      </c>
      <c r="N39" s="3461"/>
      <c r="O39" s="3462"/>
      <c r="P39" s="1878"/>
      <c r="Q39" s="1878">
        <v>4156</v>
      </c>
      <c r="R39" s="1878">
        <f t="shared" si="0"/>
        <v>4156</v>
      </c>
      <c r="S39" s="1544">
        <v>9</v>
      </c>
      <c r="T39" s="1561"/>
      <c r="U39" s="1561"/>
      <c r="V39" s="1561"/>
      <c r="W39" s="1561"/>
      <c r="X39" s="1561"/>
      <c r="Y39" s="1561"/>
      <c r="Z39" s="1561"/>
      <c r="AA39" s="1561"/>
      <c r="AB39" s="1561"/>
      <c r="AC39" s="1561"/>
      <c r="AD39" s="1561"/>
      <c r="AE39" s="1561"/>
      <c r="AF39" s="1561"/>
      <c r="AG39" s="1561"/>
      <c r="AH39" s="1561"/>
      <c r="AI39" s="1561"/>
      <c r="AJ39" s="1561"/>
      <c r="AK39" s="1561"/>
      <c r="AL39" s="1561"/>
      <c r="AM39" s="1561"/>
      <c r="AN39" s="1561"/>
      <c r="AO39" s="1561"/>
      <c r="AP39" s="1561"/>
      <c r="AQ39" s="1561"/>
      <c r="AR39" s="1561"/>
      <c r="AS39" s="1561"/>
      <c r="AT39" s="1561"/>
      <c r="AU39" s="1561"/>
      <c r="AV39" s="1561"/>
      <c r="AW39" s="1561"/>
      <c r="AX39" s="1561"/>
      <c r="AY39" s="1561"/>
      <c r="AZ39" s="1561"/>
      <c r="BA39" s="1561"/>
      <c r="BB39" s="1561"/>
      <c r="BC39" s="1561"/>
      <c r="BD39" s="1561"/>
      <c r="BE39" s="1561"/>
      <c r="BF39" s="1561"/>
      <c r="BG39" s="1561"/>
      <c r="BH39" s="1561"/>
      <c r="BI39" s="1561"/>
      <c r="BJ39" s="1561"/>
      <c r="BK39" s="1561"/>
      <c r="BL39" s="1561"/>
      <c r="BM39" s="1561"/>
      <c r="BN39" s="1561"/>
      <c r="BO39" s="1561"/>
      <c r="BP39" s="1561"/>
      <c r="BQ39" s="1561"/>
      <c r="BR39" s="1561"/>
      <c r="BS39" s="1561"/>
      <c r="BT39" s="1561"/>
      <c r="BU39" s="1561"/>
      <c r="BV39" s="1561"/>
      <c r="BW39" s="1561"/>
      <c r="BX39" s="1561"/>
      <c r="BY39" s="1561"/>
      <c r="BZ39" s="1561"/>
      <c r="CA39" s="1561"/>
      <c r="CB39" s="1561"/>
      <c r="CC39" s="1561"/>
      <c r="CD39" s="1561"/>
      <c r="CE39" s="1561"/>
      <c r="CF39" s="1561"/>
      <c r="CG39" s="1561"/>
      <c r="CH39" s="1561"/>
      <c r="CI39" s="1561"/>
      <c r="CJ39" s="1561"/>
      <c r="CK39" s="1561"/>
      <c r="CL39" s="1561"/>
      <c r="CM39" s="1561"/>
      <c r="CN39" s="1561"/>
      <c r="CO39" s="1561"/>
      <c r="CP39" s="1561"/>
      <c r="CQ39" s="1561"/>
      <c r="CR39" s="1561"/>
      <c r="CS39" s="1561"/>
      <c r="CT39" s="1561"/>
      <c r="CU39" s="1561"/>
      <c r="CV39" s="1561"/>
      <c r="CW39" s="1561"/>
      <c r="CX39" s="1561"/>
      <c r="CY39" s="1561"/>
      <c r="CZ39" s="1561"/>
      <c r="DA39" s="1561"/>
      <c r="DB39" s="1561"/>
      <c r="DC39" s="1561"/>
      <c r="DD39" s="1561"/>
      <c r="DE39" s="1561"/>
      <c r="DF39" s="1561"/>
      <c r="DG39" s="1561"/>
      <c r="DH39" s="1561"/>
      <c r="DI39" s="1561"/>
      <c r="DJ39" s="1561"/>
      <c r="DK39" s="1561"/>
      <c r="DL39" s="1561"/>
      <c r="DM39" s="1561"/>
      <c r="DN39" s="1561"/>
      <c r="DO39" s="1561"/>
      <c r="DP39" s="1561"/>
      <c r="DQ39" s="1561"/>
      <c r="DR39" s="1561"/>
      <c r="DS39" s="1561"/>
      <c r="DT39" s="1561"/>
      <c r="DU39" s="1561"/>
      <c r="DV39" s="1561"/>
      <c r="DW39" s="1561"/>
      <c r="DX39" s="1561"/>
      <c r="DY39" s="1561"/>
      <c r="DZ39" s="1561"/>
      <c r="EA39" s="1561"/>
      <c r="EB39" s="1561"/>
      <c r="EC39" s="1561"/>
      <c r="ED39" s="1561"/>
      <c r="EE39" s="1561"/>
      <c r="EF39" s="1561"/>
      <c r="EG39" s="1561"/>
      <c r="EH39" s="1561"/>
      <c r="EI39" s="1561"/>
      <c r="EJ39" s="1561"/>
      <c r="EK39" s="1561"/>
      <c r="EL39" s="1561"/>
      <c r="EM39" s="1561"/>
      <c r="EN39" s="1561"/>
      <c r="EO39" s="1561"/>
      <c r="EP39" s="1561"/>
      <c r="EQ39" s="1561"/>
      <c r="ER39" s="1561"/>
      <c r="ES39" s="1561"/>
      <c r="ET39" s="1561"/>
      <c r="EU39" s="1561"/>
      <c r="EV39" s="1561"/>
      <c r="EW39" s="1561"/>
      <c r="EX39" s="1561"/>
      <c r="EY39" s="1561"/>
      <c r="EZ39" s="1561"/>
      <c r="FA39" s="1561"/>
      <c r="FB39" s="1561"/>
      <c r="FC39" s="1561"/>
      <c r="FD39" s="1561"/>
      <c r="FE39" s="1561"/>
      <c r="FF39" s="1561"/>
      <c r="FG39" s="1561"/>
      <c r="FH39" s="1561"/>
      <c r="FI39" s="1561"/>
      <c r="FJ39" s="1561"/>
      <c r="FK39" s="1561"/>
      <c r="FL39" s="1561"/>
      <c r="FM39" s="1561"/>
      <c r="FN39" s="1561"/>
      <c r="FO39" s="1561"/>
      <c r="FP39" s="1561"/>
      <c r="FQ39" s="1561"/>
      <c r="FR39" s="1561"/>
      <c r="FS39" s="1561"/>
      <c r="FT39" s="1561"/>
      <c r="FU39" s="1561"/>
      <c r="FV39" s="1561"/>
      <c r="FW39" s="1561"/>
      <c r="FX39" s="1561"/>
      <c r="FY39" s="1561"/>
      <c r="FZ39" s="1561"/>
      <c r="GA39" s="1561"/>
      <c r="GB39" s="1561"/>
      <c r="GC39" s="1561"/>
      <c r="GD39" s="1561"/>
      <c r="GE39" s="1561"/>
      <c r="GF39" s="1561"/>
      <c r="GG39" s="1561"/>
      <c r="GH39" s="1561"/>
      <c r="GI39" s="1561"/>
      <c r="GJ39" s="1561"/>
      <c r="GK39" s="1561"/>
      <c r="GL39" s="1561"/>
      <c r="GM39" s="1561"/>
      <c r="GN39" s="1561"/>
      <c r="GO39" s="1561"/>
      <c r="GP39" s="1561"/>
      <c r="GQ39" s="1561"/>
      <c r="GR39" s="1561"/>
      <c r="GS39" s="1561"/>
      <c r="GT39" s="1561"/>
      <c r="GU39" s="1561"/>
      <c r="GV39" s="1561"/>
      <c r="GW39" s="1561"/>
      <c r="GX39" s="1561"/>
      <c r="GY39" s="1561"/>
      <c r="GZ39" s="1561"/>
      <c r="HA39" s="1561"/>
      <c r="HB39" s="1561"/>
      <c r="HC39" s="1561"/>
      <c r="HD39" s="1561"/>
      <c r="HE39" s="1561"/>
      <c r="HF39" s="1561"/>
      <c r="HG39" s="1561"/>
      <c r="HH39" s="1561"/>
      <c r="HI39" s="1561"/>
      <c r="HJ39" s="1561"/>
      <c r="HK39" s="1561"/>
      <c r="HL39" s="1561"/>
      <c r="HM39" s="1561"/>
      <c r="HN39" s="1561"/>
      <c r="HO39" s="1561"/>
      <c r="HP39" s="1561"/>
      <c r="HQ39" s="1561"/>
      <c r="HR39" s="1561"/>
      <c r="HS39" s="1561"/>
      <c r="HT39" s="1561"/>
      <c r="HU39" s="1561"/>
      <c r="HV39" s="1561"/>
      <c r="HW39" s="1561"/>
      <c r="HX39" s="1561"/>
      <c r="HY39" s="1561"/>
      <c r="HZ39" s="1561"/>
      <c r="IA39" s="1561"/>
      <c r="IB39" s="1561"/>
      <c r="IC39" s="1561"/>
      <c r="ID39" s="1561"/>
      <c r="IE39" s="1561"/>
      <c r="IF39" s="1561"/>
      <c r="IG39" s="1561"/>
      <c r="IH39" s="1561"/>
      <c r="II39" s="1561"/>
      <c r="IJ39" s="1561"/>
      <c r="IK39" s="1561"/>
      <c r="IL39" s="1561"/>
      <c r="IM39" s="1561"/>
      <c r="IN39" s="1561"/>
      <c r="IO39" s="1561"/>
      <c r="IP39" s="1561"/>
      <c r="IQ39" s="1561"/>
      <c r="IR39" s="1561"/>
      <c r="IS39" s="1561"/>
      <c r="IT39" s="1561"/>
      <c r="IU39" s="1561"/>
    </row>
    <row r="40" spans="1:255">
      <c r="A40" s="2183" t="s">
        <v>1745</v>
      </c>
      <c r="B40" s="1543" t="s">
        <v>5740</v>
      </c>
      <c r="C40" s="1543" t="s">
        <v>5784</v>
      </c>
      <c r="D40" s="1543" t="s">
        <v>5785</v>
      </c>
      <c r="E40" s="2321" t="s">
        <v>5789</v>
      </c>
      <c r="F40" s="3461" t="s">
        <v>5790</v>
      </c>
      <c r="G40" s="3462"/>
      <c r="H40" s="1543" t="s">
        <v>5791</v>
      </c>
      <c r="I40" s="1543" t="s">
        <v>5785</v>
      </c>
      <c r="J40" s="1543"/>
      <c r="K40" s="1878"/>
      <c r="L40" s="1878"/>
      <c r="M40" s="2344">
        <v>10</v>
      </c>
      <c r="N40" s="3461"/>
      <c r="O40" s="3462"/>
      <c r="P40" s="1878"/>
      <c r="Q40" s="1878">
        <v>14249</v>
      </c>
      <c r="R40" s="1878">
        <f t="shared" si="0"/>
        <v>14249</v>
      </c>
      <c r="S40" s="1544">
        <v>10</v>
      </c>
      <c r="T40" s="1561"/>
      <c r="U40" s="1561"/>
      <c r="V40" s="1561"/>
      <c r="W40" s="1561"/>
      <c r="X40" s="1561"/>
      <c r="Y40" s="1561"/>
      <c r="Z40" s="1561"/>
      <c r="AA40" s="1561"/>
      <c r="AB40" s="1561"/>
      <c r="AC40" s="1561"/>
      <c r="AD40" s="1561"/>
      <c r="AE40" s="1561"/>
      <c r="AF40" s="1561"/>
      <c r="AG40" s="1561"/>
      <c r="AH40" s="1561"/>
      <c r="AI40" s="1561"/>
      <c r="AJ40" s="1561"/>
      <c r="AK40" s="1561"/>
      <c r="AL40" s="1561"/>
      <c r="AM40" s="1561"/>
      <c r="AN40" s="1561"/>
      <c r="AO40" s="1561"/>
      <c r="AP40" s="1561"/>
      <c r="AQ40" s="1561"/>
      <c r="AR40" s="1561"/>
      <c r="AS40" s="1561"/>
      <c r="AT40" s="1561"/>
      <c r="AU40" s="1561"/>
      <c r="AV40" s="1561"/>
      <c r="AW40" s="1561"/>
      <c r="AX40" s="1561"/>
      <c r="AY40" s="1561"/>
      <c r="AZ40" s="1561"/>
      <c r="BA40" s="1561"/>
      <c r="BB40" s="1561"/>
      <c r="BC40" s="1561"/>
      <c r="BD40" s="1561"/>
      <c r="BE40" s="1561"/>
      <c r="BF40" s="1561"/>
      <c r="BG40" s="1561"/>
      <c r="BH40" s="1561"/>
      <c r="BI40" s="1561"/>
      <c r="BJ40" s="1561"/>
      <c r="BK40" s="1561"/>
      <c r="BL40" s="1561"/>
      <c r="BM40" s="1561"/>
      <c r="BN40" s="1561"/>
      <c r="BO40" s="1561"/>
      <c r="BP40" s="1561"/>
      <c r="BQ40" s="1561"/>
      <c r="BR40" s="1561"/>
      <c r="BS40" s="1561"/>
      <c r="BT40" s="1561"/>
      <c r="BU40" s="1561"/>
      <c r="BV40" s="1561"/>
      <c r="BW40" s="1561"/>
      <c r="BX40" s="1561"/>
      <c r="BY40" s="1561"/>
      <c r="BZ40" s="1561"/>
      <c r="CA40" s="1561"/>
      <c r="CB40" s="1561"/>
      <c r="CC40" s="1561"/>
      <c r="CD40" s="1561"/>
      <c r="CE40" s="1561"/>
      <c r="CF40" s="1561"/>
      <c r="CG40" s="1561"/>
      <c r="CH40" s="1561"/>
      <c r="CI40" s="1561"/>
      <c r="CJ40" s="1561"/>
      <c r="CK40" s="1561"/>
      <c r="CL40" s="1561"/>
      <c r="CM40" s="1561"/>
      <c r="CN40" s="1561"/>
      <c r="CO40" s="1561"/>
      <c r="CP40" s="1561"/>
      <c r="CQ40" s="1561"/>
      <c r="CR40" s="1561"/>
      <c r="CS40" s="1561"/>
      <c r="CT40" s="1561"/>
      <c r="CU40" s="1561"/>
      <c r="CV40" s="1561"/>
      <c r="CW40" s="1561"/>
      <c r="CX40" s="1561"/>
      <c r="CY40" s="1561"/>
      <c r="CZ40" s="1561"/>
      <c r="DA40" s="1561"/>
      <c r="DB40" s="1561"/>
      <c r="DC40" s="1561"/>
      <c r="DD40" s="1561"/>
      <c r="DE40" s="1561"/>
      <c r="DF40" s="1561"/>
      <c r="DG40" s="1561"/>
      <c r="DH40" s="1561"/>
      <c r="DI40" s="1561"/>
      <c r="DJ40" s="1561"/>
      <c r="DK40" s="1561"/>
      <c r="DL40" s="1561"/>
      <c r="DM40" s="1561"/>
      <c r="DN40" s="1561"/>
      <c r="DO40" s="1561"/>
      <c r="DP40" s="1561"/>
      <c r="DQ40" s="1561"/>
      <c r="DR40" s="1561"/>
      <c r="DS40" s="1561"/>
      <c r="DT40" s="1561"/>
      <c r="DU40" s="1561"/>
      <c r="DV40" s="1561"/>
      <c r="DW40" s="1561"/>
      <c r="DX40" s="1561"/>
      <c r="DY40" s="1561"/>
      <c r="DZ40" s="1561"/>
      <c r="EA40" s="1561"/>
      <c r="EB40" s="1561"/>
      <c r="EC40" s="1561"/>
      <c r="ED40" s="1561"/>
      <c r="EE40" s="1561"/>
      <c r="EF40" s="1561"/>
      <c r="EG40" s="1561"/>
      <c r="EH40" s="1561"/>
      <c r="EI40" s="1561"/>
      <c r="EJ40" s="1561"/>
      <c r="EK40" s="1561"/>
      <c r="EL40" s="1561"/>
      <c r="EM40" s="1561"/>
      <c r="EN40" s="1561"/>
      <c r="EO40" s="1561"/>
      <c r="EP40" s="1561"/>
      <c r="EQ40" s="1561"/>
      <c r="ER40" s="1561"/>
      <c r="ES40" s="1561"/>
      <c r="ET40" s="1561"/>
      <c r="EU40" s="1561"/>
      <c r="EV40" s="1561"/>
      <c r="EW40" s="1561"/>
      <c r="EX40" s="1561"/>
      <c r="EY40" s="1561"/>
      <c r="EZ40" s="1561"/>
      <c r="FA40" s="1561"/>
      <c r="FB40" s="1561"/>
      <c r="FC40" s="1561"/>
      <c r="FD40" s="1561"/>
      <c r="FE40" s="1561"/>
      <c r="FF40" s="1561"/>
      <c r="FG40" s="1561"/>
      <c r="FH40" s="1561"/>
      <c r="FI40" s="1561"/>
      <c r="FJ40" s="1561"/>
      <c r="FK40" s="1561"/>
      <c r="FL40" s="1561"/>
      <c r="FM40" s="1561"/>
      <c r="FN40" s="1561"/>
      <c r="FO40" s="1561"/>
      <c r="FP40" s="1561"/>
      <c r="FQ40" s="1561"/>
      <c r="FR40" s="1561"/>
      <c r="FS40" s="1561"/>
      <c r="FT40" s="1561"/>
      <c r="FU40" s="1561"/>
      <c r="FV40" s="1561"/>
      <c r="FW40" s="1561"/>
      <c r="FX40" s="1561"/>
      <c r="FY40" s="1561"/>
      <c r="FZ40" s="1561"/>
      <c r="GA40" s="1561"/>
      <c r="GB40" s="1561"/>
      <c r="GC40" s="1561"/>
      <c r="GD40" s="1561"/>
      <c r="GE40" s="1561"/>
      <c r="GF40" s="1561"/>
      <c r="GG40" s="1561"/>
      <c r="GH40" s="1561"/>
      <c r="GI40" s="1561"/>
      <c r="GJ40" s="1561"/>
      <c r="GK40" s="1561"/>
      <c r="GL40" s="1561"/>
      <c r="GM40" s="1561"/>
      <c r="GN40" s="1561"/>
      <c r="GO40" s="1561"/>
      <c r="GP40" s="1561"/>
      <c r="GQ40" s="1561"/>
      <c r="GR40" s="1561"/>
      <c r="GS40" s="1561"/>
      <c r="GT40" s="1561"/>
      <c r="GU40" s="1561"/>
      <c r="GV40" s="1561"/>
      <c r="GW40" s="1561"/>
      <c r="GX40" s="1561"/>
      <c r="GY40" s="1561"/>
      <c r="GZ40" s="1561"/>
      <c r="HA40" s="1561"/>
      <c r="HB40" s="1561"/>
      <c r="HC40" s="1561"/>
      <c r="HD40" s="1561"/>
      <c r="HE40" s="1561"/>
      <c r="HF40" s="1561"/>
      <c r="HG40" s="1561"/>
      <c r="HH40" s="1561"/>
      <c r="HI40" s="1561"/>
      <c r="HJ40" s="1561"/>
      <c r="HK40" s="1561"/>
      <c r="HL40" s="1561"/>
      <c r="HM40" s="1561"/>
      <c r="HN40" s="1561"/>
      <c r="HO40" s="1561"/>
      <c r="HP40" s="1561"/>
      <c r="HQ40" s="1561"/>
      <c r="HR40" s="1561"/>
      <c r="HS40" s="1561"/>
      <c r="HT40" s="1561"/>
      <c r="HU40" s="1561"/>
      <c r="HV40" s="1561"/>
      <c r="HW40" s="1561"/>
      <c r="HX40" s="1561"/>
      <c r="HY40" s="1561"/>
      <c r="HZ40" s="1561"/>
      <c r="IA40" s="1561"/>
      <c r="IB40" s="1561"/>
      <c r="IC40" s="1561"/>
      <c r="ID40" s="1561"/>
      <c r="IE40" s="1561"/>
      <c r="IF40" s="1561"/>
      <c r="IG40" s="1561"/>
      <c r="IH40" s="1561"/>
      <c r="II40" s="1561"/>
      <c r="IJ40" s="1561"/>
      <c r="IK40" s="1561"/>
      <c r="IL40" s="1561"/>
      <c r="IM40" s="1561"/>
      <c r="IN40" s="1561"/>
      <c r="IO40" s="1561"/>
      <c r="IP40" s="1561"/>
      <c r="IQ40" s="1561"/>
      <c r="IR40" s="1561"/>
      <c r="IS40" s="1561"/>
      <c r="IT40" s="1561"/>
      <c r="IU40" s="1561"/>
    </row>
    <row r="41" spans="1:255">
      <c r="A41" s="2183" t="s">
        <v>1746</v>
      </c>
      <c r="B41" s="1543" t="s">
        <v>5741</v>
      </c>
      <c r="C41" s="1543" t="s">
        <v>5784</v>
      </c>
      <c r="D41" s="1543" t="s">
        <v>5785</v>
      </c>
      <c r="E41" s="2321" t="s">
        <v>5789</v>
      </c>
      <c r="F41" s="3461" t="s">
        <v>5790</v>
      </c>
      <c r="G41" s="3462"/>
      <c r="H41" s="1543" t="s">
        <v>5791</v>
      </c>
      <c r="I41" s="1543" t="s">
        <v>5785</v>
      </c>
      <c r="J41" s="1543"/>
      <c r="K41" s="1878"/>
      <c r="L41" s="1878"/>
      <c r="M41" s="2344">
        <v>11</v>
      </c>
      <c r="N41" s="3461"/>
      <c r="O41" s="3462"/>
      <c r="P41" s="1878"/>
      <c r="Q41" s="1878">
        <v>-3874</v>
      </c>
      <c r="R41" s="1878">
        <f t="shared" si="0"/>
        <v>-3874</v>
      </c>
      <c r="S41" s="1544">
        <v>11</v>
      </c>
      <c r="T41" s="1561"/>
      <c r="U41" s="1561"/>
      <c r="V41" s="1561"/>
      <c r="W41" s="1561"/>
      <c r="X41" s="1561"/>
      <c r="Y41" s="1561"/>
      <c r="Z41" s="1561"/>
      <c r="AA41" s="1561"/>
      <c r="AB41" s="1561"/>
      <c r="AC41" s="1561"/>
      <c r="AD41" s="1561"/>
      <c r="AE41" s="1561"/>
      <c r="AF41" s="1561"/>
      <c r="AG41" s="1561"/>
      <c r="AH41" s="1561"/>
      <c r="AI41" s="1561"/>
      <c r="AJ41" s="1561"/>
      <c r="AK41" s="1561"/>
      <c r="AL41" s="1561"/>
      <c r="AM41" s="1561"/>
      <c r="AN41" s="1561"/>
      <c r="AO41" s="1561"/>
      <c r="AP41" s="1561"/>
      <c r="AQ41" s="1561"/>
      <c r="AR41" s="1561"/>
      <c r="AS41" s="1561"/>
      <c r="AT41" s="1561"/>
      <c r="AU41" s="1561"/>
      <c r="AV41" s="1561"/>
      <c r="AW41" s="1561"/>
      <c r="AX41" s="1561"/>
      <c r="AY41" s="1561"/>
      <c r="AZ41" s="1561"/>
      <c r="BA41" s="1561"/>
      <c r="BB41" s="1561"/>
      <c r="BC41" s="1561"/>
      <c r="BD41" s="1561"/>
      <c r="BE41" s="1561"/>
      <c r="BF41" s="1561"/>
      <c r="BG41" s="1561"/>
      <c r="BH41" s="1561"/>
      <c r="BI41" s="1561"/>
      <c r="BJ41" s="1561"/>
      <c r="BK41" s="1561"/>
      <c r="BL41" s="1561"/>
      <c r="BM41" s="1561"/>
      <c r="BN41" s="1561"/>
      <c r="BO41" s="1561"/>
      <c r="BP41" s="1561"/>
      <c r="BQ41" s="1561"/>
      <c r="BR41" s="1561"/>
      <c r="BS41" s="1561"/>
      <c r="BT41" s="1561"/>
      <c r="BU41" s="1561"/>
      <c r="BV41" s="1561"/>
      <c r="BW41" s="1561"/>
      <c r="BX41" s="1561"/>
      <c r="BY41" s="1561"/>
      <c r="BZ41" s="1561"/>
      <c r="CA41" s="1561"/>
      <c r="CB41" s="1561"/>
      <c r="CC41" s="1561"/>
      <c r="CD41" s="1561"/>
      <c r="CE41" s="1561"/>
      <c r="CF41" s="1561"/>
      <c r="CG41" s="1561"/>
      <c r="CH41" s="1561"/>
      <c r="CI41" s="1561"/>
      <c r="CJ41" s="1561"/>
      <c r="CK41" s="1561"/>
      <c r="CL41" s="1561"/>
      <c r="CM41" s="1561"/>
      <c r="CN41" s="1561"/>
      <c r="CO41" s="1561"/>
      <c r="CP41" s="1561"/>
      <c r="CQ41" s="1561"/>
      <c r="CR41" s="1561"/>
      <c r="CS41" s="1561"/>
      <c r="CT41" s="1561"/>
      <c r="CU41" s="1561"/>
      <c r="CV41" s="1561"/>
      <c r="CW41" s="1561"/>
      <c r="CX41" s="1561"/>
      <c r="CY41" s="1561"/>
      <c r="CZ41" s="1561"/>
      <c r="DA41" s="1561"/>
      <c r="DB41" s="1561"/>
      <c r="DC41" s="1561"/>
      <c r="DD41" s="1561"/>
      <c r="DE41" s="1561"/>
      <c r="DF41" s="1561"/>
      <c r="DG41" s="1561"/>
      <c r="DH41" s="1561"/>
      <c r="DI41" s="1561"/>
      <c r="DJ41" s="1561"/>
      <c r="DK41" s="1561"/>
      <c r="DL41" s="1561"/>
      <c r="DM41" s="1561"/>
      <c r="DN41" s="1561"/>
      <c r="DO41" s="1561"/>
      <c r="DP41" s="1561"/>
      <c r="DQ41" s="1561"/>
      <c r="DR41" s="1561"/>
      <c r="DS41" s="1561"/>
      <c r="DT41" s="1561"/>
      <c r="DU41" s="1561"/>
      <c r="DV41" s="1561"/>
      <c r="DW41" s="1561"/>
      <c r="DX41" s="1561"/>
      <c r="DY41" s="1561"/>
      <c r="DZ41" s="1561"/>
      <c r="EA41" s="1561"/>
      <c r="EB41" s="1561"/>
      <c r="EC41" s="1561"/>
      <c r="ED41" s="1561"/>
      <c r="EE41" s="1561"/>
      <c r="EF41" s="1561"/>
      <c r="EG41" s="1561"/>
      <c r="EH41" s="1561"/>
      <c r="EI41" s="1561"/>
      <c r="EJ41" s="1561"/>
      <c r="EK41" s="1561"/>
      <c r="EL41" s="1561"/>
      <c r="EM41" s="1561"/>
      <c r="EN41" s="1561"/>
      <c r="EO41" s="1561"/>
      <c r="EP41" s="1561"/>
      <c r="EQ41" s="1561"/>
      <c r="ER41" s="1561"/>
      <c r="ES41" s="1561"/>
      <c r="ET41" s="1561"/>
      <c r="EU41" s="1561"/>
      <c r="EV41" s="1561"/>
      <c r="EW41" s="1561"/>
      <c r="EX41" s="1561"/>
      <c r="EY41" s="1561"/>
      <c r="EZ41" s="1561"/>
      <c r="FA41" s="1561"/>
      <c r="FB41" s="1561"/>
      <c r="FC41" s="1561"/>
      <c r="FD41" s="1561"/>
      <c r="FE41" s="1561"/>
      <c r="FF41" s="1561"/>
      <c r="FG41" s="1561"/>
      <c r="FH41" s="1561"/>
      <c r="FI41" s="1561"/>
      <c r="FJ41" s="1561"/>
      <c r="FK41" s="1561"/>
      <c r="FL41" s="1561"/>
      <c r="FM41" s="1561"/>
      <c r="FN41" s="1561"/>
      <c r="FO41" s="1561"/>
      <c r="FP41" s="1561"/>
      <c r="FQ41" s="1561"/>
      <c r="FR41" s="1561"/>
      <c r="FS41" s="1561"/>
      <c r="FT41" s="1561"/>
      <c r="FU41" s="1561"/>
      <c r="FV41" s="1561"/>
      <c r="FW41" s="1561"/>
      <c r="FX41" s="1561"/>
      <c r="FY41" s="1561"/>
      <c r="FZ41" s="1561"/>
      <c r="GA41" s="1561"/>
      <c r="GB41" s="1561"/>
      <c r="GC41" s="1561"/>
      <c r="GD41" s="1561"/>
      <c r="GE41" s="1561"/>
      <c r="GF41" s="1561"/>
      <c r="GG41" s="1561"/>
      <c r="GH41" s="1561"/>
      <c r="GI41" s="1561"/>
      <c r="GJ41" s="1561"/>
      <c r="GK41" s="1561"/>
      <c r="GL41" s="1561"/>
      <c r="GM41" s="1561"/>
      <c r="GN41" s="1561"/>
      <c r="GO41" s="1561"/>
      <c r="GP41" s="1561"/>
      <c r="GQ41" s="1561"/>
      <c r="GR41" s="1561"/>
      <c r="GS41" s="1561"/>
      <c r="GT41" s="1561"/>
      <c r="GU41" s="1561"/>
      <c r="GV41" s="1561"/>
      <c r="GW41" s="1561"/>
      <c r="GX41" s="1561"/>
      <c r="GY41" s="1561"/>
      <c r="GZ41" s="1561"/>
      <c r="HA41" s="1561"/>
      <c r="HB41" s="1561"/>
      <c r="HC41" s="1561"/>
      <c r="HD41" s="1561"/>
      <c r="HE41" s="1561"/>
      <c r="HF41" s="1561"/>
      <c r="HG41" s="1561"/>
      <c r="HH41" s="1561"/>
      <c r="HI41" s="1561"/>
      <c r="HJ41" s="1561"/>
      <c r="HK41" s="1561"/>
      <c r="HL41" s="1561"/>
      <c r="HM41" s="1561"/>
      <c r="HN41" s="1561"/>
      <c r="HO41" s="1561"/>
      <c r="HP41" s="1561"/>
      <c r="HQ41" s="1561"/>
      <c r="HR41" s="1561"/>
      <c r="HS41" s="1561"/>
      <c r="HT41" s="1561"/>
      <c r="HU41" s="1561"/>
      <c r="HV41" s="1561"/>
      <c r="HW41" s="1561"/>
      <c r="HX41" s="1561"/>
      <c r="HY41" s="1561"/>
      <c r="HZ41" s="1561"/>
      <c r="IA41" s="1561"/>
      <c r="IB41" s="1561"/>
      <c r="IC41" s="1561"/>
      <c r="ID41" s="1561"/>
      <c r="IE41" s="1561"/>
      <c r="IF41" s="1561"/>
      <c r="IG41" s="1561"/>
      <c r="IH41" s="1561"/>
      <c r="II41" s="1561"/>
      <c r="IJ41" s="1561"/>
      <c r="IK41" s="1561"/>
      <c r="IL41" s="1561"/>
      <c r="IM41" s="1561"/>
      <c r="IN41" s="1561"/>
      <c r="IO41" s="1561"/>
      <c r="IP41" s="1561"/>
      <c r="IQ41" s="1561"/>
      <c r="IR41" s="1561"/>
      <c r="IS41" s="1561"/>
      <c r="IT41" s="1561"/>
      <c r="IU41" s="1561"/>
    </row>
    <row r="42" spans="1:255">
      <c r="A42" s="2183" t="s">
        <v>1747</v>
      </c>
      <c r="B42" s="1543" t="s">
        <v>5742</v>
      </c>
      <c r="C42" s="1543" t="s">
        <v>5784</v>
      </c>
      <c r="D42" s="1543" t="s">
        <v>5785</v>
      </c>
      <c r="E42" s="2321" t="s">
        <v>5789</v>
      </c>
      <c r="F42" s="3461" t="s">
        <v>5790</v>
      </c>
      <c r="G42" s="3462"/>
      <c r="H42" s="1543" t="s">
        <v>5791</v>
      </c>
      <c r="I42" s="1543" t="s">
        <v>5785</v>
      </c>
      <c r="J42" s="1543"/>
      <c r="K42" s="1878"/>
      <c r="L42" s="1878"/>
      <c r="M42" s="2344">
        <v>12</v>
      </c>
      <c r="N42" s="3461"/>
      <c r="O42" s="3462"/>
      <c r="P42" s="1878"/>
      <c r="Q42" s="1878">
        <v>4221</v>
      </c>
      <c r="R42" s="1878">
        <f t="shared" si="0"/>
        <v>4221</v>
      </c>
      <c r="S42" s="1544">
        <v>12</v>
      </c>
      <c r="T42" s="1561"/>
      <c r="U42" s="1561"/>
      <c r="V42" s="1561"/>
      <c r="W42" s="1561"/>
      <c r="X42" s="1561"/>
      <c r="Y42" s="1561"/>
      <c r="Z42" s="1561"/>
      <c r="AA42" s="1561"/>
      <c r="AB42" s="1561"/>
      <c r="AC42" s="1561"/>
      <c r="AD42" s="1561"/>
      <c r="AE42" s="1561"/>
      <c r="AF42" s="1561"/>
      <c r="AG42" s="1561"/>
      <c r="AH42" s="1561"/>
      <c r="AI42" s="1561"/>
      <c r="AJ42" s="1561"/>
      <c r="AK42" s="1561"/>
      <c r="AL42" s="1561"/>
      <c r="AM42" s="1561"/>
      <c r="AN42" s="1561"/>
      <c r="AO42" s="1561"/>
      <c r="AP42" s="1561"/>
      <c r="AQ42" s="1561"/>
      <c r="AR42" s="1561"/>
      <c r="AS42" s="1561"/>
      <c r="AT42" s="1561"/>
      <c r="AU42" s="1561"/>
      <c r="AV42" s="1561"/>
      <c r="AW42" s="1561"/>
      <c r="AX42" s="1561"/>
      <c r="AY42" s="1561"/>
      <c r="AZ42" s="1561"/>
      <c r="BA42" s="1561"/>
      <c r="BB42" s="1561"/>
      <c r="BC42" s="1561"/>
      <c r="BD42" s="1561"/>
      <c r="BE42" s="1561"/>
      <c r="BF42" s="1561"/>
      <c r="BG42" s="1561"/>
      <c r="BH42" s="1561"/>
      <c r="BI42" s="1561"/>
      <c r="BJ42" s="1561"/>
      <c r="BK42" s="1561"/>
      <c r="BL42" s="1561"/>
      <c r="BM42" s="1561"/>
      <c r="BN42" s="1561"/>
      <c r="BO42" s="1561"/>
      <c r="BP42" s="1561"/>
      <c r="BQ42" s="1561"/>
      <c r="BR42" s="1561"/>
      <c r="BS42" s="1561"/>
      <c r="BT42" s="1561"/>
      <c r="BU42" s="1561"/>
      <c r="BV42" s="1561"/>
      <c r="BW42" s="1561"/>
      <c r="BX42" s="1561"/>
      <c r="BY42" s="1561"/>
      <c r="BZ42" s="1561"/>
      <c r="CA42" s="1561"/>
      <c r="CB42" s="1561"/>
      <c r="CC42" s="1561"/>
      <c r="CD42" s="1561"/>
      <c r="CE42" s="1561"/>
      <c r="CF42" s="1561"/>
      <c r="CG42" s="1561"/>
      <c r="CH42" s="1561"/>
      <c r="CI42" s="1561"/>
      <c r="CJ42" s="1561"/>
      <c r="CK42" s="1561"/>
      <c r="CL42" s="1561"/>
      <c r="CM42" s="1561"/>
      <c r="CN42" s="1561"/>
      <c r="CO42" s="1561"/>
      <c r="CP42" s="1561"/>
      <c r="CQ42" s="1561"/>
      <c r="CR42" s="1561"/>
      <c r="CS42" s="1561"/>
      <c r="CT42" s="1561"/>
      <c r="CU42" s="1561"/>
      <c r="CV42" s="1561"/>
      <c r="CW42" s="1561"/>
      <c r="CX42" s="1561"/>
      <c r="CY42" s="1561"/>
      <c r="CZ42" s="1561"/>
      <c r="DA42" s="1561"/>
      <c r="DB42" s="1561"/>
      <c r="DC42" s="1561"/>
      <c r="DD42" s="1561"/>
      <c r="DE42" s="1561"/>
      <c r="DF42" s="1561"/>
      <c r="DG42" s="1561"/>
      <c r="DH42" s="1561"/>
      <c r="DI42" s="1561"/>
      <c r="DJ42" s="1561"/>
      <c r="DK42" s="1561"/>
      <c r="DL42" s="1561"/>
      <c r="DM42" s="1561"/>
      <c r="DN42" s="1561"/>
      <c r="DO42" s="1561"/>
      <c r="DP42" s="1561"/>
      <c r="DQ42" s="1561"/>
      <c r="DR42" s="1561"/>
      <c r="DS42" s="1561"/>
      <c r="DT42" s="1561"/>
      <c r="DU42" s="1561"/>
      <c r="DV42" s="1561"/>
      <c r="DW42" s="1561"/>
      <c r="DX42" s="1561"/>
      <c r="DY42" s="1561"/>
      <c r="DZ42" s="1561"/>
      <c r="EA42" s="1561"/>
      <c r="EB42" s="1561"/>
      <c r="EC42" s="1561"/>
      <c r="ED42" s="1561"/>
      <c r="EE42" s="1561"/>
      <c r="EF42" s="1561"/>
      <c r="EG42" s="1561"/>
      <c r="EH42" s="1561"/>
      <c r="EI42" s="1561"/>
      <c r="EJ42" s="1561"/>
      <c r="EK42" s="1561"/>
      <c r="EL42" s="1561"/>
      <c r="EM42" s="1561"/>
      <c r="EN42" s="1561"/>
      <c r="EO42" s="1561"/>
      <c r="EP42" s="1561"/>
      <c r="EQ42" s="1561"/>
      <c r="ER42" s="1561"/>
      <c r="ES42" s="1561"/>
      <c r="ET42" s="1561"/>
      <c r="EU42" s="1561"/>
      <c r="EV42" s="1561"/>
      <c r="EW42" s="1561"/>
      <c r="EX42" s="1561"/>
      <c r="EY42" s="1561"/>
      <c r="EZ42" s="1561"/>
      <c r="FA42" s="1561"/>
      <c r="FB42" s="1561"/>
      <c r="FC42" s="1561"/>
      <c r="FD42" s="1561"/>
      <c r="FE42" s="1561"/>
      <c r="FF42" s="1561"/>
      <c r="FG42" s="1561"/>
      <c r="FH42" s="1561"/>
      <c r="FI42" s="1561"/>
      <c r="FJ42" s="1561"/>
      <c r="FK42" s="1561"/>
      <c r="FL42" s="1561"/>
      <c r="FM42" s="1561"/>
      <c r="FN42" s="1561"/>
      <c r="FO42" s="1561"/>
      <c r="FP42" s="1561"/>
      <c r="FQ42" s="1561"/>
      <c r="FR42" s="1561"/>
      <c r="FS42" s="1561"/>
      <c r="FT42" s="1561"/>
      <c r="FU42" s="1561"/>
      <c r="FV42" s="1561"/>
      <c r="FW42" s="1561"/>
      <c r="FX42" s="1561"/>
      <c r="FY42" s="1561"/>
      <c r="FZ42" s="1561"/>
      <c r="GA42" s="1561"/>
      <c r="GB42" s="1561"/>
      <c r="GC42" s="1561"/>
      <c r="GD42" s="1561"/>
      <c r="GE42" s="1561"/>
      <c r="GF42" s="1561"/>
      <c r="GG42" s="1561"/>
      <c r="GH42" s="1561"/>
      <c r="GI42" s="1561"/>
      <c r="GJ42" s="1561"/>
      <c r="GK42" s="1561"/>
      <c r="GL42" s="1561"/>
      <c r="GM42" s="1561"/>
      <c r="GN42" s="1561"/>
      <c r="GO42" s="1561"/>
      <c r="GP42" s="1561"/>
      <c r="GQ42" s="1561"/>
      <c r="GR42" s="1561"/>
      <c r="GS42" s="1561"/>
      <c r="GT42" s="1561"/>
      <c r="GU42" s="1561"/>
      <c r="GV42" s="1561"/>
      <c r="GW42" s="1561"/>
      <c r="GX42" s="1561"/>
      <c r="GY42" s="1561"/>
      <c r="GZ42" s="1561"/>
      <c r="HA42" s="1561"/>
      <c r="HB42" s="1561"/>
      <c r="HC42" s="1561"/>
      <c r="HD42" s="1561"/>
      <c r="HE42" s="1561"/>
      <c r="HF42" s="1561"/>
      <c r="HG42" s="1561"/>
      <c r="HH42" s="1561"/>
      <c r="HI42" s="1561"/>
      <c r="HJ42" s="1561"/>
      <c r="HK42" s="1561"/>
      <c r="HL42" s="1561"/>
      <c r="HM42" s="1561"/>
      <c r="HN42" s="1561"/>
      <c r="HO42" s="1561"/>
      <c r="HP42" s="1561"/>
      <c r="HQ42" s="1561"/>
      <c r="HR42" s="1561"/>
      <c r="HS42" s="1561"/>
      <c r="HT42" s="1561"/>
      <c r="HU42" s="1561"/>
      <c r="HV42" s="1561"/>
      <c r="HW42" s="1561"/>
      <c r="HX42" s="1561"/>
      <c r="HY42" s="1561"/>
      <c r="HZ42" s="1561"/>
      <c r="IA42" s="1561"/>
      <c r="IB42" s="1561"/>
      <c r="IC42" s="1561"/>
      <c r="ID42" s="1561"/>
      <c r="IE42" s="1561"/>
      <c r="IF42" s="1561"/>
      <c r="IG42" s="1561"/>
      <c r="IH42" s="1561"/>
      <c r="II42" s="1561"/>
      <c r="IJ42" s="1561"/>
      <c r="IK42" s="1561"/>
      <c r="IL42" s="1561"/>
      <c r="IM42" s="1561"/>
      <c r="IN42" s="1561"/>
      <c r="IO42" s="1561"/>
      <c r="IP42" s="1561"/>
      <c r="IQ42" s="1561"/>
      <c r="IR42" s="1561"/>
      <c r="IS42" s="1561"/>
      <c r="IT42" s="1561"/>
      <c r="IU42" s="1561"/>
    </row>
    <row r="43" spans="1:255">
      <c r="A43" s="2183" t="s">
        <v>1748</v>
      </c>
      <c r="B43" s="1543" t="s">
        <v>5743</v>
      </c>
      <c r="C43" s="1543" t="s">
        <v>5784</v>
      </c>
      <c r="D43" s="1543" t="s">
        <v>5785</v>
      </c>
      <c r="E43" s="2321" t="s">
        <v>5789</v>
      </c>
      <c r="F43" s="3461" t="s">
        <v>5790</v>
      </c>
      <c r="G43" s="3462"/>
      <c r="H43" s="1543" t="s">
        <v>5791</v>
      </c>
      <c r="I43" s="1543" t="s">
        <v>5785</v>
      </c>
      <c r="J43" s="1543"/>
      <c r="K43" s="1878"/>
      <c r="L43" s="1878"/>
      <c r="M43" s="2344">
        <v>13</v>
      </c>
      <c r="N43" s="3461"/>
      <c r="O43" s="3462"/>
      <c r="P43" s="1878"/>
      <c r="Q43" s="1878">
        <v>14</v>
      </c>
      <c r="R43" s="1878">
        <f t="shared" si="0"/>
        <v>14</v>
      </c>
      <c r="S43" s="1544">
        <v>13</v>
      </c>
      <c r="T43" s="1561"/>
      <c r="U43" s="1561"/>
      <c r="V43" s="1561"/>
      <c r="W43" s="1561"/>
      <c r="X43" s="1561"/>
      <c r="Y43" s="1561"/>
      <c r="Z43" s="1561"/>
      <c r="AA43" s="1561"/>
      <c r="AB43" s="1561"/>
      <c r="AC43" s="1561"/>
      <c r="AD43" s="1561"/>
      <c r="AE43" s="1561"/>
      <c r="AF43" s="1561"/>
      <c r="AG43" s="1561"/>
      <c r="AH43" s="1561"/>
      <c r="AI43" s="1561"/>
      <c r="AJ43" s="1561"/>
      <c r="AK43" s="1561"/>
      <c r="AL43" s="1561"/>
      <c r="AM43" s="1561"/>
      <c r="AN43" s="1561"/>
      <c r="AO43" s="1561"/>
      <c r="AP43" s="1561"/>
      <c r="AQ43" s="1561"/>
      <c r="AR43" s="1561"/>
      <c r="AS43" s="1561"/>
      <c r="AT43" s="1561"/>
      <c r="AU43" s="1561"/>
      <c r="AV43" s="1561"/>
      <c r="AW43" s="1561"/>
      <c r="AX43" s="1561"/>
      <c r="AY43" s="1561"/>
      <c r="AZ43" s="1561"/>
      <c r="BA43" s="1561"/>
      <c r="BB43" s="1561"/>
      <c r="BC43" s="1561"/>
      <c r="BD43" s="1561"/>
      <c r="BE43" s="1561"/>
      <c r="BF43" s="1561"/>
      <c r="BG43" s="1561"/>
      <c r="BH43" s="1561"/>
      <c r="BI43" s="1561"/>
      <c r="BJ43" s="1561"/>
      <c r="BK43" s="1561"/>
      <c r="BL43" s="1561"/>
      <c r="BM43" s="1561"/>
      <c r="BN43" s="1561"/>
      <c r="BO43" s="1561"/>
      <c r="BP43" s="1561"/>
      <c r="BQ43" s="1561"/>
      <c r="BR43" s="1561"/>
      <c r="BS43" s="1561"/>
      <c r="BT43" s="1561"/>
      <c r="BU43" s="1561"/>
      <c r="BV43" s="1561"/>
      <c r="BW43" s="1561"/>
      <c r="BX43" s="1561"/>
      <c r="BY43" s="1561"/>
      <c r="BZ43" s="1561"/>
      <c r="CA43" s="1561"/>
      <c r="CB43" s="1561"/>
      <c r="CC43" s="1561"/>
      <c r="CD43" s="1561"/>
      <c r="CE43" s="1561"/>
      <c r="CF43" s="1561"/>
      <c r="CG43" s="1561"/>
      <c r="CH43" s="1561"/>
      <c r="CI43" s="1561"/>
      <c r="CJ43" s="1561"/>
      <c r="CK43" s="1561"/>
      <c r="CL43" s="1561"/>
      <c r="CM43" s="1561"/>
      <c r="CN43" s="1561"/>
      <c r="CO43" s="1561"/>
      <c r="CP43" s="1561"/>
      <c r="CQ43" s="1561"/>
      <c r="CR43" s="1561"/>
      <c r="CS43" s="1561"/>
      <c r="CT43" s="1561"/>
      <c r="CU43" s="1561"/>
      <c r="CV43" s="1561"/>
      <c r="CW43" s="1561"/>
      <c r="CX43" s="1561"/>
      <c r="CY43" s="1561"/>
      <c r="CZ43" s="1561"/>
      <c r="DA43" s="1561"/>
      <c r="DB43" s="1561"/>
      <c r="DC43" s="1561"/>
      <c r="DD43" s="1561"/>
      <c r="DE43" s="1561"/>
      <c r="DF43" s="1561"/>
      <c r="DG43" s="1561"/>
      <c r="DH43" s="1561"/>
      <c r="DI43" s="1561"/>
      <c r="DJ43" s="1561"/>
      <c r="DK43" s="1561"/>
      <c r="DL43" s="1561"/>
      <c r="DM43" s="1561"/>
      <c r="DN43" s="1561"/>
      <c r="DO43" s="1561"/>
      <c r="DP43" s="1561"/>
      <c r="DQ43" s="1561"/>
      <c r="DR43" s="1561"/>
      <c r="DS43" s="1561"/>
      <c r="DT43" s="1561"/>
      <c r="DU43" s="1561"/>
      <c r="DV43" s="1561"/>
      <c r="DW43" s="1561"/>
      <c r="DX43" s="1561"/>
      <c r="DY43" s="1561"/>
      <c r="DZ43" s="1561"/>
      <c r="EA43" s="1561"/>
      <c r="EB43" s="1561"/>
      <c r="EC43" s="1561"/>
      <c r="ED43" s="1561"/>
      <c r="EE43" s="1561"/>
      <c r="EF43" s="1561"/>
      <c r="EG43" s="1561"/>
      <c r="EH43" s="1561"/>
      <c r="EI43" s="1561"/>
      <c r="EJ43" s="1561"/>
      <c r="EK43" s="1561"/>
      <c r="EL43" s="1561"/>
      <c r="EM43" s="1561"/>
      <c r="EN43" s="1561"/>
      <c r="EO43" s="1561"/>
      <c r="EP43" s="1561"/>
      <c r="EQ43" s="1561"/>
      <c r="ER43" s="1561"/>
      <c r="ES43" s="1561"/>
      <c r="ET43" s="1561"/>
      <c r="EU43" s="1561"/>
      <c r="EV43" s="1561"/>
      <c r="EW43" s="1561"/>
      <c r="EX43" s="1561"/>
      <c r="EY43" s="1561"/>
      <c r="EZ43" s="1561"/>
      <c r="FA43" s="1561"/>
      <c r="FB43" s="1561"/>
      <c r="FC43" s="1561"/>
      <c r="FD43" s="1561"/>
      <c r="FE43" s="1561"/>
      <c r="FF43" s="1561"/>
      <c r="FG43" s="1561"/>
      <c r="FH43" s="1561"/>
      <c r="FI43" s="1561"/>
      <c r="FJ43" s="1561"/>
      <c r="FK43" s="1561"/>
      <c r="FL43" s="1561"/>
      <c r="FM43" s="1561"/>
      <c r="FN43" s="1561"/>
      <c r="FO43" s="1561"/>
      <c r="FP43" s="1561"/>
      <c r="FQ43" s="1561"/>
      <c r="FR43" s="1561"/>
      <c r="FS43" s="1561"/>
      <c r="FT43" s="1561"/>
      <c r="FU43" s="1561"/>
      <c r="FV43" s="1561"/>
      <c r="FW43" s="1561"/>
      <c r="FX43" s="1561"/>
      <c r="FY43" s="1561"/>
      <c r="FZ43" s="1561"/>
      <c r="GA43" s="1561"/>
      <c r="GB43" s="1561"/>
      <c r="GC43" s="1561"/>
      <c r="GD43" s="1561"/>
      <c r="GE43" s="1561"/>
      <c r="GF43" s="1561"/>
      <c r="GG43" s="1561"/>
      <c r="GH43" s="1561"/>
      <c r="GI43" s="1561"/>
      <c r="GJ43" s="1561"/>
      <c r="GK43" s="1561"/>
      <c r="GL43" s="1561"/>
      <c r="GM43" s="1561"/>
      <c r="GN43" s="1561"/>
      <c r="GO43" s="1561"/>
      <c r="GP43" s="1561"/>
      <c r="GQ43" s="1561"/>
      <c r="GR43" s="1561"/>
      <c r="GS43" s="1561"/>
      <c r="GT43" s="1561"/>
      <c r="GU43" s="1561"/>
      <c r="GV43" s="1561"/>
      <c r="GW43" s="1561"/>
      <c r="GX43" s="1561"/>
      <c r="GY43" s="1561"/>
      <c r="GZ43" s="1561"/>
      <c r="HA43" s="1561"/>
      <c r="HB43" s="1561"/>
      <c r="HC43" s="1561"/>
      <c r="HD43" s="1561"/>
      <c r="HE43" s="1561"/>
      <c r="HF43" s="1561"/>
      <c r="HG43" s="1561"/>
      <c r="HH43" s="1561"/>
      <c r="HI43" s="1561"/>
      <c r="HJ43" s="1561"/>
      <c r="HK43" s="1561"/>
      <c r="HL43" s="1561"/>
      <c r="HM43" s="1561"/>
      <c r="HN43" s="1561"/>
      <c r="HO43" s="1561"/>
      <c r="HP43" s="1561"/>
      <c r="HQ43" s="1561"/>
      <c r="HR43" s="1561"/>
      <c r="HS43" s="1561"/>
      <c r="HT43" s="1561"/>
      <c r="HU43" s="1561"/>
      <c r="HV43" s="1561"/>
      <c r="HW43" s="1561"/>
      <c r="HX43" s="1561"/>
      <c r="HY43" s="1561"/>
      <c r="HZ43" s="1561"/>
      <c r="IA43" s="1561"/>
      <c r="IB43" s="1561"/>
      <c r="IC43" s="1561"/>
      <c r="ID43" s="1561"/>
      <c r="IE43" s="1561"/>
      <c r="IF43" s="1561"/>
      <c r="IG43" s="1561"/>
      <c r="IH43" s="1561"/>
      <c r="II43" s="1561"/>
      <c r="IJ43" s="1561"/>
      <c r="IK43" s="1561"/>
      <c r="IL43" s="1561"/>
      <c r="IM43" s="1561"/>
      <c r="IN43" s="1561"/>
      <c r="IO43" s="1561"/>
      <c r="IP43" s="1561"/>
      <c r="IQ43" s="1561"/>
      <c r="IR43" s="1561"/>
      <c r="IS43" s="1561"/>
      <c r="IT43" s="1561"/>
      <c r="IU43" s="1561"/>
    </row>
    <row r="44" spans="1:255">
      <c r="A44" s="2183" t="s">
        <v>1749</v>
      </c>
      <c r="B44" s="1543" t="s">
        <v>5744</v>
      </c>
      <c r="C44" s="1543" t="s">
        <v>5784</v>
      </c>
      <c r="D44" s="1543" t="s">
        <v>5785</v>
      </c>
      <c r="E44" s="2321" t="s">
        <v>5789</v>
      </c>
      <c r="F44" s="3461" t="s">
        <v>5790</v>
      </c>
      <c r="G44" s="3462"/>
      <c r="H44" s="1543" t="s">
        <v>5791</v>
      </c>
      <c r="I44" s="1543" t="s">
        <v>5785</v>
      </c>
      <c r="J44" s="1543"/>
      <c r="K44" s="1878"/>
      <c r="L44" s="1878"/>
      <c r="M44" s="2344">
        <v>14</v>
      </c>
      <c r="N44" s="3461"/>
      <c r="O44" s="3462"/>
      <c r="P44" s="1878"/>
      <c r="Q44" s="1878">
        <v>1561</v>
      </c>
      <c r="R44" s="1878">
        <f t="shared" si="0"/>
        <v>1561</v>
      </c>
      <c r="S44" s="1544">
        <v>14</v>
      </c>
      <c r="T44" s="1561"/>
      <c r="U44" s="1561"/>
      <c r="V44" s="1561"/>
      <c r="W44" s="1561"/>
      <c r="X44" s="1561"/>
      <c r="Y44" s="1561"/>
      <c r="Z44" s="1561"/>
      <c r="AA44" s="1561"/>
      <c r="AB44" s="1561"/>
      <c r="AC44" s="1561"/>
      <c r="AD44" s="1561"/>
      <c r="AE44" s="1561"/>
      <c r="AF44" s="1561"/>
      <c r="AG44" s="1561"/>
      <c r="AH44" s="1561"/>
      <c r="AI44" s="1561"/>
      <c r="AJ44" s="1561"/>
      <c r="AK44" s="1561"/>
      <c r="AL44" s="1561"/>
      <c r="AM44" s="1561"/>
      <c r="AN44" s="1561"/>
      <c r="AO44" s="1561"/>
      <c r="AP44" s="1561"/>
      <c r="AQ44" s="1561"/>
      <c r="AR44" s="1561"/>
      <c r="AS44" s="1561"/>
      <c r="AT44" s="1561"/>
      <c r="AU44" s="1561"/>
      <c r="AV44" s="1561"/>
      <c r="AW44" s="1561"/>
      <c r="AX44" s="1561"/>
      <c r="AY44" s="1561"/>
      <c r="AZ44" s="1561"/>
      <c r="BA44" s="1561"/>
      <c r="BB44" s="1561"/>
      <c r="BC44" s="1561"/>
      <c r="BD44" s="1561"/>
      <c r="BE44" s="1561"/>
      <c r="BF44" s="1561"/>
      <c r="BG44" s="1561"/>
      <c r="BH44" s="1561"/>
      <c r="BI44" s="1561"/>
      <c r="BJ44" s="1561"/>
      <c r="BK44" s="1561"/>
      <c r="BL44" s="1561"/>
      <c r="BM44" s="1561"/>
      <c r="BN44" s="1561"/>
      <c r="BO44" s="1561"/>
      <c r="BP44" s="1561"/>
      <c r="BQ44" s="1561"/>
      <c r="BR44" s="1561"/>
      <c r="BS44" s="1561"/>
      <c r="BT44" s="1561"/>
      <c r="BU44" s="1561"/>
      <c r="BV44" s="1561"/>
      <c r="BW44" s="1561"/>
      <c r="BX44" s="1561"/>
      <c r="BY44" s="1561"/>
      <c r="BZ44" s="1561"/>
      <c r="CA44" s="1561"/>
      <c r="CB44" s="1561"/>
      <c r="CC44" s="1561"/>
      <c r="CD44" s="1561"/>
      <c r="CE44" s="1561"/>
      <c r="CF44" s="1561"/>
      <c r="CG44" s="1561"/>
      <c r="CH44" s="1561"/>
      <c r="CI44" s="1561"/>
      <c r="CJ44" s="1561"/>
      <c r="CK44" s="1561"/>
      <c r="CL44" s="1561"/>
      <c r="CM44" s="1561"/>
      <c r="CN44" s="1561"/>
      <c r="CO44" s="1561"/>
      <c r="CP44" s="1561"/>
      <c r="CQ44" s="1561"/>
      <c r="CR44" s="1561"/>
      <c r="CS44" s="1561"/>
      <c r="CT44" s="1561"/>
      <c r="CU44" s="1561"/>
      <c r="CV44" s="1561"/>
      <c r="CW44" s="1561"/>
      <c r="CX44" s="1561"/>
      <c r="CY44" s="1561"/>
      <c r="CZ44" s="1561"/>
      <c r="DA44" s="1561"/>
      <c r="DB44" s="1561"/>
      <c r="DC44" s="1561"/>
      <c r="DD44" s="1561"/>
      <c r="DE44" s="1561"/>
      <c r="DF44" s="1561"/>
      <c r="DG44" s="1561"/>
      <c r="DH44" s="1561"/>
      <c r="DI44" s="1561"/>
      <c r="DJ44" s="1561"/>
      <c r="DK44" s="1561"/>
      <c r="DL44" s="1561"/>
      <c r="DM44" s="1561"/>
      <c r="DN44" s="1561"/>
      <c r="DO44" s="1561"/>
      <c r="DP44" s="1561"/>
      <c r="DQ44" s="1561"/>
      <c r="DR44" s="1561"/>
      <c r="DS44" s="1561"/>
      <c r="DT44" s="1561"/>
      <c r="DU44" s="1561"/>
      <c r="DV44" s="1561"/>
      <c r="DW44" s="1561"/>
      <c r="DX44" s="1561"/>
      <c r="DY44" s="1561"/>
      <c r="DZ44" s="1561"/>
      <c r="EA44" s="1561"/>
      <c r="EB44" s="1561"/>
      <c r="EC44" s="1561"/>
      <c r="ED44" s="1561"/>
      <c r="EE44" s="1561"/>
      <c r="EF44" s="1561"/>
      <c r="EG44" s="1561"/>
      <c r="EH44" s="1561"/>
      <c r="EI44" s="1561"/>
      <c r="EJ44" s="1561"/>
      <c r="EK44" s="1561"/>
      <c r="EL44" s="1561"/>
      <c r="EM44" s="1561"/>
      <c r="EN44" s="1561"/>
      <c r="EO44" s="1561"/>
      <c r="EP44" s="1561"/>
      <c r="EQ44" s="1561"/>
      <c r="ER44" s="1561"/>
      <c r="ES44" s="1561"/>
      <c r="ET44" s="1561"/>
      <c r="EU44" s="1561"/>
      <c r="EV44" s="1561"/>
      <c r="EW44" s="1561"/>
      <c r="EX44" s="1561"/>
      <c r="EY44" s="1561"/>
      <c r="EZ44" s="1561"/>
      <c r="FA44" s="1561"/>
      <c r="FB44" s="1561"/>
      <c r="FC44" s="1561"/>
      <c r="FD44" s="1561"/>
      <c r="FE44" s="1561"/>
      <c r="FF44" s="1561"/>
      <c r="FG44" s="1561"/>
      <c r="FH44" s="1561"/>
      <c r="FI44" s="1561"/>
      <c r="FJ44" s="1561"/>
      <c r="FK44" s="1561"/>
      <c r="FL44" s="1561"/>
      <c r="FM44" s="1561"/>
      <c r="FN44" s="1561"/>
      <c r="FO44" s="1561"/>
      <c r="FP44" s="1561"/>
      <c r="FQ44" s="1561"/>
      <c r="FR44" s="1561"/>
      <c r="FS44" s="1561"/>
      <c r="FT44" s="1561"/>
      <c r="FU44" s="1561"/>
      <c r="FV44" s="1561"/>
      <c r="FW44" s="1561"/>
      <c r="FX44" s="1561"/>
      <c r="FY44" s="1561"/>
      <c r="FZ44" s="1561"/>
      <c r="GA44" s="1561"/>
      <c r="GB44" s="1561"/>
      <c r="GC44" s="1561"/>
      <c r="GD44" s="1561"/>
      <c r="GE44" s="1561"/>
      <c r="GF44" s="1561"/>
      <c r="GG44" s="1561"/>
      <c r="GH44" s="1561"/>
      <c r="GI44" s="1561"/>
      <c r="GJ44" s="1561"/>
      <c r="GK44" s="1561"/>
      <c r="GL44" s="1561"/>
      <c r="GM44" s="1561"/>
      <c r="GN44" s="1561"/>
      <c r="GO44" s="1561"/>
      <c r="GP44" s="1561"/>
      <c r="GQ44" s="1561"/>
      <c r="GR44" s="1561"/>
      <c r="GS44" s="1561"/>
      <c r="GT44" s="1561"/>
      <c r="GU44" s="1561"/>
      <c r="GV44" s="1561"/>
      <c r="GW44" s="1561"/>
      <c r="GX44" s="1561"/>
      <c r="GY44" s="1561"/>
      <c r="GZ44" s="1561"/>
      <c r="HA44" s="1561"/>
      <c r="HB44" s="1561"/>
      <c r="HC44" s="1561"/>
      <c r="HD44" s="1561"/>
      <c r="HE44" s="1561"/>
      <c r="HF44" s="1561"/>
      <c r="HG44" s="1561"/>
      <c r="HH44" s="1561"/>
      <c r="HI44" s="1561"/>
      <c r="HJ44" s="1561"/>
      <c r="HK44" s="1561"/>
      <c r="HL44" s="1561"/>
      <c r="HM44" s="1561"/>
      <c r="HN44" s="1561"/>
      <c r="HO44" s="1561"/>
      <c r="HP44" s="1561"/>
      <c r="HQ44" s="1561"/>
      <c r="HR44" s="1561"/>
      <c r="HS44" s="1561"/>
      <c r="HT44" s="1561"/>
      <c r="HU44" s="1561"/>
      <c r="HV44" s="1561"/>
      <c r="HW44" s="1561"/>
      <c r="HX44" s="1561"/>
      <c r="HY44" s="1561"/>
      <c r="HZ44" s="1561"/>
      <c r="IA44" s="1561"/>
      <c r="IB44" s="1561"/>
      <c r="IC44" s="1561"/>
      <c r="ID44" s="1561"/>
      <c r="IE44" s="1561"/>
      <c r="IF44" s="1561"/>
      <c r="IG44" s="1561"/>
      <c r="IH44" s="1561"/>
      <c r="II44" s="1561"/>
      <c r="IJ44" s="1561"/>
      <c r="IK44" s="1561"/>
      <c r="IL44" s="1561"/>
      <c r="IM44" s="1561"/>
      <c r="IN44" s="1561"/>
      <c r="IO44" s="1561"/>
      <c r="IP44" s="1561"/>
      <c r="IQ44" s="1561"/>
      <c r="IR44" s="1561"/>
      <c r="IS44" s="1561"/>
      <c r="IT44" s="1561"/>
      <c r="IU44" s="1561"/>
    </row>
    <row r="45" spans="1:255">
      <c r="A45" s="2183" t="s">
        <v>1750</v>
      </c>
      <c r="B45" s="1543" t="s">
        <v>5745</v>
      </c>
      <c r="C45" s="1543" t="s">
        <v>5784</v>
      </c>
      <c r="D45" s="1543" t="s">
        <v>5785</v>
      </c>
      <c r="E45" s="2321" t="s">
        <v>5789</v>
      </c>
      <c r="F45" s="3461" t="s">
        <v>5790</v>
      </c>
      <c r="G45" s="3462"/>
      <c r="H45" s="1543" t="s">
        <v>5791</v>
      </c>
      <c r="I45" s="1543" t="s">
        <v>5785</v>
      </c>
      <c r="J45" s="1543"/>
      <c r="K45" s="1878"/>
      <c r="L45" s="1878"/>
      <c r="M45" s="2344">
        <v>15</v>
      </c>
      <c r="N45" s="3461"/>
      <c r="O45" s="3462"/>
      <c r="P45" s="1878"/>
      <c r="Q45" s="1878">
        <v>282</v>
      </c>
      <c r="R45" s="1878">
        <f t="shared" si="0"/>
        <v>282</v>
      </c>
      <c r="S45" s="1544">
        <v>15</v>
      </c>
      <c r="T45" s="1561"/>
      <c r="U45" s="1561"/>
      <c r="V45" s="1561"/>
      <c r="W45" s="1561"/>
      <c r="X45" s="1561"/>
      <c r="Y45" s="1561"/>
      <c r="Z45" s="1561"/>
      <c r="AA45" s="1561"/>
      <c r="AB45" s="1561"/>
      <c r="AC45" s="1561"/>
      <c r="AD45" s="1561"/>
      <c r="AE45" s="1561"/>
      <c r="AF45" s="1561"/>
      <c r="AG45" s="1561"/>
      <c r="AH45" s="1561"/>
      <c r="AI45" s="1561"/>
      <c r="AJ45" s="1561"/>
      <c r="AK45" s="1561"/>
      <c r="AL45" s="1561"/>
      <c r="AM45" s="1561"/>
      <c r="AN45" s="1561"/>
      <c r="AO45" s="1561"/>
      <c r="AP45" s="1561"/>
      <c r="AQ45" s="1561"/>
      <c r="AR45" s="1561"/>
      <c r="AS45" s="1561"/>
      <c r="AT45" s="1561"/>
      <c r="AU45" s="1561"/>
      <c r="AV45" s="1561"/>
      <c r="AW45" s="1561"/>
      <c r="AX45" s="1561"/>
      <c r="AY45" s="1561"/>
      <c r="AZ45" s="1561"/>
      <c r="BA45" s="1561"/>
      <c r="BB45" s="1561"/>
      <c r="BC45" s="1561"/>
      <c r="BD45" s="1561"/>
      <c r="BE45" s="1561"/>
      <c r="BF45" s="1561"/>
      <c r="BG45" s="1561"/>
      <c r="BH45" s="1561"/>
      <c r="BI45" s="1561"/>
      <c r="BJ45" s="1561"/>
      <c r="BK45" s="1561"/>
      <c r="BL45" s="1561"/>
      <c r="BM45" s="1561"/>
      <c r="BN45" s="1561"/>
      <c r="BO45" s="1561"/>
      <c r="BP45" s="1561"/>
      <c r="BQ45" s="1561"/>
      <c r="BR45" s="1561"/>
      <c r="BS45" s="1561"/>
      <c r="BT45" s="1561"/>
      <c r="BU45" s="1561"/>
      <c r="BV45" s="1561"/>
      <c r="BW45" s="1561"/>
      <c r="BX45" s="1561"/>
      <c r="BY45" s="1561"/>
      <c r="BZ45" s="1561"/>
      <c r="CA45" s="1561"/>
      <c r="CB45" s="1561"/>
      <c r="CC45" s="1561"/>
      <c r="CD45" s="1561"/>
      <c r="CE45" s="1561"/>
      <c r="CF45" s="1561"/>
      <c r="CG45" s="1561"/>
      <c r="CH45" s="1561"/>
      <c r="CI45" s="1561"/>
      <c r="CJ45" s="1561"/>
      <c r="CK45" s="1561"/>
      <c r="CL45" s="1561"/>
      <c r="CM45" s="1561"/>
      <c r="CN45" s="1561"/>
      <c r="CO45" s="1561"/>
      <c r="CP45" s="1561"/>
      <c r="CQ45" s="1561"/>
      <c r="CR45" s="1561"/>
      <c r="CS45" s="1561"/>
      <c r="CT45" s="1561"/>
      <c r="CU45" s="1561"/>
      <c r="CV45" s="1561"/>
      <c r="CW45" s="1561"/>
      <c r="CX45" s="1561"/>
      <c r="CY45" s="1561"/>
      <c r="CZ45" s="1561"/>
      <c r="DA45" s="1561"/>
      <c r="DB45" s="1561"/>
      <c r="DC45" s="1561"/>
      <c r="DD45" s="1561"/>
      <c r="DE45" s="1561"/>
      <c r="DF45" s="1561"/>
      <c r="DG45" s="1561"/>
      <c r="DH45" s="1561"/>
      <c r="DI45" s="1561"/>
      <c r="DJ45" s="1561"/>
      <c r="DK45" s="1561"/>
      <c r="DL45" s="1561"/>
      <c r="DM45" s="1561"/>
      <c r="DN45" s="1561"/>
      <c r="DO45" s="1561"/>
      <c r="DP45" s="1561"/>
      <c r="DQ45" s="1561"/>
      <c r="DR45" s="1561"/>
      <c r="DS45" s="1561"/>
      <c r="DT45" s="1561"/>
      <c r="DU45" s="1561"/>
      <c r="DV45" s="1561"/>
      <c r="DW45" s="1561"/>
      <c r="DX45" s="1561"/>
      <c r="DY45" s="1561"/>
      <c r="DZ45" s="1561"/>
      <c r="EA45" s="1561"/>
      <c r="EB45" s="1561"/>
      <c r="EC45" s="1561"/>
      <c r="ED45" s="1561"/>
      <c r="EE45" s="1561"/>
      <c r="EF45" s="1561"/>
      <c r="EG45" s="1561"/>
      <c r="EH45" s="1561"/>
      <c r="EI45" s="1561"/>
      <c r="EJ45" s="1561"/>
      <c r="EK45" s="1561"/>
      <c r="EL45" s="1561"/>
      <c r="EM45" s="1561"/>
      <c r="EN45" s="1561"/>
      <c r="EO45" s="1561"/>
      <c r="EP45" s="1561"/>
      <c r="EQ45" s="1561"/>
      <c r="ER45" s="1561"/>
      <c r="ES45" s="1561"/>
      <c r="ET45" s="1561"/>
      <c r="EU45" s="1561"/>
      <c r="EV45" s="1561"/>
      <c r="EW45" s="1561"/>
      <c r="EX45" s="1561"/>
      <c r="EY45" s="1561"/>
      <c r="EZ45" s="1561"/>
      <c r="FA45" s="1561"/>
      <c r="FB45" s="1561"/>
      <c r="FC45" s="1561"/>
      <c r="FD45" s="1561"/>
      <c r="FE45" s="1561"/>
      <c r="FF45" s="1561"/>
      <c r="FG45" s="1561"/>
      <c r="FH45" s="1561"/>
      <c r="FI45" s="1561"/>
      <c r="FJ45" s="1561"/>
      <c r="FK45" s="1561"/>
      <c r="FL45" s="1561"/>
      <c r="FM45" s="1561"/>
      <c r="FN45" s="1561"/>
      <c r="FO45" s="1561"/>
      <c r="FP45" s="1561"/>
      <c r="FQ45" s="1561"/>
      <c r="FR45" s="1561"/>
      <c r="FS45" s="1561"/>
      <c r="FT45" s="1561"/>
      <c r="FU45" s="1561"/>
      <c r="FV45" s="1561"/>
      <c r="FW45" s="1561"/>
      <c r="FX45" s="1561"/>
      <c r="FY45" s="1561"/>
      <c r="FZ45" s="1561"/>
      <c r="GA45" s="1561"/>
      <c r="GB45" s="1561"/>
      <c r="GC45" s="1561"/>
      <c r="GD45" s="1561"/>
      <c r="GE45" s="1561"/>
      <c r="GF45" s="1561"/>
      <c r="GG45" s="1561"/>
      <c r="GH45" s="1561"/>
      <c r="GI45" s="1561"/>
      <c r="GJ45" s="1561"/>
      <c r="GK45" s="1561"/>
      <c r="GL45" s="1561"/>
      <c r="GM45" s="1561"/>
      <c r="GN45" s="1561"/>
      <c r="GO45" s="1561"/>
      <c r="GP45" s="1561"/>
      <c r="GQ45" s="1561"/>
      <c r="GR45" s="1561"/>
      <c r="GS45" s="1561"/>
      <c r="GT45" s="1561"/>
      <c r="GU45" s="1561"/>
      <c r="GV45" s="1561"/>
      <c r="GW45" s="1561"/>
      <c r="GX45" s="1561"/>
      <c r="GY45" s="1561"/>
      <c r="GZ45" s="1561"/>
      <c r="HA45" s="1561"/>
      <c r="HB45" s="1561"/>
      <c r="HC45" s="1561"/>
      <c r="HD45" s="1561"/>
      <c r="HE45" s="1561"/>
      <c r="HF45" s="1561"/>
      <c r="HG45" s="1561"/>
      <c r="HH45" s="1561"/>
      <c r="HI45" s="1561"/>
      <c r="HJ45" s="1561"/>
      <c r="HK45" s="1561"/>
      <c r="HL45" s="1561"/>
      <c r="HM45" s="1561"/>
      <c r="HN45" s="1561"/>
      <c r="HO45" s="1561"/>
      <c r="HP45" s="1561"/>
      <c r="HQ45" s="1561"/>
      <c r="HR45" s="1561"/>
      <c r="HS45" s="1561"/>
      <c r="HT45" s="1561"/>
      <c r="HU45" s="1561"/>
      <c r="HV45" s="1561"/>
      <c r="HW45" s="1561"/>
      <c r="HX45" s="1561"/>
      <c r="HY45" s="1561"/>
      <c r="HZ45" s="1561"/>
      <c r="IA45" s="1561"/>
      <c r="IB45" s="1561"/>
      <c r="IC45" s="1561"/>
      <c r="ID45" s="1561"/>
      <c r="IE45" s="1561"/>
      <c r="IF45" s="1561"/>
      <c r="IG45" s="1561"/>
      <c r="IH45" s="1561"/>
      <c r="II45" s="1561"/>
      <c r="IJ45" s="1561"/>
      <c r="IK45" s="1561"/>
      <c r="IL45" s="1561"/>
      <c r="IM45" s="1561"/>
      <c r="IN45" s="1561"/>
      <c r="IO45" s="1561"/>
      <c r="IP45" s="1561"/>
      <c r="IQ45" s="1561"/>
      <c r="IR45" s="1561"/>
      <c r="IS45" s="1561"/>
      <c r="IT45" s="1561"/>
      <c r="IU45" s="1561"/>
    </row>
    <row r="46" spans="1:255">
      <c r="A46" s="2183" t="s">
        <v>1751</v>
      </c>
      <c r="B46" s="1543" t="s">
        <v>1189</v>
      </c>
      <c r="C46" s="2345"/>
      <c r="D46" s="2345"/>
      <c r="E46" s="2346"/>
      <c r="F46" s="3466"/>
      <c r="G46" s="3467"/>
      <c r="H46" s="2345"/>
      <c r="I46" s="2345"/>
      <c r="J46" s="1543"/>
      <c r="K46" s="1878"/>
      <c r="L46" s="1878"/>
      <c r="M46" s="2344">
        <v>16</v>
      </c>
      <c r="N46" s="3474">
        <f>O137</f>
        <v>1344792</v>
      </c>
      <c r="O46" s="3475"/>
      <c r="P46" s="1878"/>
      <c r="Q46" s="1878">
        <f>Q137</f>
        <v>44386151</v>
      </c>
      <c r="R46" s="1878">
        <f>R137</f>
        <v>45730943</v>
      </c>
      <c r="S46" s="1544">
        <v>16</v>
      </c>
      <c r="T46" s="1561"/>
      <c r="U46" s="1561"/>
      <c r="V46" s="1561"/>
      <c r="W46" s="1561"/>
      <c r="X46" s="1561"/>
      <c r="Y46" s="1561"/>
      <c r="Z46" s="1561"/>
      <c r="AA46" s="1561"/>
      <c r="AB46" s="1561"/>
      <c r="AC46" s="1561"/>
      <c r="AD46" s="1561"/>
      <c r="AE46" s="1561"/>
      <c r="AF46" s="1561"/>
      <c r="AG46" s="1561"/>
      <c r="AH46" s="1561"/>
      <c r="AI46" s="1561"/>
      <c r="AJ46" s="1561"/>
      <c r="AK46" s="1561"/>
      <c r="AL46" s="1561"/>
      <c r="AM46" s="1561"/>
      <c r="AN46" s="1561"/>
      <c r="AO46" s="1561"/>
      <c r="AP46" s="1561"/>
      <c r="AQ46" s="1561"/>
      <c r="AR46" s="1561"/>
      <c r="AS46" s="1561"/>
      <c r="AT46" s="1561"/>
      <c r="AU46" s="1561"/>
      <c r="AV46" s="1561"/>
      <c r="AW46" s="1561"/>
      <c r="AX46" s="1561"/>
      <c r="AY46" s="1561"/>
      <c r="AZ46" s="1561"/>
      <c r="BA46" s="1561"/>
      <c r="BB46" s="1561"/>
      <c r="BC46" s="1561"/>
      <c r="BD46" s="1561"/>
      <c r="BE46" s="1561"/>
      <c r="BF46" s="1561"/>
      <c r="BG46" s="1561"/>
      <c r="BH46" s="1561"/>
      <c r="BI46" s="1561"/>
      <c r="BJ46" s="1561"/>
      <c r="BK46" s="1561"/>
      <c r="BL46" s="1561"/>
      <c r="BM46" s="1561"/>
      <c r="BN46" s="1561"/>
      <c r="BO46" s="1561"/>
      <c r="BP46" s="1561"/>
      <c r="BQ46" s="1561"/>
      <c r="BR46" s="1561"/>
      <c r="BS46" s="1561"/>
      <c r="BT46" s="1561"/>
      <c r="BU46" s="1561"/>
      <c r="BV46" s="1561"/>
      <c r="BW46" s="1561"/>
      <c r="BX46" s="1561"/>
      <c r="BY46" s="1561"/>
      <c r="BZ46" s="1561"/>
      <c r="CA46" s="1561"/>
      <c r="CB46" s="1561"/>
      <c r="CC46" s="1561"/>
      <c r="CD46" s="1561"/>
      <c r="CE46" s="1561"/>
      <c r="CF46" s="1561"/>
      <c r="CG46" s="1561"/>
      <c r="CH46" s="1561"/>
      <c r="CI46" s="1561"/>
      <c r="CJ46" s="1561"/>
      <c r="CK46" s="1561"/>
      <c r="CL46" s="1561"/>
      <c r="CM46" s="1561"/>
      <c r="CN46" s="1561"/>
      <c r="CO46" s="1561"/>
      <c r="CP46" s="1561"/>
      <c r="CQ46" s="1561"/>
      <c r="CR46" s="1561"/>
      <c r="CS46" s="1561"/>
      <c r="CT46" s="1561"/>
      <c r="CU46" s="1561"/>
      <c r="CV46" s="1561"/>
      <c r="CW46" s="1561"/>
      <c r="CX46" s="1561"/>
      <c r="CY46" s="1561"/>
      <c r="CZ46" s="1561"/>
      <c r="DA46" s="1561"/>
      <c r="DB46" s="1561"/>
      <c r="DC46" s="1561"/>
      <c r="DD46" s="1561"/>
      <c r="DE46" s="1561"/>
      <c r="DF46" s="1561"/>
      <c r="DG46" s="1561"/>
      <c r="DH46" s="1561"/>
      <c r="DI46" s="1561"/>
      <c r="DJ46" s="1561"/>
      <c r="DK46" s="1561"/>
      <c r="DL46" s="1561"/>
      <c r="DM46" s="1561"/>
      <c r="DN46" s="1561"/>
      <c r="DO46" s="1561"/>
      <c r="DP46" s="1561"/>
      <c r="DQ46" s="1561"/>
      <c r="DR46" s="1561"/>
      <c r="DS46" s="1561"/>
      <c r="DT46" s="1561"/>
      <c r="DU46" s="1561"/>
      <c r="DV46" s="1561"/>
      <c r="DW46" s="1561"/>
      <c r="DX46" s="1561"/>
      <c r="DY46" s="1561"/>
      <c r="DZ46" s="1561"/>
      <c r="EA46" s="1561"/>
      <c r="EB46" s="1561"/>
      <c r="EC46" s="1561"/>
      <c r="ED46" s="1561"/>
      <c r="EE46" s="1561"/>
      <c r="EF46" s="1561"/>
      <c r="EG46" s="1561"/>
      <c r="EH46" s="1561"/>
      <c r="EI46" s="1561"/>
      <c r="EJ46" s="1561"/>
      <c r="EK46" s="1561"/>
      <c r="EL46" s="1561"/>
      <c r="EM46" s="1561"/>
      <c r="EN46" s="1561"/>
      <c r="EO46" s="1561"/>
      <c r="EP46" s="1561"/>
      <c r="EQ46" s="1561"/>
      <c r="ER46" s="1561"/>
      <c r="ES46" s="1561"/>
      <c r="ET46" s="1561"/>
      <c r="EU46" s="1561"/>
      <c r="EV46" s="1561"/>
      <c r="EW46" s="1561"/>
      <c r="EX46" s="1561"/>
      <c r="EY46" s="1561"/>
      <c r="EZ46" s="1561"/>
      <c r="FA46" s="1561"/>
      <c r="FB46" s="1561"/>
      <c r="FC46" s="1561"/>
      <c r="FD46" s="1561"/>
      <c r="FE46" s="1561"/>
      <c r="FF46" s="1561"/>
      <c r="FG46" s="1561"/>
      <c r="FH46" s="1561"/>
      <c r="FI46" s="1561"/>
      <c r="FJ46" s="1561"/>
      <c r="FK46" s="1561"/>
      <c r="FL46" s="1561"/>
      <c r="FM46" s="1561"/>
      <c r="FN46" s="1561"/>
      <c r="FO46" s="1561"/>
      <c r="FP46" s="1561"/>
      <c r="FQ46" s="1561"/>
      <c r="FR46" s="1561"/>
      <c r="FS46" s="1561"/>
      <c r="FT46" s="1561"/>
      <c r="FU46" s="1561"/>
      <c r="FV46" s="1561"/>
      <c r="FW46" s="1561"/>
      <c r="FX46" s="1561"/>
      <c r="FY46" s="1561"/>
      <c r="FZ46" s="1561"/>
      <c r="GA46" s="1561"/>
      <c r="GB46" s="1561"/>
      <c r="GC46" s="1561"/>
      <c r="GD46" s="1561"/>
      <c r="GE46" s="1561"/>
      <c r="GF46" s="1561"/>
      <c r="GG46" s="1561"/>
      <c r="GH46" s="1561"/>
      <c r="GI46" s="1561"/>
      <c r="GJ46" s="1561"/>
      <c r="GK46" s="1561"/>
      <c r="GL46" s="1561"/>
      <c r="GM46" s="1561"/>
      <c r="GN46" s="1561"/>
      <c r="GO46" s="1561"/>
      <c r="GP46" s="1561"/>
      <c r="GQ46" s="1561"/>
      <c r="GR46" s="1561"/>
      <c r="GS46" s="1561"/>
      <c r="GT46" s="1561"/>
      <c r="GU46" s="1561"/>
      <c r="GV46" s="1561"/>
      <c r="GW46" s="1561"/>
      <c r="GX46" s="1561"/>
      <c r="GY46" s="1561"/>
      <c r="GZ46" s="1561"/>
      <c r="HA46" s="1561"/>
      <c r="HB46" s="1561"/>
      <c r="HC46" s="1561"/>
      <c r="HD46" s="1561"/>
      <c r="HE46" s="1561"/>
      <c r="HF46" s="1561"/>
      <c r="HG46" s="1561"/>
      <c r="HH46" s="1561"/>
      <c r="HI46" s="1561"/>
      <c r="HJ46" s="1561"/>
      <c r="HK46" s="1561"/>
      <c r="HL46" s="1561"/>
      <c r="HM46" s="1561"/>
      <c r="HN46" s="1561"/>
      <c r="HO46" s="1561"/>
      <c r="HP46" s="1561"/>
      <c r="HQ46" s="1561"/>
      <c r="HR46" s="1561"/>
      <c r="HS46" s="1561"/>
      <c r="HT46" s="1561"/>
      <c r="HU46" s="1561"/>
      <c r="HV46" s="1561"/>
      <c r="HW46" s="1561"/>
      <c r="HX46" s="1561"/>
      <c r="HY46" s="1561"/>
      <c r="HZ46" s="1561"/>
      <c r="IA46" s="1561"/>
      <c r="IB46" s="1561"/>
      <c r="IC46" s="1561"/>
      <c r="ID46" s="1561"/>
      <c r="IE46" s="1561"/>
      <c r="IF46" s="1561"/>
      <c r="IG46" s="1561"/>
      <c r="IH46" s="1561"/>
      <c r="II46" s="1561"/>
      <c r="IJ46" s="1561"/>
      <c r="IK46" s="1561"/>
      <c r="IL46" s="1561"/>
      <c r="IM46" s="1561"/>
      <c r="IN46" s="1561"/>
      <c r="IO46" s="1561"/>
      <c r="IP46" s="1561"/>
      <c r="IQ46" s="1561"/>
      <c r="IR46" s="1561"/>
      <c r="IS46" s="1561"/>
      <c r="IT46" s="1561"/>
      <c r="IU46" s="1561"/>
    </row>
    <row r="47" spans="1:255">
      <c r="A47" s="2183" t="s">
        <v>1752</v>
      </c>
      <c r="B47" s="1557" t="s">
        <v>2331</v>
      </c>
      <c r="C47" s="2345"/>
      <c r="D47" s="2345"/>
      <c r="E47" s="2346"/>
      <c r="F47" s="3466"/>
      <c r="G47" s="3467"/>
      <c r="H47" s="2345"/>
      <c r="I47" s="2345"/>
      <c r="J47" s="1543">
        <f>SUM(J31:J46)</f>
        <v>0</v>
      </c>
      <c r="K47" s="1878">
        <f>SUM(K31:K46)</f>
        <v>0</v>
      </c>
      <c r="L47" s="1878">
        <f>SUM(L31:L46)</f>
        <v>0</v>
      </c>
      <c r="M47" s="2344">
        <v>17</v>
      </c>
      <c r="N47" s="3472">
        <f>SUM(N31:O46)</f>
        <v>1344792</v>
      </c>
      <c r="O47" s="3473"/>
      <c r="P47" s="1857">
        <f>SUM(P31:P46)</f>
        <v>0</v>
      </c>
      <c r="Q47" s="1857">
        <f>SUM(Q31:Q46)</f>
        <v>44892656</v>
      </c>
      <c r="R47" s="1857">
        <f>SUM(R31:R46)</f>
        <v>46237448</v>
      </c>
      <c r="S47" s="1544">
        <v>17</v>
      </c>
      <c r="T47" s="1561"/>
      <c r="U47" s="1561"/>
      <c r="V47" s="1561"/>
      <c r="W47" s="1561"/>
      <c r="X47" s="1561"/>
      <c r="Y47" s="1561"/>
      <c r="Z47" s="1561"/>
      <c r="AA47" s="1561"/>
      <c r="AB47" s="1561"/>
      <c r="AC47" s="1561"/>
      <c r="AD47" s="1561"/>
      <c r="AE47" s="1561"/>
      <c r="AF47" s="1561"/>
      <c r="AG47" s="1561"/>
      <c r="AH47" s="1561"/>
      <c r="AI47" s="1561"/>
      <c r="AJ47" s="1561"/>
      <c r="AK47" s="1561"/>
      <c r="AL47" s="1561"/>
      <c r="AM47" s="1561"/>
      <c r="AN47" s="1561"/>
      <c r="AO47" s="1561"/>
      <c r="AP47" s="1561"/>
      <c r="AQ47" s="1561"/>
      <c r="AR47" s="1561"/>
      <c r="AS47" s="1561"/>
      <c r="AT47" s="1561"/>
      <c r="AU47" s="1561"/>
      <c r="AV47" s="1561"/>
      <c r="AW47" s="1561"/>
      <c r="AX47" s="1561"/>
      <c r="AY47" s="1561"/>
      <c r="AZ47" s="1561"/>
      <c r="BA47" s="1561"/>
      <c r="BB47" s="1561"/>
      <c r="BC47" s="1561"/>
      <c r="BD47" s="1561"/>
      <c r="BE47" s="1561"/>
      <c r="BF47" s="1561"/>
      <c r="BG47" s="1561"/>
      <c r="BH47" s="1561"/>
      <c r="BI47" s="1561"/>
      <c r="BJ47" s="1561"/>
      <c r="BK47" s="1561"/>
      <c r="BL47" s="1561"/>
      <c r="BM47" s="1561"/>
      <c r="BN47" s="1561"/>
      <c r="BO47" s="1561"/>
      <c r="BP47" s="1561"/>
      <c r="BQ47" s="1561"/>
      <c r="BR47" s="1561"/>
      <c r="BS47" s="1561"/>
      <c r="BT47" s="1561"/>
      <c r="BU47" s="1561"/>
      <c r="BV47" s="1561"/>
      <c r="BW47" s="1561"/>
      <c r="BX47" s="1561"/>
      <c r="BY47" s="1561"/>
      <c r="BZ47" s="1561"/>
      <c r="CA47" s="1561"/>
      <c r="CB47" s="1561"/>
      <c r="CC47" s="1561"/>
      <c r="CD47" s="1561"/>
      <c r="CE47" s="1561"/>
      <c r="CF47" s="1561"/>
      <c r="CG47" s="1561"/>
      <c r="CH47" s="1561"/>
      <c r="CI47" s="1561"/>
      <c r="CJ47" s="1561"/>
      <c r="CK47" s="1561"/>
      <c r="CL47" s="1561"/>
      <c r="CM47" s="1561"/>
      <c r="CN47" s="1561"/>
      <c r="CO47" s="1561"/>
      <c r="CP47" s="1561"/>
      <c r="CQ47" s="1561"/>
      <c r="CR47" s="1561"/>
      <c r="CS47" s="1561"/>
      <c r="CT47" s="1561"/>
      <c r="CU47" s="1561"/>
      <c r="CV47" s="1561"/>
      <c r="CW47" s="1561"/>
      <c r="CX47" s="1561"/>
      <c r="CY47" s="1561"/>
      <c r="CZ47" s="1561"/>
      <c r="DA47" s="1561"/>
      <c r="DB47" s="1561"/>
      <c r="DC47" s="1561"/>
      <c r="DD47" s="1561"/>
      <c r="DE47" s="1561"/>
      <c r="DF47" s="1561"/>
      <c r="DG47" s="1561"/>
      <c r="DH47" s="1561"/>
      <c r="DI47" s="1561"/>
      <c r="DJ47" s="1561"/>
      <c r="DK47" s="1561"/>
      <c r="DL47" s="1561"/>
      <c r="DM47" s="1561"/>
      <c r="DN47" s="1561"/>
      <c r="DO47" s="1561"/>
      <c r="DP47" s="1561"/>
      <c r="DQ47" s="1561"/>
      <c r="DR47" s="1561"/>
      <c r="DS47" s="1561"/>
      <c r="DT47" s="1561"/>
      <c r="DU47" s="1561"/>
      <c r="DV47" s="1561"/>
      <c r="DW47" s="1561"/>
      <c r="DX47" s="1561"/>
      <c r="DY47" s="1561"/>
      <c r="DZ47" s="1561"/>
      <c r="EA47" s="1561"/>
      <c r="EB47" s="1561"/>
      <c r="EC47" s="1561"/>
      <c r="ED47" s="1561"/>
      <c r="EE47" s="1561"/>
      <c r="EF47" s="1561"/>
      <c r="EG47" s="1561"/>
      <c r="EH47" s="1561"/>
      <c r="EI47" s="1561"/>
      <c r="EJ47" s="1561"/>
      <c r="EK47" s="1561"/>
      <c r="EL47" s="1561"/>
      <c r="EM47" s="1561"/>
      <c r="EN47" s="1561"/>
      <c r="EO47" s="1561"/>
      <c r="EP47" s="1561"/>
      <c r="EQ47" s="1561"/>
      <c r="ER47" s="1561"/>
      <c r="ES47" s="1561"/>
      <c r="ET47" s="1561"/>
      <c r="EU47" s="1561"/>
      <c r="EV47" s="1561"/>
      <c r="EW47" s="1561"/>
      <c r="EX47" s="1561"/>
      <c r="EY47" s="1561"/>
      <c r="EZ47" s="1561"/>
      <c r="FA47" s="1561"/>
      <c r="FB47" s="1561"/>
      <c r="FC47" s="1561"/>
      <c r="FD47" s="1561"/>
      <c r="FE47" s="1561"/>
      <c r="FF47" s="1561"/>
      <c r="FG47" s="1561"/>
      <c r="FH47" s="1561"/>
      <c r="FI47" s="1561"/>
      <c r="FJ47" s="1561"/>
      <c r="FK47" s="1561"/>
      <c r="FL47" s="1561"/>
      <c r="FM47" s="1561"/>
      <c r="FN47" s="1561"/>
      <c r="FO47" s="1561"/>
      <c r="FP47" s="1561"/>
      <c r="FQ47" s="1561"/>
      <c r="FR47" s="1561"/>
      <c r="FS47" s="1561"/>
      <c r="FT47" s="1561"/>
      <c r="FU47" s="1561"/>
      <c r="FV47" s="1561"/>
      <c r="FW47" s="1561"/>
      <c r="FX47" s="1561"/>
      <c r="FY47" s="1561"/>
      <c r="FZ47" s="1561"/>
      <c r="GA47" s="1561"/>
      <c r="GB47" s="1561"/>
      <c r="GC47" s="1561"/>
      <c r="GD47" s="1561"/>
      <c r="GE47" s="1561"/>
      <c r="GF47" s="1561"/>
      <c r="GG47" s="1561"/>
      <c r="GH47" s="1561"/>
      <c r="GI47" s="1561"/>
      <c r="GJ47" s="1561"/>
      <c r="GK47" s="1561"/>
      <c r="GL47" s="1561"/>
      <c r="GM47" s="1561"/>
      <c r="GN47" s="1561"/>
      <c r="GO47" s="1561"/>
      <c r="GP47" s="1561"/>
      <c r="GQ47" s="1561"/>
      <c r="GR47" s="1561"/>
      <c r="GS47" s="1561"/>
      <c r="GT47" s="1561"/>
      <c r="GU47" s="1561"/>
      <c r="GV47" s="1561"/>
      <c r="GW47" s="1561"/>
      <c r="GX47" s="1561"/>
      <c r="GY47" s="1561"/>
      <c r="GZ47" s="1561"/>
      <c r="HA47" s="1561"/>
      <c r="HB47" s="1561"/>
      <c r="HC47" s="1561"/>
      <c r="HD47" s="1561"/>
      <c r="HE47" s="1561"/>
      <c r="HF47" s="1561"/>
      <c r="HG47" s="1561"/>
      <c r="HH47" s="1561"/>
      <c r="HI47" s="1561"/>
      <c r="HJ47" s="1561"/>
      <c r="HK47" s="1561"/>
      <c r="HL47" s="1561"/>
      <c r="HM47" s="1561"/>
      <c r="HN47" s="1561"/>
      <c r="HO47" s="1561"/>
      <c r="HP47" s="1561"/>
      <c r="HQ47" s="1561"/>
      <c r="HR47" s="1561"/>
      <c r="HS47" s="1561"/>
      <c r="HT47" s="1561"/>
      <c r="HU47" s="1561"/>
      <c r="HV47" s="1561"/>
      <c r="HW47" s="1561"/>
      <c r="HX47" s="1561"/>
      <c r="HY47" s="1561"/>
      <c r="HZ47" s="1561"/>
      <c r="IA47" s="1561"/>
      <c r="IB47" s="1561"/>
      <c r="IC47" s="1561"/>
      <c r="ID47" s="1561"/>
      <c r="IE47" s="1561"/>
      <c r="IF47" s="1561"/>
      <c r="IG47" s="1561"/>
      <c r="IH47" s="1561"/>
      <c r="II47" s="1561"/>
      <c r="IJ47" s="1561"/>
      <c r="IK47" s="1561"/>
      <c r="IL47" s="1561"/>
      <c r="IM47" s="1561"/>
      <c r="IN47" s="1561"/>
      <c r="IO47" s="1561"/>
      <c r="IP47" s="1561"/>
      <c r="IQ47" s="1561"/>
      <c r="IR47" s="1561"/>
      <c r="IS47" s="1561"/>
      <c r="IT47" s="1561"/>
      <c r="IU47" s="1561"/>
    </row>
    <row r="48" spans="1:255">
      <c r="A48" s="2275"/>
      <c r="B48" s="2276"/>
      <c r="C48" s="2276"/>
      <c r="D48" s="2276"/>
      <c r="E48" s="2347"/>
      <c r="F48" s="2275"/>
      <c r="G48" s="2276"/>
      <c r="H48" s="2276"/>
      <c r="I48" s="2276"/>
      <c r="J48" s="2276"/>
      <c r="K48" s="2276"/>
      <c r="L48" s="2276"/>
      <c r="M48" s="2347"/>
      <c r="N48" s="2518"/>
      <c r="O48" s="2276"/>
      <c r="P48" s="2276"/>
      <c r="Q48" s="2276"/>
      <c r="R48" s="2276"/>
      <c r="S48" s="2348"/>
      <c r="T48" s="1561"/>
      <c r="U48" s="1561"/>
      <c r="V48" s="1561"/>
      <c r="W48" s="1561"/>
      <c r="X48" s="1561"/>
      <c r="Y48" s="1561"/>
      <c r="Z48" s="1561"/>
      <c r="AA48" s="1561"/>
      <c r="AB48" s="1561"/>
      <c r="AC48" s="1561"/>
      <c r="AD48" s="1561"/>
      <c r="AE48" s="1561"/>
      <c r="AF48" s="1561"/>
      <c r="AG48" s="1561"/>
      <c r="AH48" s="1561"/>
      <c r="AI48" s="1561"/>
      <c r="AJ48" s="1561"/>
      <c r="AK48" s="1561"/>
      <c r="AL48" s="1561"/>
      <c r="AM48" s="1561"/>
      <c r="AN48" s="1561"/>
      <c r="AO48" s="1561"/>
      <c r="AP48" s="1561"/>
      <c r="AQ48" s="1561"/>
      <c r="AR48" s="1561"/>
      <c r="AS48" s="1561"/>
      <c r="AT48" s="1561"/>
      <c r="AU48" s="1561"/>
      <c r="AV48" s="1561"/>
      <c r="AW48" s="1561"/>
      <c r="AX48" s="1561"/>
      <c r="AY48" s="1561"/>
      <c r="AZ48" s="1561"/>
      <c r="BA48" s="1561"/>
      <c r="BB48" s="1561"/>
      <c r="BC48" s="1561"/>
      <c r="BD48" s="1561"/>
      <c r="BE48" s="1561"/>
      <c r="BF48" s="1561"/>
      <c r="BG48" s="1561"/>
      <c r="BH48" s="1561"/>
      <c r="BI48" s="1561"/>
      <c r="BJ48" s="1561"/>
      <c r="BK48" s="1561"/>
      <c r="BL48" s="1561"/>
      <c r="BM48" s="1561"/>
      <c r="BN48" s="1561"/>
      <c r="BO48" s="1561"/>
      <c r="BP48" s="1561"/>
      <c r="BQ48" s="1561"/>
      <c r="BR48" s="1561"/>
      <c r="BS48" s="1561"/>
      <c r="BT48" s="1561"/>
      <c r="BU48" s="1561"/>
      <c r="BV48" s="1561"/>
      <c r="BW48" s="1561"/>
      <c r="BX48" s="1561"/>
      <c r="BY48" s="1561"/>
      <c r="BZ48" s="1561"/>
      <c r="CA48" s="1561"/>
      <c r="CB48" s="1561"/>
      <c r="CC48" s="1561"/>
      <c r="CD48" s="1561"/>
      <c r="CE48" s="1561"/>
      <c r="CF48" s="1561"/>
      <c r="CG48" s="1561"/>
      <c r="CH48" s="1561"/>
      <c r="CI48" s="1561"/>
      <c r="CJ48" s="1561"/>
      <c r="CK48" s="1561"/>
      <c r="CL48" s="1561"/>
      <c r="CM48" s="1561"/>
      <c r="CN48" s="1561"/>
      <c r="CO48" s="1561"/>
      <c r="CP48" s="1561"/>
      <c r="CQ48" s="1561"/>
      <c r="CR48" s="1561"/>
      <c r="CS48" s="1561"/>
      <c r="CT48" s="1561"/>
      <c r="CU48" s="1561"/>
      <c r="CV48" s="1561"/>
      <c r="CW48" s="1561"/>
      <c r="CX48" s="1561"/>
      <c r="CY48" s="1561"/>
      <c r="CZ48" s="1561"/>
      <c r="DA48" s="1561"/>
      <c r="DB48" s="1561"/>
      <c r="DC48" s="1561"/>
      <c r="DD48" s="1561"/>
      <c r="DE48" s="1561"/>
      <c r="DF48" s="1561"/>
      <c r="DG48" s="1561"/>
      <c r="DH48" s="1561"/>
      <c r="DI48" s="1561"/>
      <c r="DJ48" s="1561"/>
      <c r="DK48" s="1561"/>
      <c r="DL48" s="1561"/>
      <c r="DM48" s="1561"/>
      <c r="DN48" s="1561"/>
      <c r="DO48" s="1561"/>
      <c r="DP48" s="1561"/>
      <c r="DQ48" s="1561"/>
      <c r="DR48" s="1561"/>
      <c r="DS48" s="1561"/>
      <c r="DT48" s="1561"/>
      <c r="DU48" s="1561"/>
      <c r="DV48" s="1561"/>
      <c r="DW48" s="1561"/>
      <c r="DX48" s="1561"/>
      <c r="DY48" s="1561"/>
      <c r="DZ48" s="1561"/>
      <c r="EA48" s="1561"/>
      <c r="EB48" s="1561"/>
      <c r="EC48" s="1561"/>
      <c r="ED48" s="1561"/>
      <c r="EE48" s="1561"/>
      <c r="EF48" s="1561"/>
      <c r="EG48" s="1561"/>
      <c r="EH48" s="1561"/>
      <c r="EI48" s="1561"/>
      <c r="EJ48" s="1561"/>
      <c r="EK48" s="1561"/>
      <c r="EL48" s="1561"/>
      <c r="EM48" s="1561"/>
      <c r="EN48" s="1561"/>
      <c r="EO48" s="1561"/>
      <c r="EP48" s="1561"/>
      <c r="EQ48" s="1561"/>
      <c r="ER48" s="1561"/>
      <c r="ES48" s="1561"/>
      <c r="ET48" s="1561"/>
      <c r="EU48" s="1561"/>
      <c r="EV48" s="1561"/>
      <c r="EW48" s="1561"/>
      <c r="EX48" s="1561"/>
      <c r="EY48" s="1561"/>
      <c r="EZ48" s="1561"/>
      <c r="FA48" s="1561"/>
      <c r="FB48" s="1561"/>
      <c r="FC48" s="1561"/>
      <c r="FD48" s="1561"/>
      <c r="FE48" s="1561"/>
      <c r="FF48" s="1561"/>
      <c r="FG48" s="1561"/>
      <c r="FH48" s="1561"/>
      <c r="FI48" s="1561"/>
      <c r="FJ48" s="1561"/>
      <c r="FK48" s="1561"/>
      <c r="FL48" s="1561"/>
      <c r="FM48" s="1561"/>
      <c r="FN48" s="1561"/>
      <c r="FO48" s="1561"/>
      <c r="FP48" s="1561"/>
      <c r="FQ48" s="1561"/>
      <c r="FR48" s="1561"/>
      <c r="FS48" s="1561"/>
      <c r="FT48" s="1561"/>
      <c r="FU48" s="1561"/>
      <c r="FV48" s="1561"/>
      <c r="FW48" s="1561"/>
      <c r="FX48" s="1561"/>
      <c r="FY48" s="1561"/>
      <c r="FZ48" s="1561"/>
      <c r="GA48" s="1561"/>
      <c r="GB48" s="1561"/>
      <c r="GC48" s="1561"/>
      <c r="GD48" s="1561"/>
      <c r="GE48" s="1561"/>
      <c r="GF48" s="1561"/>
      <c r="GG48" s="1561"/>
      <c r="GH48" s="1561"/>
      <c r="GI48" s="1561"/>
      <c r="GJ48" s="1561"/>
      <c r="GK48" s="1561"/>
      <c r="GL48" s="1561"/>
      <c r="GM48" s="1561"/>
      <c r="GN48" s="1561"/>
      <c r="GO48" s="1561"/>
      <c r="GP48" s="1561"/>
      <c r="GQ48" s="1561"/>
      <c r="GR48" s="1561"/>
      <c r="GS48" s="1561"/>
      <c r="GT48" s="1561"/>
      <c r="GU48" s="1561"/>
      <c r="GV48" s="1561"/>
      <c r="GW48" s="1561"/>
      <c r="GX48" s="1561"/>
      <c r="GY48" s="1561"/>
      <c r="GZ48" s="1561"/>
      <c r="HA48" s="1561"/>
      <c r="HB48" s="1561"/>
      <c r="HC48" s="1561"/>
      <c r="HD48" s="1561"/>
      <c r="HE48" s="1561"/>
      <c r="HF48" s="1561"/>
      <c r="HG48" s="1561"/>
      <c r="HH48" s="1561"/>
      <c r="HI48" s="1561"/>
      <c r="HJ48" s="1561"/>
      <c r="HK48" s="1561"/>
      <c r="HL48" s="1561"/>
      <c r="HM48" s="1561"/>
      <c r="HN48" s="1561"/>
      <c r="HO48" s="1561"/>
      <c r="HP48" s="1561"/>
      <c r="HQ48" s="1561"/>
      <c r="HR48" s="1561"/>
      <c r="HS48" s="1561"/>
      <c r="HT48" s="1561"/>
      <c r="HU48" s="1561"/>
      <c r="HV48" s="1561"/>
      <c r="HW48" s="1561"/>
      <c r="HX48" s="1561"/>
      <c r="HY48" s="1561"/>
      <c r="HZ48" s="1561"/>
      <c r="IA48" s="1561"/>
      <c r="IB48" s="1561"/>
      <c r="IC48" s="1561"/>
      <c r="ID48" s="1561"/>
      <c r="IE48" s="1561"/>
      <c r="IF48" s="1561"/>
      <c r="IG48" s="1561"/>
      <c r="IH48" s="1561"/>
      <c r="II48" s="1561"/>
      <c r="IJ48" s="1561"/>
      <c r="IK48" s="1561"/>
      <c r="IL48" s="1561"/>
      <c r="IM48" s="1561"/>
      <c r="IN48" s="1561"/>
      <c r="IO48" s="1561"/>
      <c r="IP48" s="1561"/>
      <c r="IQ48" s="1561"/>
      <c r="IR48" s="1561"/>
      <c r="IS48" s="1561"/>
      <c r="IT48" s="1561"/>
      <c r="IU48" s="1561"/>
    </row>
    <row r="49" spans="1:255">
      <c r="A49" s="1547"/>
      <c r="B49" s="1576"/>
      <c r="C49" s="1576"/>
      <c r="D49" s="1576"/>
      <c r="E49" s="2349"/>
      <c r="F49" s="2486"/>
      <c r="G49" s="1576"/>
      <c r="H49" s="1576"/>
      <c r="I49" s="1576"/>
      <c r="J49" s="1576"/>
      <c r="K49" s="1576"/>
      <c r="L49" s="1576"/>
      <c r="M49" s="2349"/>
      <c r="N49" s="2486"/>
      <c r="O49" s="1576"/>
      <c r="P49" s="1576"/>
      <c r="Q49" s="1576"/>
      <c r="R49" s="1576"/>
      <c r="S49" s="2000"/>
      <c r="T49" s="1561"/>
      <c r="U49" s="1561"/>
      <c r="V49" s="1561"/>
      <c r="W49" s="1561"/>
      <c r="X49" s="1561"/>
      <c r="Y49" s="1561"/>
      <c r="Z49" s="1561"/>
      <c r="AA49" s="1561"/>
      <c r="AB49" s="1561"/>
      <c r="AC49" s="1561"/>
      <c r="AD49" s="1561"/>
      <c r="AE49" s="1561"/>
      <c r="AF49" s="1561"/>
      <c r="AG49" s="1561"/>
      <c r="AH49" s="1561"/>
      <c r="AI49" s="1561"/>
      <c r="AJ49" s="1561"/>
      <c r="AK49" s="1561"/>
      <c r="AL49" s="1561"/>
      <c r="AM49" s="1561"/>
      <c r="AN49" s="1561"/>
      <c r="AO49" s="1561"/>
      <c r="AP49" s="1561"/>
      <c r="AQ49" s="1561"/>
      <c r="AR49" s="1561"/>
      <c r="AS49" s="1561"/>
      <c r="AT49" s="1561"/>
      <c r="AU49" s="1561"/>
      <c r="AV49" s="1561"/>
      <c r="AW49" s="1561"/>
      <c r="AX49" s="1561"/>
      <c r="AY49" s="1561"/>
      <c r="AZ49" s="1561"/>
      <c r="BA49" s="1561"/>
      <c r="BB49" s="1561"/>
      <c r="BC49" s="1561"/>
      <c r="BD49" s="1561"/>
      <c r="BE49" s="1561"/>
      <c r="BF49" s="1561"/>
      <c r="BG49" s="1561"/>
      <c r="BH49" s="1561"/>
      <c r="BI49" s="1561"/>
      <c r="BJ49" s="1561"/>
      <c r="BK49" s="1561"/>
      <c r="BL49" s="1561"/>
      <c r="BM49" s="1561"/>
      <c r="BN49" s="1561"/>
      <c r="BO49" s="1561"/>
      <c r="BP49" s="1561"/>
      <c r="BQ49" s="1561"/>
      <c r="BR49" s="1561"/>
      <c r="BS49" s="1561"/>
      <c r="BT49" s="1561"/>
      <c r="BU49" s="1561"/>
      <c r="BV49" s="1561"/>
      <c r="BW49" s="1561"/>
      <c r="BX49" s="1561"/>
      <c r="BY49" s="1561"/>
      <c r="BZ49" s="1561"/>
      <c r="CA49" s="1561"/>
      <c r="CB49" s="1561"/>
      <c r="CC49" s="1561"/>
      <c r="CD49" s="1561"/>
      <c r="CE49" s="1561"/>
      <c r="CF49" s="1561"/>
      <c r="CG49" s="1561"/>
      <c r="CH49" s="1561"/>
      <c r="CI49" s="1561"/>
      <c r="CJ49" s="1561"/>
      <c r="CK49" s="1561"/>
      <c r="CL49" s="1561"/>
      <c r="CM49" s="1561"/>
      <c r="CN49" s="1561"/>
      <c r="CO49" s="1561"/>
      <c r="CP49" s="1561"/>
      <c r="CQ49" s="1561"/>
      <c r="CR49" s="1561"/>
      <c r="CS49" s="1561"/>
      <c r="CT49" s="1561"/>
      <c r="CU49" s="1561"/>
      <c r="CV49" s="1561"/>
      <c r="CW49" s="1561"/>
      <c r="CX49" s="1561"/>
      <c r="CY49" s="1561"/>
      <c r="CZ49" s="1561"/>
      <c r="DA49" s="1561"/>
      <c r="DB49" s="1561"/>
      <c r="DC49" s="1561"/>
      <c r="DD49" s="1561"/>
      <c r="DE49" s="1561"/>
      <c r="DF49" s="1561"/>
      <c r="DG49" s="1561"/>
      <c r="DH49" s="1561"/>
      <c r="DI49" s="1561"/>
      <c r="DJ49" s="1561"/>
      <c r="DK49" s="1561"/>
      <c r="DL49" s="1561"/>
      <c r="DM49" s="1561"/>
      <c r="DN49" s="1561"/>
      <c r="DO49" s="1561"/>
      <c r="DP49" s="1561"/>
      <c r="DQ49" s="1561"/>
      <c r="DR49" s="1561"/>
      <c r="DS49" s="1561"/>
      <c r="DT49" s="1561"/>
      <c r="DU49" s="1561"/>
      <c r="DV49" s="1561"/>
      <c r="DW49" s="1561"/>
      <c r="DX49" s="1561"/>
      <c r="DY49" s="1561"/>
      <c r="DZ49" s="1561"/>
      <c r="EA49" s="1561"/>
      <c r="EB49" s="1561"/>
      <c r="EC49" s="1561"/>
      <c r="ED49" s="1561"/>
      <c r="EE49" s="1561"/>
      <c r="EF49" s="1561"/>
      <c r="EG49" s="1561"/>
      <c r="EH49" s="1561"/>
      <c r="EI49" s="1561"/>
      <c r="EJ49" s="1561"/>
      <c r="EK49" s="1561"/>
      <c r="EL49" s="1561"/>
      <c r="EM49" s="1561"/>
      <c r="EN49" s="1561"/>
      <c r="EO49" s="1561"/>
      <c r="EP49" s="1561"/>
      <c r="EQ49" s="1561"/>
      <c r="ER49" s="1561"/>
      <c r="ES49" s="1561"/>
      <c r="ET49" s="1561"/>
      <c r="EU49" s="1561"/>
      <c r="EV49" s="1561"/>
      <c r="EW49" s="1561"/>
      <c r="EX49" s="1561"/>
      <c r="EY49" s="1561"/>
      <c r="EZ49" s="1561"/>
      <c r="FA49" s="1561"/>
      <c r="FB49" s="1561"/>
      <c r="FC49" s="1561"/>
      <c r="FD49" s="1561"/>
      <c r="FE49" s="1561"/>
      <c r="FF49" s="1561"/>
      <c r="FG49" s="1561"/>
      <c r="FH49" s="1561"/>
      <c r="FI49" s="1561"/>
      <c r="FJ49" s="1561"/>
      <c r="FK49" s="1561"/>
      <c r="FL49" s="1561"/>
      <c r="FM49" s="1561"/>
      <c r="FN49" s="1561"/>
      <c r="FO49" s="1561"/>
      <c r="FP49" s="1561"/>
      <c r="FQ49" s="1561"/>
      <c r="FR49" s="1561"/>
      <c r="FS49" s="1561"/>
      <c r="FT49" s="1561"/>
      <c r="FU49" s="1561"/>
      <c r="FV49" s="1561"/>
      <c r="FW49" s="1561"/>
      <c r="FX49" s="1561"/>
      <c r="FY49" s="1561"/>
      <c r="FZ49" s="1561"/>
      <c r="GA49" s="1561"/>
      <c r="GB49" s="1561"/>
      <c r="GC49" s="1561"/>
      <c r="GD49" s="1561"/>
      <c r="GE49" s="1561"/>
      <c r="GF49" s="1561"/>
      <c r="GG49" s="1561"/>
      <c r="GH49" s="1561"/>
      <c r="GI49" s="1561"/>
      <c r="GJ49" s="1561"/>
      <c r="GK49" s="1561"/>
      <c r="GL49" s="1561"/>
      <c r="GM49" s="1561"/>
      <c r="GN49" s="1561"/>
      <c r="GO49" s="1561"/>
      <c r="GP49" s="1561"/>
      <c r="GQ49" s="1561"/>
      <c r="GR49" s="1561"/>
      <c r="GS49" s="1561"/>
      <c r="GT49" s="1561"/>
      <c r="GU49" s="1561"/>
      <c r="GV49" s="1561"/>
      <c r="GW49" s="1561"/>
      <c r="GX49" s="1561"/>
      <c r="GY49" s="1561"/>
      <c r="GZ49" s="1561"/>
      <c r="HA49" s="1561"/>
      <c r="HB49" s="1561"/>
      <c r="HC49" s="1561"/>
      <c r="HD49" s="1561"/>
      <c r="HE49" s="1561"/>
      <c r="HF49" s="1561"/>
      <c r="HG49" s="1561"/>
      <c r="HH49" s="1561"/>
      <c r="HI49" s="1561"/>
      <c r="HJ49" s="1561"/>
      <c r="HK49" s="1561"/>
      <c r="HL49" s="1561"/>
      <c r="HM49" s="1561"/>
      <c r="HN49" s="1561"/>
      <c r="HO49" s="1561"/>
      <c r="HP49" s="1561"/>
      <c r="HQ49" s="1561"/>
      <c r="HR49" s="1561"/>
      <c r="HS49" s="1561"/>
      <c r="HT49" s="1561"/>
      <c r="HU49" s="1561"/>
      <c r="HV49" s="1561"/>
      <c r="HW49" s="1561"/>
      <c r="HX49" s="1561"/>
      <c r="HY49" s="1561"/>
      <c r="HZ49" s="1561"/>
      <c r="IA49" s="1561"/>
      <c r="IB49" s="1561"/>
      <c r="IC49" s="1561"/>
      <c r="ID49" s="1561"/>
      <c r="IE49" s="1561"/>
      <c r="IF49" s="1561"/>
      <c r="IG49" s="1561"/>
      <c r="IH49" s="1561"/>
      <c r="II49" s="1561"/>
      <c r="IJ49" s="1561"/>
      <c r="IK49" s="1561"/>
      <c r="IL49" s="1561"/>
      <c r="IM49" s="1561"/>
      <c r="IN49" s="1561"/>
      <c r="IO49" s="1561"/>
      <c r="IP49" s="1561"/>
      <c r="IQ49" s="1561"/>
      <c r="IR49" s="1561"/>
      <c r="IS49" s="1561"/>
      <c r="IT49" s="1561"/>
      <c r="IU49" s="1561"/>
    </row>
    <row r="50" spans="1:255">
      <c r="A50" s="1547"/>
      <c r="B50" s="1576"/>
      <c r="C50" s="1576"/>
      <c r="D50" s="1576"/>
      <c r="E50" s="2349"/>
      <c r="F50" s="2486"/>
      <c r="G50" s="1576"/>
      <c r="H50" s="1576"/>
      <c r="I50" s="1576"/>
      <c r="J50" s="1576"/>
      <c r="K50" s="1576"/>
      <c r="L50" s="1576"/>
      <c r="M50" s="2349"/>
      <c r="N50" s="2486"/>
      <c r="O50" s="1576"/>
      <c r="P50" s="1576"/>
      <c r="Q50" s="1576"/>
      <c r="R50" s="1576"/>
      <c r="S50" s="2000"/>
      <c r="T50" s="1561"/>
      <c r="U50" s="1561"/>
      <c r="V50" s="1561"/>
      <c r="W50" s="1561"/>
      <c r="X50" s="1561"/>
      <c r="Y50" s="1561"/>
      <c r="Z50" s="1561"/>
      <c r="AA50" s="1561"/>
      <c r="AB50" s="1561"/>
      <c r="AC50" s="1561"/>
      <c r="AD50" s="1561"/>
      <c r="AE50" s="1561"/>
      <c r="AF50" s="1561"/>
      <c r="AG50" s="1561"/>
      <c r="AH50" s="1561"/>
      <c r="AI50" s="1561"/>
      <c r="AJ50" s="1561"/>
      <c r="AK50" s="1561"/>
      <c r="AL50" s="1561"/>
      <c r="AM50" s="1561"/>
      <c r="AN50" s="1561"/>
      <c r="AO50" s="1561"/>
      <c r="AP50" s="1561"/>
      <c r="AQ50" s="1561"/>
      <c r="AR50" s="1561"/>
      <c r="AS50" s="1561"/>
      <c r="AT50" s="1561"/>
      <c r="AU50" s="1561"/>
      <c r="AV50" s="1561"/>
      <c r="AW50" s="1561"/>
      <c r="AX50" s="1561"/>
      <c r="AY50" s="1561"/>
      <c r="AZ50" s="1561"/>
      <c r="BA50" s="1561"/>
      <c r="BB50" s="1561"/>
      <c r="BC50" s="1561"/>
      <c r="BD50" s="1561"/>
      <c r="BE50" s="1561"/>
      <c r="BF50" s="1561"/>
      <c r="BG50" s="1561"/>
      <c r="BH50" s="1561"/>
      <c r="BI50" s="1561"/>
      <c r="BJ50" s="1561"/>
      <c r="BK50" s="1561"/>
      <c r="BL50" s="1561"/>
      <c r="BM50" s="1561"/>
      <c r="BN50" s="1561"/>
      <c r="BO50" s="1561"/>
      <c r="BP50" s="1561"/>
      <c r="BQ50" s="1561"/>
      <c r="BR50" s="1561"/>
      <c r="BS50" s="1561"/>
      <c r="BT50" s="1561"/>
      <c r="BU50" s="1561"/>
      <c r="BV50" s="1561"/>
      <c r="BW50" s="1561"/>
      <c r="BX50" s="1561"/>
      <c r="BY50" s="1561"/>
      <c r="BZ50" s="1561"/>
      <c r="CA50" s="1561"/>
      <c r="CB50" s="1561"/>
      <c r="CC50" s="1561"/>
      <c r="CD50" s="1561"/>
      <c r="CE50" s="1561"/>
      <c r="CF50" s="1561"/>
      <c r="CG50" s="1561"/>
      <c r="CH50" s="1561"/>
      <c r="CI50" s="1561"/>
      <c r="CJ50" s="1561"/>
      <c r="CK50" s="1561"/>
      <c r="CL50" s="1561"/>
      <c r="CM50" s="1561"/>
      <c r="CN50" s="1561"/>
      <c r="CO50" s="1561"/>
      <c r="CP50" s="1561"/>
      <c r="CQ50" s="1561"/>
      <c r="CR50" s="1561"/>
      <c r="CS50" s="1561"/>
      <c r="CT50" s="1561"/>
      <c r="CU50" s="1561"/>
      <c r="CV50" s="1561"/>
      <c r="CW50" s="1561"/>
      <c r="CX50" s="1561"/>
      <c r="CY50" s="1561"/>
      <c r="CZ50" s="1561"/>
      <c r="DA50" s="1561"/>
      <c r="DB50" s="1561"/>
      <c r="DC50" s="1561"/>
      <c r="DD50" s="1561"/>
      <c r="DE50" s="1561"/>
      <c r="DF50" s="1561"/>
      <c r="DG50" s="1561"/>
      <c r="DH50" s="1561"/>
      <c r="DI50" s="1561"/>
      <c r="DJ50" s="1561"/>
      <c r="DK50" s="1561"/>
      <c r="DL50" s="1561"/>
      <c r="DM50" s="1561"/>
      <c r="DN50" s="1561"/>
      <c r="DO50" s="1561"/>
      <c r="DP50" s="1561"/>
      <c r="DQ50" s="1561"/>
      <c r="DR50" s="1561"/>
      <c r="DS50" s="1561"/>
      <c r="DT50" s="1561"/>
      <c r="DU50" s="1561"/>
      <c r="DV50" s="1561"/>
      <c r="DW50" s="1561"/>
      <c r="DX50" s="1561"/>
      <c r="DY50" s="1561"/>
      <c r="DZ50" s="1561"/>
      <c r="EA50" s="1561"/>
      <c r="EB50" s="1561"/>
      <c r="EC50" s="1561"/>
      <c r="ED50" s="1561"/>
      <c r="EE50" s="1561"/>
      <c r="EF50" s="1561"/>
      <c r="EG50" s="1561"/>
      <c r="EH50" s="1561"/>
      <c r="EI50" s="1561"/>
      <c r="EJ50" s="1561"/>
      <c r="EK50" s="1561"/>
      <c r="EL50" s="1561"/>
      <c r="EM50" s="1561"/>
      <c r="EN50" s="1561"/>
      <c r="EO50" s="1561"/>
      <c r="EP50" s="1561"/>
      <c r="EQ50" s="1561"/>
      <c r="ER50" s="1561"/>
      <c r="ES50" s="1561"/>
      <c r="ET50" s="1561"/>
      <c r="EU50" s="1561"/>
      <c r="EV50" s="1561"/>
      <c r="EW50" s="1561"/>
      <c r="EX50" s="1561"/>
      <c r="EY50" s="1561"/>
      <c r="EZ50" s="1561"/>
      <c r="FA50" s="1561"/>
      <c r="FB50" s="1561"/>
      <c r="FC50" s="1561"/>
      <c r="FD50" s="1561"/>
      <c r="FE50" s="1561"/>
      <c r="FF50" s="1561"/>
      <c r="FG50" s="1561"/>
      <c r="FH50" s="1561"/>
      <c r="FI50" s="1561"/>
      <c r="FJ50" s="1561"/>
      <c r="FK50" s="1561"/>
      <c r="FL50" s="1561"/>
      <c r="FM50" s="1561"/>
      <c r="FN50" s="1561"/>
      <c r="FO50" s="1561"/>
      <c r="FP50" s="1561"/>
      <c r="FQ50" s="1561"/>
      <c r="FR50" s="1561"/>
      <c r="FS50" s="1561"/>
      <c r="FT50" s="1561"/>
      <c r="FU50" s="1561"/>
      <c r="FV50" s="1561"/>
      <c r="FW50" s="1561"/>
      <c r="FX50" s="1561"/>
      <c r="FY50" s="1561"/>
      <c r="FZ50" s="1561"/>
      <c r="GA50" s="1561"/>
      <c r="GB50" s="1561"/>
      <c r="GC50" s="1561"/>
      <c r="GD50" s="1561"/>
      <c r="GE50" s="1561"/>
      <c r="GF50" s="1561"/>
      <c r="GG50" s="1561"/>
      <c r="GH50" s="1561"/>
      <c r="GI50" s="1561"/>
      <c r="GJ50" s="1561"/>
      <c r="GK50" s="1561"/>
      <c r="GL50" s="1561"/>
      <c r="GM50" s="1561"/>
      <c r="GN50" s="1561"/>
      <c r="GO50" s="1561"/>
      <c r="GP50" s="1561"/>
      <c r="GQ50" s="1561"/>
      <c r="GR50" s="1561"/>
      <c r="GS50" s="1561"/>
      <c r="GT50" s="1561"/>
      <c r="GU50" s="1561"/>
      <c r="GV50" s="1561"/>
      <c r="GW50" s="1561"/>
      <c r="GX50" s="1561"/>
      <c r="GY50" s="1561"/>
      <c r="GZ50" s="1561"/>
      <c r="HA50" s="1561"/>
      <c r="HB50" s="1561"/>
      <c r="HC50" s="1561"/>
      <c r="HD50" s="1561"/>
      <c r="HE50" s="1561"/>
      <c r="HF50" s="1561"/>
      <c r="HG50" s="1561"/>
      <c r="HH50" s="1561"/>
      <c r="HI50" s="1561"/>
      <c r="HJ50" s="1561"/>
      <c r="HK50" s="1561"/>
      <c r="HL50" s="1561"/>
      <c r="HM50" s="1561"/>
      <c r="HN50" s="1561"/>
      <c r="HO50" s="1561"/>
      <c r="HP50" s="1561"/>
      <c r="HQ50" s="1561"/>
      <c r="HR50" s="1561"/>
      <c r="HS50" s="1561"/>
      <c r="HT50" s="1561"/>
      <c r="HU50" s="1561"/>
      <c r="HV50" s="1561"/>
      <c r="HW50" s="1561"/>
      <c r="HX50" s="1561"/>
      <c r="HY50" s="1561"/>
      <c r="HZ50" s="1561"/>
      <c r="IA50" s="1561"/>
      <c r="IB50" s="1561"/>
      <c r="IC50" s="1561"/>
      <c r="ID50" s="1561"/>
      <c r="IE50" s="1561"/>
      <c r="IF50" s="1561"/>
      <c r="IG50" s="1561"/>
      <c r="IH50" s="1561"/>
      <c r="II50" s="1561"/>
      <c r="IJ50" s="1561"/>
      <c r="IK50" s="1561"/>
      <c r="IL50" s="1561"/>
      <c r="IM50" s="1561"/>
      <c r="IN50" s="1561"/>
      <c r="IO50" s="1561"/>
      <c r="IP50" s="1561"/>
      <c r="IQ50" s="1561"/>
      <c r="IR50" s="1561"/>
      <c r="IS50" s="1561"/>
      <c r="IT50" s="1561"/>
      <c r="IU50" s="1561"/>
    </row>
    <row r="51" spans="1:255">
      <c r="A51" s="1547"/>
      <c r="B51" s="1576"/>
      <c r="C51" s="1576"/>
      <c r="D51" s="1576"/>
      <c r="E51" s="2349"/>
      <c r="F51" s="2486"/>
      <c r="G51" s="1576"/>
      <c r="H51" s="1576"/>
      <c r="I51" s="1576"/>
      <c r="J51" s="1576"/>
      <c r="K51" s="1576"/>
      <c r="L51" s="1576"/>
      <c r="M51" s="2349"/>
      <c r="N51" s="2486"/>
      <c r="O51" s="1576"/>
      <c r="P51" s="1576"/>
      <c r="Q51" s="1576"/>
      <c r="R51" s="1576"/>
      <c r="S51" s="2000"/>
      <c r="T51" s="1561"/>
      <c r="U51" s="1561"/>
      <c r="V51" s="1561"/>
      <c r="W51" s="1561"/>
      <c r="X51" s="1561"/>
      <c r="Y51" s="1561"/>
      <c r="Z51" s="1561"/>
      <c r="AA51" s="1561"/>
      <c r="AB51" s="1561"/>
      <c r="AC51" s="1561"/>
      <c r="AD51" s="1561"/>
      <c r="AE51" s="1561"/>
      <c r="AF51" s="1561"/>
      <c r="AG51" s="1561"/>
      <c r="AH51" s="1561"/>
      <c r="AI51" s="1561"/>
      <c r="AJ51" s="1561"/>
      <c r="AK51" s="1561"/>
      <c r="AL51" s="1561"/>
      <c r="AM51" s="1561"/>
      <c r="AN51" s="1561"/>
      <c r="AO51" s="1561"/>
      <c r="AP51" s="1561"/>
      <c r="AQ51" s="1561"/>
      <c r="AR51" s="1561"/>
      <c r="AS51" s="1561"/>
      <c r="AT51" s="1561"/>
      <c r="AU51" s="1561"/>
      <c r="AV51" s="1561"/>
      <c r="AW51" s="1561"/>
      <c r="AX51" s="1561"/>
      <c r="AY51" s="1561"/>
      <c r="AZ51" s="1561"/>
      <c r="BA51" s="1561"/>
      <c r="BB51" s="1561"/>
      <c r="BC51" s="1561"/>
      <c r="BD51" s="1561"/>
      <c r="BE51" s="1561"/>
      <c r="BF51" s="1561"/>
      <c r="BG51" s="1561"/>
      <c r="BH51" s="1561"/>
      <c r="BI51" s="1561"/>
      <c r="BJ51" s="1561"/>
      <c r="BK51" s="1561"/>
      <c r="BL51" s="1561"/>
      <c r="BM51" s="1561"/>
      <c r="BN51" s="1561"/>
      <c r="BO51" s="1561"/>
      <c r="BP51" s="1561"/>
      <c r="BQ51" s="1561"/>
      <c r="BR51" s="1561"/>
      <c r="BS51" s="1561"/>
      <c r="BT51" s="1561"/>
      <c r="BU51" s="1561"/>
      <c r="BV51" s="1561"/>
      <c r="BW51" s="1561"/>
      <c r="BX51" s="1561"/>
      <c r="BY51" s="1561"/>
      <c r="BZ51" s="1561"/>
      <c r="CA51" s="1561"/>
      <c r="CB51" s="1561"/>
      <c r="CC51" s="1561"/>
      <c r="CD51" s="1561"/>
      <c r="CE51" s="1561"/>
      <c r="CF51" s="1561"/>
      <c r="CG51" s="1561"/>
      <c r="CH51" s="1561"/>
      <c r="CI51" s="1561"/>
      <c r="CJ51" s="1561"/>
      <c r="CK51" s="1561"/>
      <c r="CL51" s="1561"/>
      <c r="CM51" s="1561"/>
      <c r="CN51" s="1561"/>
      <c r="CO51" s="1561"/>
      <c r="CP51" s="1561"/>
      <c r="CQ51" s="1561"/>
      <c r="CR51" s="1561"/>
      <c r="CS51" s="1561"/>
      <c r="CT51" s="1561"/>
      <c r="CU51" s="1561"/>
      <c r="CV51" s="1561"/>
      <c r="CW51" s="1561"/>
      <c r="CX51" s="1561"/>
      <c r="CY51" s="1561"/>
      <c r="CZ51" s="1561"/>
      <c r="DA51" s="1561"/>
      <c r="DB51" s="1561"/>
      <c r="DC51" s="1561"/>
      <c r="DD51" s="1561"/>
      <c r="DE51" s="1561"/>
      <c r="DF51" s="1561"/>
      <c r="DG51" s="1561"/>
      <c r="DH51" s="1561"/>
      <c r="DI51" s="1561"/>
      <c r="DJ51" s="1561"/>
      <c r="DK51" s="1561"/>
      <c r="DL51" s="1561"/>
      <c r="DM51" s="1561"/>
      <c r="DN51" s="1561"/>
      <c r="DO51" s="1561"/>
      <c r="DP51" s="1561"/>
      <c r="DQ51" s="1561"/>
      <c r="DR51" s="1561"/>
      <c r="DS51" s="1561"/>
      <c r="DT51" s="1561"/>
      <c r="DU51" s="1561"/>
      <c r="DV51" s="1561"/>
      <c r="DW51" s="1561"/>
      <c r="DX51" s="1561"/>
      <c r="DY51" s="1561"/>
      <c r="DZ51" s="1561"/>
      <c r="EA51" s="1561"/>
      <c r="EB51" s="1561"/>
      <c r="EC51" s="1561"/>
      <c r="ED51" s="1561"/>
      <c r="EE51" s="1561"/>
      <c r="EF51" s="1561"/>
      <c r="EG51" s="1561"/>
      <c r="EH51" s="1561"/>
      <c r="EI51" s="1561"/>
      <c r="EJ51" s="1561"/>
      <c r="EK51" s="1561"/>
      <c r="EL51" s="1561"/>
      <c r="EM51" s="1561"/>
      <c r="EN51" s="1561"/>
      <c r="EO51" s="1561"/>
      <c r="EP51" s="1561"/>
      <c r="EQ51" s="1561"/>
      <c r="ER51" s="1561"/>
      <c r="ES51" s="1561"/>
      <c r="ET51" s="1561"/>
      <c r="EU51" s="1561"/>
      <c r="EV51" s="1561"/>
      <c r="EW51" s="1561"/>
      <c r="EX51" s="1561"/>
      <c r="EY51" s="1561"/>
      <c r="EZ51" s="1561"/>
      <c r="FA51" s="1561"/>
      <c r="FB51" s="1561"/>
      <c r="FC51" s="1561"/>
      <c r="FD51" s="1561"/>
      <c r="FE51" s="1561"/>
      <c r="FF51" s="1561"/>
      <c r="FG51" s="1561"/>
      <c r="FH51" s="1561"/>
      <c r="FI51" s="1561"/>
      <c r="FJ51" s="1561"/>
      <c r="FK51" s="1561"/>
      <c r="FL51" s="1561"/>
      <c r="FM51" s="1561"/>
      <c r="FN51" s="1561"/>
      <c r="FO51" s="1561"/>
      <c r="FP51" s="1561"/>
      <c r="FQ51" s="1561"/>
      <c r="FR51" s="1561"/>
      <c r="FS51" s="1561"/>
      <c r="FT51" s="1561"/>
      <c r="FU51" s="1561"/>
      <c r="FV51" s="1561"/>
      <c r="FW51" s="1561"/>
      <c r="FX51" s="1561"/>
      <c r="FY51" s="1561"/>
      <c r="FZ51" s="1561"/>
      <c r="GA51" s="1561"/>
      <c r="GB51" s="1561"/>
      <c r="GC51" s="1561"/>
      <c r="GD51" s="1561"/>
      <c r="GE51" s="1561"/>
      <c r="GF51" s="1561"/>
      <c r="GG51" s="1561"/>
      <c r="GH51" s="1561"/>
      <c r="GI51" s="1561"/>
      <c r="GJ51" s="1561"/>
      <c r="GK51" s="1561"/>
      <c r="GL51" s="1561"/>
      <c r="GM51" s="1561"/>
      <c r="GN51" s="1561"/>
      <c r="GO51" s="1561"/>
      <c r="GP51" s="1561"/>
      <c r="GQ51" s="1561"/>
      <c r="GR51" s="1561"/>
      <c r="GS51" s="1561"/>
      <c r="GT51" s="1561"/>
      <c r="GU51" s="1561"/>
      <c r="GV51" s="1561"/>
      <c r="GW51" s="1561"/>
      <c r="GX51" s="1561"/>
      <c r="GY51" s="1561"/>
      <c r="GZ51" s="1561"/>
      <c r="HA51" s="1561"/>
      <c r="HB51" s="1561"/>
      <c r="HC51" s="1561"/>
      <c r="HD51" s="1561"/>
      <c r="HE51" s="1561"/>
      <c r="HF51" s="1561"/>
      <c r="HG51" s="1561"/>
      <c r="HH51" s="1561"/>
      <c r="HI51" s="1561"/>
      <c r="HJ51" s="1561"/>
      <c r="HK51" s="1561"/>
      <c r="HL51" s="1561"/>
      <c r="HM51" s="1561"/>
      <c r="HN51" s="1561"/>
      <c r="HO51" s="1561"/>
      <c r="HP51" s="1561"/>
      <c r="HQ51" s="1561"/>
      <c r="HR51" s="1561"/>
      <c r="HS51" s="1561"/>
      <c r="HT51" s="1561"/>
      <c r="HU51" s="1561"/>
      <c r="HV51" s="1561"/>
      <c r="HW51" s="1561"/>
      <c r="HX51" s="1561"/>
      <c r="HY51" s="1561"/>
      <c r="HZ51" s="1561"/>
      <c r="IA51" s="1561"/>
      <c r="IB51" s="1561"/>
      <c r="IC51" s="1561"/>
      <c r="ID51" s="1561"/>
      <c r="IE51" s="1561"/>
      <c r="IF51" s="1561"/>
      <c r="IG51" s="1561"/>
      <c r="IH51" s="1561"/>
      <c r="II51" s="1561"/>
      <c r="IJ51" s="1561"/>
      <c r="IK51" s="1561"/>
      <c r="IL51" s="1561"/>
      <c r="IM51" s="1561"/>
      <c r="IN51" s="1561"/>
      <c r="IO51" s="1561"/>
      <c r="IP51" s="1561"/>
      <c r="IQ51" s="1561"/>
      <c r="IR51" s="1561"/>
      <c r="IS51" s="1561"/>
      <c r="IT51" s="1561"/>
      <c r="IU51" s="1561"/>
    </row>
    <row r="52" spans="1:255">
      <c r="A52" s="1547"/>
      <c r="B52" s="1576"/>
      <c r="C52" s="1576"/>
      <c r="D52" s="1576"/>
      <c r="E52" s="2349"/>
      <c r="F52" s="2486"/>
      <c r="G52" s="1576"/>
      <c r="H52" s="1576"/>
      <c r="I52" s="1576"/>
      <c r="J52" s="1576"/>
      <c r="K52" s="1576"/>
      <c r="L52" s="1576"/>
      <c r="M52" s="2349"/>
      <c r="N52" s="2486"/>
      <c r="O52" s="1576"/>
      <c r="P52" s="1576"/>
      <c r="Q52" s="1576"/>
      <c r="R52" s="1576"/>
      <c r="S52" s="2000"/>
      <c r="T52" s="1561"/>
      <c r="U52" s="1561"/>
      <c r="V52" s="1561"/>
      <c r="W52" s="1561"/>
      <c r="X52" s="1561"/>
      <c r="Y52" s="1561"/>
      <c r="Z52" s="1561"/>
      <c r="AA52" s="1561"/>
      <c r="AB52" s="1561"/>
      <c r="AC52" s="1561"/>
      <c r="AD52" s="1561"/>
      <c r="AE52" s="1561"/>
      <c r="AF52" s="1561"/>
      <c r="AG52" s="1561"/>
      <c r="AH52" s="1561"/>
      <c r="AI52" s="1561"/>
      <c r="AJ52" s="1561"/>
      <c r="AK52" s="1561"/>
      <c r="AL52" s="1561"/>
      <c r="AM52" s="1561"/>
      <c r="AN52" s="1561"/>
      <c r="AO52" s="1561"/>
      <c r="AP52" s="1561"/>
      <c r="AQ52" s="1561"/>
      <c r="AR52" s="1561"/>
      <c r="AS52" s="1561"/>
      <c r="AT52" s="1561"/>
      <c r="AU52" s="1561"/>
      <c r="AV52" s="1561"/>
      <c r="AW52" s="1561"/>
      <c r="AX52" s="1561"/>
      <c r="AY52" s="1561"/>
      <c r="AZ52" s="1561"/>
      <c r="BA52" s="1561"/>
      <c r="BB52" s="1561"/>
      <c r="BC52" s="1561"/>
      <c r="BD52" s="1561"/>
      <c r="BE52" s="1561"/>
      <c r="BF52" s="1561"/>
      <c r="BG52" s="1561"/>
      <c r="BH52" s="1561"/>
      <c r="BI52" s="1561"/>
      <c r="BJ52" s="1561"/>
      <c r="BK52" s="1561"/>
      <c r="BL52" s="1561"/>
      <c r="BM52" s="1561"/>
      <c r="BN52" s="1561"/>
      <c r="BO52" s="1561"/>
      <c r="BP52" s="1561"/>
      <c r="BQ52" s="1561"/>
      <c r="BR52" s="1561"/>
      <c r="BS52" s="1561"/>
      <c r="BT52" s="1561"/>
      <c r="BU52" s="1561"/>
      <c r="BV52" s="1561"/>
      <c r="BW52" s="1561"/>
      <c r="BX52" s="1561"/>
      <c r="BY52" s="1561"/>
      <c r="BZ52" s="1561"/>
      <c r="CA52" s="1561"/>
      <c r="CB52" s="1561"/>
      <c r="CC52" s="1561"/>
      <c r="CD52" s="1561"/>
      <c r="CE52" s="1561"/>
      <c r="CF52" s="1561"/>
      <c r="CG52" s="1561"/>
      <c r="CH52" s="1561"/>
      <c r="CI52" s="1561"/>
      <c r="CJ52" s="1561"/>
      <c r="CK52" s="1561"/>
      <c r="CL52" s="1561"/>
      <c r="CM52" s="1561"/>
      <c r="CN52" s="1561"/>
      <c r="CO52" s="1561"/>
      <c r="CP52" s="1561"/>
      <c r="CQ52" s="1561"/>
      <c r="CR52" s="1561"/>
      <c r="CS52" s="1561"/>
      <c r="CT52" s="1561"/>
      <c r="CU52" s="1561"/>
      <c r="CV52" s="1561"/>
      <c r="CW52" s="1561"/>
      <c r="CX52" s="1561"/>
      <c r="CY52" s="1561"/>
      <c r="CZ52" s="1561"/>
      <c r="DA52" s="1561"/>
      <c r="DB52" s="1561"/>
      <c r="DC52" s="1561"/>
      <c r="DD52" s="1561"/>
      <c r="DE52" s="1561"/>
      <c r="DF52" s="1561"/>
      <c r="DG52" s="1561"/>
      <c r="DH52" s="1561"/>
      <c r="DI52" s="1561"/>
      <c r="DJ52" s="1561"/>
      <c r="DK52" s="1561"/>
      <c r="DL52" s="1561"/>
      <c r="DM52" s="1561"/>
      <c r="DN52" s="1561"/>
      <c r="DO52" s="1561"/>
      <c r="DP52" s="1561"/>
      <c r="DQ52" s="1561"/>
      <c r="DR52" s="1561"/>
      <c r="DS52" s="1561"/>
      <c r="DT52" s="1561"/>
      <c r="DU52" s="1561"/>
      <c r="DV52" s="1561"/>
      <c r="DW52" s="1561"/>
      <c r="DX52" s="1561"/>
      <c r="DY52" s="1561"/>
      <c r="DZ52" s="1561"/>
      <c r="EA52" s="1561"/>
      <c r="EB52" s="1561"/>
      <c r="EC52" s="1561"/>
      <c r="ED52" s="1561"/>
      <c r="EE52" s="1561"/>
      <c r="EF52" s="1561"/>
      <c r="EG52" s="1561"/>
      <c r="EH52" s="1561"/>
      <c r="EI52" s="1561"/>
      <c r="EJ52" s="1561"/>
      <c r="EK52" s="1561"/>
      <c r="EL52" s="1561"/>
      <c r="EM52" s="1561"/>
      <c r="EN52" s="1561"/>
      <c r="EO52" s="1561"/>
      <c r="EP52" s="1561"/>
      <c r="EQ52" s="1561"/>
      <c r="ER52" s="1561"/>
      <c r="ES52" s="1561"/>
      <c r="ET52" s="1561"/>
      <c r="EU52" s="1561"/>
      <c r="EV52" s="1561"/>
      <c r="EW52" s="1561"/>
      <c r="EX52" s="1561"/>
      <c r="EY52" s="1561"/>
      <c r="EZ52" s="1561"/>
      <c r="FA52" s="1561"/>
      <c r="FB52" s="1561"/>
      <c r="FC52" s="1561"/>
      <c r="FD52" s="1561"/>
      <c r="FE52" s="1561"/>
      <c r="FF52" s="1561"/>
      <c r="FG52" s="1561"/>
      <c r="FH52" s="1561"/>
      <c r="FI52" s="1561"/>
      <c r="FJ52" s="1561"/>
      <c r="FK52" s="1561"/>
      <c r="FL52" s="1561"/>
      <c r="FM52" s="1561"/>
      <c r="FN52" s="1561"/>
      <c r="FO52" s="1561"/>
      <c r="FP52" s="1561"/>
      <c r="FQ52" s="1561"/>
      <c r="FR52" s="1561"/>
      <c r="FS52" s="1561"/>
      <c r="FT52" s="1561"/>
      <c r="FU52" s="1561"/>
      <c r="FV52" s="1561"/>
      <c r="FW52" s="1561"/>
      <c r="FX52" s="1561"/>
      <c r="FY52" s="1561"/>
      <c r="FZ52" s="1561"/>
      <c r="GA52" s="1561"/>
      <c r="GB52" s="1561"/>
      <c r="GC52" s="1561"/>
      <c r="GD52" s="1561"/>
      <c r="GE52" s="1561"/>
      <c r="GF52" s="1561"/>
      <c r="GG52" s="1561"/>
      <c r="GH52" s="1561"/>
      <c r="GI52" s="1561"/>
      <c r="GJ52" s="1561"/>
      <c r="GK52" s="1561"/>
      <c r="GL52" s="1561"/>
      <c r="GM52" s="1561"/>
      <c r="GN52" s="1561"/>
      <c r="GO52" s="1561"/>
      <c r="GP52" s="1561"/>
      <c r="GQ52" s="1561"/>
      <c r="GR52" s="1561"/>
      <c r="GS52" s="1561"/>
      <c r="GT52" s="1561"/>
      <c r="GU52" s="1561"/>
      <c r="GV52" s="1561"/>
      <c r="GW52" s="1561"/>
      <c r="GX52" s="1561"/>
      <c r="GY52" s="1561"/>
      <c r="GZ52" s="1561"/>
      <c r="HA52" s="1561"/>
      <c r="HB52" s="1561"/>
      <c r="HC52" s="1561"/>
      <c r="HD52" s="1561"/>
      <c r="HE52" s="1561"/>
      <c r="HF52" s="1561"/>
      <c r="HG52" s="1561"/>
      <c r="HH52" s="1561"/>
      <c r="HI52" s="1561"/>
      <c r="HJ52" s="1561"/>
      <c r="HK52" s="1561"/>
      <c r="HL52" s="1561"/>
      <c r="HM52" s="1561"/>
      <c r="HN52" s="1561"/>
      <c r="HO52" s="1561"/>
      <c r="HP52" s="1561"/>
      <c r="HQ52" s="1561"/>
      <c r="HR52" s="1561"/>
      <c r="HS52" s="1561"/>
      <c r="HT52" s="1561"/>
      <c r="HU52" s="1561"/>
      <c r="HV52" s="1561"/>
      <c r="HW52" s="1561"/>
      <c r="HX52" s="1561"/>
      <c r="HY52" s="1561"/>
      <c r="HZ52" s="1561"/>
      <c r="IA52" s="1561"/>
      <c r="IB52" s="1561"/>
      <c r="IC52" s="1561"/>
      <c r="ID52" s="1561"/>
      <c r="IE52" s="1561"/>
      <c r="IF52" s="1561"/>
      <c r="IG52" s="1561"/>
      <c r="IH52" s="1561"/>
      <c r="II52" s="1561"/>
      <c r="IJ52" s="1561"/>
      <c r="IK52" s="1561"/>
      <c r="IL52" s="1561"/>
      <c r="IM52" s="1561"/>
      <c r="IN52" s="1561"/>
      <c r="IO52" s="1561"/>
      <c r="IP52" s="1561"/>
      <c r="IQ52" s="1561"/>
      <c r="IR52" s="1561"/>
      <c r="IS52" s="1561"/>
      <c r="IT52" s="1561"/>
      <c r="IU52" s="1561"/>
    </row>
    <row r="53" spans="1:255">
      <c r="A53" s="1547"/>
      <c r="B53" s="1576"/>
      <c r="C53" s="1576"/>
      <c r="D53" s="1576"/>
      <c r="E53" s="2349"/>
      <c r="F53" s="2486"/>
      <c r="G53" s="1576"/>
      <c r="H53" s="1576"/>
      <c r="I53" s="1576"/>
      <c r="J53" s="1576"/>
      <c r="K53" s="1576"/>
      <c r="L53" s="1576"/>
      <c r="M53" s="2349"/>
      <c r="N53" s="2486"/>
      <c r="O53" s="1576"/>
      <c r="P53" s="1576"/>
      <c r="Q53" s="1576"/>
      <c r="R53" s="1576"/>
      <c r="S53" s="2000"/>
      <c r="T53" s="1561"/>
      <c r="U53" s="1561"/>
      <c r="V53" s="1561"/>
      <c r="W53" s="1561"/>
      <c r="X53" s="1561"/>
      <c r="Y53" s="1561"/>
      <c r="Z53" s="1561"/>
      <c r="AA53" s="1561"/>
      <c r="AB53" s="1561"/>
      <c r="AC53" s="1561"/>
      <c r="AD53" s="1561"/>
      <c r="AE53" s="1561"/>
      <c r="AF53" s="1561"/>
      <c r="AG53" s="1561"/>
      <c r="AH53" s="1561"/>
      <c r="AI53" s="1561"/>
      <c r="AJ53" s="1561"/>
      <c r="AK53" s="1561"/>
      <c r="AL53" s="1561"/>
      <c r="AM53" s="1561"/>
      <c r="AN53" s="1561"/>
      <c r="AO53" s="1561"/>
      <c r="AP53" s="1561"/>
      <c r="AQ53" s="1561"/>
      <c r="AR53" s="1561"/>
      <c r="AS53" s="1561"/>
      <c r="AT53" s="1561"/>
      <c r="AU53" s="1561"/>
      <c r="AV53" s="1561"/>
      <c r="AW53" s="1561"/>
      <c r="AX53" s="1561"/>
      <c r="AY53" s="1561"/>
      <c r="AZ53" s="1561"/>
      <c r="BA53" s="1561"/>
      <c r="BB53" s="1561"/>
      <c r="BC53" s="1561"/>
      <c r="BD53" s="1561"/>
      <c r="BE53" s="1561"/>
      <c r="BF53" s="1561"/>
      <c r="BG53" s="1561"/>
      <c r="BH53" s="1561"/>
      <c r="BI53" s="1561"/>
      <c r="BJ53" s="1561"/>
      <c r="BK53" s="1561"/>
      <c r="BL53" s="1561"/>
      <c r="BM53" s="1561"/>
      <c r="BN53" s="1561"/>
      <c r="BO53" s="1561"/>
      <c r="BP53" s="1561"/>
      <c r="BQ53" s="1561"/>
      <c r="BR53" s="1561"/>
      <c r="BS53" s="1561"/>
      <c r="BT53" s="1561"/>
      <c r="BU53" s="1561"/>
      <c r="BV53" s="1561"/>
      <c r="BW53" s="1561"/>
      <c r="BX53" s="1561"/>
      <c r="BY53" s="1561"/>
      <c r="BZ53" s="1561"/>
      <c r="CA53" s="1561"/>
      <c r="CB53" s="1561"/>
      <c r="CC53" s="1561"/>
      <c r="CD53" s="1561"/>
      <c r="CE53" s="1561"/>
      <c r="CF53" s="1561"/>
      <c r="CG53" s="1561"/>
      <c r="CH53" s="1561"/>
      <c r="CI53" s="1561"/>
      <c r="CJ53" s="1561"/>
      <c r="CK53" s="1561"/>
      <c r="CL53" s="1561"/>
      <c r="CM53" s="1561"/>
      <c r="CN53" s="1561"/>
      <c r="CO53" s="1561"/>
      <c r="CP53" s="1561"/>
      <c r="CQ53" s="1561"/>
      <c r="CR53" s="1561"/>
      <c r="CS53" s="1561"/>
      <c r="CT53" s="1561"/>
      <c r="CU53" s="1561"/>
      <c r="CV53" s="1561"/>
      <c r="CW53" s="1561"/>
      <c r="CX53" s="1561"/>
      <c r="CY53" s="1561"/>
      <c r="CZ53" s="1561"/>
      <c r="DA53" s="1561"/>
      <c r="DB53" s="1561"/>
      <c r="DC53" s="1561"/>
      <c r="DD53" s="1561"/>
      <c r="DE53" s="1561"/>
      <c r="DF53" s="1561"/>
      <c r="DG53" s="1561"/>
      <c r="DH53" s="1561"/>
      <c r="DI53" s="1561"/>
      <c r="DJ53" s="1561"/>
      <c r="DK53" s="1561"/>
      <c r="DL53" s="1561"/>
      <c r="DM53" s="1561"/>
      <c r="DN53" s="1561"/>
      <c r="DO53" s="1561"/>
      <c r="DP53" s="1561"/>
      <c r="DQ53" s="1561"/>
      <c r="DR53" s="1561"/>
      <c r="DS53" s="1561"/>
      <c r="DT53" s="1561"/>
      <c r="DU53" s="1561"/>
      <c r="DV53" s="1561"/>
      <c r="DW53" s="1561"/>
      <c r="DX53" s="1561"/>
      <c r="DY53" s="1561"/>
      <c r="DZ53" s="1561"/>
      <c r="EA53" s="1561"/>
      <c r="EB53" s="1561"/>
      <c r="EC53" s="1561"/>
      <c r="ED53" s="1561"/>
      <c r="EE53" s="1561"/>
      <c r="EF53" s="1561"/>
      <c r="EG53" s="1561"/>
      <c r="EH53" s="1561"/>
      <c r="EI53" s="1561"/>
      <c r="EJ53" s="1561"/>
      <c r="EK53" s="1561"/>
      <c r="EL53" s="1561"/>
      <c r="EM53" s="1561"/>
      <c r="EN53" s="1561"/>
      <c r="EO53" s="1561"/>
      <c r="EP53" s="1561"/>
      <c r="EQ53" s="1561"/>
      <c r="ER53" s="1561"/>
      <c r="ES53" s="1561"/>
      <c r="ET53" s="1561"/>
      <c r="EU53" s="1561"/>
      <c r="EV53" s="1561"/>
      <c r="EW53" s="1561"/>
      <c r="EX53" s="1561"/>
      <c r="EY53" s="1561"/>
      <c r="EZ53" s="1561"/>
      <c r="FA53" s="1561"/>
      <c r="FB53" s="1561"/>
      <c r="FC53" s="1561"/>
      <c r="FD53" s="1561"/>
      <c r="FE53" s="1561"/>
      <c r="FF53" s="1561"/>
      <c r="FG53" s="1561"/>
      <c r="FH53" s="1561"/>
      <c r="FI53" s="1561"/>
      <c r="FJ53" s="1561"/>
      <c r="FK53" s="1561"/>
      <c r="FL53" s="1561"/>
      <c r="FM53" s="1561"/>
      <c r="FN53" s="1561"/>
      <c r="FO53" s="1561"/>
      <c r="FP53" s="1561"/>
      <c r="FQ53" s="1561"/>
      <c r="FR53" s="1561"/>
      <c r="FS53" s="1561"/>
      <c r="FT53" s="1561"/>
      <c r="FU53" s="1561"/>
      <c r="FV53" s="1561"/>
      <c r="FW53" s="1561"/>
      <c r="FX53" s="1561"/>
      <c r="FY53" s="1561"/>
      <c r="FZ53" s="1561"/>
      <c r="GA53" s="1561"/>
      <c r="GB53" s="1561"/>
      <c r="GC53" s="1561"/>
      <c r="GD53" s="1561"/>
      <c r="GE53" s="1561"/>
      <c r="GF53" s="1561"/>
      <c r="GG53" s="1561"/>
      <c r="GH53" s="1561"/>
      <c r="GI53" s="1561"/>
      <c r="GJ53" s="1561"/>
      <c r="GK53" s="1561"/>
      <c r="GL53" s="1561"/>
      <c r="GM53" s="1561"/>
      <c r="GN53" s="1561"/>
      <c r="GO53" s="1561"/>
      <c r="GP53" s="1561"/>
      <c r="GQ53" s="1561"/>
      <c r="GR53" s="1561"/>
      <c r="GS53" s="1561"/>
      <c r="GT53" s="1561"/>
      <c r="GU53" s="1561"/>
      <c r="GV53" s="1561"/>
      <c r="GW53" s="1561"/>
      <c r="GX53" s="1561"/>
      <c r="GY53" s="1561"/>
      <c r="GZ53" s="1561"/>
      <c r="HA53" s="1561"/>
      <c r="HB53" s="1561"/>
      <c r="HC53" s="1561"/>
      <c r="HD53" s="1561"/>
      <c r="HE53" s="1561"/>
      <c r="HF53" s="1561"/>
      <c r="HG53" s="1561"/>
      <c r="HH53" s="1561"/>
      <c r="HI53" s="1561"/>
      <c r="HJ53" s="1561"/>
      <c r="HK53" s="1561"/>
      <c r="HL53" s="1561"/>
      <c r="HM53" s="1561"/>
      <c r="HN53" s="1561"/>
      <c r="HO53" s="1561"/>
      <c r="HP53" s="1561"/>
      <c r="HQ53" s="1561"/>
      <c r="HR53" s="1561"/>
      <c r="HS53" s="1561"/>
      <c r="HT53" s="1561"/>
      <c r="HU53" s="1561"/>
      <c r="HV53" s="1561"/>
      <c r="HW53" s="1561"/>
      <c r="HX53" s="1561"/>
      <c r="HY53" s="1561"/>
      <c r="HZ53" s="1561"/>
      <c r="IA53" s="1561"/>
      <c r="IB53" s="1561"/>
      <c r="IC53" s="1561"/>
      <c r="ID53" s="1561"/>
      <c r="IE53" s="1561"/>
      <c r="IF53" s="1561"/>
      <c r="IG53" s="1561"/>
      <c r="IH53" s="1561"/>
      <c r="II53" s="1561"/>
      <c r="IJ53" s="1561"/>
      <c r="IK53" s="1561"/>
      <c r="IL53" s="1561"/>
      <c r="IM53" s="1561"/>
      <c r="IN53" s="1561"/>
      <c r="IO53" s="1561"/>
      <c r="IP53" s="1561"/>
      <c r="IQ53" s="1561"/>
      <c r="IR53" s="1561"/>
      <c r="IS53" s="1561"/>
      <c r="IT53" s="1561"/>
      <c r="IU53" s="1561"/>
    </row>
    <row r="54" spans="1:255">
      <c r="A54" s="2027"/>
      <c r="B54" s="1576"/>
      <c r="C54" s="1576"/>
      <c r="D54" s="1576"/>
      <c r="E54" s="2349"/>
      <c r="F54" s="2027"/>
      <c r="G54" s="1576"/>
      <c r="H54" s="1576"/>
      <c r="I54" s="1576"/>
      <c r="J54" s="1576"/>
      <c r="K54" s="1576"/>
      <c r="L54" s="1576"/>
      <c r="M54" s="2349"/>
      <c r="N54" s="2027"/>
      <c r="O54" s="1576"/>
      <c r="P54" s="1576"/>
      <c r="Q54" s="1576"/>
      <c r="R54" s="1576"/>
      <c r="S54" s="2000"/>
      <c r="T54" s="1561"/>
      <c r="U54" s="1561"/>
      <c r="V54" s="1561"/>
      <c r="W54" s="1561"/>
      <c r="X54" s="1561"/>
      <c r="Y54" s="1561"/>
      <c r="Z54" s="1561"/>
      <c r="AA54" s="1561"/>
      <c r="AB54" s="1561"/>
      <c r="AC54" s="1561"/>
      <c r="AD54" s="1561"/>
      <c r="AE54" s="1561"/>
      <c r="AF54" s="1561"/>
      <c r="AG54" s="1561"/>
      <c r="AH54" s="1561"/>
      <c r="AI54" s="1561"/>
      <c r="AJ54" s="1561"/>
      <c r="AK54" s="1561"/>
      <c r="AL54" s="1561"/>
      <c r="AM54" s="1561"/>
      <c r="AN54" s="1561"/>
      <c r="AO54" s="1561"/>
      <c r="AP54" s="1561"/>
      <c r="AQ54" s="1561"/>
      <c r="AR54" s="1561"/>
      <c r="AS54" s="1561"/>
      <c r="AT54" s="1561"/>
      <c r="AU54" s="1561"/>
      <c r="AV54" s="1561"/>
      <c r="AW54" s="1561"/>
      <c r="AX54" s="1561"/>
      <c r="AY54" s="1561"/>
      <c r="AZ54" s="1561"/>
      <c r="BA54" s="1561"/>
      <c r="BB54" s="1561"/>
      <c r="BC54" s="1561"/>
      <c r="BD54" s="1561"/>
      <c r="BE54" s="1561"/>
      <c r="BF54" s="1561"/>
      <c r="BG54" s="1561"/>
      <c r="BH54" s="1561"/>
      <c r="BI54" s="1561"/>
      <c r="BJ54" s="1561"/>
      <c r="BK54" s="1561"/>
      <c r="BL54" s="1561"/>
      <c r="BM54" s="1561"/>
      <c r="BN54" s="1561"/>
      <c r="BO54" s="1561"/>
      <c r="BP54" s="1561"/>
      <c r="BQ54" s="1561"/>
      <c r="BR54" s="1561"/>
      <c r="BS54" s="1561"/>
      <c r="BT54" s="1561"/>
      <c r="BU54" s="1561"/>
      <c r="BV54" s="1561"/>
      <c r="BW54" s="1561"/>
      <c r="BX54" s="1561"/>
      <c r="BY54" s="1561"/>
      <c r="BZ54" s="1561"/>
      <c r="CA54" s="1561"/>
      <c r="CB54" s="1561"/>
      <c r="CC54" s="1561"/>
      <c r="CD54" s="1561"/>
      <c r="CE54" s="1561"/>
      <c r="CF54" s="1561"/>
      <c r="CG54" s="1561"/>
      <c r="CH54" s="1561"/>
      <c r="CI54" s="1561"/>
      <c r="CJ54" s="1561"/>
      <c r="CK54" s="1561"/>
      <c r="CL54" s="1561"/>
      <c r="CM54" s="1561"/>
      <c r="CN54" s="1561"/>
      <c r="CO54" s="1561"/>
      <c r="CP54" s="1561"/>
      <c r="CQ54" s="1561"/>
      <c r="CR54" s="1561"/>
      <c r="CS54" s="1561"/>
      <c r="CT54" s="1561"/>
      <c r="CU54" s="1561"/>
      <c r="CV54" s="1561"/>
      <c r="CW54" s="1561"/>
      <c r="CX54" s="1561"/>
      <c r="CY54" s="1561"/>
      <c r="CZ54" s="1561"/>
      <c r="DA54" s="1561"/>
      <c r="DB54" s="1561"/>
      <c r="DC54" s="1561"/>
      <c r="DD54" s="1561"/>
      <c r="DE54" s="1561"/>
      <c r="DF54" s="1561"/>
      <c r="DG54" s="1561"/>
      <c r="DH54" s="1561"/>
      <c r="DI54" s="1561"/>
      <c r="DJ54" s="1561"/>
      <c r="DK54" s="1561"/>
      <c r="DL54" s="1561"/>
      <c r="DM54" s="1561"/>
      <c r="DN54" s="1561"/>
      <c r="DO54" s="1561"/>
      <c r="DP54" s="1561"/>
      <c r="DQ54" s="1561"/>
      <c r="DR54" s="1561"/>
      <c r="DS54" s="1561"/>
      <c r="DT54" s="1561"/>
      <c r="DU54" s="1561"/>
      <c r="DV54" s="1561"/>
      <c r="DW54" s="1561"/>
      <c r="DX54" s="1561"/>
      <c r="DY54" s="1561"/>
      <c r="DZ54" s="1561"/>
      <c r="EA54" s="1561"/>
      <c r="EB54" s="1561"/>
      <c r="EC54" s="1561"/>
      <c r="ED54" s="1561"/>
      <c r="EE54" s="1561"/>
      <c r="EF54" s="1561"/>
      <c r="EG54" s="1561"/>
      <c r="EH54" s="1561"/>
      <c r="EI54" s="1561"/>
      <c r="EJ54" s="1561"/>
      <c r="EK54" s="1561"/>
      <c r="EL54" s="1561"/>
      <c r="EM54" s="1561"/>
      <c r="EN54" s="1561"/>
      <c r="EO54" s="1561"/>
      <c r="EP54" s="1561"/>
      <c r="EQ54" s="1561"/>
      <c r="ER54" s="1561"/>
      <c r="ES54" s="1561"/>
      <c r="ET54" s="1561"/>
      <c r="EU54" s="1561"/>
      <c r="EV54" s="1561"/>
      <c r="EW54" s="1561"/>
      <c r="EX54" s="1561"/>
      <c r="EY54" s="1561"/>
      <c r="EZ54" s="1561"/>
      <c r="FA54" s="1561"/>
      <c r="FB54" s="1561"/>
      <c r="FC54" s="1561"/>
      <c r="FD54" s="1561"/>
      <c r="FE54" s="1561"/>
      <c r="FF54" s="1561"/>
      <c r="FG54" s="1561"/>
      <c r="FH54" s="1561"/>
      <c r="FI54" s="1561"/>
      <c r="FJ54" s="1561"/>
      <c r="FK54" s="1561"/>
      <c r="FL54" s="1561"/>
      <c r="FM54" s="1561"/>
      <c r="FN54" s="1561"/>
      <c r="FO54" s="1561"/>
      <c r="FP54" s="1561"/>
      <c r="FQ54" s="1561"/>
      <c r="FR54" s="1561"/>
      <c r="FS54" s="1561"/>
      <c r="FT54" s="1561"/>
      <c r="FU54" s="1561"/>
      <c r="FV54" s="1561"/>
      <c r="FW54" s="1561"/>
      <c r="FX54" s="1561"/>
      <c r="FY54" s="1561"/>
      <c r="FZ54" s="1561"/>
      <c r="GA54" s="1561"/>
      <c r="GB54" s="1561"/>
      <c r="GC54" s="1561"/>
      <c r="GD54" s="1561"/>
      <c r="GE54" s="1561"/>
      <c r="GF54" s="1561"/>
      <c r="GG54" s="1561"/>
      <c r="GH54" s="1561"/>
      <c r="GI54" s="1561"/>
      <c r="GJ54" s="1561"/>
      <c r="GK54" s="1561"/>
      <c r="GL54" s="1561"/>
      <c r="GM54" s="1561"/>
      <c r="GN54" s="1561"/>
      <c r="GO54" s="1561"/>
      <c r="GP54" s="1561"/>
      <c r="GQ54" s="1561"/>
      <c r="GR54" s="1561"/>
      <c r="GS54" s="1561"/>
      <c r="GT54" s="1561"/>
      <c r="GU54" s="1561"/>
      <c r="GV54" s="1561"/>
      <c r="GW54" s="1561"/>
      <c r="GX54" s="1561"/>
      <c r="GY54" s="1561"/>
      <c r="GZ54" s="1561"/>
      <c r="HA54" s="1561"/>
      <c r="HB54" s="1561"/>
      <c r="HC54" s="1561"/>
      <c r="HD54" s="1561"/>
      <c r="HE54" s="1561"/>
      <c r="HF54" s="1561"/>
      <c r="HG54" s="1561"/>
      <c r="HH54" s="1561"/>
      <c r="HI54" s="1561"/>
      <c r="HJ54" s="1561"/>
      <c r="HK54" s="1561"/>
      <c r="HL54" s="1561"/>
      <c r="HM54" s="1561"/>
      <c r="HN54" s="1561"/>
      <c r="HO54" s="1561"/>
      <c r="HP54" s="1561"/>
      <c r="HQ54" s="1561"/>
      <c r="HR54" s="1561"/>
      <c r="HS54" s="1561"/>
      <c r="HT54" s="1561"/>
      <c r="HU54" s="1561"/>
      <c r="HV54" s="1561"/>
      <c r="HW54" s="1561"/>
      <c r="HX54" s="1561"/>
      <c r="HY54" s="1561"/>
      <c r="HZ54" s="1561"/>
      <c r="IA54" s="1561"/>
      <c r="IB54" s="1561"/>
      <c r="IC54" s="1561"/>
      <c r="ID54" s="1561"/>
      <c r="IE54" s="1561"/>
      <c r="IF54" s="1561"/>
      <c r="IG54" s="1561"/>
      <c r="IH54" s="1561"/>
      <c r="II54" s="1561"/>
      <c r="IJ54" s="1561"/>
      <c r="IK54" s="1561"/>
      <c r="IL54" s="1561"/>
      <c r="IM54" s="1561"/>
      <c r="IN54" s="1561"/>
      <c r="IO54" s="1561"/>
      <c r="IP54" s="1561"/>
      <c r="IQ54" s="1561"/>
      <c r="IR54" s="1561"/>
      <c r="IS54" s="1561"/>
      <c r="IT54" s="1561"/>
      <c r="IU54" s="1561"/>
    </row>
    <row r="55" spans="1:255">
      <c r="A55" s="2027"/>
      <c r="B55" s="1576"/>
      <c r="C55" s="1576"/>
      <c r="D55" s="1576"/>
      <c r="E55" s="2349"/>
      <c r="F55" s="2027"/>
      <c r="G55" s="1576"/>
      <c r="H55" s="1576"/>
      <c r="I55" s="1576"/>
      <c r="J55" s="1576"/>
      <c r="K55" s="1576"/>
      <c r="L55" s="1576"/>
      <c r="M55" s="2349"/>
      <c r="N55" s="2027"/>
      <c r="O55" s="1576"/>
      <c r="P55" s="1576"/>
      <c r="Q55" s="1576"/>
      <c r="R55" s="1576"/>
      <c r="S55" s="2000"/>
      <c r="T55" s="1561"/>
      <c r="U55" s="1561"/>
      <c r="V55" s="1561"/>
      <c r="W55" s="1561"/>
      <c r="X55" s="1561"/>
      <c r="Y55" s="1561"/>
      <c r="Z55" s="1561"/>
      <c r="AA55" s="1561"/>
      <c r="AB55" s="1561"/>
      <c r="AC55" s="1561"/>
      <c r="AD55" s="1561"/>
      <c r="AE55" s="1561"/>
      <c r="AF55" s="1561"/>
      <c r="AG55" s="1561"/>
      <c r="AH55" s="1561"/>
      <c r="AI55" s="1561"/>
      <c r="AJ55" s="1561"/>
      <c r="AK55" s="1561"/>
      <c r="AL55" s="1561"/>
      <c r="AM55" s="1561"/>
      <c r="AN55" s="1561"/>
      <c r="AO55" s="1561"/>
      <c r="AP55" s="1561"/>
      <c r="AQ55" s="1561"/>
      <c r="AR55" s="1561"/>
      <c r="AS55" s="1561"/>
      <c r="AT55" s="1561"/>
      <c r="AU55" s="1561"/>
      <c r="AV55" s="1561"/>
      <c r="AW55" s="1561"/>
      <c r="AX55" s="1561"/>
      <c r="AY55" s="1561"/>
      <c r="AZ55" s="1561"/>
      <c r="BA55" s="1561"/>
      <c r="BB55" s="1561"/>
      <c r="BC55" s="1561"/>
      <c r="BD55" s="1561"/>
      <c r="BE55" s="1561"/>
      <c r="BF55" s="1561"/>
      <c r="BG55" s="1561"/>
      <c r="BH55" s="1561"/>
      <c r="BI55" s="1561"/>
      <c r="BJ55" s="1561"/>
      <c r="BK55" s="1561"/>
      <c r="BL55" s="1561"/>
      <c r="BM55" s="1561"/>
      <c r="BN55" s="1561"/>
      <c r="BO55" s="1561"/>
      <c r="BP55" s="1561"/>
      <c r="BQ55" s="1561"/>
      <c r="BR55" s="1561"/>
      <c r="BS55" s="1561"/>
      <c r="BT55" s="1561"/>
      <c r="BU55" s="1561"/>
      <c r="BV55" s="1561"/>
      <c r="BW55" s="1561"/>
      <c r="BX55" s="1561"/>
      <c r="BY55" s="1561"/>
      <c r="BZ55" s="1561"/>
      <c r="CA55" s="1561"/>
      <c r="CB55" s="1561"/>
      <c r="CC55" s="1561"/>
      <c r="CD55" s="1561"/>
      <c r="CE55" s="1561"/>
      <c r="CF55" s="1561"/>
      <c r="CG55" s="1561"/>
      <c r="CH55" s="1561"/>
      <c r="CI55" s="1561"/>
      <c r="CJ55" s="1561"/>
      <c r="CK55" s="1561"/>
      <c r="CL55" s="1561"/>
      <c r="CM55" s="1561"/>
      <c r="CN55" s="1561"/>
      <c r="CO55" s="1561"/>
      <c r="CP55" s="1561"/>
      <c r="CQ55" s="1561"/>
      <c r="CR55" s="1561"/>
      <c r="CS55" s="1561"/>
      <c r="CT55" s="1561"/>
      <c r="CU55" s="1561"/>
      <c r="CV55" s="1561"/>
      <c r="CW55" s="1561"/>
      <c r="CX55" s="1561"/>
      <c r="CY55" s="1561"/>
      <c r="CZ55" s="1561"/>
      <c r="DA55" s="1561"/>
      <c r="DB55" s="1561"/>
      <c r="DC55" s="1561"/>
      <c r="DD55" s="1561"/>
      <c r="DE55" s="1561"/>
      <c r="DF55" s="1561"/>
      <c r="DG55" s="1561"/>
      <c r="DH55" s="1561"/>
      <c r="DI55" s="1561"/>
      <c r="DJ55" s="1561"/>
      <c r="DK55" s="1561"/>
      <c r="DL55" s="1561"/>
      <c r="DM55" s="1561"/>
      <c r="DN55" s="1561"/>
      <c r="DO55" s="1561"/>
      <c r="DP55" s="1561"/>
      <c r="DQ55" s="1561"/>
      <c r="DR55" s="1561"/>
      <c r="DS55" s="1561"/>
      <c r="DT55" s="1561"/>
      <c r="DU55" s="1561"/>
      <c r="DV55" s="1561"/>
      <c r="DW55" s="1561"/>
      <c r="DX55" s="1561"/>
      <c r="DY55" s="1561"/>
      <c r="DZ55" s="1561"/>
      <c r="EA55" s="1561"/>
      <c r="EB55" s="1561"/>
      <c r="EC55" s="1561"/>
      <c r="ED55" s="1561"/>
      <c r="EE55" s="1561"/>
      <c r="EF55" s="1561"/>
      <c r="EG55" s="1561"/>
      <c r="EH55" s="1561"/>
      <c r="EI55" s="1561"/>
      <c r="EJ55" s="1561"/>
      <c r="EK55" s="1561"/>
      <c r="EL55" s="1561"/>
      <c r="EM55" s="1561"/>
      <c r="EN55" s="1561"/>
      <c r="EO55" s="1561"/>
      <c r="EP55" s="1561"/>
      <c r="EQ55" s="1561"/>
      <c r="ER55" s="1561"/>
      <c r="ES55" s="1561"/>
      <c r="ET55" s="1561"/>
      <c r="EU55" s="1561"/>
      <c r="EV55" s="1561"/>
      <c r="EW55" s="1561"/>
      <c r="EX55" s="1561"/>
      <c r="EY55" s="1561"/>
      <c r="EZ55" s="1561"/>
      <c r="FA55" s="1561"/>
      <c r="FB55" s="1561"/>
      <c r="FC55" s="1561"/>
      <c r="FD55" s="1561"/>
      <c r="FE55" s="1561"/>
      <c r="FF55" s="1561"/>
      <c r="FG55" s="1561"/>
      <c r="FH55" s="1561"/>
      <c r="FI55" s="1561"/>
      <c r="FJ55" s="1561"/>
      <c r="FK55" s="1561"/>
      <c r="FL55" s="1561"/>
      <c r="FM55" s="1561"/>
      <c r="FN55" s="1561"/>
      <c r="FO55" s="1561"/>
      <c r="FP55" s="1561"/>
      <c r="FQ55" s="1561"/>
      <c r="FR55" s="1561"/>
      <c r="FS55" s="1561"/>
      <c r="FT55" s="1561"/>
      <c r="FU55" s="1561"/>
      <c r="FV55" s="1561"/>
      <c r="FW55" s="1561"/>
      <c r="FX55" s="1561"/>
      <c r="FY55" s="1561"/>
      <c r="FZ55" s="1561"/>
      <c r="GA55" s="1561"/>
      <c r="GB55" s="1561"/>
      <c r="GC55" s="1561"/>
      <c r="GD55" s="1561"/>
      <c r="GE55" s="1561"/>
      <c r="GF55" s="1561"/>
      <c r="GG55" s="1561"/>
      <c r="GH55" s="1561"/>
      <c r="GI55" s="1561"/>
      <c r="GJ55" s="1561"/>
      <c r="GK55" s="1561"/>
      <c r="GL55" s="1561"/>
      <c r="GM55" s="1561"/>
      <c r="GN55" s="1561"/>
      <c r="GO55" s="1561"/>
      <c r="GP55" s="1561"/>
      <c r="GQ55" s="1561"/>
      <c r="GR55" s="1561"/>
      <c r="GS55" s="1561"/>
      <c r="GT55" s="1561"/>
      <c r="GU55" s="1561"/>
      <c r="GV55" s="1561"/>
      <c r="GW55" s="1561"/>
      <c r="GX55" s="1561"/>
      <c r="GY55" s="1561"/>
      <c r="GZ55" s="1561"/>
      <c r="HA55" s="1561"/>
      <c r="HB55" s="1561"/>
      <c r="HC55" s="1561"/>
      <c r="HD55" s="1561"/>
      <c r="HE55" s="1561"/>
      <c r="HF55" s="1561"/>
      <c r="HG55" s="1561"/>
      <c r="HH55" s="1561"/>
      <c r="HI55" s="1561"/>
      <c r="HJ55" s="1561"/>
      <c r="HK55" s="1561"/>
      <c r="HL55" s="1561"/>
      <c r="HM55" s="1561"/>
      <c r="HN55" s="1561"/>
      <c r="HO55" s="1561"/>
      <c r="HP55" s="1561"/>
      <c r="HQ55" s="1561"/>
      <c r="HR55" s="1561"/>
      <c r="HS55" s="1561"/>
      <c r="HT55" s="1561"/>
      <c r="HU55" s="1561"/>
      <c r="HV55" s="1561"/>
      <c r="HW55" s="1561"/>
      <c r="HX55" s="1561"/>
      <c r="HY55" s="1561"/>
      <c r="HZ55" s="1561"/>
      <c r="IA55" s="1561"/>
      <c r="IB55" s="1561"/>
      <c r="IC55" s="1561"/>
      <c r="ID55" s="1561"/>
      <c r="IE55" s="1561"/>
      <c r="IF55" s="1561"/>
      <c r="IG55" s="1561"/>
      <c r="IH55" s="1561"/>
      <c r="II55" s="1561"/>
      <c r="IJ55" s="1561"/>
      <c r="IK55" s="1561"/>
      <c r="IL55" s="1561"/>
      <c r="IM55" s="1561"/>
      <c r="IN55" s="1561"/>
      <c r="IO55" s="1561"/>
      <c r="IP55" s="1561"/>
      <c r="IQ55" s="1561"/>
      <c r="IR55" s="1561"/>
      <c r="IS55" s="1561"/>
      <c r="IT55" s="1561"/>
      <c r="IU55" s="1561"/>
    </row>
    <row r="56" spans="1:255">
      <c r="A56" s="2027"/>
      <c r="B56" s="1576"/>
      <c r="C56" s="1576"/>
      <c r="D56" s="1576"/>
      <c r="E56" s="2349"/>
      <c r="F56" s="2027"/>
      <c r="G56" s="1576"/>
      <c r="H56" s="1576"/>
      <c r="I56" s="1576"/>
      <c r="J56" s="1576"/>
      <c r="K56" s="1576"/>
      <c r="L56" s="1576"/>
      <c r="M56" s="2349"/>
      <c r="N56" s="2027"/>
      <c r="O56" s="1576"/>
      <c r="P56" s="1576"/>
      <c r="Q56" s="1576"/>
      <c r="R56" s="1576"/>
      <c r="S56" s="2000"/>
      <c r="T56" s="1561"/>
      <c r="U56" s="1561"/>
      <c r="V56" s="1561"/>
      <c r="W56" s="1561"/>
      <c r="X56" s="1561"/>
      <c r="Y56" s="1561"/>
      <c r="Z56" s="1561"/>
      <c r="AA56" s="1561"/>
      <c r="AB56" s="1561"/>
      <c r="AC56" s="1561"/>
      <c r="AD56" s="1561"/>
      <c r="AE56" s="1561"/>
      <c r="AF56" s="1561"/>
      <c r="AG56" s="1561"/>
      <c r="AH56" s="1561"/>
      <c r="AI56" s="1561"/>
      <c r="AJ56" s="1561"/>
      <c r="AK56" s="1561"/>
      <c r="AL56" s="1561"/>
      <c r="AM56" s="1561"/>
      <c r="AN56" s="1561"/>
      <c r="AO56" s="1561"/>
      <c r="AP56" s="1561"/>
      <c r="AQ56" s="1561"/>
      <c r="AR56" s="1561"/>
      <c r="AS56" s="1561"/>
      <c r="AT56" s="1561"/>
      <c r="AU56" s="1561"/>
      <c r="AV56" s="1561"/>
      <c r="AW56" s="1561"/>
      <c r="AX56" s="1561"/>
      <c r="AY56" s="1561"/>
      <c r="AZ56" s="1561"/>
      <c r="BA56" s="1561"/>
      <c r="BB56" s="1561"/>
      <c r="BC56" s="1561"/>
      <c r="BD56" s="1561"/>
      <c r="BE56" s="1561"/>
      <c r="BF56" s="1561"/>
      <c r="BG56" s="1561"/>
      <c r="BH56" s="1561"/>
      <c r="BI56" s="1561"/>
      <c r="BJ56" s="1561"/>
      <c r="BK56" s="1561"/>
      <c r="BL56" s="1561"/>
      <c r="BM56" s="1561"/>
      <c r="BN56" s="1561"/>
      <c r="BO56" s="1561"/>
      <c r="BP56" s="1561"/>
      <c r="BQ56" s="1561"/>
      <c r="BR56" s="1561"/>
      <c r="BS56" s="1561"/>
      <c r="BT56" s="1561"/>
      <c r="BU56" s="1561"/>
      <c r="BV56" s="1561"/>
      <c r="BW56" s="1561"/>
      <c r="BX56" s="1561"/>
      <c r="BY56" s="1561"/>
      <c r="BZ56" s="1561"/>
      <c r="CA56" s="1561"/>
      <c r="CB56" s="1561"/>
      <c r="CC56" s="1561"/>
      <c r="CD56" s="1561"/>
      <c r="CE56" s="1561"/>
      <c r="CF56" s="1561"/>
      <c r="CG56" s="1561"/>
      <c r="CH56" s="1561"/>
      <c r="CI56" s="1561"/>
      <c r="CJ56" s="1561"/>
      <c r="CK56" s="1561"/>
      <c r="CL56" s="1561"/>
      <c r="CM56" s="1561"/>
      <c r="CN56" s="1561"/>
      <c r="CO56" s="1561"/>
      <c r="CP56" s="1561"/>
      <c r="CQ56" s="1561"/>
      <c r="CR56" s="1561"/>
      <c r="CS56" s="1561"/>
      <c r="CT56" s="1561"/>
      <c r="CU56" s="1561"/>
      <c r="CV56" s="1561"/>
      <c r="CW56" s="1561"/>
      <c r="CX56" s="1561"/>
      <c r="CY56" s="1561"/>
      <c r="CZ56" s="1561"/>
      <c r="DA56" s="1561"/>
      <c r="DB56" s="1561"/>
      <c r="DC56" s="1561"/>
      <c r="DD56" s="1561"/>
      <c r="DE56" s="1561"/>
      <c r="DF56" s="1561"/>
      <c r="DG56" s="1561"/>
      <c r="DH56" s="1561"/>
      <c r="DI56" s="1561"/>
      <c r="DJ56" s="1561"/>
      <c r="DK56" s="1561"/>
      <c r="DL56" s="1561"/>
      <c r="DM56" s="1561"/>
      <c r="DN56" s="1561"/>
      <c r="DO56" s="1561"/>
      <c r="DP56" s="1561"/>
      <c r="DQ56" s="1561"/>
      <c r="DR56" s="1561"/>
      <c r="DS56" s="1561"/>
      <c r="DT56" s="1561"/>
      <c r="DU56" s="1561"/>
      <c r="DV56" s="1561"/>
      <c r="DW56" s="1561"/>
      <c r="DX56" s="1561"/>
      <c r="DY56" s="1561"/>
      <c r="DZ56" s="1561"/>
      <c r="EA56" s="1561"/>
      <c r="EB56" s="1561"/>
      <c r="EC56" s="1561"/>
      <c r="ED56" s="1561"/>
      <c r="EE56" s="1561"/>
      <c r="EF56" s="1561"/>
      <c r="EG56" s="1561"/>
      <c r="EH56" s="1561"/>
      <c r="EI56" s="1561"/>
      <c r="EJ56" s="1561"/>
      <c r="EK56" s="1561"/>
      <c r="EL56" s="1561"/>
      <c r="EM56" s="1561"/>
      <c r="EN56" s="1561"/>
      <c r="EO56" s="1561"/>
      <c r="EP56" s="1561"/>
      <c r="EQ56" s="1561"/>
      <c r="ER56" s="1561"/>
      <c r="ES56" s="1561"/>
      <c r="ET56" s="1561"/>
      <c r="EU56" s="1561"/>
      <c r="EV56" s="1561"/>
      <c r="EW56" s="1561"/>
      <c r="EX56" s="1561"/>
      <c r="EY56" s="1561"/>
      <c r="EZ56" s="1561"/>
      <c r="FA56" s="1561"/>
      <c r="FB56" s="1561"/>
      <c r="FC56" s="1561"/>
      <c r="FD56" s="1561"/>
      <c r="FE56" s="1561"/>
      <c r="FF56" s="1561"/>
      <c r="FG56" s="1561"/>
      <c r="FH56" s="1561"/>
      <c r="FI56" s="1561"/>
      <c r="FJ56" s="1561"/>
      <c r="FK56" s="1561"/>
      <c r="FL56" s="1561"/>
      <c r="FM56" s="1561"/>
      <c r="FN56" s="1561"/>
      <c r="FO56" s="1561"/>
      <c r="FP56" s="1561"/>
      <c r="FQ56" s="1561"/>
      <c r="FR56" s="1561"/>
      <c r="FS56" s="1561"/>
      <c r="FT56" s="1561"/>
      <c r="FU56" s="1561"/>
      <c r="FV56" s="1561"/>
      <c r="FW56" s="1561"/>
      <c r="FX56" s="1561"/>
      <c r="FY56" s="1561"/>
      <c r="FZ56" s="1561"/>
      <c r="GA56" s="1561"/>
      <c r="GB56" s="1561"/>
      <c r="GC56" s="1561"/>
      <c r="GD56" s="1561"/>
      <c r="GE56" s="1561"/>
      <c r="GF56" s="1561"/>
      <c r="GG56" s="1561"/>
      <c r="GH56" s="1561"/>
      <c r="GI56" s="1561"/>
      <c r="GJ56" s="1561"/>
      <c r="GK56" s="1561"/>
      <c r="GL56" s="1561"/>
      <c r="GM56" s="1561"/>
      <c r="GN56" s="1561"/>
      <c r="GO56" s="1561"/>
      <c r="GP56" s="1561"/>
      <c r="GQ56" s="1561"/>
      <c r="GR56" s="1561"/>
      <c r="GS56" s="1561"/>
      <c r="GT56" s="1561"/>
      <c r="GU56" s="1561"/>
      <c r="GV56" s="1561"/>
      <c r="GW56" s="1561"/>
      <c r="GX56" s="1561"/>
      <c r="GY56" s="1561"/>
      <c r="GZ56" s="1561"/>
      <c r="HA56" s="1561"/>
      <c r="HB56" s="1561"/>
      <c r="HC56" s="1561"/>
      <c r="HD56" s="1561"/>
      <c r="HE56" s="1561"/>
      <c r="HF56" s="1561"/>
      <c r="HG56" s="1561"/>
      <c r="HH56" s="1561"/>
      <c r="HI56" s="1561"/>
      <c r="HJ56" s="1561"/>
      <c r="HK56" s="1561"/>
      <c r="HL56" s="1561"/>
      <c r="HM56" s="1561"/>
      <c r="HN56" s="1561"/>
      <c r="HO56" s="1561"/>
      <c r="HP56" s="1561"/>
      <c r="HQ56" s="1561"/>
      <c r="HR56" s="1561"/>
      <c r="HS56" s="1561"/>
      <c r="HT56" s="1561"/>
      <c r="HU56" s="1561"/>
      <c r="HV56" s="1561"/>
      <c r="HW56" s="1561"/>
      <c r="HX56" s="1561"/>
      <c r="HY56" s="1561"/>
      <c r="HZ56" s="1561"/>
      <c r="IA56" s="1561"/>
      <c r="IB56" s="1561"/>
      <c r="IC56" s="1561"/>
      <c r="ID56" s="1561"/>
      <c r="IE56" s="1561"/>
      <c r="IF56" s="1561"/>
      <c r="IG56" s="1561"/>
      <c r="IH56" s="1561"/>
      <c r="II56" s="1561"/>
      <c r="IJ56" s="1561"/>
      <c r="IK56" s="1561"/>
      <c r="IL56" s="1561"/>
      <c r="IM56" s="1561"/>
      <c r="IN56" s="1561"/>
      <c r="IO56" s="1561"/>
      <c r="IP56" s="1561"/>
      <c r="IQ56" s="1561"/>
      <c r="IR56" s="1561"/>
      <c r="IS56" s="1561"/>
      <c r="IT56" s="1561"/>
      <c r="IU56" s="1561"/>
    </row>
    <row r="57" spans="1:255">
      <c r="A57" s="2027"/>
      <c r="B57" s="1576"/>
      <c r="C57" s="1576"/>
      <c r="D57" s="1576"/>
      <c r="E57" s="2349"/>
      <c r="F57" s="2027"/>
      <c r="G57" s="1576"/>
      <c r="H57" s="1576"/>
      <c r="I57" s="1576"/>
      <c r="J57" s="1576"/>
      <c r="K57" s="1576"/>
      <c r="L57" s="1576"/>
      <c r="M57" s="2349"/>
      <c r="N57" s="2027"/>
      <c r="O57" s="1576"/>
      <c r="P57" s="1576"/>
      <c r="Q57" s="1576"/>
      <c r="R57" s="1576"/>
      <c r="S57" s="2000"/>
      <c r="T57" s="1561"/>
      <c r="U57" s="1561"/>
      <c r="V57" s="1561"/>
      <c r="W57" s="1561"/>
      <c r="X57" s="1561"/>
      <c r="Y57" s="1561"/>
      <c r="Z57" s="1561"/>
      <c r="AA57" s="1561"/>
      <c r="AB57" s="1561"/>
      <c r="AC57" s="1561"/>
      <c r="AD57" s="1561"/>
      <c r="AE57" s="1561"/>
      <c r="AF57" s="1561"/>
      <c r="AG57" s="1561"/>
      <c r="AH57" s="1561"/>
      <c r="AI57" s="1561"/>
      <c r="AJ57" s="1561"/>
      <c r="AK57" s="1561"/>
      <c r="AL57" s="1561"/>
      <c r="AM57" s="1561"/>
      <c r="AN57" s="1561"/>
      <c r="AO57" s="1561"/>
      <c r="AP57" s="1561"/>
      <c r="AQ57" s="1561"/>
      <c r="AR57" s="1561"/>
      <c r="AS57" s="1561"/>
      <c r="AT57" s="1561"/>
      <c r="AU57" s="1561"/>
      <c r="AV57" s="1561"/>
      <c r="AW57" s="1561"/>
      <c r="AX57" s="1561"/>
      <c r="AY57" s="1561"/>
      <c r="AZ57" s="1561"/>
      <c r="BA57" s="1561"/>
      <c r="BB57" s="1561"/>
      <c r="BC57" s="1561"/>
      <c r="BD57" s="1561"/>
      <c r="BE57" s="1561"/>
      <c r="BF57" s="1561"/>
      <c r="BG57" s="1561"/>
      <c r="BH57" s="1561"/>
      <c r="BI57" s="1561"/>
      <c r="BJ57" s="1561"/>
      <c r="BK57" s="1561"/>
      <c r="BL57" s="1561"/>
      <c r="BM57" s="1561"/>
      <c r="BN57" s="1561"/>
      <c r="BO57" s="1561"/>
      <c r="BP57" s="1561"/>
      <c r="BQ57" s="1561"/>
      <c r="BR57" s="1561"/>
      <c r="BS57" s="1561"/>
      <c r="BT57" s="1561"/>
      <c r="BU57" s="1561"/>
      <c r="BV57" s="1561"/>
      <c r="BW57" s="1561"/>
      <c r="BX57" s="1561"/>
      <c r="BY57" s="1561"/>
      <c r="BZ57" s="1561"/>
      <c r="CA57" s="1561"/>
      <c r="CB57" s="1561"/>
      <c r="CC57" s="1561"/>
      <c r="CD57" s="1561"/>
      <c r="CE57" s="1561"/>
      <c r="CF57" s="1561"/>
      <c r="CG57" s="1561"/>
      <c r="CH57" s="1561"/>
      <c r="CI57" s="1561"/>
      <c r="CJ57" s="1561"/>
      <c r="CK57" s="1561"/>
      <c r="CL57" s="1561"/>
      <c r="CM57" s="1561"/>
      <c r="CN57" s="1561"/>
      <c r="CO57" s="1561"/>
      <c r="CP57" s="1561"/>
      <c r="CQ57" s="1561"/>
      <c r="CR57" s="1561"/>
      <c r="CS57" s="1561"/>
      <c r="CT57" s="1561"/>
      <c r="CU57" s="1561"/>
      <c r="CV57" s="1561"/>
      <c r="CW57" s="1561"/>
      <c r="CX57" s="1561"/>
      <c r="CY57" s="1561"/>
      <c r="CZ57" s="1561"/>
      <c r="DA57" s="1561"/>
      <c r="DB57" s="1561"/>
      <c r="DC57" s="1561"/>
      <c r="DD57" s="1561"/>
      <c r="DE57" s="1561"/>
      <c r="DF57" s="1561"/>
      <c r="DG57" s="1561"/>
      <c r="DH57" s="1561"/>
      <c r="DI57" s="1561"/>
      <c r="DJ57" s="1561"/>
      <c r="DK57" s="1561"/>
      <c r="DL57" s="1561"/>
      <c r="DM57" s="1561"/>
      <c r="DN57" s="1561"/>
      <c r="DO57" s="1561"/>
      <c r="DP57" s="1561"/>
      <c r="DQ57" s="1561"/>
      <c r="DR57" s="1561"/>
      <c r="DS57" s="1561"/>
      <c r="DT57" s="1561"/>
      <c r="DU57" s="1561"/>
      <c r="DV57" s="1561"/>
      <c r="DW57" s="1561"/>
      <c r="DX57" s="1561"/>
      <c r="DY57" s="1561"/>
      <c r="DZ57" s="1561"/>
      <c r="EA57" s="1561"/>
      <c r="EB57" s="1561"/>
      <c r="EC57" s="1561"/>
      <c r="ED57" s="1561"/>
      <c r="EE57" s="1561"/>
      <c r="EF57" s="1561"/>
      <c r="EG57" s="1561"/>
      <c r="EH57" s="1561"/>
      <c r="EI57" s="1561"/>
      <c r="EJ57" s="1561"/>
      <c r="EK57" s="1561"/>
      <c r="EL57" s="1561"/>
      <c r="EM57" s="1561"/>
      <c r="EN57" s="1561"/>
      <c r="EO57" s="1561"/>
      <c r="EP57" s="1561"/>
      <c r="EQ57" s="1561"/>
      <c r="ER57" s="1561"/>
      <c r="ES57" s="1561"/>
      <c r="ET57" s="1561"/>
      <c r="EU57" s="1561"/>
      <c r="EV57" s="1561"/>
      <c r="EW57" s="1561"/>
      <c r="EX57" s="1561"/>
      <c r="EY57" s="1561"/>
      <c r="EZ57" s="1561"/>
      <c r="FA57" s="1561"/>
      <c r="FB57" s="1561"/>
      <c r="FC57" s="1561"/>
      <c r="FD57" s="1561"/>
      <c r="FE57" s="1561"/>
      <c r="FF57" s="1561"/>
      <c r="FG57" s="1561"/>
      <c r="FH57" s="1561"/>
      <c r="FI57" s="1561"/>
      <c r="FJ57" s="1561"/>
      <c r="FK57" s="1561"/>
      <c r="FL57" s="1561"/>
      <c r="FM57" s="1561"/>
      <c r="FN57" s="1561"/>
      <c r="FO57" s="1561"/>
      <c r="FP57" s="1561"/>
      <c r="FQ57" s="1561"/>
      <c r="FR57" s="1561"/>
      <c r="FS57" s="1561"/>
      <c r="FT57" s="1561"/>
      <c r="FU57" s="1561"/>
      <c r="FV57" s="1561"/>
      <c r="FW57" s="1561"/>
      <c r="FX57" s="1561"/>
      <c r="FY57" s="1561"/>
      <c r="FZ57" s="1561"/>
      <c r="GA57" s="1561"/>
      <c r="GB57" s="1561"/>
      <c r="GC57" s="1561"/>
      <c r="GD57" s="1561"/>
      <c r="GE57" s="1561"/>
      <c r="GF57" s="1561"/>
      <c r="GG57" s="1561"/>
      <c r="GH57" s="1561"/>
      <c r="GI57" s="1561"/>
      <c r="GJ57" s="1561"/>
      <c r="GK57" s="1561"/>
      <c r="GL57" s="1561"/>
      <c r="GM57" s="1561"/>
      <c r="GN57" s="1561"/>
      <c r="GO57" s="1561"/>
      <c r="GP57" s="1561"/>
      <c r="GQ57" s="1561"/>
      <c r="GR57" s="1561"/>
      <c r="GS57" s="1561"/>
      <c r="GT57" s="1561"/>
      <c r="GU57" s="1561"/>
      <c r="GV57" s="1561"/>
      <c r="GW57" s="1561"/>
      <c r="GX57" s="1561"/>
      <c r="GY57" s="1561"/>
      <c r="GZ57" s="1561"/>
      <c r="HA57" s="1561"/>
      <c r="HB57" s="1561"/>
      <c r="HC57" s="1561"/>
      <c r="HD57" s="1561"/>
      <c r="HE57" s="1561"/>
      <c r="HF57" s="1561"/>
      <c r="HG57" s="1561"/>
      <c r="HH57" s="1561"/>
      <c r="HI57" s="1561"/>
      <c r="HJ57" s="1561"/>
      <c r="HK57" s="1561"/>
      <c r="HL57" s="1561"/>
      <c r="HM57" s="1561"/>
      <c r="HN57" s="1561"/>
      <c r="HO57" s="1561"/>
      <c r="HP57" s="1561"/>
      <c r="HQ57" s="1561"/>
      <c r="HR57" s="1561"/>
      <c r="HS57" s="1561"/>
      <c r="HT57" s="1561"/>
      <c r="HU57" s="1561"/>
      <c r="HV57" s="1561"/>
      <c r="HW57" s="1561"/>
      <c r="HX57" s="1561"/>
      <c r="HY57" s="1561"/>
      <c r="HZ57" s="1561"/>
      <c r="IA57" s="1561"/>
      <c r="IB57" s="1561"/>
      <c r="IC57" s="1561"/>
      <c r="ID57" s="1561"/>
      <c r="IE57" s="1561"/>
      <c r="IF57" s="1561"/>
      <c r="IG57" s="1561"/>
      <c r="IH57" s="1561"/>
      <c r="II57" s="1561"/>
      <c r="IJ57" s="1561"/>
      <c r="IK57" s="1561"/>
      <c r="IL57" s="1561"/>
      <c r="IM57" s="1561"/>
      <c r="IN57" s="1561"/>
      <c r="IO57" s="1561"/>
      <c r="IP57" s="1561"/>
      <c r="IQ57" s="1561"/>
      <c r="IR57" s="1561"/>
      <c r="IS57" s="1561"/>
      <c r="IT57" s="1561"/>
      <c r="IU57" s="1561"/>
    </row>
    <row r="58" spans="1:255" ht="15.75" thickBot="1">
      <c r="A58" s="2350"/>
      <c r="B58" s="2351"/>
      <c r="C58" s="2351"/>
      <c r="D58" s="2351"/>
      <c r="E58" s="2352"/>
      <c r="F58" s="2350"/>
      <c r="G58" s="2351"/>
      <c r="H58" s="2351"/>
      <c r="I58" s="2351"/>
      <c r="J58" s="2351"/>
      <c r="K58" s="2351"/>
      <c r="L58" s="2351"/>
      <c r="M58" s="2352"/>
      <c r="N58" s="2350"/>
      <c r="O58" s="2351"/>
      <c r="P58" s="2351"/>
      <c r="Q58" s="2351"/>
      <c r="R58" s="2351"/>
      <c r="S58" s="2353"/>
      <c r="T58" s="1561"/>
      <c r="U58" s="1561"/>
      <c r="V58" s="1561"/>
      <c r="W58" s="1561"/>
      <c r="X58" s="1561"/>
      <c r="Y58" s="1561"/>
      <c r="Z58" s="1561"/>
      <c r="AA58" s="1561"/>
      <c r="AB58" s="1561"/>
      <c r="AC58" s="1561"/>
      <c r="AD58" s="1561"/>
      <c r="AE58" s="1561"/>
      <c r="AF58" s="1561"/>
      <c r="AG58" s="1561"/>
      <c r="AH58" s="1561"/>
      <c r="AI58" s="1561"/>
      <c r="AJ58" s="1561"/>
      <c r="AK58" s="1561"/>
      <c r="AL58" s="1561"/>
      <c r="AM58" s="1561"/>
      <c r="AN58" s="1561"/>
      <c r="AO58" s="1561"/>
      <c r="AP58" s="1561"/>
      <c r="AQ58" s="1561"/>
      <c r="AR58" s="1561"/>
      <c r="AS58" s="1561"/>
      <c r="AT58" s="1561"/>
      <c r="AU58" s="1561"/>
      <c r="AV58" s="1561"/>
      <c r="AW58" s="1561"/>
      <c r="AX58" s="1561"/>
      <c r="AY58" s="1561"/>
      <c r="AZ58" s="1561"/>
      <c r="BA58" s="1561"/>
      <c r="BB58" s="1561"/>
      <c r="BC58" s="1561"/>
      <c r="BD58" s="1561"/>
      <c r="BE58" s="1561"/>
      <c r="BF58" s="1561"/>
      <c r="BG58" s="1561"/>
      <c r="BH58" s="1561"/>
      <c r="BI58" s="1561"/>
      <c r="BJ58" s="1561"/>
      <c r="BK58" s="1561"/>
      <c r="BL58" s="1561"/>
      <c r="BM58" s="1561"/>
      <c r="BN58" s="1561"/>
      <c r="BO58" s="1561"/>
      <c r="BP58" s="1561"/>
      <c r="BQ58" s="1561"/>
      <c r="BR58" s="1561"/>
      <c r="BS58" s="1561"/>
      <c r="BT58" s="1561"/>
      <c r="BU58" s="1561"/>
      <c r="BV58" s="1561"/>
      <c r="BW58" s="1561"/>
      <c r="BX58" s="1561"/>
      <c r="BY58" s="1561"/>
      <c r="BZ58" s="1561"/>
      <c r="CA58" s="1561"/>
      <c r="CB58" s="1561"/>
      <c r="CC58" s="1561"/>
      <c r="CD58" s="1561"/>
      <c r="CE58" s="1561"/>
      <c r="CF58" s="1561"/>
      <c r="CG58" s="1561"/>
      <c r="CH58" s="1561"/>
      <c r="CI58" s="1561"/>
      <c r="CJ58" s="1561"/>
      <c r="CK58" s="1561"/>
      <c r="CL58" s="1561"/>
      <c r="CM58" s="1561"/>
      <c r="CN58" s="1561"/>
      <c r="CO58" s="1561"/>
      <c r="CP58" s="1561"/>
      <c r="CQ58" s="1561"/>
      <c r="CR58" s="1561"/>
      <c r="CS58" s="1561"/>
      <c r="CT58" s="1561"/>
      <c r="CU58" s="1561"/>
      <c r="CV58" s="1561"/>
      <c r="CW58" s="1561"/>
      <c r="CX58" s="1561"/>
      <c r="CY58" s="1561"/>
      <c r="CZ58" s="1561"/>
      <c r="DA58" s="1561"/>
      <c r="DB58" s="1561"/>
      <c r="DC58" s="1561"/>
      <c r="DD58" s="1561"/>
      <c r="DE58" s="1561"/>
      <c r="DF58" s="1561"/>
      <c r="DG58" s="1561"/>
      <c r="DH58" s="1561"/>
      <c r="DI58" s="1561"/>
      <c r="DJ58" s="1561"/>
      <c r="DK58" s="1561"/>
      <c r="DL58" s="1561"/>
      <c r="DM58" s="1561"/>
      <c r="DN58" s="1561"/>
      <c r="DO58" s="1561"/>
      <c r="DP58" s="1561"/>
      <c r="DQ58" s="1561"/>
      <c r="DR58" s="1561"/>
      <c r="DS58" s="1561"/>
      <c r="DT58" s="1561"/>
      <c r="DU58" s="1561"/>
      <c r="DV58" s="1561"/>
      <c r="DW58" s="1561"/>
      <c r="DX58" s="1561"/>
      <c r="DY58" s="1561"/>
      <c r="DZ58" s="1561"/>
      <c r="EA58" s="1561"/>
      <c r="EB58" s="1561"/>
      <c r="EC58" s="1561"/>
      <c r="ED58" s="1561"/>
      <c r="EE58" s="1561"/>
      <c r="EF58" s="1561"/>
      <c r="EG58" s="1561"/>
      <c r="EH58" s="1561"/>
      <c r="EI58" s="1561"/>
      <c r="EJ58" s="1561"/>
      <c r="EK58" s="1561"/>
      <c r="EL58" s="1561"/>
      <c r="EM58" s="1561"/>
      <c r="EN58" s="1561"/>
      <c r="EO58" s="1561"/>
      <c r="EP58" s="1561"/>
      <c r="EQ58" s="1561"/>
      <c r="ER58" s="1561"/>
      <c r="ES58" s="1561"/>
      <c r="ET58" s="1561"/>
      <c r="EU58" s="1561"/>
      <c r="EV58" s="1561"/>
      <c r="EW58" s="1561"/>
      <c r="EX58" s="1561"/>
      <c r="EY58" s="1561"/>
      <c r="EZ58" s="1561"/>
      <c r="FA58" s="1561"/>
      <c r="FB58" s="1561"/>
      <c r="FC58" s="1561"/>
      <c r="FD58" s="1561"/>
      <c r="FE58" s="1561"/>
      <c r="FF58" s="1561"/>
      <c r="FG58" s="1561"/>
      <c r="FH58" s="1561"/>
      <c r="FI58" s="1561"/>
      <c r="FJ58" s="1561"/>
      <c r="FK58" s="1561"/>
      <c r="FL58" s="1561"/>
      <c r="FM58" s="1561"/>
      <c r="FN58" s="1561"/>
      <c r="FO58" s="1561"/>
      <c r="FP58" s="1561"/>
      <c r="FQ58" s="1561"/>
      <c r="FR58" s="1561"/>
      <c r="FS58" s="1561"/>
      <c r="FT58" s="1561"/>
      <c r="FU58" s="1561"/>
      <c r="FV58" s="1561"/>
      <c r="FW58" s="1561"/>
      <c r="FX58" s="1561"/>
      <c r="FY58" s="1561"/>
      <c r="FZ58" s="1561"/>
      <c r="GA58" s="1561"/>
      <c r="GB58" s="1561"/>
      <c r="GC58" s="1561"/>
      <c r="GD58" s="1561"/>
      <c r="GE58" s="1561"/>
      <c r="GF58" s="1561"/>
      <c r="GG58" s="1561"/>
      <c r="GH58" s="1561"/>
      <c r="GI58" s="1561"/>
      <c r="GJ58" s="1561"/>
      <c r="GK58" s="1561"/>
      <c r="GL58" s="1561"/>
      <c r="GM58" s="1561"/>
      <c r="GN58" s="1561"/>
      <c r="GO58" s="1561"/>
      <c r="GP58" s="1561"/>
      <c r="GQ58" s="1561"/>
      <c r="GR58" s="1561"/>
      <c r="GS58" s="1561"/>
      <c r="GT58" s="1561"/>
      <c r="GU58" s="1561"/>
      <c r="GV58" s="1561"/>
      <c r="GW58" s="1561"/>
      <c r="GX58" s="1561"/>
      <c r="GY58" s="1561"/>
      <c r="GZ58" s="1561"/>
      <c r="HA58" s="1561"/>
      <c r="HB58" s="1561"/>
      <c r="HC58" s="1561"/>
      <c r="HD58" s="1561"/>
      <c r="HE58" s="1561"/>
      <c r="HF58" s="1561"/>
      <c r="HG58" s="1561"/>
      <c r="HH58" s="1561"/>
      <c r="HI58" s="1561"/>
      <c r="HJ58" s="1561"/>
      <c r="HK58" s="1561"/>
      <c r="HL58" s="1561"/>
      <c r="HM58" s="1561"/>
      <c r="HN58" s="1561"/>
      <c r="HO58" s="1561"/>
      <c r="HP58" s="1561"/>
      <c r="HQ58" s="1561"/>
      <c r="HR58" s="1561"/>
      <c r="HS58" s="1561"/>
      <c r="HT58" s="1561"/>
      <c r="HU58" s="1561"/>
      <c r="HV58" s="1561"/>
      <c r="HW58" s="1561"/>
      <c r="HX58" s="1561"/>
      <c r="HY58" s="1561"/>
      <c r="HZ58" s="1561"/>
      <c r="IA58" s="1561"/>
      <c r="IB58" s="1561"/>
      <c r="IC58" s="1561"/>
      <c r="ID58" s="1561"/>
      <c r="IE58" s="1561"/>
      <c r="IF58" s="1561"/>
      <c r="IG58" s="1561"/>
      <c r="IH58" s="1561"/>
      <c r="II58" s="1561"/>
      <c r="IJ58" s="1561"/>
      <c r="IK58" s="1561"/>
      <c r="IL58" s="1561"/>
      <c r="IM58" s="1561"/>
      <c r="IN58" s="1561"/>
      <c r="IO58" s="1561"/>
      <c r="IP58" s="1561"/>
      <c r="IQ58" s="1561"/>
      <c r="IR58" s="1561"/>
      <c r="IS58" s="1561"/>
      <c r="IT58" s="1561"/>
      <c r="IU58" s="1561"/>
    </row>
    <row r="59" spans="1:255">
      <c r="A59" s="1576"/>
      <c r="B59" s="1576"/>
      <c r="C59" s="1576"/>
      <c r="D59" s="1576"/>
      <c r="E59" s="1576"/>
      <c r="F59" s="1576"/>
      <c r="G59" s="1576"/>
      <c r="H59" s="1576"/>
      <c r="I59" s="1576"/>
      <c r="J59" s="1576"/>
      <c r="K59" s="1576"/>
      <c r="L59" s="1576"/>
      <c r="M59" s="1576"/>
      <c r="N59" s="1576"/>
      <c r="O59" s="1576"/>
      <c r="P59" s="1576"/>
      <c r="Q59" s="1576"/>
      <c r="R59" s="1576"/>
      <c r="S59" s="1576"/>
      <c r="T59" s="1561"/>
      <c r="U59" s="1561"/>
      <c r="V59" s="1561"/>
      <c r="W59" s="1561"/>
      <c r="X59" s="1561"/>
      <c r="Y59" s="1561"/>
      <c r="Z59" s="1561"/>
      <c r="AA59" s="1561"/>
      <c r="AB59" s="1561"/>
      <c r="AC59" s="1561"/>
      <c r="AD59" s="1561"/>
      <c r="AE59" s="1561"/>
      <c r="AF59" s="1561"/>
      <c r="AG59" s="1561"/>
      <c r="AH59" s="1561"/>
      <c r="AI59" s="1561"/>
      <c r="AJ59" s="1561"/>
      <c r="AK59" s="1561"/>
      <c r="AL59" s="1561"/>
      <c r="AM59" s="1561"/>
      <c r="AN59" s="1561"/>
      <c r="AO59" s="1561"/>
      <c r="AP59" s="1561"/>
      <c r="AQ59" s="1561"/>
      <c r="AR59" s="1561"/>
      <c r="AS59" s="1561"/>
      <c r="AT59" s="1561"/>
      <c r="AU59" s="1561"/>
      <c r="AV59" s="1561"/>
      <c r="AW59" s="1561"/>
      <c r="AX59" s="1561"/>
      <c r="AY59" s="1561"/>
      <c r="AZ59" s="1561"/>
      <c r="BA59" s="1561"/>
      <c r="BB59" s="1561"/>
      <c r="BC59" s="1561"/>
      <c r="BD59" s="1561"/>
      <c r="BE59" s="1561"/>
      <c r="BF59" s="1561"/>
      <c r="BG59" s="1561"/>
      <c r="BH59" s="1561"/>
      <c r="BI59" s="1561"/>
      <c r="BJ59" s="1561"/>
      <c r="BK59" s="1561"/>
      <c r="BL59" s="1561"/>
      <c r="BM59" s="1561"/>
      <c r="BN59" s="1561"/>
      <c r="BO59" s="1561"/>
      <c r="BP59" s="1561"/>
      <c r="BQ59" s="1561"/>
      <c r="BR59" s="1561"/>
      <c r="BS59" s="1561"/>
      <c r="BT59" s="1561"/>
      <c r="BU59" s="1561"/>
      <c r="BV59" s="1561"/>
      <c r="BW59" s="1561"/>
      <c r="BX59" s="1561"/>
      <c r="BY59" s="1561"/>
      <c r="BZ59" s="1561"/>
      <c r="CA59" s="1561"/>
      <c r="CB59" s="1561"/>
      <c r="CC59" s="1561"/>
      <c r="CD59" s="1561"/>
      <c r="CE59" s="1561"/>
      <c r="CF59" s="1561"/>
      <c r="CG59" s="1561"/>
      <c r="CH59" s="1561"/>
      <c r="CI59" s="1561"/>
      <c r="CJ59" s="1561"/>
      <c r="CK59" s="1561"/>
      <c r="CL59" s="1561"/>
      <c r="CM59" s="1561"/>
      <c r="CN59" s="1561"/>
      <c r="CO59" s="1561"/>
      <c r="CP59" s="1561"/>
      <c r="CQ59" s="1561"/>
      <c r="CR59" s="1561"/>
      <c r="CS59" s="1561"/>
      <c r="CT59" s="1561"/>
      <c r="CU59" s="1561"/>
      <c r="CV59" s="1561"/>
      <c r="CW59" s="1561"/>
      <c r="CX59" s="1561"/>
      <c r="CY59" s="1561"/>
      <c r="CZ59" s="1561"/>
      <c r="DA59" s="1561"/>
      <c r="DB59" s="1561"/>
      <c r="DC59" s="1561"/>
      <c r="DD59" s="1561"/>
      <c r="DE59" s="1561"/>
      <c r="DF59" s="1561"/>
      <c r="DG59" s="1561"/>
      <c r="DH59" s="1561"/>
      <c r="DI59" s="1561"/>
      <c r="DJ59" s="1561"/>
      <c r="DK59" s="1561"/>
      <c r="DL59" s="1561"/>
      <c r="DM59" s="1561"/>
      <c r="DN59" s="1561"/>
      <c r="DO59" s="1561"/>
      <c r="DP59" s="1561"/>
      <c r="DQ59" s="1561"/>
      <c r="DR59" s="1561"/>
      <c r="DS59" s="1561"/>
      <c r="DT59" s="1561"/>
      <c r="DU59" s="1561"/>
      <c r="DV59" s="1561"/>
      <c r="DW59" s="1561"/>
      <c r="DX59" s="1561"/>
      <c r="DY59" s="1561"/>
      <c r="DZ59" s="1561"/>
      <c r="EA59" s="1561"/>
      <c r="EB59" s="1561"/>
      <c r="EC59" s="1561"/>
      <c r="ED59" s="1561"/>
      <c r="EE59" s="1561"/>
      <c r="EF59" s="1561"/>
      <c r="EG59" s="1561"/>
      <c r="EH59" s="1561"/>
      <c r="EI59" s="1561"/>
      <c r="EJ59" s="1561"/>
      <c r="EK59" s="1561"/>
      <c r="EL59" s="1561"/>
      <c r="EM59" s="1561"/>
      <c r="EN59" s="1561"/>
      <c r="EO59" s="1561"/>
      <c r="EP59" s="1561"/>
      <c r="EQ59" s="1561"/>
      <c r="ER59" s="1561"/>
      <c r="ES59" s="1561"/>
      <c r="ET59" s="1561"/>
      <c r="EU59" s="1561"/>
      <c r="EV59" s="1561"/>
      <c r="EW59" s="1561"/>
      <c r="EX59" s="1561"/>
      <c r="EY59" s="1561"/>
      <c r="EZ59" s="1561"/>
      <c r="FA59" s="1561"/>
      <c r="FB59" s="1561"/>
      <c r="FC59" s="1561"/>
      <c r="FD59" s="1561"/>
      <c r="FE59" s="1561"/>
      <c r="FF59" s="1561"/>
      <c r="FG59" s="1561"/>
      <c r="FH59" s="1561"/>
      <c r="FI59" s="1561"/>
      <c r="FJ59" s="1561"/>
      <c r="FK59" s="1561"/>
      <c r="FL59" s="1561"/>
      <c r="FM59" s="1561"/>
      <c r="FN59" s="1561"/>
      <c r="FO59" s="1561"/>
      <c r="FP59" s="1561"/>
      <c r="FQ59" s="1561"/>
      <c r="FR59" s="1561"/>
      <c r="FS59" s="1561"/>
      <c r="FT59" s="1561"/>
      <c r="FU59" s="1561"/>
      <c r="FV59" s="1561"/>
      <c r="FW59" s="1561"/>
      <c r="FX59" s="1561"/>
      <c r="FY59" s="1561"/>
      <c r="FZ59" s="1561"/>
      <c r="GA59" s="1561"/>
      <c r="GB59" s="1561"/>
      <c r="GC59" s="1561"/>
      <c r="GD59" s="1561"/>
      <c r="GE59" s="1561"/>
      <c r="GF59" s="1561"/>
      <c r="GG59" s="1561"/>
      <c r="GH59" s="1561"/>
      <c r="GI59" s="1561"/>
      <c r="GJ59" s="1561"/>
      <c r="GK59" s="1561"/>
      <c r="GL59" s="1561"/>
      <c r="GM59" s="1561"/>
      <c r="GN59" s="1561"/>
      <c r="GO59" s="1561"/>
      <c r="GP59" s="1561"/>
      <c r="GQ59" s="1561"/>
      <c r="GR59" s="1561"/>
      <c r="GS59" s="1561"/>
      <c r="GT59" s="1561"/>
      <c r="GU59" s="1561"/>
      <c r="GV59" s="1561"/>
      <c r="GW59" s="1561"/>
      <c r="GX59" s="1561"/>
      <c r="GY59" s="1561"/>
      <c r="GZ59" s="1561"/>
      <c r="HA59" s="1561"/>
      <c r="HB59" s="1561"/>
      <c r="HC59" s="1561"/>
      <c r="HD59" s="1561"/>
      <c r="HE59" s="1561"/>
      <c r="HF59" s="1561"/>
      <c r="HG59" s="1561"/>
      <c r="HH59" s="1561"/>
      <c r="HI59" s="1561"/>
      <c r="HJ59" s="1561"/>
      <c r="HK59" s="1561"/>
      <c r="HL59" s="1561"/>
      <c r="HM59" s="1561"/>
      <c r="HN59" s="1561"/>
      <c r="HO59" s="1561"/>
      <c r="HP59" s="1561"/>
      <c r="HQ59" s="1561"/>
      <c r="HR59" s="1561"/>
      <c r="HS59" s="1561"/>
      <c r="HT59" s="1561"/>
      <c r="HU59" s="1561"/>
      <c r="HV59" s="1561"/>
      <c r="HW59" s="1561"/>
      <c r="HX59" s="1561"/>
      <c r="HY59" s="1561"/>
      <c r="HZ59" s="1561"/>
      <c r="IA59" s="1561"/>
      <c r="IB59" s="1561"/>
      <c r="IC59" s="1561"/>
      <c r="ID59" s="1561"/>
      <c r="IE59" s="1561"/>
      <c r="IF59" s="1561"/>
      <c r="IG59" s="1561"/>
      <c r="IH59" s="1561"/>
      <c r="II59" s="1561"/>
      <c r="IJ59" s="1561"/>
      <c r="IK59" s="1561"/>
      <c r="IL59" s="1561"/>
      <c r="IM59" s="1561"/>
      <c r="IN59" s="1561"/>
      <c r="IO59" s="1561"/>
      <c r="IP59" s="1561"/>
      <c r="IQ59" s="1561"/>
      <c r="IR59" s="1561"/>
      <c r="IS59" s="1561"/>
      <c r="IT59" s="1561"/>
      <c r="IU59" s="1561"/>
    </row>
    <row r="60" spans="1:255">
      <c r="A60" s="2789" t="s">
        <v>4677</v>
      </c>
      <c r="B60" s="2726"/>
      <c r="C60" s="2726"/>
      <c r="D60" s="1576"/>
      <c r="E60" s="1576"/>
      <c r="F60" s="2789" t="s">
        <v>4677</v>
      </c>
      <c r="G60" s="2726"/>
      <c r="H60" s="2726"/>
      <c r="I60" s="2726"/>
      <c r="J60" s="1576"/>
      <c r="K60" s="1576"/>
      <c r="L60" s="1576"/>
      <c r="M60" s="1576"/>
      <c r="N60" s="2789" t="s">
        <v>4677</v>
      </c>
      <c r="O60" s="1576"/>
      <c r="P60" s="2262"/>
      <c r="Q60" s="1576"/>
      <c r="R60" s="1576"/>
      <c r="S60" s="1989"/>
      <c r="T60" s="1561"/>
      <c r="U60" s="1561"/>
      <c r="V60" s="1561"/>
      <c r="W60" s="1561"/>
      <c r="X60" s="1561"/>
      <c r="Y60" s="1561"/>
      <c r="Z60" s="1561"/>
      <c r="AA60" s="1561"/>
      <c r="AB60" s="1561"/>
      <c r="AC60" s="1561"/>
      <c r="AD60" s="1561"/>
      <c r="AE60" s="1561"/>
      <c r="AF60" s="1561"/>
      <c r="AG60" s="1561"/>
      <c r="AH60" s="1561"/>
      <c r="AI60" s="1561"/>
      <c r="AJ60" s="1561"/>
      <c r="AK60" s="1561"/>
      <c r="AL60" s="1561"/>
      <c r="AM60" s="1561"/>
      <c r="AN60" s="1561"/>
      <c r="AO60" s="1561"/>
      <c r="AP60" s="1561"/>
      <c r="AQ60" s="1561"/>
      <c r="AR60" s="1561"/>
      <c r="AS60" s="1561"/>
      <c r="AT60" s="1561"/>
      <c r="AU60" s="1561"/>
      <c r="AV60" s="1561"/>
      <c r="AW60" s="1561"/>
      <c r="AX60" s="1561"/>
      <c r="AY60" s="1561"/>
      <c r="AZ60" s="1561"/>
      <c r="BA60" s="1561"/>
      <c r="BB60" s="1561"/>
      <c r="BC60" s="1561"/>
      <c r="BD60" s="1561"/>
      <c r="BE60" s="1561"/>
      <c r="BF60" s="1561"/>
      <c r="BG60" s="1561"/>
      <c r="BH60" s="1561"/>
      <c r="BI60" s="1561"/>
      <c r="BJ60" s="1561"/>
      <c r="BK60" s="1561"/>
      <c r="BL60" s="1561"/>
      <c r="BM60" s="1561"/>
      <c r="BN60" s="1561"/>
      <c r="BO60" s="1561"/>
      <c r="BP60" s="1561"/>
      <c r="BQ60" s="1561"/>
      <c r="BR60" s="1561"/>
      <c r="BS60" s="1561"/>
      <c r="BT60" s="1561"/>
      <c r="BU60" s="1561"/>
      <c r="BV60" s="1561"/>
      <c r="BW60" s="1561"/>
      <c r="BX60" s="1561"/>
      <c r="BY60" s="1561"/>
      <c r="BZ60" s="1561"/>
      <c r="CA60" s="1561"/>
      <c r="CB60" s="1561"/>
      <c r="CC60" s="1561"/>
      <c r="CD60" s="1561"/>
      <c r="CE60" s="1561"/>
      <c r="CF60" s="1561"/>
      <c r="CG60" s="1561"/>
      <c r="CH60" s="1561"/>
      <c r="CI60" s="1561"/>
      <c r="CJ60" s="1561"/>
      <c r="CK60" s="1561"/>
      <c r="CL60" s="1561"/>
      <c r="CM60" s="1561"/>
      <c r="CN60" s="1561"/>
      <c r="CO60" s="1561"/>
      <c r="CP60" s="1561"/>
      <c r="CQ60" s="1561"/>
      <c r="CR60" s="1561"/>
      <c r="CS60" s="1561"/>
      <c r="CT60" s="1561"/>
      <c r="CU60" s="1561"/>
      <c r="CV60" s="1561"/>
      <c r="CW60" s="1561"/>
      <c r="CX60" s="1561"/>
      <c r="CY60" s="1561"/>
      <c r="CZ60" s="1561"/>
      <c r="DA60" s="1561"/>
      <c r="DB60" s="1561"/>
      <c r="DC60" s="1561"/>
      <c r="DD60" s="1561"/>
      <c r="DE60" s="1561"/>
      <c r="DF60" s="1561"/>
      <c r="DG60" s="1561"/>
      <c r="DH60" s="1561"/>
      <c r="DI60" s="1561"/>
      <c r="DJ60" s="1561"/>
      <c r="DK60" s="1561"/>
      <c r="DL60" s="1561"/>
      <c r="DM60" s="1561"/>
      <c r="DN60" s="1561"/>
      <c r="DO60" s="1561"/>
      <c r="DP60" s="1561"/>
      <c r="DQ60" s="1561"/>
      <c r="DR60" s="1561"/>
      <c r="DS60" s="1561"/>
      <c r="DT60" s="1561"/>
      <c r="DU60" s="1561"/>
      <c r="DV60" s="1561"/>
      <c r="DW60" s="1561"/>
      <c r="DX60" s="1561"/>
      <c r="DY60" s="1561"/>
      <c r="DZ60" s="1561"/>
      <c r="EA60" s="1561"/>
      <c r="EB60" s="1561"/>
      <c r="EC60" s="1561"/>
      <c r="ED60" s="1561"/>
      <c r="EE60" s="1561"/>
      <c r="EF60" s="1561"/>
      <c r="EG60" s="1561"/>
      <c r="EH60" s="1561"/>
      <c r="EI60" s="1561"/>
      <c r="EJ60" s="1561"/>
      <c r="EK60" s="1561"/>
      <c r="EL60" s="1561"/>
      <c r="EM60" s="1561"/>
      <c r="EN60" s="1561"/>
      <c r="EO60" s="1561"/>
      <c r="EP60" s="1561"/>
      <c r="EQ60" s="1561"/>
      <c r="ER60" s="1561"/>
      <c r="ES60" s="1561"/>
      <c r="ET60" s="1561"/>
      <c r="EU60" s="1561"/>
      <c r="EV60" s="1561"/>
      <c r="EW60" s="1561"/>
      <c r="EX60" s="1561"/>
      <c r="EY60" s="1561"/>
      <c r="EZ60" s="1561"/>
      <c r="FA60" s="1561"/>
      <c r="FB60" s="1561"/>
      <c r="FC60" s="1561"/>
      <c r="FD60" s="1561"/>
      <c r="FE60" s="1561"/>
      <c r="FF60" s="1561"/>
      <c r="FG60" s="1561"/>
      <c r="FH60" s="1561"/>
      <c r="FI60" s="1561"/>
      <c r="FJ60" s="1561"/>
      <c r="FK60" s="1561"/>
      <c r="FL60" s="1561"/>
      <c r="FM60" s="1561"/>
      <c r="FN60" s="1561"/>
      <c r="FO60" s="1561"/>
      <c r="FP60" s="1561"/>
      <c r="FQ60" s="1561"/>
      <c r="FR60" s="1561"/>
      <c r="FS60" s="1561"/>
      <c r="FT60" s="1561"/>
      <c r="FU60" s="1561"/>
      <c r="FV60" s="1561"/>
      <c r="FW60" s="1561"/>
      <c r="FX60" s="1561"/>
      <c r="FY60" s="1561"/>
      <c r="FZ60" s="1561"/>
      <c r="GA60" s="1561"/>
      <c r="GB60" s="1561"/>
      <c r="GC60" s="1561"/>
      <c r="GD60" s="1561"/>
      <c r="GE60" s="1561"/>
      <c r="GF60" s="1561"/>
      <c r="GG60" s="1561"/>
      <c r="GH60" s="1561"/>
      <c r="GI60" s="1561"/>
      <c r="GJ60" s="1561"/>
      <c r="GK60" s="1561"/>
      <c r="GL60" s="1561"/>
      <c r="GM60" s="1561"/>
      <c r="GN60" s="1561"/>
      <c r="GO60" s="1561"/>
      <c r="GP60" s="1561"/>
      <c r="GQ60" s="1561"/>
      <c r="GR60" s="1561"/>
      <c r="GS60" s="1561"/>
      <c r="GT60" s="1561"/>
      <c r="GU60" s="1561"/>
      <c r="GV60" s="1561"/>
      <c r="GW60" s="1561"/>
      <c r="GX60" s="1561"/>
      <c r="GY60" s="1561"/>
      <c r="GZ60" s="1561"/>
      <c r="HA60" s="1561"/>
      <c r="HB60" s="1561"/>
      <c r="HC60" s="1561"/>
      <c r="HD60" s="1561"/>
      <c r="HE60" s="1561"/>
      <c r="HF60" s="1561"/>
      <c r="HG60" s="1561"/>
      <c r="HH60" s="1561"/>
      <c r="HI60" s="1561"/>
      <c r="HJ60" s="1561"/>
      <c r="HK60" s="1561"/>
      <c r="HL60" s="1561"/>
      <c r="HM60" s="1561"/>
      <c r="HN60" s="1561"/>
      <c r="HO60" s="1561"/>
      <c r="HP60" s="1561"/>
      <c r="HQ60" s="1561"/>
      <c r="HR60" s="1561"/>
      <c r="HS60" s="1561"/>
      <c r="HT60" s="1561"/>
      <c r="HU60" s="1561"/>
      <c r="HV60" s="1561"/>
      <c r="HW60" s="1561"/>
      <c r="HX60" s="1561"/>
      <c r="HY60" s="1561"/>
      <c r="HZ60" s="1561"/>
      <c r="IA60" s="1561"/>
      <c r="IB60" s="1561"/>
      <c r="IC60" s="1561"/>
      <c r="ID60" s="1561"/>
      <c r="IE60" s="1561"/>
      <c r="IF60" s="1561"/>
      <c r="IG60" s="1561"/>
      <c r="IH60" s="1561"/>
      <c r="II60" s="1561"/>
      <c r="IJ60" s="1561"/>
      <c r="IK60" s="1561"/>
      <c r="IL60" s="1561"/>
      <c r="IM60" s="1561"/>
      <c r="IN60" s="1561"/>
      <c r="IO60" s="1561"/>
      <c r="IP60" s="1561"/>
      <c r="IQ60" s="1561"/>
      <c r="IR60" s="1561"/>
      <c r="IS60" s="1561"/>
      <c r="IT60" s="1561"/>
      <c r="IU60" s="1561"/>
    </row>
    <row r="61" spans="1:255">
      <c r="A61" s="1576" t="s">
        <v>1408</v>
      </c>
      <c r="B61" s="1576"/>
      <c r="C61" s="1576"/>
      <c r="D61" s="1576"/>
      <c r="E61" s="1576"/>
      <c r="F61" s="1576" t="s">
        <v>1409</v>
      </c>
      <c r="G61" s="1576"/>
      <c r="H61" s="1576"/>
      <c r="I61" s="1576"/>
      <c r="J61" s="2354"/>
      <c r="K61" s="2354"/>
      <c r="L61" s="2354"/>
      <c r="M61" s="1576"/>
      <c r="N61" s="1576" t="s">
        <v>1410</v>
      </c>
      <c r="O61" s="1576"/>
      <c r="P61" s="2354"/>
      <c r="Q61" s="2354"/>
      <c r="R61" s="2354"/>
      <c r="S61" s="1576"/>
      <c r="T61" s="1561"/>
      <c r="U61" s="1561"/>
      <c r="V61" s="1561"/>
      <c r="W61" s="1561"/>
      <c r="X61" s="1561"/>
      <c r="Y61" s="1561"/>
      <c r="Z61" s="1561"/>
      <c r="AA61" s="1561"/>
      <c r="AB61" s="1561"/>
      <c r="AC61" s="1561"/>
      <c r="AD61" s="1561"/>
      <c r="AE61" s="1561"/>
      <c r="AF61" s="1561"/>
      <c r="AG61" s="1561"/>
      <c r="AH61" s="1561"/>
      <c r="AI61" s="1561"/>
      <c r="AJ61" s="1561"/>
      <c r="AK61" s="1561"/>
      <c r="AL61" s="1561"/>
      <c r="AM61" s="1561"/>
      <c r="AN61" s="1561"/>
      <c r="AO61" s="1561"/>
      <c r="AP61" s="1561"/>
      <c r="AQ61" s="1561"/>
      <c r="AR61" s="1561"/>
      <c r="AS61" s="1561"/>
      <c r="AT61" s="1561"/>
      <c r="AU61" s="1561"/>
      <c r="AV61" s="1561"/>
      <c r="AW61" s="1561"/>
      <c r="AX61" s="1561"/>
      <c r="AY61" s="1561"/>
      <c r="AZ61" s="1561"/>
      <c r="BA61" s="1561"/>
      <c r="BB61" s="1561"/>
      <c r="BC61" s="1561"/>
      <c r="BD61" s="1561"/>
      <c r="BE61" s="1561"/>
      <c r="BF61" s="1561"/>
      <c r="BG61" s="1561"/>
      <c r="BH61" s="1561"/>
      <c r="BI61" s="1561"/>
      <c r="BJ61" s="1561"/>
      <c r="BK61" s="1561"/>
      <c r="BL61" s="1561"/>
      <c r="BM61" s="1561"/>
      <c r="BN61" s="1561"/>
      <c r="BO61" s="1561"/>
      <c r="BP61" s="1561"/>
      <c r="BQ61" s="1561"/>
      <c r="BR61" s="1561"/>
      <c r="BS61" s="1561"/>
      <c r="BT61" s="1561"/>
      <c r="BU61" s="1561"/>
      <c r="BV61" s="1561"/>
      <c r="BW61" s="1561"/>
      <c r="BX61" s="1561"/>
      <c r="BY61" s="1561"/>
      <c r="BZ61" s="1561"/>
      <c r="CA61" s="1561"/>
      <c r="CB61" s="1561"/>
      <c r="CC61" s="1561"/>
      <c r="CD61" s="1561"/>
      <c r="CE61" s="1561"/>
      <c r="CF61" s="1561"/>
      <c r="CG61" s="1561"/>
      <c r="CH61" s="1561"/>
      <c r="CI61" s="1561"/>
      <c r="CJ61" s="1561"/>
      <c r="CK61" s="1561"/>
      <c r="CL61" s="1561"/>
      <c r="CM61" s="1561"/>
      <c r="CN61" s="1561"/>
      <c r="CO61" s="1561"/>
      <c r="CP61" s="1561"/>
      <c r="CQ61" s="1561"/>
      <c r="CR61" s="1561"/>
      <c r="CS61" s="1561"/>
      <c r="CT61" s="1561"/>
      <c r="CU61" s="1561"/>
      <c r="CV61" s="1561"/>
      <c r="CW61" s="1561"/>
      <c r="CX61" s="1561"/>
      <c r="CY61" s="1561"/>
      <c r="CZ61" s="1561"/>
      <c r="DA61" s="1561"/>
      <c r="DB61" s="1561"/>
      <c r="DC61" s="1561"/>
      <c r="DD61" s="1561"/>
      <c r="DE61" s="1561"/>
      <c r="DF61" s="1561"/>
      <c r="DG61" s="1561"/>
      <c r="DH61" s="1561"/>
      <c r="DI61" s="1561"/>
      <c r="DJ61" s="1561"/>
      <c r="DK61" s="1561"/>
      <c r="DL61" s="1561"/>
      <c r="DM61" s="1561"/>
      <c r="DN61" s="1561"/>
      <c r="DO61" s="1561"/>
      <c r="DP61" s="1561"/>
      <c r="DQ61" s="1561"/>
      <c r="DR61" s="1561"/>
      <c r="DS61" s="1561"/>
      <c r="DT61" s="1561"/>
      <c r="DU61" s="1561"/>
      <c r="DV61" s="1561"/>
      <c r="DW61" s="1561"/>
      <c r="DX61" s="1561"/>
      <c r="DY61" s="1561"/>
      <c r="DZ61" s="1561"/>
      <c r="EA61" s="1561"/>
      <c r="EB61" s="1561"/>
      <c r="EC61" s="1561"/>
      <c r="ED61" s="1561"/>
      <c r="EE61" s="1561"/>
      <c r="EF61" s="1561"/>
      <c r="EG61" s="1561"/>
      <c r="EH61" s="1561"/>
      <c r="EI61" s="1561"/>
      <c r="EJ61" s="1561"/>
      <c r="EK61" s="1561"/>
      <c r="EL61" s="1561"/>
      <c r="EM61" s="1561"/>
      <c r="EN61" s="1561"/>
      <c r="EO61" s="1561"/>
      <c r="EP61" s="1561"/>
      <c r="EQ61" s="1561"/>
      <c r="ER61" s="1561"/>
      <c r="ES61" s="1561"/>
      <c r="ET61" s="1561"/>
      <c r="EU61" s="1561"/>
      <c r="EV61" s="1561"/>
      <c r="EW61" s="1561"/>
      <c r="EX61" s="1561"/>
      <c r="EY61" s="1561"/>
      <c r="EZ61" s="1561"/>
      <c r="FA61" s="1561"/>
      <c r="FB61" s="1561"/>
      <c r="FC61" s="1561"/>
      <c r="FD61" s="1561"/>
      <c r="FE61" s="1561"/>
      <c r="FF61" s="1561"/>
      <c r="FG61" s="1561"/>
      <c r="FH61" s="1561"/>
      <c r="FI61" s="1561"/>
      <c r="FJ61" s="1561"/>
      <c r="FK61" s="1561"/>
      <c r="FL61" s="1561"/>
      <c r="FM61" s="1561"/>
      <c r="FN61" s="1561"/>
      <c r="FO61" s="1561"/>
      <c r="FP61" s="1561"/>
      <c r="FQ61" s="1561"/>
      <c r="FR61" s="1561"/>
      <c r="FS61" s="1561"/>
      <c r="FT61" s="1561"/>
      <c r="FU61" s="1561"/>
      <c r="FV61" s="1561"/>
      <c r="FW61" s="1561"/>
      <c r="FX61" s="1561"/>
      <c r="FY61" s="1561"/>
      <c r="FZ61" s="1561"/>
      <c r="GA61" s="1561"/>
      <c r="GB61" s="1561"/>
      <c r="GC61" s="1561"/>
      <c r="GD61" s="1561"/>
      <c r="GE61" s="1561"/>
      <c r="GF61" s="1561"/>
      <c r="GG61" s="1561"/>
      <c r="GH61" s="1561"/>
      <c r="GI61" s="1561"/>
      <c r="GJ61" s="1561"/>
      <c r="GK61" s="1561"/>
      <c r="GL61" s="1561"/>
      <c r="GM61" s="1561"/>
      <c r="GN61" s="1561"/>
      <c r="GO61" s="1561"/>
      <c r="GP61" s="1561"/>
      <c r="GQ61" s="1561"/>
      <c r="GR61" s="1561"/>
      <c r="GS61" s="1561"/>
      <c r="GT61" s="1561"/>
      <c r="GU61" s="1561"/>
      <c r="GV61" s="1561"/>
      <c r="GW61" s="1561"/>
      <c r="GX61" s="1561"/>
      <c r="GY61" s="1561"/>
      <c r="GZ61" s="1561"/>
      <c r="HA61" s="1561"/>
      <c r="HB61" s="1561"/>
      <c r="HC61" s="1561"/>
      <c r="HD61" s="1561"/>
      <c r="HE61" s="1561"/>
      <c r="HF61" s="1561"/>
      <c r="HG61" s="1561"/>
      <c r="HH61" s="1561"/>
      <c r="HI61" s="1561"/>
      <c r="HJ61" s="1561"/>
      <c r="HK61" s="1561"/>
      <c r="HL61" s="1561"/>
      <c r="HM61" s="1561"/>
      <c r="HN61" s="1561"/>
      <c r="HO61" s="1561"/>
      <c r="HP61" s="1561"/>
      <c r="HQ61" s="1561"/>
      <c r="HR61" s="1561"/>
      <c r="HS61" s="1561"/>
      <c r="HT61" s="1561"/>
      <c r="HU61" s="1561"/>
      <c r="HV61" s="1561"/>
      <c r="HW61" s="1561"/>
      <c r="HX61" s="1561"/>
      <c r="HY61" s="1561"/>
      <c r="HZ61" s="1561"/>
      <c r="IA61" s="1561"/>
      <c r="IB61" s="1561"/>
      <c r="IC61" s="1561"/>
      <c r="ID61" s="1561"/>
      <c r="IE61" s="1561"/>
      <c r="IF61" s="1561"/>
      <c r="IG61" s="1561"/>
      <c r="IH61" s="1561"/>
      <c r="II61" s="1561"/>
      <c r="IJ61" s="1561"/>
      <c r="IK61" s="1561"/>
      <c r="IL61" s="1561"/>
      <c r="IM61" s="1561"/>
      <c r="IN61" s="1561"/>
      <c r="IO61" s="1561"/>
      <c r="IP61" s="1561"/>
      <c r="IQ61" s="1561"/>
      <c r="IR61" s="1561"/>
      <c r="IS61" s="1561"/>
      <c r="IT61" s="1561"/>
      <c r="IU61" s="1561"/>
    </row>
    <row r="62" spans="1:255" ht="18">
      <c r="A62" s="2298" t="s">
        <v>1411</v>
      </c>
      <c r="B62" s="2263"/>
      <c r="C62" s="2355"/>
      <c r="D62" s="1576"/>
      <c r="E62" s="1576"/>
      <c r="F62" s="1561"/>
      <c r="G62" s="1561"/>
      <c r="H62" s="1561"/>
      <c r="I62" s="1561"/>
      <c r="J62" s="2024"/>
      <c r="K62" s="2024"/>
      <c r="L62" s="2024"/>
      <c r="M62" s="1561"/>
      <c r="N62" s="2024"/>
      <c r="O62" s="1561"/>
      <c r="P62" s="2024"/>
      <c r="Q62" s="2024"/>
      <c r="R62" s="2024"/>
      <c r="S62" s="1561"/>
      <c r="T62" s="1561"/>
      <c r="U62" s="1561"/>
      <c r="V62" s="1561"/>
      <c r="W62" s="1561"/>
      <c r="X62" s="1561"/>
      <c r="Y62" s="1561"/>
      <c r="Z62" s="1561"/>
      <c r="AA62" s="1561"/>
      <c r="AB62" s="1561"/>
      <c r="AC62" s="1561"/>
      <c r="AD62" s="1561"/>
      <c r="AE62" s="1561"/>
      <c r="AF62" s="1561"/>
      <c r="AG62" s="1561"/>
      <c r="AH62" s="1561"/>
      <c r="AI62" s="1561"/>
      <c r="AJ62" s="1561"/>
      <c r="AK62" s="1561"/>
      <c r="AL62" s="1561"/>
      <c r="AM62" s="1561"/>
      <c r="AN62" s="1561"/>
      <c r="AO62" s="1561"/>
      <c r="AP62" s="1561"/>
      <c r="AQ62" s="1561"/>
      <c r="AR62" s="1561"/>
      <c r="AS62" s="1561"/>
      <c r="AT62" s="1561"/>
      <c r="AU62" s="1561"/>
      <c r="AV62" s="1561"/>
      <c r="AW62" s="1561"/>
      <c r="AX62" s="1561"/>
      <c r="AY62" s="1561"/>
      <c r="AZ62" s="1561"/>
      <c r="BA62" s="1561"/>
      <c r="BB62" s="1561"/>
      <c r="BC62" s="1561"/>
      <c r="BD62" s="1561"/>
      <c r="BE62" s="1561"/>
      <c r="BF62" s="1561"/>
      <c r="BG62" s="1561"/>
      <c r="BH62" s="1561"/>
      <c r="BI62" s="1561"/>
      <c r="BJ62" s="1561"/>
      <c r="BK62" s="1561"/>
      <c r="BL62" s="1561"/>
      <c r="BM62" s="1561"/>
      <c r="BN62" s="1561"/>
      <c r="BO62" s="1561"/>
      <c r="BP62" s="1561"/>
      <c r="BQ62" s="1561"/>
      <c r="BR62" s="1561"/>
      <c r="BS62" s="1561"/>
      <c r="BT62" s="1561"/>
      <c r="BU62" s="1561"/>
      <c r="BV62" s="1561"/>
      <c r="BW62" s="1561"/>
      <c r="BX62" s="1561"/>
      <c r="BY62" s="1561"/>
      <c r="BZ62" s="1561"/>
      <c r="CA62" s="1561"/>
      <c r="CB62" s="1561"/>
      <c r="CC62" s="1561"/>
      <c r="CD62" s="1561"/>
      <c r="CE62" s="1561"/>
      <c r="CF62" s="1561"/>
      <c r="CG62" s="1561"/>
      <c r="CH62" s="1561"/>
      <c r="CI62" s="1561"/>
      <c r="CJ62" s="1561"/>
      <c r="CK62" s="1561"/>
      <c r="CL62" s="1561"/>
      <c r="CM62" s="1561"/>
      <c r="CN62" s="1561"/>
      <c r="CO62" s="1561"/>
      <c r="CP62" s="1561"/>
      <c r="CQ62" s="1561"/>
      <c r="CR62" s="1561"/>
      <c r="CS62" s="1561"/>
      <c r="CT62" s="1561"/>
      <c r="CU62" s="1561"/>
      <c r="CV62" s="1561"/>
      <c r="CW62" s="1561"/>
      <c r="CX62" s="1561"/>
      <c r="CY62" s="1561"/>
      <c r="CZ62" s="1561"/>
      <c r="DA62" s="1561"/>
      <c r="DB62" s="1561"/>
      <c r="DC62" s="1561"/>
      <c r="DD62" s="1561"/>
      <c r="DE62" s="1561"/>
      <c r="DF62" s="1561"/>
      <c r="DG62" s="1561"/>
      <c r="DH62" s="1561"/>
      <c r="DI62" s="1561"/>
      <c r="DJ62" s="1561"/>
      <c r="DK62" s="1561"/>
      <c r="DL62" s="1561"/>
      <c r="DM62" s="1561"/>
      <c r="DN62" s="1561"/>
      <c r="DO62" s="1561"/>
      <c r="DP62" s="1561"/>
      <c r="DQ62" s="1561"/>
      <c r="DR62" s="1561"/>
      <c r="DS62" s="1561"/>
      <c r="DT62" s="1561"/>
      <c r="DU62" s="1561"/>
      <c r="DV62" s="1561"/>
      <c r="DW62" s="1561"/>
      <c r="DX62" s="1561"/>
      <c r="DY62" s="1561"/>
      <c r="DZ62" s="1561"/>
      <c r="EA62" s="1561"/>
      <c r="EB62" s="1561"/>
      <c r="EC62" s="1561"/>
      <c r="ED62" s="1561"/>
      <c r="EE62" s="1561"/>
      <c r="EF62" s="1561"/>
      <c r="EG62" s="1561"/>
      <c r="EH62" s="1561"/>
      <c r="EI62" s="1561"/>
      <c r="EJ62" s="1561"/>
      <c r="EK62" s="1561"/>
      <c r="EL62" s="1561"/>
      <c r="EM62" s="1561"/>
      <c r="EN62" s="1561"/>
      <c r="EO62" s="1561"/>
      <c r="EP62" s="1561"/>
      <c r="EQ62" s="1561"/>
      <c r="ER62" s="1561"/>
      <c r="ES62" s="1561"/>
      <c r="ET62" s="1561"/>
      <c r="EU62" s="1561"/>
      <c r="EV62" s="1561"/>
      <c r="EW62" s="1561"/>
      <c r="EX62" s="1561"/>
      <c r="EY62" s="1561"/>
      <c r="EZ62" s="1561"/>
      <c r="FA62" s="1561"/>
      <c r="FB62" s="1561"/>
      <c r="FC62" s="1561"/>
      <c r="FD62" s="1561"/>
      <c r="FE62" s="1561"/>
      <c r="FF62" s="1561"/>
      <c r="FG62" s="1561"/>
      <c r="FH62" s="1561"/>
      <c r="FI62" s="1561"/>
      <c r="FJ62" s="1561"/>
      <c r="FK62" s="1561"/>
      <c r="FL62" s="1561"/>
      <c r="FM62" s="1561"/>
      <c r="FN62" s="1561"/>
      <c r="FO62" s="1561"/>
      <c r="FP62" s="1561"/>
      <c r="FQ62" s="1561"/>
      <c r="FR62" s="1561"/>
      <c r="FS62" s="1561"/>
      <c r="FT62" s="1561"/>
      <c r="FU62" s="1561"/>
      <c r="FV62" s="1561"/>
      <c r="FW62" s="1561"/>
      <c r="FX62" s="1561"/>
      <c r="FY62" s="1561"/>
      <c r="FZ62" s="1561"/>
      <c r="GA62" s="1561"/>
      <c r="GB62" s="1561"/>
      <c r="GC62" s="1561"/>
      <c r="GD62" s="1561"/>
      <c r="GE62" s="1561"/>
      <c r="GF62" s="1561"/>
      <c r="GG62" s="1561"/>
      <c r="GH62" s="1561"/>
      <c r="GI62" s="1561"/>
      <c r="GJ62" s="1561"/>
      <c r="GK62" s="1561"/>
      <c r="GL62" s="1561"/>
      <c r="GM62" s="1561"/>
      <c r="GN62" s="1561"/>
      <c r="GO62" s="1561"/>
      <c r="GP62" s="1561"/>
      <c r="GQ62" s="1561"/>
      <c r="GR62" s="1561"/>
      <c r="GS62" s="1561"/>
      <c r="GT62" s="1561"/>
      <c r="GU62" s="1561"/>
      <c r="GV62" s="1561"/>
      <c r="GW62" s="1561"/>
      <c r="GX62" s="1561"/>
      <c r="GY62" s="1561"/>
      <c r="GZ62" s="1561"/>
      <c r="HA62" s="1561"/>
      <c r="HB62" s="1561"/>
      <c r="HC62" s="1561"/>
      <c r="HD62" s="1561"/>
      <c r="HE62" s="1561"/>
      <c r="HF62" s="1561"/>
      <c r="HG62" s="1561"/>
      <c r="HH62" s="1561"/>
      <c r="HI62" s="1561"/>
      <c r="HJ62" s="1561"/>
      <c r="HK62" s="1561"/>
      <c r="HL62" s="1561"/>
      <c r="HM62" s="1561"/>
      <c r="HN62" s="1561"/>
      <c r="HO62" s="1561"/>
      <c r="HP62" s="1561"/>
      <c r="HQ62" s="1561"/>
      <c r="HR62" s="1561"/>
      <c r="HS62" s="1561"/>
      <c r="HT62" s="1561"/>
      <c r="HU62" s="1561"/>
      <c r="HV62" s="1561"/>
      <c r="HW62" s="1561"/>
      <c r="HX62" s="1561"/>
      <c r="HY62" s="1561"/>
      <c r="HZ62" s="1561"/>
      <c r="IA62" s="1561"/>
      <c r="IB62" s="1561"/>
      <c r="IC62" s="1561"/>
      <c r="ID62" s="1561"/>
      <c r="IE62" s="1561"/>
      <c r="IF62" s="1561"/>
      <c r="IG62" s="1561"/>
      <c r="IH62" s="1561"/>
      <c r="II62" s="1561"/>
      <c r="IJ62" s="1561"/>
      <c r="IK62" s="1561"/>
      <c r="IL62" s="1561"/>
      <c r="IM62" s="1561"/>
      <c r="IN62" s="1561"/>
      <c r="IO62" s="1561"/>
      <c r="IP62" s="1561"/>
      <c r="IQ62" s="1561"/>
      <c r="IR62" s="1561"/>
      <c r="IS62" s="1561"/>
      <c r="IT62" s="1561"/>
      <c r="IU62" s="1561"/>
    </row>
    <row r="63" spans="1:255" ht="18">
      <c r="A63" s="2356"/>
      <c r="B63" s="2357"/>
      <c r="C63" s="2356"/>
      <c r="D63" s="1561"/>
      <c r="E63" s="1561"/>
      <c r="F63" s="1561"/>
      <c r="G63" s="1561"/>
      <c r="H63" s="1561"/>
      <c r="I63" s="1561"/>
      <c r="J63" s="2024"/>
      <c r="K63" s="2024"/>
      <c r="L63" s="2024"/>
      <c r="M63" s="1561"/>
      <c r="N63" s="2024"/>
      <c r="O63" s="1561"/>
      <c r="P63" s="2024"/>
      <c r="Q63" s="2024"/>
      <c r="R63" s="2024"/>
      <c r="S63" s="1561"/>
      <c r="T63" s="1561"/>
      <c r="U63" s="1561"/>
      <c r="V63" s="1561"/>
      <c r="W63" s="1561"/>
      <c r="X63" s="1561"/>
      <c r="Y63" s="1561"/>
      <c r="Z63" s="1561"/>
      <c r="AA63" s="1561"/>
      <c r="AB63" s="1561"/>
      <c r="AC63" s="1561"/>
      <c r="AD63" s="1561"/>
      <c r="AE63" s="1561"/>
      <c r="AF63" s="1561"/>
      <c r="AG63" s="1561"/>
      <c r="AH63" s="1561"/>
      <c r="AI63" s="1561"/>
      <c r="AJ63" s="1561"/>
      <c r="AK63" s="1561"/>
      <c r="AL63" s="1561"/>
      <c r="AM63" s="1561"/>
      <c r="AN63" s="1561"/>
      <c r="AO63" s="1561"/>
      <c r="AP63" s="1561"/>
      <c r="AQ63" s="1561"/>
      <c r="AR63" s="1561"/>
      <c r="AS63" s="1561"/>
      <c r="AT63" s="1561"/>
      <c r="AU63" s="1561"/>
      <c r="AV63" s="1561"/>
      <c r="AW63" s="1561"/>
      <c r="AX63" s="1561"/>
      <c r="AY63" s="1561"/>
      <c r="AZ63" s="1561"/>
      <c r="BA63" s="1561"/>
      <c r="BB63" s="1561"/>
      <c r="BC63" s="1561"/>
      <c r="BD63" s="1561"/>
      <c r="BE63" s="1561"/>
      <c r="BF63" s="1561"/>
      <c r="BG63" s="1561"/>
      <c r="BH63" s="1561"/>
      <c r="BI63" s="1561"/>
      <c r="BJ63" s="1561"/>
      <c r="BK63" s="1561"/>
      <c r="BL63" s="1561"/>
      <c r="BM63" s="1561"/>
      <c r="BN63" s="1561"/>
      <c r="BO63" s="1561"/>
      <c r="BP63" s="1561"/>
      <c r="BQ63" s="1561"/>
      <c r="BR63" s="1561"/>
      <c r="BS63" s="1561"/>
      <c r="BT63" s="1561"/>
      <c r="BU63" s="1561"/>
      <c r="BV63" s="1561"/>
      <c r="BW63" s="1561"/>
      <c r="BX63" s="1561"/>
      <c r="BY63" s="1561"/>
      <c r="BZ63" s="1561"/>
      <c r="CA63" s="1561"/>
      <c r="CB63" s="1561"/>
      <c r="CC63" s="1561"/>
      <c r="CD63" s="1561"/>
      <c r="CE63" s="1561"/>
      <c r="CF63" s="1561"/>
      <c r="CG63" s="1561"/>
      <c r="CH63" s="1561"/>
      <c r="CI63" s="1561"/>
      <c r="CJ63" s="1561"/>
      <c r="CK63" s="1561"/>
      <c r="CL63" s="1561"/>
      <c r="CM63" s="1561"/>
      <c r="CN63" s="1561"/>
      <c r="CO63" s="1561"/>
      <c r="CP63" s="1561"/>
      <c r="CQ63" s="1561"/>
      <c r="CR63" s="1561"/>
      <c r="CS63" s="1561"/>
      <c r="CT63" s="1561"/>
      <c r="CU63" s="1561"/>
      <c r="CV63" s="1561"/>
      <c r="CW63" s="1561"/>
      <c r="CX63" s="1561"/>
      <c r="CY63" s="1561"/>
      <c r="CZ63" s="1561"/>
      <c r="DA63" s="1561"/>
      <c r="DB63" s="1561"/>
      <c r="DC63" s="1561"/>
      <c r="DD63" s="1561"/>
      <c r="DE63" s="1561"/>
      <c r="DF63" s="1561"/>
      <c r="DG63" s="1561"/>
      <c r="DH63" s="1561"/>
      <c r="DI63" s="1561"/>
      <c r="DJ63" s="1561"/>
      <c r="DK63" s="1561"/>
      <c r="DL63" s="1561"/>
      <c r="DM63" s="1561"/>
      <c r="DN63" s="1561"/>
      <c r="DO63" s="1561"/>
      <c r="DP63" s="1561"/>
      <c r="DQ63" s="1561"/>
      <c r="DR63" s="1561"/>
      <c r="DS63" s="1561"/>
      <c r="DT63" s="1561"/>
      <c r="DU63" s="1561"/>
      <c r="DV63" s="1561"/>
      <c r="DW63" s="1561"/>
      <c r="DX63" s="1561"/>
      <c r="DY63" s="1561"/>
      <c r="DZ63" s="1561"/>
      <c r="EA63" s="1561"/>
      <c r="EB63" s="1561"/>
      <c r="EC63" s="1561"/>
      <c r="ED63" s="1561"/>
      <c r="EE63" s="1561"/>
      <c r="EF63" s="1561"/>
      <c r="EG63" s="1561"/>
      <c r="EH63" s="1561"/>
      <c r="EI63" s="1561"/>
      <c r="EJ63" s="1561"/>
      <c r="EK63" s="1561"/>
      <c r="EL63" s="1561"/>
      <c r="EM63" s="1561"/>
      <c r="EN63" s="1561"/>
      <c r="EO63" s="1561"/>
      <c r="EP63" s="1561"/>
      <c r="EQ63" s="1561"/>
      <c r="ER63" s="1561"/>
      <c r="ES63" s="1561"/>
      <c r="ET63" s="1561"/>
      <c r="EU63" s="1561"/>
      <c r="EV63" s="1561"/>
      <c r="EW63" s="1561"/>
      <c r="EX63" s="1561"/>
      <c r="EY63" s="1561"/>
      <c r="EZ63" s="1561"/>
      <c r="FA63" s="1561"/>
      <c r="FB63" s="1561"/>
      <c r="FC63" s="1561"/>
      <c r="FD63" s="1561"/>
      <c r="FE63" s="1561"/>
      <c r="FF63" s="1561"/>
      <c r="FG63" s="1561"/>
      <c r="FH63" s="1561"/>
      <c r="FI63" s="1561"/>
      <c r="FJ63" s="1561"/>
      <c r="FK63" s="1561"/>
      <c r="FL63" s="1561"/>
      <c r="FM63" s="1561"/>
      <c r="FN63" s="1561"/>
      <c r="FO63" s="1561"/>
      <c r="FP63" s="1561"/>
      <c r="FQ63" s="1561"/>
      <c r="FR63" s="1561"/>
      <c r="FS63" s="1561"/>
      <c r="FT63" s="1561"/>
      <c r="FU63" s="1561"/>
      <c r="FV63" s="1561"/>
      <c r="FW63" s="1561"/>
      <c r="FX63" s="1561"/>
      <c r="FY63" s="1561"/>
      <c r="FZ63" s="1561"/>
      <c r="GA63" s="1561"/>
      <c r="GB63" s="1561"/>
      <c r="GC63" s="1561"/>
      <c r="GD63" s="1561"/>
      <c r="GE63" s="1561"/>
      <c r="GF63" s="1561"/>
      <c r="GG63" s="1561"/>
      <c r="GH63" s="1561"/>
      <c r="GI63" s="1561"/>
      <c r="GJ63" s="1561"/>
      <c r="GK63" s="1561"/>
      <c r="GL63" s="1561"/>
      <c r="GM63" s="1561"/>
      <c r="GN63" s="1561"/>
      <c r="GO63" s="1561"/>
      <c r="GP63" s="1561"/>
      <c r="GQ63" s="1561"/>
      <c r="GR63" s="1561"/>
      <c r="GS63" s="1561"/>
      <c r="GT63" s="1561"/>
      <c r="GU63" s="1561"/>
      <c r="GV63" s="1561"/>
      <c r="GW63" s="1561"/>
      <c r="GX63" s="1561"/>
      <c r="GY63" s="1561"/>
      <c r="GZ63" s="1561"/>
      <c r="HA63" s="1561"/>
      <c r="HB63" s="1561"/>
      <c r="HC63" s="1561"/>
      <c r="HD63" s="1561"/>
      <c r="HE63" s="1561"/>
      <c r="HF63" s="1561"/>
      <c r="HG63" s="1561"/>
      <c r="HH63" s="1561"/>
      <c r="HI63" s="1561"/>
      <c r="HJ63" s="1561"/>
      <c r="HK63" s="1561"/>
      <c r="HL63" s="1561"/>
      <c r="HM63" s="1561"/>
      <c r="HN63" s="1561"/>
      <c r="HO63" s="1561"/>
      <c r="HP63" s="1561"/>
      <c r="HQ63" s="1561"/>
      <c r="HR63" s="1561"/>
      <c r="HS63" s="1561"/>
      <c r="HT63" s="1561"/>
      <c r="HU63" s="1561"/>
      <c r="HV63" s="1561"/>
      <c r="HW63" s="1561"/>
      <c r="HX63" s="1561"/>
      <c r="HY63" s="1561"/>
      <c r="HZ63" s="1561"/>
      <c r="IA63" s="1561"/>
      <c r="IB63" s="1561"/>
      <c r="IC63" s="1561"/>
      <c r="ID63" s="1561"/>
      <c r="IE63" s="1561"/>
      <c r="IF63" s="1561"/>
      <c r="IG63" s="1561"/>
      <c r="IH63" s="1561"/>
      <c r="II63" s="1561"/>
      <c r="IJ63" s="1561"/>
      <c r="IK63" s="1561"/>
      <c r="IL63" s="1561"/>
      <c r="IM63" s="1561"/>
      <c r="IN63" s="1561"/>
      <c r="IO63" s="1561"/>
      <c r="IP63" s="1561"/>
      <c r="IQ63" s="1561"/>
      <c r="IR63" s="1561"/>
      <c r="IS63" s="1561"/>
      <c r="IT63" s="1561"/>
      <c r="IU63" s="1561"/>
    </row>
    <row r="64" spans="1:255" ht="18.75" thickBot="1">
      <c r="A64" s="2299" t="str">
        <f>'Data Sheet'!$C$25</f>
        <v xml:space="preserve">New York State Electric &amp; Gas Corporation </v>
      </c>
      <c r="B64" s="2356"/>
      <c r="C64" s="1561"/>
      <c r="D64" s="2300" t="str">
        <f>'Data Sheet'!$C$40</f>
        <v xml:space="preserve"> </v>
      </c>
      <c r="E64" s="2262" t="str">
        <f>'Data Sheet'!$C$38</f>
        <v>12/31/2017</v>
      </c>
      <c r="F64" s="2299" t="str">
        <f>'Data Sheet'!$C$25</f>
        <v xml:space="preserve">New York State Electric &amp; Gas Corporation </v>
      </c>
      <c r="G64" s="1561"/>
      <c r="H64" s="1561"/>
      <c r="I64" s="1561"/>
      <c r="J64" s="2300" t="str">
        <f>'Data Sheet'!$C$40</f>
        <v xml:space="preserve"> </v>
      </c>
      <c r="K64" s="2024"/>
      <c r="L64" s="2262" t="str">
        <f>'Data Sheet'!$C$38</f>
        <v>12/31/2017</v>
      </c>
      <c r="M64" s="1561"/>
      <c r="N64" s="2299" t="str">
        <f>'Data Sheet'!$C$25</f>
        <v xml:space="preserve">New York State Electric &amp; Gas Corporation </v>
      </c>
      <c r="O64" s="1561"/>
      <c r="P64" s="2024"/>
      <c r="Q64" s="2300" t="str">
        <f>'Data Sheet'!$C$40</f>
        <v xml:space="preserve"> </v>
      </c>
      <c r="R64" s="2262" t="str">
        <f>'Data Sheet'!$C$38</f>
        <v>12/31/2017</v>
      </c>
      <c r="S64" s="1561"/>
      <c r="T64" s="1561"/>
      <c r="U64" s="1561"/>
      <c r="V64" s="1561"/>
      <c r="W64" s="1561"/>
      <c r="X64" s="1561"/>
      <c r="Y64" s="1561"/>
      <c r="Z64" s="1561"/>
      <c r="AA64" s="1561"/>
      <c r="AB64" s="1561"/>
      <c r="AC64" s="1561"/>
      <c r="AD64" s="1561"/>
      <c r="AE64" s="1561"/>
      <c r="AF64" s="1561"/>
      <c r="AG64" s="1561"/>
      <c r="AH64" s="1561"/>
      <c r="AI64" s="1561"/>
      <c r="AJ64" s="1561"/>
      <c r="AK64" s="1561"/>
      <c r="AL64" s="1561"/>
      <c r="AM64" s="1561"/>
      <c r="AN64" s="1561"/>
      <c r="AO64" s="1561"/>
      <c r="AP64" s="1561"/>
      <c r="AQ64" s="1561"/>
      <c r="AR64" s="1561"/>
      <c r="AS64" s="1561"/>
      <c r="AT64" s="1561"/>
      <c r="AU64" s="1561"/>
      <c r="AV64" s="1561"/>
      <c r="AW64" s="1561"/>
      <c r="AX64" s="1561"/>
      <c r="AY64" s="1561"/>
      <c r="AZ64" s="1561"/>
      <c r="BA64" s="1561"/>
      <c r="BB64" s="1561"/>
      <c r="BC64" s="1561"/>
      <c r="BD64" s="1561"/>
      <c r="BE64" s="1561"/>
      <c r="BF64" s="1561"/>
      <c r="BG64" s="1561"/>
      <c r="BH64" s="1561"/>
      <c r="BI64" s="1561"/>
      <c r="BJ64" s="1561"/>
      <c r="BK64" s="1561"/>
      <c r="BL64" s="1561"/>
      <c r="BM64" s="1561"/>
      <c r="BN64" s="1561"/>
      <c r="BO64" s="1561"/>
      <c r="BP64" s="1561"/>
      <c r="BQ64" s="1561"/>
      <c r="BR64" s="1561"/>
      <c r="BS64" s="1561"/>
      <c r="BT64" s="1561"/>
      <c r="BU64" s="1561"/>
      <c r="BV64" s="1561"/>
      <c r="BW64" s="1561"/>
      <c r="BX64" s="1561"/>
      <c r="BY64" s="1561"/>
      <c r="BZ64" s="1561"/>
      <c r="CA64" s="1561"/>
      <c r="CB64" s="1561"/>
      <c r="CC64" s="1561"/>
      <c r="CD64" s="1561"/>
      <c r="CE64" s="1561"/>
      <c r="CF64" s="1561"/>
      <c r="CG64" s="1561"/>
      <c r="CH64" s="1561"/>
      <c r="CI64" s="1561"/>
      <c r="CJ64" s="1561"/>
      <c r="CK64" s="1561"/>
      <c r="CL64" s="1561"/>
      <c r="CM64" s="1561"/>
      <c r="CN64" s="1561"/>
      <c r="CO64" s="1561"/>
      <c r="CP64" s="1561"/>
      <c r="CQ64" s="1561"/>
      <c r="CR64" s="1561"/>
      <c r="CS64" s="1561"/>
      <c r="CT64" s="1561"/>
      <c r="CU64" s="1561"/>
      <c r="CV64" s="1561"/>
      <c r="CW64" s="1561"/>
      <c r="CX64" s="1561"/>
      <c r="CY64" s="1561"/>
      <c r="CZ64" s="1561"/>
      <c r="DA64" s="1561"/>
      <c r="DB64" s="1561"/>
      <c r="DC64" s="1561"/>
      <c r="DD64" s="1561"/>
      <c r="DE64" s="1561"/>
      <c r="DF64" s="1561"/>
      <c r="DG64" s="1561"/>
      <c r="DH64" s="1561"/>
      <c r="DI64" s="1561"/>
      <c r="DJ64" s="1561"/>
      <c r="DK64" s="1561"/>
      <c r="DL64" s="1561"/>
      <c r="DM64" s="1561"/>
      <c r="DN64" s="1561"/>
      <c r="DO64" s="1561"/>
      <c r="DP64" s="1561"/>
      <c r="DQ64" s="1561"/>
      <c r="DR64" s="1561"/>
      <c r="DS64" s="1561"/>
      <c r="DT64" s="1561"/>
      <c r="DU64" s="1561"/>
      <c r="DV64" s="1561"/>
      <c r="DW64" s="1561"/>
      <c r="DX64" s="1561"/>
      <c r="DY64" s="1561"/>
      <c r="DZ64" s="1561"/>
      <c r="EA64" s="1561"/>
      <c r="EB64" s="1561"/>
      <c r="EC64" s="1561"/>
      <c r="ED64" s="1561"/>
      <c r="EE64" s="1561"/>
      <c r="EF64" s="1561"/>
      <c r="EG64" s="1561"/>
      <c r="EH64" s="1561"/>
      <c r="EI64" s="1561"/>
      <c r="EJ64" s="1561"/>
      <c r="EK64" s="1561"/>
      <c r="EL64" s="1561"/>
      <c r="EM64" s="1561"/>
      <c r="EN64" s="1561"/>
      <c r="EO64" s="1561"/>
      <c r="EP64" s="1561"/>
      <c r="EQ64" s="1561"/>
      <c r="ER64" s="1561"/>
      <c r="ES64" s="1561"/>
      <c r="ET64" s="1561"/>
      <c r="EU64" s="1561"/>
      <c r="EV64" s="1561"/>
      <c r="EW64" s="1561"/>
      <c r="EX64" s="1561"/>
      <c r="EY64" s="1561"/>
      <c r="EZ64" s="1561"/>
      <c r="FA64" s="1561"/>
      <c r="FB64" s="1561"/>
      <c r="FC64" s="1561"/>
      <c r="FD64" s="1561"/>
      <c r="FE64" s="1561"/>
      <c r="FF64" s="1561"/>
      <c r="FG64" s="1561"/>
      <c r="FH64" s="1561"/>
      <c r="FI64" s="1561"/>
      <c r="FJ64" s="1561"/>
      <c r="FK64" s="1561"/>
      <c r="FL64" s="1561"/>
      <c r="FM64" s="1561"/>
      <c r="FN64" s="1561"/>
      <c r="FO64" s="1561"/>
      <c r="FP64" s="1561"/>
      <c r="FQ64" s="1561"/>
      <c r="FR64" s="1561"/>
      <c r="FS64" s="1561"/>
      <c r="FT64" s="1561"/>
      <c r="FU64" s="1561"/>
      <c r="FV64" s="1561"/>
      <c r="FW64" s="1561"/>
      <c r="FX64" s="1561"/>
      <c r="FY64" s="1561"/>
      <c r="FZ64" s="1561"/>
      <c r="GA64" s="1561"/>
      <c r="GB64" s="1561"/>
      <c r="GC64" s="1561"/>
      <c r="GD64" s="1561"/>
      <c r="GE64" s="1561"/>
      <c r="GF64" s="1561"/>
      <c r="GG64" s="1561"/>
      <c r="GH64" s="1561"/>
      <c r="GI64" s="1561"/>
      <c r="GJ64" s="1561"/>
      <c r="GK64" s="1561"/>
      <c r="GL64" s="1561"/>
      <c r="GM64" s="1561"/>
      <c r="GN64" s="1561"/>
      <c r="GO64" s="1561"/>
      <c r="GP64" s="1561"/>
      <c r="GQ64" s="1561"/>
      <c r="GR64" s="1561"/>
      <c r="GS64" s="1561"/>
      <c r="GT64" s="1561"/>
      <c r="GU64" s="1561"/>
      <c r="GV64" s="1561"/>
      <c r="GW64" s="1561"/>
      <c r="GX64" s="1561"/>
      <c r="GY64" s="1561"/>
      <c r="GZ64" s="1561"/>
      <c r="HA64" s="1561"/>
      <c r="HB64" s="1561"/>
      <c r="HC64" s="1561"/>
      <c r="HD64" s="1561"/>
      <c r="HE64" s="1561"/>
      <c r="HF64" s="1561"/>
      <c r="HG64" s="1561"/>
      <c r="HH64" s="1561"/>
      <c r="HI64" s="1561"/>
      <c r="HJ64" s="1561"/>
      <c r="HK64" s="1561"/>
      <c r="HL64" s="1561"/>
      <c r="HM64" s="1561"/>
      <c r="HN64" s="1561"/>
      <c r="HO64" s="1561"/>
      <c r="HP64" s="1561"/>
      <c r="HQ64" s="1561"/>
      <c r="HR64" s="1561"/>
      <c r="HS64" s="1561"/>
      <c r="HT64" s="1561"/>
      <c r="HU64" s="1561"/>
      <c r="HV64" s="1561"/>
      <c r="HW64" s="1561"/>
      <c r="HX64" s="1561"/>
      <c r="HY64" s="1561"/>
      <c r="HZ64" s="1561"/>
      <c r="IA64" s="1561"/>
      <c r="IB64" s="1561"/>
      <c r="IC64" s="1561"/>
      <c r="ID64" s="1561"/>
      <c r="IE64" s="1561"/>
      <c r="IF64" s="1561"/>
      <c r="IG64" s="1561"/>
      <c r="IH64" s="1561"/>
      <c r="II64" s="1561"/>
      <c r="IJ64" s="1561"/>
      <c r="IK64" s="1561"/>
      <c r="IL64" s="1561"/>
      <c r="IM64" s="1561"/>
      <c r="IN64" s="1561"/>
      <c r="IO64" s="1561"/>
      <c r="IP64" s="1561"/>
      <c r="IQ64" s="1561"/>
      <c r="IR64" s="1561"/>
      <c r="IS64" s="1561"/>
      <c r="IT64" s="1561"/>
      <c r="IU64" s="1561"/>
    </row>
    <row r="65" spans="1:255">
      <c r="A65" s="1535"/>
      <c r="B65" s="1693"/>
      <c r="C65" s="1693"/>
      <c r="D65" s="1693"/>
      <c r="E65" s="1902"/>
      <c r="F65" s="1535"/>
      <c r="G65" s="1693"/>
      <c r="H65" s="1693"/>
      <c r="I65" s="1693"/>
      <c r="J65" s="2358"/>
      <c r="K65" s="2358"/>
      <c r="L65" s="2358"/>
      <c r="M65" s="1902"/>
      <c r="N65" s="2359"/>
      <c r="O65" s="1693"/>
      <c r="P65" s="2358"/>
      <c r="Q65" s="2358"/>
      <c r="R65" s="2358"/>
      <c r="S65" s="1902"/>
      <c r="T65" s="1561"/>
      <c r="U65" s="1561"/>
      <c r="V65" s="1561"/>
      <c r="W65" s="1561"/>
      <c r="X65" s="1561"/>
      <c r="Y65" s="1561"/>
      <c r="Z65" s="1561"/>
      <c r="AA65" s="1561"/>
      <c r="AB65" s="1561"/>
      <c r="AC65" s="1561"/>
      <c r="AD65" s="1561"/>
      <c r="AE65" s="1561"/>
      <c r="AF65" s="1561"/>
      <c r="AG65" s="1561"/>
      <c r="AH65" s="1561"/>
      <c r="AI65" s="1561"/>
      <c r="AJ65" s="1561"/>
      <c r="AK65" s="1561"/>
      <c r="AL65" s="1561"/>
      <c r="AM65" s="1561"/>
      <c r="AN65" s="1561"/>
      <c r="AO65" s="1561"/>
      <c r="AP65" s="1561"/>
      <c r="AQ65" s="1561"/>
      <c r="AR65" s="1561"/>
      <c r="AS65" s="1561"/>
      <c r="AT65" s="1561"/>
      <c r="AU65" s="1561"/>
      <c r="AV65" s="1561"/>
      <c r="AW65" s="1561"/>
      <c r="AX65" s="1561"/>
      <c r="AY65" s="1561"/>
      <c r="AZ65" s="1561"/>
      <c r="BA65" s="1561"/>
      <c r="BB65" s="1561"/>
      <c r="BC65" s="1561"/>
      <c r="BD65" s="1561"/>
      <c r="BE65" s="1561"/>
      <c r="BF65" s="1561"/>
      <c r="BG65" s="1561"/>
      <c r="BH65" s="1561"/>
      <c r="BI65" s="1561"/>
      <c r="BJ65" s="1561"/>
      <c r="BK65" s="1561"/>
      <c r="BL65" s="1561"/>
      <c r="BM65" s="1561"/>
      <c r="BN65" s="1561"/>
      <c r="BO65" s="1561"/>
      <c r="BP65" s="1561"/>
      <c r="BQ65" s="1561"/>
      <c r="BR65" s="1561"/>
      <c r="BS65" s="1561"/>
      <c r="BT65" s="1561"/>
      <c r="BU65" s="1561"/>
      <c r="BV65" s="1561"/>
      <c r="BW65" s="1561"/>
      <c r="BX65" s="1561"/>
      <c r="BY65" s="1561"/>
      <c r="BZ65" s="1561"/>
      <c r="CA65" s="1561"/>
      <c r="CB65" s="1561"/>
      <c r="CC65" s="1561"/>
      <c r="CD65" s="1561"/>
      <c r="CE65" s="1561"/>
      <c r="CF65" s="1561"/>
      <c r="CG65" s="1561"/>
      <c r="CH65" s="1561"/>
      <c r="CI65" s="1561"/>
      <c r="CJ65" s="1561"/>
      <c r="CK65" s="1561"/>
      <c r="CL65" s="1561"/>
      <c r="CM65" s="1561"/>
      <c r="CN65" s="1561"/>
      <c r="CO65" s="1561"/>
      <c r="CP65" s="1561"/>
      <c r="CQ65" s="1561"/>
      <c r="CR65" s="1561"/>
      <c r="CS65" s="1561"/>
      <c r="CT65" s="1561"/>
      <c r="CU65" s="1561"/>
      <c r="CV65" s="1561"/>
      <c r="CW65" s="1561"/>
      <c r="CX65" s="1561"/>
      <c r="CY65" s="1561"/>
      <c r="CZ65" s="1561"/>
      <c r="DA65" s="1561"/>
      <c r="DB65" s="1561"/>
      <c r="DC65" s="1561"/>
      <c r="DD65" s="1561"/>
      <c r="DE65" s="1561"/>
      <c r="DF65" s="1561"/>
      <c r="DG65" s="1561"/>
      <c r="DH65" s="1561"/>
      <c r="DI65" s="1561"/>
      <c r="DJ65" s="1561"/>
      <c r="DK65" s="1561"/>
      <c r="DL65" s="1561"/>
      <c r="DM65" s="1561"/>
      <c r="DN65" s="1561"/>
      <c r="DO65" s="1561"/>
      <c r="DP65" s="1561"/>
      <c r="DQ65" s="1561"/>
      <c r="DR65" s="1561"/>
      <c r="DS65" s="1561"/>
      <c r="DT65" s="1561"/>
      <c r="DU65" s="1561"/>
      <c r="DV65" s="1561"/>
      <c r="DW65" s="1561"/>
      <c r="DX65" s="1561"/>
      <c r="DY65" s="1561"/>
      <c r="DZ65" s="1561"/>
      <c r="EA65" s="1561"/>
      <c r="EB65" s="1561"/>
      <c r="EC65" s="1561"/>
      <c r="ED65" s="1561"/>
      <c r="EE65" s="1561"/>
      <c r="EF65" s="1561"/>
      <c r="EG65" s="1561"/>
      <c r="EH65" s="1561"/>
      <c r="EI65" s="1561"/>
      <c r="EJ65" s="1561"/>
      <c r="EK65" s="1561"/>
      <c r="EL65" s="1561"/>
      <c r="EM65" s="1561"/>
      <c r="EN65" s="1561"/>
      <c r="EO65" s="1561"/>
      <c r="EP65" s="1561"/>
      <c r="EQ65" s="1561"/>
      <c r="ER65" s="1561"/>
      <c r="ES65" s="1561"/>
      <c r="ET65" s="1561"/>
      <c r="EU65" s="1561"/>
      <c r="EV65" s="1561"/>
      <c r="EW65" s="1561"/>
      <c r="EX65" s="1561"/>
      <c r="EY65" s="1561"/>
      <c r="EZ65" s="1561"/>
      <c r="FA65" s="1561"/>
      <c r="FB65" s="1561"/>
      <c r="FC65" s="1561"/>
      <c r="FD65" s="1561"/>
      <c r="FE65" s="1561"/>
      <c r="FF65" s="1561"/>
      <c r="FG65" s="1561"/>
      <c r="FH65" s="1561"/>
      <c r="FI65" s="1561"/>
      <c r="FJ65" s="1561"/>
      <c r="FK65" s="1561"/>
      <c r="FL65" s="1561"/>
      <c r="FM65" s="1561"/>
      <c r="FN65" s="1561"/>
      <c r="FO65" s="1561"/>
      <c r="FP65" s="1561"/>
      <c r="FQ65" s="1561"/>
      <c r="FR65" s="1561"/>
      <c r="FS65" s="1561"/>
      <c r="FT65" s="1561"/>
      <c r="FU65" s="1561"/>
      <c r="FV65" s="1561"/>
      <c r="FW65" s="1561"/>
      <c r="FX65" s="1561"/>
      <c r="FY65" s="1561"/>
      <c r="FZ65" s="1561"/>
      <c r="GA65" s="1561"/>
      <c r="GB65" s="1561"/>
      <c r="GC65" s="1561"/>
      <c r="GD65" s="1561"/>
      <c r="GE65" s="1561"/>
      <c r="GF65" s="1561"/>
      <c r="GG65" s="1561"/>
      <c r="GH65" s="1561"/>
      <c r="GI65" s="1561"/>
      <c r="GJ65" s="1561"/>
      <c r="GK65" s="1561"/>
      <c r="GL65" s="1561"/>
      <c r="GM65" s="1561"/>
      <c r="GN65" s="1561"/>
      <c r="GO65" s="1561"/>
      <c r="GP65" s="1561"/>
      <c r="GQ65" s="1561"/>
      <c r="GR65" s="1561"/>
      <c r="GS65" s="1561"/>
      <c r="GT65" s="1561"/>
      <c r="GU65" s="1561"/>
      <c r="GV65" s="1561"/>
      <c r="GW65" s="1561"/>
      <c r="GX65" s="1561"/>
      <c r="GY65" s="1561"/>
      <c r="GZ65" s="1561"/>
      <c r="HA65" s="1561"/>
      <c r="HB65" s="1561"/>
      <c r="HC65" s="1561"/>
      <c r="HD65" s="1561"/>
      <c r="HE65" s="1561"/>
      <c r="HF65" s="1561"/>
      <c r="HG65" s="1561"/>
      <c r="HH65" s="1561"/>
      <c r="HI65" s="1561"/>
      <c r="HJ65" s="1561"/>
      <c r="HK65" s="1561"/>
      <c r="HL65" s="1561"/>
      <c r="HM65" s="1561"/>
      <c r="HN65" s="1561"/>
      <c r="HO65" s="1561"/>
      <c r="HP65" s="1561"/>
      <c r="HQ65" s="1561"/>
      <c r="HR65" s="1561"/>
      <c r="HS65" s="1561"/>
      <c r="HT65" s="1561"/>
      <c r="HU65" s="1561"/>
      <c r="HV65" s="1561"/>
      <c r="HW65" s="1561"/>
      <c r="HX65" s="1561"/>
      <c r="HY65" s="1561"/>
      <c r="HZ65" s="1561"/>
      <c r="IA65" s="1561"/>
      <c r="IB65" s="1561"/>
      <c r="IC65" s="1561"/>
      <c r="ID65" s="1561"/>
      <c r="IE65" s="1561"/>
      <c r="IF65" s="1561"/>
      <c r="IG65" s="1561"/>
      <c r="IH65" s="1561"/>
      <c r="II65" s="1561"/>
      <c r="IJ65" s="1561"/>
      <c r="IK65" s="1561"/>
      <c r="IL65" s="1561"/>
      <c r="IM65" s="1561"/>
      <c r="IN65" s="1561"/>
      <c r="IO65" s="1561"/>
      <c r="IP65" s="1561"/>
      <c r="IQ65" s="1561"/>
      <c r="IR65" s="1561"/>
      <c r="IS65" s="1561"/>
      <c r="IT65" s="1561"/>
      <c r="IU65" s="1561"/>
    </row>
    <row r="66" spans="1:255">
      <c r="A66" s="3485" t="s">
        <v>1980</v>
      </c>
      <c r="B66" s="3444"/>
      <c r="C66" s="3444"/>
      <c r="D66" s="3444"/>
      <c r="E66" s="3486"/>
      <c r="F66" s="3485" t="s">
        <v>1981</v>
      </c>
      <c r="G66" s="3444"/>
      <c r="H66" s="3444"/>
      <c r="I66" s="3444"/>
      <c r="J66" s="3444"/>
      <c r="K66" s="3444"/>
      <c r="L66" s="3444"/>
      <c r="M66" s="3486"/>
      <c r="N66" s="3485" t="s">
        <v>1981</v>
      </c>
      <c r="O66" s="3444"/>
      <c r="P66" s="3444"/>
      <c r="Q66" s="3444"/>
      <c r="R66" s="3444"/>
      <c r="S66" s="3486"/>
      <c r="T66" s="1561"/>
      <c r="U66" s="1561"/>
      <c r="V66" s="1561"/>
      <c r="W66" s="1561"/>
      <c r="X66" s="1561"/>
      <c r="Y66" s="1561"/>
      <c r="Z66" s="1561"/>
      <c r="AA66" s="1561"/>
      <c r="AB66" s="1561"/>
      <c r="AC66" s="1561"/>
      <c r="AD66" s="1561"/>
      <c r="AE66" s="1561"/>
      <c r="AF66" s="1561"/>
      <c r="AG66" s="1561"/>
      <c r="AH66" s="1561"/>
      <c r="AI66" s="1561"/>
      <c r="AJ66" s="1561"/>
      <c r="AK66" s="1561"/>
      <c r="AL66" s="1561"/>
      <c r="AM66" s="1561"/>
      <c r="AN66" s="1561"/>
      <c r="AO66" s="1561"/>
      <c r="AP66" s="1561"/>
      <c r="AQ66" s="1561"/>
      <c r="AR66" s="1561"/>
      <c r="AS66" s="1561"/>
      <c r="AT66" s="1561"/>
      <c r="AU66" s="1561"/>
      <c r="AV66" s="1561"/>
      <c r="AW66" s="1561"/>
      <c r="AX66" s="1561"/>
      <c r="AY66" s="1561"/>
      <c r="AZ66" s="1561"/>
      <c r="BA66" s="1561"/>
      <c r="BB66" s="1561"/>
      <c r="BC66" s="1561"/>
      <c r="BD66" s="1561"/>
      <c r="BE66" s="1561"/>
      <c r="BF66" s="1561"/>
      <c r="BG66" s="1561"/>
      <c r="BH66" s="1561"/>
      <c r="BI66" s="1561"/>
      <c r="BJ66" s="1561"/>
      <c r="BK66" s="1561"/>
      <c r="BL66" s="1561"/>
      <c r="BM66" s="1561"/>
      <c r="BN66" s="1561"/>
      <c r="BO66" s="1561"/>
      <c r="BP66" s="1561"/>
      <c r="BQ66" s="1561"/>
      <c r="BR66" s="1561"/>
      <c r="BS66" s="1561"/>
      <c r="BT66" s="1561"/>
      <c r="BU66" s="1561"/>
      <c r="BV66" s="1561"/>
      <c r="BW66" s="1561"/>
      <c r="BX66" s="1561"/>
      <c r="BY66" s="1561"/>
      <c r="BZ66" s="1561"/>
      <c r="CA66" s="1561"/>
      <c r="CB66" s="1561"/>
      <c r="CC66" s="1561"/>
      <c r="CD66" s="1561"/>
      <c r="CE66" s="1561"/>
      <c r="CF66" s="1561"/>
      <c r="CG66" s="1561"/>
      <c r="CH66" s="1561"/>
      <c r="CI66" s="1561"/>
      <c r="CJ66" s="1561"/>
      <c r="CK66" s="1561"/>
      <c r="CL66" s="1561"/>
      <c r="CM66" s="1561"/>
      <c r="CN66" s="1561"/>
      <c r="CO66" s="1561"/>
      <c r="CP66" s="1561"/>
      <c r="CQ66" s="1561"/>
      <c r="CR66" s="1561"/>
      <c r="CS66" s="1561"/>
      <c r="CT66" s="1561"/>
      <c r="CU66" s="1561"/>
      <c r="CV66" s="1561"/>
      <c r="CW66" s="1561"/>
      <c r="CX66" s="1561"/>
      <c r="CY66" s="1561"/>
      <c r="CZ66" s="1561"/>
      <c r="DA66" s="1561"/>
      <c r="DB66" s="1561"/>
      <c r="DC66" s="1561"/>
      <c r="DD66" s="1561"/>
      <c r="DE66" s="1561"/>
      <c r="DF66" s="1561"/>
      <c r="DG66" s="1561"/>
      <c r="DH66" s="1561"/>
      <c r="DI66" s="1561"/>
      <c r="DJ66" s="1561"/>
      <c r="DK66" s="1561"/>
      <c r="DL66" s="1561"/>
      <c r="DM66" s="1561"/>
      <c r="DN66" s="1561"/>
      <c r="DO66" s="1561"/>
      <c r="DP66" s="1561"/>
      <c r="DQ66" s="1561"/>
      <c r="DR66" s="1561"/>
      <c r="DS66" s="1561"/>
      <c r="DT66" s="1561"/>
      <c r="DU66" s="1561"/>
      <c r="DV66" s="1561"/>
      <c r="DW66" s="1561"/>
      <c r="DX66" s="1561"/>
      <c r="DY66" s="1561"/>
      <c r="DZ66" s="1561"/>
      <c r="EA66" s="1561"/>
      <c r="EB66" s="1561"/>
      <c r="EC66" s="1561"/>
      <c r="ED66" s="1561"/>
      <c r="EE66" s="1561"/>
      <c r="EF66" s="1561"/>
      <c r="EG66" s="1561"/>
      <c r="EH66" s="1561"/>
      <c r="EI66" s="1561"/>
      <c r="EJ66" s="1561"/>
      <c r="EK66" s="1561"/>
      <c r="EL66" s="1561"/>
      <c r="EM66" s="1561"/>
      <c r="EN66" s="1561"/>
      <c r="EO66" s="1561"/>
      <c r="EP66" s="1561"/>
      <c r="EQ66" s="1561"/>
      <c r="ER66" s="1561"/>
      <c r="ES66" s="1561"/>
      <c r="ET66" s="1561"/>
      <c r="EU66" s="1561"/>
      <c r="EV66" s="1561"/>
      <c r="EW66" s="1561"/>
      <c r="EX66" s="1561"/>
      <c r="EY66" s="1561"/>
      <c r="EZ66" s="1561"/>
      <c r="FA66" s="1561"/>
      <c r="FB66" s="1561"/>
      <c r="FC66" s="1561"/>
      <c r="FD66" s="1561"/>
      <c r="FE66" s="1561"/>
      <c r="FF66" s="1561"/>
      <c r="FG66" s="1561"/>
      <c r="FH66" s="1561"/>
      <c r="FI66" s="1561"/>
      <c r="FJ66" s="1561"/>
      <c r="FK66" s="1561"/>
      <c r="FL66" s="1561"/>
      <c r="FM66" s="1561"/>
      <c r="FN66" s="1561"/>
      <c r="FO66" s="1561"/>
      <c r="FP66" s="1561"/>
      <c r="FQ66" s="1561"/>
      <c r="FR66" s="1561"/>
      <c r="FS66" s="1561"/>
      <c r="FT66" s="1561"/>
      <c r="FU66" s="1561"/>
      <c r="FV66" s="1561"/>
      <c r="FW66" s="1561"/>
      <c r="FX66" s="1561"/>
      <c r="FY66" s="1561"/>
      <c r="FZ66" s="1561"/>
      <c r="GA66" s="1561"/>
      <c r="GB66" s="1561"/>
      <c r="GC66" s="1561"/>
      <c r="GD66" s="1561"/>
      <c r="GE66" s="1561"/>
      <c r="GF66" s="1561"/>
      <c r="GG66" s="1561"/>
      <c r="GH66" s="1561"/>
      <c r="GI66" s="1561"/>
      <c r="GJ66" s="1561"/>
      <c r="GK66" s="1561"/>
      <c r="GL66" s="1561"/>
      <c r="GM66" s="1561"/>
      <c r="GN66" s="1561"/>
      <c r="GO66" s="1561"/>
      <c r="GP66" s="1561"/>
      <c r="GQ66" s="1561"/>
      <c r="GR66" s="1561"/>
      <c r="GS66" s="1561"/>
      <c r="GT66" s="1561"/>
      <c r="GU66" s="1561"/>
      <c r="GV66" s="1561"/>
      <c r="GW66" s="1561"/>
      <c r="GX66" s="1561"/>
      <c r="GY66" s="1561"/>
      <c r="GZ66" s="1561"/>
      <c r="HA66" s="1561"/>
      <c r="HB66" s="1561"/>
      <c r="HC66" s="1561"/>
      <c r="HD66" s="1561"/>
      <c r="HE66" s="1561"/>
      <c r="HF66" s="1561"/>
      <c r="HG66" s="1561"/>
      <c r="HH66" s="1561"/>
      <c r="HI66" s="1561"/>
      <c r="HJ66" s="1561"/>
      <c r="HK66" s="1561"/>
      <c r="HL66" s="1561"/>
      <c r="HM66" s="1561"/>
      <c r="HN66" s="1561"/>
      <c r="HO66" s="1561"/>
      <c r="HP66" s="1561"/>
      <c r="HQ66" s="1561"/>
      <c r="HR66" s="1561"/>
      <c r="HS66" s="1561"/>
      <c r="HT66" s="1561"/>
      <c r="HU66" s="1561"/>
      <c r="HV66" s="1561"/>
      <c r="HW66" s="1561"/>
      <c r="HX66" s="1561"/>
      <c r="HY66" s="1561"/>
      <c r="HZ66" s="1561"/>
      <c r="IA66" s="1561"/>
      <c r="IB66" s="1561"/>
      <c r="IC66" s="1561"/>
      <c r="ID66" s="1561"/>
      <c r="IE66" s="1561"/>
      <c r="IF66" s="1561"/>
      <c r="IG66" s="1561"/>
      <c r="IH66" s="1561"/>
      <c r="II66" s="1561"/>
      <c r="IJ66" s="1561"/>
      <c r="IK66" s="1561"/>
      <c r="IL66" s="1561"/>
      <c r="IM66" s="1561"/>
      <c r="IN66" s="1561"/>
      <c r="IO66" s="1561"/>
      <c r="IP66" s="1561"/>
      <c r="IQ66" s="1561"/>
      <c r="IR66" s="1561"/>
      <c r="IS66" s="1561"/>
      <c r="IT66" s="1561"/>
      <c r="IU66" s="1561"/>
    </row>
    <row r="67" spans="1:255">
      <c r="A67" s="3485" t="s">
        <v>1982</v>
      </c>
      <c r="B67" s="3444"/>
      <c r="C67" s="3444"/>
      <c r="D67" s="3444"/>
      <c r="E67" s="3486"/>
      <c r="F67" s="3485" t="s">
        <v>1982</v>
      </c>
      <c r="G67" s="3444"/>
      <c r="H67" s="3444"/>
      <c r="I67" s="3444"/>
      <c r="J67" s="3444"/>
      <c r="K67" s="3444"/>
      <c r="L67" s="3444"/>
      <c r="M67" s="3486"/>
      <c r="N67" s="3485" t="s">
        <v>1982</v>
      </c>
      <c r="O67" s="3444"/>
      <c r="P67" s="3444"/>
      <c r="Q67" s="3444"/>
      <c r="R67" s="3444"/>
      <c r="S67" s="3486"/>
      <c r="T67" s="1561"/>
      <c r="U67" s="1561"/>
      <c r="V67" s="1561"/>
      <c r="W67" s="1561"/>
      <c r="X67" s="1561"/>
      <c r="Y67" s="1561"/>
      <c r="Z67" s="1561"/>
      <c r="AA67" s="1561"/>
      <c r="AB67" s="1561"/>
      <c r="AC67" s="1561"/>
      <c r="AD67" s="1561"/>
      <c r="AE67" s="1561"/>
      <c r="AF67" s="1561"/>
      <c r="AG67" s="1561"/>
      <c r="AH67" s="1561"/>
      <c r="AI67" s="1561"/>
      <c r="AJ67" s="1561"/>
      <c r="AK67" s="1561"/>
      <c r="AL67" s="1561"/>
      <c r="AM67" s="1561"/>
      <c r="AN67" s="1561"/>
      <c r="AO67" s="1561"/>
      <c r="AP67" s="1561"/>
      <c r="AQ67" s="1561"/>
      <c r="AR67" s="1561"/>
      <c r="AS67" s="1561"/>
      <c r="AT67" s="1561"/>
      <c r="AU67" s="1561"/>
      <c r="AV67" s="1561"/>
      <c r="AW67" s="1561"/>
      <c r="AX67" s="1561"/>
      <c r="AY67" s="1561"/>
      <c r="AZ67" s="1561"/>
      <c r="BA67" s="1561"/>
      <c r="BB67" s="1561"/>
      <c r="BC67" s="1561"/>
      <c r="BD67" s="1561"/>
      <c r="BE67" s="1561"/>
      <c r="BF67" s="1561"/>
      <c r="BG67" s="1561"/>
      <c r="BH67" s="1561"/>
      <c r="BI67" s="1561"/>
      <c r="BJ67" s="1561"/>
      <c r="BK67" s="1561"/>
      <c r="BL67" s="1561"/>
      <c r="BM67" s="1561"/>
      <c r="BN67" s="1561"/>
      <c r="BO67" s="1561"/>
      <c r="BP67" s="1561"/>
      <c r="BQ67" s="1561"/>
      <c r="BR67" s="1561"/>
      <c r="BS67" s="1561"/>
      <c r="BT67" s="1561"/>
      <c r="BU67" s="1561"/>
      <c r="BV67" s="1561"/>
      <c r="BW67" s="1561"/>
      <c r="BX67" s="1561"/>
      <c r="BY67" s="1561"/>
      <c r="BZ67" s="1561"/>
      <c r="CA67" s="1561"/>
      <c r="CB67" s="1561"/>
      <c r="CC67" s="1561"/>
      <c r="CD67" s="1561"/>
      <c r="CE67" s="1561"/>
      <c r="CF67" s="1561"/>
      <c r="CG67" s="1561"/>
      <c r="CH67" s="1561"/>
      <c r="CI67" s="1561"/>
      <c r="CJ67" s="1561"/>
      <c r="CK67" s="1561"/>
      <c r="CL67" s="1561"/>
      <c r="CM67" s="1561"/>
      <c r="CN67" s="1561"/>
      <c r="CO67" s="1561"/>
      <c r="CP67" s="1561"/>
      <c r="CQ67" s="1561"/>
      <c r="CR67" s="1561"/>
      <c r="CS67" s="1561"/>
      <c r="CT67" s="1561"/>
      <c r="CU67" s="1561"/>
      <c r="CV67" s="1561"/>
      <c r="CW67" s="1561"/>
      <c r="CX67" s="1561"/>
      <c r="CY67" s="1561"/>
      <c r="CZ67" s="1561"/>
      <c r="DA67" s="1561"/>
      <c r="DB67" s="1561"/>
      <c r="DC67" s="1561"/>
      <c r="DD67" s="1561"/>
      <c r="DE67" s="1561"/>
      <c r="DF67" s="1561"/>
      <c r="DG67" s="1561"/>
      <c r="DH67" s="1561"/>
      <c r="DI67" s="1561"/>
      <c r="DJ67" s="1561"/>
      <c r="DK67" s="1561"/>
      <c r="DL67" s="1561"/>
      <c r="DM67" s="1561"/>
      <c r="DN67" s="1561"/>
      <c r="DO67" s="1561"/>
      <c r="DP67" s="1561"/>
      <c r="DQ67" s="1561"/>
      <c r="DR67" s="1561"/>
      <c r="DS67" s="1561"/>
      <c r="DT67" s="1561"/>
      <c r="DU67" s="1561"/>
      <c r="DV67" s="1561"/>
      <c r="DW67" s="1561"/>
      <c r="DX67" s="1561"/>
      <c r="DY67" s="1561"/>
      <c r="DZ67" s="1561"/>
      <c r="EA67" s="1561"/>
      <c r="EB67" s="1561"/>
      <c r="EC67" s="1561"/>
      <c r="ED67" s="1561"/>
      <c r="EE67" s="1561"/>
      <c r="EF67" s="1561"/>
      <c r="EG67" s="1561"/>
      <c r="EH67" s="1561"/>
      <c r="EI67" s="1561"/>
      <c r="EJ67" s="1561"/>
      <c r="EK67" s="1561"/>
      <c r="EL67" s="1561"/>
      <c r="EM67" s="1561"/>
      <c r="EN67" s="1561"/>
      <c r="EO67" s="1561"/>
      <c r="EP67" s="1561"/>
      <c r="EQ67" s="1561"/>
      <c r="ER67" s="1561"/>
      <c r="ES67" s="1561"/>
      <c r="ET67" s="1561"/>
      <c r="EU67" s="1561"/>
      <c r="EV67" s="1561"/>
      <c r="EW67" s="1561"/>
      <c r="EX67" s="1561"/>
      <c r="EY67" s="1561"/>
      <c r="EZ67" s="1561"/>
      <c r="FA67" s="1561"/>
      <c r="FB67" s="1561"/>
      <c r="FC67" s="1561"/>
      <c r="FD67" s="1561"/>
      <c r="FE67" s="1561"/>
      <c r="FF67" s="1561"/>
      <c r="FG67" s="1561"/>
      <c r="FH67" s="1561"/>
      <c r="FI67" s="1561"/>
      <c r="FJ67" s="1561"/>
      <c r="FK67" s="1561"/>
      <c r="FL67" s="1561"/>
      <c r="FM67" s="1561"/>
      <c r="FN67" s="1561"/>
      <c r="FO67" s="1561"/>
      <c r="FP67" s="1561"/>
      <c r="FQ67" s="1561"/>
      <c r="FR67" s="1561"/>
      <c r="FS67" s="1561"/>
      <c r="FT67" s="1561"/>
      <c r="FU67" s="1561"/>
      <c r="FV67" s="1561"/>
      <c r="FW67" s="1561"/>
      <c r="FX67" s="1561"/>
      <c r="FY67" s="1561"/>
      <c r="FZ67" s="1561"/>
      <c r="GA67" s="1561"/>
      <c r="GB67" s="1561"/>
      <c r="GC67" s="1561"/>
      <c r="GD67" s="1561"/>
      <c r="GE67" s="1561"/>
      <c r="GF67" s="1561"/>
      <c r="GG67" s="1561"/>
      <c r="GH67" s="1561"/>
      <c r="GI67" s="1561"/>
      <c r="GJ67" s="1561"/>
      <c r="GK67" s="1561"/>
      <c r="GL67" s="1561"/>
      <c r="GM67" s="1561"/>
      <c r="GN67" s="1561"/>
      <c r="GO67" s="1561"/>
      <c r="GP67" s="1561"/>
      <c r="GQ67" s="1561"/>
      <c r="GR67" s="1561"/>
      <c r="GS67" s="1561"/>
      <c r="GT67" s="1561"/>
      <c r="GU67" s="1561"/>
      <c r="GV67" s="1561"/>
      <c r="GW67" s="1561"/>
      <c r="GX67" s="1561"/>
      <c r="GY67" s="1561"/>
      <c r="GZ67" s="1561"/>
      <c r="HA67" s="1561"/>
      <c r="HB67" s="1561"/>
      <c r="HC67" s="1561"/>
      <c r="HD67" s="1561"/>
      <c r="HE67" s="1561"/>
      <c r="HF67" s="1561"/>
      <c r="HG67" s="1561"/>
      <c r="HH67" s="1561"/>
      <c r="HI67" s="1561"/>
      <c r="HJ67" s="1561"/>
      <c r="HK67" s="1561"/>
      <c r="HL67" s="1561"/>
      <c r="HM67" s="1561"/>
      <c r="HN67" s="1561"/>
      <c r="HO67" s="1561"/>
      <c r="HP67" s="1561"/>
      <c r="HQ67" s="1561"/>
      <c r="HR67" s="1561"/>
      <c r="HS67" s="1561"/>
      <c r="HT67" s="1561"/>
      <c r="HU67" s="1561"/>
      <c r="HV67" s="1561"/>
      <c r="HW67" s="1561"/>
      <c r="HX67" s="1561"/>
      <c r="HY67" s="1561"/>
      <c r="HZ67" s="1561"/>
      <c r="IA67" s="1561"/>
      <c r="IB67" s="1561"/>
      <c r="IC67" s="1561"/>
      <c r="ID67" s="1561"/>
      <c r="IE67" s="1561"/>
      <c r="IF67" s="1561"/>
      <c r="IG67" s="1561"/>
      <c r="IH67" s="1561"/>
      <c r="II67" s="1561"/>
      <c r="IJ67" s="1561"/>
      <c r="IK67" s="1561"/>
      <c r="IL67" s="1561"/>
      <c r="IM67" s="1561"/>
      <c r="IN67" s="1561"/>
      <c r="IO67" s="1561"/>
      <c r="IP67" s="1561"/>
      <c r="IQ67" s="1561"/>
      <c r="IR67" s="1561"/>
      <c r="IS67" s="1561"/>
      <c r="IT67" s="1561"/>
      <c r="IU67" s="1561"/>
    </row>
    <row r="68" spans="1:255">
      <c r="A68" s="1539"/>
      <c r="B68" s="1561"/>
      <c r="C68" s="1561"/>
      <c r="D68" s="1561"/>
      <c r="E68" s="1541"/>
      <c r="F68" s="1539"/>
      <c r="G68" s="1561"/>
      <c r="H68" s="1561"/>
      <c r="I68" s="1561"/>
      <c r="J68" s="1561"/>
      <c r="K68" s="1561"/>
      <c r="L68" s="1561"/>
      <c r="M68" s="1541"/>
      <c r="N68" s="1539"/>
      <c r="O68" s="1561"/>
      <c r="P68" s="1561"/>
      <c r="Q68" s="1561"/>
      <c r="R68" s="1561"/>
      <c r="S68" s="1541"/>
      <c r="T68" s="1561"/>
      <c r="U68" s="1561"/>
      <c r="V68" s="1561"/>
      <c r="W68" s="1561"/>
      <c r="X68" s="1561"/>
      <c r="Y68" s="1561"/>
      <c r="Z68" s="1561"/>
      <c r="AA68" s="1561"/>
      <c r="AB68" s="1561"/>
      <c r="AC68" s="1561"/>
      <c r="AD68" s="1561"/>
      <c r="AE68" s="1561"/>
      <c r="AF68" s="1561"/>
      <c r="AG68" s="1561"/>
      <c r="AH68" s="1561"/>
      <c r="AI68" s="1561"/>
      <c r="AJ68" s="1561"/>
      <c r="AK68" s="1561"/>
      <c r="AL68" s="1561"/>
      <c r="AM68" s="1561"/>
      <c r="AN68" s="1561"/>
      <c r="AO68" s="1561"/>
      <c r="AP68" s="1561"/>
      <c r="AQ68" s="1561"/>
      <c r="AR68" s="1561"/>
      <c r="AS68" s="1561"/>
      <c r="AT68" s="1561"/>
      <c r="AU68" s="1561"/>
      <c r="AV68" s="1561"/>
      <c r="AW68" s="1561"/>
      <c r="AX68" s="1561"/>
      <c r="AY68" s="1561"/>
      <c r="AZ68" s="1561"/>
      <c r="BA68" s="1561"/>
      <c r="BB68" s="1561"/>
      <c r="BC68" s="1561"/>
      <c r="BD68" s="1561"/>
      <c r="BE68" s="1561"/>
      <c r="BF68" s="1561"/>
      <c r="BG68" s="1561"/>
      <c r="BH68" s="1561"/>
      <c r="BI68" s="1561"/>
      <c r="BJ68" s="1561"/>
      <c r="BK68" s="1561"/>
      <c r="BL68" s="1561"/>
      <c r="BM68" s="1561"/>
      <c r="BN68" s="1561"/>
      <c r="BO68" s="1561"/>
      <c r="BP68" s="1561"/>
      <c r="BQ68" s="1561"/>
      <c r="BR68" s="1561"/>
      <c r="BS68" s="1561"/>
      <c r="BT68" s="1561"/>
      <c r="BU68" s="1561"/>
      <c r="BV68" s="1561"/>
      <c r="BW68" s="1561"/>
      <c r="BX68" s="1561"/>
      <c r="BY68" s="1561"/>
      <c r="BZ68" s="1561"/>
      <c r="CA68" s="1561"/>
      <c r="CB68" s="1561"/>
      <c r="CC68" s="1561"/>
      <c r="CD68" s="1561"/>
      <c r="CE68" s="1561"/>
      <c r="CF68" s="1561"/>
      <c r="CG68" s="1561"/>
      <c r="CH68" s="1561"/>
      <c r="CI68" s="1561"/>
      <c r="CJ68" s="1561"/>
      <c r="CK68" s="1561"/>
      <c r="CL68" s="1561"/>
      <c r="CM68" s="1561"/>
      <c r="CN68" s="1561"/>
      <c r="CO68" s="1561"/>
      <c r="CP68" s="1561"/>
      <c r="CQ68" s="1561"/>
      <c r="CR68" s="1561"/>
      <c r="CS68" s="1561"/>
      <c r="CT68" s="1561"/>
      <c r="CU68" s="1561"/>
      <c r="CV68" s="1561"/>
      <c r="CW68" s="1561"/>
      <c r="CX68" s="1561"/>
      <c r="CY68" s="1561"/>
      <c r="CZ68" s="1561"/>
      <c r="DA68" s="1561"/>
      <c r="DB68" s="1561"/>
      <c r="DC68" s="1561"/>
      <c r="DD68" s="1561"/>
      <c r="DE68" s="1561"/>
      <c r="DF68" s="1561"/>
      <c r="DG68" s="1561"/>
      <c r="DH68" s="1561"/>
      <c r="DI68" s="1561"/>
      <c r="DJ68" s="1561"/>
      <c r="DK68" s="1561"/>
      <c r="DL68" s="1561"/>
      <c r="DM68" s="1561"/>
      <c r="DN68" s="1561"/>
      <c r="DO68" s="1561"/>
      <c r="DP68" s="1561"/>
      <c r="DQ68" s="1561"/>
      <c r="DR68" s="1561"/>
      <c r="DS68" s="1561"/>
      <c r="DT68" s="1561"/>
      <c r="DU68" s="1561"/>
      <c r="DV68" s="1561"/>
      <c r="DW68" s="1561"/>
      <c r="DX68" s="1561"/>
      <c r="DY68" s="1561"/>
      <c r="DZ68" s="1561"/>
      <c r="EA68" s="1561"/>
      <c r="EB68" s="1561"/>
      <c r="EC68" s="1561"/>
      <c r="ED68" s="1561"/>
      <c r="EE68" s="1561"/>
      <c r="EF68" s="1561"/>
      <c r="EG68" s="1561"/>
      <c r="EH68" s="1561"/>
      <c r="EI68" s="1561"/>
      <c r="EJ68" s="1561"/>
      <c r="EK68" s="1561"/>
      <c r="EL68" s="1561"/>
      <c r="EM68" s="1561"/>
      <c r="EN68" s="1561"/>
      <c r="EO68" s="1561"/>
      <c r="EP68" s="1561"/>
      <c r="EQ68" s="1561"/>
      <c r="ER68" s="1561"/>
      <c r="ES68" s="1561"/>
      <c r="ET68" s="1561"/>
      <c r="EU68" s="1561"/>
      <c r="EV68" s="1561"/>
      <c r="EW68" s="1561"/>
      <c r="EX68" s="1561"/>
      <c r="EY68" s="1561"/>
      <c r="EZ68" s="1561"/>
      <c r="FA68" s="1561"/>
      <c r="FB68" s="1561"/>
      <c r="FC68" s="1561"/>
      <c r="FD68" s="1561"/>
      <c r="FE68" s="1561"/>
      <c r="FF68" s="1561"/>
      <c r="FG68" s="1561"/>
      <c r="FH68" s="1561"/>
      <c r="FI68" s="1561"/>
      <c r="FJ68" s="1561"/>
      <c r="FK68" s="1561"/>
      <c r="FL68" s="1561"/>
      <c r="FM68" s="1561"/>
      <c r="FN68" s="1561"/>
      <c r="FO68" s="1561"/>
      <c r="FP68" s="1561"/>
      <c r="FQ68" s="1561"/>
      <c r="FR68" s="1561"/>
      <c r="FS68" s="1561"/>
      <c r="FT68" s="1561"/>
      <c r="FU68" s="1561"/>
      <c r="FV68" s="1561"/>
      <c r="FW68" s="1561"/>
      <c r="FX68" s="1561"/>
      <c r="FY68" s="1561"/>
      <c r="FZ68" s="1561"/>
      <c r="GA68" s="1561"/>
      <c r="GB68" s="1561"/>
      <c r="GC68" s="1561"/>
      <c r="GD68" s="1561"/>
      <c r="GE68" s="1561"/>
      <c r="GF68" s="1561"/>
      <c r="GG68" s="1561"/>
      <c r="GH68" s="1561"/>
      <c r="GI68" s="1561"/>
      <c r="GJ68" s="1561"/>
      <c r="GK68" s="1561"/>
      <c r="GL68" s="1561"/>
      <c r="GM68" s="1561"/>
      <c r="GN68" s="1561"/>
      <c r="GO68" s="1561"/>
      <c r="GP68" s="1561"/>
      <c r="GQ68" s="1561"/>
      <c r="GR68" s="1561"/>
      <c r="GS68" s="1561"/>
      <c r="GT68" s="1561"/>
      <c r="GU68" s="1561"/>
      <c r="GV68" s="1561"/>
      <c r="GW68" s="1561"/>
      <c r="GX68" s="1561"/>
      <c r="GY68" s="1561"/>
      <c r="GZ68" s="1561"/>
      <c r="HA68" s="1561"/>
      <c r="HB68" s="1561"/>
      <c r="HC68" s="1561"/>
      <c r="HD68" s="1561"/>
      <c r="HE68" s="1561"/>
      <c r="HF68" s="1561"/>
      <c r="HG68" s="1561"/>
      <c r="HH68" s="1561"/>
      <c r="HI68" s="1561"/>
      <c r="HJ68" s="1561"/>
      <c r="HK68" s="1561"/>
      <c r="HL68" s="1561"/>
      <c r="HM68" s="1561"/>
      <c r="HN68" s="1561"/>
      <c r="HO68" s="1561"/>
      <c r="HP68" s="1561"/>
      <c r="HQ68" s="1561"/>
      <c r="HR68" s="1561"/>
      <c r="HS68" s="1561"/>
      <c r="HT68" s="1561"/>
      <c r="HU68" s="1561"/>
      <c r="HV68" s="1561"/>
      <c r="HW68" s="1561"/>
      <c r="HX68" s="1561"/>
      <c r="HY68" s="1561"/>
      <c r="HZ68" s="1561"/>
      <c r="IA68" s="1561"/>
      <c r="IB68" s="1561"/>
      <c r="IC68" s="1561"/>
      <c r="ID68" s="1561"/>
      <c r="IE68" s="1561"/>
      <c r="IF68" s="1561"/>
      <c r="IG68" s="1561"/>
      <c r="IH68" s="1561"/>
      <c r="II68" s="1561"/>
      <c r="IJ68" s="1561"/>
      <c r="IK68" s="1561"/>
      <c r="IL68" s="1561"/>
      <c r="IM68" s="1561"/>
      <c r="IN68" s="1561"/>
      <c r="IO68" s="1561"/>
      <c r="IP68" s="1561"/>
      <c r="IQ68" s="1561"/>
      <c r="IR68" s="1561"/>
      <c r="IS68" s="1561"/>
      <c r="IT68" s="1561"/>
      <c r="IU68" s="1561"/>
    </row>
    <row r="69" spans="1:255">
      <c r="A69" s="2361" t="s">
        <v>1788</v>
      </c>
      <c r="B69" s="1551" t="s">
        <v>1384</v>
      </c>
      <c r="C69" s="1551" t="s">
        <v>1385</v>
      </c>
      <c r="D69" s="2362" t="s">
        <v>1386</v>
      </c>
      <c r="E69" s="1578" t="s">
        <v>1788</v>
      </c>
      <c r="F69" s="2275" t="s">
        <v>1962</v>
      </c>
      <c r="G69" s="2362"/>
      <c r="H69" s="1551"/>
      <c r="I69" s="1551"/>
      <c r="J69" s="1551" t="s">
        <v>1387</v>
      </c>
      <c r="K69" s="2276" t="s">
        <v>1388</v>
      </c>
      <c r="L69" s="2362"/>
      <c r="M69" s="1578"/>
      <c r="N69" s="1907" t="s">
        <v>1389</v>
      </c>
      <c r="O69" s="1818"/>
      <c r="P69" s="1818"/>
      <c r="Q69" s="1818"/>
      <c r="R69" s="1818"/>
      <c r="S69" s="1819"/>
      <c r="T69" s="1561"/>
      <c r="U69" s="1561"/>
      <c r="V69" s="1561"/>
      <c r="W69" s="1561"/>
      <c r="X69" s="1561"/>
      <c r="Y69" s="1561"/>
      <c r="Z69" s="1561"/>
      <c r="AA69" s="1561"/>
      <c r="AB69" s="1561"/>
      <c r="AC69" s="1561"/>
      <c r="AD69" s="1561"/>
      <c r="AE69" s="1561"/>
      <c r="AF69" s="1561"/>
      <c r="AG69" s="1561"/>
      <c r="AH69" s="1561"/>
      <c r="AI69" s="1561"/>
      <c r="AJ69" s="1561"/>
      <c r="AK69" s="1561"/>
      <c r="AL69" s="1561"/>
      <c r="AM69" s="1561"/>
      <c r="AN69" s="1561"/>
      <c r="AO69" s="1561"/>
      <c r="AP69" s="1561"/>
      <c r="AQ69" s="1561"/>
      <c r="AR69" s="1561"/>
      <c r="AS69" s="1561"/>
      <c r="AT69" s="1561"/>
      <c r="AU69" s="1561"/>
      <c r="AV69" s="1561"/>
      <c r="AW69" s="1561"/>
      <c r="AX69" s="1561"/>
      <c r="AY69" s="1561"/>
      <c r="AZ69" s="1561"/>
      <c r="BA69" s="1561"/>
      <c r="BB69" s="1561"/>
      <c r="BC69" s="1561"/>
      <c r="BD69" s="1561"/>
      <c r="BE69" s="1561"/>
      <c r="BF69" s="1561"/>
      <c r="BG69" s="1561"/>
      <c r="BH69" s="1561"/>
      <c r="BI69" s="1561"/>
      <c r="BJ69" s="1561"/>
      <c r="BK69" s="1561"/>
      <c r="BL69" s="1561"/>
      <c r="BM69" s="1561"/>
      <c r="BN69" s="1561"/>
      <c r="BO69" s="1561"/>
      <c r="BP69" s="1561"/>
      <c r="BQ69" s="1561"/>
      <c r="BR69" s="1561"/>
      <c r="BS69" s="1561"/>
      <c r="BT69" s="1561"/>
      <c r="BU69" s="1561"/>
      <c r="BV69" s="1561"/>
      <c r="BW69" s="1561"/>
      <c r="BX69" s="1561"/>
      <c r="BY69" s="1561"/>
      <c r="BZ69" s="1561"/>
      <c r="CA69" s="1561"/>
      <c r="CB69" s="1561"/>
      <c r="CC69" s="1561"/>
      <c r="CD69" s="1561"/>
      <c r="CE69" s="1561"/>
      <c r="CF69" s="1561"/>
      <c r="CG69" s="1561"/>
      <c r="CH69" s="1561"/>
      <c r="CI69" s="1561"/>
      <c r="CJ69" s="1561"/>
      <c r="CK69" s="1561"/>
      <c r="CL69" s="1561"/>
      <c r="CM69" s="1561"/>
      <c r="CN69" s="1561"/>
      <c r="CO69" s="1561"/>
      <c r="CP69" s="1561"/>
      <c r="CQ69" s="1561"/>
      <c r="CR69" s="1561"/>
      <c r="CS69" s="1561"/>
      <c r="CT69" s="1561"/>
      <c r="CU69" s="1561"/>
      <c r="CV69" s="1561"/>
      <c r="CW69" s="1561"/>
      <c r="CX69" s="1561"/>
      <c r="CY69" s="1561"/>
      <c r="CZ69" s="1561"/>
      <c r="DA69" s="1561"/>
      <c r="DB69" s="1561"/>
      <c r="DC69" s="1561"/>
      <c r="DD69" s="1561"/>
      <c r="DE69" s="1561"/>
      <c r="DF69" s="1561"/>
      <c r="DG69" s="1561"/>
      <c r="DH69" s="1561"/>
      <c r="DI69" s="1561"/>
      <c r="DJ69" s="1561"/>
      <c r="DK69" s="1561"/>
      <c r="DL69" s="1561"/>
      <c r="DM69" s="1561"/>
      <c r="DN69" s="1561"/>
      <c r="DO69" s="1561"/>
      <c r="DP69" s="1561"/>
      <c r="DQ69" s="1561"/>
      <c r="DR69" s="1561"/>
      <c r="DS69" s="1561"/>
      <c r="DT69" s="1561"/>
      <c r="DU69" s="1561"/>
      <c r="DV69" s="1561"/>
      <c r="DW69" s="1561"/>
      <c r="DX69" s="1561"/>
      <c r="DY69" s="1561"/>
      <c r="DZ69" s="1561"/>
      <c r="EA69" s="1561"/>
      <c r="EB69" s="1561"/>
      <c r="EC69" s="1561"/>
      <c r="ED69" s="1561"/>
      <c r="EE69" s="1561"/>
      <c r="EF69" s="1561"/>
      <c r="EG69" s="1561"/>
      <c r="EH69" s="1561"/>
      <c r="EI69" s="1561"/>
      <c r="EJ69" s="1561"/>
      <c r="EK69" s="1561"/>
      <c r="EL69" s="1561"/>
      <c r="EM69" s="1561"/>
      <c r="EN69" s="1561"/>
      <c r="EO69" s="1561"/>
      <c r="EP69" s="1561"/>
      <c r="EQ69" s="1561"/>
      <c r="ER69" s="1561"/>
      <c r="ES69" s="1561"/>
      <c r="ET69" s="1561"/>
      <c r="EU69" s="1561"/>
      <c r="EV69" s="1561"/>
      <c r="EW69" s="1561"/>
      <c r="EX69" s="1561"/>
      <c r="EY69" s="1561"/>
      <c r="EZ69" s="1561"/>
      <c r="FA69" s="1561"/>
      <c r="FB69" s="1561"/>
      <c r="FC69" s="1561"/>
      <c r="FD69" s="1561"/>
      <c r="FE69" s="1561"/>
      <c r="FF69" s="1561"/>
      <c r="FG69" s="1561"/>
      <c r="FH69" s="1561"/>
      <c r="FI69" s="1561"/>
      <c r="FJ69" s="1561"/>
      <c r="FK69" s="1561"/>
      <c r="FL69" s="1561"/>
      <c r="FM69" s="1561"/>
      <c r="FN69" s="1561"/>
      <c r="FO69" s="1561"/>
      <c r="FP69" s="1561"/>
      <c r="FQ69" s="1561"/>
      <c r="FR69" s="1561"/>
      <c r="FS69" s="1561"/>
      <c r="FT69" s="1561"/>
      <c r="FU69" s="1561"/>
      <c r="FV69" s="1561"/>
      <c r="FW69" s="1561"/>
      <c r="FX69" s="1561"/>
      <c r="FY69" s="1561"/>
      <c r="FZ69" s="1561"/>
      <c r="GA69" s="1561"/>
      <c r="GB69" s="1561"/>
      <c r="GC69" s="1561"/>
      <c r="GD69" s="1561"/>
      <c r="GE69" s="1561"/>
      <c r="GF69" s="1561"/>
      <c r="GG69" s="1561"/>
      <c r="GH69" s="1561"/>
      <c r="GI69" s="1561"/>
      <c r="GJ69" s="1561"/>
      <c r="GK69" s="1561"/>
      <c r="GL69" s="1561"/>
      <c r="GM69" s="1561"/>
      <c r="GN69" s="1561"/>
      <c r="GO69" s="1561"/>
      <c r="GP69" s="1561"/>
      <c r="GQ69" s="1561"/>
      <c r="GR69" s="1561"/>
      <c r="GS69" s="1561"/>
      <c r="GT69" s="1561"/>
      <c r="GU69" s="1561"/>
      <c r="GV69" s="1561"/>
      <c r="GW69" s="1561"/>
      <c r="GX69" s="1561"/>
      <c r="GY69" s="1561"/>
      <c r="GZ69" s="1561"/>
      <c r="HA69" s="1561"/>
      <c r="HB69" s="1561"/>
      <c r="HC69" s="1561"/>
      <c r="HD69" s="1561"/>
      <c r="HE69" s="1561"/>
      <c r="HF69" s="1561"/>
      <c r="HG69" s="1561"/>
      <c r="HH69" s="1561"/>
      <c r="HI69" s="1561"/>
      <c r="HJ69" s="1561"/>
      <c r="HK69" s="1561"/>
      <c r="HL69" s="1561"/>
      <c r="HM69" s="1561"/>
      <c r="HN69" s="1561"/>
      <c r="HO69" s="1561"/>
      <c r="HP69" s="1561"/>
      <c r="HQ69" s="1561"/>
      <c r="HR69" s="1561"/>
      <c r="HS69" s="1561"/>
      <c r="HT69" s="1561"/>
      <c r="HU69" s="1561"/>
      <c r="HV69" s="1561"/>
      <c r="HW69" s="1561"/>
      <c r="HX69" s="1561"/>
      <c r="HY69" s="1561"/>
      <c r="HZ69" s="1561"/>
      <c r="IA69" s="1561"/>
      <c r="IB69" s="1561"/>
      <c r="IC69" s="1561"/>
      <c r="ID69" s="1561"/>
      <c r="IE69" s="1561"/>
      <c r="IF69" s="1561"/>
      <c r="IG69" s="1561"/>
      <c r="IH69" s="1561"/>
      <c r="II69" s="1561"/>
      <c r="IJ69" s="1561"/>
      <c r="IK69" s="1561"/>
      <c r="IL69" s="1561"/>
      <c r="IM69" s="1561"/>
      <c r="IN69" s="1561"/>
      <c r="IO69" s="1561"/>
      <c r="IP69" s="1561"/>
      <c r="IQ69" s="1561"/>
      <c r="IR69" s="1561"/>
      <c r="IS69" s="1561"/>
      <c r="IT69" s="1561"/>
      <c r="IU69" s="1561"/>
    </row>
    <row r="70" spans="1:255">
      <c r="A70" s="2228"/>
      <c r="B70" s="1990" t="s">
        <v>1390</v>
      </c>
      <c r="C70" s="1990" t="s">
        <v>1390</v>
      </c>
      <c r="D70" s="1990" t="s">
        <v>1390</v>
      </c>
      <c r="E70" s="1565" t="s">
        <v>3592</v>
      </c>
      <c r="F70" s="2027" t="s">
        <v>3593</v>
      </c>
      <c r="G70" s="2229"/>
      <c r="H70" s="1990" t="s">
        <v>1391</v>
      </c>
      <c r="I70" s="1990" t="s">
        <v>1392</v>
      </c>
      <c r="J70" s="1990" t="s">
        <v>1963</v>
      </c>
      <c r="K70" s="1551" t="s">
        <v>3596</v>
      </c>
      <c r="L70" s="1551" t="s">
        <v>3596</v>
      </c>
      <c r="M70" s="1565" t="s">
        <v>1728</v>
      </c>
      <c r="N70" s="2027" t="s">
        <v>3597</v>
      </c>
      <c r="O70" s="2229"/>
      <c r="P70" s="1990" t="s">
        <v>3598</v>
      </c>
      <c r="Q70" s="1990" t="s">
        <v>3599</v>
      </c>
      <c r="R70" s="1990" t="s">
        <v>1393</v>
      </c>
      <c r="S70" s="1565" t="s">
        <v>1728</v>
      </c>
      <c r="T70" s="1561"/>
      <c r="U70" s="1561"/>
      <c r="V70" s="1561"/>
      <c r="W70" s="1561"/>
      <c r="X70" s="1561"/>
      <c r="Y70" s="1561"/>
      <c r="Z70" s="1561"/>
      <c r="AA70" s="1561"/>
      <c r="AB70" s="1561"/>
      <c r="AC70" s="1561"/>
      <c r="AD70" s="1561"/>
      <c r="AE70" s="1561"/>
      <c r="AF70" s="1561"/>
      <c r="AG70" s="1561"/>
      <c r="AH70" s="1561"/>
      <c r="AI70" s="1561"/>
      <c r="AJ70" s="1561"/>
      <c r="AK70" s="1561"/>
      <c r="AL70" s="1561"/>
      <c r="AM70" s="1561"/>
      <c r="AN70" s="1561"/>
      <c r="AO70" s="1561"/>
      <c r="AP70" s="1561"/>
      <c r="AQ70" s="1561"/>
      <c r="AR70" s="1561"/>
      <c r="AS70" s="1561"/>
      <c r="AT70" s="1561"/>
      <c r="AU70" s="1561"/>
      <c r="AV70" s="1561"/>
      <c r="AW70" s="1561"/>
      <c r="AX70" s="1561"/>
      <c r="AY70" s="1561"/>
      <c r="AZ70" s="1561"/>
      <c r="BA70" s="1561"/>
      <c r="BB70" s="1561"/>
      <c r="BC70" s="1561"/>
      <c r="BD70" s="1561"/>
      <c r="BE70" s="1561"/>
      <c r="BF70" s="1561"/>
      <c r="BG70" s="1561"/>
      <c r="BH70" s="1561"/>
      <c r="BI70" s="1561"/>
      <c r="BJ70" s="1561"/>
      <c r="BK70" s="1561"/>
      <c r="BL70" s="1561"/>
      <c r="BM70" s="1561"/>
      <c r="BN70" s="1561"/>
      <c r="BO70" s="1561"/>
      <c r="BP70" s="1561"/>
      <c r="BQ70" s="1561"/>
      <c r="BR70" s="1561"/>
      <c r="BS70" s="1561"/>
      <c r="BT70" s="1561"/>
      <c r="BU70" s="1561"/>
      <c r="BV70" s="1561"/>
      <c r="BW70" s="1561"/>
      <c r="BX70" s="1561"/>
      <c r="BY70" s="1561"/>
      <c r="BZ70" s="1561"/>
      <c r="CA70" s="1561"/>
      <c r="CB70" s="1561"/>
      <c r="CC70" s="1561"/>
      <c r="CD70" s="1561"/>
      <c r="CE70" s="1561"/>
      <c r="CF70" s="1561"/>
      <c r="CG70" s="1561"/>
      <c r="CH70" s="1561"/>
      <c r="CI70" s="1561"/>
      <c r="CJ70" s="1561"/>
      <c r="CK70" s="1561"/>
      <c r="CL70" s="1561"/>
      <c r="CM70" s="1561"/>
      <c r="CN70" s="1561"/>
      <c r="CO70" s="1561"/>
      <c r="CP70" s="1561"/>
      <c r="CQ70" s="1561"/>
      <c r="CR70" s="1561"/>
      <c r="CS70" s="1561"/>
      <c r="CT70" s="1561"/>
      <c r="CU70" s="1561"/>
      <c r="CV70" s="1561"/>
      <c r="CW70" s="1561"/>
      <c r="CX70" s="1561"/>
      <c r="CY70" s="1561"/>
      <c r="CZ70" s="1561"/>
      <c r="DA70" s="1561"/>
      <c r="DB70" s="1561"/>
      <c r="DC70" s="1561"/>
      <c r="DD70" s="1561"/>
      <c r="DE70" s="1561"/>
      <c r="DF70" s="1561"/>
      <c r="DG70" s="1561"/>
      <c r="DH70" s="1561"/>
      <c r="DI70" s="1561"/>
      <c r="DJ70" s="1561"/>
      <c r="DK70" s="1561"/>
      <c r="DL70" s="1561"/>
      <c r="DM70" s="1561"/>
      <c r="DN70" s="1561"/>
      <c r="DO70" s="1561"/>
      <c r="DP70" s="1561"/>
      <c r="DQ70" s="1561"/>
      <c r="DR70" s="1561"/>
      <c r="DS70" s="1561"/>
      <c r="DT70" s="1561"/>
      <c r="DU70" s="1561"/>
      <c r="DV70" s="1561"/>
      <c r="DW70" s="1561"/>
      <c r="DX70" s="1561"/>
      <c r="DY70" s="1561"/>
      <c r="DZ70" s="1561"/>
      <c r="EA70" s="1561"/>
      <c r="EB70" s="1561"/>
      <c r="EC70" s="1561"/>
      <c r="ED70" s="1561"/>
      <c r="EE70" s="1561"/>
      <c r="EF70" s="1561"/>
      <c r="EG70" s="1561"/>
      <c r="EH70" s="1561"/>
      <c r="EI70" s="1561"/>
      <c r="EJ70" s="1561"/>
      <c r="EK70" s="1561"/>
      <c r="EL70" s="1561"/>
      <c r="EM70" s="1561"/>
      <c r="EN70" s="1561"/>
      <c r="EO70" s="1561"/>
      <c r="EP70" s="1561"/>
      <c r="EQ70" s="1561"/>
      <c r="ER70" s="1561"/>
      <c r="ES70" s="1561"/>
      <c r="ET70" s="1561"/>
      <c r="EU70" s="1561"/>
      <c r="EV70" s="1561"/>
      <c r="EW70" s="1561"/>
      <c r="EX70" s="1561"/>
      <c r="EY70" s="1561"/>
      <c r="EZ70" s="1561"/>
      <c r="FA70" s="1561"/>
      <c r="FB70" s="1561"/>
      <c r="FC70" s="1561"/>
      <c r="FD70" s="1561"/>
      <c r="FE70" s="1561"/>
      <c r="FF70" s="1561"/>
      <c r="FG70" s="1561"/>
      <c r="FH70" s="1561"/>
      <c r="FI70" s="1561"/>
      <c r="FJ70" s="1561"/>
      <c r="FK70" s="1561"/>
      <c r="FL70" s="1561"/>
      <c r="FM70" s="1561"/>
      <c r="FN70" s="1561"/>
      <c r="FO70" s="1561"/>
      <c r="FP70" s="1561"/>
      <c r="FQ70" s="1561"/>
      <c r="FR70" s="1561"/>
      <c r="FS70" s="1561"/>
      <c r="FT70" s="1561"/>
      <c r="FU70" s="1561"/>
      <c r="FV70" s="1561"/>
      <c r="FW70" s="1561"/>
      <c r="FX70" s="1561"/>
      <c r="FY70" s="1561"/>
      <c r="FZ70" s="1561"/>
      <c r="GA70" s="1561"/>
      <c r="GB70" s="1561"/>
      <c r="GC70" s="1561"/>
      <c r="GD70" s="1561"/>
      <c r="GE70" s="1561"/>
      <c r="GF70" s="1561"/>
      <c r="GG70" s="1561"/>
      <c r="GH70" s="1561"/>
      <c r="GI70" s="1561"/>
      <c r="GJ70" s="1561"/>
      <c r="GK70" s="1561"/>
      <c r="GL70" s="1561"/>
      <c r="GM70" s="1561"/>
      <c r="GN70" s="1561"/>
      <c r="GO70" s="1561"/>
      <c r="GP70" s="1561"/>
      <c r="GQ70" s="1561"/>
      <c r="GR70" s="1561"/>
      <c r="GS70" s="1561"/>
      <c r="GT70" s="1561"/>
      <c r="GU70" s="1561"/>
      <c r="GV70" s="1561"/>
      <c r="GW70" s="1561"/>
      <c r="GX70" s="1561"/>
      <c r="GY70" s="1561"/>
      <c r="GZ70" s="1561"/>
      <c r="HA70" s="1561"/>
      <c r="HB70" s="1561"/>
      <c r="HC70" s="1561"/>
      <c r="HD70" s="1561"/>
      <c r="HE70" s="1561"/>
      <c r="HF70" s="1561"/>
      <c r="HG70" s="1561"/>
      <c r="HH70" s="1561"/>
      <c r="HI70" s="1561"/>
      <c r="HJ70" s="1561"/>
      <c r="HK70" s="1561"/>
      <c r="HL70" s="1561"/>
      <c r="HM70" s="1561"/>
      <c r="HN70" s="1561"/>
      <c r="HO70" s="1561"/>
      <c r="HP70" s="1561"/>
      <c r="HQ70" s="1561"/>
      <c r="HR70" s="1561"/>
      <c r="HS70" s="1561"/>
      <c r="HT70" s="1561"/>
      <c r="HU70" s="1561"/>
      <c r="HV70" s="1561"/>
      <c r="HW70" s="1561"/>
      <c r="HX70" s="1561"/>
      <c r="HY70" s="1561"/>
      <c r="HZ70" s="1561"/>
      <c r="IA70" s="1561"/>
      <c r="IB70" s="1561"/>
      <c r="IC70" s="1561"/>
      <c r="ID70" s="1561"/>
      <c r="IE70" s="1561"/>
      <c r="IF70" s="1561"/>
      <c r="IG70" s="1561"/>
      <c r="IH70" s="1561"/>
      <c r="II70" s="1561"/>
      <c r="IJ70" s="1561"/>
      <c r="IK70" s="1561"/>
      <c r="IL70" s="1561"/>
      <c r="IM70" s="1561"/>
      <c r="IN70" s="1561"/>
      <c r="IO70" s="1561"/>
      <c r="IP70" s="1561"/>
      <c r="IQ70" s="1561"/>
      <c r="IR70" s="1561"/>
      <c r="IS70" s="1561"/>
      <c r="IT70" s="1561"/>
      <c r="IU70" s="1561"/>
    </row>
    <row r="71" spans="1:255">
      <c r="A71" s="2181" t="s">
        <v>1728</v>
      </c>
      <c r="B71" s="1990" t="s">
        <v>1394</v>
      </c>
      <c r="C71" s="1990" t="s">
        <v>1394</v>
      </c>
      <c r="D71" s="1990" t="s">
        <v>1394</v>
      </c>
      <c r="E71" s="1565" t="s">
        <v>3602</v>
      </c>
      <c r="F71" s="2027" t="s">
        <v>3603</v>
      </c>
      <c r="G71" s="2229"/>
      <c r="H71" s="1990" t="s">
        <v>1395</v>
      </c>
      <c r="I71" s="1990" t="s">
        <v>1395</v>
      </c>
      <c r="J71" s="1990" t="s">
        <v>1396</v>
      </c>
      <c r="K71" s="1990" t="s">
        <v>1397</v>
      </c>
      <c r="L71" s="1990" t="s">
        <v>1970</v>
      </c>
      <c r="M71" s="1565" t="s">
        <v>1731</v>
      </c>
      <c r="N71" s="2027" t="s">
        <v>3608</v>
      </c>
      <c r="O71" s="2229"/>
      <c r="P71" s="1990" t="s">
        <v>3608</v>
      </c>
      <c r="Q71" s="1990" t="s">
        <v>3608</v>
      </c>
      <c r="R71" s="1990" t="s">
        <v>1398</v>
      </c>
      <c r="S71" s="1565" t="s">
        <v>1731</v>
      </c>
      <c r="T71" s="1561"/>
      <c r="U71" s="1561"/>
      <c r="V71" s="1561"/>
      <c r="W71" s="1561"/>
      <c r="X71" s="1561"/>
      <c r="Y71" s="1561"/>
      <c r="Z71" s="1561"/>
      <c r="AA71" s="1561"/>
      <c r="AB71" s="1561"/>
      <c r="AC71" s="1561"/>
      <c r="AD71" s="1561"/>
      <c r="AE71" s="1561"/>
      <c r="AF71" s="1561"/>
      <c r="AG71" s="1561"/>
      <c r="AH71" s="1561"/>
      <c r="AI71" s="1561"/>
      <c r="AJ71" s="1561"/>
      <c r="AK71" s="1561"/>
      <c r="AL71" s="1561"/>
      <c r="AM71" s="1561"/>
      <c r="AN71" s="1561"/>
      <c r="AO71" s="1561"/>
      <c r="AP71" s="1561"/>
      <c r="AQ71" s="1561"/>
      <c r="AR71" s="1561"/>
      <c r="AS71" s="1561"/>
      <c r="AT71" s="1561"/>
      <c r="AU71" s="1561"/>
      <c r="AV71" s="1561"/>
      <c r="AW71" s="1561"/>
      <c r="AX71" s="1561"/>
      <c r="AY71" s="1561"/>
      <c r="AZ71" s="1561"/>
      <c r="BA71" s="1561"/>
      <c r="BB71" s="1561"/>
      <c r="BC71" s="1561"/>
      <c r="BD71" s="1561"/>
      <c r="BE71" s="1561"/>
      <c r="BF71" s="1561"/>
      <c r="BG71" s="1561"/>
      <c r="BH71" s="1561"/>
      <c r="BI71" s="1561"/>
      <c r="BJ71" s="1561"/>
      <c r="BK71" s="1561"/>
      <c r="BL71" s="1561"/>
      <c r="BM71" s="1561"/>
      <c r="BN71" s="1561"/>
      <c r="BO71" s="1561"/>
      <c r="BP71" s="1561"/>
      <c r="BQ71" s="1561"/>
      <c r="BR71" s="1561"/>
      <c r="BS71" s="1561"/>
      <c r="BT71" s="1561"/>
      <c r="BU71" s="1561"/>
      <c r="BV71" s="1561"/>
      <c r="BW71" s="1561"/>
      <c r="BX71" s="1561"/>
      <c r="BY71" s="1561"/>
      <c r="BZ71" s="1561"/>
      <c r="CA71" s="1561"/>
      <c r="CB71" s="1561"/>
      <c r="CC71" s="1561"/>
      <c r="CD71" s="1561"/>
      <c r="CE71" s="1561"/>
      <c r="CF71" s="1561"/>
      <c r="CG71" s="1561"/>
      <c r="CH71" s="1561"/>
      <c r="CI71" s="1561"/>
      <c r="CJ71" s="1561"/>
      <c r="CK71" s="1561"/>
      <c r="CL71" s="1561"/>
      <c r="CM71" s="1561"/>
      <c r="CN71" s="1561"/>
      <c r="CO71" s="1561"/>
      <c r="CP71" s="1561"/>
      <c r="CQ71" s="1561"/>
      <c r="CR71" s="1561"/>
      <c r="CS71" s="1561"/>
      <c r="CT71" s="1561"/>
      <c r="CU71" s="1561"/>
      <c r="CV71" s="1561"/>
      <c r="CW71" s="1561"/>
      <c r="CX71" s="1561"/>
      <c r="CY71" s="1561"/>
      <c r="CZ71" s="1561"/>
      <c r="DA71" s="1561"/>
      <c r="DB71" s="1561"/>
      <c r="DC71" s="1561"/>
      <c r="DD71" s="1561"/>
      <c r="DE71" s="1561"/>
      <c r="DF71" s="1561"/>
      <c r="DG71" s="1561"/>
      <c r="DH71" s="1561"/>
      <c r="DI71" s="1561"/>
      <c r="DJ71" s="1561"/>
      <c r="DK71" s="1561"/>
      <c r="DL71" s="1561"/>
      <c r="DM71" s="1561"/>
      <c r="DN71" s="1561"/>
      <c r="DO71" s="1561"/>
      <c r="DP71" s="1561"/>
      <c r="DQ71" s="1561"/>
      <c r="DR71" s="1561"/>
      <c r="DS71" s="1561"/>
      <c r="DT71" s="1561"/>
      <c r="DU71" s="1561"/>
      <c r="DV71" s="1561"/>
      <c r="DW71" s="1561"/>
      <c r="DX71" s="1561"/>
      <c r="DY71" s="1561"/>
      <c r="DZ71" s="1561"/>
      <c r="EA71" s="1561"/>
      <c r="EB71" s="1561"/>
      <c r="EC71" s="1561"/>
      <c r="ED71" s="1561"/>
      <c r="EE71" s="1561"/>
      <c r="EF71" s="1561"/>
      <c r="EG71" s="1561"/>
      <c r="EH71" s="1561"/>
      <c r="EI71" s="1561"/>
      <c r="EJ71" s="1561"/>
      <c r="EK71" s="1561"/>
      <c r="EL71" s="1561"/>
      <c r="EM71" s="1561"/>
      <c r="EN71" s="1561"/>
      <c r="EO71" s="1561"/>
      <c r="EP71" s="1561"/>
      <c r="EQ71" s="1561"/>
      <c r="ER71" s="1561"/>
      <c r="ES71" s="1561"/>
      <c r="ET71" s="1561"/>
      <c r="EU71" s="1561"/>
      <c r="EV71" s="1561"/>
      <c r="EW71" s="1561"/>
      <c r="EX71" s="1561"/>
      <c r="EY71" s="1561"/>
      <c r="EZ71" s="1561"/>
      <c r="FA71" s="1561"/>
      <c r="FB71" s="1561"/>
      <c r="FC71" s="1561"/>
      <c r="FD71" s="1561"/>
      <c r="FE71" s="1561"/>
      <c r="FF71" s="1561"/>
      <c r="FG71" s="1561"/>
      <c r="FH71" s="1561"/>
      <c r="FI71" s="1561"/>
      <c r="FJ71" s="1561"/>
      <c r="FK71" s="1561"/>
      <c r="FL71" s="1561"/>
      <c r="FM71" s="1561"/>
      <c r="FN71" s="1561"/>
      <c r="FO71" s="1561"/>
      <c r="FP71" s="1561"/>
      <c r="FQ71" s="1561"/>
      <c r="FR71" s="1561"/>
      <c r="FS71" s="1561"/>
      <c r="FT71" s="1561"/>
      <c r="FU71" s="1561"/>
      <c r="FV71" s="1561"/>
      <c r="FW71" s="1561"/>
      <c r="FX71" s="1561"/>
      <c r="FY71" s="1561"/>
      <c r="FZ71" s="1561"/>
      <c r="GA71" s="1561"/>
      <c r="GB71" s="1561"/>
      <c r="GC71" s="1561"/>
      <c r="GD71" s="1561"/>
      <c r="GE71" s="1561"/>
      <c r="GF71" s="1561"/>
      <c r="GG71" s="1561"/>
      <c r="GH71" s="1561"/>
      <c r="GI71" s="1561"/>
      <c r="GJ71" s="1561"/>
      <c r="GK71" s="1561"/>
      <c r="GL71" s="1561"/>
      <c r="GM71" s="1561"/>
      <c r="GN71" s="1561"/>
      <c r="GO71" s="1561"/>
      <c r="GP71" s="1561"/>
      <c r="GQ71" s="1561"/>
      <c r="GR71" s="1561"/>
      <c r="GS71" s="1561"/>
      <c r="GT71" s="1561"/>
      <c r="GU71" s="1561"/>
      <c r="GV71" s="1561"/>
      <c r="GW71" s="1561"/>
      <c r="GX71" s="1561"/>
      <c r="GY71" s="1561"/>
      <c r="GZ71" s="1561"/>
      <c r="HA71" s="1561"/>
      <c r="HB71" s="1561"/>
      <c r="HC71" s="1561"/>
      <c r="HD71" s="1561"/>
      <c r="HE71" s="1561"/>
      <c r="HF71" s="1561"/>
      <c r="HG71" s="1561"/>
      <c r="HH71" s="1561"/>
      <c r="HI71" s="1561"/>
      <c r="HJ71" s="1561"/>
      <c r="HK71" s="1561"/>
      <c r="HL71" s="1561"/>
      <c r="HM71" s="1561"/>
      <c r="HN71" s="1561"/>
      <c r="HO71" s="1561"/>
      <c r="HP71" s="1561"/>
      <c r="HQ71" s="1561"/>
      <c r="HR71" s="1561"/>
      <c r="HS71" s="1561"/>
      <c r="HT71" s="1561"/>
      <c r="HU71" s="1561"/>
      <c r="HV71" s="1561"/>
      <c r="HW71" s="1561"/>
      <c r="HX71" s="1561"/>
      <c r="HY71" s="1561"/>
      <c r="HZ71" s="1561"/>
      <c r="IA71" s="1561"/>
      <c r="IB71" s="1561"/>
      <c r="IC71" s="1561"/>
      <c r="ID71" s="1561"/>
      <c r="IE71" s="1561"/>
      <c r="IF71" s="1561"/>
      <c r="IG71" s="1561"/>
      <c r="IH71" s="1561"/>
      <c r="II71" s="1561"/>
      <c r="IJ71" s="1561"/>
      <c r="IK71" s="1561"/>
      <c r="IL71" s="1561"/>
      <c r="IM71" s="1561"/>
      <c r="IN71" s="1561"/>
      <c r="IO71" s="1561"/>
      <c r="IP71" s="1561"/>
      <c r="IQ71" s="1561"/>
      <c r="IR71" s="1561"/>
      <c r="IS71" s="1561"/>
      <c r="IT71" s="1561"/>
      <c r="IU71" s="1561"/>
    </row>
    <row r="72" spans="1:255">
      <c r="A72" s="2183" t="s">
        <v>1731</v>
      </c>
      <c r="B72" s="1557" t="s">
        <v>3021</v>
      </c>
      <c r="C72" s="1557" t="s">
        <v>3022</v>
      </c>
      <c r="D72" s="1557" t="s">
        <v>3023</v>
      </c>
      <c r="E72" s="1544" t="s">
        <v>3024</v>
      </c>
      <c r="F72" s="2226" t="s">
        <v>2346</v>
      </c>
      <c r="G72" s="2230"/>
      <c r="H72" s="1557" t="s">
        <v>2347</v>
      </c>
      <c r="I72" s="1557" t="s">
        <v>2348</v>
      </c>
      <c r="J72" s="1557" t="s">
        <v>2349</v>
      </c>
      <c r="K72" s="1557" t="s">
        <v>2350</v>
      </c>
      <c r="L72" s="1557" t="s">
        <v>2351</v>
      </c>
      <c r="M72" s="1544"/>
      <c r="N72" s="2226" t="s">
        <v>2352</v>
      </c>
      <c r="O72" s="2230"/>
      <c r="P72" s="1557" t="s">
        <v>2353</v>
      </c>
      <c r="Q72" s="1557" t="s">
        <v>181</v>
      </c>
      <c r="R72" s="1557" t="s">
        <v>182</v>
      </c>
      <c r="S72" s="1544"/>
      <c r="T72" s="1561"/>
      <c r="U72" s="1561"/>
      <c r="V72" s="1561"/>
      <c r="W72" s="1561"/>
      <c r="X72" s="1561"/>
      <c r="Y72" s="1561"/>
      <c r="Z72" s="1561"/>
      <c r="AA72" s="1561"/>
      <c r="AB72" s="1561"/>
      <c r="AC72" s="1561"/>
      <c r="AD72" s="1561"/>
      <c r="AE72" s="1561"/>
      <c r="AF72" s="1561"/>
      <c r="AG72" s="1561"/>
      <c r="AH72" s="1561"/>
      <c r="AI72" s="1561"/>
      <c r="AJ72" s="1561"/>
      <c r="AK72" s="1561"/>
      <c r="AL72" s="1561"/>
      <c r="AM72" s="1561"/>
      <c r="AN72" s="1561"/>
      <c r="AO72" s="1561"/>
      <c r="AP72" s="1561"/>
      <c r="AQ72" s="1561"/>
      <c r="AR72" s="1561"/>
      <c r="AS72" s="1561"/>
      <c r="AT72" s="1561"/>
      <c r="AU72" s="1561"/>
      <c r="AV72" s="1561"/>
      <c r="AW72" s="1561"/>
      <c r="AX72" s="1561"/>
      <c r="AY72" s="1561"/>
      <c r="AZ72" s="1561"/>
      <c r="BA72" s="1561"/>
      <c r="BB72" s="1561"/>
      <c r="BC72" s="1561"/>
      <c r="BD72" s="1561"/>
      <c r="BE72" s="1561"/>
      <c r="BF72" s="1561"/>
      <c r="BG72" s="1561"/>
      <c r="BH72" s="1561"/>
      <c r="BI72" s="1561"/>
      <c r="BJ72" s="1561"/>
      <c r="BK72" s="1561"/>
      <c r="BL72" s="1561"/>
      <c r="BM72" s="1561"/>
      <c r="BN72" s="1561"/>
      <c r="BO72" s="1561"/>
      <c r="BP72" s="1561"/>
      <c r="BQ72" s="1561"/>
      <c r="BR72" s="1561"/>
      <c r="BS72" s="1561"/>
      <c r="BT72" s="1561"/>
      <c r="BU72" s="1561"/>
      <c r="BV72" s="1561"/>
      <c r="BW72" s="1561"/>
      <c r="BX72" s="1561"/>
      <c r="BY72" s="1561"/>
      <c r="BZ72" s="1561"/>
      <c r="CA72" s="1561"/>
      <c r="CB72" s="1561"/>
      <c r="CC72" s="1561"/>
      <c r="CD72" s="1561"/>
      <c r="CE72" s="1561"/>
      <c r="CF72" s="1561"/>
      <c r="CG72" s="1561"/>
      <c r="CH72" s="1561"/>
      <c r="CI72" s="1561"/>
      <c r="CJ72" s="1561"/>
      <c r="CK72" s="1561"/>
      <c r="CL72" s="1561"/>
      <c r="CM72" s="1561"/>
      <c r="CN72" s="1561"/>
      <c r="CO72" s="1561"/>
      <c r="CP72" s="1561"/>
      <c r="CQ72" s="1561"/>
      <c r="CR72" s="1561"/>
      <c r="CS72" s="1561"/>
      <c r="CT72" s="1561"/>
      <c r="CU72" s="1561"/>
      <c r="CV72" s="1561"/>
      <c r="CW72" s="1561"/>
      <c r="CX72" s="1561"/>
      <c r="CY72" s="1561"/>
      <c r="CZ72" s="1561"/>
      <c r="DA72" s="1561"/>
      <c r="DB72" s="1561"/>
      <c r="DC72" s="1561"/>
      <c r="DD72" s="1561"/>
      <c r="DE72" s="1561"/>
      <c r="DF72" s="1561"/>
      <c r="DG72" s="1561"/>
      <c r="DH72" s="1561"/>
      <c r="DI72" s="1561"/>
      <c r="DJ72" s="1561"/>
      <c r="DK72" s="1561"/>
      <c r="DL72" s="1561"/>
      <c r="DM72" s="1561"/>
      <c r="DN72" s="1561"/>
      <c r="DO72" s="1561"/>
      <c r="DP72" s="1561"/>
      <c r="DQ72" s="1561"/>
      <c r="DR72" s="1561"/>
      <c r="DS72" s="1561"/>
      <c r="DT72" s="1561"/>
      <c r="DU72" s="1561"/>
      <c r="DV72" s="1561"/>
      <c r="DW72" s="1561"/>
      <c r="DX72" s="1561"/>
      <c r="DY72" s="1561"/>
      <c r="DZ72" s="1561"/>
      <c r="EA72" s="1561"/>
      <c r="EB72" s="1561"/>
      <c r="EC72" s="1561"/>
      <c r="ED72" s="1561"/>
      <c r="EE72" s="1561"/>
      <c r="EF72" s="1561"/>
      <c r="EG72" s="1561"/>
      <c r="EH72" s="1561"/>
      <c r="EI72" s="1561"/>
      <c r="EJ72" s="1561"/>
      <c r="EK72" s="1561"/>
      <c r="EL72" s="1561"/>
      <c r="EM72" s="1561"/>
      <c r="EN72" s="1561"/>
      <c r="EO72" s="1561"/>
      <c r="EP72" s="1561"/>
      <c r="EQ72" s="1561"/>
      <c r="ER72" s="1561"/>
      <c r="ES72" s="1561"/>
      <c r="ET72" s="1561"/>
      <c r="EU72" s="1561"/>
      <c r="EV72" s="1561"/>
      <c r="EW72" s="1561"/>
      <c r="EX72" s="1561"/>
      <c r="EY72" s="1561"/>
      <c r="EZ72" s="1561"/>
      <c r="FA72" s="1561"/>
      <c r="FB72" s="1561"/>
      <c r="FC72" s="1561"/>
      <c r="FD72" s="1561"/>
      <c r="FE72" s="1561"/>
      <c r="FF72" s="1561"/>
      <c r="FG72" s="1561"/>
      <c r="FH72" s="1561"/>
      <c r="FI72" s="1561"/>
      <c r="FJ72" s="1561"/>
      <c r="FK72" s="1561"/>
      <c r="FL72" s="1561"/>
      <c r="FM72" s="1561"/>
      <c r="FN72" s="1561"/>
      <c r="FO72" s="1561"/>
      <c r="FP72" s="1561"/>
      <c r="FQ72" s="1561"/>
      <c r="FR72" s="1561"/>
      <c r="FS72" s="1561"/>
      <c r="FT72" s="1561"/>
      <c r="FU72" s="1561"/>
      <c r="FV72" s="1561"/>
      <c r="FW72" s="1561"/>
      <c r="FX72" s="1561"/>
      <c r="FY72" s="1561"/>
      <c r="FZ72" s="1561"/>
      <c r="GA72" s="1561"/>
      <c r="GB72" s="1561"/>
      <c r="GC72" s="1561"/>
      <c r="GD72" s="1561"/>
      <c r="GE72" s="1561"/>
      <c r="GF72" s="1561"/>
      <c r="GG72" s="1561"/>
      <c r="GH72" s="1561"/>
      <c r="GI72" s="1561"/>
      <c r="GJ72" s="1561"/>
      <c r="GK72" s="1561"/>
      <c r="GL72" s="1561"/>
      <c r="GM72" s="1561"/>
      <c r="GN72" s="1561"/>
      <c r="GO72" s="1561"/>
      <c r="GP72" s="1561"/>
      <c r="GQ72" s="1561"/>
      <c r="GR72" s="1561"/>
      <c r="GS72" s="1561"/>
      <c r="GT72" s="1561"/>
      <c r="GU72" s="1561"/>
      <c r="GV72" s="1561"/>
      <c r="GW72" s="1561"/>
      <c r="GX72" s="1561"/>
      <c r="GY72" s="1561"/>
      <c r="GZ72" s="1561"/>
      <c r="HA72" s="1561"/>
      <c r="HB72" s="1561"/>
      <c r="HC72" s="1561"/>
      <c r="HD72" s="1561"/>
      <c r="HE72" s="1561"/>
      <c r="HF72" s="1561"/>
      <c r="HG72" s="1561"/>
      <c r="HH72" s="1561"/>
      <c r="HI72" s="1561"/>
      <c r="HJ72" s="1561"/>
      <c r="HK72" s="1561"/>
      <c r="HL72" s="1561"/>
      <c r="HM72" s="1561"/>
      <c r="HN72" s="1561"/>
      <c r="HO72" s="1561"/>
      <c r="HP72" s="1561"/>
      <c r="HQ72" s="1561"/>
      <c r="HR72" s="1561"/>
      <c r="HS72" s="1561"/>
      <c r="HT72" s="1561"/>
      <c r="HU72" s="1561"/>
      <c r="HV72" s="1561"/>
      <c r="HW72" s="1561"/>
      <c r="HX72" s="1561"/>
      <c r="HY72" s="1561"/>
      <c r="HZ72" s="1561"/>
      <c r="IA72" s="1561"/>
      <c r="IB72" s="1561"/>
      <c r="IC72" s="1561"/>
      <c r="ID72" s="1561"/>
      <c r="IE72" s="1561"/>
      <c r="IF72" s="1561"/>
      <c r="IG72" s="1561"/>
      <c r="IH72" s="1561"/>
      <c r="II72" s="1561"/>
      <c r="IJ72" s="1561"/>
      <c r="IK72" s="1561"/>
      <c r="IL72" s="1561"/>
      <c r="IM72" s="1561"/>
      <c r="IN72" s="1561"/>
      <c r="IO72" s="1561"/>
      <c r="IP72" s="1561"/>
      <c r="IQ72" s="1561"/>
      <c r="IR72" s="1561"/>
      <c r="IS72" s="1561"/>
      <c r="IT72" s="1561"/>
      <c r="IU72" s="1561"/>
    </row>
    <row r="73" spans="1:255">
      <c r="A73" s="2183" t="s">
        <v>1399</v>
      </c>
      <c r="B73" s="1543" t="s">
        <v>5746</v>
      </c>
      <c r="C73" s="1543" t="s">
        <v>5784</v>
      </c>
      <c r="D73" s="1543" t="s">
        <v>5784</v>
      </c>
      <c r="E73" s="1906" t="s">
        <v>5789</v>
      </c>
      <c r="F73" s="1542" t="s">
        <v>5790</v>
      </c>
      <c r="G73" s="1543"/>
      <c r="H73" s="1543"/>
      <c r="I73" s="1543" t="s">
        <v>5785</v>
      </c>
      <c r="J73" s="1543"/>
      <c r="K73" s="1878"/>
      <c r="L73" s="1878"/>
      <c r="M73" s="1917" t="s">
        <v>1399</v>
      </c>
      <c r="N73" s="1542"/>
      <c r="O73" s="1857"/>
      <c r="P73" s="1857"/>
      <c r="Q73" s="1857">
        <v>185</v>
      </c>
      <c r="R73" s="1857">
        <f t="shared" ref="R73:R136" si="1">SUM(O73:Q73)</f>
        <v>185</v>
      </c>
      <c r="S73" s="1917" t="s">
        <v>1399</v>
      </c>
      <c r="T73" s="1561"/>
      <c r="U73" s="1561"/>
      <c r="V73" s="1561"/>
      <c r="W73" s="1561"/>
      <c r="X73" s="1561"/>
      <c r="Y73" s="1561"/>
      <c r="Z73" s="1561"/>
      <c r="AA73" s="1561"/>
      <c r="AB73" s="1561"/>
      <c r="AC73" s="1561"/>
      <c r="AD73" s="1561"/>
      <c r="AE73" s="1561"/>
      <c r="AF73" s="1561"/>
      <c r="AG73" s="1561"/>
      <c r="AH73" s="1561"/>
      <c r="AI73" s="1561"/>
      <c r="AJ73" s="1561"/>
      <c r="AK73" s="1561"/>
      <c r="AL73" s="1561"/>
      <c r="AM73" s="1561"/>
      <c r="AN73" s="1561"/>
      <c r="AO73" s="1561"/>
      <c r="AP73" s="1561"/>
      <c r="AQ73" s="1561"/>
      <c r="AR73" s="1561"/>
      <c r="AS73" s="1561"/>
      <c r="AT73" s="1561"/>
      <c r="AU73" s="1561"/>
      <c r="AV73" s="1561"/>
      <c r="AW73" s="1561"/>
      <c r="AX73" s="1561"/>
      <c r="AY73" s="1561"/>
      <c r="AZ73" s="1561"/>
      <c r="BA73" s="1561"/>
      <c r="BB73" s="1561"/>
      <c r="BC73" s="1561"/>
      <c r="BD73" s="1561"/>
      <c r="BE73" s="1561"/>
      <c r="BF73" s="1561"/>
      <c r="BG73" s="1561"/>
      <c r="BH73" s="1561"/>
      <c r="BI73" s="1561"/>
      <c r="BJ73" s="1561"/>
      <c r="BK73" s="1561"/>
      <c r="BL73" s="1561"/>
      <c r="BM73" s="1561"/>
      <c r="BN73" s="1561"/>
      <c r="BO73" s="1561"/>
      <c r="BP73" s="1561"/>
      <c r="BQ73" s="1561"/>
      <c r="BR73" s="1561"/>
      <c r="BS73" s="1561"/>
      <c r="BT73" s="1561"/>
      <c r="BU73" s="1561"/>
      <c r="BV73" s="1561"/>
      <c r="BW73" s="1561"/>
      <c r="BX73" s="1561"/>
      <c r="BY73" s="1561"/>
      <c r="BZ73" s="1561"/>
      <c r="CA73" s="1561"/>
      <c r="CB73" s="1561"/>
      <c r="CC73" s="1561"/>
      <c r="CD73" s="1561"/>
      <c r="CE73" s="1561"/>
      <c r="CF73" s="1561"/>
      <c r="CG73" s="1561"/>
      <c r="CH73" s="1561"/>
      <c r="CI73" s="1561"/>
      <c r="CJ73" s="1561"/>
      <c r="CK73" s="1561"/>
      <c r="CL73" s="1561"/>
      <c r="CM73" s="1561"/>
      <c r="CN73" s="1561"/>
      <c r="CO73" s="1561"/>
      <c r="CP73" s="1561"/>
      <c r="CQ73" s="1561"/>
      <c r="CR73" s="1561"/>
      <c r="CS73" s="1561"/>
      <c r="CT73" s="1561"/>
      <c r="CU73" s="1561"/>
      <c r="CV73" s="1561"/>
      <c r="CW73" s="1561"/>
      <c r="CX73" s="1561"/>
      <c r="CY73" s="1561"/>
      <c r="CZ73" s="1561"/>
      <c r="DA73" s="1561"/>
      <c r="DB73" s="1561"/>
      <c r="DC73" s="1561"/>
      <c r="DD73" s="1561"/>
      <c r="DE73" s="1561"/>
      <c r="DF73" s="1561"/>
      <c r="DG73" s="1561"/>
      <c r="DH73" s="1561"/>
      <c r="DI73" s="1561"/>
      <c r="DJ73" s="1561"/>
      <c r="DK73" s="1561"/>
      <c r="DL73" s="1561"/>
      <c r="DM73" s="1561"/>
      <c r="DN73" s="1561"/>
      <c r="DO73" s="1561"/>
      <c r="DP73" s="1561"/>
      <c r="DQ73" s="1561"/>
      <c r="DR73" s="1561"/>
      <c r="DS73" s="1561"/>
      <c r="DT73" s="1561"/>
      <c r="DU73" s="1561"/>
      <c r="DV73" s="1561"/>
      <c r="DW73" s="1561"/>
      <c r="DX73" s="1561"/>
      <c r="DY73" s="1561"/>
      <c r="DZ73" s="1561"/>
      <c r="EA73" s="1561"/>
      <c r="EB73" s="1561"/>
      <c r="EC73" s="1561"/>
      <c r="ED73" s="1561"/>
      <c r="EE73" s="1561"/>
      <c r="EF73" s="1561"/>
      <c r="EG73" s="1561"/>
      <c r="EH73" s="1561"/>
      <c r="EI73" s="1561"/>
      <c r="EJ73" s="1561"/>
      <c r="EK73" s="1561"/>
      <c r="EL73" s="1561"/>
      <c r="EM73" s="1561"/>
      <c r="EN73" s="1561"/>
      <c r="EO73" s="1561"/>
      <c r="EP73" s="1561"/>
      <c r="EQ73" s="1561"/>
      <c r="ER73" s="1561"/>
      <c r="ES73" s="1561"/>
      <c r="ET73" s="1561"/>
      <c r="EU73" s="1561"/>
      <c r="EV73" s="1561"/>
      <c r="EW73" s="1561"/>
      <c r="EX73" s="1561"/>
      <c r="EY73" s="1561"/>
      <c r="EZ73" s="1561"/>
      <c r="FA73" s="1561"/>
      <c r="FB73" s="1561"/>
      <c r="FC73" s="1561"/>
      <c r="FD73" s="1561"/>
      <c r="FE73" s="1561"/>
      <c r="FF73" s="1561"/>
      <c r="FG73" s="1561"/>
      <c r="FH73" s="1561"/>
      <c r="FI73" s="1561"/>
      <c r="FJ73" s="1561"/>
      <c r="FK73" s="1561"/>
      <c r="FL73" s="1561"/>
      <c r="FM73" s="1561"/>
      <c r="FN73" s="1561"/>
      <c r="FO73" s="1561"/>
      <c r="FP73" s="1561"/>
      <c r="FQ73" s="1561"/>
      <c r="FR73" s="1561"/>
      <c r="FS73" s="1561"/>
      <c r="FT73" s="1561"/>
      <c r="FU73" s="1561"/>
      <c r="FV73" s="1561"/>
      <c r="FW73" s="1561"/>
      <c r="FX73" s="1561"/>
      <c r="FY73" s="1561"/>
      <c r="FZ73" s="1561"/>
      <c r="GA73" s="1561"/>
      <c r="GB73" s="1561"/>
      <c r="GC73" s="1561"/>
      <c r="GD73" s="1561"/>
      <c r="GE73" s="1561"/>
      <c r="GF73" s="1561"/>
      <c r="GG73" s="1561"/>
      <c r="GH73" s="1561"/>
      <c r="GI73" s="1561"/>
      <c r="GJ73" s="1561"/>
      <c r="GK73" s="1561"/>
      <c r="GL73" s="1561"/>
      <c r="GM73" s="1561"/>
      <c r="GN73" s="1561"/>
      <c r="GO73" s="1561"/>
      <c r="GP73" s="1561"/>
      <c r="GQ73" s="1561"/>
      <c r="GR73" s="1561"/>
      <c r="GS73" s="1561"/>
      <c r="GT73" s="1561"/>
      <c r="GU73" s="1561"/>
      <c r="GV73" s="1561"/>
      <c r="GW73" s="1561"/>
      <c r="GX73" s="1561"/>
      <c r="GY73" s="1561"/>
      <c r="GZ73" s="1561"/>
      <c r="HA73" s="1561"/>
      <c r="HB73" s="1561"/>
      <c r="HC73" s="1561"/>
      <c r="HD73" s="1561"/>
      <c r="HE73" s="1561"/>
      <c r="HF73" s="1561"/>
      <c r="HG73" s="1561"/>
      <c r="HH73" s="1561"/>
      <c r="HI73" s="1561"/>
      <c r="HJ73" s="1561"/>
      <c r="HK73" s="1561"/>
      <c r="HL73" s="1561"/>
      <c r="HM73" s="1561"/>
      <c r="HN73" s="1561"/>
      <c r="HO73" s="1561"/>
      <c r="HP73" s="1561"/>
      <c r="HQ73" s="1561"/>
      <c r="HR73" s="1561"/>
      <c r="HS73" s="1561"/>
      <c r="HT73" s="1561"/>
      <c r="HU73" s="1561"/>
      <c r="HV73" s="1561"/>
      <c r="HW73" s="1561"/>
      <c r="HX73" s="1561"/>
      <c r="HY73" s="1561"/>
      <c r="HZ73" s="1561"/>
      <c r="IA73" s="1561"/>
      <c r="IB73" s="1561"/>
      <c r="IC73" s="1561"/>
      <c r="ID73" s="1561"/>
      <c r="IE73" s="1561"/>
      <c r="IF73" s="1561"/>
      <c r="IG73" s="1561"/>
      <c r="IH73" s="1561"/>
      <c r="II73" s="1561"/>
      <c r="IJ73" s="1561"/>
      <c r="IK73" s="1561"/>
      <c r="IL73" s="1561"/>
      <c r="IM73" s="1561"/>
      <c r="IN73" s="1561"/>
      <c r="IO73" s="1561"/>
      <c r="IP73" s="1561"/>
      <c r="IQ73" s="1561"/>
      <c r="IR73" s="1561"/>
      <c r="IS73" s="1561"/>
      <c r="IT73" s="1561"/>
      <c r="IU73" s="1561"/>
    </row>
    <row r="74" spans="1:255">
      <c r="A74" s="2183" t="s">
        <v>1400</v>
      </c>
      <c r="B74" s="1543" t="s">
        <v>5747</v>
      </c>
      <c r="C74" s="1543" t="s">
        <v>5784</v>
      </c>
      <c r="D74" s="1543" t="s">
        <v>5784</v>
      </c>
      <c r="E74" s="1906" t="s">
        <v>5789</v>
      </c>
      <c r="F74" s="2879" t="s">
        <v>5790</v>
      </c>
      <c r="G74" s="1543"/>
      <c r="H74" s="1543" t="s">
        <v>5791</v>
      </c>
      <c r="I74" s="1543" t="s">
        <v>5785</v>
      </c>
      <c r="J74" s="1543"/>
      <c r="K74" s="1878"/>
      <c r="L74" s="1878"/>
      <c r="M74" s="1917" t="s">
        <v>1400</v>
      </c>
      <c r="N74" s="1542" t="s">
        <v>1788</v>
      </c>
      <c r="O74" s="1878"/>
      <c r="P74" s="1878"/>
      <c r="Q74" s="1878">
        <v>339</v>
      </c>
      <c r="R74" s="1878">
        <f t="shared" si="1"/>
        <v>339</v>
      </c>
      <c r="S74" s="1917" t="s">
        <v>1400</v>
      </c>
      <c r="T74" s="1561"/>
      <c r="U74" s="1561"/>
      <c r="V74" s="1561"/>
      <c r="W74" s="1561"/>
      <c r="X74" s="1561"/>
      <c r="Y74" s="1561"/>
      <c r="Z74" s="1561"/>
      <c r="AA74" s="1561"/>
      <c r="AB74" s="1561"/>
      <c r="AC74" s="1561"/>
      <c r="AD74" s="1561"/>
      <c r="AE74" s="1561"/>
      <c r="AF74" s="1561"/>
      <c r="AG74" s="1561"/>
      <c r="AH74" s="1561"/>
      <c r="AI74" s="1561"/>
      <c r="AJ74" s="1561"/>
      <c r="AK74" s="1561"/>
      <c r="AL74" s="1561"/>
      <c r="AM74" s="1561"/>
      <c r="AN74" s="1561"/>
      <c r="AO74" s="1561"/>
      <c r="AP74" s="1561"/>
      <c r="AQ74" s="1561"/>
      <c r="AR74" s="1561"/>
      <c r="AS74" s="1561"/>
      <c r="AT74" s="1561"/>
      <c r="AU74" s="1561"/>
      <c r="AV74" s="1561"/>
      <c r="AW74" s="1561"/>
      <c r="AX74" s="1561"/>
      <c r="AY74" s="1561"/>
      <c r="AZ74" s="1561"/>
      <c r="BA74" s="1561"/>
      <c r="BB74" s="1561"/>
      <c r="BC74" s="1561"/>
      <c r="BD74" s="1561"/>
      <c r="BE74" s="1561"/>
      <c r="BF74" s="1561"/>
      <c r="BG74" s="1561"/>
      <c r="BH74" s="1561"/>
      <c r="BI74" s="1561"/>
      <c r="BJ74" s="1561"/>
      <c r="BK74" s="1561"/>
      <c r="BL74" s="1561"/>
      <c r="BM74" s="1561"/>
      <c r="BN74" s="1561"/>
      <c r="BO74" s="1561"/>
      <c r="BP74" s="1561"/>
      <c r="BQ74" s="1561"/>
      <c r="BR74" s="1561"/>
      <c r="BS74" s="1561"/>
      <c r="BT74" s="1561"/>
      <c r="BU74" s="1561"/>
      <c r="BV74" s="1561"/>
      <c r="BW74" s="1561"/>
      <c r="BX74" s="1561"/>
      <c r="BY74" s="1561"/>
      <c r="BZ74" s="1561"/>
      <c r="CA74" s="1561"/>
      <c r="CB74" s="1561"/>
      <c r="CC74" s="1561"/>
      <c r="CD74" s="1561"/>
      <c r="CE74" s="1561"/>
      <c r="CF74" s="1561"/>
      <c r="CG74" s="1561"/>
      <c r="CH74" s="1561"/>
      <c r="CI74" s="1561"/>
      <c r="CJ74" s="1561"/>
      <c r="CK74" s="1561"/>
      <c r="CL74" s="1561"/>
      <c r="CM74" s="1561"/>
      <c r="CN74" s="1561"/>
      <c r="CO74" s="1561"/>
      <c r="CP74" s="1561"/>
      <c r="CQ74" s="1561"/>
      <c r="CR74" s="1561"/>
      <c r="CS74" s="1561"/>
      <c r="CT74" s="1561"/>
      <c r="CU74" s="1561"/>
      <c r="CV74" s="1561"/>
      <c r="CW74" s="1561"/>
      <c r="CX74" s="1561"/>
      <c r="CY74" s="1561"/>
      <c r="CZ74" s="1561"/>
      <c r="DA74" s="1561"/>
      <c r="DB74" s="1561"/>
      <c r="DC74" s="1561"/>
      <c r="DD74" s="1561"/>
      <c r="DE74" s="1561"/>
      <c r="DF74" s="1561"/>
      <c r="DG74" s="1561"/>
      <c r="DH74" s="1561"/>
      <c r="DI74" s="1561"/>
      <c r="DJ74" s="1561"/>
      <c r="DK74" s="1561"/>
      <c r="DL74" s="1561"/>
      <c r="DM74" s="1561"/>
      <c r="DN74" s="1561"/>
      <c r="DO74" s="1561"/>
      <c r="DP74" s="1561"/>
      <c r="DQ74" s="1561"/>
      <c r="DR74" s="1561"/>
      <c r="DS74" s="1561"/>
      <c r="DT74" s="1561"/>
      <c r="DU74" s="1561"/>
      <c r="DV74" s="1561"/>
      <c r="DW74" s="1561"/>
      <c r="DX74" s="1561"/>
      <c r="DY74" s="1561"/>
      <c r="DZ74" s="1561"/>
      <c r="EA74" s="1561"/>
      <c r="EB74" s="1561"/>
      <c r="EC74" s="1561"/>
      <c r="ED74" s="1561"/>
      <c r="EE74" s="1561"/>
      <c r="EF74" s="1561"/>
      <c r="EG74" s="1561"/>
      <c r="EH74" s="1561"/>
      <c r="EI74" s="1561"/>
      <c r="EJ74" s="1561"/>
      <c r="EK74" s="1561"/>
      <c r="EL74" s="1561"/>
      <c r="EM74" s="1561"/>
      <c r="EN74" s="1561"/>
      <c r="EO74" s="1561"/>
      <c r="EP74" s="1561"/>
      <c r="EQ74" s="1561"/>
      <c r="ER74" s="1561"/>
      <c r="ES74" s="1561"/>
      <c r="ET74" s="1561"/>
      <c r="EU74" s="1561"/>
      <c r="EV74" s="1561"/>
      <c r="EW74" s="1561"/>
      <c r="EX74" s="1561"/>
      <c r="EY74" s="1561"/>
      <c r="EZ74" s="1561"/>
      <c r="FA74" s="1561"/>
      <c r="FB74" s="1561"/>
      <c r="FC74" s="1561"/>
      <c r="FD74" s="1561"/>
      <c r="FE74" s="1561"/>
      <c r="FF74" s="1561"/>
      <c r="FG74" s="1561"/>
      <c r="FH74" s="1561"/>
      <c r="FI74" s="1561"/>
      <c r="FJ74" s="1561"/>
      <c r="FK74" s="1561"/>
      <c r="FL74" s="1561"/>
      <c r="FM74" s="1561"/>
      <c r="FN74" s="1561"/>
      <c r="FO74" s="1561"/>
      <c r="FP74" s="1561"/>
      <c r="FQ74" s="1561"/>
      <c r="FR74" s="1561"/>
      <c r="FS74" s="1561"/>
      <c r="FT74" s="1561"/>
      <c r="FU74" s="1561"/>
      <c r="FV74" s="1561"/>
      <c r="FW74" s="1561"/>
      <c r="FX74" s="1561"/>
      <c r="FY74" s="1561"/>
      <c r="FZ74" s="1561"/>
      <c r="GA74" s="1561"/>
      <c r="GB74" s="1561"/>
      <c r="GC74" s="1561"/>
      <c r="GD74" s="1561"/>
      <c r="GE74" s="1561"/>
      <c r="GF74" s="1561"/>
      <c r="GG74" s="1561"/>
      <c r="GH74" s="1561"/>
      <c r="GI74" s="1561"/>
      <c r="GJ74" s="1561"/>
      <c r="GK74" s="1561"/>
      <c r="GL74" s="1561"/>
      <c r="GM74" s="1561"/>
      <c r="GN74" s="1561"/>
      <c r="GO74" s="1561"/>
      <c r="GP74" s="1561"/>
      <c r="GQ74" s="1561"/>
      <c r="GR74" s="1561"/>
      <c r="GS74" s="1561"/>
      <c r="GT74" s="1561"/>
      <c r="GU74" s="1561"/>
      <c r="GV74" s="1561"/>
      <c r="GW74" s="1561"/>
      <c r="GX74" s="1561"/>
      <c r="GY74" s="1561"/>
      <c r="GZ74" s="1561"/>
      <c r="HA74" s="1561"/>
      <c r="HB74" s="1561"/>
      <c r="HC74" s="1561"/>
      <c r="HD74" s="1561"/>
      <c r="HE74" s="1561"/>
      <c r="HF74" s="1561"/>
      <c r="HG74" s="1561"/>
      <c r="HH74" s="1561"/>
      <c r="HI74" s="1561"/>
      <c r="HJ74" s="1561"/>
      <c r="HK74" s="1561"/>
      <c r="HL74" s="1561"/>
      <c r="HM74" s="1561"/>
      <c r="HN74" s="1561"/>
      <c r="HO74" s="1561"/>
      <c r="HP74" s="1561"/>
      <c r="HQ74" s="1561"/>
      <c r="HR74" s="1561"/>
      <c r="HS74" s="1561"/>
      <c r="HT74" s="1561"/>
      <c r="HU74" s="1561"/>
      <c r="HV74" s="1561"/>
      <c r="HW74" s="1561"/>
      <c r="HX74" s="1561"/>
      <c r="HY74" s="1561"/>
      <c r="HZ74" s="1561"/>
      <c r="IA74" s="1561"/>
      <c r="IB74" s="1561"/>
      <c r="IC74" s="1561"/>
      <c r="ID74" s="1561"/>
      <c r="IE74" s="1561"/>
      <c r="IF74" s="1561"/>
      <c r="IG74" s="1561"/>
      <c r="IH74" s="1561"/>
      <c r="II74" s="1561"/>
      <c r="IJ74" s="1561"/>
      <c r="IK74" s="1561"/>
      <c r="IL74" s="1561"/>
      <c r="IM74" s="1561"/>
      <c r="IN74" s="1561"/>
      <c r="IO74" s="1561"/>
      <c r="IP74" s="1561"/>
      <c r="IQ74" s="1561"/>
      <c r="IR74" s="1561"/>
      <c r="IS74" s="1561"/>
      <c r="IT74" s="1561"/>
      <c r="IU74" s="1561"/>
    </row>
    <row r="75" spans="1:255">
      <c r="A75" s="2183" t="s">
        <v>1401</v>
      </c>
      <c r="B75" s="1543" t="s">
        <v>5748</v>
      </c>
      <c r="C75" s="1543" t="s">
        <v>5784</v>
      </c>
      <c r="D75" s="1543" t="s">
        <v>5784</v>
      </c>
      <c r="E75" s="1906" t="s">
        <v>5789</v>
      </c>
      <c r="F75" s="2879" t="s">
        <v>5790</v>
      </c>
      <c r="G75" s="1543"/>
      <c r="H75" s="1543" t="s">
        <v>5791</v>
      </c>
      <c r="I75" s="1543" t="s">
        <v>5785</v>
      </c>
      <c r="J75" s="1543"/>
      <c r="K75" s="1878"/>
      <c r="L75" s="1878"/>
      <c r="M75" s="1917" t="s">
        <v>1401</v>
      </c>
      <c r="N75" s="1542"/>
      <c r="O75" s="1878"/>
      <c r="P75" s="1878"/>
      <c r="Q75" s="1878">
        <v>8524</v>
      </c>
      <c r="R75" s="1878">
        <f t="shared" si="1"/>
        <v>8524</v>
      </c>
      <c r="S75" s="1917" t="s">
        <v>1401</v>
      </c>
      <c r="T75" s="1561"/>
      <c r="U75" s="1561"/>
      <c r="V75" s="1561"/>
      <c r="W75" s="1561"/>
      <c r="X75" s="1561"/>
      <c r="Y75" s="1561"/>
      <c r="Z75" s="1561"/>
      <c r="AA75" s="1561"/>
      <c r="AB75" s="1561"/>
      <c r="AC75" s="1561"/>
      <c r="AD75" s="1561"/>
      <c r="AE75" s="1561"/>
      <c r="AF75" s="1561"/>
      <c r="AG75" s="1561"/>
      <c r="AH75" s="1561"/>
      <c r="AI75" s="1561"/>
      <c r="AJ75" s="1561"/>
      <c r="AK75" s="1561"/>
      <c r="AL75" s="1561"/>
      <c r="AM75" s="1561"/>
      <c r="AN75" s="1561"/>
      <c r="AO75" s="1561"/>
      <c r="AP75" s="1561"/>
      <c r="AQ75" s="1561"/>
      <c r="AR75" s="1561"/>
      <c r="AS75" s="1561"/>
      <c r="AT75" s="1561"/>
      <c r="AU75" s="1561"/>
      <c r="AV75" s="1561"/>
      <c r="AW75" s="1561"/>
      <c r="AX75" s="1561"/>
      <c r="AY75" s="1561"/>
      <c r="AZ75" s="1561"/>
      <c r="BA75" s="1561"/>
      <c r="BB75" s="1561"/>
      <c r="BC75" s="1561"/>
      <c r="BD75" s="1561"/>
      <c r="BE75" s="1561"/>
      <c r="BF75" s="1561"/>
      <c r="BG75" s="1561"/>
      <c r="BH75" s="1561"/>
      <c r="BI75" s="1561"/>
      <c r="BJ75" s="1561"/>
      <c r="BK75" s="1561"/>
      <c r="BL75" s="1561"/>
      <c r="BM75" s="1561"/>
      <c r="BN75" s="1561"/>
      <c r="BO75" s="1561"/>
      <c r="BP75" s="1561"/>
      <c r="BQ75" s="1561"/>
      <c r="BR75" s="1561"/>
      <c r="BS75" s="1561"/>
      <c r="BT75" s="1561"/>
      <c r="BU75" s="1561"/>
      <c r="BV75" s="1561"/>
      <c r="BW75" s="1561"/>
      <c r="BX75" s="1561"/>
      <c r="BY75" s="1561"/>
      <c r="BZ75" s="1561"/>
      <c r="CA75" s="1561"/>
      <c r="CB75" s="1561"/>
      <c r="CC75" s="1561"/>
      <c r="CD75" s="1561"/>
      <c r="CE75" s="1561"/>
      <c r="CF75" s="1561"/>
      <c r="CG75" s="1561"/>
      <c r="CH75" s="1561"/>
      <c r="CI75" s="1561"/>
      <c r="CJ75" s="1561"/>
      <c r="CK75" s="1561"/>
      <c r="CL75" s="1561"/>
      <c r="CM75" s="1561"/>
      <c r="CN75" s="1561"/>
      <c r="CO75" s="1561"/>
      <c r="CP75" s="1561"/>
      <c r="CQ75" s="1561"/>
      <c r="CR75" s="1561"/>
      <c r="CS75" s="1561"/>
      <c r="CT75" s="1561"/>
      <c r="CU75" s="1561"/>
      <c r="CV75" s="1561"/>
      <c r="CW75" s="1561"/>
      <c r="CX75" s="1561"/>
      <c r="CY75" s="1561"/>
      <c r="CZ75" s="1561"/>
      <c r="DA75" s="1561"/>
      <c r="DB75" s="1561"/>
      <c r="DC75" s="1561"/>
      <c r="DD75" s="1561"/>
      <c r="DE75" s="1561"/>
      <c r="DF75" s="1561"/>
      <c r="DG75" s="1561"/>
      <c r="DH75" s="1561"/>
      <c r="DI75" s="1561"/>
      <c r="DJ75" s="1561"/>
      <c r="DK75" s="1561"/>
      <c r="DL75" s="1561"/>
      <c r="DM75" s="1561"/>
      <c r="DN75" s="1561"/>
      <c r="DO75" s="1561"/>
      <c r="DP75" s="1561"/>
      <c r="DQ75" s="1561"/>
      <c r="DR75" s="1561"/>
      <c r="DS75" s="1561"/>
      <c r="DT75" s="1561"/>
      <c r="DU75" s="1561"/>
      <c r="DV75" s="1561"/>
      <c r="DW75" s="1561"/>
      <c r="DX75" s="1561"/>
      <c r="DY75" s="1561"/>
      <c r="DZ75" s="1561"/>
      <c r="EA75" s="1561"/>
      <c r="EB75" s="1561"/>
      <c r="EC75" s="1561"/>
      <c r="ED75" s="1561"/>
      <c r="EE75" s="1561"/>
      <c r="EF75" s="1561"/>
      <c r="EG75" s="1561"/>
      <c r="EH75" s="1561"/>
      <c r="EI75" s="1561"/>
      <c r="EJ75" s="1561"/>
      <c r="EK75" s="1561"/>
      <c r="EL75" s="1561"/>
      <c r="EM75" s="1561"/>
      <c r="EN75" s="1561"/>
      <c r="EO75" s="1561"/>
      <c r="EP75" s="1561"/>
      <c r="EQ75" s="1561"/>
      <c r="ER75" s="1561"/>
      <c r="ES75" s="1561"/>
      <c r="ET75" s="1561"/>
      <c r="EU75" s="1561"/>
      <c r="EV75" s="1561"/>
      <c r="EW75" s="1561"/>
      <c r="EX75" s="1561"/>
      <c r="EY75" s="1561"/>
      <c r="EZ75" s="1561"/>
      <c r="FA75" s="1561"/>
      <c r="FB75" s="1561"/>
      <c r="FC75" s="1561"/>
      <c r="FD75" s="1561"/>
      <c r="FE75" s="1561"/>
      <c r="FF75" s="1561"/>
      <c r="FG75" s="1561"/>
      <c r="FH75" s="1561"/>
      <c r="FI75" s="1561"/>
      <c r="FJ75" s="1561"/>
      <c r="FK75" s="1561"/>
      <c r="FL75" s="1561"/>
      <c r="FM75" s="1561"/>
      <c r="FN75" s="1561"/>
      <c r="FO75" s="1561"/>
      <c r="FP75" s="1561"/>
      <c r="FQ75" s="1561"/>
      <c r="FR75" s="1561"/>
      <c r="FS75" s="1561"/>
      <c r="FT75" s="1561"/>
      <c r="FU75" s="1561"/>
      <c r="FV75" s="1561"/>
      <c r="FW75" s="1561"/>
      <c r="FX75" s="1561"/>
      <c r="FY75" s="1561"/>
      <c r="FZ75" s="1561"/>
      <c r="GA75" s="1561"/>
      <c r="GB75" s="1561"/>
      <c r="GC75" s="1561"/>
      <c r="GD75" s="1561"/>
      <c r="GE75" s="1561"/>
      <c r="GF75" s="1561"/>
      <c r="GG75" s="1561"/>
      <c r="GH75" s="1561"/>
      <c r="GI75" s="1561"/>
      <c r="GJ75" s="1561"/>
      <c r="GK75" s="1561"/>
      <c r="GL75" s="1561"/>
      <c r="GM75" s="1561"/>
      <c r="GN75" s="1561"/>
      <c r="GO75" s="1561"/>
      <c r="GP75" s="1561"/>
      <c r="GQ75" s="1561"/>
      <c r="GR75" s="1561"/>
      <c r="GS75" s="1561"/>
      <c r="GT75" s="1561"/>
      <c r="GU75" s="1561"/>
      <c r="GV75" s="1561"/>
      <c r="GW75" s="1561"/>
      <c r="GX75" s="1561"/>
      <c r="GY75" s="1561"/>
      <c r="GZ75" s="1561"/>
      <c r="HA75" s="1561"/>
      <c r="HB75" s="1561"/>
      <c r="HC75" s="1561"/>
      <c r="HD75" s="1561"/>
      <c r="HE75" s="1561"/>
      <c r="HF75" s="1561"/>
      <c r="HG75" s="1561"/>
      <c r="HH75" s="1561"/>
      <c r="HI75" s="1561"/>
      <c r="HJ75" s="1561"/>
      <c r="HK75" s="1561"/>
      <c r="HL75" s="1561"/>
      <c r="HM75" s="1561"/>
      <c r="HN75" s="1561"/>
      <c r="HO75" s="1561"/>
      <c r="HP75" s="1561"/>
      <c r="HQ75" s="1561"/>
      <c r="HR75" s="1561"/>
      <c r="HS75" s="1561"/>
      <c r="HT75" s="1561"/>
      <c r="HU75" s="1561"/>
      <c r="HV75" s="1561"/>
      <c r="HW75" s="1561"/>
      <c r="HX75" s="1561"/>
      <c r="HY75" s="1561"/>
      <c r="HZ75" s="1561"/>
      <c r="IA75" s="1561"/>
      <c r="IB75" s="1561"/>
      <c r="IC75" s="1561"/>
      <c r="ID75" s="1561"/>
      <c r="IE75" s="1561"/>
      <c r="IF75" s="1561"/>
      <c r="IG75" s="1561"/>
      <c r="IH75" s="1561"/>
      <c r="II75" s="1561"/>
      <c r="IJ75" s="1561"/>
      <c r="IK75" s="1561"/>
      <c r="IL75" s="1561"/>
      <c r="IM75" s="1561"/>
      <c r="IN75" s="1561"/>
      <c r="IO75" s="1561"/>
      <c r="IP75" s="1561"/>
      <c r="IQ75" s="1561"/>
      <c r="IR75" s="1561"/>
      <c r="IS75" s="1561"/>
      <c r="IT75" s="1561"/>
      <c r="IU75" s="1561"/>
    </row>
    <row r="76" spans="1:255">
      <c r="A76" s="2183" t="s">
        <v>1402</v>
      </c>
      <c r="B76" s="1543" t="s">
        <v>5749</v>
      </c>
      <c r="C76" s="1543" t="s">
        <v>5784</v>
      </c>
      <c r="D76" s="1543" t="s">
        <v>5784</v>
      </c>
      <c r="E76" s="1906" t="s">
        <v>5789</v>
      </c>
      <c r="F76" s="2879" t="s">
        <v>5790</v>
      </c>
      <c r="G76" s="1543"/>
      <c r="H76" s="1543" t="s">
        <v>5791</v>
      </c>
      <c r="I76" s="1543" t="s">
        <v>5785</v>
      </c>
      <c r="J76" s="1543"/>
      <c r="K76" s="1878"/>
      <c r="L76" s="1878"/>
      <c r="M76" s="1917" t="s">
        <v>1402</v>
      </c>
      <c r="N76" s="1542"/>
      <c r="O76" s="1878"/>
      <c r="P76" s="1878"/>
      <c r="Q76" s="1878">
        <v>30379</v>
      </c>
      <c r="R76" s="1878">
        <f t="shared" si="1"/>
        <v>30379</v>
      </c>
      <c r="S76" s="1917" t="s">
        <v>1402</v>
      </c>
      <c r="T76" s="1561"/>
      <c r="U76" s="1561"/>
      <c r="V76" s="1561"/>
      <c r="W76" s="1561"/>
      <c r="X76" s="1561"/>
      <c r="Y76" s="1561"/>
      <c r="Z76" s="1561"/>
      <c r="AA76" s="1561"/>
      <c r="AB76" s="1561"/>
      <c r="AC76" s="1561"/>
      <c r="AD76" s="1561"/>
      <c r="AE76" s="1561"/>
      <c r="AF76" s="1561"/>
      <c r="AG76" s="1561"/>
      <c r="AH76" s="1561"/>
      <c r="AI76" s="1561"/>
      <c r="AJ76" s="1561"/>
      <c r="AK76" s="1561"/>
      <c r="AL76" s="1561"/>
      <c r="AM76" s="1561"/>
      <c r="AN76" s="1561"/>
      <c r="AO76" s="1561"/>
      <c r="AP76" s="1561"/>
      <c r="AQ76" s="1561"/>
      <c r="AR76" s="1561"/>
      <c r="AS76" s="1561"/>
      <c r="AT76" s="1561"/>
      <c r="AU76" s="1561"/>
      <c r="AV76" s="1561"/>
      <c r="AW76" s="1561"/>
      <c r="AX76" s="1561"/>
      <c r="AY76" s="1561"/>
      <c r="AZ76" s="1561"/>
      <c r="BA76" s="1561"/>
      <c r="BB76" s="1561"/>
      <c r="BC76" s="1561"/>
      <c r="BD76" s="1561"/>
      <c r="BE76" s="1561"/>
      <c r="BF76" s="1561"/>
      <c r="BG76" s="1561"/>
      <c r="BH76" s="1561"/>
      <c r="BI76" s="1561"/>
      <c r="BJ76" s="1561"/>
      <c r="BK76" s="1561"/>
      <c r="BL76" s="1561"/>
      <c r="BM76" s="1561"/>
      <c r="BN76" s="1561"/>
      <c r="BO76" s="1561"/>
      <c r="BP76" s="1561"/>
      <c r="BQ76" s="1561"/>
      <c r="BR76" s="1561"/>
      <c r="BS76" s="1561"/>
      <c r="BT76" s="1561"/>
      <c r="BU76" s="1561"/>
      <c r="BV76" s="1561"/>
      <c r="BW76" s="1561"/>
      <c r="BX76" s="1561"/>
      <c r="BY76" s="1561"/>
      <c r="BZ76" s="1561"/>
      <c r="CA76" s="1561"/>
      <c r="CB76" s="1561"/>
      <c r="CC76" s="1561"/>
      <c r="CD76" s="1561"/>
      <c r="CE76" s="1561"/>
      <c r="CF76" s="1561"/>
      <c r="CG76" s="1561"/>
      <c r="CH76" s="1561"/>
      <c r="CI76" s="1561"/>
      <c r="CJ76" s="1561"/>
      <c r="CK76" s="1561"/>
      <c r="CL76" s="1561"/>
      <c r="CM76" s="1561"/>
      <c r="CN76" s="1561"/>
      <c r="CO76" s="1561"/>
      <c r="CP76" s="1561"/>
      <c r="CQ76" s="1561"/>
      <c r="CR76" s="1561"/>
      <c r="CS76" s="1561"/>
      <c r="CT76" s="1561"/>
      <c r="CU76" s="1561"/>
      <c r="CV76" s="1561"/>
      <c r="CW76" s="1561"/>
      <c r="CX76" s="1561"/>
      <c r="CY76" s="1561"/>
      <c r="CZ76" s="1561"/>
      <c r="DA76" s="1561"/>
      <c r="DB76" s="1561"/>
      <c r="DC76" s="1561"/>
      <c r="DD76" s="1561"/>
      <c r="DE76" s="1561"/>
      <c r="DF76" s="1561"/>
      <c r="DG76" s="1561"/>
      <c r="DH76" s="1561"/>
      <c r="DI76" s="1561"/>
      <c r="DJ76" s="1561"/>
      <c r="DK76" s="1561"/>
      <c r="DL76" s="1561"/>
      <c r="DM76" s="1561"/>
      <c r="DN76" s="1561"/>
      <c r="DO76" s="1561"/>
      <c r="DP76" s="1561"/>
      <c r="DQ76" s="1561"/>
      <c r="DR76" s="1561"/>
      <c r="DS76" s="1561"/>
      <c r="DT76" s="1561"/>
      <c r="DU76" s="1561"/>
      <c r="DV76" s="1561"/>
      <c r="DW76" s="1561"/>
      <c r="DX76" s="1561"/>
      <c r="DY76" s="1561"/>
      <c r="DZ76" s="1561"/>
      <c r="EA76" s="1561"/>
      <c r="EB76" s="1561"/>
      <c r="EC76" s="1561"/>
      <c r="ED76" s="1561"/>
      <c r="EE76" s="1561"/>
      <c r="EF76" s="1561"/>
      <c r="EG76" s="1561"/>
      <c r="EH76" s="1561"/>
      <c r="EI76" s="1561"/>
      <c r="EJ76" s="1561"/>
      <c r="EK76" s="1561"/>
      <c r="EL76" s="1561"/>
      <c r="EM76" s="1561"/>
      <c r="EN76" s="1561"/>
      <c r="EO76" s="1561"/>
      <c r="EP76" s="1561"/>
      <c r="EQ76" s="1561"/>
      <c r="ER76" s="1561"/>
      <c r="ES76" s="1561"/>
      <c r="ET76" s="1561"/>
      <c r="EU76" s="1561"/>
      <c r="EV76" s="1561"/>
      <c r="EW76" s="1561"/>
      <c r="EX76" s="1561"/>
      <c r="EY76" s="1561"/>
      <c r="EZ76" s="1561"/>
      <c r="FA76" s="1561"/>
      <c r="FB76" s="1561"/>
      <c r="FC76" s="1561"/>
      <c r="FD76" s="1561"/>
      <c r="FE76" s="1561"/>
      <c r="FF76" s="1561"/>
      <c r="FG76" s="1561"/>
      <c r="FH76" s="1561"/>
      <c r="FI76" s="1561"/>
      <c r="FJ76" s="1561"/>
      <c r="FK76" s="1561"/>
      <c r="FL76" s="1561"/>
      <c r="FM76" s="1561"/>
      <c r="FN76" s="1561"/>
      <c r="FO76" s="1561"/>
      <c r="FP76" s="1561"/>
      <c r="FQ76" s="1561"/>
      <c r="FR76" s="1561"/>
      <c r="FS76" s="1561"/>
      <c r="FT76" s="1561"/>
      <c r="FU76" s="1561"/>
      <c r="FV76" s="1561"/>
      <c r="FW76" s="1561"/>
      <c r="FX76" s="1561"/>
      <c r="FY76" s="1561"/>
      <c r="FZ76" s="1561"/>
      <c r="GA76" s="1561"/>
      <c r="GB76" s="1561"/>
      <c r="GC76" s="1561"/>
      <c r="GD76" s="1561"/>
      <c r="GE76" s="1561"/>
      <c r="GF76" s="1561"/>
      <c r="GG76" s="1561"/>
      <c r="GH76" s="1561"/>
      <c r="GI76" s="1561"/>
      <c r="GJ76" s="1561"/>
      <c r="GK76" s="1561"/>
      <c r="GL76" s="1561"/>
      <c r="GM76" s="1561"/>
      <c r="GN76" s="1561"/>
      <c r="GO76" s="1561"/>
      <c r="GP76" s="1561"/>
      <c r="GQ76" s="1561"/>
      <c r="GR76" s="1561"/>
      <c r="GS76" s="1561"/>
      <c r="GT76" s="1561"/>
      <c r="GU76" s="1561"/>
      <c r="GV76" s="1561"/>
      <c r="GW76" s="1561"/>
      <c r="GX76" s="1561"/>
      <c r="GY76" s="1561"/>
      <c r="GZ76" s="1561"/>
      <c r="HA76" s="1561"/>
      <c r="HB76" s="1561"/>
      <c r="HC76" s="1561"/>
      <c r="HD76" s="1561"/>
      <c r="HE76" s="1561"/>
      <c r="HF76" s="1561"/>
      <c r="HG76" s="1561"/>
      <c r="HH76" s="1561"/>
      <c r="HI76" s="1561"/>
      <c r="HJ76" s="1561"/>
      <c r="HK76" s="1561"/>
      <c r="HL76" s="1561"/>
      <c r="HM76" s="1561"/>
      <c r="HN76" s="1561"/>
      <c r="HO76" s="1561"/>
      <c r="HP76" s="1561"/>
      <c r="HQ76" s="1561"/>
      <c r="HR76" s="1561"/>
      <c r="HS76" s="1561"/>
      <c r="HT76" s="1561"/>
      <c r="HU76" s="1561"/>
      <c r="HV76" s="1561"/>
      <c r="HW76" s="1561"/>
      <c r="HX76" s="1561"/>
      <c r="HY76" s="1561"/>
      <c r="HZ76" s="1561"/>
      <c r="IA76" s="1561"/>
      <c r="IB76" s="1561"/>
      <c r="IC76" s="1561"/>
      <c r="ID76" s="1561"/>
      <c r="IE76" s="1561"/>
      <c r="IF76" s="1561"/>
      <c r="IG76" s="1561"/>
      <c r="IH76" s="1561"/>
      <c r="II76" s="1561"/>
      <c r="IJ76" s="1561"/>
      <c r="IK76" s="1561"/>
      <c r="IL76" s="1561"/>
      <c r="IM76" s="1561"/>
      <c r="IN76" s="1561"/>
      <c r="IO76" s="1561"/>
      <c r="IP76" s="1561"/>
      <c r="IQ76" s="1561"/>
      <c r="IR76" s="1561"/>
      <c r="IS76" s="1561"/>
      <c r="IT76" s="1561"/>
      <c r="IU76" s="1561"/>
    </row>
    <row r="77" spans="1:255">
      <c r="A77" s="2183" t="s">
        <v>1403</v>
      </c>
      <c r="B77" s="1543" t="s">
        <v>5750</v>
      </c>
      <c r="C77" s="1543" t="s">
        <v>5784</v>
      </c>
      <c r="D77" s="1543" t="s">
        <v>5784</v>
      </c>
      <c r="E77" s="1906" t="s">
        <v>5789</v>
      </c>
      <c r="F77" s="2879" t="s">
        <v>5790</v>
      </c>
      <c r="G77" s="1543"/>
      <c r="H77" s="1543" t="s">
        <v>5791</v>
      </c>
      <c r="I77" s="1543" t="s">
        <v>5785</v>
      </c>
      <c r="J77" s="1543"/>
      <c r="K77" s="1878"/>
      <c r="L77" s="1878"/>
      <c r="M77" s="1917" t="s">
        <v>1403</v>
      </c>
      <c r="N77" s="1542"/>
      <c r="O77" s="1878"/>
      <c r="P77" s="1878"/>
      <c r="Q77" s="1878">
        <v>705</v>
      </c>
      <c r="R77" s="1878">
        <f t="shared" si="1"/>
        <v>705</v>
      </c>
      <c r="S77" s="1917" t="s">
        <v>1403</v>
      </c>
      <c r="T77" s="1561"/>
      <c r="U77" s="1561"/>
      <c r="V77" s="1561"/>
      <c r="W77" s="1561"/>
      <c r="X77" s="1561"/>
      <c r="Y77" s="1561"/>
      <c r="Z77" s="1561"/>
      <c r="AA77" s="1561"/>
      <c r="AB77" s="1561"/>
      <c r="AC77" s="1561"/>
      <c r="AD77" s="1561"/>
      <c r="AE77" s="1561"/>
      <c r="AF77" s="1561"/>
      <c r="AG77" s="1561"/>
      <c r="AH77" s="1561"/>
      <c r="AI77" s="1561"/>
      <c r="AJ77" s="1561"/>
      <c r="AK77" s="1561"/>
      <c r="AL77" s="1561"/>
      <c r="AM77" s="1561"/>
      <c r="AN77" s="1561"/>
      <c r="AO77" s="1561"/>
      <c r="AP77" s="1561"/>
      <c r="AQ77" s="1561"/>
      <c r="AR77" s="1561"/>
      <c r="AS77" s="1561"/>
      <c r="AT77" s="1561"/>
      <c r="AU77" s="1561"/>
      <c r="AV77" s="1561"/>
      <c r="AW77" s="1561"/>
      <c r="AX77" s="1561"/>
      <c r="AY77" s="1561"/>
      <c r="AZ77" s="1561"/>
      <c r="BA77" s="1561"/>
      <c r="BB77" s="1561"/>
      <c r="BC77" s="1561"/>
      <c r="BD77" s="1561"/>
      <c r="BE77" s="1561"/>
      <c r="BF77" s="1561"/>
      <c r="BG77" s="1561"/>
      <c r="BH77" s="1561"/>
      <c r="BI77" s="1561"/>
      <c r="BJ77" s="1561"/>
      <c r="BK77" s="1561"/>
      <c r="BL77" s="1561"/>
      <c r="BM77" s="1561"/>
      <c r="BN77" s="1561"/>
      <c r="BO77" s="1561"/>
      <c r="BP77" s="1561"/>
      <c r="BQ77" s="1561"/>
      <c r="BR77" s="1561"/>
      <c r="BS77" s="1561"/>
      <c r="BT77" s="1561"/>
      <c r="BU77" s="1561"/>
      <c r="BV77" s="1561"/>
      <c r="BW77" s="1561"/>
      <c r="BX77" s="1561"/>
      <c r="BY77" s="1561"/>
      <c r="BZ77" s="1561"/>
      <c r="CA77" s="1561"/>
      <c r="CB77" s="1561"/>
      <c r="CC77" s="1561"/>
      <c r="CD77" s="1561"/>
      <c r="CE77" s="1561"/>
      <c r="CF77" s="1561"/>
      <c r="CG77" s="1561"/>
      <c r="CH77" s="1561"/>
      <c r="CI77" s="1561"/>
      <c r="CJ77" s="1561"/>
      <c r="CK77" s="1561"/>
      <c r="CL77" s="1561"/>
      <c r="CM77" s="1561"/>
      <c r="CN77" s="1561"/>
      <c r="CO77" s="1561"/>
      <c r="CP77" s="1561"/>
      <c r="CQ77" s="1561"/>
      <c r="CR77" s="1561"/>
      <c r="CS77" s="1561"/>
      <c r="CT77" s="1561"/>
      <c r="CU77" s="1561"/>
      <c r="CV77" s="1561"/>
      <c r="CW77" s="1561"/>
      <c r="CX77" s="1561"/>
      <c r="CY77" s="1561"/>
      <c r="CZ77" s="1561"/>
      <c r="DA77" s="1561"/>
      <c r="DB77" s="1561"/>
      <c r="DC77" s="1561"/>
      <c r="DD77" s="1561"/>
      <c r="DE77" s="1561"/>
      <c r="DF77" s="1561"/>
      <c r="DG77" s="1561"/>
      <c r="DH77" s="1561"/>
      <c r="DI77" s="1561"/>
      <c r="DJ77" s="1561"/>
      <c r="DK77" s="1561"/>
      <c r="DL77" s="1561"/>
      <c r="DM77" s="1561"/>
      <c r="DN77" s="1561"/>
      <c r="DO77" s="1561"/>
      <c r="DP77" s="1561"/>
      <c r="DQ77" s="1561"/>
      <c r="DR77" s="1561"/>
      <c r="DS77" s="1561"/>
      <c r="DT77" s="1561"/>
      <c r="DU77" s="1561"/>
      <c r="DV77" s="1561"/>
      <c r="DW77" s="1561"/>
      <c r="DX77" s="1561"/>
      <c r="DY77" s="1561"/>
      <c r="DZ77" s="1561"/>
      <c r="EA77" s="1561"/>
      <c r="EB77" s="1561"/>
      <c r="EC77" s="1561"/>
      <c r="ED77" s="1561"/>
      <c r="EE77" s="1561"/>
      <c r="EF77" s="1561"/>
      <c r="EG77" s="1561"/>
      <c r="EH77" s="1561"/>
      <c r="EI77" s="1561"/>
      <c r="EJ77" s="1561"/>
      <c r="EK77" s="1561"/>
      <c r="EL77" s="1561"/>
      <c r="EM77" s="1561"/>
      <c r="EN77" s="1561"/>
      <c r="EO77" s="1561"/>
      <c r="EP77" s="1561"/>
      <c r="EQ77" s="1561"/>
      <c r="ER77" s="1561"/>
      <c r="ES77" s="1561"/>
      <c r="ET77" s="1561"/>
      <c r="EU77" s="1561"/>
      <c r="EV77" s="1561"/>
      <c r="EW77" s="1561"/>
      <c r="EX77" s="1561"/>
      <c r="EY77" s="1561"/>
      <c r="EZ77" s="1561"/>
      <c r="FA77" s="1561"/>
      <c r="FB77" s="1561"/>
      <c r="FC77" s="1561"/>
      <c r="FD77" s="1561"/>
      <c r="FE77" s="1561"/>
      <c r="FF77" s="1561"/>
      <c r="FG77" s="1561"/>
      <c r="FH77" s="1561"/>
      <c r="FI77" s="1561"/>
      <c r="FJ77" s="1561"/>
      <c r="FK77" s="1561"/>
      <c r="FL77" s="1561"/>
      <c r="FM77" s="1561"/>
      <c r="FN77" s="1561"/>
      <c r="FO77" s="1561"/>
      <c r="FP77" s="1561"/>
      <c r="FQ77" s="1561"/>
      <c r="FR77" s="1561"/>
      <c r="FS77" s="1561"/>
      <c r="FT77" s="1561"/>
      <c r="FU77" s="1561"/>
      <c r="FV77" s="1561"/>
      <c r="FW77" s="1561"/>
      <c r="FX77" s="1561"/>
      <c r="FY77" s="1561"/>
      <c r="FZ77" s="1561"/>
      <c r="GA77" s="1561"/>
      <c r="GB77" s="1561"/>
      <c r="GC77" s="1561"/>
      <c r="GD77" s="1561"/>
      <c r="GE77" s="1561"/>
      <c r="GF77" s="1561"/>
      <c r="GG77" s="1561"/>
      <c r="GH77" s="1561"/>
      <c r="GI77" s="1561"/>
      <c r="GJ77" s="1561"/>
      <c r="GK77" s="1561"/>
      <c r="GL77" s="1561"/>
      <c r="GM77" s="1561"/>
      <c r="GN77" s="1561"/>
      <c r="GO77" s="1561"/>
      <c r="GP77" s="1561"/>
      <c r="GQ77" s="1561"/>
      <c r="GR77" s="1561"/>
      <c r="GS77" s="1561"/>
      <c r="GT77" s="1561"/>
      <c r="GU77" s="1561"/>
      <c r="GV77" s="1561"/>
      <c r="GW77" s="1561"/>
      <c r="GX77" s="1561"/>
      <c r="GY77" s="1561"/>
      <c r="GZ77" s="1561"/>
      <c r="HA77" s="1561"/>
      <c r="HB77" s="1561"/>
      <c r="HC77" s="1561"/>
      <c r="HD77" s="1561"/>
      <c r="HE77" s="1561"/>
      <c r="HF77" s="1561"/>
      <c r="HG77" s="1561"/>
      <c r="HH77" s="1561"/>
      <c r="HI77" s="1561"/>
      <c r="HJ77" s="1561"/>
      <c r="HK77" s="1561"/>
      <c r="HL77" s="1561"/>
      <c r="HM77" s="1561"/>
      <c r="HN77" s="1561"/>
      <c r="HO77" s="1561"/>
      <c r="HP77" s="1561"/>
      <c r="HQ77" s="1561"/>
      <c r="HR77" s="1561"/>
      <c r="HS77" s="1561"/>
      <c r="HT77" s="1561"/>
      <c r="HU77" s="1561"/>
      <c r="HV77" s="1561"/>
      <c r="HW77" s="1561"/>
      <c r="HX77" s="1561"/>
      <c r="HY77" s="1561"/>
      <c r="HZ77" s="1561"/>
      <c r="IA77" s="1561"/>
      <c r="IB77" s="1561"/>
      <c r="IC77" s="1561"/>
      <c r="ID77" s="1561"/>
      <c r="IE77" s="1561"/>
      <c r="IF77" s="1561"/>
      <c r="IG77" s="1561"/>
      <c r="IH77" s="1561"/>
      <c r="II77" s="1561"/>
      <c r="IJ77" s="1561"/>
      <c r="IK77" s="1561"/>
      <c r="IL77" s="1561"/>
      <c r="IM77" s="1561"/>
      <c r="IN77" s="1561"/>
      <c r="IO77" s="1561"/>
      <c r="IP77" s="1561"/>
      <c r="IQ77" s="1561"/>
      <c r="IR77" s="1561"/>
      <c r="IS77" s="1561"/>
      <c r="IT77" s="1561"/>
      <c r="IU77" s="1561"/>
    </row>
    <row r="78" spans="1:255">
      <c r="A78" s="2183" t="s">
        <v>1404</v>
      </c>
      <c r="B78" s="1543" t="s">
        <v>5751</v>
      </c>
      <c r="C78" s="1543" t="s">
        <v>5784</v>
      </c>
      <c r="D78" s="1543" t="s">
        <v>5784</v>
      </c>
      <c r="E78" s="1906" t="s">
        <v>5789</v>
      </c>
      <c r="F78" s="2879" t="s">
        <v>5790</v>
      </c>
      <c r="G78" s="1543"/>
      <c r="H78" s="1543" t="s">
        <v>5791</v>
      </c>
      <c r="I78" s="1543" t="s">
        <v>5785</v>
      </c>
      <c r="J78" s="1543"/>
      <c r="K78" s="1878"/>
      <c r="L78" s="1878"/>
      <c r="M78" s="1917" t="s">
        <v>1404</v>
      </c>
      <c r="N78" s="1542"/>
      <c r="O78" s="1878"/>
      <c r="P78" s="1878"/>
      <c r="Q78" s="1878">
        <v>1093</v>
      </c>
      <c r="R78" s="1878">
        <f t="shared" si="1"/>
        <v>1093</v>
      </c>
      <c r="S78" s="1917" t="s">
        <v>1404</v>
      </c>
      <c r="T78" s="1561"/>
      <c r="U78" s="1561"/>
      <c r="V78" s="1561"/>
      <c r="W78" s="1561"/>
      <c r="X78" s="1561"/>
      <c r="Y78" s="1561"/>
      <c r="Z78" s="1561"/>
      <c r="AA78" s="1561"/>
      <c r="AB78" s="1561"/>
      <c r="AC78" s="1561"/>
      <c r="AD78" s="1561"/>
      <c r="AE78" s="1561"/>
      <c r="AF78" s="1561"/>
      <c r="AG78" s="1561"/>
      <c r="AH78" s="1561"/>
      <c r="AI78" s="1561"/>
      <c r="AJ78" s="1561"/>
      <c r="AK78" s="1561"/>
      <c r="AL78" s="1561"/>
      <c r="AM78" s="1561"/>
      <c r="AN78" s="1561"/>
      <c r="AO78" s="1561"/>
      <c r="AP78" s="1561"/>
      <c r="AQ78" s="1561"/>
      <c r="AR78" s="1561"/>
      <c r="AS78" s="1561"/>
      <c r="AT78" s="1561"/>
      <c r="AU78" s="1561"/>
      <c r="AV78" s="1561"/>
      <c r="AW78" s="1561"/>
      <c r="AX78" s="1561"/>
      <c r="AY78" s="1561"/>
      <c r="AZ78" s="1561"/>
      <c r="BA78" s="1561"/>
      <c r="BB78" s="1561"/>
      <c r="BC78" s="1561"/>
      <c r="BD78" s="1561"/>
      <c r="BE78" s="1561"/>
      <c r="BF78" s="1561"/>
      <c r="BG78" s="1561"/>
      <c r="BH78" s="1561"/>
      <c r="BI78" s="1561"/>
      <c r="BJ78" s="1561"/>
      <c r="BK78" s="1561"/>
      <c r="BL78" s="1561"/>
      <c r="BM78" s="1561"/>
      <c r="BN78" s="1561"/>
      <c r="BO78" s="1561"/>
      <c r="BP78" s="1561"/>
      <c r="BQ78" s="1561"/>
      <c r="BR78" s="1561"/>
      <c r="BS78" s="1561"/>
      <c r="BT78" s="1561"/>
      <c r="BU78" s="1561"/>
      <c r="BV78" s="1561"/>
      <c r="BW78" s="1561"/>
      <c r="BX78" s="1561"/>
      <c r="BY78" s="1561"/>
      <c r="BZ78" s="1561"/>
      <c r="CA78" s="1561"/>
      <c r="CB78" s="1561"/>
      <c r="CC78" s="1561"/>
      <c r="CD78" s="1561"/>
      <c r="CE78" s="1561"/>
      <c r="CF78" s="1561"/>
      <c r="CG78" s="1561"/>
      <c r="CH78" s="1561"/>
      <c r="CI78" s="1561"/>
      <c r="CJ78" s="1561"/>
      <c r="CK78" s="1561"/>
      <c r="CL78" s="1561"/>
      <c r="CM78" s="1561"/>
      <c r="CN78" s="1561"/>
      <c r="CO78" s="1561"/>
      <c r="CP78" s="1561"/>
      <c r="CQ78" s="1561"/>
      <c r="CR78" s="1561"/>
      <c r="CS78" s="1561"/>
      <c r="CT78" s="1561"/>
      <c r="CU78" s="1561"/>
      <c r="CV78" s="1561"/>
      <c r="CW78" s="1561"/>
      <c r="CX78" s="1561"/>
      <c r="CY78" s="1561"/>
      <c r="CZ78" s="1561"/>
      <c r="DA78" s="1561"/>
      <c r="DB78" s="1561"/>
      <c r="DC78" s="1561"/>
      <c r="DD78" s="1561"/>
      <c r="DE78" s="1561"/>
      <c r="DF78" s="1561"/>
      <c r="DG78" s="1561"/>
      <c r="DH78" s="1561"/>
      <c r="DI78" s="1561"/>
      <c r="DJ78" s="1561"/>
      <c r="DK78" s="1561"/>
      <c r="DL78" s="1561"/>
      <c r="DM78" s="1561"/>
      <c r="DN78" s="1561"/>
      <c r="DO78" s="1561"/>
      <c r="DP78" s="1561"/>
      <c r="DQ78" s="1561"/>
      <c r="DR78" s="1561"/>
      <c r="DS78" s="1561"/>
      <c r="DT78" s="1561"/>
      <c r="DU78" s="1561"/>
      <c r="DV78" s="1561"/>
      <c r="DW78" s="1561"/>
      <c r="DX78" s="1561"/>
      <c r="DY78" s="1561"/>
      <c r="DZ78" s="1561"/>
      <c r="EA78" s="1561"/>
      <c r="EB78" s="1561"/>
      <c r="EC78" s="1561"/>
      <c r="ED78" s="1561"/>
      <c r="EE78" s="1561"/>
      <c r="EF78" s="1561"/>
      <c r="EG78" s="1561"/>
      <c r="EH78" s="1561"/>
      <c r="EI78" s="1561"/>
      <c r="EJ78" s="1561"/>
      <c r="EK78" s="1561"/>
      <c r="EL78" s="1561"/>
      <c r="EM78" s="1561"/>
      <c r="EN78" s="1561"/>
      <c r="EO78" s="1561"/>
      <c r="EP78" s="1561"/>
      <c r="EQ78" s="1561"/>
      <c r="ER78" s="1561"/>
      <c r="ES78" s="1561"/>
      <c r="ET78" s="1561"/>
      <c r="EU78" s="1561"/>
      <c r="EV78" s="1561"/>
      <c r="EW78" s="1561"/>
      <c r="EX78" s="1561"/>
      <c r="EY78" s="1561"/>
      <c r="EZ78" s="1561"/>
      <c r="FA78" s="1561"/>
      <c r="FB78" s="1561"/>
      <c r="FC78" s="1561"/>
      <c r="FD78" s="1561"/>
      <c r="FE78" s="1561"/>
      <c r="FF78" s="1561"/>
      <c r="FG78" s="1561"/>
      <c r="FH78" s="1561"/>
      <c r="FI78" s="1561"/>
      <c r="FJ78" s="1561"/>
      <c r="FK78" s="1561"/>
      <c r="FL78" s="1561"/>
      <c r="FM78" s="1561"/>
      <c r="FN78" s="1561"/>
      <c r="FO78" s="1561"/>
      <c r="FP78" s="1561"/>
      <c r="FQ78" s="1561"/>
      <c r="FR78" s="1561"/>
      <c r="FS78" s="1561"/>
      <c r="FT78" s="1561"/>
      <c r="FU78" s="1561"/>
      <c r="FV78" s="1561"/>
      <c r="FW78" s="1561"/>
      <c r="FX78" s="1561"/>
      <c r="FY78" s="1561"/>
      <c r="FZ78" s="1561"/>
      <c r="GA78" s="1561"/>
      <c r="GB78" s="1561"/>
      <c r="GC78" s="1561"/>
      <c r="GD78" s="1561"/>
      <c r="GE78" s="1561"/>
      <c r="GF78" s="1561"/>
      <c r="GG78" s="1561"/>
      <c r="GH78" s="1561"/>
      <c r="GI78" s="1561"/>
      <c r="GJ78" s="1561"/>
      <c r="GK78" s="1561"/>
      <c r="GL78" s="1561"/>
      <c r="GM78" s="1561"/>
      <c r="GN78" s="1561"/>
      <c r="GO78" s="1561"/>
      <c r="GP78" s="1561"/>
      <c r="GQ78" s="1561"/>
      <c r="GR78" s="1561"/>
      <c r="GS78" s="1561"/>
      <c r="GT78" s="1561"/>
      <c r="GU78" s="1561"/>
      <c r="GV78" s="1561"/>
      <c r="GW78" s="1561"/>
      <c r="GX78" s="1561"/>
      <c r="GY78" s="1561"/>
      <c r="GZ78" s="1561"/>
      <c r="HA78" s="1561"/>
      <c r="HB78" s="1561"/>
      <c r="HC78" s="1561"/>
      <c r="HD78" s="1561"/>
      <c r="HE78" s="1561"/>
      <c r="HF78" s="1561"/>
      <c r="HG78" s="1561"/>
      <c r="HH78" s="1561"/>
      <c r="HI78" s="1561"/>
      <c r="HJ78" s="1561"/>
      <c r="HK78" s="1561"/>
      <c r="HL78" s="1561"/>
      <c r="HM78" s="1561"/>
      <c r="HN78" s="1561"/>
      <c r="HO78" s="1561"/>
      <c r="HP78" s="1561"/>
      <c r="HQ78" s="1561"/>
      <c r="HR78" s="1561"/>
      <c r="HS78" s="1561"/>
      <c r="HT78" s="1561"/>
      <c r="HU78" s="1561"/>
      <c r="HV78" s="1561"/>
      <c r="HW78" s="1561"/>
      <c r="HX78" s="1561"/>
      <c r="HY78" s="1561"/>
      <c r="HZ78" s="1561"/>
      <c r="IA78" s="1561"/>
      <c r="IB78" s="1561"/>
      <c r="IC78" s="1561"/>
      <c r="ID78" s="1561"/>
      <c r="IE78" s="1561"/>
      <c r="IF78" s="1561"/>
      <c r="IG78" s="1561"/>
      <c r="IH78" s="1561"/>
      <c r="II78" s="1561"/>
      <c r="IJ78" s="1561"/>
      <c r="IK78" s="1561"/>
      <c r="IL78" s="1561"/>
      <c r="IM78" s="1561"/>
      <c r="IN78" s="1561"/>
      <c r="IO78" s="1561"/>
      <c r="IP78" s="1561"/>
      <c r="IQ78" s="1561"/>
      <c r="IR78" s="1561"/>
      <c r="IS78" s="1561"/>
      <c r="IT78" s="1561"/>
      <c r="IU78" s="1561"/>
    </row>
    <row r="79" spans="1:255">
      <c r="A79" s="2183" t="s">
        <v>1405</v>
      </c>
      <c r="B79" s="1543" t="s">
        <v>5752</v>
      </c>
      <c r="C79" s="1543" t="s">
        <v>5784</v>
      </c>
      <c r="D79" s="1543" t="s">
        <v>5784</v>
      </c>
      <c r="E79" s="1906" t="s">
        <v>5789</v>
      </c>
      <c r="F79" s="2879" t="s">
        <v>5790</v>
      </c>
      <c r="G79" s="1543"/>
      <c r="H79" s="1543" t="s">
        <v>5791</v>
      </c>
      <c r="I79" s="1543" t="s">
        <v>5785</v>
      </c>
      <c r="J79" s="1543"/>
      <c r="K79" s="1878"/>
      <c r="L79" s="1878"/>
      <c r="M79" s="1917" t="s">
        <v>1405</v>
      </c>
      <c r="N79" s="1542"/>
      <c r="O79" s="1878"/>
      <c r="P79" s="1878"/>
      <c r="Q79" s="1878">
        <v>133</v>
      </c>
      <c r="R79" s="1878">
        <f t="shared" si="1"/>
        <v>133</v>
      </c>
      <c r="S79" s="1917" t="s">
        <v>1405</v>
      </c>
      <c r="T79" s="1561"/>
      <c r="U79" s="1561"/>
      <c r="V79" s="1561"/>
      <c r="W79" s="1561"/>
      <c r="X79" s="1561"/>
      <c r="Y79" s="1561"/>
      <c r="Z79" s="1561"/>
      <c r="AA79" s="1561"/>
      <c r="AB79" s="1561"/>
      <c r="AC79" s="1561"/>
      <c r="AD79" s="1561"/>
      <c r="AE79" s="1561"/>
      <c r="AF79" s="1561"/>
      <c r="AG79" s="1561"/>
      <c r="AH79" s="1561"/>
      <c r="AI79" s="1561"/>
      <c r="AJ79" s="1561"/>
      <c r="AK79" s="1561"/>
      <c r="AL79" s="1561"/>
      <c r="AM79" s="1561"/>
      <c r="AN79" s="1561"/>
      <c r="AO79" s="1561"/>
      <c r="AP79" s="1561"/>
      <c r="AQ79" s="1561"/>
      <c r="AR79" s="1561"/>
      <c r="AS79" s="1561"/>
      <c r="AT79" s="1561"/>
      <c r="AU79" s="1561"/>
      <c r="AV79" s="1561"/>
      <c r="AW79" s="1561"/>
      <c r="AX79" s="1561"/>
      <c r="AY79" s="1561"/>
      <c r="AZ79" s="1561"/>
      <c r="BA79" s="1561"/>
      <c r="BB79" s="1561"/>
      <c r="BC79" s="1561"/>
      <c r="BD79" s="1561"/>
      <c r="BE79" s="1561"/>
      <c r="BF79" s="1561"/>
      <c r="BG79" s="1561"/>
      <c r="BH79" s="1561"/>
      <c r="BI79" s="1561"/>
      <c r="BJ79" s="1561"/>
      <c r="BK79" s="1561"/>
      <c r="BL79" s="1561"/>
      <c r="BM79" s="1561"/>
      <c r="BN79" s="1561"/>
      <c r="BO79" s="1561"/>
      <c r="BP79" s="1561"/>
      <c r="BQ79" s="1561"/>
      <c r="BR79" s="1561"/>
      <c r="BS79" s="1561"/>
      <c r="BT79" s="1561"/>
      <c r="BU79" s="1561"/>
      <c r="BV79" s="1561"/>
      <c r="BW79" s="1561"/>
      <c r="BX79" s="1561"/>
      <c r="BY79" s="1561"/>
      <c r="BZ79" s="1561"/>
      <c r="CA79" s="1561"/>
      <c r="CB79" s="1561"/>
      <c r="CC79" s="1561"/>
      <c r="CD79" s="1561"/>
      <c r="CE79" s="1561"/>
      <c r="CF79" s="1561"/>
      <c r="CG79" s="1561"/>
      <c r="CH79" s="1561"/>
      <c r="CI79" s="1561"/>
      <c r="CJ79" s="1561"/>
      <c r="CK79" s="1561"/>
      <c r="CL79" s="1561"/>
      <c r="CM79" s="1561"/>
      <c r="CN79" s="1561"/>
      <c r="CO79" s="1561"/>
      <c r="CP79" s="1561"/>
      <c r="CQ79" s="1561"/>
      <c r="CR79" s="1561"/>
      <c r="CS79" s="1561"/>
      <c r="CT79" s="1561"/>
      <c r="CU79" s="1561"/>
      <c r="CV79" s="1561"/>
      <c r="CW79" s="1561"/>
      <c r="CX79" s="1561"/>
      <c r="CY79" s="1561"/>
      <c r="CZ79" s="1561"/>
      <c r="DA79" s="1561"/>
      <c r="DB79" s="1561"/>
      <c r="DC79" s="1561"/>
      <c r="DD79" s="1561"/>
      <c r="DE79" s="1561"/>
      <c r="DF79" s="1561"/>
      <c r="DG79" s="1561"/>
      <c r="DH79" s="1561"/>
      <c r="DI79" s="1561"/>
      <c r="DJ79" s="1561"/>
      <c r="DK79" s="1561"/>
      <c r="DL79" s="1561"/>
      <c r="DM79" s="1561"/>
      <c r="DN79" s="1561"/>
      <c r="DO79" s="1561"/>
      <c r="DP79" s="1561"/>
      <c r="DQ79" s="1561"/>
      <c r="DR79" s="1561"/>
      <c r="DS79" s="1561"/>
      <c r="DT79" s="1561"/>
      <c r="DU79" s="1561"/>
      <c r="DV79" s="1561"/>
      <c r="DW79" s="1561"/>
      <c r="DX79" s="1561"/>
      <c r="DY79" s="1561"/>
      <c r="DZ79" s="1561"/>
      <c r="EA79" s="1561"/>
      <c r="EB79" s="1561"/>
      <c r="EC79" s="1561"/>
      <c r="ED79" s="1561"/>
      <c r="EE79" s="1561"/>
      <c r="EF79" s="1561"/>
      <c r="EG79" s="1561"/>
      <c r="EH79" s="1561"/>
      <c r="EI79" s="1561"/>
      <c r="EJ79" s="1561"/>
      <c r="EK79" s="1561"/>
      <c r="EL79" s="1561"/>
      <c r="EM79" s="1561"/>
      <c r="EN79" s="1561"/>
      <c r="EO79" s="1561"/>
      <c r="EP79" s="1561"/>
      <c r="EQ79" s="1561"/>
      <c r="ER79" s="1561"/>
      <c r="ES79" s="1561"/>
      <c r="ET79" s="1561"/>
      <c r="EU79" s="1561"/>
      <c r="EV79" s="1561"/>
      <c r="EW79" s="1561"/>
      <c r="EX79" s="1561"/>
      <c r="EY79" s="1561"/>
      <c r="EZ79" s="1561"/>
      <c r="FA79" s="1561"/>
      <c r="FB79" s="1561"/>
      <c r="FC79" s="1561"/>
      <c r="FD79" s="1561"/>
      <c r="FE79" s="1561"/>
      <c r="FF79" s="1561"/>
      <c r="FG79" s="1561"/>
      <c r="FH79" s="1561"/>
      <c r="FI79" s="1561"/>
      <c r="FJ79" s="1561"/>
      <c r="FK79" s="1561"/>
      <c r="FL79" s="1561"/>
      <c r="FM79" s="1561"/>
      <c r="FN79" s="1561"/>
      <c r="FO79" s="1561"/>
      <c r="FP79" s="1561"/>
      <c r="FQ79" s="1561"/>
      <c r="FR79" s="1561"/>
      <c r="FS79" s="1561"/>
      <c r="FT79" s="1561"/>
      <c r="FU79" s="1561"/>
      <c r="FV79" s="1561"/>
      <c r="FW79" s="1561"/>
      <c r="FX79" s="1561"/>
      <c r="FY79" s="1561"/>
      <c r="FZ79" s="1561"/>
      <c r="GA79" s="1561"/>
      <c r="GB79" s="1561"/>
      <c r="GC79" s="1561"/>
      <c r="GD79" s="1561"/>
      <c r="GE79" s="1561"/>
      <c r="GF79" s="1561"/>
      <c r="GG79" s="1561"/>
      <c r="GH79" s="1561"/>
      <c r="GI79" s="1561"/>
      <c r="GJ79" s="1561"/>
      <c r="GK79" s="1561"/>
      <c r="GL79" s="1561"/>
      <c r="GM79" s="1561"/>
      <c r="GN79" s="1561"/>
      <c r="GO79" s="1561"/>
      <c r="GP79" s="1561"/>
      <c r="GQ79" s="1561"/>
      <c r="GR79" s="1561"/>
      <c r="GS79" s="1561"/>
      <c r="GT79" s="1561"/>
      <c r="GU79" s="1561"/>
      <c r="GV79" s="1561"/>
      <c r="GW79" s="1561"/>
      <c r="GX79" s="1561"/>
      <c r="GY79" s="1561"/>
      <c r="GZ79" s="1561"/>
      <c r="HA79" s="1561"/>
      <c r="HB79" s="1561"/>
      <c r="HC79" s="1561"/>
      <c r="HD79" s="1561"/>
      <c r="HE79" s="1561"/>
      <c r="HF79" s="1561"/>
      <c r="HG79" s="1561"/>
      <c r="HH79" s="1561"/>
      <c r="HI79" s="1561"/>
      <c r="HJ79" s="1561"/>
      <c r="HK79" s="1561"/>
      <c r="HL79" s="1561"/>
      <c r="HM79" s="1561"/>
      <c r="HN79" s="1561"/>
      <c r="HO79" s="1561"/>
      <c r="HP79" s="1561"/>
      <c r="HQ79" s="1561"/>
      <c r="HR79" s="1561"/>
      <c r="HS79" s="1561"/>
      <c r="HT79" s="1561"/>
      <c r="HU79" s="1561"/>
      <c r="HV79" s="1561"/>
      <c r="HW79" s="1561"/>
      <c r="HX79" s="1561"/>
      <c r="HY79" s="1561"/>
      <c r="HZ79" s="1561"/>
      <c r="IA79" s="1561"/>
      <c r="IB79" s="1561"/>
      <c r="IC79" s="1561"/>
      <c r="ID79" s="1561"/>
      <c r="IE79" s="1561"/>
      <c r="IF79" s="1561"/>
      <c r="IG79" s="1561"/>
      <c r="IH79" s="1561"/>
      <c r="II79" s="1561"/>
      <c r="IJ79" s="1561"/>
      <c r="IK79" s="1561"/>
      <c r="IL79" s="1561"/>
      <c r="IM79" s="1561"/>
      <c r="IN79" s="1561"/>
      <c r="IO79" s="1561"/>
      <c r="IP79" s="1561"/>
      <c r="IQ79" s="1561"/>
      <c r="IR79" s="1561"/>
      <c r="IS79" s="1561"/>
      <c r="IT79" s="1561"/>
      <c r="IU79" s="1561"/>
    </row>
    <row r="80" spans="1:255">
      <c r="A80" s="2183" t="s">
        <v>1406</v>
      </c>
      <c r="B80" s="1543" t="s">
        <v>5753</v>
      </c>
      <c r="C80" s="1543" t="s">
        <v>5784</v>
      </c>
      <c r="D80" s="1543" t="s">
        <v>5784</v>
      </c>
      <c r="E80" s="1906" t="s">
        <v>5789</v>
      </c>
      <c r="F80" s="2879" t="s">
        <v>5790</v>
      </c>
      <c r="G80" s="1543"/>
      <c r="H80" s="1543" t="s">
        <v>5791</v>
      </c>
      <c r="I80" s="1543" t="s">
        <v>5785</v>
      </c>
      <c r="J80" s="1543"/>
      <c r="K80" s="1878"/>
      <c r="L80" s="1878"/>
      <c r="M80" s="1917" t="s">
        <v>1406</v>
      </c>
      <c r="N80" s="1542"/>
      <c r="O80" s="1878"/>
      <c r="P80" s="1878"/>
      <c r="Q80" s="1878">
        <v>343</v>
      </c>
      <c r="R80" s="1878">
        <f t="shared" si="1"/>
        <v>343</v>
      </c>
      <c r="S80" s="1917" t="s">
        <v>1406</v>
      </c>
      <c r="T80" s="1561"/>
      <c r="U80" s="1561"/>
      <c r="V80" s="1561"/>
      <c r="W80" s="1561"/>
      <c r="X80" s="1561"/>
      <c r="Y80" s="1561"/>
      <c r="Z80" s="1561"/>
      <c r="AA80" s="1561"/>
      <c r="AB80" s="1561"/>
      <c r="AC80" s="1561"/>
      <c r="AD80" s="1561"/>
      <c r="AE80" s="1561"/>
      <c r="AF80" s="1561"/>
      <c r="AG80" s="1561"/>
      <c r="AH80" s="1561"/>
      <c r="AI80" s="1561"/>
      <c r="AJ80" s="1561"/>
      <c r="AK80" s="1561"/>
      <c r="AL80" s="1561"/>
      <c r="AM80" s="1561"/>
      <c r="AN80" s="1561"/>
      <c r="AO80" s="1561"/>
      <c r="AP80" s="1561"/>
      <c r="AQ80" s="1561"/>
      <c r="AR80" s="1561"/>
      <c r="AS80" s="1561"/>
      <c r="AT80" s="1561"/>
      <c r="AU80" s="1561"/>
      <c r="AV80" s="1561"/>
      <c r="AW80" s="1561"/>
      <c r="AX80" s="1561"/>
      <c r="AY80" s="1561"/>
      <c r="AZ80" s="1561"/>
      <c r="BA80" s="1561"/>
      <c r="BB80" s="1561"/>
      <c r="BC80" s="1561"/>
      <c r="BD80" s="1561"/>
      <c r="BE80" s="1561"/>
      <c r="BF80" s="1561"/>
      <c r="BG80" s="1561"/>
      <c r="BH80" s="1561"/>
      <c r="BI80" s="1561"/>
      <c r="BJ80" s="1561"/>
      <c r="BK80" s="1561"/>
      <c r="BL80" s="1561"/>
      <c r="BM80" s="1561"/>
      <c r="BN80" s="1561"/>
      <c r="BO80" s="1561"/>
      <c r="BP80" s="1561"/>
      <c r="BQ80" s="1561"/>
      <c r="BR80" s="1561"/>
      <c r="BS80" s="1561"/>
      <c r="BT80" s="1561"/>
      <c r="BU80" s="1561"/>
      <c r="BV80" s="1561"/>
      <c r="BW80" s="1561"/>
      <c r="BX80" s="1561"/>
      <c r="BY80" s="1561"/>
      <c r="BZ80" s="1561"/>
      <c r="CA80" s="1561"/>
      <c r="CB80" s="1561"/>
      <c r="CC80" s="1561"/>
      <c r="CD80" s="1561"/>
      <c r="CE80" s="1561"/>
      <c r="CF80" s="1561"/>
      <c r="CG80" s="1561"/>
      <c r="CH80" s="1561"/>
      <c r="CI80" s="1561"/>
      <c r="CJ80" s="1561"/>
      <c r="CK80" s="1561"/>
      <c r="CL80" s="1561"/>
      <c r="CM80" s="1561"/>
      <c r="CN80" s="1561"/>
      <c r="CO80" s="1561"/>
      <c r="CP80" s="1561"/>
      <c r="CQ80" s="1561"/>
      <c r="CR80" s="1561"/>
      <c r="CS80" s="1561"/>
      <c r="CT80" s="1561"/>
      <c r="CU80" s="1561"/>
      <c r="CV80" s="1561"/>
      <c r="CW80" s="1561"/>
      <c r="CX80" s="1561"/>
      <c r="CY80" s="1561"/>
      <c r="CZ80" s="1561"/>
      <c r="DA80" s="1561"/>
      <c r="DB80" s="1561"/>
      <c r="DC80" s="1561"/>
      <c r="DD80" s="1561"/>
      <c r="DE80" s="1561"/>
      <c r="DF80" s="1561"/>
      <c r="DG80" s="1561"/>
      <c r="DH80" s="1561"/>
      <c r="DI80" s="1561"/>
      <c r="DJ80" s="1561"/>
      <c r="DK80" s="1561"/>
      <c r="DL80" s="1561"/>
      <c r="DM80" s="1561"/>
      <c r="DN80" s="1561"/>
      <c r="DO80" s="1561"/>
      <c r="DP80" s="1561"/>
      <c r="DQ80" s="1561"/>
      <c r="DR80" s="1561"/>
      <c r="DS80" s="1561"/>
      <c r="DT80" s="1561"/>
      <c r="DU80" s="1561"/>
      <c r="DV80" s="1561"/>
      <c r="DW80" s="1561"/>
      <c r="DX80" s="1561"/>
      <c r="DY80" s="1561"/>
      <c r="DZ80" s="1561"/>
      <c r="EA80" s="1561"/>
      <c r="EB80" s="1561"/>
      <c r="EC80" s="1561"/>
      <c r="ED80" s="1561"/>
      <c r="EE80" s="1561"/>
      <c r="EF80" s="1561"/>
      <c r="EG80" s="1561"/>
      <c r="EH80" s="1561"/>
      <c r="EI80" s="1561"/>
      <c r="EJ80" s="1561"/>
      <c r="EK80" s="1561"/>
      <c r="EL80" s="1561"/>
      <c r="EM80" s="1561"/>
      <c r="EN80" s="1561"/>
      <c r="EO80" s="1561"/>
      <c r="EP80" s="1561"/>
      <c r="EQ80" s="1561"/>
      <c r="ER80" s="1561"/>
      <c r="ES80" s="1561"/>
      <c r="ET80" s="1561"/>
      <c r="EU80" s="1561"/>
      <c r="EV80" s="1561"/>
      <c r="EW80" s="1561"/>
      <c r="EX80" s="1561"/>
      <c r="EY80" s="1561"/>
      <c r="EZ80" s="1561"/>
      <c r="FA80" s="1561"/>
      <c r="FB80" s="1561"/>
      <c r="FC80" s="1561"/>
      <c r="FD80" s="1561"/>
      <c r="FE80" s="1561"/>
      <c r="FF80" s="1561"/>
      <c r="FG80" s="1561"/>
      <c r="FH80" s="1561"/>
      <c r="FI80" s="1561"/>
      <c r="FJ80" s="1561"/>
      <c r="FK80" s="1561"/>
      <c r="FL80" s="1561"/>
      <c r="FM80" s="1561"/>
      <c r="FN80" s="1561"/>
      <c r="FO80" s="1561"/>
      <c r="FP80" s="1561"/>
      <c r="FQ80" s="1561"/>
      <c r="FR80" s="1561"/>
      <c r="FS80" s="1561"/>
      <c r="FT80" s="1561"/>
      <c r="FU80" s="1561"/>
      <c r="FV80" s="1561"/>
      <c r="FW80" s="1561"/>
      <c r="FX80" s="1561"/>
      <c r="FY80" s="1561"/>
      <c r="FZ80" s="1561"/>
      <c r="GA80" s="1561"/>
      <c r="GB80" s="1561"/>
      <c r="GC80" s="1561"/>
      <c r="GD80" s="1561"/>
      <c r="GE80" s="1561"/>
      <c r="GF80" s="1561"/>
      <c r="GG80" s="1561"/>
      <c r="GH80" s="1561"/>
      <c r="GI80" s="1561"/>
      <c r="GJ80" s="1561"/>
      <c r="GK80" s="1561"/>
      <c r="GL80" s="1561"/>
      <c r="GM80" s="1561"/>
      <c r="GN80" s="1561"/>
      <c r="GO80" s="1561"/>
      <c r="GP80" s="1561"/>
      <c r="GQ80" s="1561"/>
      <c r="GR80" s="1561"/>
      <c r="GS80" s="1561"/>
      <c r="GT80" s="1561"/>
      <c r="GU80" s="1561"/>
      <c r="GV80" s="1561"/>
      <c r="GW80" s="1561"/>
      <c r="GX80" s="1561"/>
      <c r="GY80" s="1561"/>
      <c r="GZ80" s="1561"/>
      <c r="HA80" s="1561"/>
      <c r="HB80" s="1561"/>
      <c r="HC80" s="1561"/>
      <c r="HD80" s="1561"/>
      <c r="HE80" s="1561"/>
      <c r="HF80" s="1561"/>
      <c r="HG80" s="1561"/>
      <c r="HH80" s="1561"/>
      <c r="HI80" s="1561"/>
      <c r="HJ80" s="1561"/>
      <c r="HK80" s="1561"/>
      <c r="HL80" s="1561"/>
      <c r="HM80" s="1561"/>
      <c r="HN80" s="1561"/>
      <c r="HO80" s="1561"/>
      <c r="HP80" s="1561"/>
      <c r="HQ80" s="1561"/>
      <c r="HR80" s="1561"/>
      <c r="HS80" s="1561"/>
      <c r="HT80" s="1561"/>
      <c r="HU80" s="1561"/>
      <c r="HV80" s="1561"/>
      <c r="HW80" s="1561"/>
      <c r="HX80" s="1561"/>
      <c r="HY80" s="1561"/>
      <c r="HZ80" s="1561"/>
      <c r="IA80" s="1561"/>
      <c r="IB80" s="1561"/>
      <c r="IC80" s="1561"/>
      <c r="ID80" s="1561"/>
      <c r="IE80" s="1561"/>
      <c r="IF80" s="1561"/>
      <c r="IG80" s="1561"/>
      <c r="IH80" s="1561"/>
      <c r="II80" s="1561"/>
      <c r="IJ80" s="1561"/>
      <c r="IK80" s="1561"/>
      <c r="IL80" s="1561"/>
      <c r="IM80" s="1561"/>
      <c r="IN80" s="1561"/>
      <c r="IO80" s="1561"/>
      <c r="IP80" s="1561"/>
      <c r="IQ80" s="1561"/>
      <c r="IR80" s="1561"/>
      <c r="IS80" s="1561"/>
      <c r="IT80" s="1561"/>
      <c r="IU80" s="1561"/>
    </row>
    <row r="81" spans="1:255">
      <c r="A81" s="2183" t="s">
        <v>1407</v>
      </c>
      <c r="B81" s="1543" t="s">
        <v>5754</v>
      </c>
      <c r="C81" s="1543" t="s">
        <v>5784</v>
      </c>
      <c r="D81" s="1543" t="s">
        <v>5784</v>
      </c>
      <c r="E81" s="1906" t="s">
        <v>5789</v>
      </c>
      <c r="F81" s="2879" t="s">
        <v>5790</v>
      </c>
      <c r="G81" s="1543"/>
      <c r="H81" s="1543" t="s">
        <v>5791</v>
      </c>
      <c r="I81" s="1543" t="s">
        <v>5785</v>
      </c>
      <c r="J81" s="1543"/>
      <c r="K81" s="1878"/>
      <c r="L81" s="1878"/>
      <c r="M81" s="1917" t="s">
        <v>1407</v>
      </c>
      <c r="N81" s="1542"/>
      <c r="O81" s="1878"/>
      <c r="P81" s="1878"/>
      <c r="Q81" s="1878">
        <v>2</v>
      </c>
      <c r="R81" s="1878">
        <f t="shared" si="1"/>
        <v>2</v>
      </c>
      <c r="S81" s="1917" t="s">
        <v>1407</v>
      </c>
      <c r="T81" s="1561"/>
      <c r="U81" s="1561"/>
      <c r="V81" s="1561"/>
      <c r="W81" s="1561"/>
      <c r="X81" s="1561"/>
      <c r="Y81" s="1561"/>
      <c r="Z81" s="1561"/>
      <c r="AA81" s="1561"/>
      <c r="AB81" s="1561"/>
      <c r="AC81" s="1561"/>
      <c r="AD81" s="1561"/>
      <c r="AE81" s="1561"/>
      <c r="AF81" s="1561"/>
      <c r="AG81" s="1561"/>
      <c r="AH81" s="1561"/>
      <c r="AI81" s="1561"/>
      <c r="AJ81" s="1561"/>
      <c r="AK81" s="1561"/>
      <c r="AL81" s="1561"/>
      <c r="AM81" s="1561"/>
      <c r="AN81" s="1561"/>
      <c r="AO81" s="1561"/>
      <c r="AP81" s="1561"/>
      <c r="AQ81" s="1561"/>
      <c r="AR81" s="1561"/>
      <c r="AS81" s="1561"/>
      <c r="AT81" s="1561"/>
      <c r="AU81" s="1561"/>
      <c r="AV81" s="1561"/>
      <c r="AW81" s="1561"/>
      <c r="AX81" s="1561"/>
      <c r="AY81" s="1561"/>
      <c r="AZ81" s="1561"/>
      <c r="BA81" s="1561"/>
      <c r="BB81" s="1561"/>
      <c r="BC81" s="1561"/>
      <c r="BD81" s="1561"/>
      <c r="BE81" s="1561"/>
      <c r="BF81" s="1561"/>
      <c r="BG81" s="1561"/>
      <c r="BH81" s="1561"/>
      <c r="BI81" s="1561"/>
      <c r="BJ81" s="1561"/>
      <c r="BK81" s="1561"/>
      <c r="BL81" s="1561"/>
      <c r="BM81" s="1561"/>
      <c r="BN81" s="1561"/>
      <c r="BO81" s="1561"/>
      <c r="BP81" s="1561"/>
      <c r="BQ81" s="1561"/>
      <c r="BR81" s="1561"/>
      <c r="BS81" s="1561"/>
      <c r="BT81" s="1561"/>
      <c r="BU81" s="1561"/>
      <c r="BV81" s="1561"/>
      <c r="BW81" s="1561"/>
      <c r="BX81" s="1561"/>
      <c r="BY81" s="1561"/>
      <c r="BZ81" s="1561"/>
      <c r="CA81" s="1561"/>
      <c r="CB81" s="1561"/>
      <c r="CC81" s="1561"/>
      <c r="CD81" s="1561"/>
      <c r="CE81" s="1561"/>
      <c r="CF81" s="1561"/>
      <c r="CG81" s="1561"/>
      <c r="CH81" s="1561"/>
      <c r="CI81" s="1561"/>
      <c r="CJ81" s="1561"/>
      <c r="CK81" s="1561"/>
      <c r="CL81" s="1561"/>
      <c r="CM81" s="1561"/>
      <c r="CN81" s="1561"/>
      <c r="CO81" s="1561"/>
      <c r="CP81" s="1561"/>
      <c r="CQ81" s="1561"/>
      <c r="CR81" s="1561"/>
      <c r="CS81" s="1561"/>
      <c r="CT81" s="1561"/>
      <c r="CU81" s="1561"/>
      <c r="CV81" s="1561"/>
      <c r="CW81" s="1561"/>
      <c r="CX81" s="1561"/>
      <c r="CY81" s="1561"/>
      <c r="CZ81" s="1561"/>
      <c r="DA81" s="1561"/>
      <c r="DB81" s="1561"/>
      <c r="DC81" s="1561"/>
      <c r="DD81" s="1561"/>
      <c r="DE81" s="1561"/>
      <c r="DF81" s="1561"/>
      <c r="DG81" s="1561"/>
      <c r="DH81" s="1561"/>
      <c r="DI81" s="1561"/>
      <c r="DJ81" s="1561"/>
      <c r="DK81" s="1561"/>
      <c r="DL81" s="1561"/>
      <c r="DM81" s="1561"/>
      <c r="DN81" s="1561"/>
      <c r="DO81" s="1561"/>
      <c r="DP81" s="1561"/>
      <c r="DQ81" s="1561"/>
      <c r="DR81" s="1561"/>
      <c r="DS81" s="1561"/>
      <c r="DT81" s="1561"/>
      <c r="DU81" s="1561"/>
      <c r="DV81" s="1561"/>
      <c r="DW81" s="1561"/>
      <c r="DX81" s="1561"/>
      <c r="DY81" s="1561"/>
      <c r="DZ81" s="1561"/>
      <c r="EA81" s="1561"/>
      <c r="EB81" s="1561"/>
      <c r="EC81" s="1561"/>
      <c r="ED81" s="1561"/>
      <c r="EE81" s="1561"/>
      <c r="EF81" s="1561"/>
      <c r="EG81" s="1561"/>
      <c r="EH81" s="1561"/>
      <c r="EI81" s="1561"/>
      <c r="EJ81" s="1561"/>
      <c r="EK81" s="1561"/>
      <c r="EL81" s="1561"/>
      <c r="EM81" s="1561"/>
      <c r="EN81" s="1561"/>
      <c r="EO81" s="1561"/>
      <c r="EP81" s="1561"/>
      <c r="EQ81" s="1561"/>
      <c r="ER81" s="1561"/>
      <c r="ES81" s="1561"/>
      <c r="ET81" s="1561"/>
      <c r="EU81" s="1561"/>
      <c r="EV81" s="1561"/>
      <c r="EW81" s="1561"/>
      <c r="EX81" s="1561"/>
      <c r="EY81" s="1561"/>
      <c r="EZ81" s="1561"/>
      <c r="FA81" s="1561"/>
      <c r="FB81" s="1561"/>
      <c r="FC81" s="1561"/>
      <c r="FD81" s="1561"/>
      <c r="FE81" s="1561"/>
      <c r="FF81" s="1561"/>
      <c r="FG81" s="1561"/>
      <c r="FH81" s="1561"/>
      <c r="FI81" s="1561"/>
      <c r="FJ81" s="1561"/>
      <c r="FK81" s="1561"/>
      <c r="FL81" s="1561"/>
      <c r="FM81" s="1561"/>
      <c r="FN81" s="1561"/>
      <c r="FO81" s="1561"/>
      <c r="FP81" s="1561"/>
      <c r="FQ81" s="1561"/>
      <c r="FR81" s="1561"/>
      <c r="FS81" s="1561"/>
      <c r="FT81" s="1561"/>
      <c r="FU81" s="1561"/>
      <c r="FV81" s="1561"/>
      <c r="FW81" s="1561"/>
      <c r="FX81" s="1561"/>
      <c r="FY81" s="1561"/>
      <c r="FZ81" s="1561"/>
      <c r="GA81" s="1561"/>
      <c r="GB81" s="1561"/>
      <c r="GC81" s="1561"/>
      <c r="GD81" s="1561"/>
      <c r="GE81" s="1561"/>
      <c r="GF81" s="1561"/>
      <c r="GG81" s="1561"/>
      <c r="GH81" s="1561"/>
      <c r="GI81" s="1561"/>
      <c r="GJ81" s="1561"/>
      <c r="GK81" s="1561"/>
      <c r="GL81" s="1561"/>
      <c r="GM81" s="1561"/>
      <c r="GN81" s="1561"/>
      <c r="GO81" s="1561"/>
      <c r="GP81" s="1561"/>
      <c r="GQ81" s="1561"/>
      <c r="GR81" s="1561"/>
      <c r="GS81" s="1561"/>
      <c r="GT81" s="1561"/>
      <c r="GU81" s="1561"/>
      <c r="GV81" s="1561"/>
      <c r="GW81" s="1561"/>
      <c r="GX81" s="1561"/>
      <c r="GY81" s="1561"/>
      <c r="GZ81" s="1561"/>
      <c r="HA81" s="1561"/>
      <c r="HB81" s="1561"/>
      <c r="HC81" s="1561"/>
      <c r="HD81" s="1561"/>
      <c r="HE81" s="1561"/>
      <c r="HF81" s="1561"/>
      <c r="HG81" s="1561"/>
      <c r="HH81" s="1561"/>
      <c r="HI81" s="1561"/>
      <c r="HJ81" s="1561"/>
      <c r="HK81" s="1561"/>
      <c r="HL81" s="1561"/>
      <c r="HM81" s="1561"/>
      <c r="HN81" s="1561"/>
      <c r="HO81" s="1561"/>
      <c r="HP81" s="1561"/>
      <c r="HQ81" s="1561"/>
      <c r="HR81" s="1561"/>
      <c r="HS81" s="1561"/>
      <c r="HT81" s="1561"/>
      <c r="HU81" s="1561"/>
      <c r="HV81" s="1561"/>
      <c r="HW81" s="1561"/>
      <c r="HX81" s="1561"/>
      <c r="HY81" s="1561"/>
      <c r="HZ81" s="1561"/>
      <c r="IA81" s="1561"/>
      <c r="IB81" s="1561"/>
      <c r="IC81" s="1561"/>
      <c r="ID81" s="1561"/>
      <c r="IE81" s="1561"/>
      <c r="IF81" s="1561"/>
      <c r="IG81" s="1561"/>
      <c r="IH81" s="1561"/>
      <c r="II81" s="1561"/>
      <c r="IJ81" s="1561"/>
      <c r="IK81" s="1561"/>
      <c r="IL81" s="1561"/>
      <c r="IM81" s="1561"/>
      <c r="IN81" s="1561"/>
      <c r="IO81" s="1561"/>
      <c r="IP81" s="1561"/>
      <c r="IQ81" s="1561"/>
      <c r="IR81" s="1561"/>
      <c r="IS81" s="1561"/>
      <c r="IT81" s="1561"/>
      <c r="IU81" s="1561"/>
    </row>
    <row r="82" spans="1:255">
      <c r="A82" s="2183" t="s">
        <v>1745</v>
      </c>
      <c r="B82" s="1543" t="s">
        <v>5755</v>
      </c>
      <c r="C82" s="1543" t="s">
        <v>5784</v>
      </c>
      <c r="D82" s="1543" t="s">
        <v>5784</v>
      </c>
      <c r="E82" s="1906" t="s">
        <v>5789</v>
      </c>
      <c r="F82" s="2879" t="s">
        <v>5790</v>
      </c>
      <c r="G82" s="1543"/>
      <c r="H82" s="1543" t="s">
        <v>5791</v>
      </c>
      <c r="I82" s="1543" t="s">
        <v>5785</v>
      </c>
      <c r="J82" s="1543"/>
      <c r="K82" s="1878"/>
      <c r="L82" s="1878"/>
      <c r="M82" s="1917" t="s">
        <v>1745</v>
      </c>
      <c r="N82" s="1542"/>
      <c r="O82" s="1878"/>
      <c r="P82" s="1878"/>
      <c r="Q82" s="1878">
        <v>20863</v>
      </c>
      <c r="R82" s="1878">
        <f t="shared" si="1"/>
        <v>20863</v>
      </c>
      <c r="S82" s="1917" t="s">
        <v>1745</v>
      </c>
      <c r="T82" s="1561"/>
      <c r="U82" s="1561"/>
      <c r="V82" s="1561"/>
      <c r="W82" s="1561"/>
      <c r="X82" s="1561"/>
      <c r="Y82" s="1561"/>
      <c r="Z82" s="1561"/>
      <c r="AA82" s="1561"/>
      <c r="AB82" s="1561"/>
      <c r="AC82" s="1561"/>
      <c r="AD82" s="1561"/>
      <c r="AE82" s="1561"/>
      <c r="AF82" s="1561"/>
      <c r="AG82" s="1561"/>
      <c r="AH82" s="1561"/>
      <c r="AI82" s="1561"/>
      <c r="AJ82" s="1561"/>
      <c r="AK82" s="1561"/>
      <c r="AL82" s="1561"/>
      <c r="AM82" s="1561"/>
      <c r="AN82" s="1561"/>
      <c r="AO82" s="1561"/>
      <c r="AP82" s="1561"/>
      <c r="AQ82" s="1561"/>
      <c r="AR82" s="1561"/>
      <c r="AS82" s="1561"/>
      <c r="AT82" s="1561"/>
      <c r="AU82" s="1561"/>
      <c r="AV82" s="1561"/>
      <c r="AW82" s="1561"/>
      <c r="AX82" s="1561"/>
      <c r="AY82" s="1561"/>
      <c r="AZ82" s="1561"/>
      <c r="BA82" s="1561"/>
      <c r="BB82" s="1561"/>
      <c r="BC82" s="1561"/>
      <c r="BD82" s="1561"/>
      <c r="BE82" s="1561"/>
      <c r="BF82" s="1561"/>
      <c r="BG82" s="1561"/>
      <c r="BH82" s="1561"/>
      <c r="BI82" s="1561"/>
      <c r="BJ82" s="1561"/>
      <c r="BK82" s="1561"/>
      <c r="BL82" s="1561"/>
      <c r="BM82" s="1561"/>
      <c r="BN82" s="1561"/>
      <c r="BO82" s="1561"/>
      <c r="BP82" s="1561"/>
      <c r="BQ82" s="1561"/>
      <c r="BR82" s="1561"/>
      <c r="BS82" s="1561"/>
      <c r="BT82" s="1561"/>
      <c r="BU82" s="1561"/>
      <c r="BV82" s="1561"/>
      <c r="BW82" s="1561"/>
      <c r="BX82" s="1561"/>
      <c r="BY82" s="1561"/>
      <c r="BZ82" s="1561"/>
      <c r="CA82" s="1561"/>
      <c r="CB82" s="1561"/>
      <c r="CC82" s="1561"/>
      <c r="CD82" s="1561"/>
      <c r="CE82" s="1561"/>
      <c r="CF82" s="1561"/>
      <c r="CG82" s="1561"/>
      <c r="CH82" s="1561"/>
      <c r="CI82" s="1561"/>
      <c r="CJ82" s="1561"/>
      <c r="CK82" s="1561"/>
      <c r="CL82" s="1561"/>
      <c r="CM82" s="1561"/>
      <c r="CN82" s="1561"/>
      <c r="CO82" s="1561"/>
      <c r="CP82" s="1561"/>
      <c r="CQ82" s="1561"/>
      <c r="CR82" s="1561"/>
      <c r="CS82" s="1561"/>
      <c r="CT82" s="1561"/>
      <c r="CU82" s="1561"/>
      <c r="CV82" s="1561"/>
      <c r="CW82" s="1561"/>
      <c r="CX82" s="1561"/>
      <c r="CY82" s="1561"/>
      <c r="CZ82" s="1561"/>
      <c r="DA82" s="1561"/>
      <c r="DB82" s="1561"/>
      <c r="DC82" s="1561"/>
      <c r="DD82" s="1561"/>
      <c r="DE82" s="1561"/>
      <c r="DF82" s="1561"/>
      <c r="DG82" s="1561"/>
      <c r="DH82" s="1561"/>
      <c r="DI82" s="1561"/>
      <c r="DJ82" s="1561"/>
      <c r="DK82" s="1561"/>
      <c r="DL82" s="1561"/>
      <c r="DM82" s="1561"/>
      <c r="DN82" s="1561"/>
      <c r="DO82" s="1561"/>
      <c r="DP82" s="1561"/>
      <c r="DQ82" s="1561"/>
      <c r="DR82" s="1561"/>
      <c r="DS82" s="1561"/>
      <c r="DT82" s="1561"/>
      <c r="DU82" s="1561"/>
      <c r="DV82" s="1561"/>
      <c r="DW82" s="1561"/>
      <c r="DX82" s="1561"/>
      <c r="DY82" s="1561"/>
      <c r="DZ82" s="1561"/>
      <c r="EA82" s="1561"/>
      <c r="EB82" s="1561"/>
      <c r="EC82" s="1561"/>
      <c r="ED82" s="1561"/>
      <c r="EE82" s="1561"/>
      <c r="EF82" s="1561"/>
      <c r="EG82" s="1561"/>
      <c r="EH82" s="1561"/>
      <c r="EI82" s="1561"/>
      <c r="EJ82" s="1561"/>
      <c r="EK82" s="1561"/>
      <c r="EL82" s="1561"/>
      <c r="EM82" s="1561"/>
      <c r="EN82" s="1561"/>
      <c r="EO82" s="1561"/>
      <c r="EP82" s="1561"/>
      <c r="EQ82" s="1561"/>
      <c r="ER82" s="1561"/>
      <c r="ES82" s="1561"/>
      <c r="ET82" s="1561"/>
      <c r="EU82" s="1561"/>
      <c r="EV82" s="1561"/>
      <c r="EW82" s="1561"/>
      <c r="EX82" s="1561"/>
      <c r="EY82" s="1561"/>
      <c r="EZ82" s="1561"/>
      <c r="FA82" s="1561"/>
      <c r="FB82" s="1561"/>
      <c r="FC82" s="1561"/>
      <c r="FD82" s="1561"/>
      <c r="FE82" s="1561"/>
      <c r="FF82" s="1561"/>
      <c r="FG82" s="1561"/>
      <c r="FH82" s="1561"/>
      <c r="FI82" s="1561"/>
      <c r="FJ82" s="1561"/>
      <c r="FK82" s="1561"/>
      <c r="FL82" s="1561"/>
      <c r="FM82" s="1561"/>
      <c r="FN82" s="1561"/>
      <c r="FO82" s="1561"/>
      <c r="FP82" s="1561"/>
      <c r="FQ82" s="1561"/>
      <c r="FR82" s="1561"/>
      <c r="FS82" s="1561"/>
      <c r="FT82" s="1561"/>
      <c r="FU82" s="1561"/>
      <c r="FV82" s="1561"/>
      <c r="FW82" s="1561"/>
      <c r="FX82" s="1561"/>
      <c r="FY82" s="1561"/>
      <c r="FZ82" s="1561"/>
      <c r="GA82" s="1561"/>
      <c r="GB82" s="1561"/>
      <c r="GC82" s="1561"/>
      <c r="GD82" s="1561"/>
      <c r="GE82" s="1561"/>
      <c r="GF82" s="1561"/>
      <c r="GG82" s="1561"/>
      <c r="GH82" s="1561"/>
      <c r="GI82" s="1561"/>
      <c r="GJ82" s="1561"/>
      <c r="GK82" s="1561"/>
      <c r="GL82" s="1561"/>
      <c r="GM82" s="1561"/>
      <c r="GN82" s="1561"/>
      <c r="GO82" s="1561"/>
      <c r="GP82" s="1561"/>
      <c r="GQ82" s="1561"/>
      <c r="GR82" s="1561"/>
      <c r="GS82" s="1561"/>
      <c r="GT82" s="1561"/>
      <c r="GU82" s="1561"/>
      <c r="GV82" s="1561"/>
      <c r="GW82" s="1561"/>
      <c r="GX82" s="1561"/>
      <c r="GY82" s="1561"/>
      <c r="GZ82" s="1561"/>
      <c r="HA82" s="1561"/>
      <c r="HB82" s="1561"/>
      <c r="HC82" s="1561"/>
      <c r="HD82" s="1561"/>
      <c r="HE82" s="1561"/>
      <c r="HF82" s="1561"/>
      <c r="HG82" s="1561"/>
      <c r="HH82" s="1561"/>
      <c r="HI82" s="1561"/>
      <c r="HJ82" s="1561"/>
      <c r="HK82" s="1561"/>
      <c r="HL82" s="1561"/>
      <c r="HM82" s="1561"/>
      <c r="HN82" s="1561"/>
      <c r="HO82" s="1561"/>
      <c r="HP82" s="1561"/>
      <c r="HQ82" s="1561"/>
      <c r="HR82" s="1561"/>
      <c r="HS82" s="1561"/>
      <c r="HT82" s="1561"/>
      <c r="HU82" s="1561"/>
      <c r="HV82" s="1561"/>
      <c r="HW82" s="1561"/>
      <c r="HX82" s="1561"/>
      <c r="HY82" s="1561"/>
      <c r="HZ82" s="1561"/>
      <c r="IA82" s="1561"/>
      <c r="IB82" s="1561"/>
      <c r="IC82" s="1561"/>
      <c r="ID82" s="1561"/>
      <c r="IE82" s="1561"/>
      <c r="IF82" s="1561"/>
      <c r="IG82" s="1561"/>
      <c r="IH82" s="1561"/>
      <c r="II82" s="1561"/>
      <c r="IJ82" s="1561"/>
      <c r="IK82" s="1561"/>
      <c r="IL82" s="1561"/>
      <c r="IM82" s="1561"/>
      <c r="IN82" s="1561"/>
      <c r="IO82" s="1561"/>
      <c r="IP82" s="1561"/>
      <c r="IQ82" s="1561"/>
      <c r="IR82" s="1561"/>
      <c r="IS82" s="1561"/>
      <c r="IT82" s="1561"/>
      <c r="IU82" s="1561"/>
    </row>
    <row r="83" spans="1:255">
      <c r="A83" s="2183" t="s">
        <v>1746</v>
      </c>
      <c r="B83" s="1543" t="s">
        <v>5756</v>
      </c>
      <c r="C83" s="1543" t="s">
        <v>5784</v>
      </c>
      <c r="D83" s="1543" t="s">
        <v>5784</v>
      </c>
      <c r="E83" s="1906" t="s">
        <v>5789</v>
      </c>
      <c r="F83" s="2879" t="s">
        <v>5790</v>
      </c>
      <c r="G83" s="1543"/>
      <c r="H83" s="1543" t="s">
        <v>5791</v>
      </c>
      <c r="I83" s="1543" t="s">
        <v>5785</v>
      </c>
      <c r="J83" s="1543"/>
      <c r="K83" s="1878"/>
      <c r="L83" s="1878"/>
      <c r="M83" s="1917" t="s">
        <v>1746</v>
      </c>
      <c r="N83" s="1542"/>
      <c r="O83" s="1878"/>
      <c r="P83" s="1878"/>
      <c r="Q83" s="1878">
        <v>285</v>
      </c>
      <c r="R83" s="1878">
        <f t="shared" si="1"/>
        <v>285</v>
      </c>
      <c r="S83" s="1917" t="s">
        <v>1746</v>
      </c>
      <c r="T83" s="1561"/>
      <c r="U83" s="1561"/>
      <c r="V83" s="1561"/>
      <c r="W83" s="1561"/>
      <c r="X83" s="1561"/>
      <c r="Y83" s="1561"/>
      <c r="Z83" s="1561"/>
      <c r="AA83" s="1561"/>
      <c r="AB83" s="1561"/>
      <c r="AC83" s="1561"/>
      <c r="AD83" s="1561"/>
      <c r="AE83" s="1561"/>
      <c r="AF83" s="1561"/>
      <c r="AG83" s="1561"/>
      <c r="AH83" s="1561"/>
      <c r="AI83" s="1561"/>
      <c r="AJ83" s="1561"/>
      <c r="AK83" s="1561"/>
      <c r="AL83" s="1561"/>
      <c r="AM83" s="1561"/>
      <c r="AN83" s="1561"/>
      <c r="AO83" s="1561"/>
      <c r="AP83" s="1561"/>
      <c r="AQ83" s="1561"/>
      <c r="AR83" s="1561"/>
      <c r="AS83" s="1561"/>
      <c r="AT83" s="1561"/>
      <c r="AU83" s="1561"/>
      <c r="AV83" s="1561"/>
      <c r="AW83" s="1561"/>
      <c r="AX83" s="1561"/>
      <c r="AY83" s="1561"/>
      <c r="AZ83" s="1561"/>
      <c r="BA83" s="1561"/>
      <c r="BB83" s="1561"/>
      <c r="BC83" s="1561"/>
      <c r="BD83" s="1561"/>
      <c r="BE83" s="1561"/>
      <c r="BF83" s="1561"/>
      <c r="BG83" s="1561"/>
      <c r="BH83" s="1561"/>
      <c r="BI83" s="1561"/>
      <c r="BJ83" s="1561"/>
      <c r="BK83" s="1561"/>
      <c r="BL83" s="1561"/>
      <c r="BM83" s="1561"/>
      <c r="BN83" s="1561"/>
      <c r="BO83" s="1561"/>
      <c r="BP83" s="1561"/>
      <c r="BQ83" s="1561"/>
      <c r="BR83" s="1561"/>
      <c r="BS83" s="1561"/>
      <c r="BT83" s="1561"/>
      <c r="BU83" s="1561"/>
      <c r="BV83" s="1561"/>
      <c r="BW83" s="1561"/>
      <c r="BX83" s="1561"/>
      <c r="BY83" s="1561"/>
      <c r="BZ83" s="1561"/>
      <c r="CA83" s="1561"/>
      <c r="CB83" s="1561"/>
      <c r="CC83" s="1561"/>
      <c r="CD83" s="1561"/>
      <c r="CE83" s="1561"/>
      <c r="CF83" s="1561"/>
      <c r="CG83" s="1561"/>
      <c r="CH83" s="1561"/>
      <c r="CI83" s="1561"/>
      <c r="CJ83" s="1561"/>
      <c r="CK83" s="1561"/>
      <c r="CL83" s="1561"/>
      <c r="CM83" s="1561"/>
      <c r="CN83" s="1561"/>
      <c r="CO83" s="1561"/>
      <c r="CP83" s="1561"/>
      <c r="CQ83" s="1561"/>
      <c r="CR83" s="1561"/>
      <c r="CS83" s="1561"/>
      <c r="CT83" s="1561"/>
      <c r="CU83" s="1561"/>
      <c r="CV83" s="1561"/>
      <c r="CW83" s="1561"/>
      <c r="CX83" s="1561"/>
      <c r="CY83" s="1561"/>
      <c r="CZ83" s="1561"/>
      <c r="DA83" s="1561"/>
      <c r="DB83" s="1561"/>
      <c r="DC83" s="1561"/>
      <c r="DD83" s="1561"/>
      <c r="DE83" s="1561"/>
      <c r="DF83" s="1561"/>
      <c r="DG83" s="1561"/>
      <c r="DH83" s="1561"/>
      <c r="DI83" s="1561"/>
      <c r="DJ83" s="1561"/>
      <c r="DK83" s="1561"/>
      <c r="DL83" s="1561"/>
      <c r="DM83" s="1561"/>
      <c r="DN83" s="1561"/>
      <c r="DO83" s="1561"/>
      <c r="DP83" s="1561"/>
      <c r="DQ83" s="1561"/>
      <c r="DR83" s="1561"/>
      <c r="DS83" s="1561"/>
      <c r="DT83" s="1561"/>
      <c r="DU83" s="1561"/>
      <c r="DV83" s="1561"/>
      <c r="DW83" s="1561"/>
      <c r="DX83" s="1561"/>
      <c r="DY83" s="1561"/>
      <c r="DZ83" s="1561"/>
      <c r="EA83" s="1561"/>
      <c r="EB83" s="1561"/>
      <c r="EC83" s="1561"/>
      <c r="ED83" s="1561"/>
      <c r="EE83" s="1561"/>
      <c r="EF83" s="1561"/>
      <c r="EG83" s="1561"/>
      <c r="EH83" s="1561"/>
      <c r="EI83" s="1561"/>
      <c r="EJ83" s="1561"/>
      <c r="EK83" s="1561"/>
      <c r="EL83" s="1561"/>
      <c r="EM83" s="1561"/>
      <c r="EN83" s="1561"/>
      <c r="EO83" s="1561"/>
      <c r="EP83" s="1561"/>
      <c r="EQ83" s="1561"/>
      <c r="ER83" s="1561"/>
      <c r="ES83" s="1561"/>
      <c r="ET83" s="1561"/>
      <c r="EU83" s="1561"/>
      <c r="EV83" s="1561"/>
      <c r="EW83" s="1561"/>
      <c r="EX83" s="1561"/>
      <c r="EY83" s="1561"/>
      <c r="EZ83" s="1561"/>
      <c r="FA83" s="1561"/>
      <c r="FB83" s="1561"/>
      <c r="FC83" s="1561"/>
      <c r="FD83" s="1561"/>
      <c r="FE83" s="1561"/>
      <c r="FF83" s="1561"/>
      <c r="FG83" s="1561"/>
      <c r="FH83" s="1561"/>
      <c r="FI83" s="1561"/>
      <c r="FJ83" s="1561"/>
      <c r="FK83" s="1561"/>
      <c r="FL83" s="1561"/>
      <c r="FM83" s="1561"/>
      <c r="FN83" s="1561"/>
      <c r="FO83" s="1561"/>
      <c r="FP83" s="1561"/>
      <c r="FQ83" s="1561"/>
      <c r="FR83" s="1561"/>
      <c r="FS83" s="1561"/>
      <c r="FT83" s="1561"/>
      <c r="FU83" s="1561"/>
      <c r="FV83" s="1561"/>
      <c r="FW83" s="1561"/>
      <c r="FX83" s="1561"/>
      <c r="FY83" s="1561"/>
      <c r="FZ83" s="1561"/>
      <c r="GA83" s="1561"/>
      <c r="GB83" s="1561"/>
      <c r="GC83" s="1561"/>
      <c r="GD83" s="1561"/>
      <c r="GE83" s="1561"/>
      <c r="GF83" s="1561"/>
      <c r="GG83" s="1561"/>
      <c r="GH83" s="1561"/>
      <c r="GI83" s="1561"/>
      <c r="GJ83" s="1561"/>
      <c r="GK83" s="1561"/>
      <c r="GL83" s="1561"/>
      <c r="GM83" s="1561"/>
      <c r="GN83" s="1561"/>
      <c r="GO83" s="1561"/>
      <c r="GP83" s="1561"/>
      <c r="GQ83" s="1561"/>
      <c r="GR83" s="1561"/>
      <c r="GS83" s="1561"/>
      <c r="GT83" s="1561"/>
      <c r="GU83" s="1561"/>
      <c r="GV83" s="1561"/>
      <c r="GW83" s="1561"/>
      <c r="GX83" s="1561"/>
      <c r="GY83" s="1561"/>
      <c r="GZ83" s="1561"/>
      <c r="HA83" s="1561"/>
      <c r="HB83" s="1561"/>
      <c r="HC83" s="1561"/>
      <c r="HD83" s="1561"/>
      <c r="HE83" s="1561"/>
      <c r="HF83" s="1561"/>
      <c r="HG83" s="1561"/>
      <c r="HH83" s="1561"/>
      <c r="HI83" s="1561"/>
      <c r="HJ83" s="1561"/>
      <c r="HK83" s="1561"/>
      <c r="HL83" s="1561"/>
      <c r="HM83" s="1561"/>
      <c r="HN83" s="1561"/>
      <c r="HO83" s="1561"/>
      <c r="HP83" s="1561"/>
      <c r="HQ83" s="1561"/>
      <c r="HR83" s="1561"/>
      <c r="HS83" s="1561"/>
      <c r="HT83" s="1561"/>
      <c r="HU83" s="1561"/>
      <c r="HV83" s="1561"/>
      <c r="HW83" s="1561"/>
      <c r="HX83" s="1561"/>
      <c r="HY83" s="1561"/>
      <c r="HZ83" s="1561"/>
      <c r="IA83" s="1561"/>
      <c r="IB83" s="1561"/>
      <c r="IC83" s="1561"/>
      <c r="ID83" s="1561"/>
      <c r="IE83" s="1561"/>
      <c r="IF83" s="1561"/>
      <c r="IG83" s="1561"/>
      <c r="IH83" s="1561"/>
      <c r="II83" s="1561"/>
      <c r="IJ83" s="1561"/>
      <c r="IK83" s="1561"/>
      <c r="IL83" s="1561"/>
      <c r="IM83" s="1561"/>
      <c r="IN83" s="1561"/>
      <c r="IO83" s="1561"/>
      <c r="IP83" s="1561"/>
      <c r="IQ83" s="1561"/>
      <c r="IR83" s="1561"/>
      <c r="IS83" s="1561"/>
      <c r="IT83" s="1561"/>
      <c r="IU83" s="1561"/>
    </row>
    <row r="84" spans="1:255">
      <c r="A84" s="2183">
        <v>12</v>
      </c>
      <c r="B84" s="1543" t="s">
        <v>5757</v>
      </c>
      <c r="C84" s="1543" t="s">
        <v>5784</v>
      </c>
      <c r="D84" s="1543" t="s">
        <v>5784</v>
      </c>
      <c r="E84" s="1906" t="s">
        <v>5789</v>
      </c>
      <c r="F84" s="2879" t="s">
        <v>5790</v>
      </c>
      <c r="G84" s="1543"/>
      <c r="H84" s="1543" t="s">
        <v>5791</v>
      </c>
      <c r="I84" s="1543" t="s">
        <v>5785</v>
      </c>
      <c r="J84" s="1543"/>
      <c r="K84" s="1878"/>
      <c r="L84" s="1878"/>
      <c r="M84" s="1917">
        <v>12</v>
      </c>
      <c r="N84" s="1542"/>
      <c r="O84" s="1878"/>
      <c r="P84" s="1878"/>
      <c r="Q84" s="1878">
        <v>82</v>
      </c>
      <c r="R84" s="1878">
        <f t="shared" si="1"/>
        <v>82</v>
      </c>
      <c r="S84" s="1917">
        <v>12</v>
      </c>
      <c r="T84" s="1561"/>
      <c r="U84" s="1561"/>
      <c r="V84" s="1561"/>
      <c r="W84" s="1561"/>
      <c r="X84" s="1561"/>
      <c r="Y84" s="1561"/>
      <c r="Z84" s="1561"/>
      <c r="AA84" s="1561"/>
      <c r="AB84" s="1561"/>
      <c r="AC84" s="1561"/>
      <c r="AD84" s="1561"/>
      <c r="AE84" s="1561"/>
      <c r="AF84" s="1561"/>
      <c r="AG84" s="1561"/>
      <c r="AH84" s="1561"/>
      <c r="AI84" s="1561"/>
      <c r="AJ84" s="1561"/>
      <c r="AK84" s="1561"/>
      <c r="AL84" s="1561"/>
      <c r="AM84" s="1561"/>
      <c r="AN84" s="1561"/>
      <c r="AO84" s="1561"/>
      <c r="AP84" s="1561"/>
      <c r="AQ84" s="1561"/>
      <c r="AR84" s="1561"/>
      <c r="AS84" s="1561"/>
      <c r="AT84" s="1561"/>
      <c r="AU84" s="1561"/>
      <c r="AV84" s="1561"/>
      <c r="AW84" s="1561"/>
      <c r="AX84" s="1561"/>
      <c r="AY84" s="1561"/>
      <c r="AZ84" s="1561"/>
      <c r="BA84" s="1561"/>
      <c r="BB84" s="1561"/>
      <c r="BC84" s="1561"/>
      <c r="BD84" s="1561"/>
      <c r="BE84" s="1561"/>
      <c r="BF84" s="1561"/>
      <c r="BG84" s="1561"/>
      <c r="BH84" s="1561"/>
      <c r="BI84" s="1561"/>
      <c r="BJ84" s="1561"/>
      <c r="BK84" s="1561"/>
      <c r="BL84" s="1561"/>
      <c r="BM84" s="1561"/>
      <c r="BN84" s="1561"/>
      <c r="BO84" s="1561"/>
      <c r="BP84" s="1561"/>
      <c r="BQ84" s="1561"/>
      <c r="BR84" s="1561"/>
      <c r="BS84" s="1561"/>
      <c r="BT84" s="1561"/>
      <c r="BU84" s="1561"/>
      <c r="BV84" s="1561"/>
      <c r="BW84" s="1561"/>
      <c r="BX84" s="1561"/>
      <c r="BY84" s="1561"/>
      <c r="BZ84" s="1561"/>
      <c r="CA84" s="1561"/>
      <c r="CB84" s="1561"/>
      <c r="CC84" s="1561"/>
      <c r="CD84" s="1561"/>
      <c r="CE84" s="1561"/>
      <c r="CF84" s="1561"/>
      <c r="CG84" s="1561"/>
      <c r="CH84" s="1561"/>
      <c r="CI84" s="1561"/>
      <c r="CJ84" s="1561"/>
      <c r="CK84" s="1561"/>
      <c r="CL84" s="1561"/>
      <c r="CM84" s="1561"/>
      <c r="CN84" s="1561"/>
      <c r="CO84" s="1561"/>
      <c r="CP84" s="1561"/>
      <c r="CQ84" s="1561"/>
      <c r="CR84" s="1561"/>
      <c r="CS84" s="1561"/>
      <c r="CT84" s="1561"/>
      <c r="CU84" s="1561"/>
      <c r="CV84" s="1561"/>
      <c r="CW84" s="1561"/>
      <c r="CX84" s="1561"/>
      <c r="CY84" s="1561"/>
      <c r="CZ84" s="1561"/>
      <c r="DA84" s="1561"/>
      <c r="DB84" s="1561"/>
      <c r="DC84" s="1561"/>
      <c r="DD84" s="1561"/>
      <c r="DE84" s="1561"/>
      <c r="DF84" s="1561"/>
      <c r="DG84" s="1561"/>
      <c r="DH84" s="1561"/>
      <c r="DI84" s="1561"/>
      <c r="DJ84" s="1561"/>
      <c r="DK84" s="1561"/>
      <c r="DL84" s="1561"/>
      <c r="DM84" s="1561"/>
      <c r="DN84" s="1561"/>
      <c r="DO84" s="1561"/>
      <c r="DP84" s="1561"/>
      <c r="DQ84" s="1561"/>
      <c r="DR84" s="1561"/>
      <c r="DS84" s="1561"/>
      <c r="DT84" s="1561"/>
      <c r="DU84" s="1561"/>
      <c r="DV84" s="1561"/>
      <c r="DW84" s="1561"/>
      <c r="DX84" s="1561"/>
      <c r="DY84" s="1561"/>
      <c r="DZ84" s="1561"/>
      <c r="EA84" s="1561"/>
      <c r="EB84" s="1561"/>
      <c r="EC84" s="1561"/>
      <c r="ED84" s="1561"/>
      <c r="EE84" s="1561"/>
      <c r="EF84" s="1561"/>
      <c r="EG84" s="1561"/>
      <c r="EH84" s="1561"/>
      <c r="EI84" s="1561"/>
      <c r="EJ84" s="1561"/>
      <c r="EK84" s="1561"/>
      <c r="EL84" s="1561"/>
      <c r="EM84" s="1561"/>
      <c r="EN84" s="1561"/>
      <c r="EO84" s="1561"/>
      <c r="EP84" s="1561"/>
      <c r="EQ84" s="1561"/>
      <c r="ER84" s="1561"/>
      <c r="ES84" s="1561"/>
      <c r="ET84" s="1561"/>
      <c r="EU84" s="1561"/>
      <c r="EV84" s="1561"/>
      <c r="EW84" s="1561"/>
      <c r="EX84" s="1561"/>
      <c r="EY84" s="1561"/>
      <c r="EZ84" s="1561"/>
      <c r="FA84" s="1561"/>
      <c r="FB84" s="1561"/>
      <c r="FC84" s="1561"/>
      <c r="FD84" s="1561"/>
      <c r="FE84" s="1561"/>
      <c r="FF84" s="1561"/>
      <c r="FG84" s="1561"/>
      <c r="FH84" s="1561"/>
      <c r="FI84" s="1561"/>
      <c r="FJ84" s="1561"/>
      <c r="FK84" s="1561"/>
      <c r="FL84" s="1561"/>
      <c r="FM84" s="1561"/>
      <c r="FN84" s="1561"/>
      <c r="FO84" s="1561"/>
      <c r="FP84" s="1561"/>
      <c r="FQ84" s="1561"/>
      <c r="FR84" s="1561"/>
      <c r="FS84" s="1561"/>
      <c r="FT84" s="1561"/>
      <c r="FU84" s="1561"/>
      <c r="FV84" s="1561"/>
      <c r="FW84" s="1561"/>
      <c r="FX84" s="1561"/>
      <c r="FY84" s="1561"/>
      <c r="FZ84" s="1561"/>
      <c r="GA84" s="1561"/>
      <c r="GB84" s="1561"/>
      <c r="GC84" s="1561"/>
      <c r="GD84" s="1561"/>
      <c r="GE84" s="1561"/>
      <c r="GF84" s="1561"/>
      <c r="GG84" s="1561"/>
      <c r="GH84" s="1561"/>
      <c r="GI84" s="1561"/>
      <c r="GJ84" s="1561"/>
      <c r="GK84" s="1561"/>
      <c r="GL84" s="1561"/>
      <c r="GM84" s="1561"/>
      <c r="GN84" s="1561"/>
      <c r="GO84" s="1561"/>
      <c r="GP84" s="1561"/>
      <c r="GQ84" s="1561"/>
      <c r="GR84" s="1561"/>
      <c r="GS84" s="1561"/>
      <c r="GT84" s="1561"/>
      <c r="GU84" s="1561"/>
      <c r="GV84" s="1561"/>
      <c r="GW84" s="1561"/>
      <c r="GX84" s="1561"/>
      <c r="GY84" s="1561"/>
      <c r="GZ84" s="1561"/>
      <c r="HA84" s="1561"/>
      <c r="HB84" s="1561"/>
      <c r="HC84" s="1561"/>
      <c r="HD84" s="1561"/>
      <c r="HE84" s="1561"/>
      <c r="HF84" s="1561"/>
      <c r="HG84" s="1561"/>
      <c r="HH84" s="1561"/>
      <c r="HI84" s="1561"/>
      <c r="HJ84" s="1561"/>
      <c r="HK84" s="1561"/>
      <c r="HL84" s="1561"/>
      <c r="HM84" s="1561"/>
      <c r="HN84" s="1561"/>
      <c r="HO84" s="1561"/>
      <c r="HP84" s="1561"/>
      <c r="HQ84" s="1561"/>
      <c r="HR84" s="1561"/>
      <c r="HS84" s="1561"/>
      <c r="HT84" s="1561"/>
      <c r="HU84" s="1561"/>
      <c r="HV84" s="1561"/>
      <c r="HW84" s="1561"/>
      <c r="HX84" s="1561"/>
      <c r="HY84" s="1561"/>
      <c r="HZ84" s="1561"/>
      <c r="IA84" s="1561"/>
      <c r="IB84" s="1561"/>
      <c r="IC84" s="1561"/>
      <c r="ID84" s="1561"/>
      <c r="IE84" s="1561"/>
      <c r="IF84" s="1561"/>
      <c r="IG84" s="1561"/>
      <c r="IH84" s="1561"/>
      <c r="II84" s="1561"/>
      <c r="IJ84" s="1561"/>
      <c r="IK84" s="1561"/>
      <c r="IL84" s="1561"/>
      <c r="IM84" s="1561"/>
      <c r="IN84" s="1561"/>
      <c r="IO84" s="1561"/>
      <c r="IP84" s="1561"/>
      <c r="IQ84" s="1561"/>
      <c r="IR84" s="1561"/>
      <c r="IS84" s="1561"/>
      <c r="IT84" s="1561"/>
      <c r="IU84" s="1561"/>
    </row>
    <row r="85" spans="1:255">
      <c r="A85" s="2183">
        <v>13</v>
      </c>
      <c r="B85" s="1543" t="s">
        <v>5758</v>
      </c>
      <c r="C85" s="1543" t="s">
        <v>5784</v>
      </c>
      <c r="D85" s="1543" t="s">
        <v>5784</v>
      </c>
      <c r="E85" s="1906" t="s">
        <v>5789</v>
      </c>
      <c r="F85" s="2879" t="s">
        <v>5790</v>
      </c>
      <c r="G85" s="1543"/>
      <c r="H85" s="1543" t="s">
        <v>5791</v>
      </c>
      <c r="I85" s="1543" t="s">
        <v>5785</v>
      </c>
      <c r="J85" s="1543"/>
      <c r="K85" s="1878"/>
      <c r="L85" s="1878"/>
      <c r="M85" s="1917">
        <v>13</v>
      </c>
      <c r="N85" s="1542"/>
      <c r="O85" s="1878"/>
      <c r="P85" s="1878"/>
      <c r="Q85" s="1878">
        <v>4947</v>
      </c>
      <c r="R85" s="1878">
        <f t="shared" si="1"/>
        <v>4947</v>
      </c>
      <c r="S85" s="1917">
        <v>13</v>
      </c>
      <c r="T85" s="1561"/>
      <c r="U85" s="1561"/>
      <c r="V85" s="1561"/>
      <c r="W85" s="1561"/>
      <c r="X85" s="1561"/>
      <c r="Y85" s="1561"/>
      <c r="Z85" s="1561"/>
      <c r="AA85" s="1561"/>
      <c r="AB85" s="1561"/>
      <c r="AC85" s="1561"/>
      <c r="AD85" s="1561"/>
      <c r="AE85" s="1561"/>
      <c r="AF85" s="1561"/>
      <c r="AG85" s="1561"/>
      <c r="AH85" s="1561"/>
      <c r="AI85" s="1561"/>
      <c r="AJ85" s="1561"/>
      <c r="AK85" s="1561"/>
      <c r="AL85" s="1561"/>
      <c r="AM85" s="1561"/>
      <c r="AN85" s="1561"/>
      <c r="AO85" s="1561"/>
      <c r="AP85" s="1561"/>
      <c r="AQ85" s="1561"/>
      <c r="AR85" s="1561"/>
      <c r="AS85" s="1561"/>
      <c r="AT85" s="1561"/>
      <c r="AU85" s="1561"/>
      <c r="AV85" s="1561"/>
      <c r="AW85" s="1561"/>
      <c r="AX85" s="1561"/>
      <c r="AY85" s="1561"/>
      <c r="AZ85" s="1561"/>
      <c r="BA85" s="1561"/>
      <c r="BB85" s="1561"/>
      <c r="BC85" s="1561"/>
      <c r="BD85" s="1561"/>
      <c r="BE85" s="1561"/>
      <c r="BF85" s="1561"/>
      <c r="BG85" s="1561"/>
      <c r="BH85" s="1561"/>
      <c r="BI85" s="1561"/>
      <c r="BJ85" s="1561"/>
      <c r="BK85" s="1561"/>
      <c r="BL85" s="1561"/>
      <c r="BM85" s="1561"/>
      <c r="BN85" s="1561"/>
      <c r="BO85" s="1561"/>
      <c r="BP85" s="1561"/>
      <c r="BQ85" s="1561"/>
      <c r="BR85" s="1561"/>
      <c r="BS85" s="1561"/>
      <c r="BT85" s="1561"/>
      <c r="BU85" s="1561"/>
      <c r="BV85" s="1561"/>
      <c r="BW85" s="1561"/>
      <c r="BX85" s="1561"/>
      <c r="BY85" s="1561"/>
      <c r="BZ85" s="1561"/>
      <c r="CA85" s="1561"/>
      <c r="CB85" s="1561"/>
      <c r="CC85" s="1561"/>
      <c r="CD85" s="1561"/>
      <c r="CE85" s="1561"/>
      <c r="CF85" s="1561"/>
      <c r="CG85" s="1561"/>
      <c r="CH85" s="1561"/>
      <c r="CI85" s="1561"/>
      <c r="CJ85" s="1561"/>
      <c r="CK85" s="1561"/>
      <c r="CL85" s="1561"/>
      <c r="CM85" s="1561"/>
      <c r="CN85" s="1561"/>
      <c r="CO85" s="1561"/>
      <c r="CP85" s="1561"/>
      <c r="CQ85" s="1561"/>
      <c r="CR85" s="1561"/>
      <c r="CS85" s="1561"/>
      <c r="CT85" s="1561"/>
      <c r="CU85" s="1561"/>
      <c r="CV85" s="1561"/>
      <c r="CW85" s="1561"/>
      <c r="CX85" s="1561"/>
      <c r="CY85" s="1561"/>
      <c r="CZ85" s="1561"/>
      <c r="DA85" s="1561"/>
      <c r="DB85" s="1561"/>
      <c r="DC85" s="1561"/>
      <c r="DD85" s="1561"/>
      <c r="DE85" s="1561"/>
      <c r="DF85" s="1561"/>
      <c r="DG85" s="1561"/>
      <c r="DH85" s="1561"/>
      <c r="DI85" s="1561"/>
      <c r="DJ85" s="1561"/>
      <c r="DK85" s="1561"/>
      <c r="DL85" s="1561"/>
      <c r="DM85" s="1561"/>
      <c r="DN85" s="1561"/>
      <c r="DO85" s="1561"/>
      <c r="DP85" s="1561"/>
      <c r="DQ85" s="1561"/>
      <c r="DR85" s="1561"/>
      <c r="DS85" s="1561"/>
      <c r="DT85" s="1561"/>
      <c r="DU85" s="1561"/>
      <c r="DV85" s="1561"/>
      <c r="DW85" s="1561"/>
      <c r="DX85" s="1561"/>
      <c r="DY85" s="1561"/>
      <c r="DZ85" s="1561"/>
      <c r="EA85" s="1561"/>
      <c r="EB85" s="1561"/>
      <c r="EC85" s="1561"/>
      <c r="ED85" s="1561"/>
      <c r="EE85" s="1561"/>
      <c r="EF85" s="1561"/>
      <c r="EG85" s="1561"/>
      <c r="EH85" s="1561"/>
      <c r="EI85" s="1561"/>
      <c r="EJ85" s="1561"/>
      <c r="EK85" s="1561"/>
      <c r="EL85" s="1561"/>
      <c r="EM85" s="1561"/>
      <c r="EN85" s="1561"/>
      <c r="EO85" s="1561"/>
      <c r="EP85" s="1561"/>
      <c r="EQ85" s="1561"/>
      <c r="ER85" s="1561"/>
      <c r="ES85" s="1561"/>
      <c r="ET85" s="1561"/>
      <c r="EU85" s="1561"/>
      <c r="EV85" s="1561"/>
      <c r="EW85" s="1561"/>
      <c r="EX85" s="1561"/>
      <c r="EY85" s="1561"/>
      <c r="EZ85" s="1561"/>
      <c r="FA85" s="1561"/>
      <c r="FB85" s="1561"/>
      <c r="FC85" s="1561"/>
      <c r="FD85" s="1561"/>
      <c r="FE85" s="1561"/>
      <c r="FF85" s="1561"/>
      <c r="FG85" s="1561"/>
      <c r="FH85" s="1561"/>
      <c r="FI85" s="1561"/>
      <c r="FJ85" s="1561"/>
      <c r="FK85" s="1561"/>
      <c r="FL85" s="1561"/>
      <c r="FM85" s="1561"/>
      <c r="FN85" s="1561"/>
      <c r="FO85" s="1561"/>
      <c r="FP85" s="1561"/>
      <c r="FQ85" s="1561"/>
      <c r="FR85" s="1561"/>
      <c r="FS85" s="1561"/>
      <c r="FT85" s="1561"/>
      <c r="FU85" s="1561"/>
      <c r="FV85" s="1561"/>
      <c r="FW85" s="1561"/>
      <c r="FX85" s="1561"/>
      <c r="FY85" s="1561"/>
      <c r="FZ85" s="1561"/>
      <c r="GA85" s="1561"/>
      <c r="GB85" s="1561"/>
      <c r="GC85" s="1561"/>
      <c r="GD85" s="1561"/>
      <c r="GE85" s="1561"/>
      <c r="GF85" s="1561"/>
      <c r="GG85" s="1561"/>
      <c r="GH85" s="1561"/>
      <c r="GI85" s="1561"/>
      <c r="GJ85" s="1561"/>
      <c r="GK85" s="1561"/>
      <c r="GL85" s="1561"/>
      <c r="GM85" s="1561"/>
      <c r="GN85" s="1561"/>
      <c r="GO85" s="1561"/>
      <c r="GP85" s="1561"/>
      <c r="GQ85" s="1561"/>
      <c r="GR85" s="1561"/>
      <c r="GS85" s="1561"/>
      <c r="GT85" s="1561"/>
      <c r="GU85" s="1561"/>
      <c r="GV85" s="1561"/>
      <c r="GW85" s="1561"/>
      <c r="GX85" s="1561"/>
      <c r="GY85" s="1561"/>
      <c r="GZ85" s="1561"/>
      <c r="HA85" s="1561"/>
      <c r="HB85" s="1561"/>
      <c r="HC85" s="1561"/>
      <c r="HD85" s="1561"/>
      <c r="HE85" s="1561"/>
      <c r="HF85" s="1561"/>
      <c r="HG85" s="1561"/>
      <c r="HH85" s="1561"/>
      <c r="HI85" s="1561"/>
      <c r="HJ85" s="1561"/>
      <c r="HK85" s="1561"/>
      <c r="HL85" s="1561"/>
      <c r="HM85" s="1561"/>
      <c r="HN85" s="1561"/>
      <c r="HO85" s="1561"/>
      <c r="HP85" s="1561"/>
      <c r="HQ85" s="1561"/>
      <c r="HR85" s="1561"/>
      <c r="HS85" s="1561"/>
      <c r="HT85" s="1561"/>
      <c r="HU85" s="1561"/>
      <c r="HV85" s="1561"/>
      <c r="HW85" s="1561"/>
      <c r="HX85" s="1561"/>
      <c r="HY85" s="1561"/>
      <c r="HZ85" s="1561"/>
      <c r="IA85" s="1561"/>
      <c r="IB85" s="1561"/>
      <c r="IC85" s="1561"/>
      <c r="ID85" s="1561"/>
      <c r="IE85" s="1561"/>
      <c r="IF85" s="1561"/>
      <c r="IG85" s="1561"/>
      <c r="IH85" s="1561"/>
      <c r="II85" s="1561"/>
      <c r="IJ85" s="1561"/>
      <c r="IK85" s="1561"/>
      <c r="IL85" s="1561"/>
      <c r="IM85" s="1561"/>
      <c r="IN85" s="1561"/>
      <c r="IO85" s="1561"/>
      <c r="IP85" s="1561"/>
      <c r="IQ85" s="1561"/>
      <c r="IR85" s="1561"/>
      <c r="IS85" s="1561"/>
      <c r="IT85" s="1561"/>
      <c r="IU85" s="1561"/>
    </row>
    <row r="86" spans="1:255">
      <c r="A86" s="2183">
        <v>14</v>
      </c>
      <c r="B86" s="1543" t="s">
        <v>5759</v>
      </c>
      <c r="C86" s="1543" t="s">
        <v>5784</v>
      </c>
      <c r="D86" s="1543" t="s">
        <v>5784</v>
      </c>
      <c r="E86" s="1906" t="s">
        <v>5789</v>
      </c>
      <c r="F86" s="2879" t="s">
        <v>5790</v>
      </c>
      <c r="G86" s="1543"/>
      <c r="H86" s="1543" t="s">
        <v>5791</v>
      </c>
      <c r="I86" s="1543" t="s">
        <v>5785</v>
      </c>
      <c r="J86" s="1543"/>
      <c r="K86" s="1878"/>
      <c r="L86" s="1878"/>
      <c r="M86" s="1917">
        <v>14</v>
      </c>
      <c r="N86" s="1542"/>
      <c r="O86" s="1878"/>
      <c r="P86" s="1878"/>
      <c r="Q86" s="1878">
        <v>12</v>
      </c>
      <c r="R86" s="1878">
        <f t="shared" si="1"/>
        <v>12</v>
      </c>
      <c r="S86" s="1917">
        <v>14</v>
      </c>
      <c r="T86" s="1561"/>
      <c r="U86" s="1561"/>
      <c r="V86" s="1561"/>
      <c r="W86" s="1561"/>
      <c r="X86" s="1561"/>
      <c r="Y86" s="1561"/>
      <c r="Z86" s="1561"/>
      <c r="AA86" s="1561"/>
      <c r="AB86" s="1561"/>
      <c r="AC86" s="1561"/>
      <c r="AD86" s="1561"/>
      <c r="AE86" s="1561"/>
      <c r="AF86" s="1561"/>
      <c r="AG86" s="1561"/>
      <c r="AH86" s="1561"/>
      <c r="AI86" s="1561"/>
      <c r="AJ86" s="1561"/>
      <c r="AK86" s="1561"/>
      <c r="AL86" s="1561"/>
      <c r="AM86" s="1561"/>
      <c r="AN86" s="1561"/>
      <c r="AO86" s="1561"/>
      <c r="AP86" s="1561"/>
      <c r="AQ86" s="1561"/>
      <c r="AR86" s="1561"/>
      <c r="AS86" s="1561"/>
      <c r="AT86" s="1561"/>
      <c r="AU86" s="1561"/>
      <c r="AV86" s="1561"/>
      <c r="AW86" s="1561"/>
      <c r="AX86" s="1561"/>
      <c r="AY86" s="1561"/>
      <c r="AZ86" s="1561"/>
      <c r="BA86" s="1561"/>
      <c r="BB86" s="1561"/>
      <c r="BC86" s="1561"/>
      <c r="BD86" s="1561"/>
      <c r="BE86" s="1561"/>
      <c r="BF86" s="1561"/>
      <c r="BG86" s="1561"/>
      <c r="BH86" s="1561"/>
      <c r="BI86" s="1561"/>
      <c r="BJ86" s="1561"/>
      <c r="BK86" s="1561"/>
      <c r="BL86" s="1561"/>
      <c r="BM86" s="1561"/>
      <c r="BN86" s="1561"/>
      <c r="BO86" s="1561"/>
      <c r="BP86" s="1561"/>
      <c r="BQ86" s="1561"/>
      <c r="BR86" s="1561"/>
      <c r="BS86" s="1561"/>
      <c r="BT86" s="1561"/>
      <c r="BU86" s="1561"/>
      <c r="BV86" s="1561"/>
      <c r="BW86" s="1561"/>
      <c r="BX86" s="1561"/>
      <c r="BY86" s="1561"/>
      <c r="BZ86" s="1561"/>
      <c r="CA86" s="1561"/>
      <c r="CB86" s="1561"/>
      <c r="CC86" s="1561"/>
      <c r="CD86" s="1561"/>
      <c r="CE86" s="1561"/>
      <c r="CF86" s="1561"/>
      <c r="CG86" s="1561"/>
      <c r="CH86" s="1561"/>
      <c r="CI86" s="1561"/>
      <c r="CJ86" s="1561"/>
      <c r="CK86" s="1561"/>
      <c r="CL86" s="1561"/>
      <c r="CM86" s="1561"/>
      <c r="CN86" s="1561"/>
      <c r="CO86" s="1561"/>
      <c r="CP86" s="1561"/>
      <c r="CQ86" s="1561"/>
      <c r="CR86" s="1561"/>
      <c r="CS86" s="1561"/>
      <c r="CT86" s="1561"/>
      <c r="CU86" s="1561"/>
      <c r="CV86" s="1561"/>
      <c r="CW86" s="1561"/>
      <c r="CX86" s="1561"/>
      <c r="CY86" s="1561"/>
      <c r="CZ86" s="1561"/>
      <c r="DA86" s="1561"/>
      <c r="DB86" s="1561"/>
      <c r="DC86" s="1561"/>
      <c r="DD86" s="1561"/>
      <c r="DE86" s="1561"/>
      <c r="DF86" s="1561"/>
      <c r="DG86" s="1561"/>
      <c r="DH86" s="1561"/>
      <c r="DI86" s="1561"/>
      <c r="DJ86" s="1561"/>
      <c r="DK86" s="1561"/>
      <c r="DL86" s="1561"/>
      <c r="DM86" s="1561"/>
      <c r="DN86" s="1561"/>
      <c r="DO86" s="1561"/>
      <c r="DP86" s="1561"/>
      <c r="DQ86" s="1561"/>
      <c r="DR86" s="1561"/>
      <c r="DS86" s="1561"/>
      <c r="DT86" s="1561"/>
      <c r="DU86" s="1561"/>
      <c r="DV86" s="1561"/>
      <c r="DW86" s="1561"/>
      <c r="DX86" s="1561"/>
      <c r="DY86" s="1561"/>
      <c r="DZ86" s="1561"/>
      <c r="EA86" s="1561"/>
      <c r="EB86" s="1561"/>
      <c r="EC86" s="1561"/>
      <c r="ED86" s="1561"/>
      <c r="EE86" s="1561"/>
      <c r="EF86" s="1561"/>
      <c r="EG86" s="1561"/>
      <c r="EH86" s="1561"/>
      <c r="EI86" s="1561"/>
      <c r="EJ86" s="1561"/>
      <c r="EK86" s="1561"/>
      <c r="EL86" s="1561"/>
      <c r="EM86" s="1561"/>
      <c r="EN86" s="1561"/>
      <c r="EO86" s="1561"/>
      <c r="EP86" s="1561"/>
      <c r="EQ86" s="1561"/>
      <c r="ER86" s="1561"/>
      <c r="ES86" s="1561"/>
      <c r="ET86" s="1561"/>
      <c r="EU86" s="1561"/>
      <c r="EV86" s="1561"/>
      <c r="EW86" s="1561"/>
      <c r="EX86" s="1561"/>
      <c r="EY86" s="1561"/>
      <c r="EZ86" s="1561"/>
      <c r="FA86" s="1561"/>
      <c r="FB86" s="1561"/>
      <c r="FC86" s="1561"/>
      <c r="FD86" s="1561"/>
      <c r="FE86" s="1561"/>
      <c r="FF86" s="1561"/>
      <c r="FG86" s="1561"/>
      <c r="FH86" s="1561"/>
      <c r="FI86" s="1561"/>
      <c r="FJ86" s="1561"/>
      <c r="FK86" s="1561"/>
      <c r="FL86" s="1561"/>
      <c r="FM86" s="1561"/>
      <c r="FN86" s="1561"/>
      <c r="FO86" s="1561"/>
      <c r="FP86" s="1561"/>
      <c r="FQ86" s="1561"/>
      <c r="FR86" s="1561"/>
      <c r="FS86" s="1561"/>
      <c r="FT86" s="1561"/>
      <c r="FU86" s="1561"/>
      <c r="FV86" s="1561"/>
      <c r="FW86" s="1561"/>
      <c r="FX86" s="1561"/>
      <c r="FY86" s="1561"/>
      <c r="FZ86" s="1561"/>
      <c r="GA86" s="1561"/>
      <c r="GB86" s="1561"/>
      <c r="GC86" s="1561"/>
      <c r="GD86" s="1561"/>
      <c r="GE86" s="1561"/>
      <c r="GF86" s="1561"/>
      <c r="GG86" s="1561"/>
      <c r="GH86" s="1561"/>
      <c r="GI86" s="1561"/>
      <c r="GJ86" s="1561"/>
      <c r="GK86" s="1561"/>
      <c r="GL86" s="1561"/>
      <c r="GM86" s="1561"/>
      <c r="GN86" s="1561"/>
      <c r="GO86" s="1561"/>
      <c r="GP86" s="1561"/>
      <c r="GQ86" s="1561"/>
      <c r="GR86" s="1561"/>
      <c r="GS86" s="1561"/>
      <c r="GT86" s="1561"/>
      <c r="GU86" s="1561"/>
      <c r="GV86" s="1561"/>
      <c r="GW86" s="1561"/>
      <c r="GX86" s="1561"/>
      <c r="GY86" s="1561"/>
      <c r="GZ86" s="1561"/>
      <c r="HA86" s="1561"/>
      <c r="HB86" s="1561"/>
      <c r="HC86" s="1561"/>
      <c r="HD86" s="1561"/>
      <c r="HE86" s="1561"/>
      <c r="HF86" s="1561"/>
      <c r="HG86" s="1561"/>
      <c r="HH86" s="1561"/>
      <c r="HI86" s="1561"/>
      <c r="HJ86" s="1561"/>
      <c r="HK86" s="1561"/>
      <c r="HL86" s="1561"/>
      <c r="HM86" s="1561"/>
      <c r="HN86" s="1561"/>
      <c r="HO86" s="1561"/>
      <c r="HP86" s="1561"/>
      <c r="HQ86" s="1561"/>
      <c r="HR86" s="1561"/>
      <c r="HS86" s="1561"/>
      <c r="HT86" s="1561"/>
      <c r="HU86" s="1561"/>
      <c r="HV86" s="1561"/>
      <c r="HW86" s="1561"/>
      <c r="HX86" s="1561"/>
      <c r="HY86" s="1561"/>
      <c r="HZ86" s="1561"/>
      <c r="IA86" s="1561"/>
      <c r="IB86" s="1561"/>
      <c r="IC86" s="1561"/>
      <c r="ID86" s="1561"/>
      <c r="IE86" s="1561"/>
      <c r="IF86" s="1561"/>
      <c r="IG86" s="1561"/>
      <c r="IH86" s="1561"/>
      <c r="II86" s="1561"/>
      <c r="IJ86" s="1561"/>
      <c r="IK86" s="1561"/>
      <c r="IL86" s="1561"/>
      <c r="IM86" s="1561"/>
      <c r="IN86" s="1561"/>
      <c r="IO86" s="1561"/>
      <c r="IP86" s="1561"/>
      <c r="IQ86" s="1561"/>
      <c r="IR86" s="1561"/>
      <c r="IS86" s="1561"/>
      <c r="IT86" s="1561"/>
      <c r="IU86" s="1561"/>
    </row>
    <row r="87" spans="1:255">
      <c r="A87" s="2183">
        <v>15</v>
      </c>
      <c r="B87" s="1543" t="s">
        <v>5760</v>
      </c>
      <c r="C87" s="1543" t="s">
        <v>5784</v>
      </c>
      <c r="D87" s="1543" t="s">
        <v>5784</v>
      </c>
      <c r="E87" s="1906" t="s">
        <v>5789</v>
      </c>
      <c r="F87" s="2879" t="s">
        <v>5790</v>
      </c>
      <c r="G87" s="1543"/>
      <c r="H87" s="1543" t="s">
        <v>5791</v>
      </c>
      <c r="I87" s="1543" t="s">
        <v>5785</v>
      </c>
      <c r="J87" s="1543"/>
      <c r="K87" s="1878"/>
      <c r="L87" s="1878"/>
      <c r="M87" s="1917">
        <v>15</v>
      </c>
      <c r="N87" s="1542"/>
      <c r="O87" s="1878"/>
      <c r="P87" s="1878"/>
      <c r="Q87" s="1878">
        <v>6658</v>
      </c>
      <c r="R87" s="1878">
        <f t="shared" si="1"/>
        <v>6658</v>
      </c>
      <c r="S87" s="1917">
        <v>15</v>
      </c>
      <c r="T87" s="1561"/>
      <c r="U87" s="1561"/>
      <c r="V87" s="1561"/>
      <c r="W87" s="1561"/>
      <c r="X87" s="1561"/>
      <c r="Y87" s="1561"/>
      <c r="Z87" s="1561"/>
      <c r="AA87" s="1561"/>
      <c r="AB87" s="1561"/>
      <c r="AC87" s="1561"/>
      <c r="AD87" s="1561"/>
      <c r="AE87" s="1561"/>
      <c r="AF87" s="1561"/>
      <c r="AG87" s="1561"/>
      <c r="AH87" s="1561"/>
      <c r="AI87" s="1561"/>
      <c r="AJ87" s="1561"/>
      <c r="AK87" s="1561"/>
      <c r="AL87" s="1561"/>
      <c r="AM87" s="1561"/>
      <c r="AN87" s="1561"/>
      <c r="AO87" s="1561"/>
      <c r="AP87" s="1561"/>
      <c r="AQ87" s="1561"/>
      <c r="AR87" s="1561"/>
      <c r="AS87" s="1561"/>
      <c r="AT87" s="1561"/>
      <c r="AU87" s="1561"/>
      <c r="AV87" s="1561"/>
      <c r="AW87" s="1561"/>
      <c r="AX87" s="1561"/>
      <c r="AY87" s="1561"/>
      <c r="AZ87" s="1561"/>
      <c r="BA87" s="1561"/>
      <c r="BB87" s="1561"/>
      <c r="BC87" s="1561"/>
      <c r="BD87" s="1561"/>
      <c r="BE87" s="1561"/>
      <c r="BF87" s="1561"/>
      <c r="BG87" s="1561"/>
      <c r="BH87" s="1561"/>
      <c r="BI87" s="1561"/>
      <c r="BJ87" s="1561"/>
      <c r="BK87" s="1561"/>
      <c r="BL87" s="1561"/>
      <c r="BM87" s="1561"/>
      <c r="BN87" s="1561"/>
      <c r="BO87" s="1561"/>
      <c r="BP87" s="1561"/>
      <c r="BQ87" s="1561"/>
      <c r="BR87" s="1561"/>
      <c r="BS87" s="1561"/>
      <c r="BT87" s="1561"/>
      <c r="BU87" s="1561"/>
      <c r="BV87" s="1561"/>
      <c r="BW87" s="1561"/>
      <c r="BX87" s="1561"/>
      <c r="BY87" s="1561"/>
      <c r="BZ87" s="1561"/>
      <c r="CA87" s="1561"/>
      <c r="CB87" s="1561"/>
      <c r="CC87" s="1561"/>
      <c r="CD87" s="1561"/>
      <c r="CE87" s="1561"/>
      <c r="CF87" s="1561"/>
      <c r="CG87" s="1561"/>
      <c r="CH87" s="1561"/>
      <c r="CI87" s="1561"/>
      <c r="CJ87" s="1561"/>
      <c r="CK87" s="1561"/>
      <c r="CL87" s="1561"/>
      <c r="CM87" s="1561"/>
      <c r="CN87" s="1561"/>
      <c r="CO87" s="1561"/>
      <c r="CP87" s="1561"/>
      <c r="CQ87" s="1561"/>
      <c r="CR87" s="1561"/>
      <c r="CS87" s="1561"/>
      <c r="CT87" s="1561"/>
      <c r="CU87" s="1561"/>
      <c r="CV87" s="1561"/>
      <c r="CW87" s="1561"/>
      <c r="CX87" s="1561"/>
      <c r="CY87" s="1561"/>
      <c r="CZ87" s="1561"/>
      <c r="DA87" s="1561"/>
      <c r="DB87" s="1561"/>
      <c r="DC87" s="1561"/>
      <c r="DD87" s="1561"/>
      <c r="DE87" s="1561"/>
      <c r="DF87" s="1561"/>
      <c r="DG87" s="1561"/>
      <c r="DH87" s="1561"/>
      <c r="DI87" s="1561"/>
      <c r="DJ87" s="1561"/>
      <c r="DK87" s="1561"/>
      <c r="DL87" s="1561"/>
      <c r="DM87" s="1561"/>
      <c r="DN87" s="1561"/>
      <c r="DO87" s="1561"/>
      <c r="DP87" s="1561"/>
      <c r="DQ87" s="1561"/>
      <c r="DR87" s="1561"/>
      <c r="DS87" s="1561"/>
      <c r="DT87" s="1561"/>
      <c r="DU87" s="1561"/>
      <c r="DV87" s="1561"/>
      <c r="DW87" s="1561"/>
      <c r="DX87" s="1561"/>
      <c r="DY87" s="1561"/>
      <c r="DZ87" s="1561"/>
      <c r="EA87" s="1561"/>
      <c r="EB87" s="1561"/>
      <c r="EC87" s="1561"/>
      <c r="ED87" s="1561"/>
      <c r="EE87" s="1561"/>
      <c r="EF87" s="1561"/>
      <c r="EG87" s="1561"/>
      <c r="EH87" s="1561"/>
      <c r="EI87" s="1561"/>
      <c r="EJ87" s="1561"/>
      <c r="EK87" s="1561"/>
      <c r="EL87" s="1561"/>
      <c r="EM87" s="1561"/>
      <c r="EN87" s="1561"/>
      <c r="EO87" s="1561"/>
      <c r="EP87" s="1561"/>
      <c r="EQ87" s="1561"/>
      <c r="ER87" s="1561"/>
      <c r="ES87" s="1561"/>
      <c r="ET87" s="1561"/>
      <c r="EU87" s="1561"/>
      <c r="EV87" s="1561"/>
      <c r="EW87" s="1561"/>
      <c r="EX87" s="1561"/>
      <c r="EY87" s="1561"/>
      <c r="EZ87" s="1561"/>
      <c r="FA87" s="1561"/>
      <c r="FB87" s="1561"/>
      <c r="FC87" s="1561"/>
      <c r="FD87" s="1561"/>
      <c r="FE87" s="1561"/>
      <c r="FF87" s="1561"/>
      <c r="FG87" s="1561"/>
      <c r="FH87" s="1561"/>
      <c r="FI87" s="1561"/>
      <c r="FJ87" s="1561"/>
      <c r="FK87" s="1561"/>
      <c r="FL87" s="1561"/>
      <c r="FM87" s="1561"/>
      <c r="FN87" s="1561"/>
      <c r="FO87" s="1561"/>
      <c r="FP87" s="1561"/>
      <c r="FQ87" s="1561"/>
      <c r="FR87" s="1561"/>
      <c r="FS87" s="1561"/>
      <c r="FT87" s="1561"/>
      <c r="FU87" s="1561"/>
      <c r="FV87" s="1561"/>
      <c r="FW87" s="1561"/>
      <c r="FX87" s="1561"/>
      <c r="FY87" s="1561"/>
      <c r="FZ87" s="1561"/>
      <c r="GA87" s="1561"/>
      <c r="GB87" s="1561"/>
      <c r="GC87" s="1561"/>
      <c r="GD87" s="1561"/>
      <c r="GE87" s="1561"/>
      <c r="GF87" s="1561"/>
      <c r="GG87" s="1561"/>
      <c r="GH87" s="1561"/>
      <c r="GI87" s="1561"/>
      <c r="GJ87" s="1561"/>
      <c r="GK87" s="1561"/>
      <c r="GL87" s="1561"/>
      <c r="GM87" s="1561"/>
      <c r="GN87" s="1561"/>
      <c r="GO87" s="1561"/>
      <c r="GP87" s="1561"/>
      <c r="GQ87" s="1561"/>
      <c r="GR87" s="1561"/>
      <c r="GS87" s="1561"/>
      <c r="GT87" s="1561"/>
      <c r="GU87" s="1561"/>
      <c r="GV87" s="1561"/>
      <c r="GW87" s="1561"/>
      <c r="GX87" s="1561"/>
      <c r="GY87" s="1561"/>
      <c r="GZ87" s="1561"/>
      <c r="HA87" s="1561"/>
      <c r="HB87" s="1561"/>
      <c r="HC87" s="1561"/>
      <c r="HD87" s="1561"/>
      <c r="HE87" s="1561"/>
      <c r="HF87" s="1561"/>
      <c r="HG87" s="1561"/>
      <c r="HH87" s="1561"/>
      <c r="HI87" s="1561"/>
      <c r="HJ87" s="1561"/>
      <c r="HK87" s="1561"/>
      <c r="HL87" s="1561"/>
      <c r="HM87" s="1561"/>
      <c r="HN87" s="1561"/>
      <c r="HO87" s="1561"/>
      <c r="HP87" s="1561"/>
      <c r="HQ87" s="1561"/>
      <c r="HR87" s="1561"/>
      <c r="HS87" s="1561"/>
      <c r="HT87" s="1561"/>
      <c r="HU87" s="1561"/>
      <c r="HV87" s="1561"/>
      <c r="HW87" s="1561"/>
      <c r="HX87" s="1561"/>
      <c r="HY87" s="1561"/>
      <c r="HZ87" s="1561"/>
      <c r="IA87" s="1561"/>
      <c r="IB87" s="1561"/>
      <c r="IC87" s="1561"/>
      <c r="ID87" s="1561"/>
      <c r="IE87" s="1561"/>
      <c r="IF87" s="1561"/>
      <c r="IG87" s="1561"/>
      <c r="IH87" s="1561"/>
      <c r="II87" s="1561"/>
      <c r="IJ87" s="1561"/>
      <c r="IK87" s="1561"/>
      <c r="IL87" s="1561"/>
      <c r="IM87" s="1561"/>
      <c r="IN87" s="1561"/>
      <c r="IO87" s="1561"/>
      <c r="IP87" s="1561"/>
      <c r="IQ87" s="1561"/>
      <c r="IR87" s="1561"/>
      <c r="IS87" s="1561"/>
      <c r="IT87" s="1561"/>
      <c r="IU87" s="1561"/>
    </row>
    <row r="88" spans="1:255">
      <c r="A88" s="2183">
        <v>16</v>
      </c>
      <c r="B88" s="1543" t="s">
        <v>5761</v>
      </c>
      <c r="C88" s="1543" t="s">
        <v>5784</v>
      </c>
      <c r="D88" s="1543" t="s">
        <v>5784</v>
      </c>
      <c r="E88" s="1906" t="s">
        <v>5789</v>
      </c>
      <c r="F88" s="2879" t="s">
        <v>5790</v>
      </c>
      <c r="G88" s="1543"/>
      <c r="H88" s="1543" t="s">
        <v>5791</v>
      </c>
      <c r="I88" s="1543" t="s">
        <v>5785</v>
      </c>
      <c r="J88" s="1543"/>
      <c r="K88" s="1878"/>
      <c r="L88" s="1878"/>
      <c r="M88" s="1917">
        <v>16</v>
      </c>
      <c r="N88" s="1542"/>
      <c r="O88" s="1878"/>
      <c r="P88" s="1878"/>
      <c r="Q88" s="1878">
        <v>181</v>
      </c>
      <c r="R88" s="1878">
        <f t="shared" si="1"/>
        <v>181</v>
      </c>
      <c r="S88" s="1917">
        <v>16</v>
      </c>
      <c r="T88" s="1561"/>
      <c r="U88" s="1561"/>
      <c r="V88" s="1561"/>
      <c r="W88" s="1561"/>
      <c r="X88" s="1561"/>
      <c r="Y88" s="1561"/>
      <c r="Z88" s="1561"/>
      <c r="AA88" s="1561"/>
      <c r="AB88" s="1561"/>
      <c r="AC88" s="1561"/>
      <c r="AD88" s="1561"/>
      <c r="AE88" s="1561"/>
      <c r="AF88" s="1561"/>
      <c r="AG88" s="1561"/>
      <c r="AH88" s="1561"/>
      <c r="AI88" s="1561"/>
      <c r="AJ88" s="1561"/>
      <c r="AK88" s="1561"/>
      <c r="AL88" s="1561"/>
      <c r="AM88" s="1561"/>
      <c r="AN88" s="1561"/>
      <c r="AO88" s="1561"/>
      <c r="AP88" s="1561"/>
      <c r="AQ88" s="1561"/>
      <c r="AR88" s="1561"/>
      <c r="AS88" s="1561"/>
      <c r="AT88" s="1561"/>
      <c r="AU88" s="1561"/>
      <c r="AV88" s="1561"/>
      <c r="AW88" s="1561"/>
      <c r="AX88" s="1561"/>
      <c r="AY88" s="1561"/>
      <c r="AZ88" s="1561"/>
      <c r="BA88" s="1561"/>
      <c r="BB88" s="1561"/>
      <c r="BC88" s="1561"/>
      <c r="BD88" s="1561"/>
      <c r="BE88" s="1561"/>
      <c r="BF88" s="1561"/>
      <c r="BG88" s="1561"/>
      <c r="BH88" s="1561"/>
      <c r="BI88" s="1561"/>
      <c r="BJ88" s="1561"/>
      <c r="BK88" s="1561"/>
      <c r="BL88" s="1561"/>
      <c r="BM88" s="1561"/>
      <c r="BN88" s="1561"/>
      <c r="BO88" s="1561"/>
      <c r="BP88" s="1561"/>
      <c r="BQ88" s="1561"/>
      <c r="BR88" s="1561"/>
      <c r="BS88" s="1561"/>
      <c r="BT88" s="1561"/>
      <c r="BU88" s="1561"/>
      <c r="BV88" s="1561"/>
      <c r="BW88" s="1561"/>
      <c r="BX88" s="1561"/>
      <c r="BY88" s="1561"/>
      <c r="BZ88" s="1561"/>
      <c r="CA88" s="1561"/>
      <c r="CB88" s="1561"/>
      <c r="CC88" s="1561"/>
      <c r="CD88" s="1561"/>
      <c r="CE88" s="1561"/>
      <c r="CF88" s="1561"/>
      <c r="CG88" s="1561"/>
      <c r="CH88" s="1561"/>
      <c r="CI88" s="1561"/>
      <c r="CJ88" s="1561"/>
      <c r="CK88" s="1561"/>
      <c r="CL88" s="1561"/>
      <c r="CM88" s="1561"/>
      <c r="CN88" s="1561"/>
      <c r="CO88" s="1561"/>
      <c r="CP88" s="1561"/>
      <c r="CQ88" s="1561"/>
      <c r="CR88" s="1561"/>
      <c r="CS88" s="1561"/>
      <c r="CT88" s="1561"/>
      <c r="CU88" s="1561"/>
      <c r="CV88" s="1561"/>
      <c r="CW88" s="1561"/>
      <c r="CX88" s="1561"/>
      <c r="CY88" s="1561"/>
      <c r="CZ88" s="1561"/>
      <c r="DA88" s="1561"/>
      <c r="DB88" s="1561"/>
      <c r="DC88" s="1561"/>
      <c r="DD88" s="1561"/>
      <c r="DE88" s="1561"/>
      <c r="DF88" s="1561"/>
      <c r="DG88" s="1561"/>
      <c r="DH88" s="1561"/>
      <c r="DI88" s="1561"/>
      <c r="DJ88" s="1561"/>
      <c r="DK88" s="1561"/>
      <c r="DL88" s="1561"/>
      <c r="DM88" s="1561"/>
      <c r="DN88" s="1561"/>
      <c r="DO88" s="1561"/>
      <c r="DP88" s="1561"/>
      <c r="DQ88" s="1561"/>
      <c r="DR88" s="1561"/>
      <c r="DS88" s="1561"/>
      <c r="DT88" s="1561"/>
      <c r="DU88" s="1561"/>
      <c r="DV88" s="1561"/>
      <c r="DW88" s="1561"/>
      <c r="DX88" s="1561"/>
      <c r="DY88" s="1561"/>
      <c r="DZ88" s="1561"/>
      <c r="EA88" s="1561"/>
      <c r="EB88" s="1561"/>
      <c r="EC88" s="1561"/>
      <c r="ED88" s="1561"/>
      <c r="EE88" s="1561"/>
      <c r="EF88" s="1561"/>
      <c r="EG88" s="1561"/>
      <c r="EH88" s="1561"/>
      <c r="EI88" s="1561"/>
      <c r="EJ88" s="1561"/>
      <c r="EK88" s="1561"/>
      <c r="EL88" s="1561"/>
      <c r="EM88" s="1561"/>
      <c r="EN88" s="1561"/>
      <c r="EO88" s="1561"/>
      <c r="EP88" s="1561"/>
      <c r="EQ88" s="1561"/>
      <c r="ER88" s="1561"/>
      <c r="ES88" s="1561"/>
      <c r="ET88" s="1561"/>
      <c r="EU88" s="1561"/>
      <c r="EV88" s="1561"/>
      <c r="EW88" s="1561"/>
      <c r="EX88" s="1561"/>
      <c r="EY88" s="1561"/>
      <c r="EZ88" s="1561"/>
      <c r="FA88" s="1561"/>
      <c r="FB88" s="1561"/>
      <c r="FC88" s="1561"/>
      <c r="FD88" s="1561"/>
      <c r="FE88" s="1561"/>
      <c r="FF88" s="1561"/>
      <c r="FG88" s="1561"/>
      <c r="FH88" s="1561"/>
      <c r="FI88" s="1561"/>
      <c r="FJ88" s="1561"/>
      <c r="FK88" s="1561"/>
      <c r="FL88" s="1561"/>
      <c r="FM88" s="1561"/>
      <c r="FN88" s="1561"/>
      <c r="FO88" s="1561"/>
      <c r="FP88" s="1561"/>
      <c r="FQ88" s="1561"/>
      <c r="FR88" s="1561"/>
      <c r="FS88" s="1561"/>
      <c r="FT88" s="1561"/>
      <c r="FU88" s="1561"/>
      <c r="FV88" s="1561"/>
      <c r="FW88" s="1561"/>
      <c r="FX88" s="1561"/>
      <c r="FY88" s="1561"/>
      <c r="FZ88" s="1561"/>
      <c r="GA88" s="1561"/>
      <c r="GB88" s="1561"/>
      <c r="GC88" s="1561"/>
      <c r="GD88" s="1561"/>
      <c r="GE88" s="1561"/>
      <c r="GF88" s="1561"/>
      <c r="GG88" s="1561"/>
      <c r="GH88" s="1561"/>
      <c r="GI88" s="1561"/>
      <c r="GJ88" s="1561"/>
      <c r="GK88" s="1561"/>
      <c r="GL88" s="1561"/>
      <c r="GM88" s="1561"/>
      <c r="GN88" s="1561"/>
      <c r="GO88" s="1561"/>
      <c r="GP88" s="1561"/>
      <c r="GQ88" s="1561"/>
      <c r="GR88" s="1561"/>
      <c r="GS88" s="1561"/>
      <c r="GT88" s="1561"/>
      <c r="GU88" s="1561"/>
      <c r="GV88" s="1561"/>
      <c r="GW88" s="1561"/>
      <c r="GX88" s="1561"/>
      <c r="GY88" s="1561"/>
      <c r="GZ88" s="1561"/>
      <c r="HA88" s="1561"/>
      <c r="HB88" s="1561"/>
      <c r="HC88" s="1561"/>
      <c r="HD88" s="1561"/>
      <c r="HE88" s="1561"/>
      <c r="HF88" s="1561"/>
      <c r="HG88" s="1561"/>
      <c r="HH88" s="1561"/>
      <c r="HI88" s="1561"/>
      <c r="HJ88" s="1561"/>
      <c r="HK88" s="1561"/>
      <c r="HL88" s="1561"/>
      <c r="HM88" s="1561"/>
      <c r="HN88" s="1561"/>
      <c r="HO88" s="1561"/>
      <c r="HP88" s="1561"/>
      <c r="HQ88" s="1561"/>
      <c r="HR88" s="1561"/>
      <c r="HS88" s="1561"/>
      <c r="HT88" s="1561"/>
      <c r="HU88" s="1561"/>
      <c r="HV88" s="1561"/>
      <c r="HW88" s="1561"/>
      <c r="HX88" s="1561"/>
      <c r="HY88" s="1561"/>
      <c r="HZ88" s="1561"/>
      <c r="IA88" s="1561"/>
      <c r="IB88" s="1561"/>
      <c r="IC88" s="1561"/>
      <c r="ID88" s="1561"/>
      <c r="IE88" s="1561"/>
      <c r="IF88" s="1561"/>
      <c r="IG88" s="1561"/>
      <c r="IH88" s="1561"/>
      <c r="II88" s="1561"/>
      <c r="IJ88" s="1561"/>
      <c r="IK88" s="1561"/>
      <c r="IL88" s="1561"/>
      <c r="IM88" s="1561"/>
      <c r="IN88" s="1561"/>
      <c r="IO88" s="1561"/>
      <c r="IP88" s="1561"/>
      <c r="IQ88" s="1561"/>
      <c r="IR88" s="1561"/>
      <c r="IS88" s="1561"/>
      <c r="IT88" s="1561"/>
      <c r="IU88" s="1561"/>
    </row>
    <row r="89" spans="1:255">
      <c r="A89" s="2183">
        <v>17</v>
      </c>
      <c r="B89" s="1543" t="s">
        <v>5762</v>
      </c>
      <c r="C89" s="1543" t="s">
        <v>5784</v>
      </c>
      <c r="D89" s="1543" t="s">
        <v>5784</v>
      </c>
      <c r="E89" s="1906" t="s">
        <v>5789</v>
      </c>
      <c r="F89" s="2879" t="s">
        <v>5790</v>
      </c>
      <c r="G89" s="1543"/>
      <c r="H89" s="1543" t="s">
        <v>5791</v>
      </c>
      <c r="I89" s="1543" t="s">
        <v>5785</v>
      </c>
      <c r="J89" s="1543"/>
      <c r="K89" s="1878"/>
      <c r="L89" s="1878"/>
      <c r="M89" s="1917">
        <v>17</v>
      </c>
      <c r="N89" s="1542"/>
      <c r="O89" s="1878"/>
      <c r="P89" s="1878"/>
      <c r="Q89" s="1878">
        <v>3</v>
      </c>
      <c r="R89" s="1878">
        <f t="shared" si="1"/>
        <v>3</v>
      </c>
      <c r="S89" s="1917">
        <v>17</v>
      </c>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561"/>
      <c r="AV89" s="1561"/>
      <c r="AW89" s="1561"/>
      <c r="AX89" s="1561"/>
      <c r="AY89" s="1561"/>
      <c r="AZ89" s="1561"/>
      <c r="BA89" s="1561"/>
      <c r="BB89" s="1561"/>
      <c r="BC89" s="1561"/>
      <c r="BD89" s="1561"/>
      <c r="BE89" s="1561"/>
      <c r="BF89" s="1561"/>
      <c r="BG89" s="1561"/>
      <c r="BH89" s="1561"/>
      <c r="BI89" s="1561"/>
      <c r="BJ89" s="1561"/>
      <c r="BK89" s="1561"/>
      <c r="BL89" s="1561"/>
      <c r="BM89" s="1561"/>
      <c r="BN89" s="1561"/>
      <c r="BO89" s="1561"/>
      <c r="BP89" s="1561"/>
      <c r="BQ89" s="1561"/>
      <c r="BR89" s="1561"/>
      <c r="BS89" s="1561"/>
      <c r="BT89" s="1561"/>
      <c r="BU89" s="1561"/>
      <c r="BV89" s="1561"/>
      <c r="BW89" s="1561"/>
      <c r="BX89" s="1561"/>
      <c r="BY89" s="1561"/>
      <c r="BZ89" s="1561"/>
      <c r="CA89" s="1561"/>
      <c r="CB89" s="1561"/>
      <c r="CC89" s="1561"/>
      <c r="CD89" s="1561"/>
      <c r="CE89" s="1561"/>
      <c r="CF89" s="1561"/>
      <c r="CG89" s="1561"/>
      <c r="CH89" s="1561"/>
      <c r="CI89" s="1561"/>
      <c r="CJ89" s="1561"/>
      <c r="CK89" s="1561"/>
      <c r="CL89" s="1561"/>
      <c r="CM89" s="1561"/>
      <c r="CN89" s="1561"/>
      <c r="CO89" s="1561"/>
      <c r="CP89" s="1561"/>
      <c r="CQ89" s="1561"/>
      <c r="CR89" s="1561"/>
      <c r="CS89" s="1561"/>
      <c r="CT89" s="1561"/>
      <c r="CU89" s="1561"/>
      <c r="CV89" s="1561"/>
      <c r="CW89" s="1561"/>
      <c r="CX89" s="1561"/>
      <c r="CY89" s="1561"/>
      <c r="CZ89" s="1561"/>
      <c r="DA89" s="1561"/>
      <c r="DB89" s="1561"/>
      <c r="DC89" s="1561"/>
      <c r="DD89" s="1561"/>
      <c r="DE89" s="1561"/>
      <c r="DF89" s="1561"/>
      <c r="DG89" s="1561"/>
      <c r="DH89" s="1561"/>
      <c r="DI89" s="1561"/>
      <c r="DJ89" s="1561"/>
      <c r="DK89" s="1561"/>
      <c r="DL89" s="1561"/>
      <c r="DM89" s="1561"/>
      <c r="DN89" s="1561"/>
      <c r="DO89" s="1561"/>
      <c r="DP89" s="1561"/>
      <c r="DQ89" s="1561"/>
      <c r="DR89" s="1561"/>
      <c r="DS89" s="1561"/>
      <c r="DT89" s="1561"/>
      <c r="DU89" s="1561"/>
      <c r="DV89" s="1561"/>
      <c r="DW89" s="1561"/>
      <c r="DX89" s="1561"/>
      <c r="DY89" s="1561"/>
      <c r="DZ89" s="1561"/>
      <c r="EA89" s="1561"/>
      <c r="EB89" s="1561"/>
      <c r="EC89" s="1561"/>
      <c r="ED89" s="1561"/>
      <c r="EE89" s="1561"/>
      <c r="EF89" s="1561"/>
      <c r="EG89" s="1561"/>
      <c r="EH89" s="1561"/>
      <c r="EI89" s="1561"/>
      <c r="EJ89" s="1561"/>
      <c r="EK89" s="1561"/>
      <c r="EL89" s="1561"/>
      <c r="EM89" s="1561"/>
      <c r="EN89" s="1561"/>
      <c r="EO89" s="1561"/>
      <c r="EP89" s="1561"/>
      <c r="EQ89" s="1561"/>
      <c r="ER89" s="1561"/>
      <c r="ES89" s="1561"/>
      <c r="ET89" s="1561"/>
      <c r="EU89" s="1561"/>
      <c r="EV89" s="1561"/>
      <c r="EW89" s="1561"/>
      <c r="EX89" s="1561"/>
      <c r="EY89" s="1561"/>
      <c r="EZ89" s="1561"/>
      <c r="FA89" s="1561"/>
      <c r="FB89" s="1561"/>
      <c r="FC89" s="1561"/>
      <c r="FD89" s="1561"/>
      <c r="FE89" s="1561"/>
      <c r="FF89" s="1561"/>
      <c r="FG89" s="1561"/>
      <c r="FH89" s="1561"/>
      <c r="FI89" s="1561"/>
      <c r="FJ89" s="1561"/>
      <c r="FK89" s="1561"/>
      <c r="FL89" s="1561"/>
      <c r="FM89" s="1561"/>
      <c r="FN89" s="1561"/>
      <c r="FO89" s="1561"/>
      <c r="FP89" s="1561"/>
      <c r="FQ89" s="1561"/>
      <c r="FR89" s="1561"/>
      <c r="FS89" s="1561"/>
      <c r="FT89" s="1561"/>
      <c r="FU89" s="1561"/>
      <c r="FV89" s="1561"/>
      <c r="FW89" s="1561"/>
      <c r="FX89" s="1561"/>
      <c r="FY89" s="1561"/>
      <c r="FZ89" s="1561"/>
      <c r="GA89" s="1561"/>
      <c r="GB89" s="1561"/>
      <c r="GC89" s="1561"/>
      <c r="GD89" s="1561"/>
      <c r="GE89" s="1561"/>
      <c r="GF89" s="1561"/>
      <c r="GG89" s="1561"/>
      <c r="GH89" s="1561"/>
      <c r="GI89" s="1561"/>
      <c r="GJ89" s="1561"/>
      <c r="GK89" s="1561"/>
      <c r="GL89" s="1561"/>
      <c r="GM89" s="1561"/>
      <c r="GN89" s="1561"/>
      <c r="GO89" s="1561"/>
      <c r="GP89" s="1561"/>
      <c r="GQ89" s="1561"/>
      <c r="GR89" s="1561"/>
      <c r="GS89" s="1561"/>
      <c r="GT89" s="1561"/>
      <c r="GU89" s="1561"/>
      <c r="GV89" s="1561"/>
      <c r="GW89" s="1561"/>
      <c r="GX89" s="1561"/>
      <c r="GY89" s="1561"/>
      <c r="GZ89" s="1561"/>
      <c r="HA89" s="1561"/>
      <c r="HB89" s="1561"/>
      <c r="HC89" s="1561"/>
      <c r="HD89" s="1561"/>
      <c r="HE89" s="1561"/>
      <c r="HF89" s="1561"/>
      <c r="HG89" s="1561"/>
      <c r="HH89" s="1561"/>
      <c r="HI89" s="1561"/>
      <c r="HJ89" s="1561"/>
      <c r="HK89" s="1561"/>
      <c r="HL89" s="1561"/>
      <c r="HM89" s="1561"/>
      <c r="HN89" s="1561"/>
      <c r="HO89" s="1561"/>
      <c r="HP89" s="1561"/>
      <c r="HQ89" s="1561"/>
      <c r="HR89" s="1561"/>
      <c r="HS89" s="1561"/>
      <c r="HT89" s="1561"/>
      <c r="HU89" s="1561"/>
      <c r="HV89" s="1561"/>
      <c r="HW89" s="1561"/>
      <c r="HX89" s="1561"/>
      <c r="HY89" s="1561"/>
      <c r="HZ89" s="1561"/>
      <c r="IA89" s="1561"/>
      <c r="IB89" s="1561"/>
      <c r="IC89" s="1561"/>
      <c r="ID89" s="1561"/>
      <c r="IE89" s="1561"/>
      <c r="IF89" s="1561"/>
      <c r="IG89" s="1561"/>
      <c r="IH89" s="1561"/>
      <c r="II89" s="1561"/>
      <c r="IJ89" s="1561"/>
      <c r="IK89" s="1561"/>
      <c r="IL89" s="1561"/>
      <c r="IM89" s="1561"/>
      <c r="IN89" s="1561"/>
      <c r="IO89" s="1561"/>
      <c r="IP89" s="1561"/>
      <c r="IQ89" s="1561"/>
      <c r="IR89" s="1561"/>
      <c r="IS89" s="1561"/>
      <c r="IT89" s="1561"/>
      <c r="IU89" s="1561"/>
    </row>
    <row r="90" spans="1:255">
      <c r="A90" s="2183">
        <v>18</v>
      </c>
      <c r="B90" s="1543" t="s">
        <v>5763</v>
      </c>
      <c r="C90" s="1543" t="s">
        <v>5784</v>
      </c>
      <c r="D90" s="1543" t="s">
        <v>5784</v>
      </c>
      <c r="E90" s="1906" t="s">
        <v>5789</v>
      </c>
      <c r="F90" s="2879" t="s">
        <v>5790</v>
      </c>
      <c r="G90" s="1543"/>
      <c r="H90" s="1543" t="s">
        <v>5791</v>
      </c>
      <c r="I90" s="1543" t="s">
        <v>5785</v>
      </c>
      <c r="J90" s="1543"/>
      <c r="K90" s="1878"/>
      <c r="L90" s="1878"/>
      <c r="M90" s="1917">
        <v>18</v>
      </c>
      <c r="N90" s="1542"/>
      <c r="O90" s="1878"/>
      <c r="P90" s="1878"/>
      <c r="Q90" s="1878">
        <v>3782</v>
      </c>
      <c r="R90" s="1878">
        <f t="shared" si="1"/>
        <v>3782</v>
      </c>
      <c r="S90" s="1917">
        <v>18</v>
      </c>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561"/>
      <c r="AV90" s="1561"/>
      <c r="AW90" s="1561"/>
      <c r="AX90" s="1561"/>
      <c r="AY90" s="1561"/>
      <c r="AZ90" s="1561"/>
      <c r="BA90" s="1561"/>
      <c r="BB90" s="1561"/>
      <c r="BC90" s="1561"/>
      <c r="BD90" s="1561"/>
      <c r="BE90" s="1561"/>
      <c r="BF90" s="1561"/>
      <c r="BG90" s="1561"/>
      <c r="BH90" s="1561"/>
      <c r="BI90" s="1561"/>
      <c r="BJ90" s="1561"/>
      <c r="BK90" s="1561"/>
      <c r="BL90" s="1561"/>
      <c r="BM90" s="1561"/>
      <c r="BN90" s="1561"/>
      <c r="BO90" s="1561"/>
      <c r="BP90" s="1561"/>
      <c r="BQ90" s="1561"/>
      <c r="BR90" s="1561"/>
      <c r="BS90" s="1561"/>
      <c r="BT90" s="1561"/>
      <c r="BU90" s="1561"/>
      <c r="BV90" s="1561"/>
      <c r="BW90" s="1561"/>
      <c r="BX90" s="1561"/>
      <c r="BY90" s="1561"/>
      <c r="BZ90" s="1561"/>
      <c r="CA90" s="1561"/>
      <c r="CB90" s="1561"/>
      <c r="CC90" s="1561"/>
      <c r="CD90" s="1561"/>
      <c r="CE90" s="1561"/>
      <c r="CF90" s="1561"/>
      <c r="CG90" s="1561"/>
      <c r="CH90" s="1561"/>
      <c r="CI90" s="1561"/>
      <c r="CJ90" s="1561"/>
      <c r="CK90" s="1561"/>
      <c r="CL90" s="1561"/>
      <c r="CM90" s="1561"/>
      <c r="CN90" s="1561"/>
      <c r="CO90" s="1561"/>
      <c r="CP90" s="1561"/>
      <c r="CQ90" s="1561"/>
      <c r="CR90" s="1561"/>
      <c r="CS90" s="1561"/>
      <c r="CT90" s="1561"/>
      <c r="CU90" s="1561"/>
      <c r="CV90" s="1561"/>
      <c r="CW90" s="1561"/>
      <c r="CX90" s="1561"/>
      <c r="CY90" s="1561"/>
      <c r="CZ90" s="1561"/>
      <c r="DA90" s="1561"/>
      <c r="DB90" s="1561"/>
      <c r="DC90" s="1561"/>
      <c r="DD90" s="1561"/>
      <c r="DE90" s="1561"/>
      <c r="DF90" s="1561"/>
      <c r="DG90" s="1561"/>
      <c r="DH90" s="1561"/>
      <c r="DI90" s="1561"/>
      <c r="DJ90" s="1561"/>
      <c r="DK90" s="1561"/>
      <c r="DL90" s="1561"/>
      <c r="DM90" s="1561"/>
      <c r="DN90" s="1561"/>
      <c r="DO90" s="1561"/>
      <c r="DP90" s="1561"/>
      <c r="DQ90" s="1561"/>
      <c r="DR90" s="1561"/>
      <c r="DS90" s="1561"/>
      <c r="DT90" s="1561"/>
      <c r="DU90" s="1561"/>
      <c r="DV90" s="1561"/>
      <c r="DW90" s="1561"/>
      <c r="DX90" s="1561"/>
      <c r="DY90" s="1561"/>
      <c r="DZ90" s="1561"/>
      <c r="EA90" s="1561"/>
      <c r="EB90" s="1561"/>
      <c r="EC90" s="1561"/>
      <c r="ED90" s="1561"/>
      <c r="EE90" s="1561"/>
      <c r="EF90" s="1561"/>
      <c r="EG90" s="1561"/>
      <c r="EH90" s="1561"/>
      <c r="EI90" s="1561"/>
      <c r="EJ90" s="1561"/>
      <c r="EK90" s="1561"/>
      <c r="EL90" s="1561"/>
      <c r="EM90" s="1561"/>
      <c r="EN90" s="1561"/>
      <c r="EO90" s="1561"/>
      <c r="EP90" s="1561"/>
      <c r="EQ90" s="1561"/>
      <c r="ER90" s="1561"/>
      <c r="ES90" s="1561"/>
      <c r="ET90" s="1561"/>
      <c r="EU90" s="1561"/>
      <c r="EV90" s="1561"/>
      <c r="EW90" s="1561"/>
      <c r="EX90" s="1561"/>
      <c r="EY90" s="1561"/>
      <c r="EZ90" s="1561"/>
      <c r="FA90" s="1561"/>
      <c r="FB90" s="1561"/>
      <c r="FC90" s="1561"/>
      <c r="FD90" s="1561"/>
      <c r="FE90" s="1561"/>
      <c r="FF90" s="1561"/>
      <c r="FG90" s="1561"/>
      <c r="FH90" s="1561"/>
      <c r="FI90" s="1561"/>
      <c r="FJ90" s="1561"/>
      <c r="FK90" s="1561"/>
      <c r="FL90" s="1561"/>
      <c r="FM90" s="1561"/>
      <c r="FN90" s="1561"/>
      <c r="FO90" s="1561"/>
      <c r="FP90" s="1561"/>
      <c r="FQ90" s="1561"/>
      <c r="FR90" s="1561"/>
      <c r="FS90" s="1561"/>
      <c r="FT90" s="1561"/>
      <c r="FU90" s="1561"/>
      <c r="FV90" s="1561"/>
      <c r="FW90" s="1561"/>
      <c r="FX90" s="1561"/>
      <c r="FY90" s="1561"/>
      <c r="FZ90" s="1561"/>
      <c r="GA90" s="1561"/>
      <c r="GB90" s="1561"/>
      <c r="GC90" s="1561"/>
      <c r="GD90" s="1561"/>
      <c r="GE90" s="1561"/>
      <c r="GF90" s="1561"/>
      <c r="GG90" s="1561"/>
      <c r="GH90" s="1561"/>
      <c r="GI90" s="1561"/>
      <c r="GJ90" s="1561"/>
      <c r="GK90" s="1561"/>
      <c r="GL90" s="1561"/>
      <c r="GM90" s="1561"/>
      <c r="GN90" s="1561"/>
      <c r="GO90" s="1561"/>
      <c r="GP90" s="1561"/>
      <c r="GQ90" s="1561"/>
      <c r="GR90" s="1561"/>
      <c r="GS90" s="1561"/>
      <c r="GT90" s="1561"/>
      <c r="GU90" s="1561"/>
      <c r="GV90" s="1561"/>
      <c r="GW90" s="1561"/>
      <c r="GX90" s="1561"/>
      <c r="GY90" s="1561"/>
      <c r="GZ90" s="1561"/>
      <c r="HA90" s="1561"/>
      <c r="HB90" s="1561"/>
      <c r="HC90" s="1561"/>
      <c r="HD90" s="1561"/>
      <c r="HE90" s="1561"/>
      <c r="HF90" s="1561"/>
      <c r="HG90" s="1561"/>
      <c r="HH90" s="1561"/>
      <c r="HI90" s="1561"/>
      <c r="HJ90" s="1561"/>
      <c r="HK90" s="1561"/>
      <c r="HL90" s="1561"/>
      <c r="HM90" s="1561"/>
      <c r="HN90" s="1561"/>
      <c r="HO90" s="1561"/>
      <c r="HP90" s="1561"/>
      <c r="HQ90" s="1561"/>
      <c r="HR90" s="1561"/>
      <c r="HS90" s="1561"/>
      <c r="HT90" s="1561"/>
      <c r="HU90" s="1561"/>
      <c r="HV90" s="1561"/>
      <c r="HW90" s="1561"/>
      <c r="HX90" s="1561"/>
      <c r="HY90" s="1561"/>
      <c r="HZ90" s="1561"/>
      <c r="IA90" s="1561"/>
      <c r="IB90" s="1561"/>
      <c r="IC90" s="1561"/>
      <c r="ID90" s="1561"/>
      <c r="IE90" s="1561"/>
      <c r="IF90" s="1561"/>
      <c r="IG90" s="1561"/>
      <c r="IH90" s="1561"/>
      <c r="II90" s="1561"/>
      <c r="IJ90" s="1561"/>
      <c r="IK90" s="1561"/>
      <c r="IL90" s="1561"/>
      <c r="IM90" s="1561"/>
      <c r="IN90" s="1561"/>
      <c r="IO90" s="1561"/>
      <c r="IP90" s="1561"/>
      <c r="IQ90" s="1561"/>
      <c r="IR90" s="1561"/>
      <c r="IS90" s="1561"/>
      <c r="IT90" s="1561"/>
      <c r="IU90" s="1561"/>
    </row>
    <row r="91" spans="1:255">
      <c r="A91" s="2183">
        <v>19</v>
      </c>
      <c r="B91" s="1543" t="s">
        <v>5764</v>
      </c>
      <c r="C91" s="1543" t="s">
        <v>5784</v>
      </c>
      <c r="D91" s="1543" t="s">
        <v>5784</v>
      </c>
      <c r="E91" s="1906" t="s">
        <v>5789</v>
      </c>
      <c r="F91" s="2879" t="s">
        <v>5790</v>
      </c>
      <c r="G91" s="1543"/>
      <c r="H91" s="1543" t="s">
        <v>5791</v>
      </c>
      <c r="I91" s="1543" t="s">
        <v>5785</v>
      </c>
      <c r="J91" s="1543"/>
      <c r="K91" s="1878"/>
      <c r="L91" s="1878"/>
      <c r="M91" s="1917">
        <v>19</v>
      </c>
      <c r="N91" s="1542"/>
      <c r="O91" s="1878"/>
      <c r="P91" s="1878"/>
      <c r="Q91" s="1878">
        <v>13</v>
      </c>
      <c r="R91" s="1878">
        <f t="shared" si="1"/>
        <v>13</v>
      </c>
      <c r="S91" s="1917">
        <v>19</v>
      </c>
      <c r="T91" s="1561"/>
      <c r="U91" s="1561"/>
      <c r="V91" s="1561"/>
      <c r="W91" s="1561"/>
      <c r="X91" s="1561"/>
      <c r="Y91" s="1561"/>
      <c r="Z91" s="1561"/>
      <c r="AA91" s="1561"/>
      <c r="AB91" s="1561"/>
      <c r="AC91" s="1561"/>
      <c r="AD91" s="1561"/>
      <c r="AE91" s="1561"/>
      <c r="AF91" s="1561"/>
      <c r="AG91" s="1561"/>
      <c r="AH91" s="1561"/>
      <c r="AI91" s="1561"/>
      <c r="AJ91" s="1561"/>
      <c r="AK91" s="1561"/>
      <c r="AL91" s="1561"/>
      <c r="AM91" s="1561"/>
      <c r="AN91" s="1561"/>
      <c r="AO91" s="1561"/>
      <c r="AP91" s="1561"/>
      <c r="AQ91" s="1561"/>
      <c r="AR91" s="1561"/>
      <c r="AS91" s="1561"/>
      <c r="AT91" s="1561"/>
      <c r="AU91" s="1561"/>
      <c r="AV91" s="1561"/>
      <c r="AW91" s="1561"/>
      <c r="AX91" s="1561"/>
      <c r="AY91" s="1561"/>
      <c r="AZ91" s="1561"/>
      <c r="BA91" s="1561"/>
      <c r="BB91" s="1561"/>
      <c r="BC91" s="1561"/>
      <c r="BD91" s="1561"/>
      <c r="BE91" s="1561"/>
      <c r="BF91" s="1561"/>
      <c r="BG91" s="1561"/>
      <c r="BH91" s="1561"/>
      <c r="BI91" s="1561"/>
      <c r="BJ91" s="1561"/>
      <c r="BK91" s="1561"/>
      <c r="BL91" s="1561"/>
      <c r="BM91" s="1561"/>
      <c r="BN91" s="1561"/>
      <c r="BO91" s="1561"/>
      <c r="BP91" s="1561"/>
      <c r="BQ91" s="1561"/>
      <c r="BR91" s="1561"/>
      <c r="BS91" s="1561"/>
      <c r="BT91" s="1561"/>
      <c r="BU91" s="1561"/>
      <c r="BV91" s="1561"/>
      <c r="BW91" s="1561"/>
      <c r="BX91" s="1561"/>
      <c r="BY91" s="1561"/>
      <c r="BZ91" s="1561"/>
      <c r="CA91" s="1561"/>
      <c r="CB91" s="1561"/>
      <c r="CC91" s="1561"/>
      <c r="CD91" s="1561"/>
      <c r="CE91" s="1561"/>
      <c r="CF91" s="1561"/>
      <c r="CG91" s="1561"/>
      <c r="CH91" s="1561"/>
      <c r="CI91" s="1561"/>
      <c r="CJ91" s="1561"/>
      <c r="CK91" s="1561"/>
      <c r="CL91" s="1561"/>
      <c r="CM91" s="1561"/>
      <c r="CN91" s="1561"/>
      <c r="CO91" s="1561"/>
      <c r="CP91" s="1561"/>
      <c r="CQ91" s="1561"/>
      <c r="CR91" s="1561"/>
      <c r="CS91" s="1561"/>
      <c r="CT91" s="1561"/>
      <c r="CU91" s="1561"/>
      <c r="CV91" s="1561"/>
      <c r="CW91" s="1561"/>
      <c r="CX91" s="1561"/>
      <c r="CY91" s="1561"/>
      <c r="CZ91" s="1561"/>
      <c r="DA91" s="1561"/>
      <c r="DB91" s="1561"/>
      <c r="DC91" s="1561"/>
      <c r="DD91" s="1561"/>
      <c r="DE91" s="1561"/>
      <c r="DF91" s="1561"/>
      <c r="DG91" s="1561"/>
      <c r="DH91" s="1561"/>
      <c r="DI91" s="1561"/>
      <c r="DJ91" s="1561"/>
      <c r="DK91" s="1561"/>
      <c r="DL91" s="1561"/>
      <c r="DM91" s="1561"/>
      <c r="DN91" s="1561"/>
      <c r="DO91" s="1561"/>
      <c r="DP91" s="1561"/>
      <c r="DQ91" s="1561"/>
      <c r="DR91" s="1561"/>
      <c r="DS91" s="1561"/>
      <c r="DT91" s="1561"/>
      <c r="DU91" s="1561"/>
      <c r="DV91" s="1561"/>
      <c r="DW91" s="1561"/>
      <c r="DX91" s="1561"/>
      <c r="DY91" s="1561"/>
      <c r="DZ91" s="1561"/>
      <c r="EA91" s="1561"/>
      <c r="EB91" s="1561"/>
      <c r="EC91" s="1561"/>
      <c r="ED91" s="1561"/>
      <c r="EE91" s="1561"/>
      <c r="EF91" s="1561"/>
      <c r="EG91" s="1561"/>
      <c r="EH91" s="1561"/>
      <c r="EI91" s="1561"/>
      <c r="EJ91" s="1561"/>
      <c r="EK91" s="1561"/>
      <c r="EL91" s="1561"/>
      <c r="EM91" s="1561"/>
      <c r="EN91" s="1561"/>
      <c r="EO91" s="1561"/>
      <c r="EP91" s="1561"/>
      <c r="EQ91" s="1561"/>
      <c r="ER91" s="1561"/>
      <c r="ES91" s="1561"/>
      <c r="ET91" s="1561"/>
      <c r="EU91" s="1561"/>
      <c r="EV91" s="1561"/>
      <c r="EW91" s="1561"/>
      <c r="EX91" s="1561"/>
      <c r="EY91" s="1561"/>
      <c r="EZ91" s="1561"/>
      <c r="FA91" s="1561"/>
      <c r="FB91" s="1561"/>
      <c r="FC91" s="1561"/>
      <c r="FD91" s="1561"/>
      <c r="FE91" s="1561"/>
      <c r="FF91" s="1561"/>
      <c r="FG91" s="1561"/>
      <c r="FH91" s="1561"/>
      <c r="FI91" s="1561"/>
      <c r="FJ91" s="1561"/>
      <c r="FK91" s="1561"/>
      <c r="FL91" s="1561"/>
      <c r="FM91" s="1561"/>
      <c r="FN91" s="1561"/>
      <c r="FO91" s="1561"/>
      <c r="FP91" s="1561"/>
      <c r="FQ91" s="1561"/>
      <c r="FR91" s="1561"/>
      <c r="FS91" s="1561"/>
      <c r="FT91" s="1561"/>
      <c r="FU91" s="1561"/>
      <c r="FV91" s="1561"/>
      <c r="FW91" s="1561"/>
      <c r="FX91" s="1561"/>
      <c r="FY91" s="1561"/>
      <c r="FZ91" s="1561"/>
      <c r="GA91" s="1561"/>
      <c r="GB91" s="1561"/>
      <c r="GC91" s="1561"/>
      <c r="GD91" s="1561"/>
      <c r="GE91" s="1561"/>
      <c r="GF91" s="1561"/>
      <c r="GG91" s="1561"/>
      <c r="GH91" s="1561"/>
      <c r="GI91" s="1561"/>
      <c r="GJ91" s="1561"/>
      <c r="GK91" s="1561"/>
      <c r="GL91" s="1561"/>
      <c r="GM91" s="1561"/>
      <c r="GN91" s="1561"/>
      <c r="GO91" s="1561"/>
      <c r="GP91" s="1561"/>
      <c r="GQ91" s="1561"/>
      <c r="GR91" s="1561"/>
      <c r="GS91" s="1561"/>
      <c r="GT91" s="1561"/>
      <c r="GU91" s="1561"/>
      <c r="GV91" s="1561"/>
      <c r="GW91" s="1561"/>
      <c r="GX91" s="1561"/>
      <c r="GY91" s="1561"/>
      <c r="GZ91" s="1561"/>
      <c r="HA91" s="1561"/>
      <c r="HB91" s="1561"/>
      <c r="HC91" s="1561"/>
      <c r="HD91" s="1561"/>
      <c r="HE91" s="1561"/>
      <c r="HF91" s="1561"/>
      <c r="HG91" s="1561"/>
      <c r="HH91" s="1561"/>
      <c r="HI91" s="1561"/>
      <c r="HJ91" s="1561"/>
      <c r="HK91" s="1561"/>
      <c r="HL91" s="1561"/>
      <c r="HM91" s="1561"/>
      <c r="HN91" s="1561"/>
      <c r="HO91" s="1561"/>
      <c r="HP91" s="1561"/>
      <c r="HQ91" s="1561"/>
      <c r="HR91" s="1561"/>
      <c r="HS91" s="1561"/>
      <c r="HT91" s="1561"/>
      <c r="HU91" s="1561"/>
      <c r="HV91" s="1561"/>
      <c r="HW91" s="1561"/>
      <c r="HX91" s="1561"/>
      <c r="HY91" s="1561"/>
      <c r="HZ91" s="1561"/>
      <c r="IA91" s="1561"/>
      <c r="IB91" s="1561"/>
      <c r="IC91" s="1561"/>
      <c r="ID91" s="1561"/>
      <c r="IE91" s="1561"/>
      <c r="IF91" s="1561"/>
      <c r="IG91" s="1561"/>
      <c r="IH91" s="1561"/>
      <c r="II91" s="1561"/>
      <c r="IJ91" s="1561"/>
      <c r="IK91" s="1561"/>
      <c r="IL91" s="1561"/>
      <c r="IM91" s="1561"/>
      <c r="IN91" s="1561"/>
      <c r="IO91" s="1561"/>
      <c r="IP91" s="1561"/>
      <c r="IQ91" s="1561"/>
      <c r="IR91" s="1561"/>
      <c r="IS91" s="1561"/>
      <c r="IT91" s="1561"/>
      <c r="IU91" s="1561"/>
    </row>
    <row r="92" spans="1:255">
      <c r="A92" s="2183">
        <v>20</v>
      </c>
      <c r="B92" s="1543" t="s">
        <v>5765</v>
      </c>
      <c r="C92" s="1543" t="s">
        <v>4822</v>
      </c>
      <c r="D92" s="1543" t="s">
        <v>5786</v>
      </c>
      <c r="E92" s="1906" t="s">
        <v>5788</v>
      </c>
      <c r="F92" s="2879" t="s">
        <v>5790</v>
      </c>
      <c r="G92" s="1543"/>
      <c r="H92" s="1543" t="s">
        <v>5791</v>
      </c>
      <c r="I92" s="1543" t="s">
        <v>5786</v>
      </c>
      <c r="J92" s="1543">
        <v>149</v>
      </c>
      <c r="K92" s="1878"/>
      <c r="L92" s="1878"/>
      <c r="M92" s="1917">
        <v>20</v>
      </c>
      <c r="N92" s="1542"/>
      <c r="O92" s="1878">
        <v>132013</v>
      </c>
      <c r="P92" s="1878"/>
      <c r="Q92" s="1878"/>
      <c r="R92" s="1878">
        <f t="shared" si="1"/>
        <v>132013</v>
      </c>
      <c r="S92" s="1917">
        <v>20</v>
      </c>
      <c r="T92" s="1561"/>
      <c r="U92" s="1561"/>
      <c r="V92" s="1561"/>
      <c r="W92" s="1561"/>
      <c r="X92" s="1561"/>
      <c r="Y92" s="1561"/>
      <c r="Z92" s="1561"/>
      <c r="AA92" s="1561"/>
      <c r="AB92" s="1561"/>
      <c r="AC92" s="1561"/>
      <c r="AD92" s="1561"/>
      <c r="AE92" s="1561"/>
      <c r="AF92" s="1561"/>
      <c r="AG92" s="1561"/>
      <c r="AH92" s="1561"/>
      <c r="AI92" s="1561"/>
      <c r="AJ92" s="1561"/>
      <c r="AK92" s="1561"/>
      <c r="AL92" s="1561"/>
      <c r="AM92" s="1561"/>
      <c r="AN92" s="1561"/>
      <c r="AO92" s="1561"/>
      <c r="AP92" s="1561"/>
      <c r="AQ92" s="1561"/>
      <c r="AR92" s="1561"/>
      <c r="AS92" s="1561"/>
      <c r="AT92" s="1561"/>
      <c r="AU92" s="1561"/>
      <c r="AV92" s="1561"/>
      <c r="AW92" s="1561"/>
      <c r="AX92" s="1561"/>
      <c r="AY92" s="1561"/>
      <c r="AZ92" s="1561"/>
      <c r="BA92" s="1561"/>
      <c r="BB92" s="1561"/>
      <c r="BC92" s="1561"/>
      <c r="BD92" s="1561"/>
      <c r="BE92" s="1561"/>
      <c r="BF92" s="1561"/>
      <c r="BG92" s="1561"/>
      <c r="BH92" s="1561"/>
      <c r="BI92" s="1561"/>
      <c r="BJ92" s="1561"/>
      <c r="BK92" s="1561"/>
      <c r="BL92" s="1561"/>
      <c r="BM92" s="1561"/>
      <c r="BN92" s="1561"/>
      <c r="BO92" s="1561"/>
      <c r="BP92" s="1561"/>
      <c r="BQ92" s="1561"/>
      <c r="BR92" s="1561"/>
      <c r="BS92" s="1561"/>
      <c r="BT92" s="1561"/>
      <c r="BU92" s="1561"/>
      <c r="BV92" s="1561"/>
      <c r="BW92" s="1561"/>
      <c r="BX92" s="1561"/>
      <c r="BY92" s="1561"/>
      <c r="BZ92" s="1561"/>
      <c r="CA92" s="1561"/>
      <c r="CB92" s="1561"/>
      <c r="CC92" s="1561"/>
      <c r="CD92" s="1561"/>
      <c r="CE92" s="1561"/>
      <c r="CF92" s="1561"/>
      <c r="CG92" s="1561"/>
      <c r="CH92" s="1561"/>
      <c r="CI92" s="1561"/>
      <c r="CJ92" s="1561"/>
      <c r="CK92" s="1561"/>
      <c r="CL92" s="1561"/>
      <c r="CM92" s="1561"/>
      <c r="CN92" s="1561"/>
      <c r="CO92" s="1561"/>
      <c r="CP92" s="1561"/>
      <c r="CQ92" s="1561"/>
      <c r="CR92" s="1561"/>
      <c r="CS92" s="1561"/>
      <c r="CT92" s="1561"/>
      <c r="CU92" s="1561"/>
      <c r="CV92" s="1561"/>
      <c r="CW92" s="1561"/>
      <c r="CX92" s="1561"/>
      <c r="CY92" s="1561"/>
      <c r="CZ92" s="1561"/>
      <c r="DA92" s="1561"/>
      <c r="DB92" s="1561"/>
      <c r="DC92" s="1561"/>
      <c r="DD92" s="1561"/>
      <c r="DE92" s="1561"/>
      <c r="DF92" s="1561"/>
      <c r="DG92" s="1561"/>
      <c r="DH92" s="1561"/>
      <c r="DI92" s="1561"/>
      <c r="DJ92" s="1561"/>
      <c r="DK92" s="1561"/>
      <c r="DL92" s="1561"/>
      <c r="DM92" s="1561"/>
      <c r="DN92" s="1561"/>
      <c r="DO92" s="1561"/>
      <c r="DP92" s="1561"/>
      <c r="DQ92" s="1561"/>
      <c r="DR92" s="1561"/>
      <c r="DS92" s="1561"/>
      <c r="DT92" s="1561"/>
      <c r="DU92" s="1561"/>
      <c r="DV92" s="1561"/>
      <c r="DW92" s="1561"/>
      <c r="DX92" s="1561"/>
      <c r="DY92" s="1561"/>
      <c r="DZ92" s="1561"/>
      <c r="EA92" s="1561"/>
      <c r="EB92" s="1561"/>
      <c r="EC92" s="1561"/>
      <c r="ED92" s="1561"/>
      <c r="EE92" s="1561"/>
      <c r="EF92" s="1561"/>
      <c r="EG92" s="1561"/>
      <c r="EH92" s="1561"/>
      <c r="EI92" s="1561"/>
      <c r="EJ92" s="1561"/>
      <c r="EK92" s="1561"/>
      <c r="EL92" s="1561"/>
      <c r="EM92" s="1561"/>
      <c r="EN92" s="1561"/>
      <c r="EO92" s="1561"/>
      <c r="EP92" s="1561"/>
      <c r="EQ92" s="1561"/>
      <c r="ER92" s="1561"/>
      <c r="ES92" s="1561"/>
      <c r="ET92" s="1561"/>
      <c r="EU92" s="1561"/>
      <c r="EV92" s="1561"/>
      <c r="EW92" s="1561"/>
      <c r="EX92" s="1561"/>
      <c r="EY92" s="1561"/>
      <c r="EZ92" s="1561"/>
      <c r="FA92" s="1561"/>
      <c r="FB92" s="1561"/>
      <c r="FC92" s="1561"/>
      <c r="FD92" s="1561"/>
      <c r="FE92" s="1561"/>
      <c r="FF92" s="1561"/>
      <c r="FG92" s="1561"/>
      <c r="FH92" s="1561"/>
      <c r="FI92" s="1561"/>
      <c r="FJ92" s="1561"/>
      <c r="FK92" s="1561"/>
      <c r="FL92" s="1561"/>
      <c r="FM92" s="1561"/>
      <c r="FN92" s="1561"/>
      <c r="FO92" s="1561"/>
      <c r="FP92" s="1561"/>
      <c r="FQ92" s="1561"/>
      <c r="FR92" s="1561"/>
      <c r="FS92" s="1561"/>
      <c r="FT92" s="1561"/>
      <c r="FU92" s="1561"/>
      <c r="FV92" s="1561"/>
      <c r="FW92" s="1561"/>
      <c r="FX92" s="1561"/>
      <c r="FY92" s="1561"/>
      <c r="FZ92" s="1561"/>
      <c r="GA92" s="1561"/>
      <c r="GB92" s="1561"/>
      <c r="GC92" s="1561"/>
      <c r="GD92" s="1561"/>
      <c r="GE92" s="1561"/>
      <c r="GF92" s="1561"/>
      <c r="GG92" s="1561"/>
      <c r="GH92" s="1561"/>
      <c r="GI92" s="1561"/>
      <c r="GJ92" s="1561"/>
      <c r="GK92" s="1561"/>
      <c r="GL92" s="1561"/>
      <c r="GM92" s="1561"/>
      <c r="GN92" s="1561"/>
      <c r="GO92" s="1561"/>
      <c r="GP92" s="1561"/>
      <c r="GQ92" s="1561"/>
      <c r="GR92" s="1561"/>
      <c r="GS92" s="1561"/>
      <c r="GT92" s="1561"/>
      <c r="GU92" s="1561"/>
      <c r="GV92" s="1561"/>
      <c r="GW92" s="1561"/>
      <c r="GX92" s="1561"/>
      <c r="GY92" s="1561"/>
      <c r="GZ92" s="1561"/>
      <c r="HA92" s="1561"/>
      <c r="HB92" s="1561"/>
      <c r="HC92" s="1561"/>
      <c r="HD92" s="1561"/>
      <c r="HE92" s="1561"/>
      <c r="HF92" s="1561"/>
      <c r="HG92" s="1561"/>
      <c r="HH92" s="1561"/>
      <c r="HI92" s="1561"/>
      <c r="HJ92" s="1561"/>
      <c r="HK92" s="1561"/>
      <c r="HL92" s="1561"/>
      <c r="HM92" s="1561"/>
      <c r="HN92" s="1561"/>
      <c r="HO92" s="1561"/>
      <c r="HP92" s="1561"/>
      <c r="HQ92" s="1561"/>
      <c r="HR92" s="1561"/>
      <c r="HS92" s="1561"/>
      <c r="HT92" s="1561"/>
      <c r="HU92" s="1561"/>
      <c r="HV92" s="1561"/>
      <c r="HW92" s="1561"/>
      <c r="HX92" s="1561"/>
      <c r="HY92" s="1561"/>
      <c r="HZ92" s="1561"/>
      <c r="IA92" s="1561"/>
      <c r="IB92" s="1561"/>
      <c r="IC92" s="1561"/>
      <c r="ID92" s="1561"/>
      <c r="IE92" s="1561"/>
      <c r="IF92" s="1561"/>
      <c r="IG92" s="1561"/>
      <c r="IH92" s="1561"/>
      <c r="II92" s="1561"/>
      <c r="IJ92" s="1561"/>
      <c r="IK92" s="1561"/>
      <c r="IL92" s="1561"/>
      <c r="IM92" s="1561"/>
      <c r="IN92" s="1561"/>
      <c r="IO92" s="1561"/>
      <c r="IP92" s="1561"/>
      <c r="IQ92" s="1561"/>
      <c r="IR92" s="1561"/>
      <c r="IS92" s="1561"/>
      <c r="IT92" s="1561"/>
      <c r="IU92" s="1561"/>
    </row>
    <row r="93" spans="1:255">
      <c r="A93" s="2183">
        <v>21</v>
      </c>
      <c r="B93" s="1543" t="s">
        <v>5766</v>
      </c>
      <c r="C93" s="1543" t="s">
        <v>4822</v>
      </c>
      <c r="D93" s="1543" t="s">
        <v>5766</v>
      </c>
      <c r="E93" s="1906" t="s">
        <v>5788</v>
      </c>
      <c r="F93" s="2879" t="s">
        <v>5790</v>
      </c>
      <c r="G93" s="1543"/>
      <c r="H93" s="1543" t="s">
        <v>5791</v>
      </c>
      <c r="I93" s="1543" t="s">
        <v>5766</v>
      </c>
      <c r="J93" s="1543">
        <v>19</v>
      </c>
      <c r="K93" s="1878"/>
      <c r="L93" s="1878"/>
      <c r="M93" s="1917">
        <v>21</v>
      </c>
      <c r="N93" s="1542"/>
      <c r="O93" s="1878">
        <v>16107</v>
      </c>
      <c r="P93" s="1878"/>
      <c r="Q93" s="1878"/>
      <c r="R93" s="1878">
        <f t="shared" si="1"/>
        <v>16107</v>
      </c>
      <c r="S93" s="1917">
        <v>21</v>
      </c>
      <c r="T93" s="1561"/>
      <c r="U93" s="1561"/>
      <c r="V93" s="1561"/>
      <c r="W93" s="1561"/>
      <c r="X93" s="1561"/>
      <c r="Y93" s="1561"/>
      <c r="Z93" s="1561"/>
      <c r="AA93" s="1561"/>
      <c r="AB93" s="1561"/>
      <c r="AC93" s="1561"/>
      <c r="AD93" s="1561"/>
      <c r="AE93" s="1561"/>
      <c r="AF93" s="1561"/>
      <c r="AG93" s="1561"/>
      <c r="AH93" s="1561"/>
      <c r="AI93" s="1561"/>
      <c r="AJ93" s="1561"/>
      <c r="AK93" s="1561"/>
      <c r="AL93" s="1561"/>
      <c r="AM93" s="1561"/>
      <c r="AN93" s="1561"/>
      <c r="AO93" s="1561"/>
      <c r="AP93" s="1561"/>
      <c r="AQ93" s="1561"/>
      <c r="AR93" s="1561"/>
      <c r="AS93" s="1561"/>
      <c r="AT93" s="1561"/>
      <c r="AU93" s="1561"/>
      <c r="AV93" s="1561"/>
      <c r="AW93" s="1561"/>
      <c r="AX93" s="1561"/>
      <c r="AY93" s="1561"/>
      <c r="AZ93" s="1561"/>
      <c r="BA93" s="1561"/>
      <c r="BB93" s="1561"/>
      <c r="BC93" s="1561"/>
      <c r="BD93" s="1561"/>
      <c r="BE93" s="1561"/>
      <c r="BF93" s="1561"/>
      <c r="BG93" s="1561"/>
      <c r="BH93" s="1561"/>
      <c r="BI93" s="1561"/>
      <c r="BJ93" s="1561"/>
      <c r="BK93" s="1561"/>
      <c r="BL93" s="1561"/>
      <c r="BM93" s="1561"/>
      <c r="BN93" s="1561"/>
      <c r="BO93" s="1561"/>
      <c r="BP93" s="1561"/>
      <c r="BQ93" s="1561"/>
      <c r="BR93" s="1561"/>
      <c r="BS93" s="1561"/>
      <c r="BT93" s="1561"/>
      <c r="BU93" s="1561"/>
      <c r="BV93" s="1561"/>
      <c r="BW93" s="1561"/>
      <c r="BX93" s="1561"/>
      <c r="BY93" s="1561"/>
      <c r="BZ93" s="1561"/>
      <c r="CA93" s="1561"/>
      <c r="CB93" s="1561"/>
      <c r="CC93" s="1561"/>
      <c r="CD93" s="1561"/>
      <c r="CE93" s="1561"/>
      <c r="CF93" s="1561"/>
      <c r="CG93" s="1561"/>
      <c r="CH93" s="1561"/>
      <c r="CI93" s="1561"/>
      <c r="CJ93" s="1561"/>
      <c r="CK93" s="1561"/>
      <c r="CL93" s="1561"/>
      <c r="CM93" s="1561"/>
      <c r="CN93" s="1561"/>
      <c r="CO93" s="1561"/>
      <c r="CP93" s="1561"/>
      <c r="CQ93" s="1561"/>
      <c r="CR93" s="1561"/>
      <c r="CS93" s="1561"/>
      <c r="CT93" s="1561"/>
      <c r="CU93" s="1561"/>
      <c r="CV93" s="1561"/>
      <c r="CW93" s="1561"/>
      <c r="CX93" s="1561"/>
      <c r="CY93" s="1561"/>
      <c r="CZ93" s="1561"/>
      <c r="DA93" s="1561"/>
      <c r="DB93" s="1561"/>
      <c r="DC93" s="1561"/>
      <c r="DD93" s="1561"/>
      <c r="DE93" s="1561"/>
      <c r="DF93" s="1561"/>
      <c r="DG93" s="1561"/>
      <c r="DH93" s="1561"/>
      <c r="DI93" s="1561"/>
      <c r="DJ93" s="1561"/>
      <c r="DK93" s="1561"/>
      <c r="DL93" s="1561"/>
      <c r="DM93" s="1561"/>
      <c r="DN93" s="1561"/>
      <c r="DO93" s="1561"/>
      <c r="DP93" s="1561"/>
      <c r="DQ93" s="1561"/>
      <c r="DR93" s="1561"/>
      <c r="DS93" s="1561"/>
      <c r="DT93" s="1561"/>
      <c r="DU93" s="1561"/>
      <c r="DV93" s="1561"/>
      <c r="DW93" s="1561"/>
      <c r="DX93" s="1561"/>
      <c r="DY93" s="1561"/>
      <c r="DZ93" s="1561"/>
      <c r="EA93" s="1561"/>
      <c r="EB93" s="1561"/>
      <c r="EC93" s="1561"/>
      <c r="ED93" s="1561"/>
      <c r="EE93" s="1561"/>
      <c r="EF93" s="1561"/>
      <c r="EG93" s="1561"/>
      <c r="EH93" s="1561"/>
      <c r="EI93" s="1561"/>
      <c r="EJ93" s="1561"/>
      <c r="EK93" s="1561"/>
      <c r="EL93" s="1561"/>
      <c r="EM93" s="1561"/>
      <c r="EN93" s="1561"/>
      <c r="EO93" s="1561"/>
      <c r="EP93" s="1561"/>
      <c r="EQ93" s="1561"/>
      <c r="ER93" s="1561"/>
      <c r="ES93" s="1561"/>
      <c r="ET93" s="1561"/>
      <c r="EU93" s="1561"/>
      <c r="EV93" s="1561"/>
      <c r="EW93" s="1561"/>
      <c r="EX93" s="1561"/>
      <c r="EY93" s="1561"/>
      <c r="EZ93" s="1561"/>
      <c r="FA93" s="1561"/>
      <c r="FB93" s="1561"/>
      <c r="FC93" s="1561"/>
      <c r="FD93" s="1561"/>
      <c r="FE93" s="1561"/>
      <c r="FF93" s="1561"/>
      <c r="FG93" s="1561"/>
      <c r="FH93" s="1561"/>
      <c r="FI93" s="1561"/>
      <c r="FJ93" s="1561"/>
      <c r="FK93" s="1561"/>
      <c r="FL93" s="1561"/>
      <c r="FM93" s="1561"/>
      <c r="FN93" s="1561"/>
      <c r="FO93" s="1561"/>
      <c r="FP93" s="1561"/>
      <c r="FQ93" s="1561"/>
      <c r="FR93" s="1561"/>
      <c r="FS93" s="1561"/>
      <c r="FT93" s="1561"/>
      <c r="FU93" s="1561"/>
      <c r="FV93" s="1561"/>
      <c r="FW93" s="1561"/>
      <c r="FX93" s="1561"/>
      <c r="FY93" s="1561"/>
      <c r="FZ93" s="1561"/>
      <c r="GA93" s="1561"/>
      <c r="GB93" s="1561"/>
      <c r="GC93" s="1561"/>
      <c r="GD93" s="1561"/>
      <c r="GE93" s="1561"/>
      <c r="GF93" s="1561"/>
      <c r="GG93" s="1561"/>
      <c r="GH93" s="1561"/>
      <c r="GI93" s="1561"/>
      <c r="GJ93" s="1561"/>
      <c r="GK93" s="1561"/>
      <c r="GL93" s="1561"/>
      <c r="GM93" s="1561"/>
      <c r="GN93" s="1561"/>
      <c r="GO93" s="1561"/>
      <c r="GP93" s="1561"/>
      <c r="GQ93" s="1561"/>
      <c r="GR93" s="1561"/>
      <c r="GS93" s="1561"/>
      <c r="GT93" s="1561"/>
      <c r="GU93" s="1561"/>
      <c r="GV93" s="1561"/>
      <c r="GW93" s="1561"/>
      <c r="GX93" s="1561"/>
      <c r="GY93" s="1561"/>
      <c r="GZ93" s="1561"/>
      <c r="HA93" s="1561"/>
      <c r="HB93" s="1561"/>
      <c r="HC93" s="1561"/>
      <c r="HD93" s="1561"/>
      <c r="HE93" s="1561"/>
      <c r="HF93" s="1561"/>
      <c r="HG93" s="1561"/>
      <c r="HH93" s="1561"/>
      <c r="HI93" s="1561"/>
      <c r="HJ93" s="1561"/>
      <c r="HK93" s="1561"/>
      <c r="HL93" s="1561"/>
      <c r="HM93" s="1561"/>
      <c r="HN93" s="1561"/>
      <c r="HO93" s="1561"/>
      <c r="HP93" s="1561"/>
      <c r="HQ93" s="1561"/>
      <c r="HR93" s="1561"/>
      <c r="HS93" s="1561"/>
      <c r="HT93" s="1561"/>
      <c r="HU93" s="1561"/>
      <c r="HV93" s="1561"/>
      <c r="HW93" s="1561"/>
      <c r="HX93" s="1561"/>
      <c r="HY93" s="1561"/>
      <c r="HZ93" s="1561"/>
      <c r="IA93" s="1561"/>
      <c r="IB93" s="1561"/>
      <c r="IC93" s="1561"/>
      <c r="ID93" s="1561"/>
      <c r="IE93" s="1561"/>
      <c r="IF93" s="1561"/>
      <c r="IG93" s="1561"/>
      <c r="IH93" s="1561"/>
      <c r="II93" s="1561"/>
      <c r="IJ93" s="1561"/>
      <c r="IK93" s="1561"/>
      <c r="IL93" s="1561"/>
      <c r="IM93" s="1561"/>
      <c r="IN93" s="1561"/>
      <c r="IO93" s="1561"/>
      <c r="IP93" s="1561"/>
      <c r="IQ93" s="1561"/>
      <c r="IR93" s="1561"/>
      <c r="IS93" s="1561"/>
      <c r="IT93" s="1561"/>
      <c r="IU93" s="1561"/>
    </row>
    <row r="94" spans="1:255">
      <c r="A94" s="2183">
        <v>22</v>
      </c>
      <c r="B94" s="1543" t="s">
        <v>5767</v>
      </c>
      <c r="C94" s="1543" t="s">
        <v>4822</v>
      </c>
      <c r="D94" s="1543" t="s">
        <v>5767</v>
      </c>
      <c r="E94" s="1906" t="s">
        <v>5788</v>
      </c>
      <c r="F94" s="2879" t="s">
        <v>5790</v>
      </c>
      <c r="G94" s="1543"/>
      <c r="H94" s="1543" t="s">
        <v>5791</v>
      </c>
      <c r="I94" s="1543" t="s">
        <v>5767</v>
      </c>
      <c r="J94" s="1543">
        <v>100</v>
      </c>
      <c r="K94" s="1878"/>
      <c r="L94" s="1878"/>
      <c r="M94" s="1917">
        <v>22</v>
      </c>
      <c r="N94" s="1542"/>
      <c r="O94" s="1878">
        <v>84112</v>
      </c>
      <c r="P94" s="1878"/>
      <c r="Q94" s="1878"/>
      <c r="R94" s="1878">
        <f t="shared" si="1"/>
        <v>84112</v>
      </c>
      <c r="S94" s="1917">
        <v>22</v>
      </c>
      <c r="T94" s="1561"/>
      <c r="U94" s="1561"/>
      <c r="V94" s="1561"/>
      <c r="W94" s="1561"/>
      <c r="X94" s="1561"/>
      <c r="Y94" s="1561"/>
      <c r="Z94" s="1561"/>
      <c r="AA94" s="1561"/>
      <c r="AB94" s="1561"/>
      <c r="AC94" s="1561"/>
      <c r="AD94" s="1561"/>
      <c r="AE94" s="1561"/>
      <c r="AF94" s="1561"/>
      <c r="AG94" s="1561"/>
      <c r="AH94" s="1561"/>
      <c r="AI94" s="1561"/>
      <c r="AJ94" s="1561"/>
      <c r="AK94" s="1561"/>
      <c r="AL94" s="1561"/>
      <c r="AM94" s="1561"/>
      <c r="AN94" s="1561"/>
      <c r="AO94" s="1561"/>
      <c r="AP94" s="1561"/>
      <c r="AQ94" s="1561"/>
      <c r="AR94" s="1561"/>
      <c r="AS94" s="1561"/>
      <c r="AT94" s="1561"/>
      <c r="AU94" s="1561"/>
      <c r="AV94" s="1561"/>
      <c r="AW94" s="1561"/>
      <c r="AX94" s="1561"/>
      <c r="AY94" s="1561"/>
      <c r="AZ94" s="1561"/>
      <c r="BA94" s="1561"/>
      <c r="BB94" s="1561"/>
      <c r="BC94" s="1561"/>
      <c r="BD94" s="1561"/>
      <c r="BE94" s="1561"/>
      <c r="BF94" s="1561"/>
      <c r="BG94" s="1561"/>
      <c r="BH94" s="1561"/>
      <c r="BI94" s="1561"/>
      <c r="BJ94" s="1561"/>
      <c r="BK94" s="1561"/>
      <c r="BL94" s="1561"/>
      <c r="BM94" s="1561"/>
      <c r="BN94" s="1561"/>
      <c r="BO94" s="1561"/>
      <c r="BP94" s="1561"/>
      <c r="BQ94" s="1561"/>
      <c r="BR94" s="1561"/>
      <c r="BS94" s="1561"/>
      <c r="BT94" s="1561"/>
      <c r="BU94" s="1561"/>
      <c r="BV94" s="1561"/>
      <c r="BW94" s="1561"/>
      <c r="BX94" s="1561"/>
      <c r="BY94" s="1561"/>
      <c r="BZ94" s="1561"/>
      <c r="CA94" s="1561"/>
      <c r="CB94" s="1561"/>
      <c r="CC94" s="1561"/>
      <c r="CD94" s="1561"/>
      <c r="CE94" s="1561"/>
      <c r="CF94" s="1561"/>
      <c r="CG94" s="1561"/>
      <c r="CH94" s="1561"/>
      <c r="CI94" s="1561"/>
      <c r="CJ94" s="1561"/>
      <c r="CK94" s="1561"/>
      <c r="CL94" s="1561"/>
      <c r="CM94" s="1561"/>
      <c r="CN94" s="1561"/>
      <c r="CO94" s="1561"/>
      <c r="CP94" s="1561"/>
      <c r="CQ94" s="1561"/>
      <c r="CR94" s="1561"/>
      <c r="CS94" s="1561"/>
      <c r="CT94" s="1561"/>
      <c r="CU94" s="1561"/>
      <c r="CV94" s="1561"/>
      <c r="CW94" s="1561"/>
      <c r="CX94" s="1561"/>
      <c r="CY94" s="1561"/>
      <c r="CZ94" s="1561"/>
      <c r="DA94" s="1561"/>
      <c r="DB94" s="1561"/>
      <c r="DC94" s="1561"/>
      <c r="DD94" s="1561"/>
      <c r="DE94" s="1561"/>
      <c r="DF94" s="1561"/>
      <c r="DG94" s="1561"/>
      <c r="DH94" s="1561"/>
      <c r="DI94" s="1561"/>
      <c r="DJ94" s="1561"/>
      <c r="DK94" s="1561"/>
      <c r="DL94" s="1561"/>
      <c r="DM94" s="1561"/>
      <c r="DN94" s="1561"/>
      <c r="DO94" s="1561"/>
      <c r="DP94" s="1561"/>
      <c r="DQ94" s="1561"/>
      <c r="DR94" s="1561"/>
      <c r="DS94" s="1561"/>
      <c r="DT94" s="1561"/>
      <c r="DU94" s="1561"/>
      <c r="DV94" s="1561"/>
      <c r="DW94" s="1561"/>
      <c r="DX94" s="1561"/>
      <c r="DY94" s="1561"/>
      <c r="DZ94" s="1561"/>
      <c r="EA94" s="1561"/>
      <c r="EB94" s="1561"/>
      <c r="EC94" s="1561"/>
      <c r="ED94" s="1561"/>
      <c r="EE94" s="1561"/>
      <c r="EF94" s="1561"/>
      <c r="EG94" s="1561"/>
      <c r="EH94" s="1561"/>
      <c r="EI94" s="1561"/>
      <c r="EJ94" s="1561"/>
      <c r="EK94" s="1561"/>
      <c r="EL94" s="1561"/>
      <c r="EM94" s="1561"/>
      <c r="EN94" s="1561"/>
      <c r="EO94" s="1561"/>
      <c r="EP94" s="1561"/>
      <c r="EQ94" s="1561"/>
      <c r="ER94" s="1561"/>
      <c r="ES94" s="1561"/>
      <c r="ET94" s="1561"/>
      <c r="EU94" s="1561"/>
      <c r="EV94" s="1561"/>
      <c r="EW94" s="1561"/>
      <c r="EX94" s="1561"/>
      <c r="EY94" s="1561"/>
      <c r="EZ94" s="1561"/>
      <c r="FA94" s="1561"/>
      <c r="FB94" s="1561"/>
      <c r="FC94" s="1561"/>
      <c r="FD94" s="1561"/>
      <c r="FE94" s="1561"/>
      <c r="FF94" s="1561"/>
      <c r="FG94" s="1561"/>
      <c r="FH94" s="1561"/>
      <c r="FI94" s="1561"/>
      <c r="FJ94" s="1561"/>
      <c r="FK94" s="1561"/>
      <c r="FL94" s="1561"/>
      <c r="FM94" s="1561"/>
      <c r="FN94" s="1561"/>
      <c r="FO94" s="1561"/>
      <c r="FP94" s="1561"/>
      <c r="FQ94" s="1561"/>
      <c r="FR94" s="1561"/>
      <c r="FS94" s="1561"/>
      <c r="FT94" s="1561"/>
      <c r="FU94" s="1561"/>
      <c r="FV94" s="1561"/>
      <c r="FW94" s="1561"/>
      <c r="FX94" s="1561"/>
      <c r="FY94" s="1561"/>
      <c r="FZ94" s="1561"/>
      <c r="GA94" s="1561"/>
      <c r="GB94" s="1561"/>
      <c r="GC94" s="1561"/>
      <c r="GD94" s="1561"/>
      <c r="GE94" s="1561"/>
      <c r="GF94" s="1561"/>
      <c r="GG94" s="1561"/>
      <c r="GH94" s="1561"/>
      <c r="GI94" s="1561"/>
      <c r="GJ94" s="1561"/>
      <c r="GK94" s="1561"/>
      <c r="GL94" s="1561"/>
      <c r="GM94" s="1561"/>
      <c r="GN94" s="1561"/>
      <c r="GO94" s="1561"/>
      <c r="GP94" s="1561"/>
      <c r="GQ94" s="1561"/>
      <c r="GR94" s="1561"/>
      <c r="GS94" s="1561"/>
      <c r="GT94" s="1561"/>
      <c r="GU94" s="1561"/>
      <c r="GV94" s="1561"/>
      <c r="GW94" s="1561"/>
      <c r="GX94" s="1561"/>
      <c r="GY94" s="1561"/>
      <c r="GZ94" s="1561"/>
      <c r="HA94" s="1561"/>
      <c r="HB94" s="1561"/>
      <c r="HC94" s="1561"/>
      <c r="HD94" s="1561"/>
      <c r="HE94" s="1561"/>
      <c r="HF94" s="1561"/>
      <c r="HG94" s="1561"/>
      <c r="HH94" s="1561"/>
      <c r="HI94" s="1561"/>
      <c r="HJ94" s="1561"/>
      <c r="HK94" s="1561"/>
      <c r="HL94" s="1561"/>
      <c r="HM94" s="1561"/>
      <c r="HN94" s="1561"/>
      <c r="HO94" s="1561"/>
      <c r="HP94" s="1561"/>
      <c r="HQ94" s="1561"/>
      <c r="HR94" s="1561"/>
      <c r="HS94" s="1561"/>
      <c r="HT94" s="1561"/>
      <c r="HU94" s="1561"/>
      <c r="HV94" s="1561"/>
      <c r="HW94" s="1561"/>
      <c r="HX94" s="1561"/>
      <c r="HY94" s="1561"/>
      <c r="HZ94" s="1561"/>
      <c r="IA94" s="1561"/>
      <c r="IB94" s="1561"/>
      <c r="IC94" s="1561"/>
      <c r="ID94" s="1561"/>
      <c r="IE94" s="1561"/>
      <c r="IF94" s="1561"/>
      <c r="IG94" s="1561"/>
      <c r="IH94" s="1561"/>
      <c r="II94" s="1561"/>
      <c r="IJ94" s="1561"/>
      <c r="IK94" s="1561"/>
      <c r="IL94" s="1561"/>
      <c r="IM94" s="1561"/>
      <c r="IN94" s="1561"/>
      <c r="IO94" s="1561"/>
      <c r="IP94" s="1561"/>
      <c r="IQ94" s="1561"/>
      <c r="IR94" s="1561"/>
      <c r="IS94" s="1561"/>
      <c r="IT94" s="1561"/>
      <c r="IU94" s="1561"/>
    </row>
    <row r="95" spans="1:255">
      <c r="A95" s="2183">
        <v>23</v>
      </c>
      <c r="B95" s="1543" t="s">
        <v>5768</v>
      </c>
      <c r="C95" s="1543" t="s">
        <v>4822</v>
      </c>
      <c r="D95" s="1543" t="s">
        <v>5768</v>
      </c>
      <c r="E95" s="1906" t="s">
        <v>5788</v>
      </c>
      <c r="F95" s="2879" t="s">
        <v>5790</v>
      </c>
      <c r="G95" s="1543"/>
      <c r="H95" s="1543" t="s">
        <v>5791</v>
      </c>
      <c r="I95" s="1543" t="s">
        <v>5768</v>
      </c>
      <c r="J95" s="1543">
        <v>84</v>
      </c>
      <c r="K95" s="1878"/>
      <c r="L95" s="1878"/>
      <c r="M95" s="1917">
        <v>23</v>
      </c>
      <c r="N95" s="1542"/>
      <c r="O95" s="1878">
        <v>72163</v>
      </c>
      <c r="P95" s="1878"/>
      <c r="Q95" s="1878"/>
      <c r="R95" s="1878">
        <f t="shared" si="1"/>
        <v>72163</v>
      </c>
      <c r="S95" s="1917">
        <v>23</v>
      </c>
      <c r="T95" s="1561"/>
      <c r="U95" s="1561"/>
      <c r="V95" s="1561"/>
      <c r="W95" s="1561"/>
      <c r="X95" s="1561"/>
      <c r="Y95" s="1561"/>
      <c r="Z95" s="1561"/>
      <c r="AA95" s="1561"/>
      <c r="AB95" s="1561"/>
      <c r="AC95" s="1561"/>
      <c r="AD95" s="1561"/>
      <c r="AE95" s="1561"/>
      <c r="AF95" s="1561"/>
      <c r="AG95" s="1561"/>
      <c r="AH95" s="1561"/>
      <c r="AI95" s="1561"/>
      <c r="AJ95" s="1561"/>
      <c r="AK95" s="1561"/>
      <c r="AL95" s="1561"/>
      <c r="AM95" s="1561"/>
      <c r="AN95" s="1561"/>
      <c r="AO95" s="1561"/>
      <c r="AP95" s="1561"/>
      <c r="AQ95" s="1561"/>
      <c r="AR95" s="1561"/>
      <c r="AS95" s="1561"/>
      <c r="AT95" s="1561"/>
      <c r="AU95" s="1561"/>
      <c r="AV95" s="1561"/>
      <c r="AW95" s="1561"/>
      <c r="AX95" s="1561"/>
      <c r="AY95" s="1561"/>
      <c r="AZ95" s="1561"/>
      <c r="BA95" s="1561"/>
      <c r="BB95" s="1561"/>
      <c r="BC95" s="1561"/>
      <c r="BD95" s="1561"/>
      <c r="BE95" s="1561"/>
      <c r="BF95" s="1561"/>
      <c r="BG95" s="1561"/>
      <c r="BH95" s="1561"/>
      <c r="BI95" s="1561"/>
      <c r="BJ95" s="1561"/>
      <c r="BK95" s="1561"/>
      <c r="BL95" s="1561"/>
      <c r="BM95" s="1561"/>
      <c r="BN95" s="1561"/>
      <c r="BO95" s="1561"/>
      <c r="BP95" s="1561"/>
      <c r="BQ95" s="1561"/>
      <c r="BR95" s="1561"/>
      <c r="BS95" s="1561"/>
      <c r="BT95" s="1561"/>
      <c r="BU95" s="1561"/>
      <c r="BV95" s="1561"/>
      <c r="BW95" s="1561"/>
      <c r="BX95" s="1561"/>
      <c r="BY95" s="1561"/>
      <c r="BZ95" s="1561"/>
      <c r="CA95" s="1561"/>
      <c r="CB95" s="1561"/>
      <c r="CC95" s="1561"/>
      <c r="CD95" s="1561"/>
      <c r="CE95" s="1561"/>
      <c r="CF95" s="1561"/>
      <c r="CG95" s="1561"/>
      <c r="CH95" s="1561"/>
      <c r="CI95" s="1561"/>
      <c r="CJ95" s="1561"/>
      <c r="CK95" s="1561"/>
      <c r="CL95" s="1561"/>
      <c r="CM95" s="1561"/>
      <c r="CN95" s="1561"/>
      <c r="CO95" s="1561"/>
      <c r="CP95" s="1561"/>
      <c r="CQ95" s="1561"/>
      <c r="CR95" s="1561"/>
      <c r="CS95" s="1561"/>
      <c r="CT95" s="1561"/>
      <c r="CU95" s="1561"/>
      <c r="CV95" s="1561"/>
      <c r="CW95" s="1561"/>
      <c r="CX95" s="1561"/>
      <c r="CY95" s="1561"/>
      <c r="CZ95" s="1561"/>
      <c r="DA95" s="1561"/>
      <c r="DB95" s="1561"/>
      <c r="DC95" s="1561"/>
      <c r="DD95" s="1561"/>
      <c r="DE95" s="1561"/>
      <c r="DF95" s="1561"/>
      <c r="DG95" s="1561"/>
      <c r="DH95" s="1561"/>
      <c r="DI95" s="1561"/>
      <c r="DJ95" s="1561"/>
      <c r="DK95" s="1561"/>
      <c r="DL95" s="1561"/>
      <c r="DM95" s="1561"/>
      <c r="DN95" s="1561"/>
      <c r="DO95" s="1561"/>
      <c r="DP95" s="1561"/>
      <c r="DQ95" s="1561"/>
      <c r="DR95" s="1561"/>
      <c r="DS95" s="1561"/>
      <c r="DT95" s="1561"/>
      <c r="DU95" s="1561"/>
      <c r="DV95" s="1561"/>
      <c r="DW95" s="1561"/>
      <c r="DX95" s="1561"/>
      <c r="DY95" s="1561"/>
      <c r="DZ95" s="1561"/>
      <c r="EA95" s="1561"/>
      <c r="EB95" s="1561"/>
      <c r="EC95" s="1561"/>
      <c r="ED95" s="1561"/>
      <c r="EE95" s="1561"/>
      <c r="EF95" s="1561"/>
      <c r="EG95" s="1561"/>
      <c r="EH95" s="1561"/>
      <c r="EI95" s="1561"/>
      <c r="EJ95" s="1561"/>
      <c r="EK95" s="1561"/>
      <c r="EL95" s="1561"/>
      <c r="EM95" s="1561"/>
      <c r="EN95" s="1561"/>
      <c r="EO95" s="1561"/>
      <c r="EP95" s="1561"/>
      <c r="EQ95" s="1561"/>
      <c r="ER95" s="1561"/>
      <c r="ES95" s="1561"/>
      <c r="ET95" s="1561"/>
      <c r="EU95" s="1561"/>
      <c r="EV95" s="1561"/>
      <c r="EW95" s="1561"/>
      <c r="EX95" s="1561"/>
      <c r="EY95" s="1561"/>
      <c r="EZ95" s="1561"/>
      <c r="FA95" s="1561"/>
      <c r="FB95" s="1561"/>
      <c r="FC95" s="1561"/>
      <c r="FD95" s="1561"/>
      <c r="FE95" s="1561"/>
      <c r="FF95" s="1561"/>
      <c r="FG95" s="1561"/>
      <c r="FH95" s="1561"/>
      <c r="FI95" s="1561"/>
      <c r="FJ95" s="1561"/>
      <c r="FK95" s="1561"/>
      <c r="FL95" s="1561"/>
      <c r="FM95" s="1561"/>
      <c r="FN95" s="1561"/>
      <c r="FO95" s="1561"/>
      <c r="FP95" s="1561"/>
      <c r="FQ95" s="1561"/>
      <c r="FR95" s="1561"/>
      <c r="FS95" s="1561"/>
      <c r="FT95" s="1561"/>
      <c r="FU95" s="1561"/>
      <c r="FV95" s="1561"/>
      <c r="FW95" s="1561"/>
      <c r="FX95" s="1561"/>
      <c r="FY95" s="1561"/>
      <c r="FZ95" s="1561"/>
      <c r="GA95" s="1561"/>
      <c r="GB95" s="1561"/>
      <c r="GC95" s="1561"/>
      <c r="GD95" s="1561"/>
      <c r="GE95" s="1561"/>
      <c r="GF95" s="1561"/>
      <c r="GG95" s="1561"/>
      <c r="GH95" s="1561"/>
      <c r="GI95" s="1561"/>
      <c r="GJ95" s="1561"/>
      <c r="GK95" s="1561"/>
      <c r="GL95" s="1561"/>
      <c r="GM95" s="1561"/>
      <c r="GN95" s="1561"/>
      <c r="GO95" s="1561"/>
      <c r="GP95" s="1561"/>
      <c r="GQ95" s="1561"/>
      <c r="GR95" s="1561"/>
      <c r="GS95" s="1561"/>
      <c r="GT95" s="1561"/>
      <c r="GU95" s="1561"/>
      <c r="GV95" s="1561"/>
      <c r="GW95" s="1561"/>
      <c r="GX95" s="1561"/>
      <c r="GY95" s="1561"/>
      <c r="GZ95" s="1561"/>
      <c r="HA95" s="1561"/>
      <c r="HB95" s="1561"/>
      <c r="HC95" s="1561"/>
      <c r="HD95" s="1561"/>
      <c r="HE95" s="1561"/>
      <c r="HF95" s="1561"/>
      <c r="HG95" s="1561"/>
      <c r="HH95" s="1561"/>
      <c r="HI95" s="1561"/>
      <c r="HJ95" s="1561"/>
      <c r="HK95" s="1561"/>
      <c r="HL95" s="1561"/>
      <c r="HM95" s="1561"/>
      <c r="HN95" s="1561"/>
      <c r="HO95" s="1561"/>
      <c r="HP95" s="1561"/>
      <c r="HQ95" s="1561"/>
      <c r="HR95" s="1561"/>
      <c r="HS95" s="1561"/>
      <c r="HT95" s="1561"/>
      <c r="HU95" s="1561"/>
      <c r="HV95" s="1561"/>
      <c r="HW95" s="1561"/>
      <c r="HX95" s="1561"/>
      <c r="HY95" s="1561"/>
      <c r="HZ95" s="1561"/>
      <c r="IA95" s="1561"/>
      <c r="IB95" s="1561"/>
      <c r="IC95" s="1561"/>
      <c r="ID95" s="1561"/>
      <c r="IE95" s="1561"/>
      <c r="IF95" s="1561"/>
      <c r="IG95" s="1561"/>
      <c r="IH95" s="1561"/>
      <c r="II95" s="1561"/>
      <c r="IJ95" s="1561"/>
      <c r="IK95" s="1561"/>
      <c r="IL95" s="1561"/>
      <c r="IM95" s="1561"/>
      <c r="IN95" s="1561"/>
      <c r="IO95" s="1561"/>
      <c r="IP95" s="1561"/>
      <c r="IQ95" s="1561"/>
      <c r="IR95" s="1561"/>
      <c r="IS95" s="1561"/>
      <c r="IT95" s="1561"/>
      <c r="IU95" s="1561"/>
    </row>
    <row r="96" spans="1:255">
      <c r="A96" s="2183">
        <v>24</v>
      </c>
      <c r="B96" s="1543" t="s">
        <v>5769</v>
      </c>
      <c r="C96" s="1543" t="s">
        <v>4822</v>
      </c>
      <c r="D96" s="1543" t="s">
        <v>5769</v>
      </c>
      <c r="E96" s="1906" t="s">
        <v>5788</v>
      </c>
      <c r="F96" s="2879" t="s">
        <v>5790</v>
      </c>
      <c r="G96" s="1543"/>
      <c r="H96" s="1543" t="s">
        <v>5791</v>
      </c>
      <c r="I96" s="1543" t="s">
        <v>5769</v>
      </c>
      <c r="J96" s="1543">
        <v>45</v>
      </c>
      <c r="K96" s="1878"/>
      <c r="L96" s="1878"/>
      <c r="M96" s="1917">
        <v>24</v>
      </c>
      <c r="N96" s="1542"/>
      <c r="O96" s="1878">
        <v>39911</v>
      </c>
      <c r="P96" s="1878"/>
      <c r="Q96" s="1878"/>
      <c r="R96" s="1878">
        <f t="shared" si="1"/>
        <v>39911</v>
      </c>
      <c r="S96" s="1917">
        <v>24</v>
      </c>
      <c r="T96" s="1561"/>
      <c r="U96" s="1561"/>
      <c r="V96" s="1561"/>
      <c r="W96" s="1561"/>
      <c r="X96" s="1561"/>
      <c r="Y96" s="1561"/>
      <c r="Z96" s="1561"/>
      <c r="AA96" s="1561"/>
      <c r="AB96" s="1561"/>
      <c r="AC96" s="1561"/>
      <c r="AD96" s="1561"/>
      <c r="AE96" s="1561"/>
      <c r="AF96" s="1561"/>
      <c r="AG96" s="1561"/>
      <c r="AH96" s="1561"/>
      <c r="AI96" s="1561"/>
      <c r="AJ96" s="1561"/>
      <c r="AK96" s="1561"/>
      <c r="AL96" s="1561"/>
      <c r="AM96" s="1561"/>
      <c r="AN96" s="1561"/>
      <c r="AO96" s="1561"/>
      <c r="AP96" s="1561"/>
      <c r="AQ96" s="1561"/>
      <c r="AR96" s="1561"/>
      <c r="AS96" s="1561"/>
      <c r="AT96" s="1561"/>
      <c r="AU96" s="1561"/>
      <c r="AV96" s="1561"/>
      <c r="AW96" s="1561"/>
      <c r="AX96" s="1561"/>
      <c r="AY96" s="1561"/>
      <c r="AZ96" s="1561"/>
      <c r="BA96" s="1561"/>
      <c r="BB96" s="1561"/>
      <c r="BC96" s="1561"/>
      <c r="BD96" s="1561"/>
      <c r="BE96" s="1561"/>
      <c r="BF96" s="1561"/>
      <c r="BG96" s="1561"/>
      <c r="BH96" s="1561"/>
      <c r="BI96" s="1561"/>
      <c r="BJ96" s="1561"/>
      <c r="BK96" s="1561"/>
      <c r="BL96" s="1561"/>
      <c r="BM96" s="1561"/>
      <c r="BN96" s="1561"/>
      <c r="BO96" s="1561"/>
      <c r="BP96" s="1561"/>
      <c r="BQ96" s="1561"/>
      <c r="BR96" s="1561"/>
      <c r="BS96" s="1561"/>
      <c r="BT96" s="1561"/>
      <c r="BU96" s="1561"/>
      <c r="BV96" s="1561"/>
      <c r="BW96" s="1561"/>
      <c r="BX96" s="1561"/>
      <c r="BY96" s="1561"/>
      <c r="BZ96" s="1561"/>
      <c r="CA96" s="1561"/>
      <c r="CB96" s="1561"/>
      <c r="CC96" s="1561"/>
      <c r="CD96" s="1561"/>
      <c r="CE96" s="1561"/>
      <c r="CF96" s="1561"/>
      <c r="CG96" s="1561"/>
      <c r="CH96" s="1561"/>
      <c r="CI96" s="1561"/>
      <c r="CJ96" s="1561"/>
      <c r="CK96" s="1561"/>
      <c r="CL96" s="1561"/>
      <c r="CM96" s="1561"/>
      <c r="CN96" s="1561"/>
      <c r="CO96" s="1561"/>
      <c r="CP96" s="1561"/>
      <c r="CQ96" s="1561"/>
      <c r="CR96" s="1561"/>
      <c r="CS96" s="1561"/>
      <c r="CT96" s="1561"/>
      <c r="CU96" s="1561"/>
      <c r="CV96" s="1561"/>
      <c r="CW96" s="1561"/>
      <c r="CX96" s="1561"/>
      <c r="CY96" s="1561"/>
      <c r="CZ96" s="1561"/>
      <c r="DA96" s="1561"/>
      <c r="DB96" s="1561"/>
      <c r="DC96" s="1561"/>
      <c r="DD96" s="1561"/>
      <c r="DE96" s="1561"/>
      <c r="DF96" s="1561"/>
      <c r="DG96" s="1561"/>
      <c r="DH96" s="1561"/>
      <c r="DI96" s="1561"/>
      <c r="DJ96" s="1561"/>
      <c r="DK96" s="1561"/>
      <c r="DL96" s="1561"/>
      <c r="DM96" s="1561"/>
      <c r="DN96" s="1561"/>
      <c r="DO96" s="1561"/>
      <c r="DP96" s="1561"/>
      <c r="DQ96" s="1561"/>
      <c r="DR96" s="1561"/>
      <c r="DS96" s="1561"/>
      <c r="DT96" s="1561"/>
      <c r="DU96" s="1561"/>
      <c r="DV96" s="1561"/>
      <c r="DW96" s="1561"/>
      <c r="DX96" s="1561"/>
      <c r="DY96" s="1561"/>
      <c r="DZ96" s="1561"/>
      <c r="EA96" s="1561"/>
      <c r="EB96" s="1561"/>
      <c r="EC96" s="1561"/>
      <c r="ED96" s="1561"/>
      <c r="EE96" s="1561"/>
      <c r="EF96" s="1561"/>
      <c r="EG96" s="1561"/>
      <c r="EH96" s="1561"/>
      <c r="EI96" s="1561"/>
      <c r="EJ96" s="1561"/>
      <c r="EK96" s="1561"/>
      <c r="EL96" s="1561"/>
      <c r="EM96" s="1561"/>
      <c r="EN96" s="1561"/>
      <c r="EO96" s="1561"/>
      <c r="EP96" s="1561"/>
      <c r="EQ96" s="1561"/>
      <c r="ER96" s="1561"/>
      <c r="ES96" s="1561"/>
      <c r="ET96" s="1561"/>
      <c r="EU96" s="1561"/>
      <c r="EV96" s="1561"/>
      <c r="EW96" s="1561"/>
      <c r="EX96" s="1561"/>
      <c r="EY96" s="1561"/>
      <c r="EZ96" s="1561"/>
      <c r="FA96" s="1561"/>
      <c r="FB96" s="1561"/>
      <c r="FC96" s="1561"/>
      <c r="FD96" s="1561"/>
      <c r="FE96" s="1561"/>
      <c r="FF96" s="1561"/>
      <c r="FG96" s="1561"/>
      <c r="FH96" s="1561"/>
      <c r="FI96" s="1561"/>
      <c r="FJ96" s="1561"/>
      <c r="FK96" s="1561"/>
      <c r="FL96" s="1561"/>
      <c r="FM96" s="1561"/>
      <c r="FN96" s="1561"/>
      <c r="FO96" s="1561"/>
      <c r="FP96" s="1561"/>
      <c r="FQ96" s="1561"/>
      <c r="FR96" s="1561"/>
      <c r="FS96" s="1561"/>
      <c r="FT96" s="1561"/>
      <c r="FU96" s="1561"/>
      <c r="FV96" s="1561"/>
      <c r="FW96" s="1561"/>
      <c r="FX96" s="1561"/>
      <c r="FY96" s="1561"/>
      <c r="FZ96" s="1561"/>
      <c r="GA96" s="1561"/>
      <c r="GB96" s="1561"/>
      <c r="GC96" s="1561"/>
      <c r="GD96" s="1561"/>
      <c r="GE96" s="1561"/>
      <c r="GF96" s="1561"/>
      <c r="GG96" s="1561"/>
      <c r="GH96" s="1561"/>
      <c r="GI96" s="1561"/>
      <c r="GJ96" s="1561"/>
      <c r="GK96" s="1561"/>
      <c r="GL96" s="1561"/>
      <c r="GM96" s="1561"/>
      <c r="GN96" s="1561"/>
      <c r="GO96" s="1561"/>
      <c r="GP96" s="1561"/>
      <c r="GQ96" s="1561"/>
      <c r="GR96" s="1561"/>
      <c r="GS96" s="1561"/>
      <c r="GT96" s="1561"/>
      <c r="GU96" s="1561"/>
      <c r="GV96" s="1561"/>
      <c r="GW96" s="1561"/>
      <c r="GX96" s="1561"/>
      <c r="GY96" s="1561"/>
      <c r="GZ96" s="1561"/>
      <c r="HA96" s="1561"/>
      <c r="HB96" s="1561"/>
      <c r="HC96" s="1561"/>
      <c r="HD96" s="1561"/>
      <c r="HE96" s="1561"/>
      <c r="HF96" s="1561"/>
      <c r="HG96" s="1561"/>
      <c r="HH96" s="1561"/>
      <c r="HI96" s="1561"/>
      <c r="HJ96" s="1561"/>
      <c r="HK96" s="1561"/>
      <c r="HL96" s="1561"/>
      <c r="HM96" s="1561"/>
      <c r="HN96" s="1561"/>
      <c r="HO96" s="1561"/>
      <c r="HP96" s="1561"/>
      <c r="HQ96" s="1561"/>
      <c r="HR96" s="1561"/>
      <c r="HS96" s="1561"/>
      <c r="HT96" s="1561"/>
      <c r="HU96" s="1561"/>
      <c r="HV96" s="1561"/>
      <c r="HW96" s="1561"/>
      <c r="HX96" s="1561"/>
      <c r="HY96" s="1561"/>
      <c r="HZ96" s="1561"/>
      <c r="IA96" s="1561"/>
      <c r="IB96" s="1561"/>
      <c r="IC96" s="1561"/>
      <c r="ID96" s="1561"/>
      <c r="IE96" s="1561"/>
      <c r="IF96" s="1561"/>
      <c r="IG96" s="1561"/>
      <c r="IH96" s="1561"/>
      <c r="II96" s="1561"/>
      <c r="IJ96" s="1561"/>
      <c r="IK96" s="1561"/>
      <c r="IL96" s="1561"/>
      <c r="IM96" s="1561"/>
      <c r="IN96" s="1561"/>
      <c r="IO96" s="1561"/>
      <c r="IP96" s="1561"/>
      <c r="IQ96" s="1561"/>
      <c r="IR96" s="1561"/>
      <c r="IS96" s="1561"/>
      <c r="IT96" s="1561"/>
      <c r="IU96" s="1561"/>
    </row>
    <row r="97" spans="1:255">
      <c r="A97" s="2183">
        <v>25</v>
      </c>
      <c r="B97" s="1543" t="s">
        <v>5770</v>
      </c>
      <c r="C97" s="1543" t="s">
        <v>4822</v>
      </c>
      <c r="D97" s="1543" t="s">
        <v>5770</v>
      </c>
      <c r="E97" s="1906" t="s">
        <v>5788</v>
      </c>
      <c r="F97" s="2879" t="s">
        <v>5790</v>
      </c>
      <c r="G97" s="1543"/>
      <c r="H97" s="1543" t="s">
        <v>5791</v>
      </c>
      <c r="I97" s="1543" t="s">
        <v>5770</v>
      </c>
      <c r="J97" s="1543">
        <v>124</v>
      </c>
      <c r="K97" s="1878"/>
      <c r="L97" s="1878"/>
      <c r="M97" s="1917">
        <v>25</v>
      </c>
      <c r="N97" s="1542"/>
      <c r="O97" s="1878">
        <v>103947</v>
      </c>
      <c r="P97" s="1878"/>
      <c r="Q97" s="1878"/>
      <c r="R97" s="1878">
        <f t="shared" si="1"/>
        <v>103947</v>
      </c>
      <c r="S97" s="1917">
        <v>25</v>
      </c>
      <c r="T97" s="1561"/>
      <c r="U97" s="1561"/>
      <c r="V97" s="1561"/>
      <c r="W97" s="1561"/>
      <c r="X97" s="1561"/>
      <c r="Y97" s="1561"/>
      <c r="Z97" s="1561"/>
      <c r="AA97" s="1561"/>
      <c r="AB97" s="1561"/>
      <c r="AC97" s="1561"/>
      <c r="AD97" s="1561"/>
      <c r="AE97" s="1561"/>
      <c r="AF97" s="1561"/>
      <c r="AG97" s="1561"/>
      <c r="AH97" s="1561"/>
      <c r="AI97" s="1561"/>
      <c r="AJ97" s="1561"/>
      <c r="AK97" s="1561"/>
      <c r="AL97" s="1561"/>
      <c r="AM97" s="1561"/>
      <c r="AN97" s="1561"/>
      <c r="AO97" s="1561"/>
      <c r="AP97" s="1561"/>
      <c r="AQ97" s="1561"/>
      <c r="AR97" s="1561"/>
      <c r="AS97" s="1561"/>
      <c r="AT97" s="1561"/>
      <c r="AU97" s="1561"/>
      <c r="AV97" s="1561"/>
      <c r="AW97" s="1561"/>
      <c r="AX97" s="1561"/>
      <c r="AY97" s="1561"/>
      <c r="AZ97" s="1561"/>
      <c r="BA97" s="1561"/>
      <c r="BB97" s="1561"/>
      <c r="BC97" s="1561"/>
      <c r="BD97" s="1561"/>
      <c r="BE97" s="1561"/>
      <c r="BF97" s="1561"/>
      <c r="BG97" s="1561"/>
      <c r="BH97" s="1561"/>
      <c r="BI97" s="1561"/>
      <c r="BJ97" s="1561"/>
      <c r="BK97" s="1561"/>
      <c r="BL97" s="1561"/>
      <c r="BM97" s="1561"/>
      <c r="BN97" s="1561"/>
      <c r="BO97" s="1561"/>
      <c r="BP97" s="1561"/>
      <c r="BQ97" s="1561"/>
      <c r="BR97" s="1561"/>
      <c r="BS97" s="1561"/>
      <c r="BT97" s="1561"/>
      <c r="BU97" s="1561"/>
      <c r="BV97" s="1561"/>
      <c r="BW97" s="1561"/>
      <c r="BX97" s="1561"/>
      <c r="BY97" s="1561"/>
      <c r="BZ97" s="1561"/>
      <c r="CA97" s="1561"/>
      <c r="CB97" s="1561"/>
      <c r="CC97" s="1561"/>
      <c r="CD97" s="1561"/>
      <c r="CE97" s="1561"/>
      <c r="CF97" s="1561"/>
      <c r="CG97" s="1561"/>
      <c r="CH97" s="1561"/>
      <c r="CI97" s="1561"/>
      <c r="CJ97" s="1561"/>
      <c r="CK97" s="1561"/>
      <c r="CL97" s="1561"/>
      <c r="CM97" s="1561"/>
      <c r="CN97" s="1561"/>
      <c r="CO97" s="1561"/>
      <c r="CP97" s="1561"/>
      <c r="CQ97" s="1561"/>
      <c r="CR97" s="1561"/>
      <c r="CS97" s="1561"/>
      <c r="CT97" s="1561"/>
      <c r="CU97" s="1561"/>
      <c r="CV97" s="1561"/>
      <c r="CW97" s="1561"/>
      <c r="CX97" s="1561"/>
      <c r="CY97" s="1561"/>
      <c r="CZ97" s="1561"/>
      <c r="DA97" s="1561"/>
      <c r="DB97" s="1561"/>
      <c r="DC97" s="1561"/>
      <c r="DD97" s="1561"/>
      <c r="DE97" s="1561"/>
      <c r="DF97" s="1561"/>
      <c r="DG97" s="1561"/>
      <c r="DH97" s="1561"/>
      <c r="DI97" s="1561"/>
      <c r="DJ97" s="1561"/>
      <c r="DK97" s="1561"/>
      <c r="DL97" s="1561"/>
      <c r="DM97" s="1561"/>
      <c r="DN97" s="1561"/>
      <c r="DO97" s="1561"/>
      <c r="DP97" s="1561"/>
      <c r="DQ97" s="1561"/>
      <c r="DR97" s="1561"/>
      <c r="DS97" s="1561"/>
      <c r="DT97" s="1561"/>
      <c r="DU97" s="1561"/>
      <c r="DV97" s="1561"/>
      <c r="DW97" s="1561"/>
      <c r="DX97" s="1561"/>
      <c r="DY97" s="1561"/>
      <c r="DZ97" s="1561"/>
      <c r="EA97" s="1561"/>
      <c r="EB97" s="1561"/>
      <c r="EC97" s="1561"/>
      <c r="ED97" s="1561"/>
      <c r="EE97" s="1561"/>
      <c r="EF97" s="1561"/>
      <c r="EG97" s="1561"/>
      <c r="EH97" s="1561"/>
      <c r="EI97" s="1561"/>
      <c r="EJ97" s="1561"/>
      <c r="EK97" s="1561"/>
      <c r="EL97" s="1561"/>
      <c r="EM97" s="1561"/>
      <c r="EN97" s="1561"/>
      <c r="EO97" s="1561"/>
      <c r="EP97" s="1561"/>
      <c r="EQ97" s="1561"/>
      <c r="ER97" s="1561"/>
      <c r="ES97" s="1561"/>
      <c r="ET97" s="1561"/>
      <c r="EU97" s="1561"/>
      <c r="EV97" s="1561"/>
      <c r="EW97" s="1561"/>
      <c r="EX97" s="1561"/>
      <c r="EY97" s="1561"/>
      <c r="EZ97" s="1561"/>
      <c r="FA97" s="1561"/>
      <c r="FB97" s="1561"/>
      <c r="FC97" s="1561"/>
      <c r="FD97" s="1561"/>
      <c r="FE97" s="1561"/>
      <c r="FF97" s="1561"/>
      <c r="FG97" s="1561"/>
      <c r="FH97" s="1561"/>
      <c r="FI97" s="1561"/>
      <c r="FJ97" s="1561"/>
      <c r="FK97" s="1561"/>
      <c r="FL97" s="1561"/>
      <c r="FM97" s="1561"/>
      <c r="FN97" s="1561"/>
      <c r="FO97" s="1561"/>
      <c r="FP97" s="1561"/>
      <c r="FQ97" s="1561"/>
      <c r="FR97" s="1561"/>
      <c r="FS97" s="1561"/>
      <c r="FT97" s="1561"/>
      <c r="FU97" s="1561"/>
      <c r="FV97" s="1561"/>
      <c r="FW97" s="1561"/>
      <c r="FX97" s="1561"/>
      <c r="FY97" s="1561"/>
      <c r="FZ97" s="1561"/>
      <c r="GA97" s="1561"/>
      <c r="GB97" s="1561"/>
      <c r="GC97" s="1561"/>
      <c r="GD97" s="1561"/>
      <c r="GE97" s="1561"/>
      <c r="GF97" s="1561"/>
      <c r="GG97" s="1561"/>
      <c r="GH97" s="1561"/>
      <c r="GI97" s="1561"/>
      <c r="GJ97" s="1561"/>
      <c r="GK97" s="1561"/>
      <c r="GL97" s="1561"/>
      <c r="GM97" s="1561"/>
      <c r="GN97" s="1561"/>
      <c r="GO97" s="1561"/>
      <c r="GP97" s="1561"/>
      <c r="GQ97" s="1561"/>
      <c r="GR97" s="1561"/>
      <c r="GS97" s="1561"/>
      <c r="GT97" s="1561"/>
      <c r="GU97" s="1561"/>
      <c r="GV97" s="1561"/>
      <c r="GW97" s="1561"/>
      <c r="GX97" s="1561"/>
      <c r="GY97" s="1561"/>
      <c r="GZ97" s="1561"/>
      <c r="HA97" s="1561"/>
      <c r="HB97" s="1561"/>
      <c r="HC97" s="1561"/>
      <c r="HD97" s="1561"/>
      <c r="HE97" s="1561"/>
      <c r="HF97" s="1561"/>
      <c r="HG97" s="1561"/>
      <c r="HH97" s="1561"/>
      <c r="HI97" s="1561"/>
      <c r="HJ97" s="1561"/>
      <c r="HK97" s="1561"/>
      <c r="HL97" s="1561"/>
      <c r="HM97" s="1561"/>
      <c r="HN97" s="1561"/>
      <c r="HO97" s="1561"/>
      <c r="HP97" s="1561"/>
      <c r="HQ97" s="1561"/>
      <c r="HR97" s="1561"/>
      <c r="HS97" s="1561"/>
      <c r="HT97" s="1561"/>
      <c r="HU97" s="1561"/>
      <c r="HV97" s="1561"/>
      <c r="HW97" s="1561"/>
      <c r="HX97" s="1561"/>
      <c r="HY97" s="1561"/>
      <c r="HZ97" s="1561"/>
      <c r="IA97" s="1561"/>
      <c r="IB97" s="1561"/>
      <c r="IC97" s="1561"/>
      <c r="ID97" s="1561"/>
      <c r="IE97" s="1561"/>
      <c r="IF97" s="1561"/>
      <c r="IG97" s="1561"/>
      <c r="IH97" s="1561"/>
      <c r="II97" s="1561"/>
      <c r="IJ97" s="1561"/>
      <c r="IK97" s="1561"/>
      <c r="IL97" s="1561"/>
      <c r="IM97" s="1561"/>
      <c r="IN97" s="1561"/>
      <c r="IO97" s="1561"/>
      <c r="IP97" s="1561"/>
      <c r="IQ97" s="1561"/>
      <c r="IR97" s="1561"/>
      <c r="IS97" s="1561"/>
      <c r="IT97" s="1561"/>
      <c r="IU97" s="1561"/>
    </row>
    <row r="98" spans="1:255">
      <c r="A98" s="2183">
        <v>26</v>
      </c>
      <c r="B98" s="1543" t="s">
        <v>5771</v>
      </c>
      <c r="C98" s="1543" t="s">
        <v>4822</v>
      </c>
      <c r="D98" s="1543" t="s">
        <v>5771</v>
      </c>
      <c r="E98" s="1906" t="s">
        <v>5788</v>
      </c>
      <c r="F98" s="2879" t="s">
        <v>5790</v>
      </c>
      <c r="G98" s="1543"/>
      <c r="H98" s="1543" t="s">
        <v>5791</v>
      </c>
      <c r="I98" s="1543" t="s">
        <v>5771</v>
      </c>
      <c r="J98" s="1543">
        <v>43</v>
      </c>
      <c r="K98" s="1878"/>
      <c r="L98" s="1878"/>
      <c r="M98" s="1917">
        <v>26</v>
      </c>
      <c r="N98" s="1542"/>
      <c r="O98" s="1878">
        <v>37648</v>
      </c>
      <c r="P98" s="1878"/>
      <c r="Q98" s="1878"/>
      <c r="R98" s="1878">
        <f t="shared" si="1"/>
        <v>37648</v>
      </c>
      <c r="S98" s="1917">
        <v>26</v>
      </c>
      <c r="T98" s="1561"/>
      <c r="U98" s="1561"/>
      <c r="V98" s="1561"/>
      <c r="W98" s="1561"/>
      <c r="X98" s="1561"/>
      <c r="Y98" s="1561"/>
      <c r="Z98" s="1561"/>
      <c r="AA98" s="1561"/>
      <c r="AB98" s="1561"/>
      <c r="AC98" s="1561"/>
      <c r="AD98" s="1561"/>
      <c r="AE98" s="1561"/>
      <c r="AF98" s="1561"/>
      <c r="AG98" s="1561"/>
      <c r="AH98" s="1561"/>
      <c r="AI98" s="1561"/>
      <c r="AJ98" s="1561"/>
      <c r="AK98" s="1561"/>
      <c r="AL98" s="1561"/>
      <c r="AM98" s="1561"/>
      <c r="AN98" s="1561"/>
      <c r="AO98" s="1561"/>
      <c r="AP98" s="1561"/>
      <c r="AQ98" s="1561"/>
      <c r="AR98" s="1561"/>
      <c r="AS98" s="1561"/>
      <c r="AT98" s="1561"/>
      <c r="AU98" s="1561"/>
      <c r="AV98" s="1561"/>
      <c r="AW98" s="1561"/>
      <c r="AX98" s="1561"/>
      <c r="AY98" s="1561"/>
      <c r="AZ98" s="1561"/>
      <c r="BA98" s="1561"/>
      <c r="BB98" s="1561"/>
      <c r="BC98" s="1561"/>
      <c r="BD98" s="1561"/>
      <c r="BE98" s="1561"/>
      <c r="BF98" s="1561"/>
      <c r="BG98" s="1561"/>
      <c r="BH98" s="1561"/>
      <c r="BI98" s="1561"/>
      <c r="BJ98" s="1561"/>
      <c r="BK98" s="1561"/>
      <c r="BL98" s="1561"/>
      <c r="BM98" s="1561"/>
      <c r="BN98" s="1561"/>
      <c r="BO98" s="1561"/>
      <c r="BP98" s="1561"/>
      <c r="BQ98" s="1561"/>
      <c r="BR98" s="1561"/>
      <c r="BS98" s="1561"/>
      <c r="BT98" s="1561"/>
      <c r="BU98" s="1561"/>
      <c r="BV98" s="1561"/>
      <c r="BW98" s="1561"/>
      <c r="BX98" s="1561"/>
      <c r="BY98" s="1561"/>
      <c r="BZ98" s="1561"/>
      <c r="CA98" s="1561"/>
      <c r="CB98" s="1561"/>
      <c r="CC98" s="1561"/>
      <c r="CD98" s="1561"/>
      <c r="CE98" s="1561"/>
      <c r="CF98" s="1561"/>
      <c r="CG98" s="1561"/>
      <c r="CH98" s="1561"/>
      <c r="CI98" s="1561"/>
      <c r="CJ98" s="1561"/>
      <c r="CK98" s="1561"/>
      <c r="CL98" s="1561"/>
      <c r="CM98" s="1561"/>
      <c r="CN98" s="1561"/>
      <c r="CO98" s="1561"/>
      <c r="CP98" s="1561"/>
      <c r="CQ98" s="1561"/>
      <c r="CR98" s="1561"/>
      <c r="CS98" s="1561"/>
      <c r="CT98" s="1561"/>
      <c r="CU98" s="1561"/>
      <c r="CV98" s="1561"/>
      <c r="CW98" s="1561"/>
      <c r="CX98" s="1561"/>
      <c r="CY98" s="1561"/>
      <c r="CZ98" s="1561"/>
      <c r="DA98" s="1561"/>
      <c r="DB98" s="1561"/>
      <c r="DC98" s="1561"/>
      <c r="DD98" s="1561"/>
      <c r="DE98" s="1561"/>
      <c r="DF98" s="1561"/>
      <c r="DG98" s="1561"/>
      <c r="DH98" s="1561"/>
      <c r="DI98" s="1561"/>
      <c r="DJ98" s="1561"/>
      <c r="DK98" s="1561"/>
      <c r="DL98" s="1561"/>
      <c r="DM98" s="1561"/>
      <c r="DN98" s="1561"/>
      <c r="DO98" s="1561"/>
      <c r="DP98" s="1561"/>
      <c r="DQ98" s="1561"/>
      <c r="DR98" s="1561"/>
      <c r="DS98" s="1561"/>
      <c r="DT98" s="1561"/>
      <c r="DU98" s="1561"/>
      <c r="DV98" s="1561"/>
      <c r="DW98" s="1561"/>
      <c r="DX98" s="1561"/>
      <c r="DY98" s="1561"/>
      <c r="DZ98" s="1561"/>
      <c r="EA98" s="1561"/>
      <c r="EB98" s="1561"/>
      <c r="EC98" s="1561"/>
      <c r="ED98" s="1561"/>
      <c r="EE98" s="1561"/>
      <c r="EF98" s="1561"/>
      <c r="EG98" s="1561"/>
      <c r="EH98" s="1561"/>
      <c r="EI98" s="1561"/>
      <c r="EJ98" s="1561"/>
      <c r="EK98" s="1561"/>
      <c r="EL98" s="1561"/>
      <c r="EM98" s="1561"/>
      <c r="EN98" s="1561"/>
      <c r="EO98" s="1561"/>
      <c r="EP98" s="1561"/>
      <c r="EQ98" s="1561"/>
      <c r="ER98" s="1561"/>
      <c r="ES98" s="1561"/>
      <c r="ET98" s="1561"/>
      <c r="EU98" s="1561"/>
      <c r="EV98" s="1561"/>
      <c r="EW98" s="1561"/>
      <c r="EX98" s="1561"/>
      <c r="EY98" s="1561"/>
      <c r="EZ98" s="1561"/>
      <c r="FA98" s="1561"/>
      <c r="FB98" s="1561"/>
      <c r="FC98" s="1561"/>
      <c r="FD98" s="1561"/>
      <c r="FE98" s="1561"/>
      <c r="FF98" s="1561"/>
      <c r="FG98" s="1561"/>
      <c r="FH98" s="1561"/>
      <c r="FI98" s="1561"/>
      <c r="FJ98" s="1561"/>
      <c r="FK98" s="1561"/>
      <c r="FL98" s="1561"/>
      <c r="FM98" s="1561"/>
      <c r="FN98" s="1561"/>
      <c r="FO98" s="1561"/>
      <c r="FP98" s="1561"/>
      <c r="FQ98" s="1561"/>
      <c r="FR98" s="1561"/>
      <c r="FS98" s="1561"/>
      <c r="FT98" s="1561"/>
      <c r="FU98" s="1561"/>
      <c r="FV98" s="1561"/>
      <c r="FW98" s="1561"/>
      <c r="FX98" s="1561"/>
      <c r="FY98" s="1561"/>
      <c r="FZ98" s="1561"/>
      <c r="GA98" s="1561"/>
      <c r="GB98" s="1561"/>
      <c r="GC98" s="1561"/>
      <c r="GD98" s="1561"/>
      <c r="GE98" s="1561"/>
      <c r="GF98" s="1561"/>
      <c r="GG98" s="1561"/>
      <c r="GH98" s="1561"/>
      <c r="GI98" s="1561"/>
      <c r="GJ98" s="1561"/>
      <c r="GK98" s="1561"/>
      <c r="GL98" s="1561"/>
      <c r="GM98" s="1561"/>
      <c r="GN98" s="1561"/>
      <c r="GO98" s="1561"/>
      <c r="GP98" s="1561"/>
      <c r="GQ98" s="1561"/>
      <c r="GR98" s="1561"/>
      <c r="GS98" s="1561"/>
      <c r="GT98" s="1561"/>
      <c r="GU98" s="1561"/>
      <c r="GV98" s="1561"/>
      <c r="GW98" s="1561"/>
      <c r="GX98" s="1561"/>
      <c r="GY98" s="1561"/>
      <c r="GZ98" s="1561"/>
      <c r="HA98" s="1561"/>
      <c r="HB98" s="1561"/>
      <c r="HC98" s="1561"/>
      <c r="HD98" s="1561"/>
      <c r="HE98" s="1561"/>
      <c r="HF98" s="1561"/>
      <c r="HG98" s="1561"/>
      <c r="HH98" s="1561"/>
      <c r="HI98" s="1561"/>
      <c r="HJ98" s="1561"/>
      <c r="HK98" s="1561"/>
      <c r="HL98" s="1561"/>
      <c r="HM98" s="1561"/>
      <c r="HN98" s="1561"/>
      <c r="HO98" s="1561"/>
      <c r="HP98" s="1561"/>
      <c r="HQ98" s="1561"/>
      <c r="HR98" s="1561"/>
      <c r="HS98" s="1561"/>
      <c r="HT98" s="1561"/>
      <c r="HU98" s="1561"/>
      <c r="HV98" s="1561"/>
      <c r="HW98" s="1561"/>
      <c r="HX98" s="1561"/>
      <c r="HY98" s="1561"/>
      <c r="HZ98" s="1561"/>
      <c r="IA98" s="1561"/>
      <c r="IB98" s="1561"/>
      <c r="IC98" s="1561"/>
      <c r="ID98" s="1561"/>
      <c r="IE98" s="1561"/>
      <c r="IF98" s="1561"/>
      <c r="IG98" s="1561"/>
      <c r="IH98" s="1561"/>
      <c r="II98" s="1561"/>
      <c r="IJ98" s="1561"/>
      <c r="IK98" s="1561"/>
      <c r="IL98" s="1561"/>
      <c r="IM98" s="1561"/>
      <c r="IN98" s="1561"/>
      <c r="IO98" s="1561"/>
      <c r="IP98" s="1561"/>
      <c r="IQ98" s="1561"/>
      <c r="IR98" s="1561"/>
      <c r="IS98" s="1561"/>
      <c r="IT98" s="1561"/>
      <c r="IU98" s="1561"/>
    </row>
    <row r="99" spans="1:255">
      <c r="A99" s="2183">
        <v>27</v>
      </c>
      <c r="B99" s="1543" t="s">
        <v>5772</v>
      </c>
      <c r="C99" s="1543" t="s">
        <v>4822</v>
      </c>
      <c r="D99" s="1543" t="s">
        <v>5772</v>
      </c>
      <c r="E99" s="1906" t="s">
        <v>5788</v>
      </c>
      <c r="F99" s="2879" t="s">
        <v>5790</v>
      </c>
      <c r="G99" s="1543"/>
      <c r="H99" s="1543" t="s">
        <v>5791</v>
      </c>
      <c r="I99" s="1543" t="s">
        <v>5772</v>
      </c>
      <c r="J99" s="1543">
        <v>177</v>
      </c>
      <c r="K99" s="1878"/>
      <c r="L99" s="1878"/>
      <c r="M99" s="1917">
        <v>27</v>
      </c>
      <c r="N99" s="1542"/>
      <c r="O99" s="1878">
        <v>145399</v>
      </c>
      <c r="P99" s="1878"/>
      <c r="Q99" s="1878"/>
      <c r="R99" s="1878">
        <f t="shared" si="1"/>
        <v>145399</v>
      </c>
      <c r="S99" s="1917">
        <v>27</v>
      </c>
      <c r="T99" s="1561"/>
      <c r="U99" s="1561"/>
      <c r="V99" s="1561"/>
      <c r="W99" s="1561"/>
      <c r="X99" s="1561"/>
      <c r="Y99" s="1561"/>
      <c r="Z99" s="1561"/>
      <c r="AA99" s="1561"/>
      <c r="AB99" s="1561"/>
      <c r="AC99" s="1561"/>
      <c r="AD99" s="1561"/>
      <c r="AE99" s="1561"/>
      <c r="AF99" s="1561"/>
      <c r="AG99" s="1561"/>
      <c r="AH99" s="1561"/>
      <c r="AI99" s="1561"/>
      <c r="AJ99" s="1561"/>
      <c r="AK99" s="1561"/>
      <c r="AL99" s="1561"/>
      <c r="AM99" s="1561"/>
      <c r="AN99" s="1561"/>
      <c r="AO99" s="1561"/>
      <c r="AP99" s="1561"/>
      <c r="AQ99" s="1561"/>
      <c r="AR99" s="1561"/>
      <c r="AS99" s="1561"/>
      <c r="AT99" s="1561"/>
      <c r="AU99" s="1561"/>
      <c r="AV99" s="1561"/>
      <c r="AW99" s="1561"/>
      <c r="AX99" s="1561"/>
      <c r="AY99" s="1561"/>
      <c r="AZ99" s="1561"/>
      <c r="BA99" s="1561"/>
      <c r="BB99" s="1561"/>
      <c r="BC99" s="1561"/>
      <c r="BD99" s="1561"/>
      <c r="BE99" s="1561"/>
      <c r="BF99" s="1561"/>
      <c r="BG99" s="1561"/>
      <c r="BH99" s="1561"/>
      <c r="BI99" s="1561"/>
      <c r="BJ99" s="1561"/>
      <c r="BK99" s="1561"/>
      <c r="BL99" s="1561"/>
      <c r="BM99" s="1561"/>
      <c r="BN99" s="1561"/>
      <c r="BO99" s="1561"/>
      <c r="BP99" s="1561"/>
      <c r="BQ99" s="1561"/>
      <c r="BR99" s="1561"/>
      <c r="BS99" s="1561"/>
      <c r="BT99" s="1561"/>
      <c r="BU99" s="1561"/>
      <c r="BV99" s="1561"/>
      <c r="BW99" s="1561"/>
      <c r="BX99" s="1561"/>
      <c r="BY99" s="1561"/>
      <c r="BZ99" s="1561"/>
      <c r="CA99" s="1561"/>
      <c r="CB99" s="1561"/>
      <c r="CC99" s="1561"/>
      <c r="CD99" s="1561"/>
      <c r="CE99" s="1561"/>
      <c r="CF99" s="1561"/>
      <c r="CG99" s="1561"/>
      <c r="CH99" s="1561"/>
      <c r="CI99" s="1561"/>
      <c r="CJ99" s="1561"/>
      <c r="CK99" s="1561"/>
      <c r="CL99" s="1561"/>
      <c r="CM99" s="1561"/>
      <c r="CN99" s="1561"/>
      <c r="CO99" s="1561"/>
      <c r="CP99" s="1561"/>
      <c r="CQ99" s="1561"/>
      <c r="CR99" s="1561"/>
      <c r="CS99" s="1561"/>
      <c r="CT99" s="1561"/>
      <c r="CU99" s="1561"/>
      <c r="CV99" s="1561"/>
      <c r="CW99" s="1561"/>
      <c r="CX99" s="1561"/>
      <c r="CY99" s="1561"/>
      <c r="CZ99" s="1561"/>
      <c r="DA99" s="1561"/>
      <c r="DB99" s="1561"/>
      <c r="DC99" s="1561"/>
      <c r="DD99" s="1561"/>
      <c r="DE99" s="1561"/>
      <c r="DF99" s="1561"/>
      <c r="DG99" s="1561"/>
      <c r="DH99" s="1561"/>
      <c r="DI99" s="1561"/>
      <c r="DJ99" s="1561"/>
      <c r="DK99" s="1561"/>
      <c r="DL99" s="1561"/>
      <c r="DM99" s="1561"/>
      <c r="DN99" s="1561"/>
      <c r="DO99" s="1561"/>
      <c r="DP99" s="1561"/>
      <c r="DQ99" s="1561"/>
      <c r="DR99" s="1561"/>
      <c r="DS99" s="1561"/>
      <c r="DT99" s="1561"/>
      <c r="DU99" s="1561"/>
      <c r="DV99" s="1561"/>
      <c r="DW99" s="1561"/>
      <c r="DX99" s="1561"/>
      <c r="DY99" s="1561"/>
      <c r="DZ99" s="1561"/>
      <c r="EA99" s="1561"/>
      <c r="EB99" s="1561"/>
      <c r="EC99" s="1561"/>
      <c r="ED99" s="1561"/>
      <c r="EE99" s="1561"/>
      <c r="EF99" s="1561"/>
      <c r="EG99" s="1561"/>
      <c r="EH99" s="1561"/>
      <c r="EI99" s="1561"/>
      <c r="EJ99" s="1561"/>
      <c r="EK99" s="1561"/>
      <c r="EL99" s="1561"/>
      <c r="EM99" s="1561"/>
      <c r="EN99" s="1561"/>
      <c r="EO99" s="1561"/>
      <c r="EP99" s="1561"/>
      <c r="EQ99" s="1561"/>
      <c r="ER99" s="1561"/>
      <c r="ES99" s="1561"/>
      <c r="ET99" s="1561"/>
      <c r="EU99" s="1561"/>
      <c r="EV99" s="1561"/>
      <c r="EW99" s="1561"/>
      <c r="EX99" s="1561"/>
      <c r="EY99" s="1561"/>
      <c r="EZ99" s="1561"/>
      <c r="FA99" s="1561"/>
      <c r="FB99" s="1561"/>
      <c r="FC99" s="1561"/>
      <c r="FD99" s="1561"/>
      <c r="FE99" s="1561"/>
      <c r="FF99" s="1561"/>
      <c r="FG99" s="1561"/>
      <c r="FH99" s="1561"/>
      <c r="FI99" s="1561"/>
      <c r="FJ99" s="1561"/>
      <c r="FK99" s="1561"/>
      <c r="FL99" s="1561"/>
      <c r="FM99" s="1561"/>
      <c r="FN99" s="1561"/>
      <c r="FO99" s="1561"/>
      <c r="FP99" s="1561"/>
      <c r="FQ99" s="1561"/>
      <c r="FR99" s="1561"/>
      <c r="FS99" s="1561"/>
      <c r="FT99" s="1561"/>
      <c r="FU99" s="1561"/>
      <c r="FV99" s="1561"/>
      <c r="FW99" s="1561"/>
      <c r="FX99" s="1561"/>
      <c r="FY99" s="1561"/>
      <c r="FZ99" s="1561"/>
      <c r="GA99" s="1561"/>
      <c r="GB99" s="1561"/>
      <c r="GC99" s="1561"/>
      <c r="GD99" s="1561"/>
      <c r="GE99" s="1561"/>
      <c r="GF99" s="1561"/>
      <c r="GG99" s="1561"/>
      <c r="GH99" s="1561"/>
      <c r="GI99" s="1561"/>
      <c r="GJ99" s="1561"/>
      <c r="GK99" s="1561"/>
      <c r="GL99" s="1561"/>
      <c r="GM99" s="1561"/>
      <c r="GN99" s="1561"/>
      <c r="GO99" s="1561"/>
      <c r="GP99" s="1561"/>
      <c r="GQ99" s="1561"/>
      <c r="GR99" s="1561"/>
      <c r="GS99" s="1561"/>
      <c r="GT99" s="1561"/>
      <c r="GU99" s="1561"/>
      <c r="GV99" s="1561"/>
      <c r="GW99" s="1561"/>
      <c r="GX99" s="1561"/>
      <c r="GY99" s="1561"/>
      <c r="GZ99" s="1561"/>
      <c r="HA99" s="1561"/>
      <c r="HB99" s="1561"/>
      <c r="HC99" s="1561"/>
      <c r="HD99" s="1561"/>
      <c r="HE99" s="1561"/>
      <c r="HF99" s="1561"/>
      <c r="HG99" s="1561"/>
      <c r="HH99" s="1561"/>
      <c r="HI99" s="1561"/>
      <c r="HJ99" s="1561"/>
      <c r="HK99" s="1561"/>
      <c r="HL99" s="1561"/>
      <c r="HM99" s="1561"/>
      <c r="HN99" s="1561"/>
      <c r="HO99" s="1561"/>
      <c r="HP99" s="1561"/>
      <c r="HQ99" s="1561"/>
      <c r="HR99" s="1561"/>
      <c r="HS99" s="1561"/>
      <c r="HT99" s="1561"/>
      <c r="HU99" s="1561"/>
      <c r="HV99" s="1561"/>
      <c r="HW99" s="1561"/>
      <c r="HX99" s="1561"/>
      <c r="HY99" s="1561"/>
      <c r="HZ99" s="1561"/>
      <c r="IA99" s="1561"/>
      <c r="IB99" s="1561"/>
      <c r="IC99" s="1561"/>
      <c r="ID99" s="1561"/>
      <c r="IE99" s="1561"/>
      <c r="IF99" s="1561"/>
      <c r="IG99" s="1561"/>
      <c r="IH99" s="1561"/>
      <c r="II99" s="1561"/>
      <c r="IJ99" s="1561"/>
      <c r="IK99" s="1561"/>
      <c r="IL99" s="1561"/>
      <c r="IM99" s="1561"/>
      <c r="IN99" s="1561"/>
      <c r="IO99" s="1561"/>
      <c r="IP99" s="1561"/>
      <c r="IQ99" s="1561"/>
      <c r="IR99" s="1561"/>
      <c r="IS99" s="1561"/>
      <c r="IT99" s="1561"/>
      <c r="IU99" s="1561"/>
    </row>
    <row r="100" spans="1:255">
      <c r="A100" s="2183">
        <v>28</v>
      </c>
      <c r="B100" s="1543" t="s">
        <v>5773</v>
      </c>
      <c r="C100" s="1543" t="s">
        <v>4822</v>
      </c>
      <c r="D100" s="1543" t="s">
        <v>5773</v>
      </c>
      <c r="E100" s="1906" t="s">
        <v>5788</v>
      </c>
      <c r="F100" s="2879" t="s">
        <v>5790</v>
      </c>
      <c r="G100" s="1543"/>
      <c r="H100" s="1543" t="s">
        <v>5791</v>
      </c>
      <c r="I100" s="1543" t="s">
        <v>5773</v>
      </c>
      <c r="J100" s="1543">
        <v>142</v>
      </c>
      <c r="K100" s="1878"/>
      <c r="L100" s="1878"/>
      <c r="M100" s="1917">
        <v>28</v>
      </c>
      <c r="N100" s="1542"/>
      <c r="O100" s="1878">
        <v>115106</v>
      </c>
      <c r="P100" s="1878"/>
      <c r="Q100" s="1878"/>
      <c r="R100" s="1878">
        <f t="shared" si="1"/>
        <v>115106</v>
      </c>
      <c r="S100" s="1917">
        <v>28</v>
      </c>
      <c r="T100" s="1561"/>
      <c r="U100" s="1561"/>
      <c r="V100" s="1561"/>
      <c r="W100" s="1561"/>
      <c r="X100" s="1561"/>
      <c r="Y100" s="1561"/>
      <c r="Z100" s="1561"/>
      <c r="AA100" s="1561"/>
      <c r="AB100" s="1561"/>
      <c r="AC100" s="1561"/>
      <c r="AD100" s="1561"/>
      <c r="AE100" s="1561"/>
      <c r="AF100" s="1561"/>
      <c r="AG100" s="1561"/>
      <c r="AH100" s="1561"/>
      <c r="AI100" s="1561"/>
      <c r="AJ100" s="1561"/>
      <c r="AK100" s="1561"/>
      <c r="AL100" s="1561"/>
      <c r="AM100" s="1561"/>
      <c r="AN100" s="1561"/>
      <c r="AO100" s="1561"/>
      <c r="AP100" s="1561"/>
      <c r="AQ100" s="1561"/>
      <c r="AR100" s="1561"/>
      <c r="AS100" s="1561"/>
      <c r="AT100" s="1561"/>
      <c r="AU100" s="1561"/>
      <c r="AV100" s="1561"/>
      <c r="AW100" s="1561"/>
      <c r="AX100" s="1561"/>
      <c r="AY100" s="1561"/>
      <c r="AZ100" s="1561"/>
      <c r="BA100" s="1561"/>
      <c r="BB100" s="1561"/>
      <c r="BC100" s="1561"/>
      <c r="BD100" s="1561"/>
      <c r="BE100" s="1561"/>
      <c r="BF100" s="1561"/>
      <c r="BG100" s="1561"/>
      <c r="BH100" s="1561"/>
      <c r="BI100" s="1561"/>
      <c r="BJ100" s="1561"/>
      <c r="BK100" s="1561"/>
      <c r="BL100" s="1561"/>
      <c r="BM100" s="1561"/>
      <c r="BN100" s="1561"/>
      <c r="BO100" s="1561"/>
      <c r="BP100" s="1561"/>
      <c r="BQ100" s="1561"/>
      <c r="BR100" s="1561"/>
      <c r="BS100" s="1561"/>
      <c r="BT100" s="1561"/>
      <c r="BU100" s="1561"/>
      <c r="BV100" s="1561"/>
      <c r="BW100" s="1561"/>
      <c r="BX100" s="1561"/>
      <c r="BY100" s="1561"/>
      <c r="BZ100" s="1561"/>
      <c r="CA100" s="1561"/>
      <c r="CB100" s="1561"/>
      <c r="CC100" s="1561"/>
      <c r="CD100" s="1561"/>
      <c r="CE100" s="1561"/>
      <c r="CF100" s="1561"/>
      <c r="CG100" s="1561"/>
      <c r="CH100" s="1561"/>
      <c r="CI100" s="1561"/>
      <c r="CJ100" s="1561"/>
      <c r="CK100" s="1561"/>
      <c r="CL100" s="1561"/>
      <c r="CM100" s="1561"/>
      <c r="CN100" s="1561"/>
      <c r="CO100" s="1561"/>
      <c r="CP100" s="1561"/>
      <c r="CQ100" s="1561"/>
      <c r="CR100" s="1561"/>
      <c r="CS100" s="1561"/>
      <c r="CT100" s="1561"/>
      <c r="CU100" s="1561"/>
      <c r="CV100" s="1561"/>
      <c r="CW100" s="1561"/>
      <c r="CX100" s="1561"/>
      <c r="CY100" s="1561"/>
      <c r="CZ100" s="1561"/>
      <c r="DA100" s="1561"/>
      <c r="DB100" s="1561"/>
      <c r="DC100" s="1561"/>
      <c r="DD100" s="1561"/>
      <c r="DE100" s="1561"/>
      <c r="DF100" s="1561"/>
      <c r="DG100" s="1561"/>
      <c r="DH100" s="1561"/>
      <c r="DI100" s="1561"/>
      <c r="DJ100" s="1561"/>
      <c r="DK100" s="1561"/>
      <c r="DL100" s="1561"/>
      <c r="DM100" s="1561"/>
      <c r="DN100" s="1561"/>
      <c r="DO100" s="1561"/>
      <c r="DP100" s="1561"/>
      <c r="DQ100" s="1561"/>
      <c r="DR100" s="1561"/>
      <c r="DS100" s="1561"/>
      <c r="DT100" s="1561"/>
      <c r="DU100" s="1561"/>
      <c r="DV100" s="1561"/>
      <c r="DW100" s="1561"/>
      <c r="DX100" s="1561"/>
      <c r="DY100" s="1561"/>
      <c r="DZ100" s="1561"/>
      <c r="EA100" s="1561"/>
      <c r="EB100" s="1561"/>
      <c r="EC100" s="1561"/>
      <c r="ED100" s="1561"/>
      <c r="EE100" s="1561"/>
      <c r="EF100" s="1561"/>
      <c r="EG100" s="1561"/>
      <c r="EH100" s="1561"/>
      <c r="EI100" s="1561"/>
      <c r="EJ100" s="1561"/>
      <c r="EK100" s="1561"/>
      <c r="EL100" s="1561"/>
      <c r="EM100" s="1561"/>
      <c r="EN100" s="1561"/>
      <c r="EO100" s="1561"/>
      <c r="EP100" s="1561"/>
      <c r="EQ100" s="1561"/>
      <c r="ER100" s="1561"/>
      <c r="ES100" s="1561"/>
      <c r="ET100" s="1561"/>
      <c r="EU100" s="1561"/>
      <c r="EV100" s="1561"/>
      <c r="EW100" s="1561"/>
      <c r="EX100" s="1561"/>
      <c r="EY100" s="1561"/>
      <c r="EZ100" s="1561"/>
      <c r="FA100" s="1561"/>
      <c r="FB100" s="1561"/>
      <c r="FC100" s="1561"/>
      <c r="FD100" s="1561"/>
      <c r="FE100" s="1561"/>
      <c r="FF100" s="1561"/>
      <c r="FG100" s="1561"/>
      <c r="FH100" s="1561"/>
      <c r="FI100" s="1561"/>
      <c r="FJ100" s="1561"/>
      <c r="FK100" s="1561"/>
      <c r="FL100" s="1561"/>
      <c r="FM100" s="1561"/>
      <c r="FN100" s="1561"/>
      <c r="FO100" s="1561"/>
      <c r="FP100" s="1561"/>
      <c r="FQ100" s="1561"/>
      <c r="FR100" s="1561"/>
      <c r="FS100" s="1561"/>
      <c r="FT100" s="1561"/>
      <c r="FU100" s="1561"/>
      <c r="FV100" s="1561"/>
      <c r="FW100" s="1561"/>
      <c r="FX100" s="1561"/>
      <c r="FY100" s="1561"/>
      <c r="FZ100" s="1561"/>
      <c r="GA100" s="1561"/>
      <c r="GB100" s="1561"/>
      <c r="GC100" s="1561"/>
      <c r="GD100" s="1561"/>
      <c r="GE100" s="1561"/>
      <c r="GF100" s="1561"/>
      <c r="GG100" s="1561"/>
      <c r="GH100" s="1561"/>
      <c r="GI100" s="1561"/>
      <c r="GJ100" s="1561"/>
      <c r="GK100" s="1561"/>
      <c r="GL100" s="1561"/>
      <c r="GM100" s="1561"/>
      <c r="GN100" s="1561"/>
      <c r="GO100" s="1561"/>
      <c r="GP100" s="1561"/>
      <c r="GQ100" s="1561"/>
      <c r="GR100" s="1561"/>
      <c r="GS100" s="1561"/>
      <c r="GT100" s="1561"/>
      <c r="GU100" s="1561"/>
      <c r="GV100" s="1561"/>
      <c r="GW100" s="1561"/>
      <c r="GX100" s="1561"/>
      <c r="GY100" s="1561"/>
      <c r="GZ100" s="1561"/>
      <c r="HA100" s="1561"/>
      <c r="HB100" s="1561"/>
      <c r="HC100" s="1561"/>
      <c r="HD100" s="1561"/>
      <c r="HE100" s="1561"/>
      <c r="HF100" s="1561"/>
      <c r="HG100" s="1561"/>
      <c r="HH100" s="1561"/>
      <c r="HI100" s="1561"/>
      <c r="HJ100" s="1561"/>
      <c r="HK100" s="1561"/>
      <c r="HL100" s="1561"/>
      <c r="HM100" s="1561"/>
      <c r="HN100" s="1561"/>
      <c r="HO100" s="1561"/>
      <c r="HP100" s="1561"/>
      <c r="HQ100" s="1561"/>
      <c r="HR100" s="1561"/>
      <c r="HS100" s="1561"/>
      <c r="HT100" s="1561"/>
      <c r="HU100" s="1561"/>
      <c r="HV100" s="1561"/>
      <c r="HW100" s="1561"/>
      <c r="HX100" s="1561"/>
      <c r="HY100" s="1561"/>
      <c r="HZ100" s="1561"/>
      <c r="IA100" s="1561"/>
      <c r="IB100" s="1561"/>
      <c r="IC100" s="1561"/>
      <c r="ID100" s="1561"/>
      <c r="IE100" s="1561"/>
      <c r="IF100" s="1561"/>
      <c r="IG100" s="1561"/>
      <c r="IH100" s="1561"/>
      <c r="II100" s="1561"/>
      <c r="IJ100" s="1561"/>
      <c r="IK100" s="1561"/>
      <c r="IL100" s="1561"/>
      <c r="IM100" s="1561"/>
      <c r="IN100" s="1561"/>
      <c r="IO100" s="1561"/>
      <c r="IP100" s="1561"/>
      <c r="IQ100" s="1561"/>
      <c r="IR100" s="1561"/>
      <c r="IS100" s="1561"/>
      <c r="IT100" s="1561"/>
      <c r="IU100" s="1561"/>
    </row>
    <row r="101" spans="1:255">
      <c r="A101" s="2183">
        <v>29</v>
      </c>
      <c r="B101" s="1543" t="s">
        <v>5774</v>
      </c>
      <c r="C101" s="1543" t="s">
        <v>4822</v>
      </c>
      <c r="D101" s="1543" t="s">
        <v>5774</v>
      </c>
      <c r="E101" s="1906" t="s">
        <v>5788</v>
      </c>
      <c r="F101" s="2879" t="s">
        <v>5790</v>
      </c>
      <c r="G101" s="1543"/>
      <c r="H101" s="1543" t="s">
        <v>5791</v>
      </c>
      <c r="I101" s="1543" t="s">
        <v>5774</v>
      </c>
      <c r="J101" s="1543">
        <v>121</v>
      </c>
      <c r="K101" s="1878"/>
      <c r="L101" s="1878"/>
      <c r="M101" s="1917">
        <v>29</v>
      </c>
      <c r="N101" s="1542"/>
      <c r="O101" s="1878">
        <v>105354</v>
      </c>
      <c r="P101" s="1878"/>
      <c r="Q101" s="1878"/>
      <c r="R101" s="1878">
        <f t="shared" si="1"/>
        <v>105354</v>
      </c>
      <c r="S101" s="1917">
        <v>29</v>
      </c>
      <c r="T101" s="1561"/>
      <c r="U101" s="1561"/>
      <c r="V101" s="1561"/>
      <c r="W101" s="1561"/>
      <c r="X101" s="1561"/>
      <c r="Y101" s="1561"/>
      <c r="Z101" s="1561"/>
      <c r="AA101" s="1561"/>
      <c r="AB101" s="1561"/>
      <c r="AC101" s="1561"/>
      <c r="AD101" s="1561"/>
      <c r="AE101" s="1561"/>
      <c r="AF101" s="1561"/>
      <c r="AG101" s="1561"/>
      <c r="AH101" s="1561"/>
      <c r="AI101" s="1561"/>
      <c r="AJ101" s="1561"/>
      <c r="AK101" s="1561"/>
      <c r="AL101" s="1561"/>
      <c r="AM101" s="1561"/>
      <c r="AN101" s="1561"/>
      <c r="AO101" s="1561"/>
      <c r="AP101" s="1561"/>
      <c r="AQ101" s="1561"/>
      <c r="AR101" s="1561"/>
      <c r="AS101" s="1561"/>
      <c r="AT101" s="1561"/>
      <c r="AU101" s="1561"/>
      <c r="AV101" s="1561"/>
      <c r="AW101" s="1561"/>
      <c r="AX101" s="1561"/>
      <c r="AY101" s="1561"/>
      <c r="AZ101" s="1561"/>
      <c r="BA101" s="1561"/>
      <c r="BB101" s="1561"/>
      <c r="BC101" s="1561"/>
      <c r="BD101" s="1561"/>
      <c r="BE101" s="1561"/>
      <c r="BF101" s="1561"/>
      <c r="BG101" s="1561"/>
      <c r="BH101" s="1561"/>
      <c r="BI101" s="1561"/>
      <c r="BJ101" s="1561"/>
      <c r="BK101" s="1561"/>
      <c r="BL101" s="1561"/>
      <c r="BM101" s="1561"/>
      <c r="BN101" s="1561"/>
      <c r="BO101" s="1561"/>
      <c r="BP101" s="1561"/>
      <c r="BQ101" s="1561"/>
      <c r="BR101" s="1561"/>
      <c r="BS101" s="1561"/>
      <c r="BT101" s="1561"/>
      <c r="BU101" s="1561"/>
      <c r="BV101" s="1561"/>
      <c r="BW101" s="1561"/>
      <c r="BX101" s="1561"/>
      <c r="BY101" s="1561"/>
      <c r="BZ101" s="1561"/>
      <c r="CA101" s="1561"/>
      <c r="CB101" s="1561"/>
      <c r="CC101" s="1561"/>
      <c r="CD101" s="1561"/>
      <c r="CE101" s="1561"/>
      <c r="CF101" s="1561"/>
      <c r="CG101" s="1561"/>
      <c r="CH101" s="1561"/>
      <c r="CI101" s="1561"/>
      <c r="CJ101" s="1561"/>
      <c r="CK101" s="1561"/>
      <c r="CL101" s="1561"/>
      <c r="CM101" s="1561"/>
      <c r="CN101" s="1561"/>
      <c r="CO101" s="1561"/>
      <c r="CP101" s="1561"/>
      <c r="CQ101" s="1561"/>
      <c r="CR101" s="1561"/>
      <c r="CS101" s="1561"/>
      <c r="CT101" s="1561"/>
      <c r="CU101" s="1561"/>
      <c r="CV101" s="1561"/>
      <c r="CW101" s="1561"/>
      <c r="CX101" s="1561"/>
      <c r="CY101" s="1561"/>
      <c r="CZ101" s="1561"/>
      <c r="DA101" s="1561"/>
      <c r="DB101" s="1561"/>
      <c r="DC101" s="1561"/>
      <c r="DD101" s="1561"/>
      <c r="DE101" s="1561"/>
      <c r="DF101" s="1561"/>
      <c r="DG101" s="1561"/>
      <c r="DH101" s="1561"/>
      <c r="DI101" s="1561"/>
      <c r="DJ101" s="1561"/>
      <c r="DK101" s="1561"/>
      <c r="DL101" s="1561"/>
      <c r="DM101" s="1561"/>
      <c r="DN101" s="1561"/>
      <c r="DO101" s="1561"/>
      <c r="DP101" s="1561"/>
      <c r="DQ101" s="1561"/>
      <c r="DR101" s="1561"/>
      <c r="DS101" s="1561"/>
      <c r="DT101" s="1561"/>
      <c r="DU101" s="1561"/>
      <c r="DV101" s="1561"/>
      <c r="DW101" s="1561"/>
      <c r="DX101" s="1561"/>
      <c r="DY101" s="1561"/>
      <c r="DZ101" s="1561"/>
      <c r="EA101" s="1561"/>
      <c r="EB101" s="1561"/>
      <c r="EC101" s="1561"/>
      <c r="ED101" s="1561"/>
      <c r="EE101" s="1561"/>
      <c r="EF101" s="1561"/>
      <c r="EG101" s="1561"/>
      <c r="EH101" s="1561"/>
      <c r="EI101" s="1561"/>
      <c r="EJ101" s="1561"/>
      <c r="EK101" s="1561"/>
      <c r="EL101" s="1561"/>
      <c r="EM101" s="1561"/>
      <c r="EN101" s="1561"/>
      <c r="EO101" s="1561"/>
      <c r="EP101" s="1561"/>
      <c r="EQ101" s="1561"/>
      <c r="ER101" s="1561"/>
      <c r="ES101" s="1561"/>
      <c r="ET101" s="1561"/>
      <c r="EU101" s="1561"/>
      <c r="EV101" s="1561"/>
      <c r="EW101" s="1561"/>
      <c r="EX101" s="1561"/>
      <c r="EY101" s="1561"/>
      <c r="EZ101" s="1561"/>
      <c r="FA101" s="1561"/>
      <c r="FB101" s="1561"/>
      <c r="FC101" s="1561"/>
      <c r="FD101" s="1561"/>
      <c r="FE101" s="1561"/>
      <c r="FF101" s="1561"/>
      <c r="FG101" s="1561"/>
      <c r="FH101" s="1561"/>
      <c r="FI101" s="1561"/>
      <c r="FJ101" s="1561"/>
      <c r="FK101" s="1561"/>
      <c r="FL101" s="1561"/>
      <c r="FM101" s="1561"/>
      <c r="FN101" s="1561"/>
      <c r="FO101" s="1561"/>
      <c r="FP101" s="1561"/>
      <c r="FQ101" s="1561"/>
      <c r="FR101" s="1561"/>
      <c r="FS101" s="1561"/>
      <c r="FT101" s="1561"/>
      <c r="FU101" s="1561"/>
      <c r="FV101" s="1561"/>
      <c r="FW101" s="1561"/>
      <c r="FX101" s="1561"/>
      <c r="FY101" s="1561"/>
      <c r="FZ101" s="1561"/>
      <c r="GA101" s="1561"/>
      <c r="GB101" s="1561"/>
      <c r="GC101" s="1561"/>
      <c r="GD101" s="1561"/>
      <c r="GE101" s="1561"/>
      <c r="GF101" s="1561"/>
      <c r="GG101" s="1561"/>
      <c r="GH101" s="1561"/>
      <c r="GI101" s="1561"/>
      <c r="GJ101" s="1561"/>
      <c r="GK101" s="1561"/>
      <c r="GL101" s="1561"/>
      <c r="GM101" s="1561"/>
      <c r="GN101" s="1561"/>
      <c r="GO101" s="1561"/>
      <c r="GP101" s="1561"/>
      <c r="GQ101" s="1561"/>
      <c r="GR101" s="1561"/>
      <c r="GS101" s="1561"/>
      <c r="GT101" s="1561"/>
      <c r="GU101" s="1561"/>
      <c r="GV101" s="1561"/>
      <c r="GW101" s="1561"/>
      <c r="GX101" s="1561"/>
      <c r="GY101" s="1561"/>
      <c r="GZ101" s="1561"/>
      <c r="HA101" s="1561"/>
      <c r="HB101" s="1561"/>
      <c r="HC101" s="1561"/>
      <c r="HD101" s="1561"/>
      <c r="HE101" s="1561"/>
      <c r="HF101" s="1561"/>
      <c r="HG101" s="1561"/>
      <c r="HH101" s="1561"/>
      <c r="HI101" s="1561"/>
      <c r="HJ101" s="1561"/>
      <c r="HK101" s="1561"/>
      <c r="HL101" s="1561"/>
      <c r="HM101" s="1561"/>
      <c r="HN101" s="1561"/>
      <c r="HO101" s="1561"/>
      <c r="HP101" s="1561"/>
      <c r="HQ101" s="1561"/>
      <c r="HR101" s="1561"/>
      <c r="HS101" s="1561"/>
      <c r="HT101" s="1561"/>
      <c r="HU101" s="1561"/>
      <c r="HV101" s="1561"/>
      <c r="HW101" s="1561"/>
      <c r="HX101" s="1561"/>
      <c r="HY101" s="1561"/>
      <c r="HZ101" s="1561"/>
      <c r="IA101" s="1561"/>
      <c r="IB101" s="1561"/>
      <c r="IC101" s="1561"/>
      <c r="ID101" s="1561"/>
      <c r="IE101" s="1561"/>
      <c r="IF101" s="1561"/>
      <c r="IG101" s="1561"/>
      <c r="IH101" s="1561"/>
      <c r="II101" s="1561"/>
      <c r="IJ101" s="1561"/>
      <c r="IK101" s="1561"/>
      <c r="IL101" s="1561"/>
      <c r="IM101" s="1561"/>
      <c r="IN101" s="1561"/>
      <c r="IO101" s="1561"/>
      <c r="IP101" s="1561"/>
      <c r="IQ101" s="1561"/>
      <c r="IR101" s="1561"/>
      <c r="IS101" s="1561"/>
      <c r="IT101" s="1561"/>
      <c r="IU101" s="1561"/>
    </row>
    <row r="102" spans="1:255">
      <c r="A102" s="2183">
        <v>30</v>
      </c>
      <c r="B102" s="1543" t="s">
        <v>5775</v>
      </c>
      <c r="C102" s="1543" t="s">
        <v>4822</v>
      </c>
      <c r="D102" s="1543" t="s">
        <v>5775</v>
      </c>
      <c r="E102" s="1906" t="s">
        <v>5788</v>
      </c>
      <c r="F102" s="2879" t="s">
        <v>5790</v>
      </c>
      <c r="G102" s="1543"/>
      <c r="H102" s="1543" t="s">
        <v>5791</v>
      </c>
      <c r="I102" s="1543" t="s">
        <v>5775</v>
      </c>
      <c r="J102" s="1543">
        <v>13</v>
      </c>
      <c r="K102" s="1878"/>
      <c r="L102" s="1878"/>
      <c r="M102" s="1917">
        <v>30</v>
      </c>
      <c r="N102" s="1542"/>
      <c r="O102" s="1878">
        <v>11016</v>
      </c>
      <c r="P102" s="1878"/>
      <c r="Q102" s="1878"/>
      <c r="R102" s="1878">
        <f t="shared" si="1"/>
        <v>11016</v>
      </c>
      <c r="S102" s="1917">
        <v>30</v>
      </c>
      <c r="T102" s="1561"/>
      <c r="U102" s="1561"/>
      <c r="V102" s="1561"/>
      <c r="W102" s="1561"/>
      <c r="X102" s="1561"/>
      <c r="Y102" s="1561"/>
      <c r="Z102" s="1561"/>
      <c r="AA102" s="1561"/>
      <c r="AB102" s="1561"/>
      <c r="AC102" s="1561"/>
      <c r="AD102" s="1561"/>
      <c r="AE102" s="1561"/>
      <c r="AF102" s="1561"/>
      <c r="AG102" s="1561"/>
      <c r="AH102" s="1561"/>
      <c r="AI102" s="1561"/>
      <c r="AJ102" s="1561"/>
      <c r="AK102" s="1561"/>
      <c r="AL102" s="1561"/>
      <c r="AM102" s="1561"/>
      <c r="AN102" s="1561"/>
      <c r="AO102" s="1561"/>
      <c r="AP102" s="1561"/>
      <c r="AQ102" s="1561"/>
      <c r="AR102" s="1561"/>
      <c r="AS102" s="1561"/>
      <c r="AT102" s="1561"/>
      <c r="AU102" s="1561"/>
      <c r="AV102" s="1561"/>
      <c r="AW102" s="1561"/>
      <c r="AX102" s="1561"/>
      <c r="AY102" s="1561"/>
      <c r="AZ102" s="1561"/>
      <c r="BA102" s="1561"/>
      <c r="BB102" s="1561"/>
      <c r="BC102" s="1561"/>
      <c r="BD102" s="1561"/>
      <c r="BE102" s="1561"/>
      <c r="BF102" s="1561"/>
      <c r="BG102" s="1561"/>
      <c r="BH102" s="1561"/>
      <c r="BI102" s="1561"/>
      <c r="BJ102" s="1561"/>
      <c r="BK102" s="1561"/>
      <c r="BL102" s="1561"/>
      <c r="BM102" s="1561"/>
      <c r="BN102" s="1561"/>
      <c r="BO102" s="1561"/>
      <c r="BP102" s="1561"/>
      <c r="BQ102" s="1561"/>
      <c r="BR102" s="1561"/>
      <c r="BS102" s="1561"/>
      <c r="BT102" s="1561"/>
      <c r="BU102" s="1561"/>
      <c r="BV102" s="1561"/>
      <c r="BW102" s="1561"/>
      <c r="BX102" s="1561"/>
      <c r="BY102" s="1561"/>
      <c r="BZ102" s="1561"/>
      <c r="CA102" s="1561"/>
      <c r="CB102" s="1561"/>
      <c r="CC102" s="1561"/>
      <c r="CD102" s="1561"/>
      <c r="CE102" s="1561"/>
      <c r="CF102" s="1561"/>
      <c r="CG102" s="1561"/>
      <c r="CH102" s="1561"/>
      <c r="CI102" s="1561"/>
      <c r="CJ102" s="1561"/>
      <c r="CK102" s="1561"/>
      <c r="CL102" s="1561"/>
      <c r="CM102" s="1561"/>
      <c r="CN102" s="1561"/>
      <c r="CO102" s="1561"/>
      <c r="CP102" s="1561"/>
      <c r="CQ102" s="1561"/>
      <c r="CR102" s="1561"/>
      <c r="CS102" s="1561"/>
      <c r="CT102" s="1561"/>
      <c r="CU102" s="1561"/>
      <c r="CV102" s="1561"/>
      <c r="CW102" s="1561"/>
      <c r="CX102" s="1561"/>
      <c r="CY102" s="1561"/>
      <c r="CZ102" s="1561"/>
      <c r="DA102" s="1561"/>
      <c r="DB102" s="1561"/>
      <c r="DC102" s="1561"/>
      <c r="DD102" s="1561"/>
      <c r="DE102" s="1561"/>
      <c r="DF102" s="1561"/>
      <c r="DG102" s="1561"/>
      <c r="DH102" s="1561"/>
      <c r="DI102" s="1561"/>
      <c r="DJ102" s="1561"/>
      <c r="DK102" s="1561"/>
      <c r="DL102" s="1561"/>
      <c r="DM102" s="1561"/>
      <c r="DN102" s="1561"/>
      <c r="DO102" s="1561"/>
      <c r="DP102" s="1561"/>
      <c r="DQ102" s="1561"/>
      <c r="DR102" s="1561"/>
      <c r="DS102" s="1561"/>
      <c r="DT102" s="1561"/>
      <c r="DU102" s="1561"/>
      <c r="DV102" s="1561"/>
      <c r="DW102" s="1561"/>
      <c r="DX102" s="1561"/>
      <c r="DY102" s="1561"/>
      <c r="DZ102" s="1561"/>
      <c r="EA102" s="1561"/>
      <c r="EB102" s="1561"/>
      <c r="EC102" s="1561"/>
      <c r="ED102" s="1561"/>
      <c r="EE102" s="1561"/>
      <c r="EF102" s="1561"/>
      <c r="EG102" s="1561"/>
      <c r="EH102" s="1561"/>
      <c r="EI102" s="1561"/>
      <c r="EJ102" s="1561"/>
      <c r="EK102" s="1561"/>
      <c r="EL102" s="1561"/>
      <c r="EM102" s="1561"/>
      <c r="EN102" s="1561"/>
      <c r="EO102" s="1561"/>
      <c r="EP102" s="1561"/>
      <c r="EQ102" s="1561"/>
      <c r="ER102" s="1561"/>
      <c r="ES102" s="1561"/>
      <c r="ET102" s="1561"/>
      <c r="EU102" s="1561"/>
      <c r="EV102" s="1561"/>
      <c r="EW102" s="1561"/>
      <c r="EX102" s="1561"/>
      <c r="EY102" s="1561"/>
      <c r="EZ102" s="1561"/>
      <c r="FA102" s="1561"/>
      <c r="FB102" s="1561"/>
      <c r="FC102" s="1561"/>
      <c r="FD102" s="1561"/>
      <c r="FE102" s="1561"/>
      <c r="FF102" s="1561"/>
      <c r="FG102" s="1561"/>
      <c r="FH102" s="1561"/>
      <c r="FI102" s="1561"/>
      <c r="FJ102" s="1561"/>
      <c r="FK102" s="1561"/>
      <c r="FL102" s="1561"/>
      <c r="FM102" s="1561"/>
      <c r="FN102" s="1561"/>
      <c r="FO102" s="1561"/>
      <c r="FP102" s="1561"/>
      <c r="FQ102" s="1561"/>
      <c r="FR102" s="1561"/>
      <c r="FS102" s="1561"/>
      <c r="FT102" s="1561"/>
      <c r="FU102" s="1561"/>
      <c r="FV102" s="1561"/>
      <c r="FW102" s="1561"/>
      <c r="FX102" s="1561"/>
      <c r="FY102" s="1561"/>
      <c r="FZ102" s="1561"/>
      <c r="GA102" s="1561"/>
      <c r="GB102" s="1561"/>
      <c r="GC102" s="1561"/>
      <c r="GD102" s="1561"/>
      <c r="GE102" s="1561"/>
      <c r="GF102" s="1561"/>
      <c r="GG102" s="1561"/>
      <c r="GH102" s="1561"/>
      <c r="GI102" s="1561"/>
      <c r="GJ102" s="1561"/>
      <c r="GK102" s="1561"/>
      <c r="GL102" s="1561"/>
      <c r="GM102" s="1561"/>
      <c r="GN102" s="1561"/>
      <c r="GO102" s="1561"/>
      <c r="GP102" s="1561"/>
      <c r="GQ102" s="1561"/>
      <c r="GR102" s="1561"/>
      <c r="GS102" s="1561"/>
      <c r="GT102" s="1561"/>
      <c r="GU102" s="1561"/>
      <c r="GV102" s="1561"/>
      <c r="GW102" s="1561"/>
      <c r="GX102" s="1561"/>
      <c r="GY102" s="1561"/>
      <c r="GZ102" s="1561"/>
      <c r="HA102" s="1561"/>
      <c r="HB102" s="1561"/>
      <c r="HC102" s="1561"/>
      <c r="HD102" s="1561"/>
      <c r="HE102" s="1561"/>
      <c r="HF102" s="1561"/>
      <c r="HG102" s="1561"/>
      <c r="HH102" s="1561"/>
      <c r="HI102" s="1561"/>
      <c r="HJ102" s="1561"/>
      <c r="HK102" s="1561"/>
      <c r="HL102" s="1561"/>
      <c r="HM102" s="1561"/>
      <c r="HN102" s="1561"/>
      <c r="HO102" s="1561"/>
      <c r="HP102" s="1561"/>
      <c r="HQ102" s="1561"/>
      <c r="HR102" s="1561"/>
      <c r="HS102" s="1561"/>
      <c r="HT102" s="1561"/>
      <c r="HU102" s="1561"/>
      <c r="HV102" s="1561"/>
      <c r="HW102" s="1561"/>
      <c r="HX102" s="1561"/>
      <c r="HY102" s="1561"/>
      <c r="HZ102" s="1561"/>
      <c r="IA102" s="1561"/>
      <c r="IB102" s="1561"/>
      <c r="IC102" s="1561"/>
      <c r="ID102" s="1561"/>
      <c r="IE102" s="1561"/>
      <c r="IF102" s="1561"/>
      <c r="IG102" s="1561"/>
      <c r="IH102" s="1561"/>
      <c r="II102" s="1561"/>
      <c r="IJ102" s="1561"/>
      <c r="IK102" s="1561"/>
      <c r="IL102" s="1561"/>
      <c r="IM102" s="1561"/>
      <c r="IN102" s="1561"/>
      <c r="IO102" s="1561"/>
      <c r="IP102" s="1561"/>
      <c r="IQ102" s="1561"/>
      <c r="IR102" s="1561"/>
      <c r="IS102" s="1561"/>
      <c r="IT102" s="1561"/>
      <c r="IU102" s="1561"/>
    </row>
    <row r="103" spans="1:255">
      <c r="A103" s="2183">
        <v>31</v>
      </c>
      <c r="B103" s="1543" t="s">
        <v>5776</v>
      </c>
      <c r="C103" s="1543" t="s">
        <v>4822</v>
      </c>
      <c r="D103" s="1543" t="s">
        <v>5776</v>
      </c>
      <c r="E103" s="1906" t="s">
        <v>5788</v>
      </c>
      <c r="F103" s="2879" t="s">
        <v>5790</v>
      </c>
      <c r="G103" s="1543"/>
      <c r="H103" s="1543" t="s">
        <v>5791</v>
      </c>
      <c r="I103" s="1543" t="s">
        <v>5776</v>
      </c>
      <c r="J103" s="1543">
        <v>111</v>
      </c>
      <c r="K103" s="1878"/>
      <c r="L103" s="1878"/>
      <c r="M103" s="1917">
        <v>31</v>
      </c>
      <c r="N103" s="1542"/>
      <c r="O103" s="1878">
        <v>90955</v>
      </c>
      <c r="P103" s="1878"/>
      <c r="Q103" s="1878"/>
      <c r="R103" s="1878">
        <f t="shared" si="1"/>
        <v>90955</v>
      </c>
      <c r="S103" s="1917">
        <v>31</v>
      </c>
      <c r="T103" s="1561"/>
      <c r="U103" s="1561"/>
      <c r="V103" s="1561"/>
      <c r="W103" s="1561"/>
      <c r="X103" s="1561"/>
      <c r="Y103" s="1561"/>
      <c r="Z103" s="1561"/>
      <c r="AA103" s="1561"/>
      <c r="AB103" s="1561"/>
      <c r="AC103" s="1561"/>
      <c r="AD103" s="1561"/>
      <c r="AE103" s="1561"/>
      <c r="AF103" s="1561"/>
      <c r="AG103" s="1561"/>
      <c r="AH103" s="1561"/>
      <c r="AI103" s="1561"/>
      <c r="AJ103" s="1561"/>
      <c r="AK103" s="1561"/>
      <c r="AL103" s="1561"/>
      <c r="AM103" s="1561"/>
      <c r="AN103" s="1561"/>
      <c r="AO103" s="1561"/>
      <c r="AP103" s="1561"/>
      <c r="AQ103" s="1561"/>
      <c r="AR103" s="1561"/>
      <c r="AS103" s="1561"/>
      <c r="AT103" s="1561"/>
      <c r="AU103" s="1561"/>
      <c r="AV103" s="1561"/>
      <c r="AW103" s="1561"/>
      <c r="AX103" s="1561"/>
      <c r="AY103" s="1561"/>
      <c r="AZ103" s="1561"/>
      <c r="BA103" s="1561"/>
      <c r="BB103" s="1561"/>
      <c r="BC103" s="1561"/>
      <c r="BD103" s="1561"/>
      <c r="BE103" s="1561"/>
      <c r="BF103" s="1561"/>
      <c r="BG103" s="1561"/>
      <c r="BH103" s="1561"/>
      <c r="BI103" s="1561"/>
      <c r="BJ103" s="1561"/>
      <c r="BK103" s="1561"/>
      <c r="BL103" s="1561"/>
      <c r="BM103" s="1561"/>
      <c r="BN103" s="1561"/>
      <c r="BO103" s="1561"/>
      <c r="BP103" s="1561"/>
      <c r="BQ103" s="1561"/>
      <c r="BR103" s="1561"/>
      <c r="BS103" s="1561"/>
      <c r="BT103" s="1561"/>
      <c r="BU103" s="1561"/>
      <c r="BV103" s="1561"/>
      <c r="BW103" s="1561"/>
      <c r="BX103" s="1561"/>
      <c r="BY103" s="1561"/>
      <c r="BZ103" s="1561"/>
      <c r="CA103" s="1561"/>
      <c r="CB103" s="1561"/>
      <c r="CC103" s="1561"/>
      <c r="CD103" s="1561"/>
      <c r="CE103" s="1561"/>
      <c r="CF103" s="1561"/>
      <c r="CG103" s="1561"/>
      <c r="CH103" s="1561"/>
      <c r="CI103" s="1561"/>
      <c r="CJ103" s="1561"/>
      <c r="CK103" s="1561"/>
      <c r="CL103" s="1561"/>
      <c r="CM103" s="1561"/>
      <c r="CN103" s="1561"/>
      <c r="CO103" s="1561"/>
      <c r="CP103" s="1561"/>
      <c r="CQ103" s="1561"/>
      <c r="CR103" s="1561"/>
      <c r="CS103" s="1561"/>
      <c r="CT103" s="1561"/>
      <c r="CU103" s="1561"/>
      <c r="CV103" s="1561"/>
      <c r="CW103" s="1561"/>
      <c r="CX103" s="1561"/>
      <c r="CY103" s="1561"/>
      <c r="CZ103" s="1561"/>
      <c r="DA103" s="1561"/>
      <c r="DB103" s="1561"/>
      <c r="DC103" s="1561"/>
      <c r="DD103" s="1561"/>
      <c r="DE103" s="1561"/>
      <c r="DF103" s="1561"/>
      <c r="DG103" s="1561"/>
      <c r="DH103" s="1561"/>
      <c r="DI103" s="1561"/>
      <c r="DJ103" s="1561"/>
      <c r="DK103" s="1561"/>
      <c r="DL103" s="1561"/>
      <c r="DM103" s="1561"/>
      <c r="DN103" s="1561"/>
      <c r="DO103" s="1561"/>
      <c r="DP103" s="1561"/>
      <c r="DQ103" s="1561"/>
      <c r="DR103" s="1561"/>
      <c r="DS103" s="1561"/>
      <c r="DT103" s="1561"/>
      <c r="DU103" s="1561"/>
      <c r="DV103" s="1561"/>
      <c r="DW103" s="1561"/>
      <c r="DX103" s="1561"/>
      <c r="DY103" s="1561"/>
      <c r="DZ103" s="1561"/>
      <c r="EA103" s="1561"/>
      <c r="EB103" s="1561"/>
      <c r="EC103" s="1561"/>
      <c r="ED103" s="1561"/>
      <c r="EE103" s="1561"/>
      <c r="EF103" s="1561"/>
      <c r="EG103" s="1561"/>
      <c r="EH103" s="1561"/>
      <c r="EI103" s="1561"/>
      <c r="EJ103" s="1561"/>
      <c r="EK103" s="1561"/>
      <c r="EL103" s="1561"/>
      <c r="EM103" s="1561"/>
      <c r="EN103" s="1561"/>
      <c r="EO103" s="1561"/>
      <c r="EP103" s="1561"/>
      <c r="EQ103" s="1561"/>
      <c r="ER103" s="1561"/>
      <c r="ES103" s="1561"/>
      <c r="ET103" s="1561"/>
      <c r="EU103" s="1561"/>
      <c r="EV103" s="1561"/>
      <c r="EW103" s="1561"/>
      <c r="EX103" s="1561"/>
      <c r="EY103" s="1561"/>
      <c r="EZ103" s="1561"/>
      <c r="FA103" s="1561"/>
      <c r="FB103" s="1561"/>
      <c r="FC103" s="1561"/>
      <c r="FD103" s="1561"/>
      <c r="FE103" s="1561"/>
      <c r="FF103" s="1561"/>
      <c r="FG103" s="1561"/>
      <c r="FH103" s="1561"/>
      <c r="FI103" s="1561"/>
      <c r="FJ103" s="1561"/>
      <c r="FK103" s="1561"/>
      <c r="FL103" s="1561"/>
      <c r="FM103" s="1561"/>
      <c r="FN103" s="1561"/>
      <c r="FO103" s="1561"/>
      <c r="FP103" s="1561"/>
      <c r="FQ103" s="1561"/>
      <c r="FR103" s="1561"/>
      <c r="FS103" s="1561"/>
      <c r="FT103" s="1561"/>
      <c r="FU103" s="1561"/>
      <c r="FV103" s="1561"/>
      <c r="FW103" s="1561"/>
      <c r="FX103" s="1561"/>
      <c r="FY103" s="1561"/>
      <c r="FZ103" s="1561"/>
      <c r="GA103" s="1561"/>
      <c r="GB103" s="1561"/>
      <c r="GC103" s="1561"/>
      <c r="GD103" s="1561"/>
      <c r="GE103" s="1561"/>
      <c r="GF103" s="1561"/>
      <c r="GG103" s="1561"/>
      <c r="GH103" s="1561"/>
      <c r="GI103" s="1561"/>
      <c r="GJ103" s="1561"/>
      <c r="GK103" s="1561"/>
      <c r="GL103" s="1561"/>
      <c r="GM103" s="1561"/>
      <c r="GN103" s="1561"/>
      <c r="GO103" s="1561"/>
      <c r="GP103" s="1561"/>
      <c r="GQ103" s="1561"/>
      <c r="GR103" s="1561"/>
      <c r="GS103" s="1561"/>
      <c r="GT103" s="1561"/>
      <c r="GU103" s="1561"/>
      <c r="GV103" s="1561"/>
      <c r="GW103" s="1561"/>
      <c r="GX103" s="1561"/>
      <c r="GY103" s="1561"/>
      <c r="GZ103" s="1561"/>
      <c r="HA103" s="1561"/>
      <c r="HB103" s="1561"/>
      <c r="HC103" s="1561"/>
      <c r="HD103" s="1561"/>
      <c r="HE103" s="1561"/>
      <c r="HF103" s="1561"/>
      <c r="HG103" s="1561"/>
      <c r="HH103" s="1561"/>
      <c r="HI103" s="1561"/>
      <c r="HJ103" s="1561"/>
      <c r="HK103" s="1561"/>
      <c r="HL103" s="1561"/>
      <c r="HM103" s="1561"/>
      <c r="HN103" s="1561"/>
      <c r="HO103" s="1561"/>
      <c r="HP103" s="1561"/>
      <c r="HQ103" s="1561"/>
      <c r="HR103" s="1561"/>
      <c r="HS103" s="1561"/>
      <c r="HT103" s="1561"/>
      <c r="HU103" s="1561"/>
      <c r="HV103" s="1561"/>
      <c r="HW103" s="1561"/>
      <c r="HX103" s="1561"/>
      <c r="HY103" s="1561"/>
      <c r="HZ103" s="1561"/>
      <c r="IA103" s="1561"/>
      <c r="IB103" s="1561"/>
      <c r="IC103" s="1561"/>
      <c r="ID103" s="1561"/>
      <c r="IE103" s="1561"/>
      <c r="IF103" s="1561"/>
      <c r="IG103" s="1561"/>
      <c r="IH103" s="1561"/>
      <c r="II103" s="1561"/>
      <c r="IJ103" s="1561"/>
      <c r="IK103" s="1561"/>
      <c r="IL103" s="1561"/>
      <c r="IM103" s="1561"/>
      <c r="IN103" s="1561"/>
      <c r="IO103" s="1561"/>
      <c r="IP103" s="1561"/>
      <c r="IQ103" s="1561"/>
      <c r="IR103" s="1561"/>
      <c r="IS103" s="1561"/>
      <c r="IT103" s="1561"/>
      <c r="IU103" s="1561"/>
    </row>
    <row r="104" spans="1:255">
      <c r="A104" s="2183">
        <v>32</v>
      </c>
      <c r="B104" s="1543" t="s">
        <v>5777</v>
      </c>
      <c r="C104" s="1543" t="s">
        <v>4822</v>
      </c>
      <c r="D104" s="1543" t="s">
        <v>5777</v>
      </c>
      <c r="E104" s="1906" t="s">
        <v>5788</v>
      </c>
      <c r="F104" s="2879" t="s">
        <v>5790</v>
      </c>
      <c r="G104" s="1543"/>
      <c r="H104" s="1543" t="s">
        <v>5791</v>
      </c>
      <c r="I104" s="1543" t="s">
        <v>5777</v>
      </c>
      <c r="J104" s="1543">
        <v>149</v>
      </c>
      <c r="K104" s="1878"/>
      <c r="L104" s="1878"/>
      <c r="M104" s="1917">
        <v>32</v>
      </c>
      <c r="N104" s="1542"/>
      <c r="O104" s="1878">
        <v>120511</v>
      </c>
      <c r="P104" s="1878"/>
      <c r="Q104" s="1878"/>
      <c r="R104" s="1878">
        <f t="shared" si="1"/>
        <v>120511</v>
      </c>
      <c r="S104" s="1917">
        <v>32</v>
      </c>
      <c r="T104" s="1561"/>
      <c r="U104" s="1561"/>
      <c r="V104" s="1561"/>
      <c r="W104" s="1561"/>
      <c r="X104" s="1561"/>
      <c r="Y104" s="1561"/>
      <c r="Z104" s="1561"/>
      <c r="AA104" s="1561"/>
      <c r="AB104" s="1561"/>
      <c r="AC104" s="1561"/>
      <c r="AD104" s="1561"/>
      <c r="AE104" s="1561"/>
      <c r="AF104" s="1561"/>
      <c r="AG104" s="1561"/>
      <c r="AH104" s="1561"/>
      <c r="AI104" s="1561"/>
      <c r="AJ104" s="1561"/>
      <c r="AK104" s="1561"/>
      <c r="AL104" s="1561"/>
      <c r="AM104" s="1561"/>
      <c r="AN104" s="1561"/>
      <c r="AO104" s="1561"/>
      <c r="AP104" s="1561"/>
      <c r="AQ104" s="1561"/>
      <c r="AR104" s="1561"/>
      <c r="AS104" s="1561"/>
      <c r="AT104" s="1561"/>
      <c r="AU104" s="1561"/>
      <c r="AV104" s="1561"/>
      <c r="AW104" s="1561"/>
      <c r="AX104" s="1561"/>
      <c r="AY104" s="1561"/>
      <c r="AZ104" s="1561"/>
      <c r="BA104" s="1561"/>
      <c r="BB104" s="1561"/>
      <c r="BC104" s="1561"/>
      <c r="BD104" s="1561"/>
      <c r="BE104" s="1561"/>
      <c r="BF104" s="1561"/>
      <c r="BG104" s="1561"/>
      <c r="BH104" s="1561"/>
      <c r="BI104" s="1561"/>
      <c r="BJ104" s="1561"/>
      <c r="BK104" s="1561"/>
      <c r="BL104" s="1561"/>
      <c r="BM104" s="1561"/>
      <c r="BN104" s="1561"/>
      <c r="BO104" s="1561"/>
      <c r="BP104" s="1561"/>
      <c r="BQ104" s="1561"/>
      <c r="BR104" s="1561"/>
      <c r="BS104" s="1561"/>
      <c r="BT104" s="1561"/>
      <c r="BU104" s="1561"/>
      <c r="BV104" s="1561"/>
      <c r="BW104" s="1561"/>
      <c r="BX104" s="1561"/>
      <c r="BY104" s="1561"/>
      <c r="BZ104" s="1561"/>
      <c r="CA104" s="1561"/>
      <c r="CB104" s="1561"/>
      <c r="CC104" s="1561"/>
      <c r="CD104" s="1561"/>
      <c r="CE104" s="1561"/>
      <c r="CF104" s="1561"/>
      <c r="CG104" s="1561"/>
      <c r="CH104" s="1561"/>
      <c r="CI104" s="1561"/>
      <c r="CJ104" s="1561"/>
      <c r="CK104" s="1561"/>
      <c r="CL104" s="1561"/>
      <c r="CM104" s="1561"/>
      <c r="CN104" s="1561"/>
      <c r="CO104" s="1561"/>
      <c r="CP104" s="1561"/>
      <c r="CQ104" s="1561"/>
      <c r="CR104" s="1561"/>
      <c r="CS104" s="1561"/>
      <c r="CT104" s="1561"/>
      <c r="CU104" s="1561"/>
      <c r="CV104" s="1561"/>
      <c r="CW104" s="1561"/>
      <c r="CX104" s="1561"/>
      <c r="CY104" s="1561"/>
      <c r="CZ104" s="1561"/>
      <c r="DA104" s="1561"/>
      <c r="DB104" s="1561"/>
      <c r="DC104" s="1561"/>
      <c r="DD104" s="1561"/>
      <c r="DE104" s="1561"/>
      <c r="DF104" s="1561"/>
      <c r="DG104" s="1561"/>
      <c r="DH104" s="1561"/>
      <c r="DI104" s="1561"/>
      <c r="DJ104" s="1561"/>
      <c r="DK104" s="1561"/>
      <c r="DL104" s="1561"/>
      <c r="DM104" s="1561"/>
      <c r="DN104" s="1561"/>
      <c r="DO104" s="1561"/>
      <c r="DP104" s="1561"/>
      <c r="DQ104" s="1561"/>
      <c r="DR104" s="1561"/>
      <c r="DS104" s="1561"/>
      <c r="DT104" s="1561"/>
      <c r="DU104" s="1561"/>
      <c r="DV104" s="1561"/>
      <c r="DW104" s="1561"/>
      <c r="DX104" s="1561"/>
      <c r="DY104" s="1561"/>
      <c r="DZ104" s="1561"/>
      <c r="EA104" s="1561"/>
      <c r="EB104" s="1561"/>
      <c r="EC104" s="1561"/>
      <c r="ED104" s="1561"/>
      <c r="EE104" s="1561"/>
      <c r="EF104" s="1561"/>
      <c r="EG104" s="1561"/>
      <c r="EH104" s="1561"/>
      <c r="EI104" s="1561"/>
      <c r="EJ104" s="1561"/>
      <c r="EK104" s="1561"/>
      <c r="EL104" s="1561"/>
      <c r="EM104" s="1561"/>
      <c r="EN104" s="1561"/>
      <c r="EO104" s="1561"/>
      <c r="EP104" s="1561"/>
      <c r="EQ104" s="1561"/>
      <c r="ER104" s="1561"/>
      <c r="ES104" s="1561"/>
      <c r="ET104" s="1561"/>
      <c r="EU104" s="1561"/>
      <c r="EV104" s="1561"/>
      <c r="EW104" s="1561"/>
      <c r="EX104" s="1561"/>
      <c r="EY104" s="1561"/>
      <c r="EZ104" s="1561"/>
      <c r="FA104" s="1561"/>
      <c r="FB104" s="1561"/>
      <c r="FC104" s="1561"/>
      <c r="FD104" s="1561"/>
      <c r="FE104" s="1561"/>
      <c r="FF104" s="1561"/>
      <c r="FG104" s="1561"/>
      <c r="FH104" s="1561"/>
      <c r="FI104" s="1561"/>
      <c r="FJ104" s="1561"/>
      <c r="FK104" s="1561"/>
      <c r="FL104" s="1561"/>
      <c r="FM104" s="1561"/>
      <c r="FN104" s="1561"/>
      <c r="FO104" s="1561"/>
      <c r="FP104" s="1561"/>
      <c r="FQ104" s="1561"/>
      <c r="FR104" s="1561"/>
      <c r="FS104" s="1561"/>
      <c r="FT104" s="1561"/>
      <c r="FU104" s="1561"/>
      <c r="FV104" s="1561"/>
      <c r="FW104" s="1561"/>
      <c r="FX104" s="1561"/>
      <c r="FY104" s="1561"/>
      <c r="FZ104" s="1561"/>
      <c r="GA104" s="1561"/>
      <c r="GB104" s="1561"/>
      <c r="GC104" s="1561"/>
      <c r="GD104" s="1561"/>
      <c r="GE104" s="1561"/>
      <c r="GF104" s="1561"/>
      <c r="GG104" s="1561"/>
      <c r="GH104" s="1561"/>
      <c r="GI104" s="1561"/>
      <c r="GJ104" s="1561"/>
      <c r="GK104" s="1561"/>
      <c r="GL104" s="1561"/>
      <c r="GM104" s="1561"/>
      <c r="GN104" s="1561"/>
      <c r="GO104" s="1561"/>
      <c r="GP104" s="1561"/>
      <c r="GQ104" s="1561"/>
      <c r="GR104" s="1561"/>
      <c r="GS104" s="1561"/>
      <c r="GT104" s="1561"/>
      <c r="GU104" s="1561"/>
      <c r="GV104" s="1561"/>
      <c r="GW104" s="1561"/>
      <c r="GX104" s="1561"/>
      <c r="GY104" s="1561"/>
      <c r="GZ104" s="1561"/>
      <c r="HA104" s="1561"/>
      <c r="HB104" s="1561"/>
      <c r="HC104" s="1561"/>
      <c r="HD104" s="1561"/>
      <c r="HE104" s="1561"/>
      <c r="HF104" s="1561"/>
      <c r="HG104" s="1561"/>
      <c r="HH104" s="1561"/>
      <c r="HI104" s="1561"/>
      <c r="HJ104" s="1561"/>
      <c r="HK104" s="1561"/>
      <c r="HL104" s="1561"/>
      <c r="HM104" s="1561"/>
      <c r="HN104" s="1561"/>
      <c r="HO104" s="1561"/>
      <c r="HP104" s="1561"/>
      <c r="HQ104" s="1561"/>
      <c r="HR104" s="1561"/>
      <c r="HS104" s="1561"/>
      <c r="HT104" s="1561"/>
      <c r="HU104" s="1561"/>
      <c r="HV104" s="1561"/>
      <c r="HW104" s="1561"/>
      <c r="HX104" s="1561"/>
      <c r="HY104" s="1561"/>
      <c r="HZ104" s="1561"/>
      <c r="IA104" s="1561"/>
      <c r="IB104" s="1561"/>
      <c r="IC104" s="1561"/>
      <c r="ID104" s="1561"/>
      <c r="IE104" s="1561"/>
      <c r="IF104" s="1561"/>
      <c r="IG104" s="1561"/>
      <c r="IH104" s="1561"/>
      <c r="II104" s="1561"/>
      <c r="IJ104" s="1561"/>
      <c r="IK104" s="1561"/>
      <c r="IL104" s="1561"/>
      <c r="IM104" s="1561"/>
      <c r="IN104" s="1561"/>
      <c r="IO104" s="1561"/>
      <c r="IP104" s="1561"/>
      <c r="IQ104" s="1561"/>
      <c r="IR104" s="1561"/>
      <c r="IS104" s="1561"/>
      <c r="IT104" s="1561"/>
      <c r="IU104" s="1561"/>
    </row>
    <row r="105" spans="1:255">
      <c r="A105" s="2183">
        <v>33</v>
      </c>
      <c r="B105" s="1543" t="s">
        <v>5778</v>
      </c>
      <c r="C105" s="1543" t="s">
        <v>4822</v>
      </c>
      <c r="D105" s="1543" t="s">
        <v>5778</v>
      </c>
      <c r="E105" s="1906" t="s">
        <v>5788</v>
      </c>
      <c r="F105" s="2879" t="s">
        <v>5790</v>
      </c>
      <c r="G105" s="1543"/>
      <c r="H105" s="1543" t="s">
        <v>5791</v>
      </c>
      <c r="I105" s="1543" t="s">
        <v>5778</v>
      </c>
      <c r="J105" s="1543">
        <v>29</v>
      </c>
      <c r="K105" s="1878"/>
      <c r="L105" s="1878"/>
      <c r="M105" s="1917">
        <v>33</v>
      </c>
      <c r="N105" s="1542"/>
      <c r="O105" s="1878">
        <v>24367</v>
      </c>
      <c r="P105" s="1878"/>
      <c r="Q105" s="1878"/>
      <c r="R105" s="1878">
        <f t="shared" si="1"/>
        <v>24367</v>
      </c>
      <c r="S105" s="1917">
        <v>33</v>
      </c>
      <c r="T105" s="1561"/>
      <c r="U105" s="1561"/>
      <c r="V105" s="1561"/>
      <c r="W105" s="1561"/>
      <c r="X105" s="1561"/>
      <c r="Y105" s="1561"/>
      <c r="Z105" s="1561"/>
      <c r="AA105" s="1561"/>
      <c r="AB105" s="1561"/>
      <c r="AC105" s="1561"/>
      <c r="AD105" s="1561"/>
      <c r="AE105" s="1561"/>
      <c r="AF105" s="1561"/>
      <c r="AG105" s="1561"/>
      <c r="AH105" s="1561"/>
      <c r="AI105" s="1561"/>
      <c r="AJ105" s="1561"/>
      <c r="AK105" s="1561"/>
      <c r="AL105" s="1561"/>
      <c r="AM105" s="1561"/>
      <c r="AN105" s="1561"/>
      <c r="AO105" s="1561"/>
      <c r="AP105" s="1561"/>
      <c r="AQ105" s="1561"/>
      <c r="AR105" s="1561"/>
      <c r="AS105" s="1561"/>
      <c r="AT105" s="1561"/>
      <c r="AU105" s="1561"/>
      <c r="AV105" s="1561"/>
      <c r="AW105" s="1561"/>
      <c r="AX105" s="1561"/>
      <c r="AY105" s="1561"/>
      <c r="AZ105" s="1561"/>
      <c r="BA105" s="1561"/>
      <c r="BB105" s="1561"/>
      <c r="BC105" s="1561"/>
      <c r="BD105" s="1561"/>
      <c r="BE105" s="1561"/>
      <c r="BF105" s="1561"/>
      <c r="BG105" s="1561"/>
      <c r="BH105" s="1561"/>
      <c r="BI105" s="1561"/>
      <c r="BJ105" s="1561"/>
      <c r="BK105" s="1561"/>
      <c r="BL105" s="1561"/>
      <c r="BM105" s="1561"/>
      <c r="BN105" s="1561"/>
      <c r="BO105" s="1561"/>
      <c r="BP105" s="1561"/>
      <c r="BQ105" s="1561"/>
      <c r="BR105" s="1561"/>
      <c r="BS105" s="1561"/>
      <c r="BT105" s="1561"/>
      <c r="BU105" s="1561"/>
      <c r="BV105" s="1561"/>
      <c r="BW105" s="1561"/>
      <c r="BX105" s="1561"/>
      <c r="BY105" s="1561"/>
      <c r="BZ105" s="1561"/>
      <c r="CA105" s="1561"/>
      <c r="CB105" s="1561"/>
      <c r="CC105" s="1561"/>
      <c r="CD105" s="1561"/>
      <c r="CE105" s="1561"/>
      <c r="CF105" s="1561"/>
      <c r="CG105" s="1561"/>
      <c r="CH105" s="1561"/>
      <c r="CI105" s="1561"/>
      <c r="CJ105" s="1561"/>
      <c r="CK105" s="1561"/>
      <c r="CL105" s="1561"/>
      <c r="CM105" s="1561"/>
      <c r="CN105" s="1561"/>
      <c r="CO105" s="1561"/>
      <c r="CP105" s="1561"/>
      <c r="CQ105" s="1561"/>
      <c r="CR105" s="1561"/>
      <c r="CS105" s="1561"/>
      <c r="CT105" s="1561"/>
      <c r="CU105" s="1561"/>
      <c r="CV105" s="1561"/>
      <c r="CW105" s="1561"/>
      <c r="CX105" s="1561"/>
      <c r="CY105" s="1561"/>
      <c r="CZ105" s="1561"/>
      <c r="DA105" s="1561"/>
      <c r="DB105" s="1561"/>
      <c r="DC105" s="1561"/>
      <c r="DD105" s="1561"/>
      <c r="DE105" s="1561"/>
      <c r="DF105" s="1561"/>
      <c r="DG105" s="1561"/>
      <c r="DH105" s="1561"/>
      <c r="DI105" s="1561"/>
      <c r="DJ105" s="1561"/>
      <c r="DK105" s="1561"/>
      <c r="DL105" s="1561"/>
      <c r="DM105" s="1561"/>
      <c r="DN105" s="1561"/>
      <c r="DO105" s="1561"/>
      <c r="DP105" s="1561"/>
      <c r="DQ105" s="1561"/>
      <c r="DR105" s="1561"/>
      <c r="DS105" s="1561"/>
      <c r="DT105" s="1561"/>
      <c r="DU105" s="1561"/>
      <c r="DV105" s="1561"/>
      <c r="DW105" s="1561"/>
      <c r="DX105" s="1561"/>
      <c r="DY105" s="1561"/>
      <c r="DZ105" s="1561"/>
      <c r="EA105" s="1561"/>
      <c r="EB105" s="1561"/>
      <c r="EC105" s="1561"/>
      <c r="ED105" s="1561"/>
      <c r="EE105" s="1561"/>
      <c r="EF105" s="1561"/>
      <c r="EG105" s="1561"/>
      <c r="EH105" s="1561"/>
      <c r="EI105" s="1561"/>
      <c r="EJ105" s="1561"/>
      <c r="EK105" s="1561"/>
      <c r="EL105" s="1561"/>
      <c r="EM105" s="1561"/>
      <c r="EN105" s="1561"/>
      <c r="EO105" s="1561"/>
      <c r="EP105" s="1561"/>
      <c r="EQ105" s="1561"/>
      <c r="ER105" s="1561"/>
      <c r="ES105" s="1561"/>
      <c r="ET105" s="1561"/>
      <c r="EU105" s="1561"/>
      <c r="EV105" s="1561"/>
      <c r="EW105" s="1561"/>
      <c r="EX105" s="1561"/>
      <c r="EY105" s="1561"/>
      <c r="EZ105" s="1561"/>
      <c r="FA105" s="1561"/>
      <c r="FB105" s="1561"/>
      <c r="FC105" s="1561"/>
      <c r="FD105" s="1561"/>
      <c r="FE105" s="1561"/>
      <c r="FF105" s="1561"/>
      <c r="FG105" s="1561"/>
      <c r="FH105" s="1561"/>
      <c r="FI105" s="1561"/>
      <c r="FJ105" s="1561"/>
      <c r="FK105" s="1561"/>
      <c r="FL105" s="1561"/>
      <c r="FM105" s="1561"/>
      <c r="FN105" s="1561"/>
      <c r="FO105" s="1561"/>
      <c r="FP105" s="1561"/>
      <c r="FQ105" s="1561"/>
      <c r="FR105" s="1561"/>
      <c r="FS105" s="1561"/>
      <c r="FT105" s="1561"/>
      <c r="FU105" s="1561"/>
      <c r="FV105" s="1561"/>
      <c r="FW105" s="1561"/>
      <c r="FX105" s="1561"/>
      <c r="FY105" s="1561"/>
      <c r="FZ105" s="1561"/>
      <c r="GA105" s="1561"/>
      <c r="GB105" s="1561"/>
      <c r="GC105" s="1561"/>
      <c r="GD105" s="1561"/>
      <c r="GE105" s="1561"/>
      <c r="GF105" s="1561"/>
      <c r="GG105" s="1561"/>
      <c r="GH105" s="1561"/>
      <c r="GI105" s="1561"/>
      <c r="GJ105" s="1561"/>
      <c r="GK105" s="1561"/>
      <c r="GL105" s="1561"/>
      <c r="GM105" s="1561"/>
      <c r="GN105" s="1561"/>
      <c r="GO105" s="1561"/>
      <c r="GP105" s="1561"/>
      <c r="GQ105" s="1561"/>
      <c r="GR105" s="1561"/>
      <c r="GS105" s="1561"/>
      <c r="GT105" s="1561"/>
      <c r="GU105" s="1561"/>
      <c r="GV105" s="1561"/>
      <c r="GW105" s="1561"/>
      <c r="GX105" s="1561"/>
      <c r="GY105" s="1561"/>
      <c r="GZ105" s="1561"/>
      <c r="HA105" s="1561"/>
      <c r="HB105" s="1561"/>
      <c r="HC105" s="1561"/>
      <c r="HD105" s="1561"/>
      <c r="HE105" s="1561"/>
      <c r="HF105" s="1561"/>
      <c r="HG105" s="1561"/>
      <c r="HH105" s="1561"/>
      <c r="HI105" s="1561"/>
      <c r="HJ105" s="1561"/>
      <c r="HK105" s="1561"/>
      <c r="HL105" s="1561"/>
      <c r="HM105" s="1561"/>
      <c r="HN105" s="1561"/>
      <c r="HO105" s="1561"/>
      <c r="HP105" s="1561"/>
      <c r="HQ105" s="1561"/>
      <c r="HR105" s="1561"/>
      <c r="HS105" s="1561"/>
      <c r="HT105" s="1561"/>
      <c r="HU105" s="1561"/>
      <c r="HV105" s="1561"/>
      <c r="HW105" s="1561"/>
      <c r="HX105" s="1561"/>
      <c r="HY105" s="1561"/>
      <c r="HZ105" s="1561"/>
      <c r="IA105" s="1561"/>
      <c r="IB105" s="1561"/>
      <c r="IC105" s="1561"/>
      <c r="ID105" s="1561"/>
      <c r="IE105" s="1561"/>
      <c r="IF105" s="1561"/>
      <c r="IG105" s="1561"/>
      <c r="IH105" s="1561"/>
      <c r="II105" s="1561"/>
      <c r="IJ105" s="1561"/>
      <c r="IK105" s="1561"/>
      <c r="IL105" s="1561"/>
      <c r="IM105" s="1561"/>
      <c r="IN105" s="1561"/>
      <c r="IO105" s="1561"/>
      <c r="IP105" s="1561"/>
      <c r="IQ105" s="1561"/>
      <c r="IR105" s="1561"/>
      <c r="IS105" s="1561"/>
      <c r="IT105" s="1561"/>
      <c r="IU105" s="1561"/>
    </row>
    <row r="106" spans="1:255">
      <c r="A106" s="2183">
        <v>34</v>
      </c>
      <c r="B106" s="1543" t="s">
        <v>5779</v>
      </c>
      <c r="C106" s="1543" t="s">
        <v>4822</v>
      </c>
      <c r="D106" s="1543" t="s">
        <v>5779</v>
      </c>
      <c r="E106" s="1906" t="s">
        <v>5788</v>
      </c>
      <c r="F106" s="2879" t="s">
        <v>5790</v>
      </c>
      <c r="G106" s="1543"/>
      <c r="H106" s="1543" t="s">
        <v>5791</v>
      </c>
      <c r="I106" s="1543" t="s">
        <v>5779</v>
      </c>
      <c r="J106" s="1543">
        <v>102</v>
      </c>
      <c r="K106" s="1878"/>
      <c r="L106" s="1878"/>
      <c r="M106" s="1917">
        <v>34</v>
      </c>
      <c r="N106" s="1542"/>
      <c r="O106" s="1878">
        <v>86946</v>
      </c>
      <c r="P106" s="1878"/>
      <c r="Q106" s="1878"/>
      <c r="R106" s="1878">
        <f t="shared" si="1"/>
        <v>86946</v>
      </c>
      <c r="S106" s="1917">
        <v>34</v>
      </c>
      <c r="T106" s="1561"/>
      <c r="U106" s="1561"/>
      <c r="V106" s="1561"/>
      <c r="W106" s="1561"/>
      <c r="X106" s="1561"/>
      <c r="Y106" s="1561"/>
      <c r="Z106" s="1561"/>
      <c r="AA106" s="1561"/>
      <c r="AB106" s="1561"/>
      <c r="AC106" s="1561"/>
      <c r="AD106" s="1561"/>
      <c r="AE106" s="1561"/>
      <c r="AF106" s="1561"/>
      <c r="AG106" s="1561"/>
      <c r="AH106" s="1561"/>
      <c r="AI106" s="1561"/>
      <c r="AJ106" s="1561"/>
      <c r="AK106" s="1561"/>
      <c r="AL106" s="1561"/>
      <c r="AM106" s="1561"/>
      <c r="AN106" s="1561"/>
      <c r="AO106" s="1561"/>
      <c r="AP106" s="1561"/>
      <c r="AQ106" s="1561"/>
      <c r="AR106" s="1561"/>
      <c r="AS106" s="1561"/>
      <c r="AT106" s="1561"/>
      <c r="AU106" s="1561"/>
      <c r="AV106" s="1561"/>
      <c r="AW106" s="1561"/>
      <c r="AX106" s="1561"/>
      <c r="AY106" s="1561"/>
      <c r="AZ106" s="1561"/>
      <c r="BA106" s="1561"/>
      <c r="BB106" s="1561"/>
      <c r="BC106" s="1561"/>
      <c r="BD106" s="1561"/>
      <c r="BE106" s="1561"/>
      <c r="BF106" s="1561"/>
      <c r="BG106" s="1561"/>
      <c r="BH106" s="1561"/>
      <c r="BI106" s="1561"/>
      <c r="BJ106" s="1561"/>
      <c r="BK106" s="1561"/>
      <c r="BL106" s="1561"/>
      <c r="BM106" s="1561"/>
      <c r="BN106" s="1561"/>
      <c r="BO106" s="1561"/>
      <c r="BP106" s="1561"/>
      <c r="BQ106" s="1561"/>
      <c r="BR106" s="1561"/>
      <c r="BS106" s="1561"/>
      <c r="BT106" s="1561"/>
      <c r="BU106" s="1561"/>
      <c r="BV106" s="1561"/>
      <c r="BW106" s="1561"/>
      <c r="BX106" s="1561"/>
      <c r="BY106" s="1561"/>
      <c r="BZ106" s="1561"/>
      <c r="CA106" s="1561"/>
      <c r="CB106" s="1561"/>
      <c r="CC106" s="1561"/>
      <c r="CD106" s="1561"/>
      <c r="CE106" s="1561"/>
      <c r="CF106" s="1561"/>
      <c r="CG106" s="1561"/>
      <c r="CH106" s="1561"/>
      <c r="CI106" s="1561"/>
      <c r="CJ106" s="1561"/>
      <c r="CK106" s="1561"/>
      <c r="CL106" s="1561"/>
      <c r="CM106" s="1561"/>
      <c r="CN106" s="1561"/>
      <c r="CO106" s="1561"/>
      <c r="CP106" s="1561"/>
      <c r="CQ106" s="1561"/>
      <c r="CR106" s="1561"/>
      <c r="CS106" s="1561"/>
      <c r="CT106" s="1561"/>
      <c r="CU106" s="1561"/>
      <c r="CV106" s="1561"/>
      <c r="CW106" s="1561"/>
      <c r="CX106" s="1561"/>
      <c r="CY106" s="1561"/>
      <c r="CZ106" s="1561"/>
      <c r="DA106" s="1561"/>
      <c r="DB106" s="1561"/>
      <c r="DC106" s="1561"/>
      <c r="DD106" s="1561"/>
      <c r="DE106" s="1561"/>
      <c r="DF106" s="1561"/>
      <c r="DG106" s="1561"/>
      <c r="DH106" s="1561"/>
      <c r="DI106" s="1561"/>
      <c r="DJ106" s="1561"/>
      <c r="DK106" s="1561"/>
      <c r="DL106" s="1561"/>
      <c r="DM106" s="1561"/>
      <c r="DN106" s="1561"/>
      <c r="DO106" s="1561"/>
      <c r="DP106" s="1561"/>
      <c r="DQ106" s="1561"/>
      <c r="DR106" s="1561"/>
      <c r="DS106" s="1561"/>
      <c r="DT106" s="1561"/>
      <c r="DU106" s="1561"/>
      <c r="DV106" s="1561"/>
      <c r="DW106" s="1561"/>
      <c r="DX106" s="1561"/>
      <c r="DY106" s="1561"/>
      <c r="DZ106" s="1561"/>
      <c r="EA106" s="1561"/>
      <c r="EB106" s="1561"/>
      <c r="EC106" s="1561"/>
      <c r="ED106" s="1561"/>
      <c r="EE106" s="1561"/>
      <c r="EF106" s="1561"/>
      <c r="EG106" s="1561"/>
      <c r="EH106" s="1561"/>
      <c r="EI106" s="1561"/>
      <c r="EJ106" s="1561"/>
      <c r="EK106" s="1561"/>
      <c r="EL106" s="1561"/>
      <c r="EM106" s="1561"/>
      <c r="EN106" s="1561"/>
      <c r="EO106" s="1561"/>
      <c r="EP106" s="1561"/>
      <c r="EQ106" s="1561"/>
      <c r="ER106" s="1561"/>
      <c r="ES106" s="1561"/>
      <c r="ET106" s="1561"/>
      <c r="EU106" s="1561"/>
      <c r="EV106" s="1561"/>
      <c r="EW106" s="1561"/>
      <c r="EX106" s="1561"/>
      <c r="EY106" s="1561"/>
      <c r="EZ106" s="1561"/>
      <c r="FA106" s="1561"/>
      <c r="FB106" s="1561"/>
      <c r="FC106" s="1561"/>
      <c r="FD106" s="1561"/>
      <c r="FE106" s="1561"/>
      <c r="FF106" s="1561"/>
      <c r="FG106" s="1561"/>
      <c r="FH106" s="1561"/>
      <c r="FI106" s="1561"/>
      <c r="FJ106" s="1561"/>
      <c r="FK106" s="1561"/>
      <c r="FL106" s="1561"/>
      <c r="FM106" s="1561"/>
      <c r="FN106" s="1561"/>
      <c r="FO106" s="1561"/>
      <c r="FP106" s="1561"/>
      <c r="FQ106" s="1561"/>
      <c r="FR106" s="1561"/>
      <c r="FS106" s="1561"/>
      <c r="FT106" s="1561"/>
      <c r="FU106" s="1561"/>
      <c r="FV106" s="1561"/>
      <c r="FW106" s="1561"/>
      <c r="FX106" s="1561"/>
      <c r="FY106" s="1561"/>
      <c r="FZ106" s="1561"/>
      <c r="GA106" s="1561"/>
      <c r="GB106" s="1561"/>
      <c r="GC106" s="1561"/>
      <c r="GD106" s="1561"/>
      <c r="GE106" s="1561"/>
      <c r="GF106" s="1561"/>
      <c r="GG106" s="1561"/>
      <c r="GH106" s="1561"/>
      <c r="GI106" s="1561"/>
      <c r="GJ106" s="1561"/>
      <c r="GK106" s="1561"/>
      <c r="GL106" s="1561"/>
      <c r="GM106" s="1561"/>
      <c r="GN106" s="1561"/>
      <c r="GO106" s="1561"/>
      <c r="GP106" s="1561"/>
      <c r="GQ106" s="1561"/>
      <c r="GR106" s="1561"/>
      <c r="GS106" s="1561"/>
      <c r="GT106" s="1561"/>
      <c r="GU106" s="1561"/>
      <c r="GV106" s="1561"/>
      <c r="GW106" s="1561"/>
      <c r="GX106" s="1561"/>
      <c r="GY106" s="1561"/>
      <c r="GZ106" s="1561"/>
      <c r="HA106" s="1561"/>
      <c r="HB106" s="1561"/>
      <c r="HC106" s="1561"/>
      <c r="HD106" s="1561"/>
      <c r="HE106" s="1561"/>
      <c r="HF106" s="1561"/>
      <c r="HG106" s="1561"/>
      <c r="HH106" s="1561"/>
      <c r="HI106" s="1561"/>
      <c r="HJ106" s="1561"/>
      <c r="HK106" s="1561"/>
      <c r="HL106" s="1561"/>
      <c r="HM106" s="1561"/>
      <c r="HN106" s="1561"/>
      <c r="HO106" s="1561"/>
      <c r="HP106" s="1561"/>
      <c r="HQ106" s="1561"/>
      <c r="HR106" s="1561"/>
      <c r="HS106" s="1561"/>
      <c r="HT106" s="1561"/>
      <c r="HU106" s="1561"/>
      <c r="HV106" s="1561"/>
      <c r="HW106" s="1561"/>
      <c r="HX106" s="1561"/>
      <c r="HY106" s="1561"/>
      <c r="HZ106" s="1561"/>
      <c r="IA106" s="1561"/>
      <c r="IB106" s="1561"/>
      <c r="IC106" s="1561"/>
      <c r="ID106" s="1561"/>
      <c r="IE106" s="1561"/>
      <c r="IF106" s="1561"/>
      <c r="IG106" s="1561"/>
      <c r="IH106" s="1561"/>
      <c r="II106" s="1561"/>
      <c r="IJ106" s="1561"/>
      <c r="IK106" s="1561"/>
      <c r="IL106" s="1561"/>
      <c r="IM106" s="1561"/>
      <c r="IN106" s="1561"/>
      <c r="IO106" s="1561"/>
      <c r="IP106" s="1561"/>
      <c r="IQ106" s="1561"/>
      <c r="IR106" s="1561"/>
      <c r="IS106" s="1561"/>
      <c r="IT106" s="1561"/>
      <c r="IU106" s="1561"/>
    </row>
    <row r="107" spans="1:255">
      <c r="A107" s="2183">
        <v>35</v>
      </c>
      <c r="B107" s="1543" t="s">
        <v>5780</v>
      </c>
      <c r="C107" s="1543" t="s">
        <v>4822</v>
      </c>
      <c r="D107" s="1543" t="s">
        <v>5780</v>
      </c>
      <c r="E107" s="1906" t="s">
        <v>5472</v>
      </c>
      <c r="F107" s="1542"/>
      <c r="G107" s="1543"/>
      <c r="H107" s="1543"/>
      <c r="I107" s="1543" t="s">
        <v>5780</v>
      </c>
      <c r="J107" s="1543">
        <v>166</v>
      </c>
      <c r="K107" s="1878"/>
      <c r="L107" s="1878"/>
      <c r="M107" s="1917">
        <v>35</v>
      </c>
      <c r="N107" s="1542"/>
      <c r="O107" s="1878">
        <v>140915</v>
      </c>
      <c r="P107" s="1878"/>
      <c r="Q107" s="1878"/>
      <c r="R107" s="1878">
        <f t="shared" si="1"/>
        <v>140915</v>
      </c>
      <c r="S107" s="1917">
        <v>35</v>
      </c>
      <c r="T107" s="1561"/>
      <c r="U107" s="1561"/>
      <c r="V107" s="1561"/>
      <c r="W107" s="1561"/>
      <c r="X107" s="1561"/>
      <c r="Y107" s="1561"/>
      <c r="Z107" s="1561"/>
      <c r="AA107" s="1561"/>
      <c r="AB107" s="1561"/>
      <c r="AC107" s="1561"/>
      <c r="AD107" s="1561"/>
      <c r="AE107" s="1561"/>
      <c r="AF107" s="1561"/>
      <c r="AG107" s="1561"/>
      <c r="AH107" s="1561"/>
      <c r="AI107" s="1561"/>
      <c r="AJ107" s="1561"/>
      <c r="AK107" s="1561"/>
      <c r="AL107" s="1561"/>
      <c r="AM107" s="1561"/>
      <c r="AN107" s="1561"/>
      <c r="AO107" s="1561"/>
      <c r="AP107" s="1561"/>
      <c r="AQ107" s="1561"/>
      <c r="AR107" s="1561"/>
      <c r="AS107" s="1561"/>
      <c r="AT107" s="1561"/>
      <c r="AU107" s="1561"/>
      <c r="AV107" s="1561"/>
      <c r="AW107" s="1561"/>
      <c r="AX107" s="1561"/>
      <c r="AY107" s="1561"/>
      <c r="AZ107" s="1561"/>
      <c r="BA107" s="1561"/>
      <c r="BB107" s="1561"/>
      <c r="BC107" s="1561"/>
      <c r="BD107" s="1561"/>
      <c r="BE107" s="1561"/>
      <c r="BF107" s="1561"/>
      <c r="BG107" s="1561"/>
      <c r="BH107" s="1561"/>
      <c r="BI107" s="1561"/>
      <c r="BJ107" s="1561"/>
      <c r="BK107" s="1561"/>
      <c r="BL107" s="1561"/>
      <c r="BM107" s="1561"/>
      <c r="BN107" s="1561"/>
      <c r="BO107" s="1561"/>
      <c r="BP107" s="1561"/>
      <c r="BQ107" s="1561"/>
      <c r="BR107" s="1561"/>
      <c r="BS107" s="1561"/>
      <c r="BT107" s="1561"/>
      <c r="BU107" s="1561"/>
      <c r="BV107" s="1561"/>
      <c r="BW107" s="1561"/>
      <c r="BX107" s="1561"/>
      <c r="BY107" s="1561"/>
      <c r="BZ107" s="1561"/>
      <c r="CA107" s="1561"/>
      <c r="CB107" s="1561"/>
      <c r="CC107" s="1561"/>
      <c r="CD107" s="1561"/>
      <c r="CE107" s="1561"/>
      <c r="CF107" s="1561"/>
      <c r="CG107" s="1561"/>
      <c r="CH107" s="1561"/>
      <c r="CI107" s="1561"/>
      <c r="CJ107" s="1561"/>
      <c r="CK107" s="1561"/>
      <c r="CL107" s="1561"/>
      <c r="CM107" s="1561"/>
      <c r="CN107" s="1561"/>
      <c r="CO107" s="1561"/>
      <c r="CP107" s="1561"/>
      <c r="CQ107" s="1561"/>
      <c r="CR107" s="1561"/>
      <c r="CS107" s="1561"/>
      <c r="CT107" s="1561"/>
      <c r="CU107" s="1561"/>
      <c r="CV107" s="1561"/>
      <c r="CW107" s="1561"/>
      <c r="CX107" s="1561"/>
      <c r="CY107" s="1561"/>
      <c r="CZ107" s="1561"/>
      <c r="DA107" s="1561"/>
      <c r="DB107" s="1561"/>
      <c r="DC107" s="1561"/>
      <c r="DD107" s="1561"/>
      <c r="DE107" s="1561"/>
      <c r="DF107" s="1561"/>
      <c r="DG107" s="1561"/>
      <c r="DH107" s="1561"/>
      <c r="DI107" s="1561"/>
      <c r="DJ107" s="1561"/>
      <c r="DK107" s="1561"/>
      <c r="DL107" s="1561"/>
      <c r="DM107" s="1561"/>
      <c r="DN107" s="1561"/>
      <c r="DO107" s="1561"/>
      <c r="DP107" s="1561"/>
      <c r="DQ107" s="1561"/>
      <c r="DR107" s="1561"/>
      <c r="DS107" s="1561"/>
      <c r="DT107" s="1561"/>
      <c r="DU107" s="1561"/>
      <c r="DV107" s="1561"/>
      <c r="DW107" s="1561"/>
      <c r="DX107" s="1561"/>
      <c r="DY107" s="1561"/>
      <c r="DZ107" s="1561"/>
      <c r="EA107" s="1561"/>
      <c r="EB107" s="1561"/>
      <c r="EC107" s="1561"/>
      <c r="ED107" s="1561"/>
      <c r="EE107" s="1561"/>
      <c r="EF107" s="1561"/>
      <c r="EG107" s="1561"/>
      <c r="EH107" s="1561"/>
      <c r="EI107" s="1561"/>
      <c r="EJ107" s="1561"/>
      <c r="EK107" s="1561"/>
      <c r="EL107" s="1561"/>
      <c r="EM107" s="1561"/>
      <c r="EN107" s="1561"/>
      <c r="EO107" s="1561"/>
      <c r="EP107" s="1561"/>
      <c r="EQ107" s="1561"/>
      <c r="ER107" s="1561"/>
      <c r="ES107" s="1561"/>
      <c r="ET107" s="1561"/>
      <c r="EU107" s="1561"/>
      <c r="EV107" s="1561"/>
      <c r="EW107" s="1561"/>
      <c r="EX107" s="1561"/>
      <c r="EY107" s="1561"/>
      <c r="EZ107" s="1561"/>
      <c r="FA107" s="1561"/>
      <c r="FB107" s="1561"/>
      <c r="FC107" s="1561"/>
      <c r="FD107" s="1561"/>
      <c r="FE107" s="1561"/>
      <c r="FF107" s="1561"/>
      <c r="FG107" s="1561"/>
      <c r="FH107" s="1561"/>
      <c r="FI107" s="1561"/>
      <c r="FJ107" s="1561"/>
      <c r="FK107" s="1561"/>
      <c r="FL107" s="1561"/>
      <c r="FM107" s="1561"/>
      <c r="FN107" s="1561"/>
      <c r="FO107" s="1561"/>
      <c r="FP107" s="1561"/>
      <c r="FQ107" s="1561"/>
      <c r="FR107" s="1561"/>
      <c r="FS107" s="1561"/>
      <c r="FT107" s="1561"/>
      <c r="FU107" s="1561"/>
      <c r="FV107" s="1561"/>
      <c r="FW107" s="1561"/>
      <c r="FX107" s="1561"/>
      <c r="FY107" s="1561"/>
      <c r="FZ107" s="1561"/>
      <c r="GA107" s="1561"/>
      <c r="GB107" s="1561"/>
      <c r="GC107" s="1561"/>
      <c r="GD107" s="1561"/>
      <c r="GE107" s="1561"/>
      <c r="GF107" s="1561"/>
      <c r="GG107" s="1561"/>
      <c r="GH107" s="1561"/>
      <c r="GI107" s="1561"/>
      <c r="GJ107" s="1561"/>
      <c r="GK107" s="1561"/>
      <c r="GL107" s="1561"/>
      <c r="GM107" s="1561"/>
      <c r="GN107" s="1561"/>
      <c r="GO107" s="1561"/>
      <c r="GP107" s="1561"/>
      <c r="GQ107" s="1561"/>
      <c r="GR107" s="1561"/>
      <c r="GS107" s="1561"/>
      <c r="GT107" s="1561"/>
      <c r="GU107" s="1561"/>
      <c r="GV107" s="1561"/>
      <c r="GW107" s="1561"/>
      <c r="GX107" s="1561"/>
      <c r="GY107" s="1561"/>
      <c r="GZ107" s="1561"/>
      <c r="HA107" s="1561"/>
      <c r="HB107" s="1561"/>
      <c r="HC107" s="1561"/>
      <c r="HD107" s="1561"/>
      <c r="HE107" s="1561"/>
      <c r="HF107" s="1561"/>
      <c r="HG107" s="1561"/>
      <c r="HH107" s="1561"/>
      <c r="HI107" s="1561"/>
      <c r="HJ107" s="1561"/>
      <c r="HK107" s="1561"/>
      <c r="HL107" s="1561"/>
      <c r="HM107" s="1561"/>
      <c r="HN107" s="1561"/>
      <c r="HO107" s="1561"/>
      <c r="HP107" s="1561"/>
      <c r="HQ107" s="1561"/>
      <c r="HR107" s="1561"/>
      <c r="HS107" s="1561"/>
      <c r="HT107" s="1561"/>
      <c r="HU107" s="1561"/>
      <c r="HV107" s="1561"/>
      <c r="HW107" s="1561"/>
      <c r="HX107" s="1561"/>
      <c r="HY107" s="1561"/>
      <c r="HZ107" s="1561"/>
      <c r="IA107" s="1561"/>
      <c r="IB107" s="1561"/>
      <c r="IC107" s="1561"/>
      <c r="ID107" s="1561"/>
      <c r="IE107" s="1561"/>
      <c r="IF107" s="1561"/>
      <c r="IG107" s="1561"/>
      <c r="IH107" s="1561"/>
      <c r="II107" s="1561"/>
      <c r="IJ107" s="1561"/>
      <c r="IK107" s="1561"/>
      <c r="IL107" s="1561"/>
      <c r="IM107" s="1561"/>
      <c r="IN107" s="1561"/>
      <c r="IO107" s="1561"/>
      <c r="IP107" s="1561"/>
      <c r="IQ107" s="1561"/>
      <c r="IR107" s="1561"/>
      <c r="IS107" s="1561"/>
      <c r="IT107" s="1561"/>
      <c r="IU107" s="1561"/>
    </row>
    <row r="108" spans="1:255">
      <c r="A108" s="2183">
        <v>36</v>
      </c>
      <c r="B108" s="1543" t="s">
        <v>5781</v>
      </c>
      <c r="C108" s="1543" t="s">
        <v>2943</v>
      </c>
      <c r="D108" s="1543" t="s">
        <v>5787</v>
      </c>
      <c r="E108" s="1906"/>
      <c r="F108" s="1542"/>
      <c r="G108" s="1543"/>
      <c r="H108" s="1543"/>
      <c r="I108" s="1543" t="s">
        <v>5787</v>
      </c>
      <c r="J108" s="1543">
        <v>48</v>
      </c>
      <c r="K108" s="1878"/>
      <c r="L108" s="1878"/>
      <c r="M108" s="1917">
        <v>36</v>
      </c>
      <c r="N108" s="1542"/>
      <c r="O108" s="1878">
        <v>18322</v>
      </c>
      <c r="P108" s="1878"/>
      <c r="Q108" s="1878"/>
      <c r="R108" s="1878">
        <f t="shared" si="1"/>
        <v>18322</v>
      </c>
      <c r="S108" s="1917">
        <v>36</v>
      </c>
      <c r="T108" s="1561"/>
      <c r="U108" s="1561"/>
      <c r="V108" s="1561"/>
      <c r="W108" s="1561"/>
      <c r="X108" s="1561"/>
      <c r="Y108" s="1561"/>
      <c r="Z108" s="1561"/>
      <c r="AA108" s="1561"/>
      <c r="AB108" s="1561"/>
      <c r="AC108" s="1561"/>
      <c r="AD108" s="1561"/>
      <c r="AE108" s="1561"/>
      <c r="AF108" s="1561"/>
      <c r="AG108" s="1561"/>
      <c r="AH108" s="1561"/>
      <c r="AI108" s="1561"/>
      <c r="AJ108" s="1561"/>
      <c r="AK108" s="1561"/>
      <c r="AL108" s="1561"/>
      <c r="AM108" s="1561"/>
      <c r="AN108" s="1561"/>
      <c r="AO108" s="1561"/>
      <c r="AP108" s="1561"/>
      <c r="AQ108" s="1561"/>
      <c r="AR108" s="1561"/>
      <c r="AS108" s="1561"/>
      <c r="AT108" s="1561"/>
      <c r="AU108" s="1561"/>
      <c r="AV108" s="1561"/>
      <c r="AW108" s="1561"/>
      <c r="AX108" s="1561"/>
      <c r="AY108" s="1561"/>
      <c r="AZ108" s="1561"/>
      <c r="BA108" s="1561"/>
      <c r="BB108" s="1561"/>
      <c r="BC108" s="1561"/>
      <c r="BD108" s="1561"/>
      <c r="BE108" s="1561"/>
      <c r="BF108" s="1561"/>
      <c r="BG108" s="1561"/>
      <c r="BH108" s="1561"/>
      <c r="BI108" s="1561"/>
      <c r="BJ108" s="1561"/>
      <c r="BK108" s="1561"/>
      <c r="BL108" s="1561"/>
      <c r="BM108" s="1561"/>
      <c r="BN108" s="1561"/>
      <c r="BO108" s="1561"/>
      <c r="BP108" s="1561"/>
      <c r="BQ108" s="1561"/>
      <c r="BR108" s="1561"/>
      <c r="BS108" s="1561"/>
      <c r="BT108" s="1561"/>
      <c r="BU108" s="1561"/>
      <c r="BV108" s="1561"/>
      <c r="BW108" s="1561"/>
      <c r="BX108" s="1561"/>
      <c r="BY108" s="1561"/>
      <c r="BZ108" s="1561"/>
      <c r="CA108" s="1561"/>
      <c r="CB108" s="1561"/>
      <c r="CC108" s="1561"/>
      <c r="CD108" s="1561"/>
      <c r="CE108" s="1561"/>
      <c r="CF108" s="1561"/>
      <c r="CG108" s="1561"/>
      <c r="CH108" s="1561"/>
      <c r="CI108" s="1561"/>
      <c r="CJ108" s="1561"/>
      <c r="CK108" s="1561"/>
      <c r="CL108" s="1561"/>
      <c r="CM108" s="1561"/>
      <c r="CN108" s="1561"/>
      <c r="CO108" s="1561"/>
      <c r="CP108" s="1561"/>
      <c r="CQ108" s="1561"/>
      <c r="CR108" s="1561"/>
      <c r="CS108" s="1561"/>
      <c r="CT108" s="1561"/>
      <c r="CU108" s="1561"/>
      <c r="CV108" s="1561"/>
      <c r="CW108" s="1561"/>
      <c r="CX108" s="1561"/>
      <c r="CY108" s="1561"/>
      <c r="CZ108" s="1561"/>
      <c r="DA108" s="1561"/>
      <c r="DB108" s="1561"/>
      <c r="DC108" s="1561"/>
      <c r="DD108" s="1561"/>
      <c r="DE108" s="1561"/>
      <c r="DF108" s="1561"/>
      <c r="DG108" s="1561"/>
      <c r="DH108" s="1561"/>
      <c r="DI108" s="1561"/>
      <c r="DJ108" s="1561"/>
      <c r="DK108" s="1561"/>
      <c r="DL108" s="1561"/>
      <c r="DM108" s="1561"/>
      <c r="DN108" s="1561"/>
      <c r="DO108" s="1561"/>
      <c r="DP108" s="1561"/>
      <c r="DQ108" s="1561"/>
      <c r="DR108" s="1561"/>
      <c r="DS108" s="1561"/>
      <c r="DT108" s="1561"/>
      <c r="DU108" s="1561"/>
      <c r="DV108" s="1561"/>
      <c r="DW108" s="1561"/>
      <c r="DX108" s="1561"/>
      <c r="DY108" s="1561"/>
      <c r="DZ108" s="1561"/>
      <c r="EA108" s="1561"/>
      <c r="EB108" s="1561"/>
      <c r="EC108" s="1561"/>
      <c r="ED108" s="1561"/>
      <c r="EE108" s="1561"/>
      <c r="EF108" s="1561"/>
      <c r="EG108" s="1561"/>
      <c r="EH108" s="1561"/>
      <c r="EI108" s="1561"/>
      <c r="EJ108" s="1561"/>
      <c r="EK108" s="1561"/>
      <c r="EL108" s="1561"/>
      <c r="EM108" s="1561"/>
      <c r="EN108" s="1561"/>
      <c r="EO108" s="1561"/>
      <c r="EP108" s="1561"/>
      <c r="EQ108" s="1561"/>
      <c r="ER108" s="1561"/>
      <c r="ES108" s="1561"/>
      <c r="ET108" s="1561"/>
      <c r="EU108" s="1561"/>
      <c r="EV108" s="1561"/>
      <c r="EW108" s="1561"/>
      <c r="EX108" s="1561"/>
      <c r="EY108" s="1561"/>
      <c r="EZ108" s="1561"/>
      <c r="FA108" s="1561"/>
      <c r="FB108" s="1561"/>
      <c r="FC108" s="1561"/>
      <c r="FD108" s="1561"/>
      <c r="FE108" s="1561"/>
      <c r="FF108" s="1561"/>
      <c r="FG108" s="1561"/>
      <c r="FH108" s="1561"/>
      <c r="FI108" s="1561"/>
      <c r="FJ108" s="1561"/>
      <c r="FK108" s="1561"/>
      <c r="FL108" s="1561"/>
      <c r="FM108" s="1561"/>
      <c r="FN108" s="1561"/>
      <c r="FO108" s="1561"/>
      <c r="FP108" s="1561"/>
      <c r="FQ108" s="1561"/>
      <c r="FR108" s="1561"/>
      <c r="FS108" s="1561"/>
      <c r="FT108" s="1561"/>
      <c r="FU108" s="1561"/>
      <c r="FV108" s="1561"/>
      <c r="FW108" s="1561"/>
      <c r="FX108" s="1561"/>
      <c r="FY108" s="1561"/>
      <c r="FZ108" s="1561"/>
      <c r="GA108" s="1561"/>
      <c r="GB108" s="1561"/>
      <c r="GC108" s="1561"/>
      <c r="GD108" s="1561"/>
      <c r="GE108" s="1561"/>
      <c r="GF108" s="1561"/>
      <c r="GG108" s="1561"/>
      <c r="GH108" s="1561"/>
      <c r="GI108" s="1561"/>
      <c r="GJ108" s="1561"/>
      <c r="GK108" s="1561"/>
      <c r="GL108" s="1561"/>
      <c r="GM108" s="1561"/>
      <c r="GN108" s="1561"/>
      <c r="GO108" s="1561"/>
      <c r="GP108" s="1561"/>
      <c r="GQ108" s="1561"/>
      <c r="GR108" s="1561"/>
      <c r="GS108" s="1561"/>
      <c r="GT108" s="1561"/>
      <c r="GU108" s="1561"/>
      <c r="GV108" s="1561"/>
      <c r="GW108" s="1561"/>
      <c r="GX108" s="1561"/>
      <c r="GY108" s="1561"/>
      <c r="GZ108" s="1561"/>
      <c r="HA108" s="1561"/>
      <c r="HB108" s="1561"/>
      <c r="HC108" s="1561"/>
      <c r="HD108" s="1561"/>
      <c r="HE108" s="1561"/>
      <c r="HF108" s="1561"/>
      <c r="HG108" s="1561"/>
      <c r="HH108" s="1561"/>
      <c r="HI108" s="1561"/>
      <c r="HJ108" s="1561"/>
      <c r="HK108" s="1561"/>
      <c r="HL108" s="1561"/>
      <c r="HM108" s="1561"/>
      <c r="HN108" s="1561"/>
      <c r="HO108" s="1561"/>
      <c r="HP108" s="1561"/>
      <c r="HQ108" s="1561"/>
      <c r="HR108" s="1561"/>
      <c r="HS108" s="1561"/>
      <c r="HT108" s="1561"/>
      <c r="HU108" s="1561"/>
      <c r="HV108" s="1561"/>
      <c r="HW108" s="1561"/>
      <c r="HX108" s="1561"/>
      <c r="HY108" s="1561"/>
      <c r="HZ108" s="1561"/>
      <c r="IA108" s="1561"/>
      <c r="IB108" s="1561"/>
      <c r="IC108" s="1561"/>
      <c r="ID108" s="1561"/>
      <c r="IE108" s="1561"/>
      <c r="IF108" s="1561"/>
      <c r="IG108" s="1561"/>
      <c r="IH108" s="1561"/>
      <c r="II108" s="1561"/>
      <c r="IJ108" s="1561"/>
      <c r="IK108" s="1561"/>
      <c r="IL108" s="1561"/>
      <c r="IM108" s="1561"/>
      <c r="IN108" s="1561"/>
      <c r="IO108" s="1561"/>
      <c r="IP108" s="1561"/>
      <c r="IQ108" s="1561"/>
      <c r="IR108" s="1561"/>
      <c r="IS108" s="1561"/>
      <c r="IT108" s="1561"/>
      <c r="IU108" s="1561"/>
    </row>
    <row r="109" spans="1:255">
      <c r="A109" s="2183">
        <v>37</v>
      </c>
      <c r="B109" s="1543" t="s">
        <v>5782</v>
      </c>
      <c r="C109" s="1543" t="s">
        <v>4822</v>
      </c>
      <c r="D109" s="1543"/>
      <c r="E109" s="1906"/>
      <c r="F109" s="1542"/>
      <c r="G109" s="1543"/>
      <c r="H109" s="1543"/>
      <c r="I109" s="1543"/>
      <c r="J109" s="1543"/>
      <c r="K109" s="1878"/>
      <c r="L109" s="1878"/>
      <c r="M109" s="1917">
        <v>37</v>
      </c>
      <c r="N109" s="1542"/>
      <c r="O109" s="1878"/>
      <c r="P109" s="1878"/>
      <c r="Q109" s="1878">
        <v>44307622</v>
      </c>
      <c r="R109" s="1878">
        <f t="shared" si="1"/>
        <v>44307622</v>
      </c>
      <c r="S109" s="1917">
        <v>37</v>
      </c>
      <c r="T109" s="1561"/>
      <c r="U109" s="1561"/>
      <c r="V109" s="1561"/>
      <c r="W109" s="1561"/>
      <c r="X109" s="1561"/>
      <c r="Y109" s="1561"/>
      <c r="Z109" s="1561"/>
      <c r="AA109" s="1561"/>
      <c r="AB109" s="1561"/>
      <c r="AC109" s="1561"/>
      <c r="AD109" s="1561"/>
      <c r="AE109" s="1561"/>
      <c r="AF109" s="1561"/>
      <c r="AG109" s="1561"/>
      <c r="AH109" s="1561"/>
      <c r="AI109" s="1561"/>
      <c r="AJ109" s="1561"/>
      <c r="AK109" s="1561"/>
      <c r="AL109" s="1561"/>
      <c r="AM109" s="1561"/>
      <c r="AN109" s="1561"/>
      <c r="AO109" s="1561"/>
      <c r="AP109" s="1561"/>
      <c r="AQ109" s="1561"/>
      <c r="AR109" s="1561"/>
      <c r="AS109" s="1561"/>
      <c r="AT109" s="1561"/>
      <c r="AU109" s="1561"/>
      <c r="AV109" s="1561"/>
      <c r="AW109" s="1561"/>
      <c r="AX109" s="1561"/>
      <c r="AY109" s="1561"/>
      <c r="AZ109" s="1561"/>
      <c r="BA109" s="1561"/>
      <c r="BB109" s="1561"/>
      <c r="BC109" s="1561"/>
      <c r="BD109" s="1561"/>
      <c r="BE109" s="1561"/>
      <c r="BF109" s="1561"/>
      <c r="BG109" s="1561"/>
      <c r="BH109" s="1561"/>
      <c r="BI109" s="1561"/>
      <c r="BJ109" s="1561"/>
      <c r="BK109" s="1561"/>
      <c r="BL109" s="1561"/>
      <c r="BM109" s="1561"/>
      <c r="BN109" s="1561"/>
      <c r="BO109" s="1561"/>
      <c r="BP109" s="1561"/>
      <c r="BQ109" s="1561"/>
      <c r="BR109" s="1561"/>
      <c r="BS109" s="1561"/>
      <c r="BT109" s="1561"/>
      <c r="BU109" s="1561"/>
      <c r="BV109" s="1561"/>
      <c r="BW109" s="1561"/>
      <c r="BX109" s="1561"/>
      <c r="BY109" s="1561"/>
      <c r="BZ109" s="1561"/>
      <c r="CA109" s="1561"/>
      <c r="CB109" s="1561"/>
      <c r="CC109" s="1561"/>
      <c r="CD109" s="1561"/>
      <c r="CE109" s="1561"/>
      <c r="CF109" s="1561"/>
      <c r="CG109" s="1561"/>
      <c r="CH109" s="1561"/>
      <c r="CI109" s="1561"/>
      <c r="CJ109" s="1561"/>
      <c r="CK109" s="1561"/>
      <c r="CL109" s="1561"/>
      <c r="CM109" s="1561"/>
      <c r="CN109" s="1561"/>
      <c r="CO109" s="1561"/>
      <c r="CP109" s="1561"/>
      <c r="CQ109" s="1561"/>
      <c r="CR109" s="1561"/>
      <c r="CS109" s="1561"/>
      <c r="CT109" s="1561"/>
      <c r="CU109" s="1561"/>
      <c r="CV109" s="1561"/>
      <c r="CW109" s="1561"/>
      <c r="CX109" s="1561"/>
      <c r="CY109" s="1561"/>
      <c r="CZ109" s="1561"/>
      <c r="DA109" s="1561"/>
      <c r="DB109" s="1561"/>
      <c r="DC109" s="1561"/>
      <c r="DD109" s="1561"/>
      <c r="DE109" s="1561"/>
      <c r="DF109" s="1561"/>
      <c r="DG109" s="1561"/>
      <c r="DH109" s="1561"/>
      <c r="DI109" s="1561"/>
      <c r="DJ109" s="1561"/>
      <c r="DK109" s="1561"/>
      <c r="DL109" s="1561"/>
      <c r="DM109" s="1561"/>
      <c r="DN109" s="1561"/>
      <c r="DO109" s="1561"/>
      <c r="DP109" s="1561"/>
      <c r="DQ109" s="1561"/>
      <c r="DR109" s="1561"/>
      <c r="DS109" s="1561"/>
      <c r="DT109" s="1561"/>
      <c r="DU109" s="1561"/>
      <c r="DV109" s="1561"/>
      <c r="DW109" s="1561"/>
      <c r="DX109" s="1561"/>
      <c r="DY109" s="1561"/>
      <c r="DZ109" s="1561"/>
      <c r="EA109" s="1561"/>
      <c r="EB109" s="1561"/>
      <c r="EC109" s="1561"/>
      <c r="ED109" s="1561"/>
      <c r="EE109" s="1561"/>
      <c r="EF109" s="1561"/>
      <c r="EG109" s="1561"/>
      <c r="EH109" s="1561"/>
      <c r="EI109" s="1561"/>
      <c r="EJ109" s="1561"/>
      <c r="EK109" s="1561"/>
      <c r="EL109" s="1561"/>
      <c r="EM109" s="1561"/>
      <c r="EN109" s="1561"/>
      <c r="EO109" s="1561"/>
      <c r="EP109" s="1561"/>
      <c r="EQ109" s="1561"/>
      <c r="ER109" s="1561"/>
      <c r="ES109" s="1561"/>
      <c r="ET109" s="1561"/>
      <c r="EU109" s="1561"/>
      <c r="EV109" s="1561"/>
      <c r="EW109" s="1561"/>
      <c r="EX109" s="1561"/>
      <c r="EY109" s="1561"/>
      <c r="EZ109" s="1561"/>
      <c r="FA109" s="1561"/>
      <c r="FB109" s="1561"/>
      <c r="FC109" s="1561"/>
      <c r="FD109" s="1561"/>
      <c r="FE109" s="1561"/>
      <c r="FF109" s="1561"/>
      <c r="FG109" s="1561"/>
      <c r="FH109" s="1561"/>
      <c r="FI109" s="1561"/>
      <c r="FJ109" s="1561"/>
      <c r="FK109" s="1561"/>
      <c r="FL109" s="1561"/>
      <c r="FM109" s="1561"/>
      <c r="FN109" s="1561"/>
      <c r="FO109" s="1561"/>
      <c r="FP109" s="1561"/>
      <c r="FQ109" s="1561"/>
      <c r="FR109" s="1561"/>
      <c r="FS109" s="1561"/>
      <c r="FT109" s="1561"/>
      <c r="FU109" s="1561"/>
      <c r="FV109" s="1561"/>
      <c r="FW109" s="1561"/>
      <c r="FX109" s="1561"/>
      <c r="FY109" s="1561"/>
      <c r="FZ109" s="1561"/>
      <c r="GA109" s="1561"/>
      <c r="GB109" s="1561"/>
      <c r="GC109" s="1561"/>
      <c r="GD109" s="1561"/>
      <c r="GE109" s="1561"/>
      <c r="GF109" s="1561"/>
      <c r="GG109" s="1561"/>
      <c r="GH109" s="1561"/>
      <c r="GI109" s="1561"/>
      <c r="GJ109" s="1561"/>
      <c r="GK109" s="1561"/>
      <c r="GL109" s="1561"/>
      <c r="GM109" s="1561"/>
      <c r="GN109" s="1561"/>
      <c r="GO109" s="1561"/>
      <c r="GP109" s="1561"/>
      <c r="GQ109" s="1561"/>
      <c r="GR109" s="1561"/>
      <c r="GS109" s="1561"/>
      <c r="GT109" s="1561"/>
      <c r="GU109" s="1561"/>
      <c r="GV109" s="1561"/>
      <c r="GW109" s="1561"/>
      <c r="GX109" s="1561"/>
      <c r="GY109" s="1561"/>
      <c r="GZ109" s="1561"/>
      <c r="HA109" s="1561"/>
      <c r="HB109" s="1561"/>
      <c r="HC109" s="1561"/>
      <c r="HD109" s="1561"/>
      <c r="HE109" s="1561"/>
      <c r="HF109" s="1561"/>
      <c r="HG109" s="1561"/>
      <c r="HH109" s="1561"/>
      <c r="HI109" s="1561"/>
      <c r="HJ109" s="1561"/>
      <c r="HK109" s="1561"/>
      <c r="HL109" s="1561"/>
      <c r="HM109" s="1561"/>
      <c r="HN109" s="1561"/>
      <c r="HO109" s="1561"/>
      <c r="HP109" s="1561"/>
      <c r="HQ109" s="1561"/>
      <c r="HR109" s="1561"/>
      <c r="HS109" s="1561"/>
      <c r="HT109" s="1561"/>
      <c r="HU109" s="1561"/>
      <c r="HV109" s="1561"/>
      <c r="HW109" s="1561"/>
      <c r="HX109" s="1561"/>
      <c r="HY109" s="1561"/>
      <c r="HZ109" s="1561"/>
      <c r="IA109" s="1561"/>
      <c r="IB109" s="1561"/>
      <c r="IC109" s="1561"/>
      <c r="ID109" s="1561"/>
      <c r="IE109" s="1561"/>
      <c r="IF109" s="1561"/>
      <c r="IG109" s="1561"/>
      <c r="IH109" s="1561"/>
      <c r="II109" s="1561"/>
      <c r="IJ109" s="1561"/>
      <c r="IK109" s="1561"/>
      <c r="IL109" s="1561"/>
      <c r="IM109" s="1561"/>
      <c r="IN109" s="1561"/>
      <c r="IO109" s="1561"/>
      <c r="IP109" s="1561"/>
      <c r="IQ109" s="1561"/>
      <c r="IR109" s="1561"/>
      <c r="IS109" s="1561"/>
      <c r="IT109" s="1561"/>
      <c r="IU109" s="1561"/>
    </row>
    <row r="110" spans="1:255">
      <c r="A110" s="2183">
        <v>38</v>
      </c>
      <c r="B110" s="1543"/>
      <c r="C110" s="1543"/>
      <c r="D110" s="1543"/>
      <c r="E110" s="1906"/>
      <c r="F110" s="1542"/>
      <c r="G110" s="1543"/>
      <c r="H110" s="1543"/>
      <c r="I110" s="1543"/>
      <c r="J110" s="1543"/>
      <c r="K110" s="1878"/>
      <c r="L110" s="1878"/>
      <c r="M110" s="1917">
        <v>38</v>
      </c>
      <c r="N110" s="1542"/>
      <c r="O110" s="1878"/>
      <c r="P110" s="1878"/>
      <c r="Q110" s="1878"/>
      <c r="R110" s="1878">
        <f t="shared" si="1"/>
        <v>0</v>
      </c>
      <c r="S110" s="1917">
        <v>38</v>
      </c>
      <c r="T110" s="1561"/>
      <c r="U110" s="1561"/>
      <c r="V110" s="1561"/>
      <c r="W110" s="1561"/>
      <c r="X110" s="1561"/>
      <c r="Y110" s="1561"/>
      <c r="Z110" s="1561"/>
      <c r="AA110" s="1561"/>
      <c r="AB110" s="1561"/>
      <c r="AC110" s="1561"/>
      <c r="AD110" s="1561"/>
      <c r="AE110" s="1561"/>
      <c r="AF110" s="1561"/>
      <c r="AG110" s="1561"/>
      <c r="AH110" s="1561"/>
      <c r="AI110" s="1561"/>
      <c r="AJ110" s="1561"/>
      <c r="AK110" s="1561"/>
      <c r="AL110" s="1561"/>
      <c r="AM110" s="1561"/>
      <c r="AN110" s="1561"/>
      <c r="AO110" s="1561"/>
      <c r="AP110" s="1561"/>
      <c r="AQ110" s="1561"/>
      <c r="AR110" s="1561"/>
      <c r="AS110" s="1561"/>
      <c r="AT110" s="1561"/>
      <c r="AU110" s="1561"/>
      <c r="AV110" s="1561"/>
      <c r="AW110" s="1561"/>
      <c r="AX110" s="1561"/>
      <c r="AY110" s="1561"/>
      <c r="AZ110" s="1561"/>
      <c r="BA110" s="1561"/>
      <c r="BB110" s="1561"/>
      <c r="BC110" s="1561"/>
      <c r="BD110" s="1561"/>
      <c r="BE110" s="1561"/>
      <c r="BF110" s="1561"/>
      <c r="BG110" s="1561"/>
      <c r="BH110" s="1561"/>
      <c r="BI110" s="1561"/>
      <c r="BJ110" s="1561"/>
      <c r="BK110" s="1561"/>
      <c r="BL110" s="1561"/>
      <c r="BM110" s="1561"/>
      <c r="BN110" s="1561"/>
      <c r="BO110" s="1561"/>
      <c r="BP110" s="1561"/>
      <c r="BQ110" s="1561"/>
      <c r="BR110" s="1561"/>
      <c r="BS110" s="1561"/>
      <c r="BT110" s="1561"/>
      <c r="BU110" s="1561"/>
      <c r="BV110" s="1561"/>
      <c r="BW110" s="1561"/>
      <c r="BX110" s="1561"/>
      <c r="BY110" s="1561"/>
      <c r="BZ110" s="1561"/>
      <c r="CA110" s="1561"/>
      <c r="CB110" s="1561"/>
      <c r="CC110" s="1561"/>
      <c r="CD110" s="1561"/>
      <c r="CE110" s="1561"/>
      <c r="CF110" s="1561"/>
      <c r="CG110" s="1561"/>
      <c r="CH110" s="1561"/>
      <c r="CI110" s="1561"/>
      <c r="CJ110" s="1561"/>
      <c r="CK110" s="1561"/>
      <c r="CL110" s="1561"/>
      <c r="CM110" s="1561"/>
      <c r="CN110" s="1561"/>
      <c r="CO110" s="1561"/>
      <c r="CP110" s="1561"/>
      <c r="CQ110" s="1561"/>
      <c r="CR110" s="1561"/>
      <c r="CS110" s="1561"/>
      <c r="CT110" s="1561"/>
      <c r="CU110" s="1561"/>
      <c r="CV110" s="1561"/>
      <c r="CW110" s="1561"/>
      <c r="CX110" s="1561"/>
      <c r="CY110" s="1561"/>
      <c r="CZ110" s="1561"/>
      <c r="DA110" s="1561"/>
      <c r="DB110" s="1561"/>
      <c r="DC110" s="1561"/>
      <c r="DD110" s="1561"/>
      <c r="DE110" s="1561"/>
      <c r="DF110" s="1561"/>
      <c r="DG110" s="1561"/>
      <c r="DH110" s="1561"/>
      <c r="DI110" s="1561"/>
      <c r="DJ110" s="1561"/>
      <c r="DK110" s="1561"/>
      <c r="DL110" s="1561"/>
      <c r="DM110" s="1561"/>
      <c r="DN110" s="1561"/>
      <c r="DO110" s="1561"/>
      <c r="DP110" s="1561"/>
      <c r="DQ110" s="1561"/>
      <c r="DR110" s="1561"/>
      <c r="DS110" s="1561"/>
      <c r="DT110" s="1561"/>
      <c r="DU110" s="1561"/>
      <c r="DV110" s="1561"/>
      <c r="DW110" s="1561"/>
      <c r="DX110" s="1561"/>
      <c r="DY110" s="1561"/>
      <c r="DZ110" s="1561"/>
      <c r="EA110" s="1561"/>
      <c r="EB110" s="1561"/>
      <c r="EC110" s="1561"/>
      <c r="ED110" s="1561"/>
      <c r="EE110" s="1561"/>
      <c r="EF110" s="1561"/>
      <c r="EG110" s="1561"/>
      <c r="EH110" s="1561"/>
      <c r="EI110" s="1561"/>
      <c r="EJ110" s="1561"/>
      <c r="EK110" s="1561"/>
      <c r="EL110" s="1561"/>
      <c r="EM110" s="1561"/>
      <c r="EN110" s="1561"/>
      <c r="EO110" s="1561"/>
      <c r="EP110" s="1561"/>
      <c r="EQ110" s="1561"/>
      <c r="ER110" s="1561"/>
      <c r="ES110" s="1561"/>
      <c r="ET110" s="1561"/>
      <c r="EU110" s="1561"/>
      <c r="EV110" s="1561"/>
      <c r="EW110" s="1561"/>
      <c r="EX110" s="1561"/>
      <c r="EY110" s="1561"/>
      <c r="EZ110" s="1561"/>
      <c r="FA110" s="1561"/>
      <c r="FB110" s="1561"/>
      <c r="FC110" s="1561"/>
      <c r="FD110" s="1561"/>
      <c r="FE110" s="1561"/>
      <c r="FF110" s="1561"/>
      <c r="FG110" s="1561"/>
      <c r="FH110" s="1561"/>
      <c r="FI110" s="1561"/>
      <c r="FJ110" s="1561"/>
      <c r="FK110" s="1561"/>
      <c r="FL110" s="1561"/>
      <c r="FM110" s="1561"/>
      <c r="FN110" s="1561"/>
      <c r="FO110" s="1561"/>
      <c r="FP110" s="1561"/>
      <c r="FQ110" s="1561"/>
      <c r="FR110" s="1561"/>
      <c r="FS110" s="1561"/>
      <c r="FT110" s="1561"/>
      <c r="FU110" s="1561"/>
      <c r="FV110" s="1561"/>
      <c r="FW110" s="1561"/>
      <c r="FX110" s="1561"/>
      <c r="FY110" s="1561"/>
      <c r="FZ110" s="1561"/>
      <c r="GA110" s="1561"/>
      <c r="GB110" s="1561"/>
      <c r="GC110" s="1561"/>
      <c r="GD110" s="1561"/>
      <c r="GE110" s="1561"/>
      <c r="GF110" s="1561"/>
      <c r="GG110" s="1561"/>
      <c r="GH110" s="1561"/>
      <c r="GI110" s="1561"/>
      <c r="GJ110" s="1561"/>
      <c r="GK110" s="1561"/>
      <c r="GL110" s="1561"/>
      <c r="GM110" s="1561"/>
      <c r="GN110" s="1561"/>
      <c r="GO110" s="1561"/>
      <c r="GP110" s="1561"/>
      <c r="GQ110" s="1561"/>
      <c r="GR110" s="1561"/>
      <c r="GS110" s="1561"/>
      <c r="GT110" s="1561"/>
      <c r="GU110" s="1561"/>
      <c r="GV110" s="1561"/>
      <c r="GW110" s="1561"/>
      <c r="GX110" s="1561"/>
      <c r="GY110" s="1561"/>
      <c r="GZ110" s="1561"/>
      <c r="HA110" s="1561"/>
      <c r="HB110" s="1561"/>
      <c r="HC110" s="1561"/>
      <c r="HD110" s="1561"/>
      <c r="HE110" s="1561"/>
      <c r="HF110" s="1561"/>
      <c r="HG110" s="1561"/>
      <c r="HH110" s="1561"/>
      <c r="HI110" s="1561"/>
      <c r="HJ110" s="1561"/>
      <c r="HK110" s="1561"/>
      <c r="HL110" s="1561"/>
      <c r="HM110" s="1561"/>
      <c r="HN110" s="1561"/>
      <c r="HO110" s="1561"/>
      <c r="HP110" s="1561"/>
      <c r="HQ110" s="1561"/>
      <c r="HR110" s="1561"/>
      <c r="HS110" s="1561"/>
      <c r="HT110" s="1561"/>
      <c r="HU110" s="1561"/>
      <c r="HV110" s="1561"/>
      <c r="HW110" s="1561"/>
      <c r="HX110" s="1561"/>
      <c r="HY110" s="1561"/>
      <c r="HZ110" s="1561"/>
      <c r="IA110" s="1561"/>
      <c r="IB110" s="1561"/>
      <c r="IC110" s="1561"/>
      <c r="ID110" s="1561"/>
      <c r="IE110" s="1561"/>
      <c r="IF110" s="1561"/>
      <c r="IG110" s="1561"/>
      <c r="IH110" s="1561"/>
      <c r="II110" s="1561"/>
      <c r="IJ110" s="1561"/>
      <c r="IK110" s="1561"/>
      <c r="IL110" s="1561"/>
      <c r="IM110" s="1561"/>
      <c r="IN110" s="1561"/>
      <c r="IO110" s="1561"/>
      <c r="IP110" s="1561"/>
      <c r="IQ110" s="1561"/>
      <c r="IR110" s="1561"/>
      <c r="IS110" s="1561"/>
      <c r="IT110" s="1561"/>
      <c r="IU110" s="1561"/>
    </row>
    <row r="111" spans="1:255">
      <c r="A111" s="2183">
        <v>39</v>
      </c>
      <c r="B111" s="1543"/>
      <c r="C111" s="1543"/>
      <c r="D111" s="1543"/>
      <c r="E111" s="1906"/>
      <c r="F111" s="1542"/>
      <c r="G111" s="1543"/>
      <c r="H111" s="1543"/>
      <c r="I111" s="1543"/>
      <c r="J111" s="1543"/>
      <c r="K111" s="1878"/>
      <c r="L111" s="1878"/>
      <c r="M111" s="1917">
        <v>39</v>
      </c>
      <c r="N111" s="1542"/>
      <c r="O111" s="1878"/>
      <c r="P111" s="1878"/>
      <c r="Q111" s="1878"/>
      <c r="R111" s="1878">
        <f t="shared" si="1"/>
        <v>0</v>
      </c>
      <c r="S111" s="1917">
        <v>39</v>
      </c>
      <c r="T111" s="1561"/>
      <c r="U111" s="1561"/>
      <c r="V111" s="1561"/>
      <c r="W111" s="1561"/>
      <c r="X111" s="1561"/>
      <c r="Y111" s="1561"/>
      <c r="Z111" s="1561"/>
      <c r="AA111" s="1561"/>
      <c r="AB111" s="1561"/>
      <c r="AC111" s="1561"/>
      <c r="AD111" s="1561"/>
      <c r="AE111" s="1561"/>
      <c r="AF111" s="1561"/>
      <c r="AG111" s="1561"/>
      <c r="AH111" s="1561"/>
      <c r="AI111" s="1561"/>
      <c r="AJ111" s="1561"/>
      <c r="AK111" s="1561"/>
      <c r="AL111" s="1561"/>
      <c r="AM111" s="1561"/>
      <c r="AN111" s="1561"/>
      <c r="AO111" s="1561"/>
      <c r="AP111" s="1561"/>
      <c r="AQ111" s="1561"/>
      <c r="AR111" s="1561"/>
      <c r="AS111" s="1561"/>
      <c r="AT111" s="1561"/>
      <c r="AU111" s="1561"/>
      <c r="AV111" s="1561"/>
      <c r="AW111" s="1561"/>
      <c r="AX111" s="1561"/>
      <c r="AY111" s="1561"/>
      <c r="AZ111" s="1561"/>
      <c r="BA111" s="1561"/>
      <c r="BB111" s="1561"/>
      <c r="BC111" s="1561"/>
      <c r="BD111" s="1561"/>
      <c r="BE111" s="1561"/>
      <c r="BF111" s="1561"/>
      <c r="BG111" s="1561"/>
      <c r="BH111" s="1561"/>
      <c r="BI111" s="1561"/>
      <c r="BJ111" s="1561"/>
      <c r="BK111" s="1561"/>
      <c r="BL111" s="1561"/>
      <c r="BM111" s="1561"/>
      <c r="BN111" s="1561"/>
      <c r="BO111" s="1561"/>
      <c r="BP111" s="1561"/>
      <c r="BQ111" s="1561"/>
      <c r="BR111" s="1561"/>
      <c r="BS111" s="1561"/>
      <c r="BT111" s="1561"/>
      <c r="BU111" s="1561"/>
      <c r="BV111" s="1561"/>
      <c r="BW111" s="1561"/>
      <c r="BX111" s="1561"/>
      <c r="BY111" s="1561"/>
      <c r="BZ111" s="1561"/>
      <c r="CA111" s="1561"/>
      <c r="CB111" s="1561"/>
      <c r="CC111" s="1561"/>
      <c r="CD111" s="1561"/>
      <c r="CE111" s="1561"/>
      <c r="CF111" s="1561"/>
      <c r="CG111" s="1561"/>
      <c r="CH111" s="1561"/>
      <c r="CI111" s="1561"/>
      <c r="CJ111" s="1561"/>
      <c r="CK111" s="1561"/>
      <c r="CL111" s="1561"/>
      <c r="CM111" s="1561"/>
      <c r="CN111" s="1561"/>
      <c r="CO111" s="1561"/>
      <c r="CP111" s="1561"/>
      <c r="CQ111" s="1561"/>
      <c r="CR111" s="1561"/>
      <c r="CS111" s="1561"/>
      <c r="CT111" s="1561"/>
      <c r="CU111" s="1561"/>
      <c r="CV111" s="1561"/>
      <c r="CW111" s="1561"/>
      <c r="CX111" s="1561"/>
      <c r="CY111" s="1561"/>
      <c r="CZ111" s="1561"/>
      <c r="DA111" s="1561"/>
      <c r="DB111" s="1561"/>
      <c r="DC111" s="1561"/>
      <c r="DD111" s="1561"/>
      <c r="DE111" s="1561"/>
      <c r="DF111" s="1561"/>
      <c r="DG111" s="1561"/>
      <c r="DH111" s="1561"/>
      <c r="DI111" s="1561"/>
      <c r="DJ111" s="1561"/>
      <c r="DK111" s="1561"/>
      <c r="DL111" s="1561"/>
      <c r="DM111" s="1561"/>
      <c r="DN111" s="1561"/>
      <c r="DO111" s="1561"/>
      <c r="DP111" s="1561"/>
      <c r="DQ111" s="1561"/>
      <c r="DR111" s="1561"/>
      <c r="DS111" s="1561"/>
      <c r="DT111" s="1561"/>
      <c r="DU111" s="1561"/>
      <c r="DV111" s="1561"/>
      <c r="DW111" s="1561"/>
      <c r="DX111" s="1561"/>
      <c r="DY111" s="1561"/>
      <c r="DZ111" s="1561"/>
      <c r="EA111" s="1561"/>
      <c r="EB111" s="1561"/>
      <c r="EC111" s="1561"/>
      <c r="ED111" s="1561"/>
      <c r="EE111" s="1561"/>
      <c r="EF111" s="1561"/>
      <c r="EG111" s="1561"/>
      <c r="EH111" s="1561"/>
      <c r="EI111" s="1561"/>
      <c r="EJ111" s="1561"/>
      <c r="EK111" s="1561"/>
      <c r="EL111" s="1561"/>
      <c r="EM111" s="1561"/>
      <c r="EN111" s="1561"/>
      <c r="EO111" s="1561"/>
      <c r="EP111" s="1561"/>
      <c r="EQ111" s="1561"/>
      <c r="ER111" s="1561"/>
      <c r="ES111" s="1561"/>
      <c r="ET111" s="1561"/>
      <c r="EU111" s="1561"/>
      <c r="EV111" s="1561"/>
      <c r="EW111" s="1561"/>
      <c r="EX111" s="1561"/>
      <c r="EY111" s="1561"/>
      <c r="EZ111" s="1561"/>
      <c r="FA111" s="1561"/>
      <c r="FB111" s="1561"/>
      <c r="FC111" s="1561"/>
      <c r="FD111" s="1561"/>
      <c r="FE111" s="1561"/>
      <c r="FF111" s="1561"/>
      <c r="FG111" s="1561"/>
      <c r="FH111" s="1561"/>
      <c r="FI111" s="1561"/>
      <c r="FJ111" s="1561"/>
      <c r="FK111" s="1561"/>
      <c r="FL111" s="1561"/>
      <c r="FM111" s="1561"/>
      <c r="FN111" s="1561"/>
      <c r="FO111" s="1561"/>
      <c r="FP111" s="1561"/>
      <c r="FQ111" s="1561"/>
      <c r="FR111" s="1561"/>
      <c r="FS111" s="1561"/>
      <c r="FT111" s="1561"/>
      <c r="FU111" s="1561"/>
      <c r="FV111" s="1561"/>
      <c r="FW111" s="1561"/>
      <c r="FX111" s="1561"/>
      <c r="FY111" s="1561"/>
      <c r="FZ111" s="1561"/>
      <c r="GA111" s="1561"/>
      <c r="GB111" s="1561"/>
      <c r="GC111" s="1561"/>
      <c r="GD111" s="1561"/>
      <c r="GE111" s="1561"/>
      <c r="GF111" s="1561"/>
      <c r="GG111" s="1561"/>
      <c r="GH111" s="1561"/>
      <c r="GI111" s="1561"/>
      <c r="GJ111" s="1561"/>
      <c r="GK111" s="1561"/>
      <c r="GL111" s="1561"/>
      <c r="GM111" s="1561"/>
      <c r="GN111" s="1561"/>
      <c r="GO111" s="1561"/>
      <c r="GP111" s="1561"/>
      <c r="GQ111" s="1561"/>
      <c r="GR111" s="1561"/>
      <c r="GS111" s="1561"/>
      <c r="GT111" s="1561"/>
      <c r="GU111" s="1561"/>
      <c r="GV111" s="1561"/>
      <c r="GW111" s="1561"/>
      <c r="GX111" s="1561"/>
      <c r="GY111" s="1561"/>
      <c r="GZ111" s="1561"/>
      <c r="HA111" s="1561"/>
      <c r="HB111" s="1561"/>
      <c r="HC111" s="1561"/>
      <c r="HD111" s="1561"/>
      <c r="HE111" s="1561"/>
      <c r="HF111" s="1561"/>
      <c r="HG111" s="1561"/>
      <c r="HH111" s="1561"/>
      <c r="HI111" s="1561"/>
      <c r="HJ111" s="1561"/>
      <c r="HK111" s="1561"/>
      <c r="HL111" s="1561"/>
      <c r="HM111" s="1561"/>
      <c r="HN111" s="1561"/>
      <c r="HO111" s="1561"/>
      <c r="HP111" s="1561"/>
      <c r="HQ111" s="1561"/>
      <c r="HR111" s="1561"/>
      <c r="HS111" s="1561"/>
      <c r="HT111" s="1561"/>
      <c r="HU111" s="1561"/>
      <c r="HV111" s="1561"/>
      <c r="HW111" s="1561"/>
      <c r="HX111" s="1561"/>
      <c r="HY111" s="1561"/>
      <c r="HZ111" s="1561"/>
      <c r="IA111" s="1561"/>
      <c r="IB111" s="1561"/>
      <c r="IC111" s="1561"/>
      <c r="ID111" s="1561"/>
      <c r="IE111" s="1561"/>
      <c r="IF111" s="1561"/>
      <c r="IG111" s="1561"/>
      <c r="IH111" s="1561"/>
      <c r="II111" s="1561"/>
      <c r="IJ111" s="1561"/>
      <c r="IK111" s="1561"/>
      <c r="IL111" s="1561"/>
      <c r="IM111" s="1561"/>
      <c r="IN111" s="1561"/>
      <c r="IO111" s="1561"/>
      <c r="IP111" s="1561"/>
      <c r="IQ111" s="1561"/>
      <c r="IR111" s="1561"/>
      <c r="IS111" s="1561"/>
      <c r="IT111" s="1561"/>
      <c r="IU111" s="1561"/>
    </row>
    <row r="112" spans="1:255">
      <c r="A112" s="2183">
        <v>40</v>
      </c>
      <c r="B112" s="1543"/>
      <c r="C112" s="1543"/>
      <c r="D112" s="1543"/>
      <c r="E112" s="1906"/>
      <c r="F112" s="1542"/>
      <c r="G112" s="1543"/>
      <c r="H112" s="1543"/>
      <c r="I112" s="1543"/>
      <c r="J112" s="1543"/>
      <c r="K112" s="1878"/>
      <c r="L112" s="1878"/>
      <c r="M112" s="1917">
        <v>40</v>
      </c>
      <c r="N112" s="1542"/>
      <c r="O112" s="1878"/>
      <c r="P112" s="1878"/>
      <c r="Q112" s="1878"/>
      <c r="R112" s="1878">
        <f t="shared" si="1"/>
        <v>0</v>
      </c>
      <c r="S112" s="1917">
        <v>40</v>
      </c>
      <c r="T112" s="1561"/>
      <c r="U112" s="1561"/>
      <c r="V112" s="1561"/>
      <c r="W112" s="1561"/>
      <c r="X112" s="1561"/>
      <c r="Y112" s="1561"/>
      <c r="Z112" s="1561"/>
      <c r="AA112" s="1561"/>
      <c r="AB112" s="1561"/>
      <c r="AC112" s="1561"/>
      <c r="AD112" s="1561"/>
      <c r="AE112" s="1561"/>
      <c r="AF112" s="1561"/>
      <c r="AG112" s="1561"/>
      <c r="AH112" s="1561"/>
      <c r="AI112" s="1561"/>
      <c r="AJ112" s="1561"/>
      <c r="AK112" s="1561"/>
      <c r="AL112" s="1561"/>
      <c r="AM112" s="1561"/>
      <c r="AN112" s="1561"/>
      <c r="AO112" s="1561"/>
      <c r="AP112" s="1561"/>
      <c r="AQ112" s="1561"/>
      <c r="AR112" s="1561"/>
      <c r="AS112" s="1561"/>
      <c r="AT112" s="1561"/>
      <c r="AU112" s="1561"/>
      <c r="AV112" s="1561"/>
      <c r="AW112" s="1561"/>
      <c r="AX112" s="1561"/>
      <c r="AY112" s="1561"/>
      <c r="AZ112" s="1561"/>
      <c r="BA112" s="1561"/>
      <c r="BB112" s="1561"/>
      <c r="BC112" s="1561"/>
      <c r="BD112" s="1561"/>
      <c r="BE112" s="1561"/>
      <c r="BF112" s="1561"/>
      <c r="BG112" s="1561"/>
      <c r="BH112" s="1561"/>
      <c r="BI112" s="1561"/>
      <c r="BJ112" s="1561"/>
      <c r="BK112" s="1561"/>
      <c r="BL112" s="1561"/>
      <c r="BM112" s="1561"/>
      <c r="BN112" s="1561"/>
      <c r="BO112" s="1561"/>
      <c r="BP112" s="1561"/>
      <c r="BQ112" s="1561"/>
      <c r="BR112" s="1561"/>
      <c r="BS112" s="1561"/>
      <c r="BT112" s="1561"/>
      <c r="BU112" s="1561"/>
      <c r="BV112" s="1561"/>
      <c r="BW112" s="1561"/>
      <c r="BX112" s="1561"/>
      <c r="BY112" s="1561"/>
      <c r="BZ112" s="1561"/>
      <c r="CA112" s="1561"/>
      <c r="CB112" s="1561"/>
      <c r="CC112" s="1561"/>
      <c r="CD112" s="1561"/>
      <c r="CE112" s="1561"/>
      <c r="CF112" s="1561"/>
      <c r="CG112" s="1561"/>
      <c r="CH112" s="1561"/>
      <c r="CI112" s="1561"/>
      <c r="CJ112" s="1561"/>
      <c r="CK112" s="1561"/>
      <c r="CL112" s="1561"/>
      <c r="CM112" s="1561"/>
      <c r="CN112" s="1561"/>
      <c r="CO112" s="1561"/>
      <c r="CP112" s="1561"/>
      <c r="CQ112" s="1561"/>
      <c r="CR112" s="1561"/>
      <c r="CS112" s="1561"/>
      <c r="CT112" s="1561"/>
      <c r="CU112" s="1561"/>
      <c r="CV112" s="1561"/>
      <c r="CW112" s="1561"/>
      <c r="CX112" s="1561"/>
      <c r="CY112" s="1561"/>
      <c r="CZ112" s="1561"/>
      <c r="DA112" s="1561"/>
      <c r="DB112" s="1561"/>
      <c r="DC112" s="1561"/>
      <c r="DD112" s="1561"/>
      <c r="DE112" s="1561"/>
      <c r="DF112" s="1561"/>
      <c r="DG112" s="1561"/>
      <c r="DH112" s="1561"/>
      <c r="DI112" s="1561"/>
      <c r="DJ112" s="1561"/>
      <c r="DK112" s="1561"/>
      <c r="DL112" s="1561"/>
      <c r="DM112" s="1561"/>
      <c r="DN112" s="1561"/>
      <c r="DO112" s="1561"/>
      <c r="DP112" s="1561"/>
      <c r="DQ112" s="1561"/>
      <c r="DR112" s="1561"/>
      <c r="DS112" s="1561"/>
      <c r="DT112" s="1561"/>
      <c r="DU112" s="1561"/>
      <c r="DV112" s="1561"/>
      <c r="DW112" s="1561"/>
      <c r="DX112" s="1561"/>
      <c r="DY112" s="1561"/>
      <c r="DZ112" s="1561"/>
      <c r="EA112" s="1561"/>
      <c r="EB112" s="1561"/>
      <c r="EC112" s="1561"/>
      <c r="ED112" s="1561"/>
      <c r="EE112" s="1561"/>
      <c r="EF112" s="1561"/>
      <c r="EG112" s="1561"/>
      <c r="EH112" s="1561"/>
      <c r="EI112" s="1561"/>
      <c r="EJ112" s="1561"/>
      <c r="EK112" s="1561"/>
      <c r="EL112" s="1561"/>
      <c r="EM112" s="1561"/>
      <c r="EN112" s="1561"/>
      <c r="EO112" s="1561"/>
      <c r="EP112" s="1561"/>
      <c r="EQ112" s="1561"/>
      <c r="ER112" s="1561"/>
      <c r="ES112" s="1561"/>
      <c r="ET112" s="1561"/>
      <c r="EU112" s="1561"/>
      <c r="EV112" s="1561"/>
      <c r="EW112" s="1561"/>
      <c r="EX112" s="1561"/>
      <c r="EY112" s="1561"/>
      <c r="EZ112" s="1561"/>
      <c r="FA112" s="1561"/>
      <c r="FB112" s="1561"/>
      <c r="FC112" s="1561"/>
      <c r="FD112" s="1561"/>
      <c r="FE112" s="1561"/>
      <c r="FF112" s="1561"/>
      <c r="FG112" s="1561"/>
      <c r="FH112" s="1561"/>
      <c r="FI112" s="1561"/>
      <c r="FJ112" s="1561"/>
      <c r="FK112" s="1561"/>
      <c r="FL112" s="1561"/>
      <c r="FM112" s="1561"/>
      <c r="FN112" s="1561"/>
      <c r="FO112" s="1561"/>
      <c r="FP112" s="1561"/>
      <c r="FQ112" s="1561"/>
      <c r="FR112" s="1561"/>
      <c r="FS112" s="1561"/>
      <c r="FT112" s="1561"/>
      <c r="FU112" s="1561"/>
      <c r="FV112" s="1561"/>
      <c r="FW112" s="1561"/>
      <c r="FX112" s="1561"/>
      <c r="FY112" s="1561"/>
      <c r="FZ112" s="1561"/>
      <c r="GA112" s="1561"/>
      <c r="GB112" s="1561"/>
      <c r="GC112" s="1561"/>
      <c r="GD112" s="1561"/>
      <c r="GE112" s="1561"/>
      <c r="GF112" s="1561"/>
      <c r="GG112" s="1561"/>
      <c r="GH112" s="1561"/>
      <c r="GI112" s="1561"/>
      <c r="GJ112" s="1561"/>
      <c r="GK112" s="1561"/>
      <c r="GL112" s="1561"/>
      <c r="GM112" s="1561"/>
      <c r="GN112" s="1561"/>
      <c r="GO112" s="1561"/>
      <c r="GP112" s="1561"/>
      <c r="GQ112" s="1561"/>
      <c r="GR112" s="1561"/>
      <c r="GS112" s="1561"/>
      <c r="GT112" s="1561"/>
      <c r="GU112" s="1561"/>
      <c r="GV112" s="1561"/>
      <c r="GW112" s="1561"/>
      <c r="GX112" s="1561"/>
      <c r="GY112" s="1561"/>
      <c r="GZ112" s="1561"/>
      <c r="HA112" s="1561"/>
      <c r="HB112" s="1561"/>
      <c r="HC112" s="1561"/>
      <c r="HD112" s="1561"/>
      <c r="HE112" s="1561"/>
      <c r="HF112" s="1561"/>
      <c r="HG112" s="1561"/>
      <c r="HH112" s="1561"/>
      <c r="HI112" s="1561"/>
      <c r="HJ112" s="1561"/>
      <c r="HK112" s="1561"/>
      <c r="HL112" s="1561"/>
      <c r="HM112" s="1561"/>
      <c r="HN112" s="1561"/>
      <c r="HO112" s="1561"/>
      <c r="HP112" s="1561"/>
      <c r="HQ112" s="1561"/>
      <c r="HR112" s="1561"/>
      <c r="HS112" s="1561"/>
      <c r="HT112" s="1561"/>
      <c r="HU112" s="1561"/>
      <c r="HV112" s="1561"/>
      <c r="HW112" s="1561"/>
      <c r="HX112" s="1561"/>
      <c r="HY112" s="1561"/>
      <c r="HZ112" s="1561"/>
      <c r="IA112" s="1561"/>
      <c r="IB112" s="1561"/>
      <c r="IC112" s="1561"/>
      <c r="ID112" s="1561"/>
      <c r="IE112" s="1561"/>
      <c r="IF112" s="1561"/>
      <c r="IG112" s="1561"/>
      <c r="IH112" s="1561"/>
      <c r="II112" s="1561"/>
      <c r="IJ112" s="1561"/>
      <c r="IK112" s="1561"/>
      <c r="IL112" s="1561"/>
      <c r="IM112" s="1561"/>
      <c r="IN112" s="1561"/>
      <c r="IO112" s="1561"/>
      <c r="IP112" s="1561"/>
      <c r="IQ112" s="1561"/>
      <c r="IR112" s="1561"/>
      <c r="IS112" s="1561"/>
      <c r="IT112" s="1561"/>
      <c r="IU112" s="1561"/>
    </row>
    <row r="113" spans="1:255">
      <c r="A113" s="2183">
        <v>41</v>
      </c>
      <c r="B113" s="1543"/>
      <c r="C113" s="1543"/>
      <c r="D113" s="1543"/>
      <c r="E113" s="1906"/>
      <c r="F113" s="1542"/>
      <c r="G113" s="1543"/>
      <c r="H113" s="1543"/>
      <c r="I113" s="1543"/>
      <c r="J113" s="1543"/>
      <c r="K113" s="1878"/>
      <c r="L113" s="1878"/>
      <c r="M113" s="1917">
        <v>41</v>
      </c>
      <c r="N113" s="1542"/>
      <c r="O113" s="1878"/>
      <c r="P113" s="1878"/>
      <c r="Q113" s="1878"/>
      <c r="R113" s="1878">
        <f t="shared" si="1"/>
        <v>0</v>
      </c>
      <c r="S113" s="1917">
        <v>41</v>
      </c>
      <c r="T113" s="1561"/>
      <c r="U113" s="1561"/>
      <c r="V113" s="1561"/>
      <c r="W113" s="1561"/>
      <c r="X113" s="1561"/>
      <c r="Y113" s="1561"/>
      <c r="Z113" s="1561"/>
      <c r="AA113" s="1561"/>
      <c r="AB113" s="1561"/>
      <c r="AC113" s="1561"/>
      <c r="AD113" s="1561"/>
      <c r="AE113" s="1561"/>
      <c r="AF113" s="1561"/>
      <c r="AG113" s="1561"/>
      <c r="AH113" s="1561"/>
      <c r="AI113" s="1561"/>
      <c r="AJ113" s="1561"/>
      <c r="AK113" s="1561"/>
      <c r="AL113" s="1561"/>
      <c r="AM113" s="1561"/>
      <c r="AN113" s="1561"/>
      <c r="AO113" s="1561"/>
      <c r="AP113" s="1561"/>
      <c r="AQ113" s="1561"/>
      <c r="AR113" s="1561"/>
      <c r="AS113" s="1561"/>
      <c r="AT113" s="1561"/>
      <c r="AU113" s="1561"/>
      <c r="AV113" s="1561"/>
      <c r="AW113" s="1561"/>
      <c r="AX113" s="1561"/>
      <c r="AY113" s="1561"/>
      <c r="AZ113" s="1561"/>
      <c r="BA113" s="1561"/>
      <c r="BB113" s="1561"/>
      <c r="BC113" s="1561"/>
      <c r="BD113" s="1561"/>
      <c r="BE113" s="1561"/>
      <c r="BF113" s="1561"/>
      <c r="BG113" s="1561"/>
      <c r="BH113" s="1561"/>
      <c r="BI113" s="1561"/>
      <c r="BJ113" s="1561"/>
      <c r="BK113" s="1561"/>
      <c r="BL113" s="1561"/>
      <c r="BM113" s="1561"/>
      <c r="BN113" s="1561"/>
      <c r="BO113" s="1561"/>
      <c r="BP113" s="1561"/>
      <c r="BQ113" s="1561"/>
      <c r="BR113" s="1561"/>
      <c r="BS113" s="1561"/>
      <c r="BT113" s="1561"/>
      <c r="BU113" s="1561"/>
      <c r="BV113" s="1561"/>
      <c r="BW113" s="1561"/>
      <c r="BX113" s="1561"/>
      <c r="BY113" s="1561"/>
      <c r="BZ113" s="1561"/>
      <c r="CA113" s="1561"/>
      <c r="CB113" s="1561"/>
      <c r="CC113" s="1561"/>
      <c r="CD113" s="1561"/>
      <c r="CE113" s="1561"/>
      <c r="CF113" s="1561"/>
      <c r="CG113" s="1561"/>
      <c r="CH113" s="1561"/>
      <c r="CI113" s="1561"/>
      <c r="CJ113" s="1561"/>
      <c r="CK113" s="1561"/>
      <c r="CL113" s="1561"/>
      <c r="CM113" s="1561"/>
      <c r="CN113" s="1561"/>
      <c r="CO113" s="1561"/>
      <c r="CP113" s="1561"/>
      <c r="CQ113" s="1561"/>
      <c r="CR113" s="1561"/>
      <c r="CS113" s="1561"/>
      <c r="CT113" s="1561"/>
      <c r="CU113" s="1561"/>
      <c r="CV113" s="1561"/>
      <c r="CW113" s="1561"/>
      <c r="CX113" s="1561"/>
      <c r="CY113" s="1561"/>
      <c r="CZ113" s="1561"/>
      <c r="DA113" s="1561"/>
      <c r="DB113" s="1561"/>
      <c r="DC113" s="1561"/>
      <c r="DD113" s="1561"/>
      <c r="DE113" s="1561"/>
      <c r="DF113" s="1561"/>
      <c r="DG113" s="1561"/>
      <c r="DH113" s="1561"/>
      <c r="DI113" s="1561"/>
      <c r="DJ113" s="1561"/>
      <c r="DK113" s="1561"/>
      <c r="DL113" s="1561"/>
      <c r="DM113" s="1561"/>
      <c r="DN113" s="1561"/>
      <c r="DO113" s="1561"/>
      <c r="DP113" s="1561"/>
      <c r="DQ113" s="1561"/>
      <c r="DR113" s="1561"/>
      <c r="DS113" s="1561"/>
      <c r="DT113" s="1561"/>
      <c r="DU113" s="1561"/>
      <c r="DV113" s="1561"/>
      <c r="DW113" s="1561"/>
      <c r="DX113" s="1561"/>
      <c r="DY113" s="1561"/>
      <c r="DZ113" s="1561"/>
      <c r="EA113" s="1561"/>
      <c r="EB113" s="1561"/>
      <c r="EC113" s="1561"/>
      <c r="ED113" s="1561"/>
      <c r="EE113" s="1561"/>
      <c r="EF113" s="1561"/>
      <c r="EG113" s="1561"/>
      <c r="EH113" s="1561"/>
      <c r="EI113" s="1561"/>
      <c r="EJ113" s="1561"/>
      <c r="EK113" s="1561"/>
      <c r="EL113" s="1561"/>
      <c r="EM113" s="1561"/>
      <c r="EN113" s="1561"/>
      <c r="EO113" s="1561"/>
      <c r="EP113" s="1561"/>
      <c r="EQ113" s="1561"/>
      <c r="ER113" s="1561"/>
      <c r="ES113" s="1561"/>
      <c r="ET113" s="1561"/>
      <c r="EU113" s="1561"/>
      <c r="EV113" s="1561"/>
      <c r="EW113" s="1561"/>
      <c r="EX113" s="1561"/>
      <c r="EY113" s="1561"/>
      <c r="EZ113" s="1561"/>
      <c r="FA113" s="1561"/>
      <c r="FB113" s="1561"/>
      <c r="FC113" s="1561"/>
      <c r="FD113" s="1561"/>
      <c r="FE113" s="1561"/>
      <c r="FF113" s="1561"/>
      <c r="FG113" s="1561"/>
      <c r="FH113" s="1561"/>
      <c r="FI113" s="1561"/>
      <c r="FJ113" s="1561"/>
      <c r="FK113" s="1561"/>
      <c r="FL113" s="1561"/>
      <c r="FM113" s="1561"/>
      <c r="FN113" s="1561"/>
      <c r="FO113" s="1561"/>
      <c r="FP113" s="1561"/>
      <c r="FQ113" s="1561"/>
      <c r="FR113" s="1561"/>
      <c r="FS113" s="1561"/>
      <c r="FT113" s="1561"/>
      <c r="FU113" s="1561"/>
      <c r="FV113" s="1561"/>
      <c r="FW113" s="1561"/>
      <c r="FX113" s="1561"/>
      <c r="FY113" s="1561"/>
      <c r="FZ113" s="1561"/>
      <c r="GA113" s="1561"/>
      <c r="GB113" s="1561"/>
      <c r="GC113" s="1561"/>
      <c r="GD113" s="1561"/>
      <c r="GE113" s="1561"/>
      <c r="GF113" s="1561"/>
      <c r="GG113" s="1561"/>
      <c r="GH113" s="1561"/>
      <c r="GI113" s="1561"/>
      <c r="GJ113" s="1561"/>
      <c r="GK113" s="1561"/>
      <c r="GL113" s="1561"/>
      <c r="GM113" s="1561"/>
      <c r="GN113" s="1561"/>
      <c r="GO113" s="1561"/>
      <c r="GP113" s="1561"/>
      <c r="GQ113" s="1561"/>
      <c r="GR113" s="1561"/>
      <c r="GS113" s="1561"/>
      <c r="GT113" s="1561"/>
      <c r="GU113" s="1561"/>
      <c r="GV113" s="1561"/>
      <c r="GW113" s="1561"/>
      <c r="GX113" s="1561"/>
      <c r="GY113" s="1561"/>
      <c r="GZ113" s="1561"/>
      <c r="HA113" s="1561"/>
      <c r="HB113" s="1561"/>
      <c r="HC113" s="1561"/>
      <c r="HD113" s="1561"/>
      <c r="HE113" s="1561"/>
      <c r="HF113" s="1561"/>
      <c r="HG113" s="1561"/>
      <c r="HH113" s="1561"/>
      <c r="HI113" s="1561"/>
      <c r="HJ113" s="1561"/>
      <c r="HK113" s="1561"/>
      <c r="HL113" s="1561"/>
      <c r="HM113" s="1561"/>
      <c r="HN113" s="1561"/>
      <c r="HO113" s="1561"/>
      <c r="HP113" s="1561"/>
      <c r="HQ113" s="1561"/>
      <c r="HR113" s="1561"/>
      <c r="HS113" s="1561"/>
      <c r="HT113" s="1561"/>
      <c r="HU113" s="1561"/>
      <c r="HV113" s="1561"/>
      <c r="HW113" s="1561"/>
      <c r="HX113" s="1561"/>
      <c r="HY113" s="1561"/>
      <c r="HZ113" s="1561"/>
      <c r="IA113" s="1561"/>
      <c r="IB113" s="1561"/>
      <c r="IC113" s="1561"/>
      <c r="ID113" s="1561"/>
      <c r="IE113" s="1561"/>
      <c r="IF113" s="1561"/>
      <c r="IG113" s="1561"/>
      <c r="IH113" s="1561"/>
      <c r="II113" s="1561"/>
      <c r="IJ113" s="1561"/>
      <c r="IK113" s="1561"/>
      <c r="IL113" s="1561"/>
      <c r="IM113" s="1561"/>
      <c r="IN113" s="1561"/>
      <c r="IO113" s="1561"/>
      <c r="IP113" s="1561"/>
      <c r="IQ113" s="1561"/>
      <c r="IR113" s="1561"/>
      <c r="IS113" s="1561"/>
      <c r="IT113" s="1561"/>
      <c r="IU113" s="1561"/>
    </row>
    <row r="114" spans="1:255">
      <c r="A114" s="2183">
        <v>42</v>
      </c>
      <c r="B114" s="1543"/>
      <c r="C114" s="1543"/>
      <c r="D114" s="1543"/>
      <c r="E114" s="1906"/>
      <c r="F114" s="1542"/>
      <c r="G114" s="1543"/>
      <c r="H114" s="1543"/>
      <c r="I114" s="1543"/>
      <c r="J114" s="1543"/>
      <c r="K114" s="1878"/>
      <c r="L114" s="1878"/>
      <c r="M114" s="1917">
        <v>42</v>
      </c>
      <c r="N114" s="1542"/>
      <c r="O114" s="1878"/>
      <c r="P114" s="1878"/>
      <c r="Q114" s="1878"/>
      <c r="R114" s="1878">
        <f t="shared" si="1"/>
        <v>0</v>
      </c>
      <c r="S114" s="1917">
        <v>42</v>
      </c>
      <c r="T114" s="1561"/>
      <c r="U114" s="1561"/>
      <c r="V114" s="1561"/>
      <c r="W114" s="1561"/>
      <c r="X114" s="1561"/>
      <c r="Y114" s="1561"/>
      <c r="Z114" s="1561"/>
      <c r="AA114" s="1561"/>
      <c r="AB114" s="1561"/>
      <c r="AC114" s="1561"/>
      <c r="AD114" s="1561"/>
      <c r="AE114" s="1561"/>
      <c r="AF114" s="1561"/>
      <c r="AG114" s="1561"/>
      <c r="AH114" s="1561"/>
      <c r="AI114" s="1561"/>
      <c r="AJ114" s="1561"/>
      <c r="AK114" s="1561"/>
      <c r="AL114" s="1561"/>
      <c r="AM114" s="1561"/>
      <c r="AN114" s="1561"/>
      <c r="AO114" s="1561"/>
      <c r="AP114" s="1561"/>
      <c r="AQ114" s="1561"/>
      <c r="AR114" s="1561"/>
      <c r="AS114" s="1561"/>
      <c r="AT114" s="1561"/>
      <c r="AU114" s="1561"/>
      <c r="AV114" s="1561"/>
      <c r="AW114" s="1561"/>
      <c r="AX114" s="1561"/>
      <c r="AY114" s="1561"/>
      <c r="AZ114" s="1561"/>
      <c r="BA114" s="1561"/>
      <c r="BB114" s="1561"/>
      <c r="BC114" s="1561"/>
      <c r="BD114" s="1561"/>
      <c r="BE114" s="1561"/>
      <c r="BF114" s="1561"/>
      <c r="BG114" s="1561"/>
      <c r="BH114" s="1561"/>
      <c r="BI114" s="1561"/>
      <c r="BJ114" s="1561"/>
      <c r="BK114" s="1561"/>
      <c r="BL114" s="1561"/>
      <c r="BM114" s="1561"/>
      <c r="BN114" s="1561"/>
      <c r="BO114" s="1561"/>
      <c r="BP114" s="1561"/>
      <c r="BQ114" s="1561"/>
      <c r="BR114" s="1561"/>
      <c r="BS114" s="1561"/>
      <c r="BT114" s="1561"/>
      <c r="BU114" s="1561"/>
      <c r="BV114" s="1561"/>
      <c r="BW114" s="1561"/>
      <c r="BX114" s="1561"/>
      <c r="BY114" s="1561"/>
      <c r="BZ114" s="1561"/>
      <c r="CA114" s="1561"/>
      <c r="CB114" s="1561"/>
      <c r="CC114" s="1561"/>
      <c r="CD114" s="1561"/>
      <c r="CE114" s="1561"/>
      <c r="CF114" s="1561"/>
      <c r="CG114" s="1561"/>
      <c r="CH114" s="1561"/>
      <c r="CI114" s="1561"/>
      <c r="CJ114" s="1561"/>
      <c r="CK114" s="1561"/>
      <c r="CL114" s="1561"/>
      <c r="CM114" s="1561"/>
      <c r="CN114" s="1561"/>
      <c r="CO114" s="1561"/>
      <c r="CP114" s="1561"/>
      <c r="CQ114" s="1561"/>
      <c r="CR114" s="1561"/>
      <c r="CS114" s="1561"/>
      <c r="CT114" s="1561"/>
      <c r="CU114" s="1561"/>
      <c r="CV114" s="1561"/>
      <c r="CW114" s="1561"/>
      <c r="CX114" s="1561"/>
      <c r="CY114" s="1561"/>
      <c r="CZ114" s="1561"/>
      <c r="DA114" s="1561"/>
      <c r="DB114" s="1561"/>
      <c r="DC114" s="1561"/>
      <c r="DD114" s="1561"/>
      <c r="DE114" s="1561"/>
      <c r="DF114" s="1561"/>
      <c r="DG114" s="1561"/>
      <c r="DH114" s="1561"/>
      <c r="DI114" s="1561"/>
      <c r="DJ114" s="1561"/>
      <c r="DK114" s="1561"/>
      <c r="DL114" s="1561"/>
      <c r="DM114" s="1561"/>
      <c r="DN114" s="1561"/>
      <c r="DO114" s="1561"/>
      <c r="DP114" s="1561"/>
      <c r="DQ114" s="1561"/>
      <c r="DR114" s="1561"/>
      <c r="DS114" s="1561"/>
      <c r="DT114" s="1561"/>
      <c r="DU114" s="1561"/>
      <c r="DV114" s="1561"/>
      <c r="DW114" s="1561"/>
      <c r="DX114" s="1561"/>
      <c r="DY114" s="1561"/>
      <c r="DZ114" s="1561"/>
      <c r="EA114" s="1561"/>
      <c r="EB114" s="1561"/>
      <c r="EC114" s="1561"/>
      <c r="ED114" s="1561"/>
      <c r="EE114" s="1561"/>
      <c r="EF114" s="1561"/>
      <c r="EG114" s="1561"/>
      <c r="EH114" s="1561"/>
      <c r="EI114" s="1561"/>
      <c r="EJ114" s="1561"/>
      <c r="EK114" s="1561"/>
      <c r="EL114" s="1561"/>
      <c r="EM114" s="1561"/>
      <c r="EN114" s="1561"/>
      <c r="EO114" s="1561"/>
      <c r="EP114" s="1561"/>
      <c r="EQ114" s="1561"/>
      <c r="ER114" s="1561"/>
      <c r="ES114" s="1561"/>
      <c r="ET114" s="1561"/>
      <c r="EU114" s="1561"/>
      <c r="EV114" s="1561"/>
      <c r="EW114" s="1561"/>
      <c r="EX114" s="1561"/>
      <c r="EY114" s="1561"/>
      <c r="EZ114" s="1561"/>
      <c r="FA114" s="1561"/>
      <c r="FB114" s="1561"/>
      <c r="FC114" s="1561"/>
      <c r="FD114" s="1561"/>
      <c r="FE114" s="1561"/>
      <c r="FF114" s="1561"/>
      <c r="FG114" s="1561"/>
      <c r="FH114" s="1561"/>
      <c r="FI114" s="1561"/>
      <c r="FJ114" s="1561"/>
      <c r="FK114" s="1561"/>
      <c r="FL114" s="1561"/>
      <c r="FM114" s="1561"/>
      <c r="FN114" s="1561"/>
      <c r="FO114" s="1561"/>
      <c r="FP114" s="1561"/>
      <c r="FQ114" s="1561"/>
      <c r="FR114" s="1561"/>
      <c r="FS114" s="1561"/>
      <c r="FT114" s="1561"/>
      <c r="FU114" s="1561"/>
      <c r="FV114" s="1561"/>
      <c r="FW114" s="1561"/>
      <c r="FX114" s="1561"/>
      <c r="FY114" s="1561"/>
      <c r="FZ114" s="1561"/>
      <c r="GA114" s="1561"/>
      <c r="GB114" s="1561"/>
      <c r="GC114" s="1561"/>
      <c r="GD114" s="1561"/>
      <c r="GE114" s="1561"/>
      <c r="GF114" s="1561"/>
      <c r="GG114" s="1561"/>
      <c r="GH114" s="1561"/>
      <c r="GI114" s="1561"/>
      <c r="GJ114" s="1561"/>
      <c r="GK114" s="1561"/>
      <c r="GL114" s="1561"/>
      <c r="GM114" s="1561"/>
      <c r="GN114" s="1561"/>
      <c r="GO114" s="1561"/>
      <c r="GP114" s="1561"/>
      <c r="GQ114" s="1561"/>
      <c r="GR114" s="1561"/>
      <c r="GS114" s="1561"/>
      <c r="GT114" s="1561"/>
      <c r="GU114" s="1561"/>
      <c r="GV114" s="1561"/>
      <c r="GW114" s="1561"/>
      <c r="GX114" s="1561"/>
      <c r="GY114" s="1561"/>
      <c r="GZ114" s="1561"/>
      <c r="HA114" s="1561"/>
      <c r="HB114" s="1561"/>
      <c r="HC114" s="1561"/>
      <c r="HD114" s="1561"/>
      <c r="HE114" s="1561"/>
      <c r="HF114" s="1561"/>
      <c r="HG114" s="1561"/>
      <c r="HH114" s="1561"/>
      <c r="HI114" s="1561"/>
      <c r="HJ114" s="1561"/>
      <c r="HK114" s="1561"/>
      <c r="HL114" s="1561"/>
      <c r="HM114" s="1561"/>
      <c r="HN114" s="1561"/>
      <c r="HO114" s="1561"/>
      <c r="HP114" s="1561"/>
      <c r="HQ114" s="1561"/>
      <c r="HR114" s="1561"/>
      <c r="HS114" s="1561"/>
      <c r="HT114" s="1561"/>
      <c r="HU114" s="1561"/>
      <c r="HV114" s="1561"/>
      <c r="HW114" s="1561"/>
      <c r="HX114" s="1561"/>
      <c r="HY114" s="1561"/>
      <c r="HZ114" s="1561"/>
      <c r="IA114" s="1561"/>
      <c r="IB114" s="1561"/>
      <c r="IC114" s="1561"/>
      <c r="ID114" s="1561"/>
      <c r="IE114" s="1561"/>
      <c r="IF114" s="1561"/>
      <c r="IG114" s="1561"/>
      <c r="IH114" s="1561"/>
      <c r="II114" s="1561"/>
      <c r="IJ114" s="1561"/>
      <c r="IK114" s="1561"/>
      <c r="IL114" s="1561"/>
      <c r="IM114" s="1561"/>
      <c r="IN114" s="1561"/>
      <c r="IO114" s="1561"/>
      <c r="IP114" s="1561"/>
      <c r="IQ114" s="1561"/>
      <c r="IR114" s="1561"/>
      <c r="IS114" s="1561"/>
      <c r="IT114" s="1561"/>
      <c r="IU114" s="1561"/>
    </row>
    <row r="115" spans="1:255">
      <c r="A115" s="2183">
        <v>43</v>
      </c>
      <c r="B115" s="1543"/>
      <c r="C115" s="1543"/>
      <c r="D115" s="1543"/>
      <c r="E115" s="1906"/>
      <c r="F115" s="1542"/>
      <c r="G115" s="1543"/>
      <c r="H115" s="1543"/>
      <c r="I115" s="1543"/>
      <c r="J115" s="1543"/>
      <c r="K115" s="1878"/>
      <c r="L115" s="1878"/>
      <c r="M115" s="1917">
        <v>43</v>
      </c>
      <c r="N115" s="1542"/>
      <c r="O115" s="1878"/>
      <c r="P115" s="1878"/>
      <c r="Q115" s="1878"/>
      <c r="R115" s="1878">
        <f t="shared" si="1"/>
        <v>0</v>
      </c>
      <c r="S115" s="1917">
        <v>43</v>
      </c>
      <c r="T115" s="1561"/>
      <c r="U115" s="1561"/>
      <c r="V115" s="1561"/>
      <c r="W115" s="1561"/>
      <c r="X115" s="1561"/>
      <c r="Y115" s="1561"/>
      <c r="Z115" s="1561"/>
      <c r="AA115" s="1561"/>
      <c r="AB115" s="1561"/>
      <c r="AC115" s="1561"/>
      <c r="AD115" s="1561"/>
      <c r="AE115" s="1561"/>
      <c r="AF115" s="1561"/>
      <c r="AG115" s="1561"/>
      <c r="AH115" s="1561"/>
      <c r="AI115" s="1561"/>
      <c r="AJ115" s="1561"/>
      <c r="AK115" s="1561"/>
      <c r="AL115" s="1561"/>
      <c r="AM115" s="1561"/>
      <c r="AN115" s="1561"/>
      <c r="AO115" s="1561"/>
      <c r="AP115" s="1561"/>
      <c r="AQ115" s="1561"/>
      <c r="AR115" s="1561"/>
      <c r="AS115" s="1561"/>
      <c r="AT115" s="1561"/>
      <c r="AU115" s="1561"/>
      <c r="AV115" s="1561"/>
      <c r="AW115" s="1561"/>
      <c r="AX115" s="1561"/>
      <c r="AY115" s="1561"/>
      <c r="AZ115" s="1561"/>
      <c r="BA115" s="1561"/>
      <c r="BB115" s="1561"/>
      <c r="BC115" s="1561"/>
      <c r="BD115" s="1561"/>
      <c r="BE115" s="1561"/>
      <c r="BF115" s="1561"/>
      <c r="BG115" s="1561"/>
      <c r="BH115" s="1561"/>
      <c r="BI115" s="1561"/>
      <c r="BJ115" s="1561"/>
      <c r="BK115" s="1561"/>
      <c r="BL115" s="1561"/>
      <c r="BM115" s="1561"/>
      <c r="BN115" s="1561"/>
      <c r="BO115" s="1561"/>
      <c r="BP115" s="1561"/>
      <c r="BQ115" s="1561"/>
      <c r="BR115" s="1561"/>
      <c r="BS115" s="1561"/>
      <c r="BT115" s="1561"/>
      <c r="BU115" s="1561"/>
      <c r="BV115" s="1561"/>
      <c r="BW115" s="1561"/>
      <c r="BX115" s="1561"/>
      <c r="BY115" s="1561"/>
      <c r="BZ115" s="1561"/>
      <c r="CA115" s="1561"/>
      <c r="CB115" s="1561"/>
      <c r="CC115" s="1561"/>
      <c r="CD115" s="1561"/>
      <c r="CE115" s="1561"/>
      <c r="CF115" s="1561"/>
      <c r="CG115" s="1561"/>
      <c r="CH115" s="1561"/>
      <c r="CI115" s="1561"/>
      <c r="CJ115" s="1561"/>
      <c r="CK115" s="1561"/>
      <c r="CL115" s="1561"/>
      <c r="CM115" s="1561"/>
      <c r="CN115" s="1561"/>
      <c r="CO115" s="1561"/>
      <c r="CP115" s="1561"/>
      <c r="CQ115" s="1561"/>
      <c r="CR115" s="1561"/>
      <c r="CS115" s="1561"/>
      <c r="CT115" s="1561"/>
      <c r="CU115" s="1561"/>
      <c r="CV115" s="1561"/>
      <c r="CW115" s="1561"/>
      <c r="CX115" s="1561"/>
      <c r="CY115" s="1561"/>
      <c r="CZ115" s="1561"/>
      <c r="DA115" s="1561"/>
      <c r="DB115" s="1561"/>
      <c r="DC115" s="1561"/>
      <c r="DD115" s="1561"/>
      <c r="DE115" s="1561"/>
      <c r="DF115" s="1561"/>
      <c r="DG115" s="1561"/>
      <c r="DH115" s="1561"/>
      <c r="DI115" s="1561"/>
      <c r="DJ115" s="1561"/>
      <c r="DK115" s="1561"/>
      <c r="DL115" s="1561"/>
      <c r="DM115" s="1561"/>
      <c r="DN115" s="1561"/>
      <c r="DO115" s="1561"/>
      <c r="DP115" s="1561"/>
      <c r="DQ115" s="1561"/>
      <c r="DR115" s="1561"/>
      <c r="DS115" s="1561"/>
      <c r="DT115" s="1561"/>
      <c r="DU115" s="1561"/>
      <c r="DV115" s="1561"/>
      <c r="DW115" s="1561"/>
      <c r="DX115" s="1561"/>
      <c r="DY115" s="1561"/>
      <c r="DZ115" s="1561"/>
      <c r="EA115" s="1561"/>
      <c r="EB115" s="1561"/>
      <c r="EC115" s="1561"/>
      <c r="ED115" s="1561"/>
      <c r="EE115" s="1561"/>
      <c r="EF115" s="1561"/>
      <c r="EG115" s="1561"/>
      <c r="EH115" s="1561"/>
      <c r="EI115" s="1561"/>
      <c r="EJ115" s="1561"/>
      <c r="EK115" s="1561"/>
      <c r="EL115" s="1561"/>
      <c r="EM115" s="1561"/>
      <c r="EN115" s="1561"/>
      <c r="EO115" s="1561"/>
      <c r="EP115" s="1561"/>
      <c r="EQ115" s="1561"/>
      <c r="ER115" s="1561"/>
      <c r="ES115" s="1561"/>
      <c r="ET115" s="1561"/>
      <c r="EU115" s="1561"/>
      <c r="EV115" s="1561"/>
      <c r="EW115" s="1561"/>
      <c r="EX115" s="1561"/>
      <c r="EY115" s="1561"/>
      <c r="EZ115" s="1561"/>
      <c r="FA115" s="1561"/>
      <c r="FB115" s="1561"/>
      <c r="FC115" s="1561"/>
      <c r="FD115" s="1561"/>
      <c r="FE115" s="1561"/>
      <c r="FF115" s="1561"/>
      <c r="FG115" s="1561"/>
      <c r="FH115" s="1561"/>
      <c r="FI115" s="1561"/>
      <c r="FJ115" s="1561"/>
      <c r="FK115" s="1561"/>
      <c r="FL115" s="1561"/>
      <c r="FM115" s="1561"/>
      <c r="FN115" s="1561"/>
      <c r="FO115" s="1561"/>
      <c r="FP115" s="1561"/>
      <c r="FQ115" s="1561"/>
      <c r="FR115" s="1561"/>
      <c r="FS115" s="1561"/>
      <c r="FT115" s="1561"/>
      <c r="FU115" s="1561"/>
      <c r="FV115" s="1561"/>
      <c r="FW115" s="1561"/>
      <c r="FX115" s="1561"/>
      <c r="FY115" s="1561"/>
      <c r="FZ115" s="1561"/>
      <c r="GA115" s="1561"/>
      <c r="GB115" s="1561"/>
      <c r="GC115" s="1561"/>
      <c r="GD115" s="1561"/>
      <c r="GE115" s="1561"/>
      <c r="GF115" s="1561"/>
      <c r="GG115" s="1561"/>
      <c r="GH115" s="1561"/>
      <c r="GI115" s="1561"/>
      <c r="GJ115" s="1561"/>
      <c r="GK115" s="1561"/>
      <c r="GL115" s="1561"/>
      <c r="GM115" s="1561"/>
      <c r="GN115" s="1561"/>
      <c r="GO115" s="1561"/>
      <c r="GP115" s="1561"/>
      <c r="GQ115" s="1561"/>
      <c r="GR115" s="1561"/>
      <c r="GS115" s="1561"/>
      <c r="GT115" s="1561"/>
      <c r="GU115" s="1561"/>
      <c r="GV115" s="1561"/>
      <c r="GW115" s="1561"/>
      <c r="GX115" s="1561"/>
      <c r="GY115" s="1561"/>
      <c r="GZ115" s="1561"/>
      <c r="HA115" s="1561"/>
      <c r="HB115" s="1561"/>
      <c r="HC115" s="1561"/>
      <c r="HD115" s="1561"/>
      <c r="HE115" s="1561"/>
      <c r="HF115" s="1561"/>
      <c r="HG115" s="1561"/>
      <c r="HH115" s="1561"/>
      <c r="HI115" s="1561"/>
      <c r="HJ115" s="1561"/>
      <c r="HK115" s="1561"/>
      <c r="HL115" s="1561"/>
      <c r="HM115" s="1561"/>
      <c r="HN115" s="1561"/>
      <c r="HO115" s="1561"/>
      <c r="HP115" s="1561"/>
      <c r="HQ115" s="1561"/>
      <c r="HR115" s="1561"/>
      <c r="HS115" s="1561"/>
      <c r="HT115" s="1561"/>
      <c r="HU115" s="1561"/>
      <c r="HV115" s="1561"/>
      <c r="HW115" s="1561"/>
      <c r="HX115" s="1561"/>
      <c r="HY115" s="1561"/>
      <c r="HZ115" s="1561"/>
      <c r="IA115" s="1561"/>
      <c r="IB115" s="1561"/>
      <c r="IC115" s="1561"/>
      <c r="ID115" s="1561"/>
      <c r="IE115" s="1561"/>
      <c r="IF115" s="1561"/>
      <c r="IG115" s="1561"/>
      <c r="IH115" s="1561"/>
      <c r="II115" s="1561"/>
      <c r="IJ115" s="1561"/>
      <c r="IK115" s="1561"/>
      <c r="IL115" s="1561"/>
      <c r="IM115" s="1561"/>
      <c r="IN115" s="1561"/>
      <c r="IO115" s="1561"/>
      <c r="IP115" s="1561"/>
      <c r="IQ115" s="1561"/>
      <c r="IR115" s="1561"/>
      <c r="IS115" s="1561"/>
      <c r="IT115" s="1561"/>
      <c r="IU115" s="1561"/>
    </row>
    <row r="116" spans="1:255">
      <c r="A116" s="2183">
        <v>44</v>
      </c>
      <c r="B116" s="1543"/>
      <c r="C116" s="1543"/>
      <c r="D116" s="1543"/>
      <c r="E116" s="1906"/>
      <c r="F116" s="1542"/>
      <c r="G116" s="1543"/>
      <c r="H116" s="1543"/>
      <c r="I116" s="1543"/>
      <c r="J116" s="1543"/>
      <c r="K116" s="1878"/>
      <c r="L116" s="1878"/>
      <c r="M116" s="1917">
        <v>44</v>
      </c>
      <c r="N116" s="1542"/>
      <c r="O116" s="1878"/>
      <c r="P116" s="1878"/>
      <c r="Q116" s="1878"/>
      <c r="R116" s="1878">
        <f t="shared" si="1"/>
        <v>0</v>
      </c>
      <c r="S116" s="1917">
        <v>44</v>
      </c>
      <c r="T116" s="1561"/>
      <c r="U116" s="1561"/>
      <c r="V116" s="1561"/>
      <c r="W116" s="1561"/>
      <c r="X116" s="1561"/>
      <c r="Y116" s="1561"/>
      <c r="Z116" s="1561"/>
      <c r="AA116" s="1561"/>
      <c r="AB116" s="1561"/>
      <c r="AC116" s="1561"/>
      <c r="AD116" s="1561"/>
      <c r="AE116" s="1561"/>
      <c r="AF116" s="1561"/>
      <c r="AG116" s="1561"/>
      <c r="AH116" s="1561"/>
      <c r="AI116" s="1561"/>
      <c r="AJ116" s="1561"/>
      <c r="AK116" s="1561"/>
      <c r="AL116" s="1561"/>
      <c r="AM116" s="1561"/>
      <c r="AN116" s="1561"/>
      <c r="AO116" s="1561"/>
      <c r="AP116" s="1561"/>
      <c r="AQ116" s="1561"/>
      <c r="AR116" s="1561"/>
      <c r="AS116" s="1561"/>
      <c r="AT116" s="1561"/>
      <c r="AU116" s="1561"/>
      <c r="AV116" s="1561"/>
      <c r="AW116" s="1561"/>
      <c r="AX116" s="1561"/>
      <c r="AY116" s="1561"/>
      <c r="AZ116" s="1561"/>
      <c r="BA116" s="1561"/>
      <c r="BB116" s="1561"/>
      <c r="BC116" s="1561"/>
      <c r="BD116" s="1561"/>
      <c r="BE116" s="1561"/>
      <c r="BF116" s="1561"/>
      <c r="BG116" s="1561"/>
      <c r="BH116" s="1561"/>
      <c r="BI116" s="1561"/>
      <c r="BJ116" s="1561"/>
      <c r="BK116" s="1561"/>
      <c r="BL116" s="1561"/>
      <c r="BM116" s="1561"/>
      <c r="BN116" s="1561"/>
      <c r="BO116" s="1561"/>
      <c r="BP116" s="1561"/>
      <c r="BQ116" s="1561"/>
      <c r="BR116" s="1561"/>
      <c r="BS116" s="1561"/>
      <c r="BT116" s="1561"/>
      <c r="BU116" s="1561"/>
      <c r="BV116" s="1561"/>
      <c r="BW116" s="1561"/>
      <c r="BX116" s="1561"/>
      <c r="BY116" s="1561"/>
      <c r="BZ116" s="1561"/>
      <c r="CA116" s="1561"/>
      <c r="CB116" s="1561"/>
      <c r="CC116" s="1561"/>
      <c r="CD116" s="1561"/>
      <c r="CE116" s="1561"/>
      <c r="CF116" s="1561"/>
      <c r="CG116" s="1561"/>
      <c r="CH116" s="1561"/>
      <c r="CI116" s="1561"/>
      <c r="CJ116" s="1561"/>
      <c r="CK116" s="1561"/>
      <c r="CL116" s="1561"/>
      <c r="CM116" s="1561"/>
      <c r="CN116" s="1561"/>
      <c r="CO116" s="1561"/>
      <c r="CP116" s="1561"/>
      <c r="CQ116" s="1561"/>
      <c r="CR116" s="1561"/>
      <c r="CS116" s="1561"/>
      <c r="CT116" s="1561"/>
      <c r="CU116" s="1561"/>
      <c r="CV116" s="1561"/>
      <c r="CW116" s="1561"/>
      <c r="CX116" s="1561"/>
      <c r="CY116" s="1561"/>
      <c r="CZ116" s="1561"/>
      <c r="DA116" s="1561"/>
      <c r="DB116" s="1561"/>
      <c r="DC116" s="1561"/>
      <c r="DD116" s="1561"/>
      <c r="DE116" s="1561"/>
      <c r="DF116" s="1561"/>
      <c r="DG116" s="1561"/>
      <c r="DH116" s="1561"/>
      <c r="DI116" s="1561"/>
      <c r="DJ116" s="1561"/>
      <c r="DK116" s="1561"/>
      <c r="DL116" s="1561"/>
      <c r="DM116" s="1561"/>
      <c r="DN116" s="1561"/>
      <c r="DO116" s="1561"/>
      <c r="DP116" s="1561"/>
      <c r="DQ116" s="1561"/>
      <c r="DR116" s="1561"/>
      <c r="DS116" s="1561"/>
      <c r="DT116" s="1561"/>
      <c r="DU116" s="1561"/>
      <c r="DV116" s="1561"/>
      <c r="DW116" s="1561"/>
      <c r="DX116" s="1561"/>
      <c r="DY116" s="1561"/>
      <c r="DZ116" s="1561"/>
      <c r="EA116" s="1561"/>
      <c r="EB116" s="1561"/>
      <c r="EC116" s="1561"/>
      <c r="ED116" s="1561"/>
      <c r="EE116" s="1561"/>
      <c r="EF116" s="1561"/>
      <c r="EG116" s="1561"/>
      <c r="EH116" s="1561"/>
      <c r="EI116" s="1561"/>
      <c r="EJ116" s="1561"/>
      <c r="EK116" s="1561"/>
      <c r="EL116" s="1561"/>
      <c r="EM116" s="1561"/>
      <c r="EN116" s="1561"/>
      <c r="EO116" s="1561"/>
      <c r="EP116" s="1561"/>
      <c r="EQ116" s="1561"/>
      <c r="ER116" s="1561"/>
      <c r="ES116" s="1561"/>
      <c r="ET116" s="1561"/>
      <c r="EU116" s="1561"/>
      <c r="EV116" s="1561"/>
      <c r="EW116" s="1561"/>
      <c r="EX116" s="1561"/>
      <c r="EY116" s="1561"/>
      <c r="EZ116" s="1561"/>
      <c r="FA116" s="1561"/>
      <c r="FB116" s="1561"/>
      <c r="FC116" s="1561"/>
      <c r="FD116" s="1561"/>
      <c r="FE116" s="1561"/>
      <c r="FF116" s="1561"/>
      <c r="FG116" s="1561"/>
      <c r="FH116" s="1561"/>
      <c r="FI116" s="1561"/>
      <c r="FJ116" s="1561"/>
      <c r="FK116" s="1561"/>
      <c r="FL116" s="1561"/>
      <c r="FM116" s="1561"/>
      <c r="FN116" s="1561"/>
      <c r="FO116" s="1561"/>
      <c r="FP116" s="1561"/>
      <c r="FQ116" s="1561"/>
      <c r="FR116" s="1561"/>
      <c r="FS116" s="1561"/>
      <c r="FT116" s="1561"/>
      <c r="FU116" s="1561"/>
      <c r="FV116" s="1561"/>
      <c r="FW116" s="1561"/>
      <c r="FX116" s="1561"/>
      <c r="FY116" s="1561"/>
      <c r="FZ116" s="1561"/>
      <c r="GA116" s="1561"/>
      <c r="GB116" s="1561"/>
      <c r="GC116" s="1561"/>
      <c r="GD116" s="1561"/>
      <c r="GE116" s="1561"/>
      <c r="GF116" s="1561"/>
      <c r="GG116" s="1561"/>
      <c r="GH116" s="1561"/>
      <c r="GI116" s="1561"/>
      <c r="GJ116" s="1561"/>
      <c r="GK116" s="1561"/>
      <c r="GL116" s="1561"/>
      <c r="GM116" s="1561"/>
      <c r="GN116" s="1561"/>
      <c r="GO116" s="1561"/>
      <c r="GP116" s="1561"/>
      <c r="GQ116" s="1561"/>
      <c r="GR116" s="1561"/>
      <c r="GS116" s="1561"/>
      <c r="GT116" s="1561"/>
      <c r="GU116" s="1561"/>
      <c r="GV116" s="1561"/>
      <c r="GW116" s="1561"/>
      <c r="GX116" s="1561"/>
      <c r="GY116" s="1561"/>
      <c r="GZ116" s="1561"/>
      <c r="HA116" s="1561"/>
      <c r="HB116" s="1561"/>
      <c r="HC116" s="1561"/>
      <c r="HD116" s="1561"/>
      <c r="HE116" s="1561"/>
      <c r="HF116" s="1561"/>
      <c r="HG116" s="1561"/>
      <c r="HH116" s="1561"/>
      <c r="HI116" s="1561"/>
      <c r="HJ116" s="1561"/>
      <c r="HK116" s="1561"/>
      <c r="HL116" s="1561"/>
      <c r="HM116" s="1561"/>
      <c r="HN116" s="1561"/>
      <c r="HO116" s="1561"/>
      <c r="HP116" s="1561"/>
      <c r="HQ116" s="1561"/>
      <c r="HR116" s="1561"/>
      <c r="HS116" s="1561"/>
      <c r="HT116" s="1561"/>
      <c r="HU116" s="1561"/>
      <c r="HV116" s="1561"/>
      <c r="HW116" s="1561"/>
      <c r="HX116" s="1561"/>
      <c r="HY116" s="1561"/>
      <c r="HZ116" s="1561"/>
      <c r="IA116" s="1561"/>
      <c r="IB116" s="1561"/>
      <c r="IC116" s="1561"/>
      <c r="ID116" s="1561"/>
      <c r="IE116" s="1561"/>
      <c r="IF116" s="1561"/>
      <c r="IG116" s="1561"/>
      <c r="IH116" s="1561"/>
      <c r="II116" s="1561"/>
      <c r="IJ116" s="1561"/>
      <c r="IK116" s="1561"/>
      <c r="IL116" s="1561"/>
      <c r="IM116" s="1561"/>
      <c r="IN116" s="1561"/>
      <c r="IO116" s="1561"/>
      <c r="IP116" s="1561"/>
      <c r="IQ116" s="1561"/>
      <c r="IR116" s="1561"/>
      <c r="IS116" s="1561"/>
      <c r="IT116" s="1561"/>
      <c r="IU116" s="1561"/>
    </row>
    <row r="117" spans="1:255">
      <c r="A117" s="2183">
        <v>45</v>
      </c>
      <c r="B117" s="1543"/>
      <c r="C117" s="1543"/>
      <c r="D117" s="1543"/>
      <c r="E117" s="1906"/>
      <c r="F117" s="1542"/>
      <c r="G117" s="1543"/>
      <c r="H117" s="1543"/>
      <c r="I117" s="1543"/>
      <c r="J117" s="1543"/>
      <c r="K117" s="1878"/>
      <c r="L117" s="1878"/>
      <c r="M117" s="1917">
        <v>45</v>
      </c>
      <c r="N117" s="1542"/>
      <c r="O117" s="1878"/>
      <c r="P117" s="1878"/>
      <c r="Q117" s="1878"/>
      <c r="R117" s="1878">
        <f t="shared" si="1"/>
        <v>0</v>
      </c>
      <c r="S117" s="1917">
        <v>45</v>
      </c>
      <c r="T117" s="1561"/>
      <c r="U117" s="1561"/>
      <c r="V117" s="1561"/>
      <c r="W117" s="1561"/>
      <c r="X117" s="1561"/>
      <c r="Y117" s="1561"/>
      <c r="Z117" s="1561"/>
      <c r="AA117" s="1561"/>
      <c r="AB117" s="1561"/>
      <c r="AC117" s="1561"/>
      <c r="AD117" s="1561"/>
      <c r="AE117" s="1561"/>
      <c r="AF117" s="1561"/>
      <c r="AG117" s="1561"/>
      <c r="AH117" s="1561"/>
      <c r="AI117" s="1561"/>
      <c r="AJ117" s="1561"/>
      <c r="AK117" s="1561"/>
      <c r="AL117" s="1561"/>
      <c r="AM117" s="1561"/>
      <c r="AN117" s="1561"/>
      <c r="AO117" s="1561"/>
      <c r="AP117" s="1561"/>
      <c r="AQ117" s="1561"/>
      <c r="AR117" s="1561"/>
      <c r="AS117" s="1561"/>
      <c r="AT117" s="1561"/>
      <c r="AU117" s="1561"/>
      <c r="AV117" s="1561"/>
      <c r="AW117" s="1561"/>
      <c r="AX117" s="1561"/>
      <c r="AY117" s="1561"/>
      <c r="AZ117" s="1561"/>
      <c r="BA117" s="1561"/>
      <c r="BB117" s="1561"/>
      <c r="BC117" s="1561"/>
      <c r="BD117" s="1561"/>
      <c r="BE117" s="1561"/>
      <c r="BF117" s="1561"/>
      <c r="BG117" s="1561"/>
      <c r="BH117" s="1561"/>
      <c r="BI117" s="1561"/>
      <c r="BJ117" s="1561"/>
      <c r="BK117" s="1561"/>
      <c r="BL117" s="1561"/>
      <c r="BM117" s="1561"/>
      <c r="BN117" s="1561"/>
      <c r="BO117" s="1561"/>
      <c r="BP117" s="1561"/>
      <c r="BQ117" s="1561"/>
      <c r="BR117" s="1561"/>
      <c r="BS117" s="1561"/>
      <c r="BT117" s="1561"/>
      <c r="BU117" s="1561"/>
      <c r="BV117" s="1561"/>
      <c r="BW117" s="1561"/>
      <c r="BX117" s="1561"/>
      <c r="BY117" s="1561"/>
      <c r="BZ117" s="1561"/>
      <c r="CA117" s="1561"/>
      <c r="CB117" s="1561"/>
      <c r="CC117" s="1561"/>
      <c r="CD117" s="1561"/>
      <c r="CE117" s="1561"/>
      <c r="CF117" s="1561"/>
      <c r="CG117" s="1561"/>
      <c r="CH117" s="1561"/>
      <c r="CI117" s="1561"/>
      <c r="CJ117" s="1561"/>
      <c r="CK117" s="1561"/>
      <c r="CL117" s="1561"/>
      <c r="CM117" s="1561"/>
      <c r="CN117" s="1561"/>
      <c r="CO117" s="1561"/>
      <c r="CP117" s="1561"/>
      <c r="CQ117" s="1561"/>
      <c r="CR117" s="1561"/>
      <c r="CS117" s="1561"/>
      <c r="CT117" s="1561"/>
      <c r="CU117" s="1561"/>
      <c r="CV117" s="1561"/>
      <c r="CW117" s="1561"/>
      <c r="CX117" s="1561"/>
      <c r="CY117" s="1561"/>
      <c r="CZ117" s="1561"/>
      <c r="DA117" s="1561"/>
      <c r="DB117" s="1561"/>
      <c r="DC117" s="1561"/>
      <c r="DD117" s="1561"/>
      <c r="DE117" s="1561"/>
      <c r="DF117" s="1561"/>
      <c r="DG117" s="1561"/>
      <c r="DH117" s="1561"/>
      <c r="DI117" s="1561"/>
      <c r="DJ117" s="1561"/>
      <c r="DK117" s="1561"/>
      <c r="DL117" s="1561"/>
      <c r="DM117" s="1561"/>
      <c r="DN117" s="1561"/>
      <c r="DO117" s="1561"/>
      <c r="DP117" s="1561"/>
      <c r="DQ117" s="1561"/>
      <c r="DR117" s="1561"/>
      <c r="DS117" s="1561"/>
      <c r="DT117" s="1561"/>
      <c r="DU117" s="1561"/>
      <c r="DV117" s="1561"/>
      <c r="DW117" s="1561"/>
      <c r="DX117" s="1561"/>
      <c r="DY117" s="1561"/>
      <c r="DZ117" s="1561"/>
      <c r="EA117" s="1561"/>
      <c r="EB117" s="1561"/>
      <c r="EC117" s="1561"/>
      <c r="ED117" s="1561"/>
      <c r="EE117" s="1561"/>
      <c r="EF117" s="1561"/>
      <c r="EG117" s="1561"/>
      <c r="EH117" s="1561"/>
      <c r="EI117" s="1561"/>
      <c r="EJ117" s="1561"/>
      <c r="EK117" s="1561"/>
      <c r="EL117" s="1561"/>
      <c r="EM117" s="1561"/>
      <c r="EN117" s="1561"/>
      <c r="EO117" s="1561"/>
      <c r="EP117" s="1561"/>
      <c r="EQ117" s="1561"/>
      <c r="ER117" s="1561"/>
      <c r="ES117" s="1561"/>
      <c r="ET117" s="1561"/>
      <c r="EU117" s="1561"/>
      <c r="EV117" s="1561"/>
      <c r="EW117" s="1561"/>
      <c r="EX117" s="1561"/>
      <c r="EY117" s="1561"/>
      <c r="EZ117" s="1561"/>
      <c r="FA117" s="1561"/>
      <c r="FB117" s="1561"/>
      <c r="FC117" s="1561"/>
      <c r="FD117" s="1561"/>
      <c r="FE117" s="1561"/>
      <c r="FF117" s="1561"/>
      <c r="FG117" s="1561"/>
      <c r="FH117" s="1561"/>
      <c r="FI117" s="1561"/>
      <c r="FJ117" s="1561"/>
      <c r="FK117" s="1561"/>
      <c r="FL117" s="1561"/>
      <c r="FM117" s="1561"/>
      <c r="FN117" s="1561"/>
      <c r="FO117" s="1561"/>
      <c r="FP117" s="1561"/>
      <c r="FQ117" s="1561"/>
      <c r="FR117" s="1561"/>
      <c r="FS117" s="1561"/>
      <c r="FT117" s="1561"/>
      <c r="FU117" s="1561"/>
      <c r="FV117" s="1561"/>
      <c r="FW117" s="1561"/>
      <c r="FX117" s="1561"/>
      <c r="FY117" s="1561"/>
      <c r="FZ117" s="1561"/>
      <c r="GA117" s="1561"/>
      <c r="GB117" s="1561"/>
      <c r="GC117" s="1561"/>
      <c r="GD117" s="1561"/>
      <c r="GE117" s="1561"/>
      <c r="GF117" s="1561"/>
      <c r="GG117" s="1561"/>
      <c r="GH117" s="1561"/>
      <c r="GI117" s="1561"/>
      <c r="GJ117" s="1561"/>
      <c r="GK117" s="1561"/>
      <c r="GL117" s="1561"/>
      <c r="GM117" s="1561"/>
      <c r="GN117" s="1561"/>
      <c r="GO117" s="1561"/>
      <c r="GP117" s="1561"/>
      <c r="GQ117" s="1561"/>
      <c r="GR117" s="1561"/>
      <c r="GS117" s="1561"/>
      <c r="GT117" s="1561"/>
      <c r="GU117" s="1561"/>
      <c r="GV117" s="1561"/>
      <c r="GW117" s="1561"/>
      <c r="GX117" s="1561"/>
      <c r="GY117" s="1561"/>
      <c r="GZ117" s="1561"/>
      <c r="HA117" s="1561"/>
      <c r="HB117" s="1561"/>
      <c r="HC117" s="1561"/>
      <c r="HD117" s="1561"/>
      <c r="HE117" s="1561"/>
      <c r="HF117" s="1561"/>
      <c r="HG117" s="1561"/>
      <c r="HH117" s="1561"/>
      <c r="HI117" s="1561"/>
      <c r="HJ117" s="1561"/>
      <c r="HK117" s="1561"/>
      <c r="HL117" s="1561"/>
      <c r="HM117" s="1561"/>
      <c r="HN117" s="1561"/>
      <c r="HO117" s="1561"/>
      <c r="HP117" s="1561"/>
      <c r="HQ117" s="1561"/>
      <c r="HR117" s="1561"/>
      <c r="HS117" s="1561"/>
      <c r="HT117" s="1561"/>
      <c r="HU117" s="1561"/>
      <c r="HV117" s="1561"/>
      <c r="HW117" s="1561"/>
      <c r="HX117" s="1561"/>
      <c r="HY117" s="1561"/>
      <c r="HZ117" s="1561"/>
      <c r="IA117" s="1561"/>
      <c r="IB117" s="1561"/>
      <c r="IC117" s="1561"/>
      <c r="ID117" s="1561"/>
      <c r="IE117" s="1561"/>
      <c r="IF117" s="1561"/>
      <c r="IG117" s="1561"/>
      <c r="IH117" s="1561"/>
      <c r="II117" s="1561"/>
      <c r="IJ117" s="1561"/>
      <c r="IK117" s="1561"/>
      <c r="IL117" s="1561"/>
      <c r="IM117" s="1561"/>
      <c r="IN117" s="1561"/>
      <c r="IO117" s="1561"/>
      <c r="IP117" s="1561"/>
      <c r="IQ117" s="1561"/>
      <c r="IR117" s="1561"/>
      <c r="IS117" s="1561"/>
      <c r="IT117" s="1561"/>
      <c r="IU117" s="1561"/>
    </row>
    <row r="118" spans="1:255">
      <c r="A118" s="2183">
        <v>46</v>
      </c>
      <c r="B118" s="1543"/>
      <c r="C118" s="1543"/>
      <c r="D118" s="1543"/>
      <c r="E118" s="1906"/>
      <c r="F118" s="1542"/>
      <c r="G118" s="1543"/>
      <c r="H118" s="1543"/>
      <c r="I118" s="1543"/>
      <c r="J118" s="1543"/>
      <c r="K118" s="1878"/>
      <c r="L118" s="1878"/>
      <c r="M118" s="1917">
        <v>46</v>
      </c>
      <c r="N118" s="1542"/>
      <c r="O118" s="1878"/>
      <c r="P118" s="1878"/>
      <c r="Q118" s="1878"/>
      <c r="R118" s="1878">
        <f t="shared" si="1"/>
        <v>0</v>
      </c>
      <c r="S118" s="1917">
        <v>46</v>
      </c>
      <c r="T118" s="1561"/>
      <c r="U118" s="1561"/>
      <c r="V118" s="1561"/>
      <c r="W118" s="1561"/>
      <c r="X118" s="1561"/>
      <c r="Y118" s="1561"/>
      <c r="Z118" s="1561"/>
      <c r="AA118" s="1561"/>
      <c r="AB118" s="1561"/>
      <c r="AC118" s="1561"/>
      <c r="AD118" s="1561"/>
      <c r="AE118" s="1561"/>
      <c r="AF118" s="1561"/>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561"/>
      <c r="BW118" s="1561"/>
      <c r="BX118" s="1561"/>
      <c r="BY118" s="1561"/>
      <c r="BZ118" s="1561"/>
      <c r="CA118" s="1561"/>
      <c r="CB118" s="1561"/>
      <c r="CC118" s="1561"/>
      <c r="CD118" s="1561"/>
      <c r="CE118" s="1561"/>
      <c r="CF118" s="1561"/>
      <c r="CG118" s="1561"/>
      <c r="CH118" s="1561"/>
      <c r="CI118" s="1561"/>
      <c r="CJ118" s="1561"/>
      <c r="CK118" s="1561"/>
      <c r="CL118" s="1561"/>
      <c r="CM118" s="1561"/>
      <c r="CN118" s="1561"/>
      <c r="CO118" s="1561"/>
      <c r="CP118" s="1561"/>
      <c r="CQ118" s="1561"/>
      <c r="CR118" s="1561"/>
      <c r="CS118" s="1561"/>
      <c r="CT118" s="1561"/>
      <c r="CU118" s="1561"/>
      <c r="CV118" s="1561"/>
      <c r="CW118" s="1561"/>
      <c r="CX118" s="1561"/>
      <c r="CY118" s="1561"/>
      <c r="CZ118" s="1561"/>
      <c r="DA118" s="1561"/>
      <c r="DB118" s="1561"/>
      <c r="DC118" s="1561"/>
      <c r="DD118" s="1561"/>
      <c r="DE118" s="1561"/>
      <c r="DF118" s="1561"/>
      <c r="DG118" s="1561"/>
      <c r="DH118" s="1561"/>
      <c r="DI118" s="1561"/>
      <c r="DJ118" s="1561"/>
      <c r="DK118" s="1561"/>
      <c r="DL118" s="1561"/>
      <c r="DM118" s="1561"/>
      <c r="DN118" s="1561"/>
      <c r="DO118" s="1561"/>
      <c r="DP118" s="1561"/>
      <c r="DQ118" s="1561"/>
      <c r="DR118" s="1561"/>
      <c r="DS118" s="1561"/>
      <c r="DT118" s="1561"/>
      <c r="DU118" s="1561"/>
      <c r="DV118" s="1561"/>
      <c r="DW118" s="1561"/>
      <c r="DX118" s="1561"/>
      <c r="DY118" s="1561"/>
      <c r="DZ118" s="1561"/>
      <c r="EA118" s="1561"/>
      <c r="EB118" s="1561"/>
      <c r="EC118" s="1561"/>
      <c r="ED118" s="1561"/>
      <c r="EE118" s="1561"/>
      <c r="EF118" s="1561"/>
      <c r="EG118" s="1561"/>
      <c r="EH118" s="1561"/>
      <c r="EI118" s="1561"/>
      <c r="EJ118" s="1561"/>
      <c r="EK118" s="1561"/>
      <c r="EL118" s="1561"/>
      <c r="EM118" s="1561"/>
      <c r="EN118" s="1561"/>
      <c r="EO118" s="1561"/>
      <c r="EP118" s="1561"/>
      <c r="EQ118" s="1561"/>
      <c r="ER118" s="1561"/>
      <c r="ES118" s="1561"/>
      <c r="ET118" s="1561"/>
      <c r="EU118" s="1561"/>
      <c r="EV118" s="1561"/>
      <c r="EW118" s="1561"/>
      <c r="EX118" s="1561"/>
      <c r="EY118" s="1561"/>
      <c r="EZ118" s="1561"/>
      <c r="FA118" s="1561"/>
      <c r="FB118" s="1561"/>
      <c r="FC118" s="1561"/>
      <c r="FD118" s="1561"/>
      <c r="FE118" s="1561"/>
      <c r="FF118" s="1561"/>
      <c r="FG118" s="1561"/>
      <c r="FH118" s="1561"/>
      <c r="FI118" s="1561"/>
      <c r="FJ118" s="1561"/>
      <c r="FK118" s="1561"/>
      <c r="FL118" s="1561"/>
      <c r="FM118" s="1561"/>
      <c r="FN118" s="1561"/>
      <c r="FO118" s="1561"/>
      <c r="FP118" s="1561"/>
      <c r="FQ118" s="1561"/>
      <c r="FR118" s="1561"/>
      <c r="FS118" s="1561"/>
      <c r="FT118" s="1561"/>
      <c r="FU118" s="1561"/>
      <c r="FV118" s="1561"/>
      <c r="FW118" s="1561"/>
      <c r="FX118" s="1561"/>
      <c r="FY118" s="1561"/>
      <c r="FZ118" s="1561"/>
      <c r="GA118" s="1561"/>
      <c r="GB118" s="1561"/>
      <c r="GC118" s="1561"/>
      <c r="GD118" s="1561"/>
      <c r="GE118" s="1561"/>
      <c r="GF118" s="1561"/>
      <c r="GG118" s="1561"/>
      <c r="GH118" s="1561"/>
      <c r="GI118" s="1561"/>
      <c r="GJ118" s="1561"/>
      <c r="GK118" s="1561"/>
      <c r="GL118" s="1561"/>
      <c r="GM118" s="1561"/>
      <c r="GN118" s="1561"/>
      <c r="GO118" s="1561"/>
      <c r="GP118" s="1561"/>
      <c r="GQ118" s="1561"/>
      <c r="GR118" s="1561"/>
      <c r="GS118" s="1561"/>
      <c r="GT118" s="1561"/>
      <c r="GU118" s="1561"/>
      <c r="GV118" s="1561"/>
      <c r="GW118" s="1561"/>
      <c r="GX118" s="1561"/>
      <c r="GY118" s="1561"/>
      <c r="GZ118" s="1561"/>
      <c r="HA118" s="1561"/>
      <c r="HB118" s="1561"/>
      <c r="HC118" s="1561"/>
      <c r="HD118" s="1561"/>
      <c r="HE118" s="1561"/>
      <c r="HF118" s="1561"/>
      <c r="HG118" s="1561"/>
      <c r="HH118" s="1561"/>
      <c r="HI118" s="1561"/>
      <c r="HJ118" s="1561"/>
      <c r="HK118" s="1561"/>
      <c r="HL118" s="1561"/>
      <c r="HM118" s="1561"/>
      <c r="HN118" s="1561"/>
      <c r="HO118" s="1561"/>
      <c r="HP118" s="1561"/>
      <c r="HQ118" s="1561"/>
      <c r="HR118" s="1561"/>
      <c r="HS118" s="1561"/>
      <c r="HT118" s="1561"/>
      <c r="HU118" s="1561"/>
      <c r="HV118" s="1561"/>
      <c r="HW118" s="1561"/>
      <c r="HX118" s="1561"/>
      <c r="HY118" s="1561"/>
      <c r="HZ118" s="1561"/>
      <c r="IA118" s="1561"/>
      <c r="IB118" s="1561"/>
      <c r="IC118" s="1561"/>
      <c r="ID118" s="1561"/>
      <c r="IE118" s="1561"/>
      <c r="IF118" s="1561"/>
      <c r="IG118" s="1561"/>
      <c r="IH118" s="1561"/>
      <c r="II118" s="1561"/>
      <c r="IJ118" s="1561"/>
      <c r="IK118" s="1561"/>
      <c r="IL118" s="1561"/>
      <c r="IM118" s="1561"/>
      <c r="IN118" s="1561"/>
      <c r="IO118" s="1561"/>
      <c r="IP118" s="1561"/>
      <c r="IQ118" s="1561"/>
      <c r="IR118" s="1561"/>
      <c r="IS118" s="1561"/>
      <c r="IT118" s="1561"/>
      <c r="IU118" s="1561"/>
    </row>
    <row r="119" spans="1:255">
      <c r="A119" s="2183">
        <v>47</v>
      </c>
      <c r="B119" s="1543"/>
      <c r="C119" s="1543"/>
      <c r="D119" s="1543"/>
      <c r="E119" s="1906"/>
      <c r="F119" s="1542"/>
      <c r="G119" s="1543"/>
      <c r="H119" s="1543"/>
      <c r="I119" s="1543"/>
      <c r="J119" s="1543"/>
      <c r="K119" s="1878"/>
      <c r="L119" s="1878"/>
      <c r="M119" s="1917">
        <v>47</v>
      </c>
      <c r="N119" s="1542"/>
      <c r="O119" s="1878"/>
      <c r="P119" s="1878"/>
      <c r="Q119" s="1878"/>
      <c r="R119" s="1878">
        <f t="shared" si="1"/>
        <v>0</v>
      </c>
      <c r="S119" s="1917">
        <v>47</v>
      </c>
      <c r="T119" s="1561"/>
      <c r="U119" s="1561"/>
      <c r="V119" s="1561"/>
      <c r="W119" s="1561"/>
      <c r="X119" s="1561"/>
      <c r="Y119" s="1561"/>
      <c r="Z119" s="1561"/>
      <c r="AA119" s="1561"/>
      <c r="AB119" s="1561"/>
      <c r="AC119" s="1561"/>
      <c r="AD119" s="1561"/>
      <c r="AE119" s="1561"/>
      <c r="AF119" s="1561"/>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c r="CF119" s="1561"/>
      <c r="CG119" s="1561"/>
      <c r="CH119" s="1561"/>
      <c r="CI119" s="1561"/>
      <c r="CJ119" s="1561"/>
      <c r="CK119" s="1561"/>
      <c r="CL119" s="1561"/>
      <c r="CM119" s="1561"/>
      <c r="CN119" s="1561"/>
      <c r="CO119" s="1561"/>
      <c r="CP119" s="1561"/>
      <c r="CQ119" s="1561"/>
      <c r="CR119" s="1561"/>
      <c r="CS119" s="1561"/>
      <c r="CT119" s="1561"/>
      <c r="CU119" s="1561"/>
      <c r="CV119" s="1561"/>
      <c r="CW119" s="1561"/>
      <c r="CX119" s="1561"/>
      <c r="CY119" s="1561"/>
      <c r="CZ119" s="1561"/>
      <c r="DA119" s="1561"/>
      <c r="DB119" s="1561"/>
      <c r="DC119" s="1561"/>
      <c r="DD119" s="1561"/>
      <c r="DE119" s="1561"/>
      <c r="DF119" s="1561"/>
      <c r="DG119" s="1561"/>
      <c r="DH119" s="1561"/>
      <c r="DI119" s="1561"/>
      <c r="DJ119" s="1561"/>
      <c r="DK119" s="1561"/>
      <c r="DL119" s="1561"/>
      <c r="DM119" s="1561"/>
      <c r="DN119" s="1561"/>
      <c r="DO119" s="1561"/>
      <c r="DP119" s="1561"/>
      <c r="DQ119" s="1561"/>
      <c r="DR119" s="1561"/>
      <c r="DS119" s="1561"/>
      <c r="DT119" s="1561"/>
      <c r="DU119" s="1561"/>
      <c r="DV119" s="1561"/>
      <c r="DW119" s="1561"/>
      <c r="DX119" s="1561"/>
      <c r="DY119" s="1561"/>
      <c r="DZ119" s="1561"/>
      <c r="EA119" s="1561"/>
      <c r="EB119" s="1561"/>
      <c r="EC119" s="1561"/>
      <c r="ED119" s="1561"/>
      <c r="EE119" s="1561"/>
      <c r="EF119" s="1561"/>
      <c r="EG119" s="1561"/>
      <c r="EH119" s="1561"/>
      <c r="EI119" s="1561"/>
      <c r="EJ119" s="1561"/>
      <c r="EK119" s="1561"/>
      <c r="EL119" s="1561"/>
      <c r="EM119" s="1561"/>
      <c r="EN119" s="1561"/>
      <c r="EO119" s="1561"/>
      <c r="EP119" s="1561"/>
      <c r="EQ119" s="1561"/>
      <c r="ER119" s="1561"/>
      <c r="ES119" s="1561"/>
      <c r="ET119" s="1561"/>
      <c r="EU119" s="1561"/>
      <c r="EV119" s="1561"/>
      <c r="EW119" s="1561"/>
      <c r="EX119" s="1561"/>
      <c r="EY119" s="1561"/>
      <c r="EZ119" s="1561"/>
      <c r="FA119" s="1561"/>
      <c r="FB119" s="1561"/>
      <c r="FC119" s="1561"/>
      <c r="FD119" s="1561"/>
      <c r="FE119" s="1561"/>
      <c r="FF119" s="1561"/>
      <c r="FG119" s="1561"/>
      <c r="FH119" s="1561"/>
      <c r="FI119" s="1561"/>
      <c r="FJ119" s="1561"/>
      <c r="FK119" s="1561"/>
      <c r="FL119" s="1561"/>
      <c r="FM119" s="1561"/>
      <c r="FN119" s="1561"/>
      <c r="FO119" s="1561"/>
      <c r="FP119" s="1561"/>
      <c r="FQ119" s="1561"/>
      <c r="FR119" s="1561"/>
      <c r="FS119" s="1561"/>
      <c r="FT119" s="1561"/>
      <c r="FU119" s="1561"/>
      <c r="FV119" s="1561"/>
      <c r="FW119" s="1561"/>
      <c r="FX119" s="1561"/>
      <c r="FY119" s="1561"/>
      <c r="FZ119" s="1561"/>
      <c r="GA119" s="1561"/>
      <c r="GB119" s="1561"/>
      <c r="GC119" s="1561"/>
      <c r="GD119" s="1561"/>
      <c r="GE119" s="1561"/>
      <c r="GF119" s="1561"/>
      <c r="GG119" s="1561"/>
      <c r="GH119" s="1561"/>
      <c r="GI119" s="1561"/>
      <c r="GJ119" s="1561"/>
      <c r="GK119" s="1561"/>
      <c r="GL119" s="1561"/>
      <c r="GM119" s="1561"/>
      <c r="GN119" s="1561"/>
      <c r="GO119" s="1561"/>
      <c r="GP119" s="1561"/>
      <c r="GQ119" s="1561"/>
      <c r="GR119" s="1561"/>
      <c r="GS119" s="1561"/>
      <c r="GT119" s="1561"/>
      <c r="GU119" s="1561"/>
      <c r="GV119" s="1561"/>
      <c r="GW119" s="1561"/>
      <c r="GX119" s="1561"/>
      <c r="GY119" s="1561"/>
      <c r="GZ119" s="1561"/>
      <c r="HA119" s="1561"/>
      <c r="HB119" s="1561"/>
      <c r="HC119" s="1561"/>
      <c r="HD119" s="1561"/>
      <c r="HE119" s="1561"/>
      <c r="HF119" s="1561"/>
      <c r="HG119" s="1561"/>
      <c r="HH119" s="1561"/>
      <c r="HI119" s="1561"/>
      <c r="HJ119" s="1561"/>
      <c r="HK119" s="1561"/>
      <c r="HL119" s="1561"/>
      <c r="HM119" s="1561"/>
      <c r="HN119" s="1561"/>
      <c r="HO119" s="1561"/>
      <c r="HP119" s="1561"/>
      <c r="HQ119" s="1561"/>
      <c r="HR119" s="1561"/>
      <c r="HS119" s="1561"/>
      <c r="HT119" s="1561"/>
      <c r="HU119" s="1561"/>
      <c r="HV119" s="1561"/>
      <c r="HW119" s="1561"/>
      <c r="HX119" s="1561"/>
      <c r="HY119" s="1561"/>
      <c r="HZ119" s="1561"/>
      <c r="IA119" s="1561"/>
      <c r="IB119" s="1561"/>
      <c r="IC119" s="1561"/>
      <c r="ID119" s="1561"/>
      <c r="IE119" s="1561"/>
      <c r="IF119" s="1561"/>
      <c r="IG119" s="1561"/>
      <c r="IH119" s="1561"/>
      <c r="II119" s="1561"/>
      <c r="IJ119" s="1561"/>
      <c r="IK119" s="1561"/>
      <c r="IL119" s="1561"/>
      <c r="IM119" s="1561"/>
      <c r="IN119" s="1561"/>
      <c r="IO119" s="1561"/>
      <c r="IP119" s="1561"/>
      <c r="IQ119" s="1561"/>
      <c r="IR119" s="1561"/>
      <c r="IS119" s="1561"/>
      <c r="IT119" s="1561"/>
      <c r="IU119" s="1561"/>
    </row>
    <row r="120" spans="1:255">
      <c r="A120" s="2183">
        <v>48</v>
      </c>
      <c r="B120" s="1543"/>
      <c r="C120" s="1543"/>
      <c r="D120" s="1543"/>
      <c r="E120" s="1906"/>
      <c r="F120" s="1542"/>
      <c r="G120" s="1543"/>
      <c r="H120" s="1543"/>
      <c r="I120" s="1543"/>
      <c r="J120" s="1543"/>
      <c r="K120" s="1878"/>
      <c r="L120" s="1878"/>
      <c r="M120" s="1917">
        <v>48</v>
      </c>
      <c r="N120" s="1542"/>
      <c r="O120" s="1878"/>
      <c r="P120" s="1878"/>
      <c r="Q120" s="1878"/>
      <c r="R120" s="1878">
        <f t="shared" si="1"/>
        <v>0</v>
      </c>
      <c r="S120" s="1917">
        <v>48</v>
      </c>
      <c r="T120" s="1561"/>
      <c r="U120" s="1561"/>
      <c r="V120" s="1561"/>
      <c r="W120" s="1561"/>
      <c r="X120" s="1561"/>
      <c r="Y120" s="1561"/>
      <c r="Z120" s="1561"/>
      <c r="AA120" s="1561"/>
      <c r="AB120" s="1561"/>
      <c r="AC120" s="1561"/>
      <c r="AD120" s="1561"/>
      <c r="AE120" s="1561"/>
      <c r="AF120" s="1561"/>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561"/>
      <c r="BW120" s="1561"/>
      <c r="BX120" s="1561"/>
      <c r="BY120" s="1561"/>
      <c r="BZ120" s="1561"/>
      <c r="CA120" s="1561"/>
      <c r="CB120" s="1561"/>
      <c r="CC120" s="1561"/>
      <c r="CD120" s="1561"/>
      <c r="CE120" s="1561"/>
      <c r="CF120" s="1561"/>
      <c r="CG120" s="1561"/>
      <c r="CH120" s="1561"/>
      <c r="CI120" s="1561"/>
      <c r="CJ120" s="1561"/>
      <c r="CK120" s="1561"/>
      <c r="CL120" s="1561"/>
      <c r="CM120" s="1561"/>
      <c r="CN120" s="1561"/>
      <c r="CO120" s="1561"/>
      <c r="CP120" s="1561"/>
      <c r="CQ120" s="1561"/>
      <c r="CR120" s="1561"/>
      <c r="CS120" s="1561"/>
      <c r="CT120" s="1561"/>
      <c r="CU120" s="1561"/>
      <c r="CV120" s="1561"/>
      <c r="CW120" s="1561"/>
      <c r="CX120" s="1561"/>
      <c r="CY120" s="1561"/>
      <c r="CZ120" s="1561"/>
      <c r="DA120" s="1561"/>
      <c r="DB120" s="1561"/>
      <c r="DC120" s="1561"/>
      <c r="DD120" s="1561"/>
      <c r="DE120" s="1561"/>
      <c r="DF120" s="1561"/>
      <c r="DG120" s="1561"/>
      <c r="DH120" s="1561"/>
      <c r="DI120" s="1561"/>
      <c r="DJ120" s="1561"/>
      <c r="DK120" s="1561"/>
      <c r="DL120" s="1561"/>
      <c r="DM120" s="1561"/>
      <c r="DN120" s="1561"/>
      <c r="DO120" s="1561"/>
      <c r="DP120" s="1561"/>
      <c r="DQ120" s="1561"/>
      <c r="DR120" s="1561"/>
      <c r="DS120" s="1561"/>
      <c r="DT120" s="1561"/>
      <c r="DU120" s="1561"/>
      <c r="DV120" s="1561"/>
      <c r="DW120" s="1561"/>
      <c r="DX120" s="1561"/>
      <c r="DY120" s="1561"/>
      <c r="DZ120" s="1561"/>
      <c r="EA120" s="1561"/>
      <c r="EB120" s="1561"/>
      <c r="EC120" s="1561"/>
      <c r="ED120" s="1561"/>
      <c r="EE120" s="1561"/>
      <c r="EF120" s="1561"/>
      <c r="EG120" s="1561"/>
      <c r="EH120" s="1561"/>
      <c r="EI120" s="1561"/>
      <c r="EJ120" s="1561"/>
      <c r="EK120" s="1561"/>
      <c r="EL120" s="1561"/>
      <c r="EM120" s="1561"/>
      <c r="EN120" s="1561"/>
      <c r="EO120" s="1561"/>
      <c r="EP120" s="1561"/>
      <c r="EQ120" s="1561"/>
      <c r="ER120" s="1561"/>
      <c r="ES120" s="1561"/>
      <c r="ET120" s="1561"/>
      <c r="EU120" s="1561"/>
      <c r="EV120" s="1561"/>
      <c r="EW120" s="1561"/>
      <c r="EX120" s="1561"/>
      <c r="EY120" s="1561"/>
      <c r="EZ120" s="1561"/>
      <c r="FA120" s="1561"/>
      <c r="FB120" s="1561"/>
      <c r="FC120" s="1561"/>
      <c r="FD120" s="1561"/>
      <c r="FE120" s="1561"/>
      <c r="FF120" s="1561"/>
      <c r="FG120" s="1561"/>
      <c r="FH120" s="1561"/>
      <c r="FI120" s="1561"/>
      <c r="FJ120" s="1561"/>
      <c r="FK120" s="1561"/>
      <c r="FL120" s="1561"/>
      <c r="FM120" s="1561"/>
      <c r="FN120" s="1561"/>
      <c r="FO120" s="1561"/>
      <c r="FP120" s="1561"/>
      <c r="FQ120" s="1561"/>
      <c r="FR120" s="1561"/>
      <c r="FS120" s="1561"/>
      <c r="FT120" s="1561"/>
      <c r="FU120" s="1561"/>
      <c r="FV120" s="1561"/>
      <c r="FW120" s="1561"/>
      <c r="FX120" s="1561"/>
      <c r="FY120" s="1561"/>
      <c r="FZ120" s="1561"/>
      <c r="GA120" s="1561"/>
      <c r="GB120" s="1561"/>
      <c r="GC120" s="1561"/>
      <c r="GD120" s="1561"/>
      <c r="GE120" s="1561"/>
      <c r="GF120" s="1561"/>
      <c r="GG120" s="1561"/>
      <c r="GH120" s="1561"/>
      <c r="GI120" s="1561"/>
      <c r="GJ120" s="1561"/>
      <c r="GK120" s="1561"/>
      <c r="GL120" s="1561"/>
      <c r="GM120" s="1561"/>
      <c r="GN120" s="1561"/>
      <c r="GO120" s="1561"/>
      <c r="GP120" s="1561"/>
      <c r="GQ120" s="1561"/>
      <c r="GR120" s="1561"/>
      <c r="GS120" s="1561"/>
      <c r="GT120" s="1561"/>
      <c r="GU120" s="1561"/>
      <c r="GV120" s="1561"/>
      <c r="GW120" s="1561"/>
      <c r="GX120" s="1561"/>
      <c r="GY120" s="1561"/>
      <c r="GZ120" s="1561"/>
      <c r="HA120" s="1561"/>
      <c r="HB120" s="1561"/>
      <c r="HC120" s="1561"/>
      <c r="HD120" s="1561"/>
      <c r="HE120" s="1561"/>
      <c r="HF120" s="1561"/>
      <c r="HG120" s="1561"/>
      <c r="HH120" s="1561"/>
      <c r="HI120" s="1561"/>
      <c r="HJ120" s="1561"/>
      <c r="HK120" s="1561"/>
      <c r="HL120" s="1561"/>
      <c r="HM120" s="1561"/>
      <c r="HN120" s="1561"/>
      <c r="HO120" s="1561"/>
      <c r="HP120" s="1561"/>
      <c r="HQ120" s="1561"/>
      <c r="HR120" s="1561"/>
      <c r="HS120" s="1561"/>
      <c r="HT120" s="1561"/>
      <c r="HU120" s="1561"/>
      <c r="HV120" s="1561"/>
      <c r="HW120" s="1561"/>
      <c r="HX120" s="1561"/>
      <c r="HY120" s="1561"/>
      <c r="HZ120" s="1561"/>
      <c r="IA120" s="1561"/>
      <c r="IB120" s="1561"/>
      <c r="IC120" s="1561"/>
      <c r="ID120" s="1561"/>
      <c r="IE120" s="1561"/>
      <c r="IF120" s="1561"/>
      <c r="IG120" s="1561"/>
      <c r="IH120" s="1561"/>
      <c r="II120" s="1561"/>
      <c r="IJ120" s="1561"/>
      <c r="IK120" s="1561"/>
      <c r="IL120" s="1561"/>
      <c r="IM120" s="1561"/>
      <c r="IN120" s="1561"/>
      <c r="IO120" s="1561"/>
      <c r="IP120" s="1561"/>
      <c r="IQ120" s="1561"/>
      <c r="IR120" s="1561"/>
      <c r="IS120" s="1561"/>
      <c r="IT120" s="1561"/>
      <c r="IU120" s="1561"/>
    </row>
    <row r="121" spans="1:255">
      <c r="A121" s="2183">
        <v>49</v>
      </c>
      <c r="B121" s="1543"/>
      <c r="C121" s="1543"/>
      <c r="D121" s="1543"/>
      <c r="E121" s="1906"/>
      <c r="F121" s="1542"/>
      <c r="G121" s="1543"/>
      <c r="H121" s="1543"/>
      <c r="I121" s="1543"/>
      <c r="J121" s="1543"/>
      <c r="K121" s="1878"/>
      <c r="L121" s="1878"/>
      <c r="M121" s="1917">
        <v>49</v>
      </c>
      <c r="N121" s="1542"/>
      <c r="O121" s="1878"/>
      <c r="P121" s="1878"/>
      <c r="Q121" s="1878"/>
      <c r="R121" s="1878">
        <f t="shared" si="1"/>
        <v>0</v>
      </c>
      <c r="S121" s="1917">
        <v>49</v>
      </c>
      <c r="T121" s="1561"/>
      <c r="U121" s="1561"/>
      <c r="V121" s="1561"/>
      <c r="W121" s="1561"/>
      <c r="X121" s="1561"/>
      <c r="Y121" s="1561"/>
      <c r="Z121" s="1561"/>
      <c r="AA121" s="1561"/>
      <c r="AB121" s="1561"/>
      <c r="AC121" s="1561"/>
      <c r="AD121" s="1561"/>
      <c r="AE121" s="1561"/>
      <c r="AF121" s="1561"/>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561"/>
      <c r="BW121" s="1561"/>
      <c r="BX121" s="1561"/>
      <c r="BY121" s="1561"/>
      <c r="BZ121" s="1561"/>
      <c r="CA121" s="1561"/>
      <c r="CB121" s="1561"/>
      <c r="CC121" s="1561"/>
      <c r="CD121" s="1561"/>
      <c r="CE121" s="1561"/>
      <c r="CF121" s="1561"/>
      <c r="CG121" s="1561"/>
      <c r="CH121" s="1561"/>
      <c r="CI121" s="1561"/>
      <c r="CJ121" s="1561"/>
      <c r="CK121" s="1561"/>
      <c r="CL121" s="1561"/>
      <c r="CM121" s="1561"/>
      <c r="CN121" s="1561"/>
      <c r="CO121" s="1561"/>
      <c r="CP121" s="1561"/>
      <c r="CQ121" s="1561"/>
      <c r="CR121" s="1561"/>
      <c r="CS121" s="1561"/>
      <c r="CT121" s="1561"/>
      <c r="CU121" s="1561"/>
      <c r="CV121" s="1561"/>
      <c r="CW121" s="1561"/>
      <c r="CX121" s="1561"/>
      <c r="CY121" s="1561"/>
      <c r="CZ121" s="1561"/>
      <c r="DA121" s="1561"/>
      <c r="DB121" s="1561"/>
      <c r="DC121" s="1561"/>
      <c r="DD121" s="1561"/>
      <c r="DE121" s="1561"/>
      <c r="DF121" s="1561"/>
      <c r="DG121" s="1561"/>
      <c r="DH121" s="1561"/>
      <c r="DI121" s="1561"/>
      <c r="DJ121" s="1561"/>
      <c r="DK121" s="1561"/>
      <c r="DL121" s="1561"/>
      <c r="DM121" s="1561"/>
      <c r="DN121" s="1561"/>
      <c r="DO121" s="1561"/>
      <c r="DP121" s="1561"/>
      <c r="DQ121" s="1561"/>
      <c r="DR121" s="1561"/>
      <c r="DS121" s="1561"/>
      <c r="DT121" s="1561"/>
      <c r="DU121" s="1561"/>
      <c r="DV121" s="1561"/>
      <c r="DW121" s="1561"/>
      <c r="DX121" s="1561"/>
      <c r="DY121" s="1561"/>
      <c r="DZ121" s="1561"/>
      <c r="EA121" s="1561"/>
      <c r="EB121" s="1561"/>
      <c r="EC121" s="1561"/>
      <c r="ED121" s="1561"/>
      <c r="EE121" s="1561"/>
      <c r="EF121" s="1561"/>
      <c r="EG121" s="1561"/>
      <c r="EH121" s="1561"/>
      <c r="EI121" s="1561"/>
      <c r="EJ121" s="1561"/>
      <c r="EK121" s="1561"/>
      <c r="EL121" s="1561"/>
      <c r="EM121" s="1561"/>
      <c r="EN121" s="1561"/>
      <c r="EO121" s="1561"/>
      <c r="EP121" s="1561"/>
      <c r="EQ121" s="1561"/>
      <c r="ER121" s="1561"/>
      <c r="ES121" s="1561"/>
      <c r="ET121" s="1561"/>
      <c r="EU121" s="1561"/>
      <c r="EV121" s="1561"/>
      <c r="EW121" s="1561"/>
      <c r="EX121" s="1561"/>
      <c r="EY121" s="1561"/>
      <c r="EZ121" s="1561"/>
      <c r="FA121" s="1561"/>
      <c r="FB121" s="1561"/>
      <c r="FC121" s="1561"/>
      <c r="FD121" s="1561"/>
      <c r="FE121" s="1561"/>
      <c r="FF121" s="1561"/>
      <c r="FG121" s="1561"/>
      <c r="FH121" s="1561"/>
      <c r="FI121" s="1561"/>
      <c r="FJ121" s="1561"/>
      <c r="FK121" s="1561"/>
      <c r="FL121" s="1561"/>
      <c r="FM121" s="1561"/>
      <c r="FN121" s="1561"/>
      <c r="FO121" s="1561"/>
      <c r="FP121" s="1561"/>
      <c r="FQ121" s="1561"/>
      <c r="FR121" s="1561"/>
      <c r="FS121" s="1561"/>
      <c r="FT121" s="1561"/>
      <c r="FU121" s="1561"/>
      <c r="FV121" s="1561"/>
      <c r="FW121" s="1561"/>
      <c r="FX121" s="1561"/>
      <c r="FY121" s="1561"/>
      <c r="FZ121" s="1561"/>
      <c r="GA121" s="1561"/>
      <c r="GB121" s="1561"/>
      <c r="GC121" s="1561"/>
      <c r="GD121" s="1561"/>
      <c r="GE121" s="1561"/>
      <c r="GF121" s="1561"/>
      <c r="GG121" s="1561"/>
      <c r="GH121" s="1561"/>
      <c r="GI121" s="1561"/>
      <c r="GJ121" s="1561"/>
      <c r="GK121" s="1561"/>
      <c r="GL121" s="1561"/>
      <c r="GM121" s="1561"/>
      <c r="GN121" s="1561"/>
      <c r="GO121" s="1561"/>
      <c r="GP121" s="1561"/>
      <c r="GQ121" s="1561"/>
      <c r="GR121" s="1561"/>
      <c r="GS121" s="1561"/>
      <c r="GT121" s="1561"/>
      <c r="GU121" s="1561"/>
      <c r="GV121" s="1561"/>
      <c r="GW121" s="1561"/>
      <c r="GX121" s="1561"/>
      <c r="GY121" s="1561"/>
      <c r="GZ121" s="1561"/>
      <c r="HA121" s="1561"/>
      <c r="HB121" s="1561"/>
      <c r="HC121" s="1561"/>
      <c r="HD121" s="1561"/>
      <c r="HE121" s="1561"/>
      <c r="HF121" s="1561"/>
      <c r="HG121" s="1561"/>
      <c r="HH121" s="1561"/>
      <c r="HI121" s="1561"/>
      <c r="HJ121" s="1561"/>
      <c r="HK121" s="1561"/>
      <c r="HL121" s="1561"/>
      <c r="HM121" s="1561"/>
      <c r="HN121" s="1561"/>
      <c r="HO121" s="1561"/>
      <c r="HP121" s="1561"/>
      <c r="HQ121" s="1561"/>
      <c r="HR121" s="1561"/>
      <c r="HS121" s="1561"/>
      <c r="HT121" s="1561"/>
      <c r="HU121" s="1561"/>
      <c r="HV121" s="1561"/>
      <c r="HW121" s="1561"/>
      <c r="HX121" s="1561"/>
      <c r="HY121" s="1561"/>
      <c r="HZ121" s="1561"/>
      <c r="IA121" s="1561"/>
      <c r="IB121" s="1561"/>
      <c r="IC121" s="1561"/>
      <c r="ID121" s="1561"/>
      <c r="IE121" s="1561"/>
      <c r="IF121" s="1561"/>
      <c r="IG121" s="1561"/>
      <c r="IH121" s="1561"/>
      <c r="II121" s="1561"/>
      <c r="IJ121" s="1561"/>
      <c r="IK121" s="1561"/>
      <c r="IL121" s="1561"/>
      <c r="IM121" s="1561"/>
      <c r="IN121" s="1561"/>
      <c r="IO121" s="1561"/>
      <c r="IP121" s="1561"/>
      <c r="IQ121" s="1561"/>
      <c r="IR121" s="1561"/>
      <c r="IS121" s="1561"/>
      <c r="IT121" s="1561"/>
      <c r="IU121" s="1561"/>
    </row>
    <row r="122" spans="1:255">
      <c r="A122" s="2183">
        <v>50</v>
      </c>
      <c r="B122" s="1543"/>
      <c r="C122" s="1543"/>
      <c r="D122" s="1543"/>
      <c r="E122" s="1906"/>
      <c r="F122" s="1542"/>
      <c r="G122" s="1543"/>
      <c r="H122" s="1543"/>
      <c r="I122" s="1543"/>
      <c r="J122" s="1543"/>
      <c r="K122" s="1878"/>
      <c r="L122" s="1878"/>
      <c r="M122" s="1917">
        <v>50</v>
      </c>
      <c r="N122" s="1542"/>
      <c r="O122" s="1878"/>
      <c r="P122" s="1878"/>
      <c r="Q122" s="1878"/>
      <c r="R122" s="1878">
        <f t="shared" si="1"/>
        <v>0</v>
      </c>
      <c r="S122" s="1917">
        <v>50</v>
      </c>
      <c r="T122" s="1561"/>
      <c r="U122" s="1561"/>
      <c r="V122" s="1561"/>
      <c r="W122" s="1561"/>
      <c r="X122" s="1561"/>
      <c r="Y122" s="1561"/>
      <c r="Z122" s="1561"/>
      <c r="AA122" s="1561"/>
      <c r="AB122" s="1561"/>
      <c r="AC122" s="1561"/>
      <c r="AD122" s="1561"/>
      <c r="AE122" s="1561"/>
      <c r="AF122" s="1561"/>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c r="CF122" s="1561"/>
      <c r="CG122" s="1561"/>
      <c r="CH122" s="1561"/>
      <c r="CI122" s="1561"/>
      <c r="CJ122" s="1561"/>
      <c r="CK122" s="1561"/>
      <c r="CL122" s="1561"/>
      <c r="CM122" s="1561"/>
      <c r="CN122" s="1561"/>
      <c r="CO122" s="1561"/>
      <c r="CP122" s="1561"/>
      <c r="CQ122" s="1561"/>
      <c r="CR122" s="1561"/>
      <c r="CS122" s="1561"/>
      <c r="CT122" s="1561"/>
      <c r="CU122" s="1561"/>
      <c r="CV122" s="1561"/>
      <c r="CW122" s="1561"/>
      <c r="CX122" s="1561"/>
      <c r="CY122" s="1561"/>
      <c r="CZ122" s="1561"/>
      <c r="DA122" s="1561"/>
      <c r="DB122" s="1561"/>
      <c r="DC122" s="1561"/>
      <c r="DD122" s="1561"/>
      <c r="DE122" s="1561"/>
      <c r="DF122" s="1561"/>
      <c r="DG122" s="1561"/>
      <c r="DH122" s="1561"/>
      <c r="DI122" s="1561"/>
      <c r="DJ122" s="1561"/>
      <c r="DK122" s="1561"/>
      <c r="DL122" s="1561"/>
      <c r="DM122" s="1561"/>
      <c r="DN122" s="1561"/>
      <c r="DO122" s="1561"/>
      <c r="DP122" s="1561"/>
      <c r="DQ122" s="1561"/>
      <c r="DR122" s="1561"/>
      <c r="DS122" s="1561"/>
      <c r="DT122" s="1561"/>
      <c r="DU122" s="1561"/>
      <c r="DV122" s="1561"/>
      <c r="DW122" s="1561"/>
      <c r="DX122" s="1561"/>
      <c r="DY122" s="1561"/>
      <c r="DZ122" s="1561"/>
      <c r="EA122" s="1561"/>
      <c r="EB122" s="1561"/>
      <c r="EC122" s="1561"/>
      <c r="ED122" s="1561"/>
      <c r="EE122" s="1561"/>
      <c r="EF122" s="1561"/>
      <c r="EG122" s="1561"/>
      <c r="EH122" s="1561"/>
      <c r="EI122" s="1561"/>
      <c r="EJ122" s="1561"/>
      <c r="EK122" s="1561"/>
      <c r="EL122" s="1561"/>
      <c r="EM122" s="1561"/>
      <c r="EN122" s="1561"/>
      <c r="EO122" s="1561"/>
      <c r="EP122" s="1561"/>
      <c r="EQ122" s="1561"/>
      <c r="ER122" s="1561"/>
      <c r="ES122" s="1561"/>
      <c r="ET122" s="1561"/>
      <c r="EU122" s="1561"/>
      <c r="EV122" s="1561"/>
      <c r="EW122" s="1561"/>
      <c r="EX122" s="1561"/>
      <c r="EY122" s="1561"/>
      <c r="EZ122" s="1561"/>
      <c r="FA122" s="1561"/>
      <c r="FB122" s="1561"/>
      <c r="FC122" s="1561"/>
      <c r="FD122" s="1561"/>
      <c r="FE122" s="1561"/>
      <c r="FF122" s="1561"/>
      <c r="FG122" s="1561"/>
      <c r="FH122" s="1561"/>
      <c r="FI122" s="1561"/>
      <c r="FJ122" s="1561"/>
      <c r="FK122" s="1561"/>
      <c r="FL122" s="1561"/>
      <c r="FM122" s="1561"/>
      <c r="FN122" s="1561"/>
      <c r="FO122" s="1561"/>
      <c r="FP122" s="1561"/>
      <c r="FQ122" s="1561"/>
      <c r="FR122" s="1561"/>
      <c r="FS122" s="1561"/>
      <c r="FT122" s="1561"/>
      <c r="FU122" s="1561"/>
      <c r="FV122" s="1561"/>
      <c r="FW122" s="1561"/>
      <c r="FX122" s="1561"/>
      <c r="FY122" s="1561"/>
      <c r="FZ122" s="1561"/>
      <c r="GA122" s="1561"/>
      <c r="GB122" s="1561"/>
      <c r="GC122" s="1561"/>
      <c r="GD122" s="1561"/>
      <c r="GE122" s="1561"/>
      <c r="GF122" s="1561"/>
      <c r="GG122" s="1561"/>
      <c r="GH122" s="1561"/>
      <c r="GI122" s="1561"/>
      <c r="GJ122" s="1561"/>
      <c r="GK122" s="1561"/>
      <c r="GL122" s="1561"/>
      <c r="GM122" s="1561"/>
      <c r="GN122" s="1561"/>
      <c r="GO122" s="1561"/>
      <c r="GP122" s="1561"/>
      <c r="GQ122" s="1561"/>
      <c r="GR122" s="1561"/>
      <c r="GS122" s="1561"/>
      <c r="GT122" s="1561"/>
      <c r="GU122" s="1561"/>
      <c r="GV122" s="1561"/>
      <c r="GW122" s="1561"/>
      <c r="GX122" s="1561"/>
      <c r="GY122" s="1561"/>
      <c r="GZ122" s="1561"/>
      <c r="HA122" s="1561"/>
      <c r="HB122" s="1561"/>
      <c r="HC122" s="1561"/>
      <c r="HD122" s="1561"/>
      <c r="HE122" s="1561"/>
      <c r="HF122" s="1561"/>
      <c r="HG122" s="1561"/>
      <c r="HH122" s="1561"/>
      <c r="HI122" s="1561"/>
      <c r="HJ122" s="1561"/>
      <c r="HK122" s="1561"/>
      <c r="HL122" s="1561"/>
      <c r="HM122" s="1561"/>
      <c r="HN122" s="1561"/>
      <c r="HO122" s="1561"/>
      <c r="HP122" s="1561"/>
      <c r="HQ122" s="1561"/>
      <c r="HR122" s="1561"/>
      <c r="HS122" s="1561"/>
      <c r="HT122" s="1561"/>
      <c r="HU122" s="1561"/>
      <c r="HV122" s="1561"/>
      <c r="HW122" s="1561"/>
      <c r="HX122" s="1561"/>
      <c r="HY122" s="1561"/>
      <c r="HZ122" s="1561"/>
      <c r="IA122" s="1561"/>
      <c r="IB122" s="1561"/>
      <c r="IC122" s="1561"/>
      <c r="ID122" s="1561"/>
      <c r="IE122" s="1561"/>
      <c r="IF122" s="1561"/>
      <c r="IG122" s="1561"/>
      <c r="IH122" s="1561"/>
      <c r="II122" s="1561"/>
      <c r="IJ122" s="1561"/>
      <c r="IK122" s="1561"/>
      <c r="IL122" s="1561"/>
      <c r="IM122" s="1561"/>
      <c r="IN122" s="1561"/>
      <c r="IO122" s="1561"/>
      <c r="IP122" s="1561"/>
      <c r="IQ122" s="1561"/>
      <c r="IR122" s="1561"/>
      <c r="IS122" s="1561"/>
      <c r="IT122" s="1561"/>
      <c r="IU122" s="1561"/>
    </row>
    <row r="123" spans="1:255">
      <c r="A123" s="2183">
        <v>51</v>
      </c>
      <c r="B123" s="1543"/>
      <c r="C123" s="1543"/>
      <c r="D123" s="1543"/>
      <c r="E123" s="1906"/>
      <c r="F123" s="1542"/>
      <c r="G123" s="1543"/>
      <c r="H123" s="1543"/>
      <c r="I123" s="1543"/>
      <c r="J123" s="1543"/>
      <c r="K123" s="1878"/>
      <c r="L123" s="1878"/>
      <c r="M123" s="1917">
        <v>51</v>
      </c>
      <c r="N123" s="1542"/>
      <c r="O123" s="1878"/>
      <c r="P123" s="1878"/>
      <c r="Q123" s="1878"/>
      <c r="R123" s="1878">
        <f t="shared" si="1"/>
        <v>0</v>
      </c>
      <c r="S123" s="1917">
        <v>51</v>
      </c>
      <c r="T123" s="1561"/>
      <c r="U123" s="1561"/>
      <c r="V123" s="1561"/>
      <c r="W123" s="1561"/>
      <c r="X123" s="1561"/>
      <c r="Y123" s="1561"/>
      <c r="Z123" s="1561"/>
      <c r="AA123" s="1561"/>
      <c r="AB123" s="1561"/>
      <c r="AC123" s="1561"/>
      <c r="AD123" s="1561"/>
      <c r="AE123" s="1561"/>
      <c r="AF123" s="1561"/>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561"/>
      <c r="BW123" s="1561"/>
      <c r="BX123" s="1561"/>
      <c r="BY123" s="1561"/>
      <c r="BZ123" s="1561"/>
      <c r="CA123" s="1561"/>
      <c r="CB123" s="1561"/>
      <c r="CC123" s="1561"/>
      <c r="CD123" s="1561"/>
      <c r="CE123" s="1561"/>
      <c r="CF123" s="1561"/>
      <c r="CG123" s="1561"/>
      <c r="CH123" s="1561"/>
      <c r="CI123" s="1561"/>
      <c r="CJ123" s="1561"/>
      <c r="CK123" s="1561"/>
      <c r="CL123" s="1561"/>
      <c r="CM123" s="1561"/>
      <c r="CN123" s="1561"/>
      <c r="CO123" s="1561"/>
      <c r="CP123" s="1561"/>
      <c r="CQ123" s="1561"/>
      <c r="CR123" s="1561"/>
      <c r="CS123" s="1561"/>
      <c r="CT123" s="1561"/>
      <c r="CU123" s="1561"/>
      <c r="CV123" s="1561"/>
      <c r="CW123" s="1561"/>
      <c r="CX123" s="1561"/>
      <c r="CY123" s="1561"/>
      <c r="CZ123" s="1561"/>
      <c r="DA123" s="1561"/>
      <c r="DB123" s="1561"/>
      <c r="DC123" s="1561"/>
      <c r="DD123" s="1561"/>
      <c r="DE123" s="1561"/>
      <c r="DF123" s="1561"/>
      <c r="DG123" s="1561"/>
      <c r="DH123" s="1561"/>
      <c r="DI123" s="1561"/>
      <c r="DJ123" s="1561"/>
      <c r="DK123" s="1561"/>
      <c r="DL123" s="1561"/>
      <c r="DM123" s="1561"/>
      <c r="DN123" s="1561"/>
      <c r="DO123" s="1561"/>
      <c r="DP123" s="1561"/>
      <c r="DQ123" s="1561"/>
      <c r="DR123" s="1561"/>
      <c r="DS123" s="1561"/>
      <c r="DT123" s="1561"/>
      <c r="DU123" s="1561"/>
      <c r="DV123" s="1561"/>
      <c r="DW123" s="1561"/>
      <c r="DX123" s="1561"/>
      <c r="DY123" s="1561"/>
      <c r="DZ123" s="1561"/>
      <c r="EA123" s="1561"/>
      <c r="EB123" s="1561"/>
      <c r="EC123" s="1561"/>
      <c r="ED123" s="1561"/>
      <c r="EE123" s="1561"/>
      <c r="EF123" s="1561"/>
      <c r="EG123" s="1561"/>
      <c r="EH123" s="1561"/>
      <c r="EI123" s="1561"/>
      <c r="EJ123" s="1561"/>
      <c r="EK123" s="1561"/>
      <c r="EL123" s="1561"/>
      <c r="EM123" s="1561"/>
      <c r="EN123" s="1561"/>
      <c r="EO123" s="1561"/>
      <c r="EP123" s="1561"/>
      <c r="EQ123" s="1561"/>
      <c r="ER123" s="1561"/>
      <c r="ES123" s="1561"/>
      <c r="ET123" s="1561"/>
      <c r="EU123" s="1561"/>
      <c r="EV123" s="1561"/>
      <c r="EW123" s="1561"/>
      <c r="EX123" s="1561"/>
      <c r="EY123" s="1561"/>
      <c r="EZ123" s="1561"/>
      <c r="FA123" s="1561"/>
      <c r="FB123" s="1561"/>
      <c r="FC123" s="1561"/>
      <c r="FD123" s="1561"/>
      <c r="FE123" s="1561"/>
      <c r="FF123" s="1561"/>
      <c r="FG123" s="1561"/>
      <c r="FH123" s="1561"/>
      <c r="FI123" s="1561"/>
      <c r="FJ123" s="1561"/>
      <c r="FK123" s="1561"/>
      <c r="FL123" s="1561"/>
      <c r="FM123" s="1561"/>
      <c r="FN123" s="1561"/>
      <c r="FO123" s="1561"/>
      <c r="FP123" s="1561"/>
      <c r="FQ123" s="1561"/>
      <c r="FR123" s="1561"/>
      <c r="FS123" s="1561"/>
      <c r="FT123" s="1561"/>
      <c r="FU123" s="1561"/>
      <c r="FV123" s="1561"/>
      <c r="FW123" s="1561"/>
      <c r="FX123" s="1561"/>
      <c r="FY123" s="1561"/>
      <c r="FZ123" s="1561"/>
      <c r="GA123" s="1561"/>
      <c r="GB123" s="1561"/>
      <c r="GC123" s="1561"/>
      <c r="GD123" s="1561"/>
      <c r="GE123" s="1561"/>
      <c r="GF123" s="1561"/>
      <c r="GG123" s="1561"/>
      <c r="GH123" s="1561"/>
      <c r="GI123" s="1561"/>
      <c r="GJ123" s="1561"/>
      <c r="GK123" s="1561"/>
      <c r="GL123" s="1561"/>
      <c r="GM123" s="1561"/>
      <c r="GN123" s="1561"/>
      <c r="GO123" s="1561"/>
      <c r="GP123" s="1561"/>
      <c r="GQ123" s="1561"/>
      <c r="GR123" s="1561"/>
      <c r="GS123" s="1561"/>
      <c r="GT123" s="1561"/>
      <c r="GU123" s="1561"/>
      <c r="GV123" s="1561"/>
      <c r="GW123" s="1561"/>
      <c r="GX123" s="1561"/>
      <c r="GY123" s="1561"/>
      <c r="GZ123" s="1561"/>
      <c r="HA123" s="1561"/>
      <c r="HB123" s="1561"/>
      <c r="HC123" s="1561"/>
      <c r="HD123" s="1561"/>
      <c r="HE123" s="1561"/>
      <c r="HF123" s="1561"/>
      <c r="HG123" s="1561"/>
      <c r="HH123" s="1561"/>
      <c r="HI123" s="1561"/>
      <c r="HJ123" s="1561"/>
      <c r="HK123" s="1561"/>
      <c r="HL123" s="1561"/>
      <c r="HM123" s="1561"/>
      <c r="HN123" s="1561"/>
      <c r="HO123" s="1561"/>
      <c r="HP123" s="1561"/>
      <c r="HQ123" s="1561"/>
      <c r="HR123" s="1561"/>
      <c r="HS123" s="1561"/>
      <c r="HT123" s="1561"/>
      <c r="HU123" s="1561"/>
      <c r="HV123" s="1561"/>
      <c r="HW123" s="1561"/>
      <c r="HX123" s="1561"/>
      <c r="HY123" s="1561"/>
      <c r="HZ123" s="1561"/>
      <c r="IA123" s="1561"/>
      <c r="IB123" s="1561"/>
      <c r="IC123" s="1561"/>
      <c r="ID123" s="1561"/>
      <c r="IE123" s="1561"/>
      <c r="IF123" s="1561"/>
      <c r="IG123" s="1561"/>
      <c r="IH123" s="1561"/>
      <c r="II123" s="1561"/>
      <c r="IJ123" s="1561"/>
      <c r="IK123" s="1561"/>
      <c r="IL123" s="1561"/>
      <c r="IM123" s="1561"/>
      <c r="IN123" s="1561"/>
      <c r="IO123" s="1561"/>
      <c r="IP123" s="1561"/>
      <c r="IQ123" s="1561"/>
      <c r="IR123" s="1561"/>
      <c r="IS123" s="1561"/>
      <c r="IT123" s="1561"/>
      <c r="IU123" s="1561"/>
    </row>
    <row r="124" spans="1:255">
      <c r="A124" s="2183">
        <v>52</v>
      </c>
      <c r="B124" s="1543"/>
      <c r="C124" s="1543"/>
      <c r="D124" s="1543"/>
      <c r="E124" s="1906"/>
      <c r="F124" s="1542"/>
      <c r="G124" s="1543"/>
      <c r="H124" s="1543"/>
      <c r="I124" s="1543"/>
      <c r="J124" s="1543"/>
      <c r="K124" s="1878"/>
      <c r="L124" s="1878"/>
      <c r="M124" s="1917">
        <v>52</v>
      </c>
      <c r="N124" s="1542"/>
      <c r="O124" s="1878"/>
      <c r="P124" s="1878"/>
      <c r="Q124" s="1878"/>
      <c r="R124" s="1878">
        <f t="shared" si="1"/>
        <v>0</v>
      </c>
      <c r="S124" s="1917">
        <v>52</v>
      </c>
      <c r="T124" s="1561"/>
      <c r="U124" s="1561"/>
      <c r="V124" s="1561"/>
      <c r="W124" s="1561"/>
      <c r="X124" s="1561"/>
      <c r="Y124" s="1561"/>
      <c r="Z124" s="1561"/>
      <c r="AA124" s="1561"/>
      <c r="AB124" s="1561"/>
      <c r="AC124" s="1561"/>
      <c r="AD124" s="1561"/>
      <c r="AE124" s="1561"/>
      <c r="AF124" s="1561"/>
      <c r="AG124" s="1561"/>
      <c r="AH124" s="1561"/>
      <c r="AI124" s="1561"/>
      <c r="AJ124" s="1561"/>
      <c r="AK124" s="1561"/>
      <c r="AL124" s="1561"/>
      <c r="AM124" s="1561"/>
      <c r="AN124" s="1561"/>
      <c r="AO124" s="1561"/>
      <c r="AP124" s="1561"/>
      <c r="AQ124" s="1561"/>
      <c r="AR124" s="1561"/>
      <c r="AS124" s="1561"/>
      <c r="AT124" s="1561"/>
      <c r="AU124" s="1561"/>
      <c r="AV124" s="1561"/>
      <c r="AW124" s="1561"/>
      <c r="AX124" s="1561"/>
      <c r="AY124" s="1561"/>
      <c r="AZ124" s="1561"/>
      <c r="BA124" s="1561"/>
      <c r="BB124" s="1561"/>
      <c r="BC124" s="1561"/>
      <c r="BD124" s="1561"/>
      <c r="BE124" s="1561"/>
      <c r="BF124" s="1561"/>
      <c r="BG124" s="1561"/>
      <c r="BH124" s="1561"/>
      <c r="BI124" s="1561"/>
      <c r="BJ124" s="1561"/>
      <c r="BK124" s="1561"/>
      <c r="BL124" s="1561"/>
      <c r="BM124" s="1561"/>
      <c r="BN124" s="1561"/>
      <c r="BO124" s="1561"/>
      <c r="BP124" s="1561"/>
      <c r="BQ124" s="1561"/>
      <c r="BR124" s="1561"/>
      <c r="BS124" s="1561"/>
      <c r="BT124" s="1561"/>
      <c r="BU124" s="1561"/>
      <c r="BV124" s="1561"/>
      <c r="BW124" s="1561"/>
      <c r="BX124" s="1561"/>
      <c r="BY124" s="1561"/>
      <c r="BZ124" s="1561"/>
      <c r="CA124" s="1561"/>
      <c r="CB124" s="1561"/>
      <c r="CC124" s="1561"/>
      <c r="CD124" s="1561"/>
      <c r="CE124" s="1561"/>
      <c r="CF124" s="1561"/>
      <c r="CG124" s="1561"/>
      <c r="CH124" s="1561"/>
      <c r="CI124" s="1561"/>
      <c r="CJ124" s="1561"/>
      <c r="CK124" s="1561"/>
      <c r="CL124" s="1561"/>
      <c r="CM124" s="1561"/>
      <c r="CN124" s="1561"/>
      <c r="CO124" s="1561"/>
      <c r="CP124" s="1561"/>
      <c r="CQ124" s="1561"/>
      <c r="CR124" s="1561"/>
      <c r="CS124" s="1561"/>
      <c r="CT124" s="1561"/>
      <c r="CU124" s="1561"/>
      <c r="CV124" s="1561"/>
      <c r="CW124" s="1561"/>
      <c r="CX124" s="1561"/>
      <c r="CY124" s="1561"/>
      <c r="CZ124" s="1561"/>
      <c r="DA124" s="1561"/>
      <c r="DB124" s="1561"/>
      <c r="DC124" s="1561"/>
      <c r="DD124" s="1561"/>
      <c r="DE124" s="1561"/>
      <c r="DF124" s="1561"/>
      <c r="DG124" s="1561"/>
      <c r="DH124" s="1561"/>
      <c r="DI124" s="1561"/>
      <c r="DJ124" s="1561"/>
      <c r="DK124" s="1561"/>
      <c r="DL124" s="1561"/>
      <c r="DM124" s="1561"/>
      <c r="DN124" s="1561"/>
      <c r="DO124" s="1561"/>
      <c r="DP124" s="1561"/>
      <c r="DQ124" s="1561"/>
      <c r="DR124" s="1561"/>
      <c r="DS124" s="1561"/>
      <c r="DT124" s="1561"/>
      <c r="DU124" s="1561"/>
      <c r="DV124" s="1561"/>
      <c r="DW124" s="1561"/>
      <c r="DX124" s="1561"/>
      <c r="DY124" s="1561"/>
      <c r="DZ124" s="1561"/>
      <c r="EA124" s="1561"/>
      <c r="EB124" s="1561"/>
      <c r="EC124" s="1561"/>
      <c r="ED124" s="1561"/>
      <c r="EE124" s="1561"/>
      <c r="EF124" s="1561"/>
      <c r="EG124" s="1561"/>
      <c r="EH124" s="1561"/>
      <c r="EI124" s="1561"/>
      <c r="EJ124" s="1561"/>
      <c r="EK124" s="1561"/>
      <c r="EL124" s="1561"/>
      <c r="EM124" s="1561"/>
      <c r="EN124" s="1561"/>
      <c r="EO124" s="1561"/>
      <c r="EP124" s="1561"/>
      <c r="EQ124" s="1561"/>
      <c r="ER124" s="1561"/>
      <c r="ES124" s="1561"/>
      <c r="ET124" s="1561"/>
      <c r="EU124" s="1561"/>
      <c r="EV124" s="1561"/>
      <c r="EW124" s="1561"/>
      <c r="EX124" s="1561"/>
      <c r="EY124" s="1561"/>
      <c r="EZ124" s="1561"/>
      <c r="FA124" s="1561"/>
      <c r="FB124" s="1561"/>
      <c r="FC124" s="1561"/>
      <c r="FD124" s="1561"/>
      <c r="FE124" s="1561"/>
      <c r="FF124" s="1561"/>
      <c r="FG124" s="1561"/>
      <c r="FH124" s="1561"/>
      <c r="FI124" s="1561"/>
      <c r="FJ124" s="1561"/>
      <c r="FK124" s="1561"/>
      <c r="FL124" s="1561"/>
      <c r="FM124" s="1561"/>
      <c r="FN124" s="1561"/>
      <c r="FO124" s="1561"/>
      <c r="FP124" s="1561"/>
      <c r="FQ124" s="1561"/>
      <c r="FR124" s="1561"/>
      <c r="FS124" s="1561"/>
      <c r="FT124" s="1561"/>
      <c r="FU124" s="1561"/>
      <c r="FV124" s="1561"/>
      <c r="FW124" s="1561"/>
      <c r="FX124" s="1561"/>
      <c r="FY124" s="1561"/>
      <c r="FZ124" s="1561"/>
      <c r="GA124" s="1561"/>
      <c r="GB124" s="1561"/>
      <c r="GC124" s="1561"/>
      <c r="GD124" s="1561"/>
      <c r="GE124" s="1561"/>
      <c r="GF124" s="1561"/>
      <c r="GG124" s="1561"/>
      <c r="GH124" s="1561"/>
      <c r="GI124" s="1561"/>
      <c r="GJ124" s="1561"/>
      <c r="GK124" s="1561"/>
      <c r="GL124" s="1561"/>
      <c r="GM124" s="1561"/>
      <c r="GN124" s="1561"/>
      <c r="GO124" s="1561"/>
      <c r="GP124" s="1561"/>
      <c r="GQ124" s="1561"/>
      <c r="GR124" s="1561"/>
      <c r="GS124" s="1561"/>
      <c r="GT124" s="1561"/>
      <c r="GU124" s="1561"/>
      <c r="GV124" s="1561"/>
      <c r="GW124" s="1561"/>
      <c r="GX124" s="1561"/>
      <c r="GY124" s="1561"/>
      <c r="GZ124" s="1561"/>
      <c r="HA124" s="1561"/>
      <c r="HB124" s="1561"/>
      <c r="HC124" s="1561"/>
      <c r="HD124" s="1561"/>
      <c r="HE124" s="1561"/>
      <c r="HF124" s="1561"/>
      <c r="HG124" s="1561"/>
      <c r="HH124" s="1561"/>
      <c r="HI124" s="1561"/>
      <c r="HJ124" s="1561"/>
      <c r="HK124" s="1561"/>
      <c r="HL124" s="1561"/>
      <c r="HM124" s="1561"/>
      <c r="HN124" s="1561"/>
      <c r="HO124" s="1561"/>
      <c r="HP124" s="1561"/>
      <c r="HQ124" s="1561"/>
      <c r="HR124" s="1561"/>
      <c r="HS124" s="1561"/>
      <c r="HT124" s="1561"/>
      <c r="HU124" s="1561"/>
      <c r="HV124" s="1561"/>
      <c r="HW124" s="1561"/>
      <c r="HX124" s="1561"/>
      <c r="HY124" s="1561"/>
      <c r="HZ124" s="1561"/>
      <c r="IA124" s="1561"/>
      <c r="IB124" s="1561"/>
      <c r="IC124" s="1561"/>
      <c r="ID124" s="1561"/>
      <c r="IE124" s="1561"/>
      <c r="IF124" s="1561"/>
      <c r="IG124" s="1561"/>
      <c r="IH124" s="1561"/>
      <c r="II124" s="1561"/>
      <c r="IJ124" s="1561"/>
      <c r="IK124" s="1561"/>
      <c r="IL124" s="1561"/>
      <c r="IM124" s="1561"/>
      <c r="IN124" s="1561"/>
      <c r="IO124" s="1561"/>
      <c r="IP124" s="1561"/>
      <c r="IQ124" s="1561"/>
      <c r="IR124" s="1561"/>
      <c r="IS124" s="1561"/>
      <c r="IT124" s="1561"/>
      <c r="IU124" s="1561"/>
    </row>
    <row r="125" spans="1:255">
      <c r="A125" s="2183">
        <v>53</v>
      </c>
      <c r="B125" s="1543"/>
      <c r="C125" s="1543"/>
      <c r="D125" s="1543"/>
      <c r="E125" s="1906"/>
      <c r="F125" s="1542"/>
      <c r="G125" s="1543"/>
      <c r="H125" s="1543"/>
      <c r="I125" s="1543"/>
      <c r="J125" s="1543"/>
      <c r="K125" s="1878"/>
      <c r="L125" s="1878"/>
      <c r="M125" s="1917">
        <v>53</v>
      </c>
      <c r="N125" s="1542"/>
      <c r="O125" s="1878"/>
      <c r="P125" s="1878"/>
      <c r="Q125" s="1878"/>
      <c r="R125" s="1878">
        <f t="shared" si="1"/>
        <v>0</v>
      </c>
      <c r="S125" s="1917">
        <v>53</v>
      </c>
      <c r="T125" s="1561"/>
      <c r="U125" s="1561"/>
      <c r="V125" s="1561"/>
      <c r="W125" s="1561"/>
      <c r="X125" s="1561"/>
      <c r="Y125" s="1561"/>
      <c r="Z125" s="1561"/>
      <c r="AA125" s="1561"/>
      <c r="AB125" s="1561"/>
      <c r="AC125" s="1561"/>
      <c r="AD125" s="1561"/>
      <c r="AE125" s="1561"/>
      <c r="AF125" s="1561"/>
      <c r="AG125" s="1561"/>
      <c r="AH125" s="1561"/>
      <c r="AI125" s="1561"/>
      <c r="AJ125" s="1561"/>
      <c r="AK125" s="1561"/>
      <c r="AL125" s="1561"/>
      <c r="AM125" s="1561"/>
      <c r="AN125" s="1561"/>
      <c r="AO125" s="1561"/>
      <c r="AP125" s="1561"/>
      <c r="AQ125" s="1561"/>
      <c r="AR125" s="1561"/>
      <c r="AS125" s="1561"/>
      <c r="AT125" s="1561"/>
      <c r="AU125" s="1561"/>
      <c r="AV125" s="1561"/>
      <c r="AW125" s="1561"/>
      <c r="AX125" s="1561"/>
      <c r="AY125" s="1561"/>
      <c r="AZ125" s="1561"/>
      <c r="BA125" s="1561"/>
      <c r="BB125" s="1561"/>
      <c r="BC125" s="1561"/>
      <c r="BD125" s="1561"/>
      <c r="BE125" s="1561"/>
      <c r="BF125" s="1561"/>
      <c r="BG125" s="1561"/>
      <c r="BH125" s="1561"/>
      <c r="BI125" s="1561"/>
      <c r="BJ125" s="1561"/>
      <c r="BK125" s="1561"/>
      <c r="BL125" s="1561"/>
      <c r="BM125" s="1561"/>
      <c r="BN125" s="1561"/>
      <c r="BO125" s="1561"/>
      <c r="BP125" s="1561"/>
      <c r="BQ125" s="1561"/>
      <c r="BR125" s="1561"/>
      <c r="BS125" s="1561"/>
      <c r="BT125" s="1561"/>
      <c r="BU125" s="1561"/>
      <c r="BV125" s="1561"/>
      <c r="BW125" s="1561"/>
      <c r="BX125" s="1561"/>
      <c r="BY125" s="1561"/>
      <c r="BZ125" s="1561"/>
      <c r="CA125" s="1561"/>
      <c r="CB125" s="1561"/>
      <c r="CC125" s="1561"/>
      <c r="CD125" s="1561"/>
      <c r="CE125" s="1561"/>
      <c r="CF125" s="1561"/>
      <c r="CG125" s="1561"/>
      <c r="CH125" s="1561"/>
      <c r="CI125" s="1561"/>
      <c r="CJ125" s="1561"/>
      <c r="CK125" s="1561"/>
      <c r="CL125" s="1561"/>
      <c r="CM125" s="1561"/>
      <c r="CN125" s="1561"/>
      <c r="CO125" s="1561"/>
      <c r="CP125" s="1561"/>
      <c r="CQ125" s="1561"/>
      <c r="CR125" s="1561"/>
      <c r="CS125" s="1561"/>
      <c r="CT125" s="1561"/>
      <c r="CU125" s="1561"/>
      <c r="CV125" s="1561"/>
      <c r="CW125" s="1561"/>
      <c r="CX125" s="1561"/>
      <c r="CY125" s="1561"/>
      <c r="CZ125" s="1561"/>
      <c r="DA125" s="1561"/>
      <c r="DB125" s="1561"/>
      <c r="DC125" s="1561"/>
      <c r="DD125" s="1561"/>
      <c r="DE125" s="1561"/>
      <c r="DF125" s="1561"/>
      <c r="DG125" s="1561"/>
      <c r="DH125" s="1561"/>
      <c r="DI125" s="1561"/>
      <c r="DJ125" s="1561"/>
      <c r="DK125" s="1561"/>
      <c r="DL125" s="1561"/>
      <c r="DM125" s="1561"/>
      <c r="DN125" s="1561"/>
      <c r="DO125" s="1561"/>
      <c r="DP125" s="1561"/>
      <c r="DQ125" s="1561"/>
      <c r="DR125" s="1561"/>
      <c r="DS125" s="1561"/>
      <c r="DT125" s="1561"/>
      <c r="DU125" s="1561"/>
      <c r="DV125" s="1561"/>
      <c r="DW125" s="1561"/>
      <c r="DX125" s="1561"/>
      <c r="DY125" s="1561"/>
      <c r="DZ125" s="1561"/>
      <c r="EA125" s="1561"/>
      <c r="EB125" s="1561"/>
      <c r="EC125" s="1561"/>
      <c r="ED125" s="1561"/>
      <c r="EE125" s="1561"/>
      <c r="EF125" s="1561"/>
      <c r="EG125" s="1561"/>
      <c r="EH125" s="1561"/>
      <c r="EI125" s="1561"/>
      <c r="EJ125" s="1561"/>
      <c r="EK125" s="1561"/>
      <c r="EL125" s="1561"/>
      <c r="EM125" s="1561"/>
      <c r="EN125" s="1561"/>
      <c r="EO125" s="1561"/>
      <c r="EP125" s="1561"/>
      <c r="EQ125" s="1561"/>
      <c r="ER125" s="1561"/>
      <c r="ES125" s="1561"/>
      <c r="ET125" s="1561"/>
      <c r="EU125" s="1561"/>
      <c r="EV125" s="1561"/>
      <c r="EW125" s="1561"/>
      <c r="EX125" s="1561"/>
      <c r="EY125" s="1561"/>
      <c r="EZ125" s="1561"/>
      <c r="FA125" s="1561"/>
      <c r="FB125" s="1561"/>
      <c r="FC125" s="1561"/>
      <c r="FD125" s="1561"/>
      <c r="FE125" s="1561"/>
      <c r="FF125" s="1561"/>
      <c r="FG125" s="1561"/>
      <c r="FH125" s="1561"/>
      <c r="FI125" s="1561"/>
      <c r="FJ125" s="1561"/>
      <c r="FK125" s="1561"/>
      <c r="FL125" s="1561"/>
      <c r="FM125" s="1561"/>
      <c r="FN125" s="1561"/>
      <c r="FO125" s="1561"/>
      <c r="FP125" s="1561"/>
      <c r="FQ125" s="1561"/>
      <c r="FR125" s="1561"/>
      <c r="FS125" s="1561"/>
      <c r="FT125" s="1561"/>
      <c r="FU125" s="1561"/>
      <c r="FV125" s="1561"/>
      <c r="FW125" s="1561"/>
      <c r="FX125" s="1561"/>
      <c r="FY125" s="1561"/>
      <c r="FZ125" s="1561"/>
      <c r="GA125" s="1561"/>
      <c r="GB125" s="1561"/>
      <c r="GC125" s="1561"/>
      <c r="GD125" s="1561"/>
      <c r="GE125" s="1561"/>
      <c r="GF125" s="1561"/>
      <c r="GG125" s="1561"/>
      <c r="GH125" s="1561"/>
      <c r="GI125" s="1561"/>
      <c r="GJ125" s="1561"/>
      <c r="GK125" s="1561"/>
      <c r="GL125" s="1561"/>
      <c r="GM125" s="1561"/>
      <c r="GN125" s="1561"/>
      <c r="GO125" s="1561"/>
      <c r="GP125" s="1561"/>
      <c r="GQ125" s="1561"/>
      <c r="GR125" s="1561"/>
      <c r="GS125" s="1561"/>
      <c r="GT125" s="1561"/>
      <c r="GU125" s="1561"/>
      <c r="GV125" s="1561"/>
      <c r="GW125" s="1561"/>
      <c r="GX125" s="1561"/>
      <c r="GY125" s="1561"/>
      <c r="GZ125" s="1561"/>
      <c r="HA125" s="1561"/>
      <c r="HB125" s="1561"/>
      <c r="HC125" s="1561"/>
      <c r="HD125" s="1561"/>
      <c r="HE125" s="1561"/>
      <c r="HF125" s="1561"/>
      <c r="HG125" s="1561"/>
      <c r="HH125" s="1561"/>
      <c r="HI125" s="1561"/>
      <c r="HJ125" s="1561"/>
      <c r="HK125" s="1561"/>
      <c r="HL125" s="1561"/>
      <c r="HM125" s="1561"/>
      <c r="HN125" s="1561"/>
      <c r="HO125" s="1561"/>
      <c r="HP125" s="1561"/>
      <c r="HQ125" s="1561"/>
      <c r="HR125" s="1561"/>
      <c r="HS125" s="1561"/>
      <c r="HT125" s="1561"/>
      <c r="HU125" s="1561"/>
      <c r="HV125" s="1561"/>
      <c r="HW125" s="1561"/>
      <c r="HX125" s="1561"/>
      <c r="HY125" s="1561"/>
      <c r="HZ125" s="1561"/>
      <c r="IA125" s="1561"/>
      <c r="IB125" s="1561"/>
      <c r="IC125" s="1561"/>
      <c r="ID125" s="1561"/>
      <c r="IE125" s="1561"/>
      <c r="IF125" s="1561"/>
      <c r="IG125" s="1561"/>
      <c r="IH125" s="1561"/>
      <c r="II125" s="1561"/>
      <c r="IJ125" s="1561"/>
      <c r="IK125" s="1561"/>
      <c r="IL125" s="1561"/>
      <c r="IM125" s="1561"/>
      <c r="IN125" s="1561"/>
      <c r="IO125" s="1561"/>
      <c r="IP125" s="1561"/>
      <c r="IQ125" s="1561"/>
      <c r="IR125" s="1561"/>
      <c r="IS125" s="1561"/>
      <c r="IT125" s="1561"/>
      <c r="IU125" s="1561"/>
    </row>
    <row r="126" spans="1:255">
      <c r="A126" s="2183">
        <v>54</v>
      </c>
      <c r="B126" s="1543"/>
      <c r="C126" s="1543"/>
      <c r="D126" s="1543"/>
      <c r="E126" s="1906"/>
      <c r="F126" s="1542"/>
      <c r="G126" s="1543"/>
      <c r="H126" s="1543"/>
      <c r="I126" s="1543"/>
      <c r="J126" s="1543"/>
      <c r="K126" s="1878"/>
      <c r="L126" s="1878"/>
      <c r="M126" s="1917">
        <v>54</v>
      </c>
      <c r="N126" s="1542"/>
      <c r="O126" s="1878"/>
      <c r="P126" s="1878"/>
      <c r="Q126" s="1878"/>
      <c r="R126" s="1878">
        <f t="shared" si="1"/>
        <v>0</v>
      </c>
      <c r="S126" s="1917">
        <v>54</v>
      </c>
      <c r="T126" s="1561"/>
      <c r="U126" s="1561"/>
      <c r="V126" s="1561"/>
      <c r="W126" s="1561"/>
      <c r="X126" s="1561"/>
      <c r="Y126" s="1561"/>
      <c r="Z126" s="1561"/>
      <c r="AA126" s="1561"/>
      <c r="AB126" s="1561"/>
      <c r="AC126" s="1561"/>
      <c r="AD126" s="1561"/>
      <c r="AE126" s="1561"/>
      <c r="AF126" s="1561"/>
      <c r="AG126" s="1561"/>
      <c r="AH126" s="1561"/>
      <c r="AI126" s="1561"/>
      <c r="AJ126" s="1561"/>
      <c r="AK126" s="1561"/>
      <c r="AL126" s="1561"/>
      <c r="AM126" s="1561"/>
      <c r="AN126" s="1561"/>
      <c r="AO126" s="1561"/>
      <c r="AP126" s="1561"/>
      <c r="AQ126" s="1561"/>
      <c r="AR126" s="1561"/>
      <c r="AS126" s="1561"/>
      <c r="AT126" s="1561"/>
      <c r="AU126" s="1561"/>
      <c r="AV126" s="1561"/>
      <c r="AW126" s="1561"/>
      <c r="AX126" s="1561"/>
      <c r="AY126" s="1561"/>
      <c r="AZ126" s="1561"/>
      <c r="BA126" s="1561"/>
      <c r="BB126" s="1561"/>
      <c r="BC126" s="1561"/>
      <c r="BD126" s="1561"/>
      <c r="BE126" s="1561"/>
      <c r="BF126" s="1561"/>
      <c r="BG126" s="1561"/>
      <c r="BH126" s="1561"/>
      <c r="BI126" s="1561"/>
      <c r="BJ126" s="1561"/>
      <c r="BK126" s="1561"/>
      <c r="BL126" s="1561"/>
      <c r="BM126" s="1561"/>
      <c r="BN126" s="1561"/>
      <c r="BO126" s="1561"/>
      <c r="BP126" s="1561"/>
      <c r="BQ126" s="1561"/>
      <c r="BR126" s="1561"/>
      <c r="BS126" s="1561"/>
      <c r="BT126" s="1561"/>
      <c r="BU126" s="1561"/>
      <c r="BV126" s="1561"/>
      <c r="BW126" s="1561"/>
      <c r="BX126" s="1561"/>
      <c r="BY126" s="1561"/>
      <c r="BZ126" s="1561"/>
      <c r="CA126" s="1561"/>
      <c r="CB126" s="1561"/>
      <c r="CC126" s="1561"/>
      <c r="CD126" s="1561"/>
      <c r="CE126" s="1561"/>
      <c r="CF126" s="1561"/>
      <c r="CG126" s="1561"/>
      <c r="CH126" s="1561"/>
      <c r="CI126" s="1561"/>
      <c r="CJ126" s="1561"/>
      <c r="CK126" s="1561"/>
      <c r="CL126" s="1561"/>
      <c r="CM126" s="1561"/>
      <c r="CN126" s="1561"/>
      <c r="CO126" s="1561"/>
      <c r="CP126" s="1561"/>
      <c r="CQ126" s="1561"/>
      <c r="CR126" s="1561"/>
      <c r="CS126" s="1561"/>
      <c r="CT126" s="1561"/>
      <c r="CU126" s="1561"/>
      <c r="CV126" s="1561"/>
      <c r="CW126" s="1561"/>
      <c r="CX126" s="1561"/>
      <c r="CY126" s="1561"/>
      <c r="CZ126" s="1561"/>
      <c r="DA126" s="1561"/>
      <c r="DB126" s="1561"/>
      <c r="DC126" s="1561"/>
      <c r="DD126" s="1561"/>
      <c r="DE126" s="1561"/>
      <c r="DF126" s="1561"/>
      <c r="DG126" s="1561"/>
      <c r="DH126" s="1561"/>
      <c r="DI126" s="1561"/>
      <c r="DJ126" s="1561"/>
      <c r="DK126" s="1561"/>
      <c r="DL126" s="1561"/>
      <c r="DM126" s="1561"/>
      <c r="DN126" s="1561"/>
      <c r="DO126" s="1561"/>
      <c r="DP126" s="1561"/>
      <c r="DQ126" s="1561"/>
      <c r="DR126" s="1561"/>
      <c r="DS126" s="1561"/>
      <c r="DT126" s="1561"/>
      <c r="DU126" s="1561"/>
      <c r="DV126" s="1561"/>
      <c r="DW126" s="1561"/>
      <c r="DX126" s="1561"/>
      <c r="DY126" s="1561"/>
      <c r="DZ126" s="1561"/>
      <c r="EA126" s="1561"/>
      <c r="EB126" s="1561"/>
      <c r="EC126" s="1561"/>
      <c r="ED126" s="1561"/>
      <c r="EE126" s="1561"/>
      <c r="EF126" s="1561"/>
      <c r="EG126" s="1561"/>
      <c r="EH126" s="1561"/>
      <c r="EI126" s="1561"/>
      <c r="EJ126" s="1561"/>
      <c r="EK126" s="1561"/>
      <c r="EL126" s="1561"/>
      <c r="EM126" s="1561"/>
      <c r="EN126" s="1561"/>
      <c r="EO126" s="1561"/>
      <c r="EP126" s="1561"/>
      <c r="EQ126" s="1561"/>
      <c r="ER126" s="1561"/>
      <c r="ES126" s="1561"/>
      <c r="ET126" s="1561"/>
      <c r="EU126" s="1561"/>
      <c r="EV126" s="1561"/>
      <c r="EW126" s="1561"/>
      <c r="EX126" s="1561"/>
      <c r="EY126" s="1561"/>
      <c r="EZ126" s="1561"/>
      <c r="FA126" s="1561"/>
      <c r="FB126" s="1561"/>
      <c r="FC126" s="1561"/>
      <c r="FD126" s="1561"/>
      <c r="FE126" s="1561"/>
      <c r="FF126" s="1561"/>
      <c r="FG126" s="1561"/>
      <c r="FH126" s="1561"/>
      <c r="FI126" s="1561"/>
      <c r="FJ126" s="1561"/>
      <c r="FK126" s="1561"/>
      <c r="FL126" s="1561"/>
      <c r="FM126" s="1561"/>
      <c r="FN126" s="1561"/>
      <c r="FO126" s="1561"/>
      <c r="FP126" s="1561"/>
      <c r="FQ126" s="1561"/>
      <c r="FR126" s="1561"/>
      <c r="FS126" s="1561"/>
      <c r="FT126" s="1561"/>
      <c r="FU126" s="1561"/>
      <c r="FV126" s="1561"/>
      <c r="FW126" s="1561"/>
      <c r="FX126" s="1561"/>
      <c r="FY126" s="1561"/>
      <c r="FZ126" s="1561"/>
      <c r="GA126" s="1561"/>
      <c r="GB126" s="1561"/>
      <c r="GC126" s="1561"/>
      <c r="GD126" s="1561"/>
      <c r="GE126" s="1561"/>
      <c r="GF126" s="1561"/>
      <c r="GG126" s="1561"/>
      <c r="GH126" s="1561"/>
      <c r="GI126" s="1561"/>
      <c r="GJ126" s="1561"/>
      <c r="GK126" s="1561"/>
      <c r="GL126" s="1561"/>
      <c r="GM126" s="1561"/>
      <c r="GN126" s="1561"/>
      <c r="GO126" s="1561"/>
      <c r="GP126" s="1561"/>
      <c r="GQ126" s="1561"/>
      <c r="GR126" s="1561"/>
      <c r="GS126" s="1561"/>
      <c r="GT126" s="1561"/>
      <c r="GU126" s="1561"/>
      <c r="GV126" s="1561"/>
      <c r="GW126" s="1561"/>
      <c r="GX126" s="1561"/>
      <c r="GY126" s="1561"/>
      <c r="GZ126" s="1561"/>
      <c r="HA126" s="1561"/>
      <c r="HB126" s="1561"/>
      <c r="HC126" s="1561"/>
      <c r="HD126" s="1561"/>
      <c r="HE126" s="1561"/>
      <c r="HF126" s="1561"/>
      <c r="HG126" s="1561"/>
      <c r="HH126" s="1561"/>
      <c r="HI126" s="1561"/>
      <c r="HJ126" s="1561"/>
      <c r="HK126" s="1561"/>
      <c r="HL126" s="1561"/>
      <c r="HM126" s="1561"/>
      <c r="HN126" s="1561"/>
      <c r="HO126" s="1561"/>
      <c r="HP126" s="1561"/>
      <c r="HQ126" s="1561"/>
      <c r="HR126" s="1561"/>
      <c r="HS126" s="1561"/>
      <c r="HT126" s="1561"/>
      <c r="HU126" s="1561"/>
      <c r="HV126" s="1561"/>
      <c r="HW126" s="1561"/>
      <c r="HX126" s="1561"/>
      <c r="HY126" s="1561"/>
      <c r="HZ126" s="1561"/>
      <c r="IA126" s="1561"/>
      <c r="IB126" s="1561"/>
      <c r="IC126" s="1561"/>
      <c r="ID126" s="1561"/>
      <c r="IE126" s="1561"/>
      <c r="IF126" s="1561"/>
      <c r="IG126" s="1561"/>
      <c r="IH126" s="1561"/>
      <c r="II126" s="1561"/>
      <c r="IJ126" s="1561"/>
      <c r="IK126" s="1561"/>
      <c r="IL126" s="1561"/>
      <c r="IM126" s="1561"/>
      <c r="IN126" s="1561"/>
      <c r="IO126" s="1561"/>
      <c r="IP126" s="1561"/>
      <c r="IQ126" s="1561"/>
      <c r="IR126" s="1561"/>
      <c r="IS126" s="1561"/>
      <c r="IT126" s="1561"/>
      <c r="IU126" s="1561"/>
    </row>
    <row r="127" spans="1:255">
      <c r="A127" s="2183">
        <v>55</v>
      </c>
      <c r="B127" s="1543"/>
      <c r="C127" s="1543"/>
      <c r="D127" s="1543"/>
      <c r="E127" s="1906"/>
      <c r="F127" s="1542"/>
      <c r="G127" s="1543"/>
      <c r="H127" s="1543"/>
      <c r="I127" s="1543"/>
      <c r="J127" s="1543"/>
      <c r="K127" s="1878"/>
      <c r="L127" s="1878"/>
      <c r="M127" s="1917">
        <v>55</v>
      </c>
      <c r="N127" s="1542"/>
      <c r="O127" s="1878"/>
      <c r="P127" s="1878"/>
      <c r="Q127" s="1878"/>
      <c r="R127" s="1878">
        <f t="shared" si="1"/>
        <v>0</v>
      </c>
      <c r="S127" s="1917">
        <v>55</v>
      </c>
      <c r="T127" s="1561"/>
      <c r="U127" s="1561"/>
      <c r="V127" s="1561"/>
      <c r="W127" s="1561"/>
      <c r="X127" s="1561"/>
      <c r="Y127" s="1561"/>
      <c r="Z127" s="1561"/>
      <c r="AA127" s="1561"/>
      <c r="AB127" s="1561"/>
      <c r="AC127" s="1561"/>
      <c r="AD127" s="1561"/>
      <c r="AE127" s="1561"/>
      <c r="AF127" s="1561"/>
      <c r="AG127" s="1561"/>
      <c r="AH127" s="1561"/>
      <c r="AI127" s="1561"/>
      <c r="AJ127" s="1561"/>
      <c r="AK127" s="1561"/>
      <c r="AL127" s="1561"/>
      <c r="AM127" s="1561"/>
      <c r="AN127" s="1561"/>
      <c r="AO127" s="1561"/>
      <c r="AP127" s="1561"/>
      <c r="AQ127" s="1561"/>
      <c r="AR127" s="1561"/>
      <c r="AS127" s="1561"/>
      <c r="AT127" s="1561"/>
      <c r="AU127" s="1561"/>
      <c r="AV127" s="1561"/>
      <c r="AW127" s="1561"/>
      <c r="AX127" s="1561"/>
      <c r="AY127" s="1561"/>
      <c r="AZ127" s="1561"/>
      <c r="BA127" s="1561"/>
      <c r="BB127" s="1561"/>
      <c r="BC127" s="1561"/>
      <c r="BD127" s="1561"/>
      <c r="BE127" s="1561"/>
      <c r="BF127" s="1561"/>
      <c r="BG127" s="1561"/>
      <c r="BH127" s="1561"/>
      <c r="BI127" s="1561"/>
      <c r="BJ127" s="1561"/>
      <c r="BK127" s="1561"/>
      <c r="BL127" s="1561"/>
      <c r="BM127" s="1561"/>
      <c r="BN127" s="1561"/>
      <c r="BO127" s="1561"/>
      <c r="BP127" s="1561"/>
      <c r="BQ127" s="1561"/>
      <c r="BR127" s="1561"/>
      <c r="BS127" s="1561"/>
      <c r="BT127" s="1561"/>
      <c r="BU127" s="1561"/>
      <c r="BV127" s="1561"/>
      <c r="BW127" s="1561"/>
      <c r="BX127" s="1561"/>
      <c r="BY127" s="1561"/>
      <c r="BZ127" s="1561"/>
      <c r="CA127" s="1561"/>
      <c r="CB127" s="1561"/>
      <c r="CC127" s="1561"/>
      <c r="CD127" s="1561"/>
      <c r="CE127" s="1561"/>
      <c r="CF127" s="1561"/>
      <c r="CG127" s="1561"/>
      <c r="CH127" s="1561"/>
      <c r="CI127" s="1561"/>
      <c r="CJ127" s="1561"/>
      <c r="CK127" s="1561"/>
      <c r="CL127" s="1561"/>
      <c r="CM127" s="1561"/>
      <c r="CN127" s="1561"/>
      <c r="CO127" s="1561"/>
      <c r="CP127" s="1561"/>
      <c r="CQ127" s="1561"/>
      <c r="CR127" s="1561"/>
      <c r="CS127" s="1561"/>
      <c r="CT127" s="1561"/>
      <c r="CU127" s="1561"/>
      <c r="CV127" s="1561"/>
      <c r="CW127" s="1561"/>
      <c r="CX127" s="1561"/>
      <c r="CY127" s="1561"/>
      <c r="CZ127" s="1561"/>
      <c r="DA127" s="1561"/>
      <c r="DB127" s="1561"/>
      <c r="DC127" s="1561"/>
      <c r="DD127" s="1561"/>
      <c r="DE127" s="1561"/>
      <c r="DF127" s="1561"/>
      <c r="DG127" s="1561"/>
      <c r="DH127" s="1561"/>
      <c r="DI127" s="1561"/>
      <c r="DJ127" s="1561"/>
      <c r="DK127" s="1561"/>
      <c r="DL127" s="1561"/>
      <c r="DM127" s="1561"/>
      <c r="DN127" s="1561"/>
      <c r="DO127" s="1561"/>
      <c r="DP127" s="1561"/>
      <c r="DQ127" s="1561"/>
      <c r="DR127" s="1561"/>
      <c r="DS127" s="1561"/>
      <c r="DT127" s="1561"/>
      <c r="DU127" s="1561"/>
      <c r="DV127" s="1561"/>
      <c r="DW127" s="1561"/>
      <c r="DX127" s="1561"/>
      <c r="DY127" s="1561"/>
      <c r="DZ127" s="1561"/>
      <c r="EA127" s="1561"/>
      <c r="EB127" s="1561"/>
      <c r="EC127" s="1561"/>
      <c r="ED127" s="1561"/>
      <c r="EE127" s="1561"/>
      <c r="EF127" s="1561"/>
      <c r="EG127" s="1561"/>
      <c r="EH127" s="1561"/>
      <c r="EI127" s="1561"/>
      <c r="EJ127" s="1561"/>
      <c r="EK127" s="1561"/>
      <c r="EL127" s="1561"/>
      <c r="EM127" s="1561"/>
      <c r="EN127" s="1561"/>
      <c r="EO127" s="1561"/>
      <c r="EP127" s="1561"/>
      <c r="EQ127" s="1561"/>
      <c r="ER127" s="1561"/>
      <c r="ES127" s="1561"/>
      <c r="ET127" s="1561"/>
      <c r="EU127" s="1561"/>
      <c r="EV127" s="1561"/>
      <c r="EW127" s="1561"/>
      <c r="EX127" s="1561"/>
      <c r="EY127" s="1561"/>
      <c r="EZ127" s="1561"/>
      <c r="FA127" s="1561"/>
      <c r="FB127" s="1561"/>
      <c r="FC127" s="1561"/>
      <c r="FD127" s="1561"/>
      <c r="FE127" s="1561"/>
      <c r="FF127" s="1561"/>
      <c r="FG127" s="1561"/>
      <c r="FH127" s="1561"/>
      <c r="FI127" s="1561"/>
      <c r="FJ127" s="1561"/>
      <c r="FK127" s="1561"/>
      <c r="FL127" s="1561"/>
      <c r="FM127" s="1561"/>
      <c r="FN127" s="1561"/>
      <c r="FO127" s="1561"/>
      <c r="FP127" s="1561"/>
      <c r="FQ127" s="1561"/>
      <c r="FR127" s="1561"/>
      <c r="FS127" s="1561"/>
      <c r="FT127" s="1561"/>
      <c r="FU127" s="1561"/>
      <c r="FV127" s="1561"/>
      <c r="FW127" s="1561"/>
      <c r="FX127" s="1561"/>
      <c r="FY127" s="1561"/>
      <c r="FZ127" s="1561"/>
      <c r="GA127" s="1561"/>
      <c r="GB127" s="1561"/>
      <c r="GC127" s="1561"/>
      <c r="GD127" s="1561"/>
      <c r="GE127" s="1561"/>
      <c r="GF127" s="1561"/>
      <c r="GG127" s="1561"/>
      <c r="GH127" s="1561"/>
      <c r="GI127" s="1561"/>
      <c r="GJ127" s="1561"/>
      <c r="GK127" s="1561"/>
      <c r="GL127" s="1561"/>
      <c r="GM127" s="1561"/>
      <c r="GN127" s="1561"/>
      <c r="GO127" s="1561"/>
      <c r="GP127" s="1561"/>
      <c r="GQ127" s="1561"/>
      <c r="GR127" s="1561"/>
      <c r="GS127" s="1561"/>
      <c r="GT127" s="1561"/>
      <c r="GU127" s="1561"/>
      <c r="GV127" s="1561"/>
      <c r="GW127" s="1561"/>
      <c r="GX127" s="1561"/>
      <c r="GY127" s="1561"/>
      <c r="GZ127" s="1561"/>
      <c r="HA127" s="1561"/>
      <c r="HB127" s="1561"/>
      <c r="HC127" s="1561"/>
      <c r="HD127" s="1561"/>
      <c r="HE127" s="1561"/>
      <c r="HF127" s="1561"/>
      <c r="HG127" s="1561"/>
      <c r="HH127" s="1561"/>
      <c r="HI127" s="1561"/>
      <c r="HJ127" s="1561"/>
      <c r="HK127" s="1561"/>
      <c r="HL127" s="1561"/>
      <c r="HM127" s="1561"/>
      <c r="HN127" s="1561"/>
      <c r="HO127" s="1561"/>
      <c r="HP127" s="1561"/>
      <c r="HQ127" s="1561"/>
      <c r="HR127" s="1561"/>
      <c r="HS127" s="1561"/>
      <c r="HT127" s="1561"/>
      <c r="HU127" s="1561"/>
      <c r="HV127" s="1561"/>
      <c r="HW127" s="1561"/>
      <c r="HX127" s="1561"/>
      <c r="HY127" s="1561"/>
      <c r="HZ127" s="1561"/>
      <c r="IA127" s="1561"/>
      <c r="IB127" s="1561"/>
      <c r="IC127" s="1561"/>
      <c r="ID127" s="1561"/>
      <c r="IE127" s="1561"/>
      <c r="IF127" s="1561"/>
      <c r="IG127" s="1561"/>
      <c r="IH127" s="1561"/>
      <c r="II127" s="1561"/>
      <c r="IJ127" s="1561"/>
      <c r="IK127" s="1561"/>
      <c r="IL127" s="1561"/>
      <c r="IM127" s="1561"/>
      <c r="IN127" s="1561"/>
      <c r="IO127" s="1561"/>
      <c r="IP127" s="1561"/>
      <c r="IQ127" s="1561"/>
      <c r="IR127" s="1561"/>
      <c r="IS127" s="1561"/>
      <c r="IT127" s="1561"/>
      <c r="IU127" s="1561"/>
    </row>
    <row r="128" spans="1:255">
      <c r="A128" s="2183">
        <v>56</v>
      </c>
      <c r="B128" s="1543"/>
      <c r="C128" s="1543"/>
      <c r="D128" s="1543"/>
      <c r="E128" s="1906"/>
      <c r="F128" s="1542"/>
      <c r="G128" s="1543"/>
      <c r="H128" s="1543"/>
      <c r="I128" s="1543"/>
      <c r="J128" s="1543"/>
      <c r="K128" s="1878"/>
      <c r="L128" s="1878"/>
      <c r="M128" s="1917">
        <v>56</v>
      </c>
      <c r="N128" s="1542"/>
      <c r="O128" s="1878"/>
      <c r="P128" s="1878"/>
      <c r="Q128" s="1878"/>
      <c r="R128" s="1878">
        <f t="shared" si="1"/>
        <v>0</v>
      </c>
      <c r="S128" s="1917">
        <v>56</v>
      </c>
      <c r="T128" s="1561"/>
      <c r="U128" s="1561"/>
      <c r="V128" s="1561"/>
      <c r="W128" s="1561"/>
      <c r="X128" s="1561"/>
      <c r="Y128" s="1561"/>
      <c r="Z128" s="1561"/>
      <c r="AA128" s="1561"/>
      <c r="AB128" s="1561"/>
      <c r="AC128" s="1561"/>
      <c r="AD128" s="1561"/>
      <c r="AE128" s="1561"/>
      <c r="AF128" s="1561"/>
      <c r="AG128" s="1561"/>
      <c r="AH128" s="1561"/>
      <c r="AI128" s="1561"/>
      <c r="AJ128" s="1561"/>
      <c r="AK128" s="1561"/>
      <c r="AL128" s="1561"/>
      <c r="AM128" s="1561"/>
      <c r="AN128" s="1561"/>
      <c r="AO128" s="1561"/>
      <c r="AP128" s="1561"/>
      <c r="AQ128" s="1561"/>
      <c r="AR128" s="1561"/>
      <c r="AS128" s="1561"/>
      <c r="AT128" s="1561"/>
      <c r="AU128" s="1561"/>
      <c r="AV128" s="1561"/>
      <c r="AW128" s="1561"/>
      <c r="AX128" s="1561"/>
      <c r="AY128" s="1561"/>
      <c r="AZ128" s="1561"/>
      <c r="BA128" s="1561"/>
      <c r="BB128" s="1561"/>
      <c r="BC128" s="1561"/>
      <c r="BD128" s="1561"/>
      <c r="BE128" s="1561"/>
      <c r="BF128" s="1561"/>
      <c r="BG128" s="1561"/>
      <c r="BH128" s="1561"/>
      <c r="BI128" s="1561"/>
      <c r="BJ128" s="1561"/>
      <c r="BK128" s="1561"/>
      <c r="BL128" s="1561"/>
      <c r="BM128" s="1561"/>
      <c r="BN128" s="1561"/>
      <c r="BO128" s="1561"/>
      <c r="BP128" s="1561"/>
      <c r="BQ128" s="1561"/>
      <c r="BR128" s="1561"/>
      <c r="BS128" s="1561"/>
      <c r="BT128" s="1561"/>
      <c r="BU128" s="1561"/>
      <c r="BV128" s="1561"/>
      <c r="BW128" s="1561"/>
      <c r="BX128" s="1561"/>
      <c r="BY128" s="1561"/>
      <c r="BZ128" s="1561"/>
      <c r="CA128" s="1561"/>
      <c r="CB128" s="1561"/>
      <c r="CC128" s="1561"/>
      <c r="CD128" s="1561"/>
      <c r="CE128" s="1561"/>
      <c r="CF128" s="1561"/>
      <c r="CG128" s="1561"/>
      <c r="CH128" s="1561"/>
      <c r="CI128" s="1561"/>
      <c r="CJ128" s="1561"/>
      <c r="CK128" s="1561"/>
      <c r="CL128" s="1561"/>
      <c r="CM128" s="1561"/>
      <c r="CN128" s="1561"/>
      <c r="CO128" s="1561"/>
      <c r="CP128" s="1561"/>
      <c r="CQ128" s="1561"/>
      <c r="CR128" s="1561"/>
      <c r="CS128" s="1561"/>
      <c r="CT128" s="1561"/>
      <c r="CU128" s="1561"/>
      <c r="CV128" s="1561"/>
      <c r="CW128" s="1561"/>
      <c r="CX128" s="1561"/>
      <c r="CY128" s="1561"/>
      <c r="CZ128" s="1561"/>
      <c r="DA128" s="1561"/>
      <c r="DB128" s="1561"/>
      <c r="DC128" s="1561"/>
      <c r="DD128" s="1561"/>
      <c r="DE128" s="1561"/>
      <c r="DF128" s="1561"/>
      <c r="DG128" s="1561"/>
      <c r="DH128" s="1561"/>
      <c r="DI128" s="1561"/>
      <c r="DJ128" s="1561"/>
      <c r="DK128" s="1561"/>
      <c r="DL128" s="1561"/>
      <c r="DM128" s="1561"/>
      <c r="DN128" s="1561"/>
      <c r="DO128" s="1561"/>
      <c r="DP128" s="1561"/>
      <c r="DQ128" s="1561"/>
      <c r="DR128" s="1561"/>
      <c r="DS128" s="1561"/>
      <c r="DT128" s="1561"/>
      <c r="DU128" s="1561"/>
      <c r="DV128" s="1561"/>
      <c r="DW128" s="1561"/>
      <c r="DX128" s="1561"/>
      <c r="DY128" s="1561"/>
      <c r="DZ128" s="1561"/>
      <c r="EA128" s="1561"/>
      <c r="EB128" s="1561"/>
      <c r="EC128" s="1561"/>
      <c r="ED128" s="1561"/>
      <c r="EE128" s="1561"/>
      <c r="EF128" s="1561"/>
      <c r="EG128" s="1561"/>
      <c r="EH128" s="1561"/>
      <c r="EI128" s="1561"/>
      <c r="EJ128" s="1561"/>
      <c r="EK128" s="1561"/>
      <c r="EL128" s="1561"/>
      <c r="EM128" s="1561"/>
      <c r="EN128" s="1561"/>
      <c r="EO128" s="1561"/>
      <c r="EP128" s="1561"/>
      <c r="EQ128" s="1561"/>
      <c r="ER128" s="1561"/>
      <c r="ES128" s="1561"/>
      <c r="ET128" s="1561"/>
      <c r="EU128" s="1561"/>
      <c r="EV128" s="1561"/>
      <c r="EW128" s="1561"/>
      <c r="EX128" s="1561"/>
      <c r="EY128" s="1561"/>
      <c r="EZ128" s="1561"/>
      <c r="FA128" s="1561"/>
      <c r="FB128" s="1561"/>
      <c r="FC128" s="1561"/>
      <c r="FD128" s="1561"/>
      <c r="FE128" s="1561"/>
      <c r="FF128" s="1561"/>
      <c r="FG128" s="1561"/>
      <c r="FH128" s="1561"/>
      <c r="FI128" s="1561"/>
      <c r="FJ128" s="1561"/>
      <c r="FK128" s="1561"/>
      <c r="FL128" s="1561"/>
      <c r="FM128" s="1561"/>
      <c r="FN128" s="1561"/>
      <c r="FO128" s="1561"/>
      <c r="FP128" s="1561"/>
      <c r="FQ128" s="1561"/>
      <c r="FR128" s="1561"/>
      <c r="FS128" s="1561"/>
      <c r="FT128" s="1561"/>
      <c r="FU128" s="1561"/>
      <c r="FV128" s="1561"/>
      <c r="FW128" s="1561"/>
      <c r="FX128" s="1561"/>
      <c r="FY128" s="1561"/>
      <c r="FZ128" s="1561"/>
      <c r="GA128" s="1561"/>
      <c r="GB128" s="1561"/>
      <c r="GC128" s="1561"/>
      <c r="GD128" s="1561"/>
      <c r="GE128" s="1561"/>
      <c r="GF128" s="1561"/>
      <c r="GG128" s="1561"/>
      <c r="GH128" s="1561"/>
      <c r="GI128" s="1561"/>
      <c r="GJ128" s="1561"/>
      <c r="GK128" s="1561"/>
      <c r="GL128" s="1561"/>
      <c r="GM128" s="1561"/>
      <c r="GN128" s="1561"/>
      <c r="GO128" s="1561"/>
      <c r="GP128" s="1561"/>
      <c r="GQ128" s="1561"/>
      <c r="GR128" s="1561"/>
      <c r="GS128" s="1561"/>
      <c r="GT128" s="1561"/>
      <c r="GU128" s="1561"/>
      <c r="GV128" s="1561"/>
      <c r="GW128" s="1561"/>
      <c r="GX128" s="1561"/>
      <c r="GY128" s="1561"/>
      <c r="GZ128" s="1561"/>
      <c r="HA128" s="1561"/>
      <c r="HB128" s="1561"/>
      <c r="HC128" s="1561"/>
      <c r="HD128" s="1561"/>
      <c r="HE128" s="1561"/>
      <c r="HF128" s="1561"/>
      <c r="HG128" s="1561"/>
      <c r="HH128" s="1561"/>
      <c r="HI128" s="1561"/>
      <c r="HJ128" s="1561"/>
      <c r="HK128" s="1561"/>
      <c r="HL128" s="1561"/>
      <c r="HM128" s="1561"/>
      <c r="HN128" s="1561"/>
      <c r="HO128" s="1561"/>
      <c r="HP128" s="1561"/>
      <c r="HQ128" s="1561"/>
      <c r="HR128" s="1561"/>
      <c r="HS128" s="1561"/>
      <c r="HT128" s="1561"/>
      <c r="HU128" s="1561"/>
      <c r="HV128" s="1561"/>
      <c r="HW128" s="1561"/>
      <c r="HX128" s="1561"/>
      <c r="HY128" s="1561"/>
      <c r="HZ128" s="1561"/>
      <c r="IA128" s="1561"/>
      <c r="IB128" s="1561"/>
      <c r="IC128" s="1561"/>
      <c r="ID128" s="1561"/>
      <c r="IE128" s="1561"/>
      <c r="IF128" s="1561"/>
      <c r="IG128" s="1561"/>
      <c r="IH128" s="1561"/>
      <c r="II128" s="1561"/>
      <c r="IJ128" s="1561"/>
      <c r="IK128" s="1561"/>
      <c r="IL128" s="1561"/>
      <c r="IM128" s="1561"/>
      <c r="IN128" s="1561"/>
      <c r="IO128" s="1561"/>
      <c r="IP128" s="1561"/>
      <c r="IQ128" s="1561"/>
      <c r="IR128" s="1561"/>
      <c r="IS128" s="1561"/>
      <c r="IT128" s="1561"/>
      <c r="IU128" s="1561"/>
    </row>
    <row r="129" spans="1:255">
      <c r="A129" s="2183">
        <v>57</v>
      </c>
      <c r="B129" s="1543"/>
      <c r="C129" s="1543"/>
      <c r="D129" s="1543"/>
      <c r="E129" s="1906"/>
      <c r="F129" s="1542"/>
      <c r="G129" s="1543"/>
      <c r="H129" s="1543"/>
      <c r="I129" s="1543"/>
      <c r="J129" s="1543"/>
      <c r="K129" s="1878"/>
      <c r="L129" s="1878"/>
      <c r="M129" s="1917">
        <v>57</v>
      </c>
      <c r="N129" s="1542"/>
      <c r="O129" s="1878"/>
      <c r="P129" s="1878"/>
      <c r="Q129" s="1878"/>
      <c r="R129" s="1878">
        <f t="shared" si="1"/>
        <v>0</v>
      </c>
      <c r="S129" s="1917">
        <v>57</v>
      </c>
      <c r="T129" s="1561"/>
      <c r="U129" s="1561"/>
      <c r="V129" s="1561"/>
      <c r="W129" s="1561"/>
      <c r="X129" s="1561"/>
      <c r="Y129" s="1561"/>
      <c r="Z129" s="1561"/>
      <c r="AA129" s="1561"/>
      <c r="AB129" s="1561"/>
      <c r="AC129" s="1561"/>
      <c r="AD129" s="1561"/>
      <c r="AE129" s="1561"/>
      <c r="AF129" s="1561"/>
      <c r="AG129" s="1561"/>
      <c r="AH129" s="1561"/>
      <c r="AI129" s="1561"/>
      <c r="AJ129" s="1561"/>
      <c r="AK129" s="1561"/>
      <c r="AL129" s="1561"/>
      <c r="AM129" s="1561"/>
      <c r="AN129" s="1561"/>
      <c r="AO129" s="1561"/>
      <c r="AP129" s="1561"/>
      <c r="AQ129" s="1561"/>
      <c r="AR129" s="1561"/>
      <c r="AS129" s="1561"/>
      <c r="AT129" s="1561"/>
      <c r="AU129" s="1561"/>
      <c r="AV129" s="1561"/>
      <c r="AW129" s="1561"/>
      <c r="AX129" s="1561"/>
      <c r="AY129" s="1561"/>
      <c r="AZ129" s="1561"/>
      <c r="BA129" s="1561"/>
      <c r="BB129" s="1561"/>
      <c r="BC129" s="1561"/>
      <c r="BD129" s="1561"/>
      <c r="BE129" s="1561"/>
      <c r="BF129" s="1561"/>
      <c r="BG129" s="1561"/>
      <c r="BH129" s="1561"/>
      <c r="BI129" s="1561"/>
      <c r="BJ129" s="1561"/>
      <c r="BK129" s="1561"/>
      <c r="BL129" s="1561"/>
      <c r="BM129" s="1561"/>
      <c r="BN129" s="1561"/>
      <c r="BO129" s="1561"/>
      <c r="BP129" s="1561"/>
      <c r="BQ129" s="1561"/>
      <c r="BR129" s="1561"/>
      <c r="BS129" s="1561"/>
      <c r="BT129" s="1561"/>
      <c r="BU129" s="1561"/>
      <c r="BV129" s="1561"/>
      <c r="BW129" s="1561"/>
      <c r="BX129" s="1561"/>
      <c r="BY129" s="1561"/>
      <c r="BZ129" s="1561"/>
      <c r="CA129" s="1561"/>
      <c r="CB129" s="1561"/>
      <c r="CC129" s="1561"/>
      <c r="CD129" s="1561"/>
      <c r="CE129" s="1561"/>
      <c r="CF129" s="1561"/>
      <c r="CG129" s="1561"/>
      <c r="CH129" s="1561"/>
      <c r="CI129" s="1561"/>
      <c r="CJ129" s="1561"/>
      <c r="CK129" s="1561"/>
      <c r="CL129" s="1561"/>
      <c r="CM129" s="1561"/>
      <c r="CN129" s="1561"/>
      <c r="CO129" s="1561"/>
      <c r="CP129" s="1561"/>
      <c r="CQ129" s="1561"/>
      <c r="CR129" s="1561"/>
      <c r="CS129" s="1561"/>
      <c r="CT129" s="1561"/>
      <c r="CU129" s="1561"/>
      <c r="CV129" s="1561"/>
      <c r="CW129" s="1561"/>
      <c r="CX129" s="1561"/>
      <c r="CY129" s="1561"/>
      <c r="CZ129" s="1561"/>
      <c r="DA129" s="1561"/>
      <c r="DB129" s="1561"/>
      <c r="DC129" s="1561"/>
      <c r="DD129" s="1561"/>
      <c r="DE129" s="1561"/>
      <c r="DF129" s="1561"/>
      <c r="DG129" s="1561"/>
      <c r="DH129" s="1561"/>
      <c r="DI129" s="1561"/>
      <c r="DJ129" s="1561"/>
      <c r="DK129" s="1561"/>
      <c r="DL129" s="1561"/>
      <c r="DM129" s="1561"/>
      <c r="DN129" s="1561"/>
      <c r="DO129" s="1561"/>
      <c r="DP129" s="1561"/>
      <c r="DQ129" s="1561"/>
      <c r="DR129" s="1561"/>
      <c r="DS129" s="1561"/>
      <c r="DT129" s="1561"/>
      <c r="DU129" s="1561"/>
      <c r="DV129" s="1561"/>
      <c r="DW129" s="1561"/>
      <c r="DX129" s="1561"/>
      <c r="DY129" s="1561"/>
      <c r="DZ129" s="1561"/>
      <c r="EA129" s="1561"/>
      <c r="EB129" s="1561"/>
      <c r="EC129" s="1561"/>
      <c r="ED129" s="1561"/>
      <c r="EE129" s="1561"/>
      <c r="EF129" s="1561"/>
      <c r="EG129" s="1561"/>
      <c r="EH129" s="1561"/>
      <c r="EI129" s="1561"/>
      <c r="EJ129" s="1561"/>
      <c r="EK129" s="1561"/>
      <c r="EL129" s="1561"/>
      <c r="EM129" s="1561"/>
      <c r="EN129" s="1561"/>
      <c r="EO129" s="1561"/>
      <c r="EP129" s="1561"/>
      <c r="EQ129" s="1561"/>
      <c r="ER129" s="1561"/>
      <c r="ES129" s="1561"/>
      <c r="ET129" s="1561"/>
      <c r="EU129" s="1561"/>
      <c r="EV129" s="1561"/>
      <c r="EW129" s="1561"/>
      <c r="EX129" s="1561"/>
      <c r="EY129" s="1561"/>
      <c r="EZ129" s="1561"/>
      <c r="FA129" s="1561"/>
      <c r="FB129" s="1561"/>
      <c r="FC129" s="1561"/>
      <c r="FD129" s="1561"/>
      <c r="FE129" s="1561"/>
      <c r="FF129" s="1561"/>
      <c r="FG129" s="1561"/>
      <c r="FH129" s="1561"/>
      <c r="FI129" s="1561"/>
      <c r="FJ129" s="1561"/>
      <c r="FK129" s="1561"/>
      <c r="FL129" s="1561"/>
      <c r="FM129" s="1561"/>
      <c r="FN129" s="1561"/>
      <c r="FO129" s="1561"/>
      <c r="FP129" s="1561"/>
      <c r="FQ129" s="1561"/>
      <c r="FR129" s="1561"/>
      <c r="FS129" s="1561"/>
      <c r="FT129" s="1561"/>
      <c r="FU129" s="1561"/>
      <c r="FV129" s="1561"/>
      <c r="FW129" s="1561"/>
      <c r="FX129" s="1561"/>
      <c r="FY129" s="1561"/>
      <c r="FZ129" s="1561"/>
      <c r="GA129" s="1561"/>
      <c r="GB129" s="1561"/>
      <c r="GC129" s="1561"/>
      <c r="GD129" s="1561"/>
      <c r="GE129" s="1561"/>
      <c r="GF129" s="1561"/>
      <c r="GG129" s="1561"/>
      <c r="GH129" s="1561"/>
      <c r="GI129" s="1561"/>
      <c r="GJ129" s="1561"/>
      <c r="GK129" s="1561"/>
      <c r="GL129" s="1561"/>
      <c r="GM129" s="1561"/>
      <c r="GN129" s="1561"/>
      <c r="GO129" s="1561"/>
      <c r="GP129" s="1561"/>
      <c r="GQ129" s="1561"/>
      <c r="GR129" s="1561"/>
      <c r="GS129" s="1561"/>
      <c r="GT129" s="1561"/>
      <c r="GU129" s="1561"/>
      <c r="GV129" s="1561"/>
      <c r="GW129" s="1561"/>
      <c r="GX129" s="1561"/>
      <c r="GY129" s="1561"/>
      <c r="GZ129" s="1561"/>
      <c r="HA129" s="1561"/>
      <c r="HB129" s="1561"/>
      <c r="HC129" s="1561"/>
      <c r="HD129" s="1561"/>
      <c r="HE129" s="1561"/>
      <c r="HF129" s="1561"/>
      <c r="HG129" s="1561"/>
      <c r="HH129" s="1561"/>
      <c r="HI129" s="1561"/>
      <c r="HJ129" s="1561"/>
      <c r="HK129" s="1561"/>
      <c r="HL129" s="1561"/>
      <c r="HM129" s="1561"/>
      <c r="HN129" s="1561"/>
      <c r="HO129" s="1561"/>
      <c r="HP129" s="1561"/>
      <c r="HQ129" s="1561"/>
      <c r="HR129" s="1561"/>
      <c r="HS129" s="1561"/>
      <c r="HT129" s="1561"/>
      <c r="HU129" s="1561"/>
      <c r="HV129" s="1561"/>
      <c r="HW129" s="1561"/>
      <c r="HX129" s="1561"/>
      <c r="HY129" s="1561"/>
      <c r="HZ129" s="1561"/>
      <c r="IA129" s="1561"/>
      <c r="IB129" s="1561"/>
      <c r="IC129" s="1561"/>
      <c r="ID129" s="1561"/>
      <c r="IE129" s="1561"/>
      <c r="IF129" s="1561"/>
      <c r="IG129" s="1561"/>
      <c r="IH129" s="1561"/>
      <c r="II129" s="1561"/>
      <c r="IJ129" s="1561"/>
      <c r="IK129" s="1561"/>
      <c r="IL129" s="1561"/>
      <c r="IM129" s="1561"/>
      <c r="IN129" s="1561"/>
      <c r="IO129" s="1561"/>
      <c r="IP129" s="1561"/>
      <c r="IQ129" s="1561"/>
      <c r="IR129" s="1561"/>
      <c r="IS129" s="1561"/>
      <c r="IT129" s="1561"/>
      <c r="IU129" s="1561"/>
    </row>
    <row r="130" spans="1:255">
      <c r="A130" s="2183">
        <v>58</v>
      </c>
      <c r="B130" s="1543"/>
      <c r="C130" s="1543"/>
      <c r="D130" s="1543"/>
      <c r="E130" s="1906"/>
      <c r="F130" s="1542"/>
      <c r="G130" s="1543"/>
      <c r="H130" s="1543"/>
      <c r="I130" s="1543"/>
      <c r="J130" s="1543"/>
      <c r="K130" s="1878"/>
      <c r="L130" s="1878"/>
      <c r="M130" s="1917">
        <v>58</v>
      </c>
      <c r="N130" s="1542"/>
      <c r="O130" s="1878"/>
      <c r="P130" s="1878"/>
      <c r="Q130" s="1878"/>
      <c r="R130" s="1878">
        <f t="shared" si="1"/>
        <v>0</v>
      </c>
      <c r="S130" s="1917">
        <v>58</v>
      </c>
      <c r="T130" s="1561"/>
      <c r="U130" s="1561"/>
      <c r="V130" s="1561"/>
      <c r="W130" s="1561"/>
      <c r="X130" s="1561"/>
      <c r="Y130" s="1561"/>
      <c r="Z130" s="1561"/>
      <c r="AA130" s="1561"/>
      <c r="AB130" s="1561"/>
      <c r="AC130" s="1561"/>
      <c r="AD130" s="1561"/>
      <c r="AE130" s="1561"/>
      <c r="AF130" s="1561"/>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561"/>
      <c r="BW130" s="1561"/>
      <c r="BX130" s="1561"/>
      <c r="BY130" s="1561"/>
      <c r="BZ130" s="1561"/>
      <c r="CA130" s="1561"/>
      <c r="CB130" s="1561"/>
      <c r="CC130" s="1561"/>
      <c r="CD130" s="1561"/>
      <c r="CE130" s="1561"/>
      <c r="CF130" s="1561"/>
      <c r="CG130" s="1561"/>
      <c r="CH130" s="1561"/>
      <c r="CI130" s="1561"/>
      <c r="CJ130" s="1561"/>
      <c r="CK130" s="1561"/>
      <c r="CL130" s="1561"/>
      <c r="CM130" s="1561"/>
      <c r="CN130" s="1561"/>
      <c r="CO130" s="1561"/>
      <c r="CP130" s="1561"/>
      <c r="CQ130" s="1561"/>
      <c r="CR130" s="1561"/>
      <c r="CS130" s="1561"/>
      <c r="CT130" s="1561"/>
      <c r="CU130" s="1561"/>
      <c r="CV130" s="1561"/>
      <c r="CW130" s="1561"/>
      <c r="CX130" s="1561"/>
      <c r="CY130" s="1561"/>
      <c r="CZ130" s="1561"/>
      <c r="DA130" s="1561"/>
      <c r="DB130" s="1561"/>
      <c r="DC130" s="1561"/>
      <c r="DD130" s="1561"/>
      <c r="DE130" s="1561"/>
      <c r="DF130" s="1561"/>
      <c r="DG130" s="1561"/>
      <c r="DH130" s="1561"/>
      <c r="DI130" s="1561"/>
      <c r="DJ130" s="1561"/>
      <c r="DK130" s="1561"/>
      <c r="DL130" s="1561"/>
      <c r="DM130" s="1561"/>
      <c r="DN130" s="1561"/>
      <c r="DO130" s="1561"/>
      <c r="DP130" s="1561"/>
      <c r="DQ130" s="1561"/>
      <c r="DR130" s="1561"/>
      <c r="DS130" s="1561"/>
      <c r="DT130" s="1561"/>
      <c r="DU130" s="1561"/>
      <c r="DV130" s="1561"/>
      <c r="DW130" s="1561"/>
      <c r="DX130" s="1561"/>
      <c r="DY130" s="1561"/>
      <c r="DZ130" s="1561"/>
      <c r="EA130" s="1561"/>
      <c r="EB130" s="1561"/>
      <c r="EC130" s="1561"/>
      <c r="ED130" s="1561"/>
      <c r="EE130" s="1561"/>
      <c r="EF130" s="1561"/>
      <c r="EG130" s="1561"/>
      <c r="EH130" s="1561"/>
      <c r="EI130" s="1561"/>
      <c r="EJ130" s="1561"/>
      <c r="EK130" s="1561"/>
      <c r="EL130" s="1561"/>
      <c r="EM130" s="1561"/>
      <c r="EN130" s="1561"/>
      <c r="EO130" s="1561"/>
      <c r="EP130" s="1561"/>
      <c r="EQ130" s="1561"/>
      <c r="ER130" s="1561"/>
      <c r="ES130" s="1561"/>
      <c r="ET130" s="1561"/>
      <c r="EU130" s="1561"/>
      <c r="EV130" s="1561"/>
      <c r="EW130" s="1561"/>
      <c r="EX130" s="1561"/>
      <c r="EY130" s="1561"/>
      <c r="EZ130" s="1561"/>
      <c r="FA130" s="1561"/>
      <c r="FB130" s="1561"/>
      <c r="FC130" s="1561"/>
      <c r="FD130" s="1561"/>
      <c r="FE130" s="1561"/>
      <c r="FF130" s="1561"/>
      <c r="FG130" s="1561"/>
      <c r="FH130" s="1561"/>
      <c r="FI130" s="1561"/>
      <c r="FJ130" s="1561"/>
      <c r="FK130" s="1561"/>
      <c r="FL130" s="1561"/>
      <c r="FM130" s="1561"/>
      <c r="FN130" s="1561"/>
      <c r="FO130" s="1561"/>
      <c r="FP130" s="1561"/>
      <c r="FQ130" s="1561"/>
      <c r="FR130" s="1561"/>
      <c r="FS130" s="1561"/>
      <c r="FT130" s="1561"/>
      <c r="FU130" s="1561"/>
      <c r="FV130" s="1561"/>
      <c r="FW130" s="1561"/>
      <c r="FX130" s="1561"/>
      <c r="FY130" s="1561"/>
      <c r="FZ130" s="1561"/>
      <c r="GA130" s="1561"/>
      <c r="GB130" s="1561"/>
      <c r="GC130" s="1561"/>
      <c r="GD130" s="1561"/>
      <c r="GE130" s="1561"/>
      <c r="GF130" s="1561"/>
      <c r="GG130" s="1561"/>
      <c r="GH130" s="1561"/>
      <c r="GI130" s="1561"/>
      <c r="GJ130" s="1561"/>
      <c r="GK130" s="1561"/>
      <c r="GL130" s="1561"/>
      <c r="GM130" s="1561"/>
      <c r="GN130" s="1561"/>
      <c r="GO130" s="1561"/>
      <c r="GP130" s="1561"/>
      <c r="GQ130" s="1561"/>
      <c r="GR130" s="1561"/>
      <c r="GS130" s="1561"/>
      <c r="GT130" s="1561"/>
      <c r="GU130" s="1561"/>
      <c r="GV130" s="1561"/>
      <c r="GW130" s="1561"/>
      <c r="GX130" s="1561"/>
      <c r="GY130" s="1561"/>
      <c r="GZ130" s="1561"/>
      <c r="HA130" s="1561"/>
      <c r="HB130" s="1561"/>
      <c r="HC130" s="1561"/>
      <c r="HD130" s="1561"/>
      <c r="HE130" s="1561"/>
      <c r="HF130" s="1561"/>
      <c r="HG130" s="1561"/>
      <c r="HH130" s="1561"/>
      <c r="HI130" s="1561"/>
      <c r="HJ130" s="1561"/>
      <c r="HK130" s="1561"/>
      <c r="HL130" s="1561"/>
      <c r="HM130" s="1561"/>
      <c r="HN130" s="1561"/>
      <c r="HO130" s="1561"/>
      <c r="HP130" s="1561"/>
      <c r="HQ130" s="1561"/>
      <c r="HR130" s="1561"/>
      <c r="HS130" s="1561"/>
      <c r="HT130" s="1561"/>
      <c r="HU130" s="1561"/>
      <c r="HV130" s="1561"/>
      <c r="HW130" s="1561"/>
      <c r="HX130" s="1561"/>
      <c r="HY130" s="1561"/>
      <c r="HZ130" s="1561"/>
      <c r="IA130" s="1561"/>
      <c r="IB130" s="1561"/>
      <c r="IC130" s="1561"/>
      <c r="ID130" s="1561"/>
      <c r="IE130" s="1561"/>
      <c r="IF130" s="1561"/>
      <c r="IG130" s="1561"/>
      <c r="IH130" s="1561"/>
      <c r="II130" s="1561"/>
      <c r="IJ130" s="1561"/>
      <c r="IK130" s="1561"/>
      <c r="IL130" s="1561"/>
      <c r="IM130" s="1561"/>
      <c r="IN130" s="1561"/>
      <c r="IO130" s="1561"/>
      <c r="IP130" s="1561"/>
      <c r="IQ130" s="1561"/>
      <c r="IR130" s="1561"/>
      <c r="IS130" s="1561"/>
      <c r="IT130" s="1561"/>
      <c r="IU130" s="1561"/>
    </row>
    <row r="131" spans="1:255">
      <c r="A131" s="2183">
        <v>59</v>
      </c>
      <c r="B131" s="1543"/>
      <c r="C131" s="1543"/>
      <c r="D131" s="1543"/>
      <c r="E131" s="1906"/>
      <c r="F131" s="1542"/>
      <c r="G131" s="1543"/>
      <c r="H131" s="1543"/>
      <c r="I131" s="1543"/>
      <c r="J131" s="1543"/>
      <c r="K131" s="1878"/>
      <c r="L131" s="1878"/>
      <c r="M131" s="1917">
        <v>59</v>
      </c>
      <c r="N131" s="1542"/>
      <c r="O131" s="1878"/>
      <c r="P131" s="1878"/>
      <c r="Q131" s="1878"/>
      <c r="R131" s="1878">
        <f t="shared" si="1"/>
        <v>0</v>
      </c>
      <c r="S131" s="1917">
        <v>59</v>
      </c>
      <c r="T131" s="1561"/>
      <c r="U131" s="1561"/>
      <c r="V131" s="1561"/>
      <c r="W131" s="1561"/>
      <c r="X131" s="1561"/>
      <c r="Y131" s="1561"/>
      <c r="Z131" s="1561"/>
      <c r="AA131" s="1561"/>
      <c r="AB131" s="1561"/>
      <c r="AC131" s="1561"/>
      <c r="AD131" s="1561"/>
      <c r="AE131" s="1561"/>
      <c r="AF131" s="1561"/>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c r="CF131" s="1561"/>
      <c r="CG131" s="1561"/>
      <c r="CH131" s="1561"/>
      <c r="CI131" s="1561"/>
      <c r="CJ131" s="1561"/>
      <c r="CK131" s="1561"/>
      <c r="CL131" s="1561"/>
      <c r="CM131" s="1561"/>
      <c r="CN131" s="1561"/>
      <c r="CO131" s="1561"/>
      <c r="CP131" s="1561"/>
      <c r="CQ131" s="1561"/>
      <c r="CR131" s="1561"/>
      <c r="CS131" s="1561"/>
      <c r="CT131" s="1561"/>
      <c r="CU131" s="1561"/>
      <c r="CV131" s="1561"/>
      <c r="CW131" s="1561"/>
      <c r="CX131" s="1561"/>
      <c r="CY131" s="1561"/>
      <c r="CZ131" s="1561"/>
      <c r="DA131" s="1561"/>
      <c r="DB131" s="1561"/>
      <c r="DC131" s="1561"/>
      <c r="DD131" s="1561"/>
      <c r="DE131" s="1561"/>
      <c r="DF131" s="1561"/>
      <c r="DG131" s="1561"/>
      <c r="DH131" s="1561"/>
      <c r="DI131" s="1561"/>
      <c r="DJ131" s="1561"/>
      <c r="DK131" s="1561"/>
      <c r="DL131" s="1561"/>
      <c r="DM131" s="1561"/>
      <c r="DN131" s="1561"/>
      <c r="DO131" s="1561"/>
      <c r="DP131" s="1561"/>
      <c r="DQ131" s="1561"/>
      <c r="DR131" s="1561"/>
      <c r="DS131" s="1561"/>
      <c r="DT131" s="1561"/>
      <c r="DU131" s="1561"/>
      <c r="DV131" s="1561"/>
      <c r="DW131" s="1561"/>
      <c r="DX131" s="1561"/>
      <c r="DY131" s="1561"/>
      <c r="DZ131" s="1561"/>
      <c r="EA131" s="1561"/>
      <c r="EB131" s="1561"/>
      <c r="EC131" s="1561"/>
      <c r="ED131" s="1561"/>
      <c r="EE131" s="1561"/>
      <c r="EF131" s="1561"/>
      <c r="EG131" s="1561"/>
      <c r="EH131" s="1561"/>
      <c r="EI131" s="1561"/>
      <c r="EJ131" s="1561"/>
      <c r="EK131" s="1561"/>
      <c r="EL131" s="1561"/>
      <c r="EM131" s="1561"/>
      <c r="EN131" s="1561"/>
      <c r="EO131" s="1561"/>
      <c r="EP131" s="1561"/>
      <c r="EQ131" s="1561"/>
      <c r="ER131" s="1561"/>
      <c r="ES131" s="1561"/>
      <c r="ET131" s="1561"/>
      <c r="EU131" s="1561"/>
      <c r="EV131" s="1561"/>
      <c r="EW131" s="1561"/>
      <c r="EX131" s="1561"/>
      <c r="EY131" s="1561"/>
      <c r="EZ131" s="1561"/>
      <c r="FA131" s="1561"/>
      <c r="FB131" s="1561"/>
      <c r="FC131" s="1561"/>
      <c r="FD131" s="1561"/>
      <c r="FE131" s="1561"/>
      <c r="FF131" s="1561"/>
      <c r="FG131" s="1561"/>
      <c r="FH131" s="1561"/>
      <c r="FI131" s="1561"/>
      <c r="FJ131" s="1561"/>
      <c r="FK131" s="1561"/>
      <c r="FL131" s="1561"/>
      <c r="FM131" s="1561"/>
      <c r="FN131" s="1561"/>
      <c r="FO131" s="1561"/>
      <c r="FP131" s="1561"/>
      <c r="FQ131" s="1561"/>
      <c r="FR131" s="1561"/>
      <c r="FS131" s="1561"/>
      <c r="FT131" s="1561"/>
      <c r="FU131" s="1561"/>
      <c r="FV131" s="1561"/>
      <c r="FW131" s="1561"/>
      <c r="FX131" s="1561"/>
      <c r="FY131" s="1561"/>
      <c r="FZ131" s="1561"/>
      <c r="GA131" s="1561"/>
      <c r="GB131" s="1561"/>
      <c r="GC131" s="1561"/>
      <c r="GD131" s="1561"/>
      <c r="GE131" s="1561"/>
      <c r="GF131" s="1561"/>
      <c r="GG131" s="1561"/>
      <c r="GH131" s="1561"/>
      <c r="GI131" s="1561"/>
      <c r="GJ131" s="1561"/>
      <c r="GK131" s="1561"/>
      <c r="GL131" s="1561"/>
      <c r="GM131" s="1561"/>
      <c r="GN131" s="1561"/>
      <c r="GO131" s="1561"/>
      <c r="GP131" s="1561"/>
      <c r="GQ131" s="1561"/>
      <c r="GR131" s="1561"/>
      <c r="GS131" s="1561"/>
      <c r="GT131" s="1561"/>
      <c r="GU131" s="1561"/>
      <c r="GV131" s="1561"/>
      <c r="GW131" s="1561"/>
      <c r="GX131" s="1561"/>
      <c r="GY131" s="1561"/>
      <c r="GZ131" s="1561"/>
      <c r="HA131" s="1561"/>
      <c r="HB131" s="1561"/>
      <c r="HC131" s="1561"/>
      <c r="HD131" s="1561"/>
      <c r="HE131" s="1561"/>
      <c r="HF131" s="1561"/>
      <c r="HG131" s="1561"/>
      <c r="HH131" s="1561"/>
      <c r="HI131" s="1561"/>
      <c r="HJ131" s="1561"/>
      <c r="HK131" s="1561"/>
      <c r="HL131" s="1561"/>
      <c r="HM131" s="1561"/>
      <c r="HN131" s="1561"/>
      <c r="HO131" s="1561"/>
      <c r="HP131" s="1561"/>
      <c r="HQ131" s="1561"/>
      <c r="HR131" s="1561"/>
      <c r="HS131" s="1561"/>
      <c r="HT131" s="1561"/>
      <c r="HU131" s="1561"/>
      <c r="HV131" s="1561"/>
      <c r="HW131" s="1561"/>
      <c r="HX131" s="1561"/>
      <c r="HY131" s="1561"/>
      <c r="HZ131" s="1561"/>
      <c r="IA131" s="1561"/>
      <c r="IB131" s="1561"/>
      <c r="IC131" s="1561"/>
      <c r="ID131" s="1561"/>
      <c r="IE131" s="1561"/>
      <c r="IF131" s="1561"/>
      <c r="IG131" s="1561"/>
      <c r="IH131" s="1561"/>
      <c r="II131" s="1561"/>
      <c r="IJ131" s="1561"/>
      <c r="IK131" s="1561"/>
      <c r="IL131" s="1561"/>
      <c r="IM131" s="1561"/>
      <c r="IN131" s="1561"/>
      <c r="IO131" s="1561"/>
      <c r="IP131" s="1561"/>
      <c r="IQ131" s="1561"/>
      <c r="IR131" s="1561"/>
      <c r="IS131" s="1561"/>
      <c r="IT131" s="1561"/>
      <c r="IU131" s="1561"/>
    </row>
    <row r="132" spans="1:255">
      <c r="A132" s="2183">
        <v>60</v>
      </c>
      <c r="B132" s="1543"/>
      <c r="C132" s="1543"/>
      <c r="D132" s="1543"/>
      <c r="E132" s="1906"/>
      <c r="F132" s="1542"/>
      <c r="G132" s="1543"/>
      <c r="H132" s="1543"/>
      <c r="I132" s="1543"/>
      <c r="J132" s="1543"/>
      <c r="K132" s="1878"/>
      <c r="L132" s="1878"/>
      <c r="M132" s="1917">
        <v>60</v>
      </c>
      <c r="N132" s="1542"/>
      <c r="O132" s="1878"/>
      <c r="P132" s="1878"/>
      <c r="Q132" s="1878"/>
      <c r="R132" s="1878">
        <f t="shared" si="1"/>
        <v>0</v>
      </c>
      <c r="S132" s="1917">
        <v>60</v>
      </c>
      <c r="T132" s="1561"/>
      <c r="U132" s="1561"/>
      <c r="V132" s="1561"/>
      <c r="W132" s="1561"/>
      <c r="X132" s="1561"/>
      <c r="Y132" s="1561"/>
      <c r="Z132" s="1561"/>
      <c r="AA132" s="1561"/>
      <c r="AB132" s="1561"/>
      <c r="AC132" s="1561"/>
      <c r="AD132" s="1561"/>
      <c r="AE132" s="1561"/>
      <c r="AF132" s="1561"/>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561"/>
      <c r="BW132" s="1561"/>
      <c r="BX132" s="1561"/>
      <c r="BY132" s="1561"/>
      <c r="BZ132" s="1561"/>
      <c r="CA132" s="1561"/>
      <c r="CB132" s="1561"/>
      <c r="CC132" s="1561"/>
      <c r="CD132" s="1561"/>
      <c r="CE132" s="1561"/>
      <c r="CF132" s="1561"/>
      <c r="CG132" s="1561"/>
      <c r="CH132" s="1561"/>
      <c r="CI132" s="1561"/>
      <c r="CJ132" s="1561"/>
      <c r="CK132" s="1561"/>
      <c r="CL132" s="1561"/>
      <c r="CM132" s="1561"/>
      <c r="CN132" s="1561"/>
      <c r="CO132" s="1561"/>
      <c r="CP132" s="1561"/>
      <c r="CQ132" s="1561"/>
      <c r="CR132" s="1561"/>
      <c r="CS132" s="1561"/>
      <c r="CT132" s="1561"/>
      <c r="CU132" s="1561"/>
      <c r="CV132" s="1561"/>
      <c r="CW132" s="1561"/>
      <c r="CX132" s="1561"/>
      <c r="CY132" s="1561"/>
      <c r="CZ132" s="1561"/>
      <c r="DA132" s="1561"/>
      <c r="DB132" s="1561"/>
      <c r="DC132" s="1561"/>
      <c r="DD132" s="1561"/>
      <c r="DE132" s="1561"/>
      <c r="DF132" s="1561"/>
      <c r="DG132" s="1561"/>
      <c r="DH132" s="1561"/>
      <c r="DI132" s="1561"/>
      <c r="DJ132" s="1561"/>
      <c r="DK132" s="1561"/>
      <c r="DL132" s="1561"/>
      <c r="DM132" s="1561"/>
      <c r="DN132" s="1561"/>
      <c r="DO132" s="1561"/>
      <c r="DP132" s="1561"/>
      <c r="DQ132" s="1561"/>
      <c r="DR132" s="1561"/>
      <c r="DS132" s="1561"/>
      <c r="DT132" s="1561"/>
      <c r="DU132" s="1561"/>
      <c r="DV132" s="1561"/>
      <c r="DW132" s="1561"/>
      <c r="DX132" s="1561"/>
      <c r="DY132" s="1561"/>
      <c r="DZ132" s="1561"/>
      <c r="EA132" s="1561"/>
      <c r="EB132" s="1561"/>
      <c r="EC132" s="1561"/>
      <c r="ED132" s="1561"/>
      <c r="EE132" s="1561"/>
      <c r="EF132" s="1561"/>
      <c r="EG132" s="1561"/>
      <c r="EH132" s="1561"/>
      <c r="EI132" s="1561"/>
      <c r="EJ132" s="1561"/>
      <c r="EK132" s="1561"/>
      <c r="EL132" s="1561"/>
      <c r="EM132" s="1561"/>
      <c r="EN132" s="1561"/>
      <c r="EO132" s="1561"/>
      <c r="EP132" s="1561"/>
      <c r="EQ132" s="1561"/>
      <c r="ER132" s="1561"/>
      <c r="ES132" s="1561"/>
      <c r="ET132" s="1561"/>
      <c r="EU132" s="1561"/>
      <c r="EV132" s="1561"/>
      <c r="EW132" s="1561"/>
      <c r="EX132" s="1561"/>
      <c r="EY132" s="1561"/>
      <c r="EZ132" s="1561"/>
      <c r="FA132" s="1561"/>
      <c r="FB132" s="1561"/>
      <c r="FC132" s="1561"/>
      <c r="FD132" s="1561"/>
      <c r="FE132" s="1561"/>
      <c r="FF132" s="1561"/>
      <c r="FG132" s="1561"/>
      <c r="FH132" s="1561"/>
      <c r="FI132" s="1561"/>
      <c r="FJ132" s="1561"/>
      <c r="FK132" s="1561"/>
      <c r="FL132" s="1561"/>
      <c r="FM132" s="1561"/>
      <c r="FN132" s="1561"/>
      <c r="FO132" s="1561"/>
      <c r="FP132" s="1561"/>
      <c r="FQ132" s="1561"/>
      <c r="FR132" s="1561"/>
      <c r="FS132" s="1561"/>
      <c r="FT132" s="1561"/>
      <c r="FU132" s="1561"/>
      <c r="FV132" s="1561"/>
      <c r="FW132" s="1561"/>
      <c r="FX132" s="1561"/>
      <c r="FY132" s="1561"/>
      <c r="FZ132" s="1561"/>
      <c r="GA132" s="1561"/>
      <c r="GB132" s="1561"/>
      <c r="GC132" s="1561"/>
      <c r="GD132" s="1561"/>
      <c r="GE132" s="1561"/>
      <c r="GF132" s="1561"/>
      <c r="GG132" s="1561"/>
      <c r="GH132" s="1561"/>
      <c r="GI132" s="1561"/>
      <c r="GJ132" s="1561"/>
      <c r="GK132" s="1561"/>
      <c r="GL132" s="1561"/>
      <c r="GM132" s="1561"/>
      <c r="GN132" s="1561"/>
      <c r="GO132" s="1561"/>
      <c r="GP132" s="1561"/>
      <c r="GQ132" s="1561"/>
      <c r="GR132" s="1561"/>
      <c r="GS132" s="1561"/>
      <c r="GT132" s="1561"/>
      <c r="GU132" s="1561"/>
      <c r="GV132" s="1561"/>
      <c r="GW132" s="1561"/>
      <c r="GX132" s="1561"/>
      <c r="GY132" s="1561"/>
      <c r="GZ132" s="1561"/>
      <c r="HA132" s="1561"/>
      <c r="HB132" s="1561"/>
      <c r="HC132" s="1561"/>
      <c r="HD132" s="1561"/>
      <c r="HE132" s="1561"/>
      <c r="HF132" s="1561"/>
      <c r="HG132" s="1561"/>
      <c r="HH132" s="1561"/>
      <c r="HI132" s="1561"/>
      <c r="HJ132" s="1561"/>
      <c r="HK132" s="1561"/>
      <c r="HL132" s="1561"/>
      <c r="HM132" s="1561"/>
      <c r="HN132" s="1561"/>
      <c r="HO132" s="1561"/>
      <c r="HP132" s="1561"/>
      <c r="HQ132" s="1561"/>
      <c r="HR132" s="1561"/>
      <c r="HS132" s="1561"/>
      <c r="HT132" s="1561"/>
      <c r="HU132" s="1561"/>
      <c r="HV132" s="1561"/>
      <c r="HW132" s="1561"/>
      <c r="HX132" s="1561"/>
      <c r="HY132" s="1561"/>
      <c r="HZ132" s="1561"/>
      <c r="IA132" s="1561"/>
      <c r="IB132" s="1561"/>
      <c r="IC132" s="1561"/>
      <c r="ID132" s="1561"/>
      <c r="IE132" s="1561"/>
      <c r="IF132" s="1561"/>
      <c r="IG132" s="1561"/>
      <c r="IH132" s="1561"/>
      <c r="II132" s="1561"/>
      <c r="IJ132" s="1561"/>
      <c r="IK132" s="1561"/>
      <c r="IL132" s="1561"/>
      <c r="IM132" s="1561"/>
      <c r="IN132" s="1561"/>
      <c r="IO132" s="1561"/>
      <c r="IP132" s="1561"/>
      <c r="IQ132" s="1561"/>
      <c r="IR132" s="1561"/>
      <c r="IS132" s="1561"/>
      <c r="IT132" s="1561"/>
      <c r="IU132" s="1561"/>
    </row>
    <row r="133" spans="1:255">
      <c r="A133" s="2183">
        <v>61</v>
      </c>
      <c r="B133" s="1543"/>
      <c r="C133" s="1543"/>
      <c r="D133" s="1543"/>
      <c r="E133" s="1906"/>
      <c r="F133" s="1542"/>
      <c r="G133" s="1543"/>
      <c r="H133" s="1543"/>
      <c r="I133" s="1543"/>
      <c r="J133" s="1543"/>
      <c r="K133" s="1878"/>
      <c r="L133" s="1878"/>
      <c r="M133" s="1917">
        <v>61</v>
      </c>
      <c r="N133" s="1542"/>
      <c r="O133" s="1878"/>
      <c r="P133" s="1878"/>
      <c r="Q133" s="1878"/>
      <c r="R133" s="1878">
        <f t="shared" si="1"/>
        <v>0</v>
      </c>
      <c r="S133" s="1917">
        <v>61</v>
      </c>
      <c r="T133" s="1561"/>
      <c r="U133" s="1561"/>
      <c r="V133" s="1561"/>
      <c r="W133" s="1561"/>
      <c r="X133" s="1561"/>
      <c r="Y133" s="1561"/>
      <c r="Z133" s="1561"/>
      <c r="AA133" s="1561"/>
      <c r="AB133" s="1561"/>
      <c r="AC133" s="1561"/>
      <c r="AD133" s="1561"/>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c r="CF133" s="1561"/>
      <c r="CG133" s="1561"/>
      <c r="CH133" s="1561"/>
      <c r="CI133" s="1561"/>
      <c r="CJ133" s="1561"/>
      <c r="CK133" s="1561"/>
      <c r="CL133" s="1561"/>
      <c r="CM133" s="1561"/>
      <c r="CN133" s="1561"/>
      <c r="CO133" s="1561"/>
      <c r="CP133" s="1561"/>
      <c r="CQ133" s="1561"/>
      <c r="CR133" s="1561"/>
      <c r="CS133" s="1561"/>
      <c r="CT133" s="1561"/>
      <c r="CU133" s="1561"/>
      <c r="CV133" s="1561"/>
      <c r="CW133" s="1561"/>
      <c r="CX133" s="1561"/>
      <c r="CY133" s="1561"/>
      <c r="CZ133" s="1561"/>
      <c r="DA133" s="1561"/>
      <c r="DB133" s="1561"/>
      <c r="DC133" s="1561"/>
      <c r="DD133" s="1561"/>
      <c r="DE133" s="1561"/>
      <c r="DF133" s="1561"/>
      <c r="DG133" s="1561"/>
      <c r="DH133" s="1561"/>
      <c r="DI133" s="1561"/>
      <c r="DJ133" s="1561"/>
      <c r="DK133" s="1561"/>
      <c r="DL133" s="1561"/>
      <c r="DM133" s="1561"/>
      <c r="DN133" s="1561"/>
      <c r="DO133" s="1561"/>
      <c r="DP133" s="1561"/>
      <c r="DQ133" s="1561"/>
      <c r="DR133" s="1561"/>
      <c r="DS133" s="1561"/>
      <c r="DT133" s="1561"/>
      <c r="DU133" s="1561"/>
      <c r="DV133" s="1561"/>
      <c r="DW133" s="1561"/>
      <c r="DX133" s="1561"/>
      <c r="DY133" s="1561"/>
      <c r="DZ133" s="1561"/>
      <c r="EA133" s="1561"/>
      <c r="EB133" s="1561"/>
      <c r="EC133" s="1561"/>
      <c r="ED133" s="1561"/>
      <c r="EE133" s="1561"/>
      <c r="EF133" s="1561"/>
      <c r="EG133" s="1561"/>
      <c r="EH133" s="1561"/>
      <c r="EI133" s="1561"/>
      <c r="EJ133" s="1561"/>
      <c r="EK133" s="1561"/>
      <c r="EL133" s="1561"/>
      <c r="EM133" s="1561"/>
      <c r="EN133" s="1561"/>
      <c r="EO133" s="1561"/>
      <c r="EP133" s="1561"/>
      <c r="EQ133" s="1561"/>
      <c r="ER133" s="1561"/>
      <c r="ES133" s="1561"/>
      <c r="ET133" s="1561"/>
      <c r="EU133" s="1561"/>
      <c r="EV133" s="1561"/>
      <c r="EW133" s="1561"/>
      <c r="EX133" s="1561"/>
      <c r="EY133" s="1561"/>
      <c r="EZ133" s="1561"/>
      <c r="FA133" s="1561"/>
      <c r="FB133" s="1561"/>
      <c r="FC133" s="1561"/>
      <c r="FD133" s="1561"/>
      <c r="FE133" s="1561"/>
      <c r="FF133" s="1561"/>
      <c r="FG133" s="1561"/>
      <c r="FH133" s="1561"/>
      <c r="FI133" s="1561"/>
      <c r="FJ133" s="1561"/>
      <c r="FK133" s="1561"/>
      <c r="FL133" s="1561"/>
      <c r="FM133" s="1561"/>
      <c r="FN133" s="1561"/>
      <c r="FO133" s="1561"/>
      <c r="FP133" s="1561"/>
      <c r="FQ133" s="1561"/>
      <c r="FR133" s="1561"/>
      <c r="FS133" s="1561"/>
      <c r="FT133" s="1561"/>
      <c r="FU133" s="1561"/>
      <c r="FV133" s="1561"/>
      <c r="FW133" s="1561"/>
      <c r="FX133" s="1561"/>
      <c r="FY133" s="1561"/>
      <c r="FZ133" s="1561"/>
      <c r="GA133" s="1561"/>
      <c r="GB133" s="1561"/>
      <c r="GC133" s="1561"/>
      <c r="GD133" s="1561"/>
      <c r="GE133" s="1561"/>
      <c r="GF133" s="1561"/>
      <c r="GG133" s="1561"/>
      <c r="GH133" s="1561"/>
      <c r="GI133" s="1561"/>
      <c r="GJ133" s="1561"/>
      <c r="GK133" s="1561"/>
      <c r="GL133" s="1561"/>
      <c r="GM133" s="1561"/>
      <c r="GN133" s="1561"/>
      <c r="GO133" s="1561"/>
      <c r="GP133" s="1561"/>
      <c r="GQ133" s="1561"/>
      <c r="GR133" s="1561"/>
      <c r="GS133" s="1561"/>
      <c r="GT133" s="1561"/>
      <c r="GU133" s="1561"/>
      <c r="GV133" s="1561"/>
      <c r="GW133" s="1561"/>
      <c r="GX133" s="1561"/>
      <c r="GY133" s="1561"/>
      <c r="GZ133" s="1561"/>
      <c r="HA133" s="1561"/>
      <c r="HB133" s="1561"/>
      <c r="HC133" s="1561"/>
      <c r="HD133" s="1561"/>
      <c r="HE133" s="1561"/>
      <c r="HF133" s="1561"/>
      <c r="HG133" s="1561"/>
      <c r="HH133" s="1561"/>
      <c r="HI133" s="1561"/>
      <c r="HJ133" s="1561"/>
      <c r="HK133" s="1561"/>
      <c r="HL133" s="1561"/>
      <c r="HM133" s="1561"/>
      <c r="HN133" s="1561"/>
      <c r="HO133" s="1561"/>
      <c r="HP133" s="1561"/>
      <c r="HQ133" s="1561"/>
      <c r="HR133" s="1561"/>
      <c r="HS133" s="1561"/>
      <c r="HT133" s="1561"/>
      <c r="HU133" s="1561"/>
      <c r="HV133" s="1561"/>
      <c r="HW133" s="1561"/>
      <c r="HX133" s="1561"/>
      <c r="HY133" s="1561"/>
      <c r="HZ133" s="1561"/>
      <c r="IA133" s="1561"/>
      <c r="IB133" s="1561"/>
      <c r="IC133" s="1561"/>
      <c r="ID133" s="1561"/>
      <c r="IE133" s="1561"/>
      <c r="IF133" s="1561"/>
      <c r="IG133" s="1561"/>
      <c r="IH133" s="1561"/>
      <c r="II133" s="1561"/>
      <c r="IJ133" s="1561"/>
      <c r="IK133" s="1561"/>
      <c r="IL133" s="1561"/>
      <c r="IM133" s="1561"/>
      <c r="IN133" s="1561"/>
      <c r="IO133" s="1561"/>
      <c r="IP133" s="1561"/>
      <c r="IQ133" s="1561"/>
      <c r="IR133" s="1561"/>
      <c r="IS133" s="1561"/>
      <c r="IT133" s="1561"/>
      <c r="IU133" s="1561"/>
    </row>
    <row r="134" spans="1:255">
      <c r="A134" s="2183">
        <v>62</v>
      </c>
      <c r="B134" s="1543"/>
      <c r="C134" s="1543"/>
      <c r="D134" s="1543"/>
      <c r="E134" s="1906"/>
      <c r="F134" s="1542"/>
      <c r="G134" s="1543"/>
      <c r="H134" s="1543"/>
      <c r="I134" s="1543"/>
      <c r="J134" s="1543"/>
      <c r="K134" s="1878"/>
      <c r="L134" s="1878"/>
      <c r="M134" s="1917">
        <v>62</v>
      </c>
      <c r="N134" s="1542"/>
      <c r="O134" s="1878"/>
      <c r="P134" s="1878"/>
      <c r="Q134" s="1878"/>
      <c r="R134" s="1878">
        <f t="shared" si="1"/>
        <v>0</v>
      </c>
      <c r="S134" s="1917">
        <v>62</v>
      </c>
      <c r="T134" s="1561"/>
      <c r="U134" s="1561"/>
      <c r="V134" s="1561"/>
      <c r="W134" s="1561"/>
      <c r="X134" s="1561"/>
      <c r="Y134" s="1561"/>
      <c r="Z134" s="1561"/>
      <c r="AA134" s="1561"/>
      <c r="AB134" s="1561"/>
      <c r="AC134" s="1561"/>
      <c r="AD134" s="1561"/>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c r="CF134" s="1561"/>
      <c r="CG134" s="1561"/>
      <c r="CH134" s="1561"/>
      <c r="CI134" s="1561"/>
      <c r="CJ134" s="1561"/>
      <c r="CK134" s="1561"/>
      <c r="CL134" s="1561"/>
      <c r="CM134" s="1561"/>
      <c r="CN134" s="1561"/>
      <c r="CO134" s="1561"/>
      <c r="CP134" s="1561"/>
      <c r="CQ134" s="1561"/>
      <c r="CR134" s="1561"/>
      <c r="CS134" s="1561"/>
      <c r="CT134" s="1561"/>
      <c r="CU134" s="1561"/>
      <c r="CV134" s="1561"/>
      <c r="CW134" s="1561"/>
      <c r="CX134" s="1561"/>
      <c r="CY134" s="1561"/>
      <c r="CZ134" s="1561"/>
      <c r="DA134" s="1561"/>
      <c r="DB134" s="1561"/>
      <c r="DC134" s="1561"/>
      <c r="DD134" s="1561"/>
      <c r="DE134" s="1561"/>
      <c r="DF134" s="1561"/>
      <c r="DG134" s="1561"/>
      <c r="DH134" s="1561"/>
      <c r="DI134" s="1561"/>
      <c r="DJ134" s="1561"/>
      <c r="DK134" s="1561"/>
      <c r="DL134" s="1561"/>
      <c r="DM134" s="1561"/>
      <c r="DN134" s="1561"/>
      <c r="DO134" s="1561"/>
      <c r="DP134" s="1561"/>
      <c r="DQ134" s="1561"/>
      <c r="DR134" s="1561"/>
      <c r="DS134" s="1561"/>
      <c r="DT134" s="1561"/>
      <c r="DU134" s="1561"/>
      <c r="DV134" s="1561"/>
      <c r="DW134" s="1561"/>
      <c r="DX134" s="1561"/>
      <c r="DY134" s="1561"/>
      <c r="DZ134" s="1561"/>
      <c r="EA134" s="1561"/>
      <c r="EB134" s="1561"/>
      <c r="EC134" s="1561"/>
      <c r="ED134" s="1561"/>
      <c r="EE134" s="1561"/>
      <c r="EF134" s="1561"/>
      <c r="EG134" s="1561"/>
      <c r="EH134" s="1561"/>
      <c r="EI134" s="1561"/>
      <c r="EJ134" s="1561"/>
      <c r="EK134" s="1561"/>
      <c r="EL134" s="1561"/>
      <c r="EM134" s="1561"/>
      <c r="EN134" s="1561"/>
      <c r="EO134" s="1561"/>
      <c r="EP134" s="1561"/>
      <c r="EQ134" s="1561"/>
      <c r="ER134" s="1561"/>
      <c r="ES134" s="1561"/>
      <c r="ET134" s="1561"/>
      <c r="EU134" s="1561"/>
      <c r="EV134" s="1561"/>
      <c r="EW134" s="1561"/>
      <c r="EX134" s="1561"/>
      <c r="EY134" s="1561"/>
      <c r="EZ134" s="1561"/>
      <c r="FA134" s="1561"/>
      <c r="FB134" s="1561"/>
      <c r="FC134" s="1561"/>
      <c r="FD134" s="1561"/>
      <c r="FE134" s="1561"/>
      <c r="FF134" s="1561"/>
      <c r="FG134" s="1561"/>
      <c r="FH134" s="1561"/>
      <c r="FI134" s="1561"/>
      <c r="FJ134" s="1561"/>
      <c r="FK134" s="1561"/>
      <c r="FL134" s="1561"/>
      <c r="FM134" s="1561"/>
      <c r="FN134" s="1561"/>
      <c r="FO134" s="1561"/>
      <c r="FP134" s="1561"/>
      <c r="FQ134" s="1561"/>
      <c r="FR134" s="1561"/>
      <c r="FS134" s="1561"/>
      <c r="FT134" s="1561"/>
      <c r="FU134" s="1561"/>
      <c r="FV134" s="1561"/>
      <c r="FW134" s="1561"/>
      <c r="FX134" s="1561"/>
      <c r="FY134" s="1561"/>
      <c r="FZ134" s="1561"/>
      <c r="GA134" s="1561"/>
      <c r="GB134" s="1561"/>
      <c r="GC134" s="1561"/>
      <c r="GD134" s="1561"/>
      <c r="GE134" s="1561"/>
      <c r="GF134" s="1561"/>
      <c r="GG134" s="1561"/>
      <c r="GH134" s="1561"/>
      <c r="GI134" s="1561"/>
      <c r="GJ134" s="1561"/>
      <c r="GK134" s="1561"/>
      <c r="GL134" s="1561"/>
      <c r="GM134" s="1561"/>
      <c r="GN134" s="1561"/>
      <c r="GO134" s="1561"/>
      <c r="GP134" s="1561"/>
      <c r="GQ134" s="1561"/>
      <c r="GR134" s="1561"/>
      <c r="GS134" s="1561"/>
      <c r="GT134" s="1561"/>
      <c r="GU134" s="1561"/>
      <c r="GV134" s="1561"/>
      <c r="GW134" s="1561"/>
      <c r="GX134" s="1561"/>
      <c r="GY134" s="1561"/>
      <c r="GZ134" s="1561"/>
      <c r="HA134" s="1561"/>
      <c r="HB134" s="1561"/>
      <c r="HC134" s="1561"/>
      <c r="HD134" s="1561"/>
      <c r="HE134" s="1561"/>
      <c r="HF134" s="1561"/>
      <c r="HG134" s="1561"/>
      <c r="HH134" s="1561"/>
      <c r="HI134" s="1561"/>
      <c r="HJ134" s="1561"/>
      <c r="HK134" s="1561"/>
      <c r="HL134" s="1561"/>
      <c r="HM134" s="1561"/>
      <c r="HN134" s="1561"/>
      <c r="HO134" s="1561"/>
      <c r="HP134" s="1561"/>
      <c r="HQ134" s="1561"/>
      <c r="HR134" s="1561"/>
      <c r="HS134" s="1561"/>
      <c r="HT134" s="1561"/>
      <c r="HU134" s="1561"/>
      <c r="HV134" s="1561"/>
      <c r="HW134" s="1561"/>
      <c r="HX134" s="1561"/>
      <c r="HY134" s="1561"/>
      <c r="HZ134" s="1561"/>
      <c r="IA134" s="1561"/>
      <c r="IB134" s="1561"/>
      <c r="IC134" s="1561"/>
      <c r="ID134" s="1561"/>
      <c r="IE134" s="1561"/>
      <c r="IF134" s="1561"/>
      <c r="IG134" s="1561"/>
      <c r="IH134" s="1561"/>
      <c r="II134" s="1561"/>
      <c r="IJ134" s="1561"/>
      <c r="IK134" s="1561"/>
      <c r="IL134" s="1561"/>
      <c r="IM134" s="1561"/>
      <c r="IN134" s="1561"/>
      <c r="IO134" s="1561"/>
      <c r="IP134" s="1561"/>
      <c r="IQ134" s="1561"/>
      <c r="IR134" s="1561"/>
      <c r="IS134" s="1561"/>
      <c r="IT134" s="1561"/>
      <c r="IU134" s="1561"/>
    </row>
    <row r="135" spans="1:255">
      <c r="A135" s="2183">
        <v>63</v>
      </c>
      <c r="B135" s="1543"/>
      <c r="C135" s="1543"/>
      <c r="D135" s="1543"/>
      <c r="E135" s="1906"/>
      <c r="F135" s="1542"/>
      <c r="G135" s="1543"/>
      <c r="H135" s="1543"/>
      <c r="I135" s="1543"/>
      <c r="J135" s="1543"/>
      <c r="K135" s="1878"/>
      <c r="L135" s="1878"/>
      <c r="M135" s="1917">
        <v>63</v>
      </c>
      <c r="N135" s="1542"/>
      <c r="O135" s="1878"/>
      <c r="P135" s="1878"/>
      <c r="Q135" s="1878"/>
      <c r="R135" s="1878">
        <f t="shared" si="1"/>
        <v>0</v>
      </c>
      <c r="S135" s="1917">
        <v>63</v>
      </c>
      <c r="T135" s="1561"/>
      <c r="U135" s="1561"/>
      <c r="V135" s="1561"/>
      <c r="W135" s="1561"/>
      <c r="X135" s="1561"/>
      <c r="Y135" s="1561"/>
      <c r="Z135" s="1561"/>
      <c r="AA135" s="1561"/>
      <c r="AB135" s="1561"/>
      <c r="AC135" s="1561"/>
      <c r="AD135" s="1561"/>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c r="CF135" s="1561"/>
      <c r="CG135" s="1561"/>
      <c r="CH135" s="1561"/>
      <c r="CI135" s="1561"/>
      <c r="CJ135" s="1561"/>
      <c r="CK135" s="1561"/>
      <c r="CL135" s="1561"/>
      <c r="CM135" s="1561"/>
      <c r="CN135" s="1561"/>
      <c r="CO135" s="1561"/>
      <c r="CP135" s="1561"/>
      <c r="CQ135" s="1561"/>
      <c r="CR135" s="1561"/>
      <c r="CS135" s="1561"/>
      <c r="CT135" s="1561"/>
      <c r="CU135" s="1561"/>
      <c r="CV135" s="1561"/>
      <c r="CW135" s="1561"/>
      <c r="CX135" s="1561"/>
      <c r="CY135" s="1561"/>
      <c r="CZ135" s="1561"/>
      <c r="DA135" s="1561"/>
      <c r="DB135" s="1561"/>
      <c r="DC135" s="1561"/>
      <c r="DD135" s="1561"/>
      <c r="DE135" s="1561"/>
      <c r="DF135" s="1561"/>
      <c r="DG135" s="1561"/>
      <c r="DH135" s="1561"/>
      <c r="DI135" s="1561"/>
      <c r="DJ135" s="1561"/>
      <c r="DK135" s="1561"/>
      <c r="DL135" s="1561"/>
      <c r="DM135" s="1561"/>
      <c r="DN135" s="1561"/>
      <c r="DO135" s="1561"/>
      <c r="DP135" s="1561"/>
      <c r="DQ135" s="1561"/>
      <c r="DR135" s="1561"/>
      <c r="DS135" s="1561"/>
      <c r="DT135" s="1561"/>
      <c r="DU135" s="1561"/>
      <c r="DV135" s="1561"/>
      <c r="DW135" s="1561"/>
      <c r="DX135" s="1561"/>
      <c r="DY135" s="1561"/>
      <c r="DZ135" s="1561"/>
      <c r="EA135" s="1561"/>
      <c r="EB135" s="1561"/>
      <c r="EC135" s="1561"/>
      <c r="ED135" s="1561"/>
      <c r="EE135" s="1561"/>
      <c r="EF135" s="1561"/>
      <c r="EG135" s="1561"/>
      <c r="EH135" s="1561"/>
      <c r="EI135" s="1561"/>
      <c r="EJ135" s="1561"/>
      <c r="EK135" s="1561"/>
      <c r="EL135" s="1561"/>
      <c r="EM135" s="1561"/>
      <c r="EN135" s="1561"/>
      <c r="EO135" s="1561"/>
      <c r="EP135" s="1561"/>
      <c r="EQ135" s="1561"/>
      <c r="ER135" s="1561"/>
      <c r="ES135" s="1561"/>
      <c r="ET135" s="1561"/>
      <c r="EU135" s="1561"/>
      <c r="EV135" s="1561"/>
      <c r="EW135" s="1561"/>
      <c r="EX135" s="1561"/>
      <c r="EY135" s="1561"/>
      <c r="EZ135" s="1561"/>
      <c r="FA135" s="1561"/>
      <c r="FB135" s="1561"/>
      <c r="FC135" s="1561"/>
      <c r="FD135" s="1561"/>
      <c r="FE135" s="1561"/>
      <c r="FF135" s="1561"/>
      <c r="FG135" s="1561"/>
      <c r="FH135" s="1561"/>
      <c r="FI135" s="1561"/>
      <c r="FJ135" s="1561"/>
      <c r="FK135" s="1561"/>
      <c r="FL135" s="1561"/>
      <c r="FM135" s="1561"/>
      <c r="FN135" s="1561"/>
      <c r="FO135" s="1561"/>
      <c r="FP135" s="1561"/>
      <c r="FQ135" s="1561"/>
      <c r="FR135" s="1561"/>
      <c r="FS135" s="1561"/>
      <c r="FT135" s="1561"/>
      <c r="FU135" s="1561"/>
      <c r="FV135" s="1561"/>
      <c r="FW135" s="1561"/>
      <c r="FX135" s="1561"/>
      <c r="FY135" s="1561"/>
      <c r="FZ135" s="1561"/>
      <c r="GA135" s="1561"/>
      <c r="GB135" s="1561"/>
      <c r="GC135" s="1561"/>
      <c r="GD135" s="1561"/>
      <c r="GE135" s="1561"/>
      <c r="GF135" s="1561"/>
      <c r="GG135" s="1561"/>
      <c r="GH135" s="1561"/>
      <c r="GI135" s="1561"/>
      <c r="GJ135" s="1561"/>
      <c r="GK135" s="1561"/>
      <c r="GL135" s="1561"/>
      <c r="GM135" s="1561"/>
      <c r="GN135" s="1561"/>
      <c r="GO135" s="1561"/>
      <c r="GP135" s="1561"/>
      <c r="GQ135" s="1561"/>
      <c r="GR135" s="1561"/>
      <c r="GS135" s="1561"/>
      <c r="GT135" s="1561"/>
      <c r="GU135" s="1561"/>
      <c r="GV135" s="1561"/>
      <c r="GW135" s="1561"/>
      <c r="GX135" s="1561"/>
      <c r="GY135" s="1561"/>
      <c r="GZ135" s="1561"/>
      <c r="HA135" s="1561"/>
      <c r="HB135" s="1561"/>
      <c r="HC135" s="1561"/>
      <c r="HD135" s="1561"/>
      <c r="HE135" s="1561"/>
      <c r="HF135" s="1561"/>
      <c r="HG135" s="1561"/>
      <c r="HH135" s="1561"/>
      <c r="HI135" s="1561"/>
      <c r="HJ135" s="1561"/>
      <c r="HK135" s="1561"/>
      <c r="HL135" s="1561"/>
      <c r="HM135" s="1561"/>
      <c r="HN135" s="1561"/>
      <c r="HO135" s="1561"/>
      <c r="HP135" s="1561"/>
      <c r="HQ135" s="1561"/>
      <c r="HR135" s="1561"/>
      <c r="HS135" s="1561"/>
      <c r="HT135" s="1561"/>
      <c r="HU135" s="1561"/>
      <c r="HV135" s="1561"/>
      <c r="HW135" s="1561"/>
      <c r="HX135" s="1561"/>
      <c r="HY135" s="1561"/>
      <c r="HZ135" s="1561"/>
      <c r="IA135" s="1561"/>
      <c r="IB135" s="1561"/>
      <c r="IC135" s="1561"/>
      <c r="ID135" s="1561"/>
      <c r="IE135" s="1561"/>
      <c r="IF135" s="1561"/>
      <c r="IG135" s="1561"/>
      <c r="IH135" s="1561"/>
      <c r="II135" s="1561"/>
      <c r="IJ135" s="1561"/>
      <c r="IK135" s="1561"/>
      <c r="IL135" s="1561"/>
      <c r="IM135" s="1561"/>
      <c r="IN135" s="1561"/>
      <c r="IO135" s="1561"/>
      <c r="IP135" s="1561"/>
      <c r="IQ135" s="1561"/>
      <c r="IR135" s="1561"/>
      <c r="IS135" s="1561"/>
      <c r="IT135" s="1561"/>
      <c r="IU135" s="1561"/>
    </row>
    <row r="136" spans="1:255">
      <c r="A136" s="2183">
        <v>64</v>
      </c>
      <c r="B136" s="1543"/>
      <c r="C136" s="1543"/>
      <c r="D136" s="1543"/>
      <c r="E136" s="1906"/>
      <c r="F136" s="1542"/>
      <c r="G136" s="1543"/>
      <c r="H136" s="1543"/>
      <c r="I136" s="1543"/>
      <c r="J136" s="1543"/>
      <c r="K136" s="1878"/>
      <c r="L136" s="1878"/>
      <c r="M136" s="1917">
        <v>64</v>
      </c>
      <c r="N136" s="1542"/>
      <c r="O136" s="1878"/>
      <c r="P136" s="1878"/>
      <c r="Q136" s="1878"/>
      <c r="R136" s="1878">
        <f t="shared" si="1"/>
        <v>0</v>
      </c>
      <c r="S136" s="1917">
        <v>64</v>
      </c>
      <c r="T136" s="1561"/>
      <c r="U136" s="1561"/>
      <c r="V136" s="1561"/>
      <c r="W136" s="1561"/>
      <c r="X136" s="1561"/>
      <c r="Y136" s="1561"/>
      <c r="Z136" s="1561"/>
      <c r="AA136" s="1561"/>
      <c r="AB136" s="1561"/>
      <c r="AC136" s="1561"/>
      <c r="AD136" s="1561"/>
      <c r="AE136" s="1561"/>
      <c r="AF136" s="1561"/>
      <c r="AG136" s="1561"/>
      <c r="AH136" s="1561"/>
      <c r="AI136" s="1561"/>
      <c r="AJ136" s="1561"/>
      <c r="AK136" s="1561"/>
      <c r="AL136" s="1561"/>
      <c r="AM136" s="1561"/>
      <c r="AN136" s="1561"/>
      <c r="AO136" s="1561"/>
      <c r="AP136" s="1561"/>
      <c r="AQ136" s="1561"/>
      <c r="AR136" s="1561"/>
      <c r="AS136" s="1561"/>
      <c r="AT136" s="1561"/>
      <c r="AU136" s="1561"/>
      <c r="AV136" s="1561"/>
      <c r="AW136" s="1561"/>
      <c r="AX136" s="1561"/>
      <c r="AY136" s="1561"/>
      <c r="AZ136" s="1561"/>
      <c r="BA136" s="1561"/>
      <c r="BB136" s="1561"/>
      <c r="BC136" s="1561"/>
      <c r="BD136" s="1561"/>
      <c r="BE136" s="1561"/>
      <c r="BF136" s="1561"/>
      <c r="BG136" s="1561"/>
      <c r="BH136" s="1561"/>
      <c r="BI136" s="1561"/>
      <c r="BJ136" s="1561"/>
      <c r="BK136" s="1561"/>
      <c r="BL136" s="1561"/>
      <c r="BM136" s="1561"/>
      <c r="BN136" s="1561"/>
      <c r="BO136" s="1561"/>
      <c r="BP136" s="1561"/>
      <c r="BQ136" s="1561"/>
      <c r="BR136" s="1561"/>
      <c r="BS136" s="1561"/>
      <c r="BT136" s="1561"/>
      <c r="BU136" s="1561"/>
      <c r="BV136" s="1561"/>
      <c r="BW136" s="1561"/>
      <c r="BX136" s="1561"/>
      <c r="BY136" s="1561"/>
      <c r="BZ136" s="1561"/>
      <c r="CA136" s="1561"/>
      <c r="CB136" s="1561"/>
      <c r="CC136" s="1561"/>
      <c r="CD136" s="1561"/>
      <c r="CE136" s="1561"/>
      <c r="CF136" s="1561"/>
      <c r="CG136" s="1561"/>
      <c r="CH136" s="1561"/>
      <c r="CI136" s="1561"/>
      <c r="CJ136" s="1561"/>
      <c r="CK136" s="1561"/>
      <c r="CL136" s="1561"/>
      <c r="CM136" s="1561"/>
      <c r="CN136" s="1561"/>
      <c r="CO136" s="1561"/>
      <c r="CP136" s="1561"/>
      <c r="CQ136" s="1561"/>
      <c r="CR136" s="1561"/>
      <c r="CS136" s="1561"/>
      <c r="CT136" s="1561"/>
      <c r="CU136" s="1561"/>
      <c r="CV136" s="1561"/>
      <c r="CW136" s="1561"/>
      <c r="CX136" s="1561"/>
      <c r="CY136" s="1561"/>
      <c r="CZ136" s="1561"/>
      <c r="DA136" s="1561"/>
      <c r="DB136" s="1561"/>
      <c r="DC136" s="1561"/>
      <c r="DD136" s="1561"/>
      <c r="DE136" s="1561"/>
      <c r="DF136" s="1561"/>
      <c r="DG136" s="1561"/>
      <c r="DH136" s="1561"/>
      <c r="DI136" s="1561"/>
      <c r="DJ136" s="1561"/>
      <c r="DK136" s="1561"/>
      <c r="DL136" s="1561"/>
      <c r="DM136" s="1561"/>
      <c r="DN136" s="1561"/>
      <c r="DO136" s="1561"/>
      <c r="DP136" s="1561"/>
      <c r="DQ136" s="1561"/>
      <c r="DR136" s="1561"/>
      <c r="DS136" s="1561"/>
      <c r="DT136" s="1561"/>
      <c r="DU136" s="1561"/>
      <c r="DV136" s="1561"/>
      <c r="DW136" s="1561"/>
      <c r="DX136" s="1561"/>
      <c r="DY136" s="1561"/>
      <c r="DZ136" s="1561"/>
      <c r="EA136" s="1561"/>
      <c r="EB136" s="1561"/>
      <c r="EC136" s="1561"/>
      <c r="ED136" s="1561"/>
      <c r="EE136" s="1561"/>
      <c r="EF136" s="1561"/>
      <c r="EG136" s="1561"/>
      <c r="EH136" s="1561"/>
      <c r="EI136" s="1561"/>
      <c r="EJ136" s="1561"/>
      <c r="EK136" s="1561"/>
      <c r="EL136" s="1561"/>
      <c r="EM136" s="1561"/>
      <c r="EN136" s="1561"/>
      <c r="EO136" s="1561"/>
      <c r="EP136" s="1561"/>
      <c r="EQ136" s="1561"/>
      <c r="ER136" s="1561"/>
      <c r="ES136" s="1561"/>
      <c r="ET136" s="1561"/>
      <c r="EU136" s="1561"/>
      <c r="EV136" s="1561"/>
      <c r="EW136" s="1561"/>
      <c r="EX136" s="1561"/>
      <c r="EY136" s="1561"/>
      <c r="EZ136" s="1561"/>
      <c r="FA136" s="1561"/>
      <c r="FB136" s="1561"/>
      <c r="FC136" s="1561"/>
      <c r="FD136" s="1561"/>
      <c r="FE136" s="1561"/>
      <c r="FF136" s="1561"/>
      <c r="FG136" s="1561"/>
      <c r="FH136" s="1561"/>
      <c r="FI136" s="1561"/>
      <c r="FJ136" s="1561"/>
      <c r="FK136" s="1561"/>
      <c r="FL136" s="1561"/>
      <c r="FM136" s="1561"/>
      <c r="FN136" s="1561"/>
      <c r="FO136" s="1561"/>
      <c r="FP136" s="1561"/>
      <c r="FQ136" s="1561"/>
      <c r="FR136" s="1561"/>
      <c r="FS136" s="1561"/>
      <c r="FT136" s="1561"/>
      <c r="FU136" s="1561"/>
      <c r="FV136" s="1561"/>
      <c r="FW136" s="1561"/>
      <c r="FX136" s="1561"/>
      <c r="FY136" s="1561"/>
      <c r="FZ136" s="1561"/>
      <c r="GA136" s="1561"/>
      <c r="GB136" s="1561"/>
      <c r="GC136" s="1561"/>
      <c r="GD136" s="1561"/>
      <c r="GE136" s="1561"/>
      <c r="GF136" s="1561"/>
      <c r="GG136" s="1561"/>
      <c r="GH136" s="1561"/>
      <c r="GI136" s="1561"/>
      <c r="GJ136" s="1561"/>
      <c r="GK136" s="1561"/>
      <c r="GL136" s="1561"/>
      <c r="GM136" s="1561"/>
      <c r="GN136" s="1561"/>
      <c r="GO136" s="1561"/>
      <c r="GP136" s="1561"/>
      <c r="GQ136" s="1561"/>
      <c r="GR136" s="1561"/>
      <c r="GS136" s="1561"/>
      <c r="GT136" s="1561"/>
      <c r="GU136" s="1561"/>
      <c r="GV136" s="1561"/>
      <c r="GW136" s="1561"/>
      <c r="GX136" s="1561"/>
      <c r="GY136" s="1561"/>
      <c r="GZ136" s="1561"/>
      <c r="HA136" s="1561"/>
      <c r="HB136" s="1561"/>
      <c r="HC136" s="1561"/>
      <c r="HD136" s="1561"/>
      <c r="HE136" s="1561"/>
      <c r="HF136" s="1561"/>
      <c r="HG136" s="1561"/>
      <c r="HH136" s="1561"/>
      <c r="HI136" s="1561"/>
      <c r="HJ136" s="1561"/>
      <c r="HK136" s="1561"/>
      <c r="HL136" s="1561"/>
      <c r="HM136" s="1561"/>
      <c r="HN136" s="1561"/>
      <c r="HO136" s="1561"/>
      <c r="HP136" s="1561"/>
      <c r="HQ136" s="1561"/>
      <c r="HR136" s="1561"/>
      <c r="HS136" s="1561"/>
      <c r="HT136" s="1561"/>
      <c r="HU136" s="1561"/>
      <c r="HV136" s="1561"/>
      <c r="HW136" s="1561"/>
      <c r="HX136" s="1561"/>
      <c r="HY136" s="1561"/>
      <c r="HZ136" s="1561"/>
      <c r="IA136" s="1561"/>
      <c r="IB136" s="1561"/>
      <c r="IC136" s="1561"/>
      <c r="ID136" s="1561"/>
      <c r="IE136" s="1561"/>
      <c r="IF136" s="1561"/>
      <c r="IG136" s="1561"/>
      <c r="IH136" s="1561"/>
      <c r="II136" s="1561"/>
      <c r="IJ136" s="1561"/>
      <c r="IK136" s="1561"/>
      <c r="IL136" s="1561"/>
      <c r="IM136" s="1561"/>
      <c r="IN136" s="1561"/>
      <c r="IO136" s="1561"/>
      <c r="IP136" s="1561"/>
      <c r="IQ136" s="1561"/>
      <c r="IR136" s="1561"/>
      <c r="IS136" s="1561"/>
      <c r="IT136" s="1561"/>
      <c r="IU136" s="1561"/>
    </row>
    <row r="137" spans="1:255" ht="15.75" thickBot="1">
      <c r="A137" s="2179">
        <v>65</v>
      </c>
      <c r="B137" s="2292" t="s">
        <v>2331</v>
      </c>
      <c r="C137" s="2307"/>
      <c r="D137" s="2307"/>
      <c r="E137" s="2363"/>
      <c r="F137" s="2364"/>
      <c r="G137" s="2307"/>
      <c r="H137" s="2307"/>
      <c r="I137" s="2307"/>
      <c r="J137" s="1571">
        <f>SUM(J73:J136)</f>
        <v>1622</v>
      </c>
      <c r="K137" s="2295">
        <f>SUM(K73:K136)</f>
        <v>0</v>
      </c>
      <c r="L137" s="2295">
        <f>SUM(L73:L136)</f>
        <v>0</v>
      </c>
      <c r="M137" s="2297">
        <v>65</v>
      </c>
      <c r="N137" s="1777"/>
      <c r="O137" s="2296">
        <f>SUM(O73:O136)</f>
        <v>1344792</v>
      </c>
      <c r="P137" s="2296">
        <f>SUM(P73:P136)</f>
        <v>0</v>
      </c>
      <c r="Q137" s="2296">
        <f>SUM(Q73:Q136)</f>
        <v>44386151</v>
      </c>
      <c r="R137" s="2296">
        <f>SUM(R73:R136)</f>
        <v>45730943</v>
      </c>
      <c r="S137" s="2297">
        <v>65</v>
      </c>
      <c r="T137" s="1561"/>
      <c r="U137" s="1561"/>
      <c r="V137" s="1561"/>
      <c r="W137" s="1561"/>
      <c r="X137" s="1561"/>
      <c r="Y137" s="1561"/>
      <c r="Z137" s="1561"/>
      <c r="AA137" s="1561"/>
      <c r="AB137" s="1561"/>
      <c r="AC137" s="1561"/>
      <c r="AD137" s="1561"/>
      <c r="AE137" s="1561"/>
      <c r="AF137" s="1561"/>
      <c r="AG137" s="1561"/>
      <c r="AH137" s="1561"/>
      <c r="AI137" s="1561"/>
      <c r="AJ137" s="1561"/>
      <c r="AK137" s="1561"/>
      <c r="AL137" s="1561"/>
      <c r="AM137" s="1561"/>
      <c r="AN137" s="1561"/>
      <c r="AO137" s="1561"/>
      <c r="AP137" s="1561"/>
      <c r="AQ137" s="1561"/>
      <c r="AR137" s="1561"/>
      <c r="AS137" s="1561"/>
      <c r="AT137" s="1561"/>
      <c r="AU137" s="1561"/>
      <c r="AV137" s="1561"/>
      <c r="AW137" s="1561"/>
      <c r="AX137" s="1561"/>
      <c r="AY137" s="1561"/>
      <c r="AZ137" s="1561"/>
      <c r="BA137" s="1561"/>
      <c r="BB137" s="1561"/>
      <c r="BC137" s="1561"/>
      <c r="BD137" s="1561"/>
      <c r="BE137" s="1561"/>
      <c r="BF137" s="1561"/>
      <c r="BG137" s="1561"/>
      <c r="BH137" s="1561"/>
      <c r="BI137" s="1561"/>
      <c r="BJ137" s="1561"/>
      <c r="BK137" s="1561"/>
      <c r="BL137" s="1561"/>
      <c r="BM137" s="1561"/>
      <c r="BN137" s="1561"/>
      <c r="BO137" s="1561"/>
      <c r="BP137" s="1561"/>
      <c r="BQ137" s="1561"/>
      <c r="BR137" s="1561"/>
      <c r="BS137" s="1561"/>
      <c r="BT137" s="1561"/>
      <c r="BU137" s="1561"/>
      <c r="BV137" s="1561"/>
      <c r="BW137" s="1561"/>
      <c r="BX137" s="1561"/>
      <c r="BY137" s="1561"/>
      <c r="BZ137" s="1561"/>
      <c r="CA137" s="1561"/>
      <c r="CB137" s="1561"/>
      <c r="CC137" s="1561"/>
      <c r="CD137" s="1561"/>
      <c r="CE137" s="1561"/>
      <c r="CF137" s="1561"/>
      <c r="CG137" s="1561"/>
      <c r="CH137" s="1561"/>
      <c r="CI137" s="1561"/>
      <c r="CJ137" s="1561"/>
      <c r="CK137" s="1561"/>
      <c r="CL137" s="1561"/>
      <c r="CM137" s="1561"/>
      <c r="CN137" s="1561"/>
      <c r="CO137" s="1561"/>
      <c r="CP137" s="1561"/>
      <c r="CQ137" s="1561"/>
      <c r="CR137" s="1561"/>
      <c r="CS137" s="1561"/>
      <c r="CT137" s="1561"/>
      <c r="CU137" s="1561"/>
      <c r="CV137" s="1561"/>
      <c r="CW137" s="1561"/>
      <c r="CX137" s="1561"/>
      <c r="CY137" s="1561"/>
      <c r="CZ137" s="1561"/>
      <c r="DA137" s="1561"/>
      <c r="DB137" s="1561"/>
      <c r="DC137" s="1561"/>
      <c r="DD137" s="1561"/>
      <c r="DE137" s="1561"/>
      <c r="DF137" s="1561"/>
      <c r="DG137" s="1561"/>
      <c r="DH137" s="1561"/>
      <c r="DI137" s="1561"/>
      <c r="DJ137" s="1561"/>
      <c r="DK137" s="1561"/>
      <c r="DL137" s="1561"/>
      <c r="DM137" s="1561"/>
      <c r="DN137" s="1561"/>
      <c r="DO137" s="1561"/>
      <c r="DP137" s="1561"/>
      <c r="DQ137" s="1561"/>
      <c r="DR137" s="1561"/>
      <c r="DS137" s="1561"/>
      <c r="DT137" s="1561"/>
      <c r="DU137" s="1561"/>
      <c r="DV137" s="1561"/>
      <c r="DW137" s="1561"/>
      <c r="DX137" s="1561"/>
      <c r="DY137" s="1561"/>
      <c r="DZ137" s="1561"/>
      <c r="EA137" s="1561"/>
      <c r="EB137" s="1561"/>
      <c r="EC137" s="1561"/>
      <c r="ED137" s="1561"/>
      <c r="EE137" s="1561"/>
      <c r="EF137" s="1561"/>
      <c r="EG137" s="1561"/>
      <c r="EH137" s="1561"/>
      <c r="EI137" s="1561"/>
      <c r="EJ137" s="1561"/>
      <c r="EK137" s="1561"/>
      <c r="EL137" s="1561"/>
      <c r="EM137" s="1561"/>
      <c r="EN137" s="1561"/>
      <c r="EO137" s="1561"/>
      <c r="EP137" s="1561"/>
      <c r="EQ137" s="1561"/>
      <c r="ER137" s="1561"/>
      <c r="ES137" s="1561"/>
      <c r="ET137" s="1561"/>
      <c r="EU137" s="1561"/>
      <c r="EV137" s="1561"/>
      <c r="EW137" s="1561"/>
      <c r="EX137" s="1561"/>
      <c r="EY137" s="1561"/>
      <c r="EZ137" s="1561"/>
      <c r="FA137" s="1561"/>
      <c r="FB137" s="1561"/>
      <c r="FC137" s="1561"/>
      <c r="FD137" s="1561"/>
      <c r="FE137" s="1561"/>
      <c r="FF137" s="1561"/>
      <c r="FG137" s="1561"/>
      <c r="FH137" s="1561"/>
      <c r="FI137" s="1561"/>
      <c r="FJ137" s="1561"/>
      <c r="FK137" s="1561"/>
      <c r="FL137" s="1561"/>
      <c r="FM137" s="1561"/>
      <c r="FN137" s="1561"/>
      <c r="FO137" s="1561"/>
      <c r="FP137" s="1561"/>
      <c r="FQ137" s="1561"/>
      <c r="FR137" s="1561"/>
      <c r="FS137" s="1561"/>
      <c r="FT137" s="1561"/>
      <c r="FU137" s="1561"/>
      <c r="FV137" s="1561"/>
      <c r="FW137" s="1561"/>
      <c r="FX137" s="1561"/>
      <c r="FY137" s="1561"/>
      <c r="FZ137" s="1561"/>
      <c r="GA137" s="1561"/>
      <c r="GB137" s="1561"/>
      <c r="GC137" s="1561"/>
      <c r="GD137" s="1561"/>
      <c r="GE137" s="1561"/>
      <c r="GF137" s="1561"/>
      <c r="GG137" s="1561"/>
      <c r="GH137" s="1561"/>
      <c r="GI137" s="1561"/>
      <c r="GJ137" s="1561"/>
      <c r="GK137" s="1561"/>
      <c r="GL137" s="1561"/>
      <c r="GM137" s="1561"/>
      <c r="GN137" s="1561"/>
      <c r="GO137" s="1561"/>
      <c r="GP137" s="1561"/>
      <c r="GQ137" s="1561"/>
      <c r="GR137" s="1561"/>
      <c r="GS137" s="1561"/>
      <c r="GT137" s="1561"/>
      <c r="GU137" s="1561"/>
      <c r="GV137" s="1561"/>
      <c r="GW137" s="1561"/>
      <c r="GX137" s="1561"/>
      <c r="GY137" s="1561"/>
      <c r="GZ137" s="1561"/>
      <c r="HA137" s="1561"/>
      <c r="HB137" s="1561"/>
      <c r="HC137" s="1561"/>
      <c r="HD137" s="1561"/>
      <c r="HE137" s="1561"/>
      <c r="HF137" s="1561"/>
      <c r="HG137" s="1561"/>
      <c r="HH137" s="1561"/>
      <c r="HI137" s="1561"/>
      <c r="HJ137" s="1561"/>
      <c r="HK137" s="1561"/>
      <c r="HL137" s="1561"/>
      <c r="HM137" s="1561"/>
      <c r="HN137" s="1561"/>
      <c r="HO137" s="1561"/>
      <c r="HP137" s="1561"/>
      <c r="HQ137" s="1561"/>
      <c r="HR137" s="1561"/>
      <c r="HS137" s="1561"/>
      <c r="HT137" s="1561"/>
      <c r="HU137" s="1561"/>
      <c r="HV137" s="1561"/>
      <c r="HW137" s="1561"/>
      <c r="HX137" s="1561"/>
      <c r="HY137" s="1561"/>
      <c r="HZ137" s="1561"/>
      <c r="IA137" s="1561"/>
      <c r="IB137" s="1561"/>
      <c r="IC137" s="1561"/>
      <c r="ID137" s="1561"/>
      <c r="IE137" s="1561"/>
      <c r="IF137" s="1561"/>
      <c r="IG137" s="1561"/>
      <c r="IH137" s="1561"/>
      <c r="II137" s="1561"/>
      <c r="IJ137" s="1561"/>
      <c r="IK137" s="1561"/>
      <c r="IL137" s="1561"/>
      <c r="IM137" s="1561"/>
      <c r="IN137" s="1561"/>
      <c r="IO137" s="1561"/>
      <c r="IP137" s="1561"/>
      <c r="IQ137" s="1561"/>
      <c r="IR137" s="1561"/>
      <c r="IS137" s="1561"/>
      <c r="IT137" s="1561"/>
      <c r="IU137" s="1561"/>
    </row>
    <row r="138" spans="1:255">
      <c r="A138" s="1831"/>
      <c r="B138" s="1831"/>
      <c r="C138" s="1583"/>
      <c r="D138" s="1583"/>
      <c r="E138" s="1583"/>
      <c r="F138" s="1583"/>
      <c r="G138" s="1583"/>
      <c r="H138" s="1583"/>
      <c r="I138" s="1583"/>
      <c r="J138" s="1810"/>
      <c r="K138" s="1896"/>
      <c r="L138" s="1896"/>
      <c r="M138" s="1831"/>
      <c r="N138" s="1810"/>
      <c r="O138" s="2311"/>
      <c r="P138" s="2311"/>
      <c r="Q138" s="2311"/>
      <c r="R138" s="2311"/>
      <c r="S138" s="1831"/>
      <c r="T138" s="1561"/>
      <c r="U138" s="1561"/>
      <c r="V138" s="1561"/>
      <c r="W138" s="1561"/>
      <c r="X138" s="1561"/>
      <c r="Y138" s="1561"/>
      <c r="Z138" s="1561"/>
      <c r="AA138" s="1561"/>
      <c r="AB138" s="1561"/>
      <c r="AC138" s="1561"/>
      <c r="AD138" s="1561"/>
      <c r="AE138" s="1561"/>
      <c r="AF138" s="1561"/>
      <c r="AG138" s="1561"/>
      <c r="AH138" s="1561"/>
      <c r="AI138" s="1561"/>
      <c r="AJ138" s="1561"/>
      <c r="AK138" s="1561"/>
      <c r="AL138" s="1561"/>
      <c r="AM138" s="1561"/>
      <c r="AN138" s="1561"/>
      <c r="AO138" s="1561"/>
      <c r="AP138" s="1561"/>
      <c r="AQ138" s="1561"/>
      <c r="AR138" s="1561"/>
      <c r="AS138" s="1561"/>
      <c r="AT138" s="1561"/>
      <c r="AU138" s="1561"/>
      <c r="AV138" s="1561"/>
      <c r="AW138" s="1561"/>
      <c r="AX138" s="1561"/>
      <c r="AY138" s="1561"/>
      <c r="AZ138" s="1561"/>
      <c r="BA138" s="1561"/>
      <c r="BB138" s="1561"/>
      <c r="BC138" s="1561"/>
      <c r="BD138" s="1561"/>
      <c r="BE138" s="1561"/>
      <c r="BF138" s="1561"/>
      <c r="BG138" s="1561"/>
      <c r="BH138" s="1561"/>
      <c r="BI138" s="1561"/>
      <c r="BJ138" s="1561"/>
      <c r="BK138" s="1561"/>
      <c r="BL138" s="1561"/>
      <c r="BM138" s="1561"/>
      <c r="BN138" s="1561"/>
      <c r="BO138" s="1561"/>
      <c r="BP138" s="1561"/>
      <c r="BQ138" s="1561"/>
      <c r="BR138" s="1561"/>
      <c r="BS138" s="1561"/>
      <c r="BT138" s="1561"/>
      <c r="BU138" s="1561"/>
      <c r="BV138" s="1561"/>
      <c r="BW138" s="1561"/>
      <c r="BX138" s="1561"/>
      <c r="BY138" s="1561"/>
      <c r="BZ138" s="1561"/>
      <c r="CA138" s="1561"/>
      <c r="CB138" s="1561"/>
      <c r="CC138" s="1561"/>
      <c r="CD138" s="1561"/>
      <c r="CE138" s="1561"/>
      <c r="CF138" s="1561"/>
      <c r="CG138" s="1561"/>
      <c r="CH138" s="1561"/>
      <c r="CI138" s="1561"/>
      <c r="CJ138" s="1561"/>
      <c r="CK138" s="1561"/>
      <c r="CL138" s="1561"/>
      <c r="CM138" s="1561"/>
      <c r="CN138" s="1561"/>
      <c r="CO138" s="1561"/>
      <c r="CP138" s="1561"/>
      <c r="CQ138" s="1561"/>
      <c r="CR138" s="1561"/>
      <c r="CS138" s="1561"/>
      <c r="CT138" s="1561"/>
      <c r="CU138" s="1561"/>
      <c r="CV138" s="1561"/>
      <c r="CW138" s="1561"/>
      <c r="CX138" s="1561"/>
      <c r="CY138" s="1561"/>
      <c r="CZ138" s="1561"/>
      <c r="DA138" s="1561"/>
      <c r="DB138" s="1561"/>
      <c r="DC138" s="1561"/>
      <c r="DD138" s="1561"/>
      <c r="DE138" s="1561"/>
      <c r="DF138" s="1561"/>
      <c r="DG138" s="1561"/>
      <c r="DH138" s="1561"/>
      <c r="DI138" s="1561"/>
      <c r="DJ138" s="1561"/>
      <c r="DK138" s="1561"/>
      <c r="DL138" s="1561"/>
      <c r="DM138" s="1561"/>
      <c r="DN138" s="1561"/>
      <c r="DO138" s="1561"/>
      <c r="DP138" s="1561"/>
      <c r="DQ138" s="1561"/>
      <c r="DR138" s="1561"/>
      <c r="DS138" s="1561"/>
      <c r="DT138" s="1561"/>
      <c r="DU138" s="1561"/>
      <c r="DV138" s="1561"/>
      <c r="DW138" s="1561"/>
      <c r="DX138" s="1561"/>
      <c r="DY138" s="1561"/>
      <c r="DZ138" s="1561"/>
      <c r="EA138" s="1561"/>
      <c r="EB138" s="1561"/>
      <c r="EC138" s="1561"/>
      <c r="ED138" s="1561"/>
      <c r="EE138" s="1561"/>
      <c r="EF138" s="1561"/>
      <c r="EG138" s="1561"/>
      <c r="EH138" s="1561"/>
      <c r="EI138" s="1561"/>
      <c r="EJ138" s="1561"/>
      <c r="EK138" s="1561"/>
      <c r="EL138" s="1561"/>
      <c r="EM138" s="1561"/>
      <c r="EN138" s="1561"/>
      <c r="EO138" s="1561"/>
      <c r="EP138" s="1561"/>
      <c r="EQ138" s="1561"/>
      <c r="ER138" s="1561"/>
      <c r="ES138" s="1561"/>
      <c r="ET138" s="1561"/>
      <c r="EU138" s="1561"/>
      <c r="EV138" s="1561"/>
      <c r="EW138" s="1561"/>
      <c r="EX138" s="1561"/>
      <c r="EY138" s="1561"/>
      <c r="EZ138" s="1561"/>
      <c r="FA138" s="1561"/>
      <c r="FB138" s="1561"/>
      <c r="FC138" s="1561"/>
      <c r="FD138" s="1561"/>
      <c r="FE138" s="1561"/>
      <c r="FF138" s="1561"/>
      <c r="FG138" s="1561"/>
      <c r="FH138" s="1561"/>
      <c r="FI138" s="1561"/>
      <c r="FJ138" s="1561"/>
      <c r="FK138" s="1561"/>
      <c r="FL138" s="1561"/>
      <c r="FM138" s="1561"/>
      <c r="FN138" s="1561"/>
      <c r="FO138" s="1561"/>
      <c r="FP138" s="1561"/>
      <c r="FQ138" s="1561"/>
      <c r="FR138" s="1561"/>
      <c r="FS138" s="1561"/>
      <c r="FT138" s="1561"/>
      <c r="FU138" s="1561"/>
      <c r="FV138" s="1561"/>
      <c r="FW138" s="1561"/>
      <c r="FX138" s="1561"/>
      <c r="FY138" s="1561"/>
      <c r="FZ138" s="1561"/>
      <c r="GA138" s="1561"/>
      <c r="GB138" s="1561"/>
      <c r="GC138" s="1561"/>
      <c r="GD138" s="1561"/>
      <c r="GE138" s="1561"/>
      <c r="GF138" s="1561"/>
      <c r="GG138" s="1561"/>
      <c r="GH138" s="1561"/>
      <c r="GI138" s="1561"/>
      <c r="GJ138" s="1561"/>
      <c r="GK138" s="1561"/>
      <c r="GL138" s="1561"/>
      <c r="GM138" s="1561"/>
      <c r="GN138" s="1561"/>
      <c r="GO138" s="1561"/>
      <c r="GP138" s="1561"/>
      <c r="GQ138" s="1561"/>
      <c r="GR138" s="1561"/>
      <c r="GS138" s="1561"/>
      <c r="GT138" s="1561"/>
      <c r="GU138" s="1561"/>
      <c r="GV138" s="1561"/>
      <c r="GW138" s="1561"/>
      <c r="GX138" s="1561"/>
      <c r="GY138" s="1561"/>
      <c r="GZ138" s="1561"/>
      <c r="HA138" s="1561"/>
      <c r="HB138" s="1561"/>
      <c r="HC138" s="1561"/>
      <c r="HD138" s="1561"/>
      <c r="HE138" s="1561"/>
      <c r="HF138" s="1561"/>
      <c r="HG138" s="1561"/>
      <c r="HH138" s="1561"/>
      <c r="HI138" s="1561"/>
      <c r="HJ138" s="1561"/>
      <c r="HK138" s="1561"/>
      <c r="HL138" s="1561"/>
      <c r="HM138" s="1561"/>
      <c r="HN138" s="1561"/>
      <c r="HO138" s="1561"/>
      <c r="HP138" s="1561"/>
      <c r="HQ138" s="1561"/>
      <c r="HR138" s="1561"/>
      <c r="HS138" s="1561"/>
      <c r="HT138" s="1561"/>
      <c r="HU138" s="1561"/>
      <c r="HV138" s="1561"/>
      <c r="HW138" s="1561"/>
      <c r="HX138" s="1561"/>
      <c r="HY138" s="1561"/>
      <c r="HZ138" s="1561"/>
      <c r="IA138" s="1561"/>
      <c r="IB138" s="1561"/>
      <c r="IC138" s="1561"/>
      <c r="ID138" s="1561"/>
      <c r="IE138" s="1561"/>
      <c r="IF138" s="1561"/>
      <c r="IG138" s="1561"/>
      <c r="IH138" s="1561"/>
      <c r="II138" s="1561"/>
      <c r="IJ138" s="1561"/>
      <c r="IK138" s="1561"/>
      <c r="IL138" s="1561"/>
      <c r="IM138" s="1561"/>
      <c r="IN138" s="1561"/>
      <c r="IO138" s="1561"/>
      <c r="IP138" s="1561"/>
      <c r="IQ138" s="1561"/>
      <c r="IR138" s="1561"/>
      <c r="IS138" s="1561"/>
      <c r="IT138" s="1561"/>
      <c r="IU138" s="1561"/>
    </row>
    <row r="139" spans="1:255">
      <c r="A139" s="2789" t="s">
        <v>4677</v>
      </c>
      <c r="B139" s="2726"/>
      <c r="C139" s="2726"/>
      <c r="D139" s="1576"/>
      <c r="E139" s="1576"/>
      <c r="F139" s="2789" t="s">
        <v>4677</v>
      </c>
      <c r="G139" s="2726"/>
      <c r="H139" s="2726"/>
      <c r="I139" s="2503"/>
      <c r="J139" s="1561"/>
      <c r="K139" s="1561"/>
      <c r="L139" s="1561"/>
      <c r="M139" s="1561"/>
      <c r="N139" s="2789" t="s">
        <v>4677</v>
      </c>
      <c r="O139" s="1561"/>
      <c r="P139" s="1561"/>
      <c r="Q139" s="1561"/>
      <c r="R139" s="1561"/>
      <c r="S139" s="1561"/>
      <c r="T139" s="1561"/>
      <c r="U139" s="1561"/>
      <c r="V139" s="1561"/>
      <c r="W139" s="1561"/>
      <c r="X139" s="1561"/>
      <c r="Y139" s="1561"/>
      <c r="Z139" s="1561"/>
      <c r="AA139" s="1561"/>
      <c r="AB139" s="1561"/>
      <c r="AC139" s="1561"/>
      <c r="AD139" s="1561"/>
      <c r="AE139" s="1561"/>
      <c r="AF139" s="1561"/>
      <c r="AG139" s="1561"/>
      <c r="AH139" s="1561"/>
      <c r="AI139" s="1561"/>
      <c r="AJ139" s="1561"/>
      <c r="AK139" s="1561"/>
      <c r="AL139" s="1561"/>
      <c r="AM139" s="1561"/>
      <c r="AN139" s="1561"/>
      <c r="AO139" s="1561"/>
      <c r="AP139" s="1561"/>
      <c r="AQ139" s="1561"/>
      <c r="AR139" s="1561"/>
      <c r="AS139" s="1561"/>
      <c r="AT139" s="1561"/>
      <c r="AU139" s="1561"/>
      <c r="AV139" s="1561"/>
      <c r="AW139" s="1561"/>
      <c r="AX139" s="1561"/>
      <c r="AY139" s="1561"/>
      <c r="AZ139" s="1561"/>
      <c r="BA139" s="1561"/>
      <c r="BB139" s="1561"/>
      <c r="BC139" s="1561"/>
      <c r="BD139" s="1561"/>
      <c r="BE139" s="1561"/>
      <c r="BF139" s="1561"/>
      <c r="BG139" s="1561"/>
      <c r="BH139" s="1561"/>
      <c r="BI139" s="1561"/>
      <c r="BJ139" s="1561"/>
      <c r="BK139" s="1561"/>
      <c r="BL139" s="1561"/>
      <c r="BM139" s="1561"/>
      <c r="BN139" s="1561"/>
      <c r="BO139" s="1561"/>
      <c r="BP139" s="1561"/>
      <c r="BQ139" s="1561"/>
      <c r="BR139" s="1561"/>
      <c r="BS139" s="1561"/>
      <c r="BT139" s="1561"/>
      <c r="BU139" s="1561"/>
      <c r="BV139" s="1561"/>
      <c r="BW139" s="1561"/>
      <c r="BX139" s="1561"/>
      <c r="BY139" s="1561"/>
      <c r="BZ139" s="1561"/>
      <c r="CA139" s="1561"/>
      <c r="CB139" s="1561"/>
      <c r="CC139" s="1561"/>
      <c r="CD139" s="1561"/>
      <c r="CE139" s="1561"/>
      <c r="CF139" s="1561"/>
      <c r="CG139" s="1561"/>
      <c r="CH139" s="1561"/>
      <c r="CI139" s="1561"/>
      <c r="CJ139" s="1561"/>
      <c r="CK139" s="1561"/>
      <c r="CL139" s="1561"/>
      <c r="CM139" s="1561"/>
      <c r="CN139" s="1561"/>
      <c r="CO139" s="1561"/>
      <c r="CP139" s="1561"/>
      <c r="CQ139" s="1561"/>
      <c r="CR139" s="1561"/>
      <c r="CS139" s="1561"/>
      <c r="CT139" s="1561"/>
      <c r="CU139" s="1561"/>
      <c r="CV139" s="1561"/>
      <c r="CW139" s="1561"/>
      <c r="CX139" s="1561"/>
      <c r="CY139" s="1561"/>
      <c r="CZ139" s="1561"/>
      <c r="DA139" s="1561"/>
      <c r="DB139" s="1561"/>
      <c r="DC139" s="1561"/>
      <c r="DD139" s="1561"/>
      <c r="DE139" s="1561"/>
      <c r="DF139" s="1561"/>
      <c r="DG139" s="1561"/>
      <c r="DH139" s="1561"/>
      <c r="DI139" s="1561"/>
      <c r="DJ139" s="1561"/>
      <c r="DK139" s="1561"/>
      <c r="DL139" s="1561"/>
      <c r="DM139" s="1561"/>
      <c r="DN139" s="1561"/>
      <c r="DO139" s="1561"/>
      <c r="DP139" s="1561"/>
      <c r="DQ139" s="1561"/>
      <c r="DR139" s="1561"/>
      <c r="DS139" s="1561"/>
      <c r="DT139" s="1561"/>
      <c r="DU139" s="1561"/>
      <c r="DV139" s="1561"/>
      <c r="DW139" s="1561"/>
      <c r="DX139" s="1561"/>
      <c r="DY139" s="1561"/>
      <c r="DZ139" s="1561"/>
      <c r="EA139" s="1561"/>
      <c r="EB139" s="1561"/>
      <c r="EC139" s="1561"/>
      <c r="ED139" s="1561"/>
      <c r="EE139" s="1561"/>
      <c r="EF139" s="1561"/>
      <c r="EG139" s="1561"/>
      <c r="EH139" s="1561"/>
      <c r="EI139" s="1561"/>
      <c r="EJ139" s="1561"/>
      <c r="EK139" s="1561"/>
      <c r="EL139" s="1561"/>
      <c r="EM139" s="1561"/>
      <c r="EN139" s="1561"/>
      <c r="EO139" s="1561"/>
      <c r="EP139" s="1561"/>
      <c r="EQ139" s="1561"/>
      <c r="ER139" s="1561"/>
      <c r="ES139" s="1561"/>
      <c r="ET139" s="1561"/>
      <c r="EU139" s="1561"/>
      <c r="EV139" s="1561"/>
      <c r="EW139" s="1561"/>
      <c r="EX139" s="1561"/>
      <c r="EY139" s="1561"/>
      <c r="EZ139" s="1561"/>
      <c r="FA139" s="1561"/>
      <c r="FB139" s="1561"/>
      <c r="FC139" s="1561"/>
      <c r="FD139" s="1561"/>
      <c r="FE139" s="1561"/>
      <c r="FF139" s="1561"/>
      <c r="FG139" s="1561"/>
      <c r="FH139" s="1561"/>
      <c r="FI139" s="1561"/>
      <c r="FJ139" s="1561"/>
      <c r="FK139" s="1561"/>
      <c r="FL139" s="1561"/>
      <c r="FM139" s="1561"/>
      <c r="FN139" s="1561"/>
      <c r="FO139" s="1561"/>
      <c r="FP139" s="1561"/>
      <c r="FQ139" s="1561"/>
      <c r="FR139" s="1561"/>
      <c r="FS139" s="1561"/>
      <c r="FT139" s="1561"/>
      <c r="FU139" s="1561"/>
      <c r="FV139" s="1561"/>
      <c r="FW139" s="1561"/>
      <c r="FX139" s="1561"/>
      <c r="FY139" s="1561"/>
      <c r="FZ139" s="1561"/>
      <c r="GA139" s="1561"/>
      <c r="GB139" s="1561"/>
      <c r="GC139" s="1561"/>
      <c r="GD139" s="1561"/>
      <c r="GE139" s="1561"/>
      <c r="GF139" s="1561"/>
      <c r="GG139" s="1561"/>
      <c r="GH139" s="1561"/>
      <c r="GI139" s="1561"/>
      <c r="GJ139" s="1561"/>
      <c r="GK139" s="1561"/>
      <c r="GL139" s="1561"/>
      <c r="GM139" s="1561"/>
      <c r="GN139" s="1561"/>
      <c r="GO139" s="1561"/>
      <c r="GP139" s="1561"/>
      <c r="GQ139" s="1561"/>
      <c r="GR139" s="1561"/>
      <c r="GS139" s="1561"/>
      <c r="GT139" s="1561"/>
      <c r="GU139" s="1561"/>
      <c r="GV139" s="1561"/>
      <c r="GW139" s="1561"/>
      <c r="GX139" s="1561"/>
      <c r="GY139" s="1561"/>
      <c r="GZ139" s="1561"/>
      <c r="HA139" s="1561"/>
      <c r="HB139" s="1561"/>
      <c r="HC139" s="1561"/>
      <c r="HD139" s="1561"/>
      <c r="HE139" s="1561"/>
      <c r="HF139" s="1561"/>
      <c r="HG139" s="1561"/>
      <c r="HH139" s="1561"/>
      <c r="HI139" s="1561"/>
      <c r="HJ139" s="1561"/>
      <c r="HK139" s="1561"/>
      <c r="HL139" s="1561"/>
      <c r="HM139" s="1561"/>
      <c r="HN139" s="1561"/>
      <c r="HO139" s="1561"/>
      <c r="HP139" s="1561"/>
      <c r="HQ139" s="1561"/>
      <c r="HR139" s="1561"/>
      <c r="HS139" s="1561"/>
      <c r="HT139" s="1561"/>
      <c r="HU139" s="1561"/>
      <c r="HV139" s="1561"/>
      <c r="HW139" s="1561"/>
      <c r="HX139" s="1561"/>
      <c r="HY139" s="1561"/>
      <c r="HZ139" s="1561"/>
      <c r="IA139" s="1561"/>
      <c r="IB139" s="1561"/>
      <c r="IC139" s="1561"/>
      <c r="ID139" s="1561"/>
      <c r="IE139" s="1561"/>
      <c r="IF139" s="1561"/>
      <c r="IG139" s="1561"/>
      <c r="IH139" s="1561"/>
      <c r="II139" s="1561"/>
      <c r="IJ139" s="1561"/>
      <c r="IK139" s="1561"/>
      <c r="IL139" s="1561"/>
      <c r="IM139" s="1561"/>
      <c r="IN139" s="1561"/>
      <c r="IO139" s="1561"/>
      <c r="IP139" s="1561"/>
      <c r="IQ139" s="1561"/>
      <c r="IR139" s="1561"/>
      <c r="IS139" s="1561"/>
      <c r="IT139" s="1561"/>
      <c r="IU139" s="1561"/>
    </row>
    <row r="140" spans="1:255">
      <c r="A140" s="1576" t="s">
        <v>1412</v>
      </c>
      <c r="B140" s="1576"/>
      <c r="C140" s="1576"/>
      <c r="D140" s="1576"/>
      <c r="E140" s="1576"/>
      <c r="F140" s="1576" t="s">
        <v>1413</v>
      </c>
      <c r="G140" s="1576"/>
      <c r="H140" s="1576"/>
      <c r="I140" s="1576"/>
      <c r="J140" s="2354"/>
      <c r="K140" s="2354"/>
      <c r="L140" s="2354"/>
      <c r="M140" s="1576"/>
      <c r="N140" s="1576" t="s">
        <v>1414</v>
      </c>
      <c r="O140" s="1576"/>
      <c r="P140" s="2354"/>
      <c r="Q140" s="2354"/>
      <c r="R140" s="2354"/>
      <c r="S140" s="1576"/>
      <c r="T140" s="1561"/>
      <c r="U140" s="1561"/>
      <c r="V140" s="1561"/>
      <c r="W140" s="1561"/>
      <c r="X140" s="1561"/>
      <c r="Y140" s="1561"/>
      <c r="Z140" s="1561"/>
      <c r="AA140" s="1561"/>
      <c r="AB140" s="1561"/>
      <c r="AC140" s="1561"/>
      <c r="AD140" s="1561"/>
      <c r="AE140" s="1561"/>
      <c r="AF140" s="1561"/>
      <c r="AG140" s="1561"/>
      <c r="AH140" s="1561"/>
      <c r="AI140" s="1561"/>
      <c r="AJ140" s="1561"/>
      <c r="AK140" s="1561"/>
      <c r="AL140" s="1561"/>
      <c r="AM140" s="1561"/>
      <c r="AN140" s="1561"/>
      <c r="AO140" s="1561"/>
      <c r="AP140" s="1561"/>
      <c r="AQ140" s="1561"/>
      <c r="AR140" s="1561"/>
      <c r="AS140" s="1561"/>
      <c r="AT140" s="1561"/>
      <c r="AU140" s="1561"/>
      <c r="AV140" s="1561"/>
      <c r="AW140" s="1561"/>
      <c r="AX140" s="1561"/>
      <c r="AY140" s="1561"/>
      <c r="AZ140" s="1561"/>
      <c r="BA140" s="1561"/>
      <c r="BB140" s="1561"/>
      <c r="BC140" s="1561"/>
      <c r="BD140" s="1561"/>
      <c r="BE140" s="1561"/>
      <c r="BF140" s="1561"/>
      <c r="BG140" s="1561"/>
      <c r="BH140" s="1561"/>
      <c r="BI140" s="1561"/>
      <c r="BJ140" s="1561"/>
      <c r="BK140" s="1561"/>
      <c r="BL140" s="1561"/>
      <c r="BM140" s="1561"/>
      <c r="BN140" s="1561"/>
      <c r="BO140" s="1561"/>
      <c r="BP140" s="1561"/>
      <c r="BQ140" s="1561"/>
      <c r="BR140" s="1561"/>
      <c r="BS140" s="1561"/>
      <c r="BT140" s="1561"/>
      <c r="BU140" s="1561"/>
      <c r="BV140" s="1561"/>
      <c r="BW140" s="1561"/>
      <c r="BX140" s="1561"/>
      <c r="BY140" s="1561"/>
      <c r="BZ140" s="1561"/>
      <c r="CA140" s="1561"/>
      <c r="CB140" s="1561"/>
      <c r="CC140" s="1561"/>
      <c r="CD140" s="1561"/>
      <c r="CE140" s="1561"/>
      <c r="CF140" s="1561"/>
      <c r="CG140" s="1561"/>
      <c r="CH140" s="1561"/>
      <c r="CI140" s="1561"/>
      <c r="CJ140" s="1561"/>
      <c r="CK140" s="1561"/>
      <c r="CL140" s="1561"/>
      <c r="CM140" s="1561"/>
      <c r="CN140" s="1561"/>
      <c r="CO140" s="1561"/>
      <c r="CP140" s="1561"/>
      <c r="CQ140" s="1561"/>
      <c r="CR140" s="1561"/>
      <c r="CS140" s="1561"/>
      <c r="CT140" s="1561"/>
      <c r="CU140" s="1561"/>
      <c r="CV140" s="1561"/>
      <c r="CW140" s="1561"/>
      <c r="CX140" s="1561"/>
      <c r="CY140" s="1561"/>
      <c r="CZ140" s="1561"/>
      <c r="DA140" s="1561"/>
      <c r="DB140" s="1561"/>
      <c r="DC140" s="1561"/>
      <c r="DD140" s="1561"/>
      <c r="DE140" s="1561"/>
      <c r="DF140" s="1561"/>
      <c r="DG140" s="1561"/>
      <c r="DH140" s="1561"/>
      <c r="DI140" s="1561"/>
      <c r="DJ140" s="1561"/>
      <c r="DK140" s="1561"/>
      <c r="DL140" s="1561"/>
      <c r="DM140" s="1561"/>
      <c r="DN140" s="1561"/>
      <c r="DO140" s="1561"/>
      <c r="DP140" s="1561"/>
      <c r="DQ140" s="1561"/>
      <c r="DR140" s="1561"/>
      <c r="DS140" s="1561"/>
      <c r="DT140" s="1561"/>
      <c r="DU140" s="1561"/>
      <c r="DV140" s="1561"/>
      <c r="DW140" s="1561"/>
      <c r="DX140" s="1561"/>
      <c r="DY140" s="1561"/>
      <c r="DZ140" s="1561"/>
      <c r="EA140" s="1561"/>
      <c r="EB140" s="1561"/>
      <c r="EC140" s="1561"/>
      <c r="ED140" s="1561"/>
      <c r="EE140" s="1561"/>
      <c r="EF140" s="1561"/>
      <c r="EG140" s="1561"/>
      <c r="EH140" s="1561"/>
      <c r="EI140" s="1561"/>
      <c r="EJ140" s="1561"/>
      <c r="EK140" s="1561"/>
      <c r="EL140" s="1561"/>
      <c r="EM140" s="1561"/>
      <c r="EN140" s="1561"/>
      <c r="EO140" s="1561"/>
      <c r="EP140" s="1561"/>
      <c r="EQ140" s="1561"/>
      <c r="ER140" s="1561"/>
      <c r="ES140" s="1561"/>
      <c r="ET140" s="1561"/>
      <c r="EU140" s="1561"/>
      <c r="EV140" s="1561"/>
      <c r="EW140" s="1561"/>
      <c r="EX140" s="1561"/>
      <c r="EY140" s="1561"/>
      <c r="EZ140" s="1561"/>
      <c r="FA140" s="1561"/>
      <c r="FB140" s="1561"/>
      <c r="FC140" s="1561"/>
      <c r="FD140" s="1561"/>
      <c r="FE140" s="1561"/>
      <c r="FF140" s="1561"/>
      <c r="FG140" s="1561"/>
      <c r="FH140" s="1561"/>
      <c r="FI140" s="1561"/>
      <c r="FJ140" s="1561"/>
      <c r="FK140" s="1561"/>
      <c r="FL140" s="1561"/>
      <c r="FM140" s="1561"/>
      <c r="FN140" s="1561"/>
      <c r="FO140" s="1561"/>
      <c r="FP140" s="1561"/>
      <c r="FQ140" s="1561"/>
      <c r="FR140" s="1561"/>
      <c r="FS140" s="1561"/>
      <c r="FT140" s="1561"/>
      <c r="FU140" s="1561"/>
      <c r="FV140" s="1561"/>
      <c r="FW140" s="1561"/>
      <c r="FX140" s="1561"/>
      <c r="FY140" s="1561"/>
      <c r="FZ140" s="1561"/>
      <c r="GA140" s="1561"/>
      <c r="GB140" s="1561"/>
      <c r="GC140" s="1561"/>
      <c r="GD140" s="1561"/>
      <c r="GE140" s="1561"/>
      <c r="GF140" s="1561"/>
      <c r="GG140" s="1561"/>
      <c r="GH140" s="1561"/>
      <c r="GI140" s="1561"/>
      <c r="GJ140" s="1561"/>
      <c r="GK140" s="1561"/>
      <c r="GL140" s="1561"/>
      <c r="GM140" s="1561"/>
      <c r="GN140" s="1561"/>
      <c r="GO140" s="1561"/>
      <c r="GP140" s="1561"/>
      <c r="GQ140" s="1561"/>
      <c r="GR140" s="1561"/>
      <c r="GS140" s="1561"/>
      <c r="GT140" s="1561"/>
      <c r="GU140" s="1561"/>
      <c r="GV140" s="1561"/>
      <c r="GW140" s="1561"/>
      <c r="GX140" s="1561"/>
      <c r="GY140" s="1561"/>
      <c r="GZ140" s="1561"/>
      <c r="HA140" s="1561"/>
      <c r="HB140" s="1561"/>
      <c r="HC140" s="1561"/>
      <c r="HD140" s="1561"/>
      <c r="HE140" s="1561"/>
      <c r="HF140" s="1561"/>
      <c r="HG140" s="1561"/>
      <c r="HH140" s="1561"/>
      <c r="HI140" s="1561"/>
      <c r="HJ140" s="1561"/>
      <c r="HK140" s="1561"/>
      <c r="HL140" s="1561"/>
      <c r="HM140" s="1561"/>
      <c r="HN140" s="1561"/>
      <c r="HO140" s="1561"/>
      <c r="HP140" s="1561"/>
      <c r="HQ140" s="1561"/>
      <c r="HR140" s="1561"/>
      <c r="HS140" s="1561"/>
      <c r="HT140" s="1561"/>
      <c r="HU140" s="1561"/>
      <c r="HV140" s="1561"/>
      <c r="HW140" s="1561"/>
      <c r="HX140" s="1561"/>
      <c r="HY140" s="1561"/>
      <c r="HZ140" s="1561"/>
      <c r="IA140" s="1561"/>
      <c r="IB140" s="1561"/>
      <c r="IC140" s="1561"/>
      <c r="ID140" s="1561"/>
      <c r="IE140" s="1561"/>
      <c r="IF140" s="1561"/>
      <c r="IG140" s="1561"/>
      <c r="IH140" s="1561"/>
      <c r="II140" s="1561"/>
      <c r="IJ140" s="1561"/>
      <c r="IK140" s="1561"/>
      <c r="IL140" s="1561"/>
      <c r="IM140" s="1561"/>
      <c r="IN140" s="1561"/>
      <c r="IO140" s="1561"/>
      <c r="IP140" s="1561"/>
      <c r="IQ140" s="1561"/>
      <c r="IR140" s="1561"/>
      <c r="IS140" s="1561"/>
      <c r="IT140" s="1561"/>
      <c r="IU140" s="1561"/>
    </row>
    <row r="141" spans="1:255" ht="18.75" thickBot="1">
      <c r="A141" s="2299" t="str">
        <f>'Data Sheet'!$C$25</f>
        <v xml:space="preserve">New York State Electric &amp; Gas Corporation </v>
      </c>
      <c r="B141" s="2356"/>
      <c r="C141" s="1561"/>
      <c r="D141" s="2300" t="str">
        <f>'Data Sheet'!$C$40</f>
        <v xml:space="preserve"> </v>
      </c>
      <c r="E141" s="2262" t="str">
        <f>'Data Sheet'!$C$38</f>
        <v>12/31/2017</v>
      </c>
      <c r="F141" s="2299" t="str">
        <f>'Data Sheet'!$C$25</f>
        <v xml:space="preserve">New York State Electric &amp; Gas Corporation </v>
      </c>
      <c r="G141" s="1561"/>
      <c r="H141" s="1561"/>
      <c r="I141" s="1561"/>
      <c r="J141" s="2300" t="str">
        <f>'Data Sheet'!$C$40</f>
        <v xml:space="preserve"> </v>
      </c>
      <c r="K141" s="2024"/>
      <c r="L141" s="2262" t="str">
        <f>'Data Sheet'!$C$38</f>
        <v>12/31/2017</v>
      </c>
      <c r="M141" s="1561"/>
      <c r="N141" s="2299" t="str">
        <f>'Data Sheet'!$C$25</f>
        <v xml:space="preserve">New York State Electric &amp; Gas Corporation </v>
      </c>
      <c r="O141" s="1561"/>
      <c r="P141" s="2024"/>
      <c r="Q141" s="2300" t="str">
        <f>'Data Sheet'!$C$40</f>
        <v xml:space="preserve"> </v>
      </c>
      <c r="R141" s="2262" t="str">
        <f>'Data Sheet'!$C$38</f>
        <v>12/31/2017</v>
      </c>
      <c r="S141" s="1561"/>
      <c r="T141" s="1561"/>
      <c r="U141" s="1561"/>
      <c r="V141" s="1561"/>
      <c r="W141" s="1561"/>
      <c r="X141" s="1561"/>
      <c r="Y141" s="1561"/>
      <c r="Z141" s="1561"/>
      <c r="AA141" s="1561"/>
      <c r="AB141" s="1561"/>
      <c r="AC141" s="1561"/>
      <c r="AD141" s="1561"/>
      <c r="AE141" s="1561"/>
      <c r="AF141" s="1561"/>
      <c r="AG141" s="1561"/>
      <c r="AH141" s="1561"/>
      <c r="AI141" s="1561"/>
      <c r="AJ141" s="1561"/>
      <c r="AK141" s="1561"/>
      <c r="AL141" s="1561"/>
      <c r="AM141" s="1561"/>
      <c r="AN141" s="1561"/>
      <c r="AO141" s="1561"/>
      <c r="AP141" s="1561"/>
      <c r="AQ141" s="1561"/>
      <c r="AR141" s="1561"/>
      <c r="AS141" s="1561"/>
      <c r="AT141" s="1561"/>
      <c r="AU141" s="1561"/>
      <c r="AV141" s="1561"/>
      <c r="AW141" s="1561"/>
      <c r="AX141" s="1561"/>
      <c r="AY141" s="1561"/>
      <c r="AZ141" s="1561"/>
      <c r="BA141" s="1561"/>
      <c r="BB141" s="1561"/>
      <c r="BC141" s="1561"/>
      <c r="BD141" s="1561"/>
      <c r="BE141" s="1561"/>
      <c r="BF141" s="1561"/>
      <c r="BG141" s="1561"/>
      <c r="BH141" s="1561"/>
      <c r="BI141" s="1561"/>
      <c r="BJ141" s="1561"/>
      <c r="BK141" s="1561"/>
      <c r="BL141" s="1561"/>
      <c r="BM141" s="1561"/>
      <c r="BN141" s="1561"/>
      <c r="BO141" s="1561"/>
      <c r="BP141" s="1561"/>
      <c r="BQ141" s="1561"/>
      <c r="BR141" s="1561"/>
      <c r="BS141" s="1561"/>
      <c r="BT141" s="1561"/>
      <c r="BU141" s="1561"/>
      <c r="BV141" s="1561"/>
      <c r="BW141" s="1561"/>
      <c r="BX141" s="1561"/>
      <c r="BY141" s="1561"/>
      <c r="BZ141" s="1561"/>
      <c r="CA141" s="1561"/>
      <c r="CB141" s="1561"/>
      <c r="CC141" s="1561"/>
      <c r="CD141" s="1561"/>
      <c r="CE141" s="1561"/>
      <c r="CF141" s="1561"/>
      <c r="CG141" s="1561"/>
      <c r="CH141" s="1561"/>
      <c r="CI141" s="1561"/>
      <c r="CJ141" s="1561"/>
      <c r="CK141" s="1561"/>
      <c r="CL141" s="1561"/>
      <c r="CM141" s="1561"/>
      <c r="CN141" s="1561"/>
      <c r="CO141" s="1561"/>
      <c r="CP141" s="1561"/>
      <c r="CQ141" s="1561"/>
      <c r="CR141" s="1561"/>
      <c r="CS141" s="1561"/>
      <c r="CT141" s="1561"/>
      <c r="CU141" s="1561"/>
      <c r="CV141" s="1561"/>
      <c r="CW141" s="1561"/>
      <c r="CX141" s="1561"/>
      <c r="CY141" s="1561"/>
      <c r="CZ141" s="1561"/>
      <c r="DA141" s="1561"/>
      <c r="DB141" s="1561"/>
      <c r="DC141" s="1561"/>
      <c r="DD141" s="1561"/>
      <c r="DE141" s="1561"/>
      <c r="DF141" s="1561"/>
      <c r="DG141" s="1561"/>
      <c r="DH141" s="1561"/>
      <c r="DI141" s="1561"/>
      <c r="DJ141" s="1561"/>
      <c r="DK141" s="1561"/>
      <c r="DL141" s="1561"/>
      <c r="DM141" s="1561"/>
      <c r="DN141" s="1561"/>
      <c r="DO141" s="1561"/>
      <c r="DP141" s="1561"/>
      <c r="DQ141" s="1561"/>
      <c r="DR141" s="1561"/>
      <c r="DS141" s="1561"/>
      <c r="DT141" s="1561"/>
      <c r="DU141" s="1561"/>
      <c r="DV141" s="1561"/>
      <c r="DW141" s="1561"/>
      <c r="DX141" s="1561"/>
      <c r="DY141" s="1561"/>
      <c r="DZ141" s="1561"/>
      <c r="EA141" s="1561"/>
      <c r="EB141" s="1561"/>
      <c r="EC141" s="1561"/>
      <c r="ED141" s="1561"/>
      <c r="EE141" s="1561"/>
      <c r="EF141" s="1561"/>
      <c r="EG141" s="1561"/>
      <c r="EH141" s="1561"/>
      <c r="EI141" s="1561"/>
      <c r="EJ141" s="1561"/>
      <c r="EK141" s="1561"/>
      <c r="EL141" s="1561"/>
      <c r="EM141" s="1561"/>
      <c r="EN141" s="1561"/>
      <c r="EO141" s="1561"/>
      <c r="EP141" s="1561"/>
      <c r="EQ141" s="1561"/>
      <c r="ER141" s="1561"/>
      <c r="ES141" s="1561"/>
      <c r="ET141" s="1561"/>
      <c r="EU141" s="1561"/>
      <c r="EV141" s="1561"/>
      <c r="EW141" s="1561"/>
      <c r="EX141" s="1561"/>
      <c r="EY141" s="1561"/>
      <c r="EZ141" s="1561"/>
      <c r="FA141" s="1561"/>
      <c r="FB141" s="1561"/>
      <c r="FC141" s="1561"/>
      <c r="FD141" s="1561"/>
      <c r="FE141" s="1561"/>
      <c r="FF141" s="1561"/>
      <c r="FG141" s="1561"/>
      <c r="FH141" s="1561"/>
      <c r="FI141" s="1561"/>
      <c r="FJ141" s="1561"/>
      <c r="FK141" s="1561"/>
      <c r="FL141" s="1561"/>
      <c r="FM141" s="1561"/>
      <c r="FN141" s="1561"/>
      <c r="FO141" s="1561"/>
      <c r="FP141" s="1561"/>
      <c r="FQ141" s="1561"/>
      <c r="FR141" s="1561"/>
      <c r="FS141" s="1561"/>
      <c r="FT141" s="1561"/>
      <c r="FU141" s="1561"/>
      <c r="FV141" s="1561"/>
      <c r="FW141" s="1561"/>
      <c r="FX141" s="1561"/>
      <c r="FY141" s="1561"/>
      <c r="FZ141" s="1561"/>
      <c r="GA141" s="1561"/>
      <c r="GB141" s="1561"/>
      <c r="GC141" s="1561"/>
      <c r="GD141" s="1561"/>
      <c r="GE141" s="1561"/>
      <c r="GF141" s="1561"/>
      <c r="GG141" s="1561"/>
      <c r="GH141" s="1561"/>
      <c r="GI141" s="1561"/>
      <c r="GJ141" s="1561"/>
      <c r="GK141" s="1561"/>
      <c r="GL141" s="1561"/>
      <c r="GM141" s="1561"/>
      <c r="GN141" s="1561"/>
      <c r="GO141" s="1561"/>
      <c r="GP141" s="1561"/>
      <c r="GQ141" s="1561"/>
      <c r="GR141" s="1561"/>
      <c r="GS141" s="1561"/>
      <c r="GT141" s="1561"/>
      <c r="GU141" s="1561"/>
      <c r="GV141" s="1561"/>
      <c r="GW141" s="1561"/>
      <c r="GX141" s="1561"/>
      <c r="GY141" s="1561"/>
      <c r="GZ141" s="1561"/>
      <c r="HA141" s="1561"/>
      <c r="HB141" s="1561"/>
      <c r="HC141" s="1561"/>
      <c r="HD141" s="1561"/>
      <c r="HE141" s="1561"/>
      <c r="HF141" s="1561"/>
      <c r="HG141" s="1561"/>
      <c r="HH141" s="1561"/>
      <c r="HI141" s="1561"/>
      <c r="HJ141" s="1561"/>
      <c r="HK141" s="1561"/>
      <c r="HL141" s="1561"/>
      <c r="HM141" s="1561"/>
      <c r="HN141" s="1561"/>
      <c r="HO141" s="1561"/>
      <c r="HP141" s="1561"/>
      <c r="HQ141" s="1561"/>
      <c r="HR141" s="1561"/>
      <c r="HS141" s="1561"/>
      <c r="HT141" s="1561"/>
      <c r="HU141" s="1561"/>
      <c r="HV141" s="1561"/>
      <c r="HW141" s="1561"/>
      <c r="HX141" s="1561"/>
      <c r="HY141" s="1561"/>
      <c r="HZ141" s="1561"/>
      <c r="IA141" s="1561"/>
      <c r="IB141" s="1561"/>
      <c r="IC141" s="1561"/>
      <c r="ID141" s="1561"/>
      <c r="IE141" s="1561"/>
      <c r="IF141" s="1561"/>
      <c r="IG141" s="1561"/>
      <c r="IH141" s="1561"/>
      <c r="II141" s="1561"/>
      <c r="IJ141" s="1561"/>
      <c r="IK141" s="1561"/>
      <c r="IL141" s="1561"/>
      <c r="IM141" s="1561"/>
      <c r="IN141" s="1561"/>
      <c r="IO141" s="1561"/>
      <c r="IP141" s="1561"/>
      <c r="IQ141" s="1561"/>
      <c r="IR141" s="1561"/>
      <c r="IS141" s="1561"/>
      <c r="IT141" s="1561"/>
      <c r="IU141" s="1561"/>
    </row>
    <row r="142" spans="1:255">
      <c r="A142" s="1535"/>
      <c r="B142" s="1693"/>
      <c r="C142" s="1693"/>
      <c r="D142" s="1693"/>
      <c r="E142" s="1902"/>
      <c r="F142" s="1535"/>
      <c r="G142" s="1693"/>
      <c r="H142" s="1693"/>
      <c r="I142" s="1693"/>
      <c r="J142" s="2358"/>
      <c r="K142" s="2358"/>
      <c r="L142" s="2358"/>
      <c r="M142" s="1902"/>
      <c r="N142" s="2359"/>
      <c r="O142" s="1693"/>
      <c r="P142" s="2358"/>
      <c r="Q142" s="2358"/>
      <c r="R142" s="2358"/>
      <c r="S142" s="1902"/>
      <c r="T142" s="1561"/>
      <c r="U142" s="1561"/>
      <c r="V142" s="1561"/>
      <c r="W142" s="1561"/>
      <c r="X142" s="1561"/>
      <c r="Y142" s="1561"/>
      <c r="Z142" s="1561"/>
      <c r="AA142" s="1561"/>
      <c r="AB142" s="1561"/>
      <c r="AC142" s="1561"/>
      <c r="AD142" s="1561"/>
      <c r="AE142" s="1561"/>
      <c r="AF142" s="1561"/>
      <c r="AG142" s="1561"/>
      <c r="AH142" s="1561"/>
      <c r="AI142" s="1561"/>
      <c r="AJ142" s="1561"/>
      <c r="AK142" s="1561"/>
      <c r="AL142" s="1561"/>
      <c r="AM142" s="1561"/>
      <c r="AN142" s="1561"/>
      <c r="AO142" s="1561"/>
      <c r="AP142" s="1561"/>
      <c r="AQ142" s="1561"/>
      <c r="AR142" s="1561"/>
      <c r="AS142" s="1561"/>
      <c r="AT142" s="1561"/>
      <c r="AU142" s="1561"/>
      <c r="AV142" s="1561"/>
      <c r="AW142" s="1561"/>
      <c r="AX142" s="1561"/>
      <c r="AY142" s="1561"/>
      <c r="AZ142" s="1561"/>
      <c r="BA142" s="1561"/>
      <c r="BB142" s="1561"/>
      <c r="BC142" s="1561"/>
      <c r="BD142" s="1561"/>
      <c r="BE142" s="1561"/>
      <c r="BF142" s="1561"/>
      <c r="BG142" s="1561"/>
      <c r="BH142" s="1561"/>
      <c r="BI142" s="1561"/>
      <c r="BJ142" s="1561"/>
      <c r="BK142" s="1561"/>
      <c r="BL142" s="1561"/>
      <c r="BM142" s="1561"/>
      <c r="BN142" s="1561"/>
      <c r="BO142" s="1561"/>
      <c r="BP142" s="1561"/>
      <c r="BQ142" s="1561"/>
      <c r="BR142" s="1561"/>
      <c r="BS142" s="1561"/>
      <c r="BT142" s="1561"/>
      <c r="BU142" s="1561"/>
      <c r="BV142" s="1561"/>
      <c r="BW142" s="1561"/>
      <c r="BX142" s="1561"/>
      <c r="BY142" s="1561"/>
      <c r="BZ142" s="1561"/>
      <c r="CA142" s="1561"/>
      <c r="CB142" s="1561"/>
      <c r="CC142" s="1561"/>
      <c r="CD142" s="1561"/>
      <c r="CE142" s="1561"/>
      <c r="CF142" s="1561"/>
      <c r="CG142" s="1561"/>
      <c r="CH142" s="1561"/>
      <c r="CI142" s="1561"/>
      <c r="CJ142" s="1561"/>
      <c r="CK142" s="1561"/>
      <c r="CL142" s="1561"/>
      <c r="CM142" s="1561"/>
      <c r="CN142" s="1561"/>
      <c r="CO142" s="1561"/>
      <c r="CP142" s="1561"/>
      <c r="CQ142" s="1561"/>
      <c r="CR142" s="1561"/>
      <c r="CS142" s="1561"/>
      <c r="CT142" s="1561"/>
      <c r="CU142" s="1561"/>
      <c r="CV142" s="1561"/>
      <c r="CW142" s="1561"/>
      <c r="CX142" s="1561"/>
      <c r="CY142" s="1561"/>
      <c r="CZ142" s="1561"/>
      <c r="DA142" s="1561"/>
      <c r="DB142" s="1561"/>
      <c r="DC142" s="1561"/>
      <c r="DD142" s="1561"/>
      <c r="DE142" s="1561"/>
      <c r="DF142" s="1561"/>
      <c r="DG142" s="1561"/>
      <c r="DH142" s="1561"/>
      <c r="DI142" s="1561"/>
      <c r="DJ142" s="1561"/>
      <c r="DK142" s="1561"/>
      <c r="DL142" s="1561"/>
      <c r="DM142" s="1561"/>
      <c r="DN142" s="1561"/>
      <c r="DO142" s="1561"/>
      <c r="DP142" s="1561"/>
      <c r="DQ142" s="1561"/>
      <c r="DR142" s="1561"/>
      <c r="DS142" s="1561"/>
      <c r="DT142" s="1561"/>
      <c r="DU142" s="1561"/>
      <c r="DV142" s="1561"/>
      <c r="DW142" s="1561"/>
      <c r="DX142" s="1561"/>
      <c r="DY142" s="1561"/>
      <c r="DZ142" s="1561"/>
      <c r="EA142" s="1561"/>
      <c r="EB142" s="1561"/>
      <c r="EC142" s="1561"/>
      <c r="ED142" s="1561"/>
      <c r="EE142" s="1561"/>
      <c r="EF142" s="1561"/>
      <c r="EG142" s="1561"/>
      <c r="EH142" s="1561"/>
      <c r="EI142" s="1561"/>
      <c r="EJ142" s="1561"/>
      <c r="EK142" s="1561"/>
      <c r="EL142" s="1561"/>
      <c r="EM142" s="1561"/>
      <c r="EN142" s="1561"/>
      <c r="EO142" s="1561"/>
      <c r="EP142" s="1561"/>
      <c r="EQ142" s="1561"/>
      <c r="ER142" s="1561"/>
      <c r="ES142" s="1561"/>
      <c r="ET142" s="1561"/>
      <c r="EU142" s="1561"/>
      <c r="EV142" s="1561"/>
      <c r="EW142" s="1561"/>
      <c r="EX142" s="1561"/>
      <c r="EY142" s="1561"/>
      <c r="EZ142" s="1561"/>
      <c r="FA142" s="1561"/>
      <c r="FB142" s="1561"/>
      <c r="FC142" s="1561"/>
      <c r="FD142" s="1561"/>
      <c r="FE142" s="1561"/>
      <c r="FF142" s="1561"/>
      <c r="FG142" s="1561"/>
      <c r="FH142" s="1561"/>
      <c r="FI142" s="1561"/>
      <c r="FJ142" s="1561"/>
      <c r="FK142" s="1561"/>
      <c r="FL142" s="1561"/>
      <c r="FM142" s="1561"/>
      <c r="FN142" s="1561"/>
      <c r="FO142" s="1561"/>
      <c r="FP142" s="1561"/>
      <c r="FQ142" s="1561"/>
      <c r="FR142" s="1561"/>
      <c r="FS142" s="1561"/>
      <c r="FT142" s="1561"/>
      <c r="FU142" s="1561"/>
      <c r="FV142" s="1561"/>
      <c r="FW142" s="1561"/>
      <c r="FX142" s="1561"/>
      <c r="FY142" s="1561"/>
      <c r="FZ142" s="1561"/>
      <c r="GA142" s="1561"/>
      <c r="GB142" s="1561"/>
      <c r="GC142" s="1561"/>
      <c r="GD142" s="1561"/>
      <c r="GE142" s="1561"/>
      <c r="GF142" s="1561"/>
      <c r="GG142" s="1561"/>
      <c r="GH142" s="1561"/>
      <c r="GI142" s="1561"/>
      <c r="GJ142" s="1561"/>
      <c r="GK142" s="1561"/>
      <c r="GL142" s="1561"/>
      <c r="GM142" s="1561"/>
      <c r="GN142" s="1561"/>
      <c r="GO142" s="1561"/>
      <c r="GP142" s="1561"/>
      <c r="GQ142" s="1561"/>
      <c r="GR142" s="1561"/>
      <c r="GS142" s="1561"/>
      <c r="GT142" s="1561"/>
      <c r="GU142" s="1561"/>
      <c r="GV142" s="1561"/>
      <c r="GW142" s="1561"/>
      <c r="GX142" s="1561"/>
      <c r="GY142" s="1561"/>
      <c r="GZ142" s="1561"/>
      <c r="HA142" s="1561"/>
      <c r="HB142" s="1561"/>
      <c r="HC142" s="1561"/>
      <c r="HD142" s="1561"/>
      <c r="HE142" s="1561"/>
      <c r="HF142" s="1561"/>
      <c r="HG142" s="1561"/>
      <c r="HH142" s="1561"/>
      <c r="HI142" s="1561"/>
      <c r="HJ142" s="1561"/>
      <c r="HK142" s="1561"/>
      <c r="HL142" s="1561"/>
      <c r="HM142" s="1561"/>
      <c r="HN142" s="1561"/>
      <c r="HO142" s="1561"/>
      <c r="HP142" s="1561"/>
      <c r="HQ142" s="1561"/>
      <c r="HR142" s="1561"/>
      <c r="HS142" s="1561"/>
      <c r="HT142" s="1561"/>
      <c r="HU142" s="1561"/>
      <c r="HV142" s="1561"/>
      <c r="HW142" s="1561"/>
      <c r="HX142" s="1561"/>
      <c r="HY142" s="1561"/>
      <c r="HZ142" s="1561"/>
      <c r="IA142" s="1561"/>
      <c r="IB142" s="1561"/>
      <c r="IC142" s="1561"/>
      <c r="ID142" s="1561"/>
      <c r="IE142" s="1561"/>
      <c r="IF142" s="1561"/>
      <c r="IG142" s="1561"/>
      <c r="IH142" s="1561"/>
      <c r="II142" s="1561"/>
      <c r="IJ142" s="1561"/>
      <c r="IK142" s="1561"/>
      <c r="IL142" s="1561"/>
      <c r="IM142" s="1561"/>
      <c r="IN142" s="1561"/>
      <c r="IO142" s="1561"/>
      <c r="IP142" s="1561"/>
      <c r="IQ142" s="1561"/>
      <c r="IR142" s="1561"/>
      <c r="IS142" s="1561"/>
      <c r="IT142" s="1561"/>
      <c r="IU142" s="1561"/>
    </row>
    <row r="143" spans="1:255">
      <c r="A143" s="3485" t="s">
        <v>1980</v>
      </c>
      <c r="B143" s="3444"/>
      <c r="C143" s="3444"/>
      <c r="D143" s="3444"/>
      <c r="E143" s="3486"/>
      <c r="F143" s="3485" t="s">
        <v>1981</v>
      </c>
      <c r="G143" s="3444"/>
      <c r="H143" s="3444"/>
      <c r="I143" s="3444"/>
      <c r="J143" s="3444"/>
      <c r="K143" s="3444"/>
      <c r="L143" s="3444"/>
      <c r="M143" s="3486"/>
      <c r="N143" s="3485" t="s">
        <v>1981</v>
      </c>
      <c r="O143" s="3444"/>
      <c r="P143" s="3444"/>
      <c r="Q143" s="3444"/>
      <c r="R143" s="3444"/>
      <c r="S143" s="3486"/>
      <c r="T143" s="1561"/>
      <c r="U143" s="1561"/>
      <c r="V143" s="1561"/>
      <c r="W143" s="1561"/>
      <c r="X143" s="1561"/>
      <c r="Y143" s="1561"/>
      <c r="Z143" s="1561"/>
      <c r="AA143" s="1561"/>
      <c r="AB143" s="1561"/>
      <c r="AC143" s="1561"/>
      <c r="AD143" s="1561"/>
      <c r="AE143" s="1561"/>
      <c r="AF143" s="1561"/>
      <c r="AG143" s="1561"/>
      <c r="AH143" s="1561"/>
      <c r="AI143" s="1561"/>
      <c r="AJ143" s="1561"/>
      <c r="AK143" s="1561"/>
      <c r="AL143" s="1561"/>
      <c r="AM143" s="1561"/>
      <c r="AN143" s="1561"/>
      <c r="AO143" s="1561"/>
      <c r="AP143" s="1561"/>
      <c r="AQ143" s="1561"/>
      <c r="AR143" s="1561"/>
      <c r="AS143" s="1561"/>
      <c r="AT143" s="1561"/>
      <c r="AU143" s="1561"/>
      <c r="AV143" s="1561"/>
      <c r="AW143" s="1561"/>
      <c r="AX143" s="1561"/>
      <c r="AY143" s="1561"/>
      <c r="AZ143" s="1561"/>
      <c r="BA143" s="1561"/>
      <c r="BB143" s="1561"/>
      <c r="BC143" s="1561"/>
      <c r="BD143" s="1561"/>
      <c r="BE143" s="1561"/>
      <c r="BF143" s="1561"/>
      <c r="BG143" s="1561"/>
      <c r="BH143" s="1561"/>
      <c r="BI143" s="1561"/>
      <c r="BJ143" s="1561"/>
      <c r="BK143" s="1561"/>
      <c r="BL143" s="1561"/>
      <c r="BM143" s="1561"/>
      <c r="BN143" s="1561"/>
      <c r="BO143" s="1561"/>
      <c r="BP143" s="1561"/>
      <c r="BQ143" s="1561"/>
      <c r="BR143" s="1561"/>
      <c r="BS143" s="1561"/>
      <c r="BT143" s="1561"/>
      <c r="BU143" s="1561"/>
      <c r="BV143" s="1561"/>
      <c r="BW143" s="1561"/>
      <c r="BX143" s="1561"/>
      <c r="BY143" s="1561"/>
      <c r="BZ143" s="1561"/>
      <c r="CA143" s="1561"/>
      <c r="CB143" s="1561"/>
      <c r="CC143" s="1561"/>
      <c r="CD143" s="1561"/>
      <c r="CE143" s="1561"/>
      <c r="CF143" s="1561"/>
      <c r="CG143" s="1561"/>
      <c r="CH143" s="1561"/>
      <c r="CI143" s="1561"/>
      <c r="CJ143" s="1561"/>
      <c r="CK143" s="1561"/>
      <c r="CL143" s="1561"/>
      <c r="CM143" s="1561"/>
      <c r="CN143" s="1561"/>
      <c r="CO143" s="1561"/>
      <c r="CP143" s="1561"/>
      <c r="CQ143" s="1561"/>
      <c r="CR143" s="1561"/>
      <c r="CS143" s="1561"/>
      <c r="CT143" s="1561"/>
      <c r="CU143" s="1561"/>
      <c r="CV143" s="1561"/>
      <c r="CW143" s="1561"/>
      <c r="CX143" s="1561"/>
      <c r="CY143" s="1561"/>
      <c r="CZ143" s="1561"/>
      <c r="DA143" s="1561"/>
      <c r="DB143" s="1561"/>
      <c r="DC143" s="1561"/>
      <c r="DD143" s="1561"/>
      <c r="DE143" s="1561"/>
      <c r="DF143" s="1561"/>
      <c r="DG143" s="1561"/>
      <c r="DH143" s="1561"/>
      <c r="DI143" s="1561"/>
      <c r="DJ143" s="1561"/>
      <c r="DK143" s="1561"/>
      <c r="DL143" s="1561"/>
      <c r="DM143" s="1561"/>
      <c r="DN143" s="1561"/>
      <c r="DO143" s="1561"/>
      <c r="DP143" s="1561"/>
      <c r="DQ143" s="1561"/>
      <c r="DR143" s="1561"/>
      <c r="DS143" s="1561"/>
      <c r="DT143" s="1561"/>
      <c r="DU143" s="1561"/>
      <c r="DV143" s="1561"/>
      <c r="DW143" s="1561"/>
      <c r="DX143" s="1561"/>
      <c r="DY143" s="1561"/>
      <c r="DZ143" s="1561"/>
      <c r="EA143" s="1561"/>
      <c r="EB143" s="1561"/>
      <c r="EC143" s="1561"/>
      <c r="ED143" s="1561"/>
      <c r="EE143" s="1561"/>
      <c r="EF143" s="1561"/>
      <c r="EG143" s="1561"/>
      <c r="EH143" s="1561"/>
      <c r="EI143" s="1561"/>
      <c r="EJ143" s="1561"/>
      <c r="EK143" s="1561"/>
      <c r="EL143" s="1561"/>
      <c r="EM143" s="1561"/>
      <c r="EN143" s="1561"/>
      <c r="EO143" s="1561"/>
      <c r="EP143" s="1561"/>
      <c r="EQ143" s="1561"/>
      <c r="ER143" s="1561"/>
      <c r="ES143" s="1561"/>
      <c r="ET143" s="1561"/>
      <c r="EU143" s="1561"/>
      <c r="EV143" s="1561"/>
      <c r="EW143" s="1561"/>
      <c r="EX143" s="1561"/>
      <c r="EY143" s="1561"/>
      <c r="EZ143" s="1561"/>
      <c r="FA143" s="1561"/>
      <c r="FB143" s="1561"/>
      <c r="FC143" s="1561"/>
      <c r="FD143" s="1561"/>
      <c r="FE143" s="1561"/>
      <c r="FF143" s="1561"/>
      <c r="FG143" s="1561"/>
      <c r="FH143" s="1561"/>
      <c r="FI143" s="1561"/>
      <c r="FJ143" s="1561"/>
      <c r="FK143" s="1561"/>
      <c r="FL143" s="1561"/>
      <c r="FM143" s="1561"/>
      <c r="FN143" s="1561"/>
      <c r="FO143" s="1561"/>
      <c r="FP143" s="1561"/>
      <c r="FQ143" s="1561"/>
      <c r="FR143" s="1561"/>
      <c r="FS143" s="1561"/>
      <c r="FT143" s="1561"/>
      <c r="FU143" s="1561"/>
      <c r="FV143" s="1561"/>
      <c r="FW143" s="1561"/>
      <c r="FX143" s="1561"/>
      <c r="FY143" s="1561"/>
      <c r="FZ143" s="1561"/>
      <c r="GA143" s="1561"/>
      <c r="GB143" s="1561"/>
      <c r="GC143" s="1561"/>
      <c r="GD143" s="1561"/>
      <c r="GE143" s="1561"/>
      <c r="GF143" s="1561"/>
      <c r="GG143" s="1561"/>
      <c r="GH143" s="1561"/>
      <c r="GI143" s="1561"/>
      <c r="GJ143" s="1561"/>
      <c r="GK143" s="1561"/>
      <c r="GL143" s="1561"/>
      <c r="GM143" s="1561"/>
      <c r="GN143" s="1561"/>
      <c r="GO143" s="1561"/>
      <c r="GP143" s="1561"/>
      <c r="GQ143" s="1561"/>
      <c r="GR143" s="1561"/>
      <c r="GS143" s="1561"/>
      <c r="GT143" s="1561"/>
      <c r="GU143" s="1561"/>
      <c r="GV143" s="1561"/>
      <c r="GW143" s="1561"/>
      <c r="GX143" s="1561"/>
      <c r="GY143" s="1561"/>
      <c r="GZ143" s="1561"/>
      <c r="HA143" s="1561"/>
      <c r="HB143" s="1561"/>
      <c r="HC143" s="1561"/>
      <c r="HD143" s="1561"/>
      <c r="HE143" s="1561"/>
      <c r="HF143" s="1561"/>
      <c r="HG143" s="1561"/>
      <c r="HH143" s="1561"/>
      <c r="HI143" s="1561"/>
      <c r="HJ143" s="1561"/>
      <c r="HK143" s="1561"/>
      <c r="HL143" s="1561"/>
      <c r="HM143" s="1561"/>
      <c r="HN143" s="1561"/>
      <c r="HO143" s="1561"/>
      <c r="HP143" s="1561"/>
      <c r="HQ143" s="1561"/>
      <c r="HR143" s="1561"/>
      <c r="HS143" s="1561"/>
      <c r="HT143" s="1561"/>
      <c r="HU143" s="1561"/>
      <c r="HV143" s="1561"/>
      <c r="HW143" s="1561"/>
      <c r="HX143" s="1561"/>
      <c r="HY143" s="1561"/>
      <c r="HZ143" s="1561"/>
      <c r="IA143" s="1561"/>
      <c r="IB143" s="1561"/>
      <c r="IC143" s="1561"/>
      <c r="ID143" s="1561"/>
      <c r="IE143" s="1561"/>
      <c r="IF143" s="1561"/>
      <c r="IG143" s="1561"/>
      <c r="IH143" s="1561"/>
      <c r="II143" s="1561"/>
      <c r="IJ143" s="1561"/>
      <c r="IK143" s="1561"/>
      <c r="IL143" s="1561"/>
      <c r="IM143" s="1561"/>
      <c r="IN143" s="1561"/>
      <c r="IO143" s="1561"/>
      <c r="IP143" s="1561"/>
      <c r="IQ143" s="1561"/>
      <c r="IR143" s="1561"/>
      <c r="IS143" s="1561"/>
      <c r="IT143" s="1561"/>
      <c r="IU143" s="1561"/>
    </row>
    <row r="144" spans="1:255">
      <c r="A144" s="3485" t="s">
        <v>1982</v>
      </c>
      <c r="B144" s="3444"/>
      <c r="C144" s="3444"/>
      <c r="D144" s="3444"/>
      <c r="E144" s="3486"/>
      <c r="F144" s="3485" t="s">
        <v>1982</v>
      </c>
      <c r="G144" s="3444"/>
      <c r="H144" s="3444"/>
      <c r="I144" s="3444"/>
      <c r="J144" s="3444"/>
      <c r="K144" s="3444"/>
      <c r="L144" s="3444"/>
      <c r="M144" s="3486"/>
      <c r="N144" s="3485" t="s">
        <v>1982</v>
      </c>
      <c r="O144" s="3444"/>
      <c r="P144" s="3444"/>
      <c r="Q144" s="3444"/>
      <c r="R144" s="3444"/>
      <c r="S144" s="3486"/>
      <c r="T144" s="1561"/>
      <c r="U144" s="1561"/>
      <c r="V144" s="1561"/>
      <c r="W144" s="1561"/>
      <c r="X144" s="1561"/>
      <c r="Y144" s="1561"/>
      <c r="Z144" s="1561"/>
      <c r="AA144" s="1561"/>
      <c r="AB144" s="1561"/>
      <c r="AC144" s="1561"/>
      <c r="AD144" s="1561"/>
      <c r="AE144" s="1561"/>
      <c r="AF144" s="1561"/>
      <c r="AG144" s="1561"/>
      <c r="AH144" s="1561"/>
      <c r="AI144" s="1561"/>
      <c r="AJ144" s="1561"/>
      <c r="AK144" s="1561"/>
      <c r="AL144" s="1561"/>
      <c r="AM144" s="1561"/>
      <c r="AN144" s="1561"/>
      <c r="AO144" s="1561"/>
      <c r="AP144" s="1561"/>
      <c r="AQ144" s="1561"/>
      <c r="AR144" s="1561"/>
      <c r="AS144" s="1561"/>
      <c r="AT144" s="1561"/>
      <c r="AU144" s="1561"/>
      <c r="AV144" s="1561"/>
      <c r="AW144" s="1561"/>
      <c r="AX144" s="1561"/>
      <c r="AY144" s="1561"/>
      <c r="AZ144" s="1561"/>
      <c r="BA144" s="1561"/>
      <c r="BB144" s="1561"/>
      <c r="BC144" s="1561"/>
      <c r="BD144" s="1561"/>
      <c r="BE144" s="1561"/>
      <c r="BF144" s="1561"/>
      <c r="BG144" s="1561"/>
      <c r="BH144" s="1561"/>
      <c r="BI144" s="1561"/>
      <c r="BJ144" s="1561"/>
      <c r="BK144" s="1561"/>
      <c r="BL144" s="1561"/>
      <c r="BM144" s="1561"/>
      <c r="BN144" s="1561"/>
      <c r="BO144" s="1561"/>
      <c r="BP144" s="1561"/>
      <c r="BQ144" s="1561"/>
      <c r="BR144" s="1561"/>
      <c r="BS144" s="1561"/>
      <c r="BT144" s="1561"/>
      <c r="BU144" s="1561"/>
      <c r="BV144" s="1561"/>
      <c r="BW144" s="1561"/>
      <c r="BX144" s="1561"/>
      <c r="BY144" s="1561"/>
      <c r="BZ144" s="1561"/>
      <c r="CA144" s="1561"/>
      <c r="CB144" s="1561"/>
      <c r="CC144" s="1561"/>
      <c r="CD144" s="1561"/>
      <c r="CE144" s="1561"/>
      <c r="CF144" s="1561"/>
      <c r="CG144" s="1561"/>
      <c r="CH144" s="1561"/>
      <c r="CI144" s="1561"/>
      <c r="CJ144" s="1561"/>
      <c r="CK144" s="1561"/>
      <c r="CL144" s="1561"/>
      <c r="CM144" s="1561"/>
      <c r="CN144" s="1561"/>
      <c r="CO144" s="1561"/>
      <c r="CP144" s="1561"/>
      <c r="CQ144" s="1561"/>
      <c r="CR144" s="1561"/>
      <c r="CS144" s="1561"/>
      <c r="CT144" s="1561"/>
      <c r="CU144" s="1561"/>
      <c r="CV144" s="1561"/>
      <c r="CW144" s="1561"/>
      <c r="CX144" s="1561"/>
      <c r="CY144" s="1561"/>
      <c r="CZ144" s="1561"/>
      <c r="DA144" s="1561"/>
      <c r="DB144" s="1561"/>
      <c r="DC144" s="1561"/>
      <c r="DD144" s="1561"/>
      <c r="DE144" s="1561"/>
      <c r="DF144" s="1561"/>
      <c r="DG144" s="1561"/>
      <c r="DH144" s="1561"/>
      <c r="DI144" s="1561"/>
      <c r="DJ144" s="1561"/>
      <c r="DK144" s="1561"/>
      <c r="DL144" s="1561"/>
      <c r="DM144" s="1561"/>
      <c r="DN144" s="1561"/>
      <c r="DO144" s="1561"/>
      <c r="DP144" s="1561"/>
      <c r="DQ144" s="1561"/>
      <c r="DR144" s="1561"/>
      <c r="DS144" s="1561"/>
      <c r="DT144" s="1561"/>
      <c r="DU144" s="1561"/>
      <c r="DV144" s="1561"/>
      <c r="DW144" s="1561"/>
      <c r="DX144" s="1561"/>
      <c r="DY144" s="1561"/>
      <c r="DZ144" s="1561"/>
      <c r="EA144" s="1561"/>
      <c r="EB144" s="1561"/>
      <c r="EC144" s="1561"/>
      <c r="ED144" s="1561"/>
      <c r="EE144" s="1561"/>
      <c r="EF144" s="1561"/>
      <c r="EG144" s="1561"/>
      <c r="EH144" s="1561"/>
      <c r="EI144" s="1561"/>
      <c r="EJ144" s="1561"/>
      <c r="EK144" s="1561"/>
      <c r="EL144" s="1561"/>
      <c r="EM144" s="1561"/>
      <c r="EN144" s="1561"/>
      <c r="EO144" s="1561"/>
      <c r="EP144" s="1561"/>
      <c r="EQ144" s="1561"/>
      <c r="ER144" s="1561"/>
      <c r="ES144" s="1561"/>
      <c r="ET144" s="1561"/>
      <c r="EU144" s="1561"/>
      <c r="EV144" s="1561"/>
      <c r="EW144" s="1561"/>
      <c r="EX144" s="1561"/>
      <c r="EY144" s="1561"/>
      <c r="EZ144" s="1561"/>
      <c r="FA144" s="1561"/>
      <c r="FB144" s="1561"/>
      <c r="FC144" s="1561"/>
      <c r="FD144" s="1561"/>
      <c r="FE144" s="1561"/>
      <c r="FF144" s="1561"/>
      <c r="FG144" s="1561"/>
      <c r="FH144" s="1561"/>
      <c r="FI144" s="1561"/>
      <c r="FJ144" s="1561"/>
      <c r="FK144" s="1561"/>
      <c r="FL144" s="1561"/>
      <c r="FM144" s="1561"/>
      <c r="FN144" s="1561"/>
      <c r="FO144" s="1561"/>
      <c r="FP144" s="1561"/>
      <c r="FQ144" s="1561"/>
      <c r="FR144" s="1561"/>
      <c r="FS144" s="1561"/>
      <c r="FT144" s="1561"/>
      <c r="FU144" s="1561"/>
      <c r="FV144" s="1561"/>
      <c r="FW144" s="1561"/>
      <c r="FX144" s="1561"/>
      <c r="FY144" s="1561"/>
      <c r="FZ144" s="1561"/>
      <c r="GA144" s="1561"/>
      <c r="GB144" s="1561"/>
      <c r="GC144" s="1561"/>
      <c r="GD144" s="1561"/>
      <c r="GE144" s="1561"/>
      <c r="GF144" s="1561"/>
      <c r="GG144" s="1561"/>
      <c r="GH144" s="1561"/>
      <c r="GI144" s="1561"/>
      <c r="GJ144" s="1561"/>
      <c r="GK144" s="1561"/>
      <c r="GL144" s="1561"/>
      <c r="GM144" s="1561"/>
      <c r="GN144" s="1561"/>
      <c r="GO144" s="1561"/>
      <c r="GP144" s="1561"/>
      <c r="GQ144" s="1561"/>
      <c r="GR144" s="1561"/>
      <c r="GS144" s="1561"/>
      <c r="GT144" s="1561"/>
      <c r="GU144" s="1561"/>
      <c r="GV144" s="1561"/>
      <c r="GW144" s="1561"/>
      <c r="GX144" s="1561"/>
      <c r="GY144" s="1561"/>
      <c r="GZ144" s="1561"/>
      <c r="HA144" s="1561"/>
      <c r="HB144" s="1561"/>
      <c r="HC144" s="1561"/>
      <c r="HD144" s="1561"/>
      <c r="HE144" s="1561"/>
      <c r="HF144" s="1561"/>
      <c r="HG144" s="1561"/>
      <c r="HH144" s="1561"/>
      <c r="HI144" s="1561"/>
      <c r="HJ144" s="1561"/>
      <c r="HK144" s="1561"/>
      <c r="HL144" s="1561"/>
      <c r="HM144" s="1561"/>
      <c r="HN144" s="1561"/>
      <c r="HO144" s="1561"/>
      <c r="HP144" s="1561"/>
      <c r="HQ144" s="1561"/>
      <c r="HR144" s="1561"/>
      <c r="HS144" s="1561"/>
      <c r="HT144" s="1561"/>
      <c r="HU144" s="1561"/>
      <c r="HV144" s="1561"/>
      <c r="HW144" s="1561"/>
      <c r="HX144" s="1561"/>
      <c r="HY144" s="1561"/>
      <c r="HZ144" s="1561"/>
      <c r="IA144" s="1561"/>
      <c r="IB144" s="1561"/>
      <c r="IC144" s="1561"/>
      <c r="ID144" s="1561"/>
      <c r="IE144" s="1561"/>
      <c r="IF144" s="1561"/>
      <c r="IG144" s="1561"/>
      <c r="IH144" s="1561"/>
      <c r="II144" s="1561"/>
      <c r="IJ144" s="1561"/>
      <c r="IK144" s="1561"/>
      <c r="IL144" s="1561"/>
      <c r="IM144" s="1561"/>
      <c r="IN144" s="1561"/>
      <c r="IO144" s="1561"/>
      <c r="IP144" s="1561"/>
      <c r="IQ144" s="1561"/>
      <c r="IR144" s="1561"/>
      <c r="IS144" s="1561"/>
      <c r="IT144" s="1561"/>
      <c r="IU144" s="1561"/>
    </row>
    <row r="145" spans="1:255">
      <c r="A145" s="1539"/>
      <c r="B145" s="1561"/>
      <c r="C145" s="1561"/>
      <c r="D145" s="1561"/>
      <c r="E145" s="1541"/>
      <c r="F145" s="1539"/>
      <c r="G145" s="1561"/>
      <c r="H145" s="1561"/>
      <c r="I145" s="1561"/>
      <c r="J145" s="1561"/>
      <c r="K145" s="1561"/>
      <c r="L145" s="1561"/>
      <c r="M145" s="1541"/>
      <c r="N145" s="1539"/>
      <c r="O145" s="1561"/>
      <c r="P145" s="1561"/>
      <c r="Q145" s="1561"/>
      <c r="R145" s="1561"/>
      <c r="S145" s="1541"/>
      <c r="T145" s="1561"/>
      <c r="U145" s="1561"/>
      <c r="V145" s="1561"/>
      <c r="W145" s="1561"/>
      <c r="X145" s="1561"/>
      <c r="Y145" s="1561"/>
      <c r="Z145" s="1561"/>
      <c r="AA145" s="1561"/>
      <c r="AB145" s="1561"/>
      <c r="AC145" s="1561"/>
      <c r="AD145" s="1561"/>
      <c r="AE145" s="1561"/>
      <c r="AF145" s="1561"/>
      <c r="AG145" s="1561"/>
      <c r="AH145" s="1561"/>
      <c r="AI145" s="1561"/>
      <c r="AJ145" s="1561"/>
      <c r="AK145" s="1561"/>
      <c r="AL145" s="1561"/>
      <c r="AM145" s="1561"/>
      <c r="AN145" s="1561"/>
      <c r="AO145" s="1561"/>
      <c r="AP145" s="1561"/>
      <c r="AQ145" s="1561"/>
      <c r="AR145" s="1561"/>
      <c r="AS145" s="1561"/>
      <c r="AT145" s="1561"/>
      <c r="AU145" s="1561"/>
      <c r="AV145" s="1561"/>
      <c r="AW145" s="1561"/>
      <c r="AX145" s="1561"/>
      <c r="AY145" s="1561"/>
      <c r="AZ145" s="1561"/>
      <c r="BA145" s="1561"/>
      <c r="BB145" s="1561"/>
      <c r="BC145" s="1561"/>
      <c r="BD145" s="1561"/>
      <c r="BE145" s="1561"/>
      <c r="BF145" s="1561"/>
      <c r="BG145" s="1561"/>
      <c r="BH145" s="1561"/>
      <c r="BI145" s="1561"/>
      <c r="BJ145" s="1561"/>
      <c r="BK145" s="1561"/>
      <c r="BL145" s="1561"/>
      <c r="BM145" s="1561"/>
      <c r="BN145" s="1561"/>
      <c r="BO145" s="1561"/>
      <c r="BP145" s="1561"/>
      <c r="BQ145" s="1561"/>
      <c r="BR145" s="1561"/>
      <c r="BS145" s="1561"/>
      <c r="BT145" s="1561"/>
      <c r="BU145" s="1561"/>
      <c r="BV145" s="1561"/>
      <c r="BW145" s="1561"/>
      <c r="BX145" s="1561"/>
      <c r="BY145" s="1561"/>
      <c r="BZ145" s="1561"/>
      <c r="CA145" s="1561"/>
      <c r="CB145" s="1561"/>
      <c r="CC145" s="1561"/>
      <c r="CD145" s="1561"/>
      <c r="CE145" s="1561"/>
      <c r="CF145" s="1561"/>
      <c r="CG145" s="1561"/>
      <c r="CH145" s="1561"/>
      <c r="CI145" s="1561"/>
      <c r="CJ145" s="1561"/>
      <c r="CK145" s="1561"/>
      <c r="CL145" s="1561"/>
      <c r="CM145" s="1561"/>
      <c r="CN145" s="1561"/>
      <c r="CO145" s="1561"/>
      <c r="CP145" s="1561"/>
      <c r="CQ145" s="1561"/>
      <c r="CR145" s="1561"/>
      <c r="CS145" s="1561"/>
      <c r="CT145" s="1561"/>
      <c r="CU145" s="1561"/>
      <c r="CV145" s="1561"/>
      <c r="CW145" s="1561"/>
      <c r="CX145" s="1561"/>
      <c r="CY145" s="1561"/>
      <c r="CZ145" s="1561"/>
      <c r="DA145" s="1561"/>
      <c r="DB145" s="1561"/>
      <c r="DC145" s="1561"/>
      <c r="DD145" s="1561"/>
      <c r="DE145" s="1561"/>
      <c r="DF145" s="1561"/>
      <c r="DG145" s="1561"/>
      <c r="DH145" s="1561"/>
      <c r="DI145" s="1561"/>
      <c r="DJ145" s="1561"/>
      <c r="DK145" s="1561"/>
      <c r="DL145" s="1561"/>
      <c r="DM145" s="1561"/>
      <c r="DN145" s="1561"/>
      <c r="DO145" s="1561"/>
      <c r="DP145" s="1561"/>
      <c r="DQ145" s="1561"/>
      <c r="DR145" s="1561"/>
      <c r="DS145" s="1561"/>
      <c r="DT145" s="1561"/>
      <c r="DU145" s="1561"/>
      <c r="DV145" s="1561"/>
      <c r="DW145" s="1561"/>
      <c r="DX145" s="1561"/>
      <c r="DY145" s="1561"/>
      <c r="DZ145" s="1561"/>
      <c r="EA145" s="1561"/>
      <c r="EB145" s="1561"/>
      <c r="EC145" s="1561"/>
      <c r="ED145" s="1561"/>
      <c r="EE145" s="1561"/>
      <c r="EF145" s="1561"/>
      <c r="EG145" s="1561"/>
      <c r="EH145" s="1561"/>
      <c r="EI145" s="1561"/>
      <c r="EJ145" s="1561"/>
      <c r="EK145" s="1561"/>
      <c r="EL145" s="1561"/>
      <c r="EM145" s="1561"/>
      <c r="EN145" s="1561"/>
      <c r="EO145" s="1561"/>
      <c r="EP145" s="1561"/>
      <c r="EQ145" s="1561"/>
      <c r="ER145" s="1561"/>
      <c r="ES145" s="1561"/>
      <c r="ET145" s="1561"/>
      <c r="EU145" s="1561"/>
      <c r="EV145" s="1561"/>
      <c r="EW145" s="1561"/>
      <c r="EX145" s="1561"/>
      <c r="EY145" s="1561"/>
      <c r="EZ145" s="1561"/>
      <c r="FA145" s="1561"/>
      <c r="FB145" s="1561"/>
      <c r="FC145" s="1561"/>
      <c r="FD145" s="1561"/>
      <c r="FE145" s="1561"/>
      <c r="FF145" s="1561"/>
      <c r="FG145" s="1561"/>
      <c r="FH145" s="1561"/>
      <c r="FI145" s="1561"/>
      <c r="FJ145" s="1561"/>
      <c r="FK145" s="1561"/>
      <c r="FL145" s="1561"/>
      <c r="FM145" s="1561"/>
      <c r="FN145" s="1561"/>
      <c r="FO145" s="1561"/>
      <c r="FP145" s="1561"/>
      <c r="FQ145" s="1561"/>
      <c r="FR145" s="1561"/>
      <c r="FS145" s="1561"/>
      <c r="FT145" s="1561"/>
      <c r="FU145" s="1561"/>
      <c r="FV145" s="1561"/>
      <c r="FW145" s="1561"/>
      <c r="FX145" s="1561"/>
      <c r="FY145" s="1561"/>
      <c r="FZ145" s="1561"/>
      <c r="GA145" s="1561"/>
      <c r="GB145" s="1561"/>
      <c r="GC145" s="1561"/>
      <c r="GD145" s="1561"/>
      <c r="GE145" s="1561"/>
      <c r="GF145" s="1561"/>
      <c r="GG145" s="1561"/>
      <c r="GH145" s="1561"/>
      <c r="GI145" s="1561"/>
      <c r="GJ145" s="1561"/>
      <c r="GK145" s="1561"/>
      <c r="GL145" s="1561"/>
      <c r="GM145" s="1561"/>
      <c r="GN145" s="1561"/>
      <c r="GO145" s="1561"/>
      <c r="GP145" s="1561"/>
      <c r="GQ145" s="1561"/>
      <c r="GR145" s="1561"/>
      <c r="GS145" s="1561"/>
      <c r="GT145" s="1561"/>
      <c r="GU145" s="1561"/>
      <c r="GV145" s="1561"/>
      <c r="GW145" s="1561"/>
      <c r="GX145" s="1561"/>
      <c r="GY145" s="1561"/>
      <c r="GZ145" s="1561"/>
      <c r="HA145" s="1561"/>
      <c r="HB145" s="1561"/>
      <c r="HC145" s="1561"/>
      <c r="HD145" s="1561"/>
      <c r="HE145" s="1561"/>
      <c r="HF145" s="1561"/>
      <c r="HG145" s="1561"/>
      <c r="HH145" s="1561"/>
      <c r="HI145" s="1561"/>
      <c r="HJ145" s="1561"/>
      <c r="HK145" s="1561"/>
      <c r="HL145" s="1561"/>
      <c r="HM145" s="1561"/>
      <c r="HN145" s="1561"/>
      <c r="HO145" s="1561"/>
      <c r="HP145" s="1561"/>
      <c r="HQ145" s="1561"/>
      <c r="HR145" s="1561"/>
      <c r="HS145" s="1561"/>
      <c r="HT145" s="1561"/>
      <c r="HU145" s="1561"/>
      <c r="HV145" s="1561"/>
      <c r="HW145" s="1561"/>
      <c r="HX145" s="1561"/>
      <c r="HY145" s="1561"/>
      <c r="HZ145" s="1561"/>
      <c r="IA145" s="1561"/>
      <c r="IB145" s="1561"/>
      <c r="IC145" s="1561"/>
      <c r="ID145" s="1561"/>
      <c r="IE145" s="1561"/>
      <c r="IF145" s="1561"/>
      <c r="IG145" s="1561"/>
      <c r="IH145" s="1561"/>
      <c r="II145" s="1561"/>
      <c r="IJ145" s="1561"/>
      <c r="IK145" s="1561"/>
      <c r="IL145" s="1561"/>
      <c r="IM145" s="1561"/>
      <c r="IN145" s="1561"/>
      <c r="IO145" s="1561"/>
      <c r="IP145" s="1561"/>
      <c r="IQ145" s="1561"/>
      <c r="IR145" s="1561"/>
      <c r="IS145" s="1561"/>
      <c r="IT145" s="1561"/>
      <c r="IU145" s="1561"/>
    </row>
    <row r="146" spans="1:255">
      <c r="A146" s="2361" t="s">
        <v>1788</v>
      </c>
      <c r="B146" s="1551" t="s">
        <v>1384</v>
      </c>
      <c r="C146" s="1551" t="s">
        <v>1385</v>
      </c>
      <c r="D146" s="2362" t="s">
        <v>1386</v>
      </c>
      <c r="E146" s="1578" t="s">
        <v>1788</v>
      </c>
      <c r="F146" s="2275" t="s">
        <v>1962</v>
      </c>
      <c r="G146" s="2362"/>
      <c r="H146" s="1551"/>
      <c r="I146" s="1551"/>
      <c r="J146" s="1551" t="s">
        <v>1387</v>
      </c>
      <c r="K146" s="2276" t="s">
        <v>1388</v>
      </c>
      <c r="L146" s="2362"/>
      <c r="M146" s="1578"/>
      <c r="N146" s="1907" t="s">
        <v>1389</v>
      </c>
      <c r="O146" s="1818"/>
      <c r="P146" s="1818"/>
      <c r="Q146" s="1818"/>
      <c r="R146" s="1818"/>
      <c r="S146" s="1819"/>
      <c r="T146" s="1561"/>
      <c r="U146" s="1561"/>
      <c r="V146" s="1561"/>
      <c r="W146" s="1561"/>
      <c r="X146" s="1561"/>
      <c r="Y146" s="1561"/>
      <c r="Z146" s="1561"/>
      <c r="AA146" s="1561"/>
      <c r="AB146" s="1561"/>
      <c r="AC146" s="1561"/>
      <c r="AD146" s="1561"/>
      <c r="AE146" s="1561"/>
      <c r="AF146" s="1561"/>
      <c r="AG146" s="1561"/>
      <c r="AH146" s="1561"/>
      <c r="AI146" s="1561"/>
      <c r="AJ146" s="1561"/>
      <c r="AK146" s="1561"/>
      <c r="AL146" s="1561"/>
      <c r="AM146" s="1561"/>
      <c r="AN146" s="1561"/>
      <c r="AO146" s="1561"/>
      <c r="AP146" s="1561"/>
      <c r="AQ146" s="1561"/>
      <c r="AR146" s="1561"/>
      <c r="AS146" s="1561"/>
      <c r="AT146" s="1561"/>
      <c r="AU146" s="1561"/>
      <c r="AV146" s="1561"/>
      <c r="AW146" s="1561"/>
      <c r="AX146" s="1561"/>
      <c r="AY146" s="1561"/>
      <c r="AZ146" s="1561"/>
      <c r="BA146" s="1561"/>
      <c r="BB146" s="1561"/>
      <c r="BC146" s="1561"/>
      <c r="BD146" s="1561"/>
      <c r="BE146" s="1561"/>
      <c r="BF146" s="1561"/>
      <c r="BG146" s="1561"/>
      <c r="BH146" s="1561"/>
      <c r="BI146" s="1561"/>
      <c r="BJ146" s="1561"/>
      <c r="BK146" s="1561"/>
      <c r="BL146" s="1561"/>
      <c r="BM146" s="1561"/>
      <c r="BN146" s="1561"/>
      <c r="BO146" s="1561"/>
      <c r="BP146" s="1561"/>
      <c r="BQ146" s="1561"/>
      <c r="BR146" s="1561"/>
      <c r="BS146" s="1561"/>
      <c r="BT146" s="1561"/>
      <c r="BU146" s="1561"/>
      <c r="BV146" s="1561"/>
      <c r="BW146" s="1561"/>
      <c r="BX146" s="1561"/>
      <c r="BY146" s="1561"/>
      <c r="BZ146" s="1561"/>
      <c r="CA146" s="1561"/>
      <c r="CB146" s="1561"/>
      <c r="CC146" s="1561"/>
      <c r="CD146" s="1561"/>
      <c r="CE146" s="1561"/>
      <c r="CF146" s="1561"/>
      <c r="CG146" s="1561"/>
      <c r="CH146" s="1561"/>
      <c r="CI146" s="1561"/>
      <c r="CJ146" s="1561"/>
      <c r="CK146" s="1561"/>
      <c r="CL146" s="1561"/>
      <c r="CM146" s="1561"/>
      <c r="CN146" s="1561"/>
      <c r="CO146" s="1561"/>
      <c r="CP146" s="1561"/>
      <c r="CQ146" s="1561"/>
      <c r="CR146" s="1561"/>
      <c r="CS146" s="1561"/>
      <c r="CT146" s="1561"/>
      <c r="CU146" s="1561"/>
      <c r="CV146" s="1561"/>
      <c r="CW146" s="1561"/>
      <c r="CX146" s="1561"/>
      <c r="CY146" s="1561"/>
      <c r="CZ146" s="1561"/>
      <c r="DA146" s="1561"/>
      <c r="DB146" s="1561"/>
      <c r="DC146" s="1561"/>
      <c r="DD146" s="1561"/>
      <c r="DE146" s="1561"/>
      <c r="DF146" s="1561"/>
      <c r="DG146" s="1561"/>
      <c r="DH146" s="1561"/>
      <c r="DI146" s="1561"/>
      <c r="DJ146" s="1561"/>
      <c r="DK146" s="1561"/>
      <c r="DL146" s="1561"/>
      <c r="DM146" s="1561"/>
      <c r="DN146" s="1561"/>
      <c r="DO146" s="1561"/>
      <c r="DP146" s="1561"/>
      <c r="DQ146" s="1561"/>
      <c r="DR146" s="1561"/>
      <c r="DS146" s="1561"/>
      <c r="DT146" s="1561"/>
      <c r="DU146" s="1561"/>
      <c r="DV146" s="1561"/>
      <c r="DW146" s="1561"/>
      <c r="DX146" s="1561"/>
      <c r="DY146" s="1561"/>
      <c r="DZ146" s="1561"/>
      <c r="EA146" s="1561"/>
      <c r="EB146" s="1561"/>
      <c r="EC146" s="1561"/>
      <c r="ED146" s="1561"/>
      <c r="EE146" s="1561"/>
      <c r="EF146" s="1561"/>
      <c r="EG146" s="1561"/>
      <c r="EH146" s="1561"/>
      <c r="EI146" s="1561"/>
      <c r="EJ146" s="1561"/>
      <c r="EK146" s="1561"/>
      <c r="EL146" s="1561"/>
      <c r="EM146" s="1561"/>
      <c r="EN146" s="1561"/>
      <c r="EO146" s="1561"/>
      <c r="EP146" s="1561"/>
      <c r="EQ146" s="1561"/>
      <c r="ER146" s="1561"/>
      <c r="ES146" s="1561"/>
      <c r="ET146" s="1561"/>
      <c r="EU146" s="1561"/>
      <c r="EV146" s="1561"/>
      <c r="EW146" s="1561"/>
      <c r="EX146" s="1561"/>
      <c r="EY146" s="1561"/>
      <c r="EZ146" s="1561"/>
      <c r="FA146" s="1561"/>
      <c r="FB146" s="1561"/>
      <c r="FC146" s="1561"/>
      <c r="FD146" s="1561"/>
      <c r="FE146" s="1561"/>
      <c r="FF146" s="1561"/>
      <c r="FG146" s="1561"/>
      <c r="FH146" s="1561"/>
      <c r="FI146" s="1561"/>
      <c r="FJ146" s="1561"/>
      <c r="FK146" s="1561"/>
      <c r="FL146" s="1561"/>
      <c r="FM146" s="1561"/>
      <c r="FN146" s="1561"/>
      <c r="FO146" s="1561"/>
      <c r="FP146" s="1561"/>
      <c r="FQ146" s="1561"/>
      <c r="FR146" s="1561"/>
      <c r="FS146" s="1561"/>
      <c r="FT146" s="1561"/>
      <c r="FU146" s="1561"/>
      <c r="FV146" s="1561"/>
      <c r="FW146" s="1561"/>
      <c r="FX146" s="1561"/>
      <c r="FY146" s="1561"/>
      <c r="FZ146" s="1561"/>
      <c r="GA146" s="1561"/>
      <c r="GB146" s="1561"/>
      <c r="GC146" s="1561"/>
      <c r="GD146" s="1561"/>
      <c r="GE146" s="1561"/>
      <c r="GF146" s="1561"/>
      <c r="GG146" s="1561"/>
      <c r="GH146" s="1561"/>
      <c r="GI146" s="1561"/>
      <c r="GJ146" s="1561"/>
      <c r="GK146" s="1561"/>
      <c r="GL146" s="1561"/>
      <c r="GM146" s="1561"/>
      <c r="GN146" s="1561"/>
      <c r="GO146" s="1561"/>
      <c r="GP146" s="1561"/>
      <c r="GQ146" s="1561"/>
      <c r="GR146" s="1561"/>
      <c r="GS146" s="1561"/>
      <c r="GT146" s="1561"/>
      <c r="GU146" s="1561"/>
      <c r="GV146" s="1561"/>
      <c r="GW146" s="1561"/>
      <c r="GX146" s="1561"/>
      <c r="GY146" s="1561"/>
      <c r="GZ146" s="1561"/>
      <c r="HA146" s="1561"/>
      <c r="HB146" s="1561"/>
      <c r="HC146" s="1561"/>
      <c r="HD146" s="1561"/>
      <c r="HE146" s="1561"/>
      <c r="HF146" s="1561"/>
      <c r="HG146" s="1561"/>
      <c r="HH146" s="1561"/>
      <c r="HI146" s="1561"/>
      <c r="HJ146" s="1561"/>
      <c r="HK146" s="1561"/>
      <c r="HL146" s="1561"/>
      <c r="HM146" s="1561"/>
      <c r="HN146" s="1561"/>
      <c r="HO146" s="1561"/>
      <c r="HP146" s="1561"/>
      <c r="HQ146" s="1561"/>
      <c r="HR146" s="1561"/>
      <c r="HS146" s="1561"/>
      <c r="HT146" s="1561"/>
      <c r="HU146" s="1561"/>
      <c r="HV146" s="1561"/>
      <c r="HW146" s="1561"/>
      <c r="HX146" s="1561"/>
      <c r="HY146" s="1561"/>
      <c r="HZ146" s="1561"/>
      <c r="IA146" s="1561"/>
      <c r="IB146" s="1561"/>
      <c r="IC146" s="1561"/>
      <c r="ID146" s="1561"/>
      <c r="IE146" s="1561"/>
      <c r="IF146" s="1561"/>
      <c r="IG146" s="1561"/>
      <c r="IH146" s="1561"/>
      <c r="II146" s="1561"/>
      <c r="IJ146" s="1561"/>
      <c r="IK146" s="1561"/>
      <c r="IL146" s="1561"/>
      <c r="IM146" s="1561"/>
      <c r="IN146" s="1561"/>
      <c r="IO146" s="1561"/>
      <c r="IP146" s="1561"/>
      <c r="IQ146" s="1561"/>
      <c r="IR146" s="1561"/>
      <c r="IS146" s="1561"/>
      <c r="IT146" s="1561"/>
      <c r="IU146" s="1561"/>
    </row>
    <row r="147" spans="1:255">
      <c r="A147" s="2228"/>
      <c r="B147" s="1990" t="s">
        <v>1390</v>
      </c>
      <c r="C147" s="1990" t="s">
        <v>1390</v>
      </c>
      <c r="D147" s="1990" t="s">
        <v>1390</v>
      </c>
      <c r="E147" s="1565" t="s">
        <v>3592</v>
      </c>
      <c r="F147" s="2027" t="s">
        <v>3593</v>
      </c>
      <c r="G147" s="2229"/>
      <c r="H147" s="1990" t="s">
        <v>1391</v>
      </c>
      <c r="I147" s="1990" t="s">
        <v>1392</v>
      </c>
      <c r="J147" s="1990" t="s">
        <v>1963</v>
      </c>
      <c r="K147" s="1551" t="s">
        <v>3596</v>
      </c>
      <c r="L147" s="1551" t="s">
        <v>3596</v>
      </c>
      <c r="M147" s="1565" t="s">
        <v>1728</v>
      </c>
      <c r="N147" s="2027" t="s">
        <v>3597</v>
      </c>
      <c r="O147" s="2229"/>
      <c r="P147" s="1990" t="s">
        <v>3598</v>
      </c>
      <c r="Q147" s="1990" t="s">
        <v>3599</v>
      </c>
      <c r="R147" s="1990" t="s">
        <v>1393</v>
      </c>
      <c r="S147" s="1565" t="s">
        <v>1728</v>
      </c>
      <c r="T147" s="1561"/>
      <c r="U147" s="1561"/>
      <c r="V147" s="1561"/>
      <c r="W147" s="1561"/>
      <c r="X147" s="1561"/>
      <c r="Y147" s="1561"/>
      <c r="Z147" s="1561"/>
      <c r="AA147" s="1561"/>
      <c r="AB147" s="1561"/>
      <c r="AC147" s="1561"/>
      <c r="AD147" s="1561"/>
      <c r="AE147" s="1561"/>
      <c r="AF147" s="1561"/>
      <c r="AG147" s="1561"/>
      <c r="AH147" s="1561"/>
      <c r="AI147" s="1561"/>
      <c r="AJ147" s="1561"/>
      <c r="AK147" s="1561"/>
      <c r="AL147" s="1561"/>
      <c r="AM147" s="1561"/>
      <c r="AN147" s="1561"/>
      <c r="AO147" s="1561"/>
      <c r="AP147" s="1561"/>
      <c r="AQ147" s="1561"/>
      <c r="AR147" s="1561"/>
      <c r="AS147" s="1561"/>
      <c r="AT147" s="1561"/>
      <c r="AU147" s="1561"/>
      <c r="AV147" s="1561"/>
      <c r="AW147" s="1561"/>
      <c r="AX147" s="1561"/>
      <c r="AY147" s="1561"/>
      <c r="AZ147" s="1561"/>
      <c r="BA147" s="1561"/>
      <c r="BB147" s="1561"/>
      <c r="BC147" s="1561"/>
      <c r="BD147" s="1561"/>
      <c r="BE147" s="1561"/>
      <c r="BF147" s="1561"/>
      <c r="BG147" s="1561"/>
      <c r="BH147" s="1561"/>
      <c r="BI147" s="1561"/>
      <c r="BJ147" s="1561"/>
      <c r="BK147" s="1561"/>
      <c r="BL147" s="1561"/>
      <c r="BM147" s="1561"/>
      <c r="BN147" s="1561"/>
      <c r="BO147" s="1561"/>
      <c r="BP147" s="1561"/>
      <c r="BQ147" s="1561"/>
      <c r="BR147" s="1561"/>
      <c r="BS147" s="1561"/>
      <c r="BT147" s="1561"/>
      <c r="BU147" s="1561"/>
      <c r="BV147" s="1561"/>
      <c r="BW147" s="1561"/>
      <c r="BX147" s="1561"/>
      <c r="BY147" s="1561"/>
      <c r="BZ147" s="1561"/>
      <c r="CA147" s="1561"/>
      <c r="CB147" s="1561"/>
      <c r="CC147" s="1561"/>
      <c r="CD147" s="1561"/>
      <c r="CE147" s="1561"/>
      <c r="CF147" s="1561"/>
      <c r="CG147" s="1561"/>
      <c r="CH147" s="1561"/>
      <c r="CI147" s="1561"/>
      <c r="CJ147" s="1561"/>
      <c r="CK147" s="1561"/>
      <c r="CL147" s="1561"/>
      <c r="CM147" s="1561"/>
      <c r="CN147" s="1561"/>
      <c r="CO147" s="1561"/>
      <c r="CP147" s="1561"/>
      <c r="CQ147" s="1561"/>
      <c r="CR147" s="1561"/>
      <c r="CS147" s="1561"/>
      <c r="CT147" s="1561"/>
      <c r="CU147" s="1561"/>
      <c r="CV147" s="1561"/>
      <c r="CW147" s="1561"/>
      <c r="CX147" s="1561"/>
      <c r="CY147" s="1561"/>
      <c r="CZ147" s="1561"/>
      <c r="DA147" s="1561"/>
      <c r="DB147" s="1561"/>
      <c r="DC147" s="1561"/>
      <c r="DD147" s="1561"/>
      <c r="DE147" s="1561"/>
      <c r="DF147" s="1561"/>
      <c r="DG147" s="1561"/>
      <c r="DH147" s="1561"/>
      <c r="DI147" s="1561"/>
      <c r="DJ147" s="1561"/>
      <c r="DK147" s="1561"/>
      <c r="DL147" s="1561"/>
      <c r="DM147" s="1561"/>
      <c r="DN147" s="1561"/>
      <c r="DO147" s="1561"/>
      <c r="DP147" s="1561"/>
      <c r="DQ147" s="1561"/>
      <c r="DR147" s="1561"/>
      <c r="DS147" s="1561"/>
      <c r="DT147" s="1561"/>
      <c r="DU147" s="1561"/>
      <c r="DV147" s="1561"/>
      <c r="DW147" s="1561"/>
      <c r="DX147" s="1561"/>
      <c r="DY147" s="1561"/>
      <c r="DZ147" s="1561"/>
      <c r="EA147" s="1561"/>
      <c r="EB147" s="1561"/>
      <c r="EC147" s="1561"/>
      <c r="ED147" s="1561"/>
      <c r="EE147" s="1561"/>
      <c r="EF147" s="1561"/>
      <c r="EG147" s="1561"/>
      <c r="EH147" s="1561"/>
      <c r="EI147" s="1561"/>
      <c r="EJ147" s="1561"/>
      <c r="EK147" s="1561"/>
      <c r="EL147" s="1561"/>
      <c r="EM147" s="1561"/>
      <c r="EN147" s="1561"/>
      <c r="EO147" s="1561"/>
      <c r="EP147" s="1561"/>
      <c r="EQ147" s="1561"/>
      <c r="ER147" s="1561"/>
      <c r="ES147" s="1561"/>
      <c r="ET147" s="1561"/>
      <c r="EU147" s="1561"/>
      <c r="EV147" s="1561"/>
      <c r="EW147" s="1561"/>
      <c r="EX147" s="1561"/>
      <c r="EY147" s="1561"/>
      <c r="EZ147" s="1561"/>
      <c r="FA147" s="1561"/>
      <c r="FB147" s="1561"/>
      <c r="FC147" s="1561"/>
      <c r="FD147" s="1561"/>
      <c r="FE147" s="1561"/>
      <c r="FF147" s="1561"/>
      <c r="FG147" s="1561"/>
      <c r="FH147" s="1561"/>
      <c r="FI147" s="1561"/>
      <c r="FJ147" s="1561"/>
      <c r="FK147" s="1561"/>
      <c r="FL147" s="1561"/>
      <c r="FM147" s="1561"/>
      <c r="FN147" s="1561"/>
      <c r="FO147" s="1561"/>
      <c r="FP147" s="1561"/>
      <c r="FQ147" s="1561"/>
      <c r="FR147" s="1561"/>
      <c r="FS147" s="1561"/>
      <c r="FT147" s="1561"/>
      <c r="FU147" s="1561"/>
      <c r="FV147" s="1561"/>
      <c r="FW147" s="1561"/>
      <c r="FX147" s="1561"/>
      <c r="FY147" s="1561"/>
      <c r="FZ147" s="1561"/>
      <c r="GA147" s="1561"/>
      <c r="GB147" s="1561"/>
      <c r="GC147" s="1561"/>
      <c r="GD147" s="1561"/>
      <c r="GE147" s="1561"/>
      <c r="GF147" s="1561"/>
      <c r="GG147" s="1561"/>
      <c r="GH147" s="1561"/>
      <c r="GI147" s="1561"/>
      <c r="GJ147" s="1561"/>
      <c r="GK147" s="1561"/>
      <c r="GL147" s="1561"/>
      <c r="GM147" s="1561"/>
      <c r="GN147" s="1561"/>
      <c r="GO147" s="1561"/>
      <c r="GP147" s="1561"/>
      <c r="GQ147" s="1561"/>
      <c r="GR147" s="1561"/>
      <c r="GS147" s="1561"/>
      <c r="GT147" s="1561"/>
      <c r="GU147" s="1561"/>
      <c r="GV147" s="1561"/>
      <c r="GW147" s="1561"/>
      <c r="GX147" s="1561"/>
      <c r="GY147" s="1561"/>
      <c r="GZ147" s="1561"/>
      <c r="HA147" s="1561"/>
      <c r="HB147" s="1561"/>
      <c r="HC147" s="1561"/>
      <c r="HD147" s="1561"/>
      <c r="HE147" s="1561"/>
      <c r="HF147" s="1561"/>
      <c r="HG147" s="1561"/>
      <c r="HH147" s="1561"/>
      <c r="HI147" s="1561"/>
      <c r="HJ147" s="1561"/>
      <c r="HK147" s="1561"/>
      <c r="HL147" s="1561"/>
      <c r="HM147" s="1561"/>
      <c r="HN147" s="1561"/>
      <c r="HO147" s="1561"/>
      <c r="HP147" s="1561"/>
      <c r="HQ147" s="1561"/>
      <c r="HR147" s="1561"/>
      <c r="HS147" s="1561"/>
      <c r="HT147" s="1561"/>
      <c r="HU147" s="1561"/>
      <c r="HV147" s="1561"/>
      <c r="HW147" s="1561"/>
      <c r="HX147" s="1561"/>
      <c r="HY147" s="1561"/>
      <c r="HZ147" s="1561"/>
      <c r="IA147" s="1561"/>
      <c r="IB147" s="1561"/>
      <c r="IC147" s="1561"/>
      <c r="ID147" s="1561"/>
      <c r="IE147" s="1561"/>
      <c r="IF147" s="1561"/>
      <c r="IG147" s="1561"/>
      <c r="IH147" s="1561"/>
      <c r="II147" s="1561"/>
      <c r="IJ147" s="1561"/>
      <c r="IK147" s="1561"/>
      <c r="IL147" s="1561"/>
      <c r="IM147" s="1561"/>
      <c r="IN147" s="1561"/>
      <c r="IO147" s="1561"/>
      <c r="IP147" s="1561"/>
      <c r="IQ147" s="1561"/>
      <c r="IR147" s="1561"/>
      <c r="IS147" s="1561"/>
      <c r="IT147" s="1561"/>
      <c r="IU147" s="1561"/>
    </row>
    <row r="148" spans="1:255">
      <c r="A148" s="2181" t="s">
        <v>1728</v>
      </c>
      <c r="B148" s="1990" t="s">
        <v>1394</v>
      </c>
      <c r="C148" s="1990" t="s">
        <v>1394</v>
      </c>
      <c r="D148" s="1990" t="s">
        <v>1394</v>
      </c>
      <c r="E148" s="1565" t="s">
        <v>3602</v>
      </c>
      <c r="F148" s="2027" t="s">
        <v>3603</v>
      </c>
      <c r="G148" s="2229"/>
      <c r="H148" s="1990" t="s">
        <v>1395</v>
      </c>
      <c r="I148" s="1990" t="s">
        <v>1395</v>
      </c>
      <c r="J148" s="1990" t="s">
        <v>1396</v>
      </c>
      <c r="K148" s="1990" t="s">
        <v>1397</v>
      </c>
      <c r="L148" s="1990" t="s">
        <v>1970</v>
      </c>
      <c r="M148" s="1565" t="s">
        <v>1731</v>
      </c>
      <c r="N148" s="2027" t="s">
        <v>3608</v>
      </c>
      <c r="O148" s="2229"/>
      <c r="P148" s="1990" t="s">
        <v>3608</v>
      </c>
      <c r="Q148" s="1990" t="s">
        <v>3608</v>
      </c>
      <c r="R148" s="1990" t="s">
        <v>1398</v>
      </c>
      <c r="S148" s="1565" t="s">
        <v>1731</v>
      </c>
      <c r="T148" s="1561"/>
      <c r="U148" s="1561"/>
      <c r="V148" s="1561"/>
      <c r="W148" s="1561"/>
      <c r="X148" s="1561"/>
      <c r="Y148" s="1561"/>
      <c r="Z148" s="1561"/>
      <c r="AA148" s="1561"/>
      <c r="AB148" s="1561"/>
      <c r="AC148" s="1561"/>
      <c r="AD148" s="1561"/>
      <c r="AE148" s="1561"/>
      <c r="AF148" s="1561"/>
      <c r="AG148" s="1561"/>
      <c r="AH148" s="1561"/>
      <c r="AI148" s="1561"/>
      <c r="AJ148" s="1561"/>
      <c r="AK148" s="1561"/>
      <c r="AL148" s="1561"/>
      <c r="AM148" s="1561"/>
      <c r="AN148" s="1561"/>
      <c r="AO148" s="1561"/>
      <c r="AP148" s="1561"/>
      <c r="AQ148" s="1561"/>
      <c r="AR148" s="1561"/>
      <c r="AS148" s="1561"/>
      <c r="AT148" s="1561"/>
      <c r="AU148" s="1561"/>
      <c r="AV148" s="1561"/>
      <c r="AW148" s="1561"/>
      <c r="AX148" s="1561"/>
      <c r="AY148" s="1561"/>
      <c r="AZ148" s="1561"/>
      <c r="BA148" s="1561"/>
      <c r="BB148" s="1561"/>
      <c r="BC148" s="1561"/>
      <c r="BD148" s="1561"/>
      <c r="BE148" s="1561"/>
      <c r="BF148" s="1561"/>
      <c r="BG148" s="1561"/>
      <c r="BH148" s="1561"/>
      <c r="BI148" s="1561"/>
      <c r="BJ148" s="1561"/>
      <c r="BK148" s="1561"/>
      <c r="BL148" s="1561"/>
      <c r="BM148" s="1561"/>
      <c r="BN148" s="1561"/>
      <c r="BO148" s="1561"/>
      <c r="BP148" s="1561"/>
      <c r="BQ148" s="1561"/>
      <c r="BR148" s="1561"/>
      <c r="BS148" s="1561"/>
      <c r="BT148" s="1561"/>
      <c r="BU148" s="1561"/>
      <c r="BV148" s="1561"/>
      <c r="BW148" s="1561"/>
      <c r="BX148" s="1561"/>
      <c r="BY148" s="1561"/>
      <c r="BZ148" s="1561"/>
      <c r="CA148" s="1561"/>
      <c r="CB148" s="1561"/>
      <c r="CC148" s="1561"/>
      <c r="CD148" s="1561"/>
      <c r="CE148" s="1561"/>
      <c r="CF148" s="1561"/>
      <c r="CG148" s="1561"/>
      <c r="CH148" s="1561"/>
      <c r="CI148" s="1561"/>
      <c r="CJ148" s="1561"/>
      <c r="CK148" s="1561"/>
      <c r="CL148" s="1561"/>
      <c r="CM148" s="1561"/>
      <c r="CN148" s="1561"/>
      <c r="CO148" s="1561"/>
      <c r="CP148" s="1561"/>
      <c r="CQ148" s="1561"/>
      <c r="CR148" s="1561"/>
      <c r="CS148" s="1561"/>
      <c r="CT148" s="1561"/>
      <c r="CU148" s="1561"/>
      <c r="CV148" s="1561"/>
      <c r="CW148" s="1561"/>
      <c r="CX148" s="1561"/>
      <c r="CY148" s="1561"/>
      <c r="CZ148" s="1561"/>
      <c r="DA148" s="1561"/>
      <c r="DB148" s="1561"/>
      <c r="DC148" s="1561"/>
      <c r="DD148" s="1561"/>
      <c r="DE148" s="1561"/>
      <c r="DF148" s="1561"/>
      <c r="DG148" s="1561"/>
      <c r="DH148" s="1561"/>
      <c r="DI148" s="1561"/>
      <c r="DJ148" s="1561"/>
      <c r="DK148" s="1561"/>
      <c r="DL148" s="1561"/>
      <c r="DM148" s="1561"/>
      <c r="DN148" s="1561"/>
      <c r="DO148" s="1561"/>
      <c r="DP148" s="1561"/>
      <c r="DQ148" s="1561"/>
      <c r="DR148" s="1561"/>
      <c r="DS148" s="1561"/>
      <c r="DT148" s="1561"/>
      <c r="DU148" s="1561"/>
      <c r="DV148" s="1561"/>
      <c r="DW148" s="1561"/>
      <c r="DX148" s="1561"/>
      <c r="DY148" s="1561"/>
      <c r="DZ148" s="1561"/>
      <c r="EA148" s="1561"/>
      <c r="EB148" s="1561"/>
      <c r="EC148" s="1561"/>
      <c r="ED148" s="1561"/>
      <c r="EE148" s="1561"/>
      <c r="EF148" s="1561"/>
      <c r="EG148" s="1561"/>
      <c r="EH148" s="1561"/>
      <c r="EI148" s="1561"/>
      <c r="EJ148" s="1561"/>
      <c r="EK148" s="1561"/>
      <c r="EL148" s="1561"/>
      <c r="EM148" s="1561"/>
      <c r="EN148" s="1561"/>
      <c r="EO148" s="1561"/>
      <c r="EP148" s="1561"/>
      <c r="EQ148" s="1561"/>
      <c r="ER148" s="1561"/>
      <c r="ES148" s="1561"/>
      <c r="ET148" s="1561"/>
      <c r="EU148" s="1561"/>
      <c r="EV148" s="1561"/>
      <c r="EW148" s="1561"/>
      <c r="EX148" s="1561"/>
      <c r="EY148" s="1561"/>
      <c r="EZ148" s="1561"/>
      <c r="FA148" s="1561"/>
      <c r="FB148" s="1561"/>
      <c r="FC148" s="1561"/>
      <c r="FD148" s="1561"/>
      <c r="FE148" s="1561"/>
      <c r="FF148" s="1561"/>
      <c r="FG148" s="1561"/>
      <c r="FH148" s="1561"/>
      <c r="FI148" s="1561"/>
      <c r="FJ148" s="1561"/>
      <c r="FK148" s="1561"/>
      <c r="FL148" s="1561"/>
      <c r="FM148" s="1561"/>
      <c r="FN148" s="1561"/>
      <c r="FO148" s="1561"/>
      <c r="FP148" s="1561"/>
      <c r="FQ148" s="1561"/>
      <c r="FR148" s="1561"/>
      <c r="FS148" s="1561"/>
      <c r="FT148" s="1561"/>
      <c r="FU148" s="1561"/>
      <c r="FV148" s="1561"/>
      <c r="FW148" s="1561"/>
      <c r="FX148" s="1561"/>
      <c r="FY148" s="1561"/>
      <c r="FZ148" s="1561"/>
      <c r="GA148" s="1561"/>
      <c r="GB148" s="1561"/>
      <c r="GC148" s="1561"/>
      <c r="GD148" s="1561"/>
      <c r="GE148" s="1561"/>
      <c r="GF148" s="1561"/>
      <c r="GG148" s="1561"/>
      <c r="GH148" s="1561"/>
      <c r="GI148" s="1561"/>
      <c r="GJ148" s="1561"/>
      <c r="GK148" s="1561"/>
      <c r="GL148" s="1561"/>
      <c r="GM148" s="1561"/>
      <c r="GN148" s="1561"/>
      <c r="GO148" s="1561"/>
      <c r="GP148" s="1561"/>
      <c r="GQ148" s="1561"/>
      <c r="GR148" s="1561"/>
      <c r="GS148" s="1561"/>
      <c r="GT148" s="1561"/>
      <c r="GU148" s="1561"/>
      <c r="GV148" s="1561"/>
      <c r="GW148" s="1561"/>
      <c r="GX148" s="1561"/>
      <c r="GY148" s="1561"/>
      <c r="GZ148" s="1561"/>
      <c r="HA148" s="1561"/>
      <c r="HB148" s="1561"/>
      <c r="HC148" s="1561"/>
      <c r="HD148" s="1561"/>
      <c r="HE148" s="1561"/>
      <c r="HF148" s="1561"/>
      <c r="HG148" s="1561"/>
      <c r="HH148" s="1561"/>
      <c r="HI148" s="1561"/>
      <c r="HJ148" s="1561"/>
      <c r="HK148" s="1561"/>
      <c r="HL148" s="1561"/>
      <c r="HM148" s="1561"/>
      <c r="HN148" s="1561"/>
      <c r="HO148" s="1561"/>
      <c r="HP148" s="1561"/>
      <c r="HQ148" s="1561"/>
      <c r="HR148" s="1561"/>
      <c r="HS148" s="1561"/>
      <c r="HT148" s="1561"/>
      <c r="HU148" s="1561"/>
      <c r="HV148" s="1561"/>
      <c r="HW148" s="1561"/>
      <c r="HX148" s="1561"/>
      <c r="HY148" s="1561"/>
      <c r="HZ148" s="1561"/>
      <c r="IA148" s="1561"/>
      <c r="IB148" s="1561"/>
      <c r="IC148" s="1561"/>
      <c r="ID148" s="1561"/>
      <c r="IE148" s="1561"/>
      <c r="IF148" s="1561"/>
      <c r="IG148" s="1561"/>
      <c r="IH148" s="1561"/>
      <c r="II148" s="1561"/>
      <c r="IJ148" s="1561"/>
      <c r="IK148" s="1561"/>
      <c r="IL148" s="1561"/>
      <c r="IM148" s="1561"/>
      <c r="IN148" s="1561"/>
      <c r="IO148" s="1561"/>
      <c r="IP148" s="1561"/>
      <c r="IQ148" s="1561"/>
      <c r="IR148" s="1561"/>
      <c r="IS148" s="1561"/>
      <c r="IT148" s="1561"/>
      <c r="IU148" s="1561"/>
    </row>
    <row r="149" spans="1:255">
      <c r="A149" s="2183" t="s">
        <v>1731</v>
      </c>
      <c r="B149" s="1557" t="s">
        <v>3021</v>
      </c>
      <c r="C149" s="1557" t="s">
        <v>3022</v>
      </c>
      <c r="D149" s="1557" t="s">
        <v>3023</v>
      </c>
      <c r="E149" s="1544" t="s">
        <v>3024</v>
      </c>
      <c r="F149" s="2226" t="s">
        <v>2346</v>
      </c>
      <c r="G149" s="2230"/>
      <c r="H149" s="1557" t="s">
        <v>2347</v>
      </c>
      <c r="I149" s="1557" t="s">
        <v>2348</v>
      </c>
      <c r="J149" s="1557" t="s">
        <v>2349</v>
      </c>
      <c r="K149" s="1557" t="s">
        <v>2350</v>
      </c>
      <c r="L149" s="1557" t="s">
        <v>2351</v>
      </c>
      <c r="M149" s="1544"/>
      <c r="N149" s="2226" t="s">
        <v>2352</v>
      </c>
      <c r="O149" s="2230"/>
      <c r="P149" s="1557" t="s">
        <v>2353</v>
      </c>
      <c r="Q149" s="1557" t="s">
        <v>181</v>
      </c>
      <c r="R149" s="1557" t="s">
        <v>182</v>
      </c>
      <c r="S149" s="1544"/>
      <c r="T149" s="1561"/>
      <c r="U149" s="1561"/>
      <c r="V149" s="1561"/>
      <c r="W149" s="1561"/>
      <c r="X149" s="1561"/>
      <c r="Y149" s="1561"/>
      <c r="Z149" s="1561"/>
      <c r="AA149" s="1561"/>
      <c r="AB149" s="1561"/>
      <c r="AC149" s="1561"/>
      <c r="AD149" s="1561"/>
      <c r="AE149" s="1561"/>
      <c r="AF149" s="1561"/>
      <c r="AG149" s="1561"/>
      <c r="AH149" s="1561"/>
      <c r="AI149" s="1561"/>
      <c r="AJ149" s="1561"/>
      <c r="AK149" s="1561"/>
      <c r="AL149" s="1561"/>
      <c r="AM149" s="1561"/>
      <c r="AN149" s="1561"/>
      <c r="AO149" s="1561"/>
      <c r="AP149" s="1561"/>
      <c r="AQ149" s="1561"/>
      <c r="AR149" s="1561"/>
      <c r="AS149" s="1561"/>
      <c r="AT149" s="1561"/>
      <c r="AU149" s="1561"/>
      <c r="AV149" s="1561"/>
      <c r="AW149" s="1561"/>
      <c r="AX149" s="1561"/>
      <c r="AY149" s="1561"/>
      <c r="AZ149" s="1561"/>
      <c r="BA149" s="1561"/>
      <c r="BB149" s="1561"/>
      <c r="BC149" s="1561"/>
      <c r="BD149" s="1561"/>
      <c r="BE149" s="1561"/>
      <c r="BF149" s="1561"/>
      <c r="BG149" s="1561"/>
      <c r="BH149" s="1561"/>
      <c r="BI149" s="1561"/>
      <c r="BJ149" s="1561"/>
      <c r="BK149" s="1561"/>
      <c r="BL149" s="1561"/>
      <c r="BM149" s="1561"/>
      <c r="BN149" s="1561"/>
      <c r="BO149" s="1561"/>
      <c r="BP149" s="1561"/>
      <c r="BQ149" s="1561"/>
      <c r="BR149" s="1561"/>
      <c r="BS149" s="1561"/>
      <c r="BT149" s="1561"/>
      <c r="BU149" s="1561"/>
      <c r="BV149" s="1561"/>
      <c r="BW149" s="1561"/>
      <c r="BX149" s="1561"/>
      <c r="BY149" s="1561"/>
      <c r="BZ149" s="1561"/>
      <c r="CA149" s="1561"/>
      <c r="CB149" s="1561"/>
      <c r="CC149" s="1561"/>
      <c r="CD149" s="1561"/>
      <c r="CE149" s="1561"/>
      <c r="CF149" s="1561"/>
      <c r="CG149" s="1561"/>
      <c r="CH149" s="1561"/>
      <c r="CI149" s="1561"/>
      <c r="CJ149" s="1561"/>
      <c r="CK149" s="1561"/>
      <c r="CL149" s="1561"/>
      <c r="CM149" s="1561"/>
      <c r="CN149" s="1561"/>
      <c r="CO149" s="1561"/>
      <c r="CP149" s="1561"/>
      <c r="CQ149" s="1561"/>
      <c r="CR149" s="1561"/>
      <c r="CS149" s="1561"/>
      <c r="CT149" s="1561"/>
      <c r="CU149" s="1561"/>
      <c r="CV149" s="1561"/>
      <c r="CW149" s="1561"/>
      <c r="CX149" s="1561"/>
      <c r="CY149" s="1561"/>
      <c r="CZ149" s="1561"/>
      <c r="DA149" s="1561"/>
      <c r="DB149" s="1561"/>
      <c r="DC149" s="1561"/>
      <c r="DD149" s="1561"/>
      <c r="DE149" s="1561"/>
      <c r="DF149" s="1561"/>
      <c r="DG149" s="1561"/>
      <c r="DH149" s="1561"/>
      <c r="DI149" s="1561"/>
      <c r="DJ149" s="1561"/>
      <c r="DK149" s="1561"/>
      <c r="DL149" s="1561"/>
      <c r="DM149" s="1561"/>
      <c r="DN149" s="1561"/>
      <c r="DO149" s="1561"/>
      <c r="DP149" s="1561"/>
      <c r="DQ149" s="1561"/>
      <c r="DR149" s="1561"/>
      <c r="DS149" s="1561"/>
      <c r="DT149" s="1561"/>
      <c r="DU149" s="1561"/>
      <c r="DV149" s="1561"/>
      <c r="DW149" s="1561"/>
      <c r="DX149" s="1561"/>
      <c r="DY149" s="1561"/>
      <c r="DZ149" s="1561"/>
      <c r="EA149" s="1561"/>
      <c r="EB149" s="1561"/>
      <c r="EC149" s="1561"/>
      <c r="ED149" s="1561"/>
      <c r="EE149" s="1561"/>
      <c r="EF149" s="1561"/>
      <c r="EG149" s="1561"/>
      <c r="EH149" s="1561"/>
      <c r="EI149" s="1561"/>
      <c r="EJ149" s="1561"/>
      <c r="EK149" s="1561"/>
      <c r="EL149" s="1561"/>
      <c r="EM149" s="1561"/>
      <c r="EN149" s="1561"/>
      <c r="EO149" s="1561"/>
      <c r="EP149" s="1561"/>
      <c r="EQ149" s="1561"/>
      <c r="ER149" s="1561"/>
      <c r="ES149" s="1561"/>
      <c r="ET149" s="1561"/>
      <c r="EU149" s="1561"/>
      <c r="EV149" s="1561"/>
      <c r="EW149" s="1561"/>
      <c r="EX149" s="1561"/>
      <c r="EY149" s="1561"/>
      <c r="EZ149" s="1561"/>
      <c r="FA149" s="1561"/>
      <c r="FB149" s="1561"/>
      <c r="FC149" s="1561"/>
      <c r="FD149" s="1561"/>
      <c r="FE149" s="1561"/>
      <c r="FF149" s="1561"/>
      <c r="FG149" s="1561"/>
      <c r="FH149" s="1561"/>
      <c r="FI149" s="1561"/>
      <c r="FJ149" s="1561"/>
      <c r="FK149" s="1561"/>
      <c r="FL149" s="1561"/>
      <c r="FM149" s="1561"/>
      <c r="FN149" s="1561"/>
      <c r="FO149" s="1561"/>
      <c r="FP149" s="1561"/>
      <c r="FQ149" s="1561"/>
      <c r="FR149" s="1561"/>
      <c r="FS149" s="1561"/>
      <c r="FT149" s="1561"/>
      <c r="FU149" s="1561"/>
      <c r="FV149" s="1561"/>
      <c r="FW149" s="1561"/>
      <c r="FX149" s="1561"/>
      <c r="FY149" s="1561"/>
      <c r="FZ149" s="1561"/>
      <c r="GA149" s="1561"/>
      <c r="GB149" s="1561"/>
      <c r="GC149" s="1561"/>
      <c r="GD149" s="1561"/>
      <c r="GE149" s="1561"/>
      <c r="GF149" s="1561"/>
      <c r="GG149" s="1561"/>
      <c r="GH149" s="1561"/>
      <c r="GI149" s="1561"/>
      <c r="GJ149" s="1561"/>
      <c r="GK149" s="1561"/>
      <c r="GL149" s="1561"/>
      <c r="GM149" s="1561"/>
      <c r="GN149" s="1561"/>
      <c r="GO149" s="1561"/>
      <c r="GP149" s="1561"/>
      <c r="GQ149" s="1561"/>
      <c r="GR149" s="1561"/>
      <c r="GS149" s="1561"/>
      <c r="GT149" s="1561"/>
      <c r="GU149" s="1561"/>
      <c r="GV149" s="1561"/>
      <c r="GW149" s="1561"/>
      <c r="GX149" s="1561"/>
      <c r="GY149" s="1561"/>
      <c r="GZ149" s="1561"/>
      <c r="HA149" s="1561"/>
      <c r="HB149" s="1561"/>
      <c r="HC149" s="1561"/>
      <c r="HD149" s="1561"/>
      <c r="HE149" s="1561"/>
      <c r="HF149" s="1561"/>
      <c r="HG149" s="1561"/>
      <c r="HH149" s="1561"/>
      <c r="HI149" s="1561"/>
      <c r="HJ149" s="1561"/>
      <c r="HK149" s="1561"/>
      <c r="HL149" s="1561"/>
      <c r="HM149" s="1561"/>
      <c r="HN149" s="1561"/>
      <c r="HO149" s="1561"/>
      <c r="HP149" s="1561"/>
      <c r="HQ149" s="1561"/>
      <c r="HR149" s="1561"/>
      <c r="HS149" s="1561"/>
      <c r="HT149" s="1561"/>
      <c r="HU149" s="1561"/>
      <c r="HV149" s="1561"/>
      <c r="HW149" s="1561"/>
      <c r="HX149" s="1561"/>
      <c r="HY149" s="1561"/>
      <c r="HZ149" s="1561"/>
      <c r="IA149" s="1561"/>
      <c r="IB149" s="1561"/>
      <c r="IC149" s="1561"/>
      <c r="ID149" s="1561"/>
      <c r="IE149" s="1561"/>
      <c r="IF149" s="1561"/>
      <c r="IG149" s="1561"/>
      <c r="IH149" s="1561"/>
      <c r="II149" s="1561"/>
      <c r="IJ149" s="1561"/>
      <c r="IK149" s="1561"/>
      <c r="IL149" s="1561"/>
      <c r="IM149" s="1561"/>
      <c r="IN149" s="1561"/>
      <c r="IO149" s="1561"/>
      <c r="IP149" s="1561"/>
      <c r="IQ149" s="1561"/>
      <c r="IR149" s="1561"/>
      <c r="IS149" s="1561"/>
      <c r="IT149" s="1561"/>
      <c r="IU149" s="1561"/>
    </row>
    <row r="150" spans="1:255">
      <c r="A150" s="2183" t="s">
        <v>1399</v>
      </c>
      <c r="B150" s="1543"/>
      <c r="C150" s="1543"/>
      <c r="D150" s="1543"/>
      <c r="E150" s="1906"/>
      <c r="F150" s="1542"/>
      <c r="G150" s="1543"/>
      <c r="H150" s="1543"/>
      <c r="I150" s="1543"/>
      <c r="J150" s="1543"/>
      <c r="K150" s="1878"/>
      <c r="L150" s="1878"/>
      <c r="M150" s="1917" t="s">
        <v>1399</v>
      </c>
      <c r="N150" s="1542"/>
      <c r="O150" s="1857"/>
      <c r="P150" s="1857"/>
      <c r="Q150" s="1857"/>
      <c r="R150" s="1857">
        <f t="shared" ref="R150:R213" si="2">SUM(O150:Q150)</f>
        <v>0</v>
      </c>
      <c r="S150" s="1917" t="s">
        <v>1399</v>
      </c>
      <c r="T150" s="1561"/>
      <c r="U150" s="1561"/>
      <c r="V150" s="1561"/>
      <c r="W150" s="1561"/>
      <c r="X150" s="1561"/>
      <c r="Y150" s="1561"/>
      <c r="Z150" s="1561"/>
      <c r="AA150" s="1561"/>
      <c r="AB150" s="1561"/>
      <c r="AC150" s="1561"/>
      <c r="AD150" s="1561"/>
      <c r="AE150" s="1561"/>
      <c r="AF150" s="1561"/>
      <c r="AG150" s="1561"/>
      <c r="AH150" s="1561"/>
      <c r="AI150" s="1561"/>
      <c r="AJ150" s="1561"/>
      <c r="AK150" s="1561"/>
      <c r="AL150" s="1561"/>
      <c r="AM150" s="1561"/>
      <c r="AN150" s="1561"/>
      <c r="AO150" s="1561"/>
      <c r="AP150" s="1561"/>
      <c r="AQ150" s="1561"/>
      <c r="AR150" s="1561"/>
      <c r="AS150" s="1561"/>
      <c r="AT150" s="1561"/>
      <c r="AU150" s="1561"/>
      <c r="AV150" s="1561"/>
      <c r="AW150" s="1561"/>
      <c r="AX150" s="1561"/>
      <c r="AY150" s="1561"/>
      <c r="AZ150" s="1561"/>
      <c r="BA150" s="1561"/>
      <c r="BB150" s="1561"/>
      <c r="BC150" s="1561"/>
      <c r="BD150" s="1561"/>
      <c r="BE150" s="1561"/>
      <c r="BF150" s="1561"/>
      <c r="BG150" s="1561"/>
      <c r="BH150" s="1561"/>
      <c r="BI150" s="1561"/>
      <c r="BJ150" s="1561"/>
      <c r="BK150" s="1561"/>
      <c r="BL150" s="1561"/>
      <c r="BM150" s="1561"/>
      <c r="BN150" s="1561"/>
      <c r="BO150" s="1561"/>
      <c r="BP150" s="1561"/>
      <c r="BQ150" s="1561"/>
      <c r="BR150" s="1561"/>
      <c r="BS150" s="1561"/>
      <c r="BT150" s="1561"/>
      <c r="BU150" s="1561"/>
      <c r="BV150" s="1561"/>
      <c r="BW150" s="1561"/>
      <c r="BX150" s="1561"/>
      <c r="BY150" s="1561"/>
      <c r="BZ150" s="1561"/>
      <c r="CA150" s="1561"/>
      <c r="CB150" s="1561"/>
      <c r="CC150" s="1561"/>
      <c r="CD150" s="1561"/>
      <c r="CE150" s="1561"/>
      <c r="CF150" s="1561"/>
      <c r="CG150" s="1561"/>
      <c r="CH150" s="1561"/>
      <c r="CI150" s="1561"/>
      <c r="CJ150" s="1561"/>
      <c r="CK150" s="1561"/>
      <c r="CL150" s="1561"/>
      <c r="CM150" s="1561"/>
      <c r="CN150" s="1561"/>
      <c r="CO150" s="1561"/>
      <c r="CP150" s="1561"/>
      <c r="CQ150" s="1561"/>
      <c r="CR150" s="1561"/>
      <c r="CS150" s="1561"/>
      <c r="CT150" s="1561"/>
      <c r="CU150" s="1561"/>
      <c r="CV150" s="1561"/>
      <c r="CW150" s="1561"/>
      <c r="CX150" s="1561"/>
      <c r="CY150" s="1561"/>
      <c r="CZ150" s="1561"/>
      <c r="DA150" s="1561"/>
      <c r="DB150" s="1561"/>
      <c r="DC150" s="1561"/>
      <c r="DD150" s="1561"/>
      <c r="DE150" s="1561"/>
      <c r="DF150" s="1561"/>
      <c r="DG150" s="1561"/>
      <c r="DH150" s="1561"/>
      <c r="DI150" s="1561"/>
      <c r="DJ150" s="1561"/>
      <c r="DK150" s="1561"/>
      <c r="DL150" s="1561"/>
      <c r="DM150" s="1561"/>
      <c r="DN150" s="1561"/>
      <c r="DO150" s="1561"/>
      <c r="DP150" s="1561"/>
      <c r="DQ150" s="1561"/>
      <c r="DR150" s="1561"/>
      <c r="DS150" s="1561"/>
      <c r="DT150" s="1561"/>
      <c r="DU150" s="1561"/>
      <c r="DV150" s="1561"/>
      <c r="DW150" s="1561"/>
      <c r="DX150" s="1561"/>
      <c r="DY150" s="1561"/>
      <c r="DZ150" s="1561"/>
      <c r="EA150" s="1561"/>
      <c r="EB150" s="1561"/>
      <c r="EC150" s="1561"/>
      <c r="ED150" s="1561"/>
      <c r="EE150" s="1561"/>
      <c r="EF150" s="1561"/>
      <c r="EG150" s="1561"/>
      <c r="EH150" s="1561"/>
      <c r="EI150" s="1561"/>
      <c r="EJ150" s="1561"/>
      <c r="EK150" s="1561"/>
      <c r="EL150" s="1561"/>
      <c r="EM150" s="1561"/>
      <c r="EN150" s="1561"/>
      <c r="EO150" s="1561"/>
      <c r="EP150" s="1561"/>
      <c r="EQ150" s="1561"/>
      <c r="ER150" s="1561"/>
      <c r="ES150" s="1561"/>
      <c r="ET150" s="1561"/>
      <c r="EU150" s="1561"/>
      <c r="EV150" s="1561"/>
      <c r="EW150" s="1561"/>
      <c r="EX150" s="1561"/>
      <c r="EY150" s="1561"/>
      <c r="EZ150" s="1561"/>
      <c r="FA150" s="1561"/>
      <c r="FB150" s="1561"/>
      <c r="FC150" s="1561"/>
      <c r="FD150" s="1561"/>
      <c r="FE150" s="1561"/>
      <c r="FF150" s="1561"/>
      <c r="FG150" s="1561"/>
      <c r="FH150" s="1561"/>
      <c r="FI150" s="1561"/>
      <c r="FJ150" s="1561"/>
      <c r="FK150" s="1561"/>
      <c r="FL150" s="1561"/>
      <c r="FM150" s="1561"/>
      <c r="FN150" s="1561"/>
      <c r="FO150" s="1561"/>
      <c r="FP150" s="1561"/>
      <c r="FQ150" s="1561"/>
      <c r="FR150" s="1561"/>
      <c r="FS150" s="1561"/>
      <c r="FT150" s="1561"/>
      <c r="FU150" s="1561"/>
      <c r="FV150" s="1561"/>
      <c r="FW150" s="1561"/>
      <c r="FX150" s="1561"/>
      <c r="FY150" s="1561"/>
      <c r="FZ150" s="1561"/>
      <c r="GA150" s="1561"/>
      <c r="GB150" s="1561"/>
      <c r="GC150" s="1561"/>
      <c r="GD150" s="1561"/>
      <c r="GE150" s="1561"/>
      <c r="GF150" s="1561"/>
      <c r="GG150" s="1561"/>
      <c r="GH150" s="1561"/>
      <c r="GI150" s="1561"/>
      <c r="GJ150" s="1561"/>
      <c r="GK150" s="1561"/>
      <c r="GL150" s="1561"/>
      <c r="GM150" s="1561"/>
      <c r="GN150" s="1561"/>
      <c r="GO150" s="1561"/>
      <c r="GP150" s="1561"/>
      <c r="GQ150" s="1561"/>
      <c r="GR150" s="1561"/>
      <c r="GS150" s="1561"/>
      <c r="GT150" s="1561"/>
      <c r="GU150" s="1561"/>
      <c r="GV150" s="1561"/>
      <c r="GW150" s="1561"/>
      <c r="GX150" s="1561"/>
      <c r="GY150" s="1561"/>
      <c r="GZ150" s="1561"/>
      <c r="HA150" s="1561"/>
      <c r="HB150" s="1561"/>
      <c r="HC150" s="1561"/>
      <c r="HD150" s="1561"/>
      <c r="HE150" s="1561"/>
      <c r="HF150" s="1561"/>
      <c r="HG150" s="1561"/>
      <c r="HH150" s="1561"/>
      <c r="HI150" s="1561"/>
      <c r="HJ150" s="1561"/>
      <c r="HK150" s="1561"/>
      <c r="HL150" s="1561"/>
      <c r="HM150" s="1561"/>
      <c r="HN150" s="1561"/>
      <c r="HO150" s="1561"/>
      <c r="HP150" s="1561"/>
      <c r="HQ150" s="1561"/>
      <c r="HR150" s="1561"/>
      <c r="HS150" s="1561"/>
      <c r="HT150" s="1561"/>
      <c r="HU150" s="1561"/>
      <c r="HV150" s="1561"/>
      <c r="HW150" s="1561"/>
      <c r="HX150" s="1561"/>
      <c r="HY150" s="1561"/>
      <c r="HZ150" s="1561"/>
      <c r="IA150" s="1561"/>
      <c r="IB150" s="1561"/>
      <c r="IC150" s="1561"/>
      <c r="ID150" s="1561"/>
      <c r="IE150" s="1561"/>
      <c r="IF150" s="1561"/>
      <c r="IG150" s="1561"/>
      <c r="IH150" s="1561"/>
      <c r="II150" s="1561"/>
      <c r="IJ150" s="1561"/>
      <c r="IK150" s="1561"/>
      <c r="IL150" s="1561"/>
      <c r="IM150" s="1561"/>
      <c r="IN150" s="1561"/>
      <c r="IO150" s="1561"/>
      <c r="IP150" s="1561"/>
      <c r="IQ150" s="1561"/>
      <c r="IR150" s="1561"/>
      <c r="IS150" s="1561"/>
      <c r="IT150" s="1561"/>
      <c r="IU150" s="1561"/>
    </row>
    <row r="151" spans="1:255">
      <c r="A151" s="2183" t="s">
        <v>1400</v>
      </c>
      <c r="B151" s="1543"/>
      <c r="C151" s="1543"/>
      <c r="D151" s="1543"/>
      <c r="E151" s="1906"/>
      <c r="F151" s="1542"/>
      <c r="G151" s="1543"/>
      <c r="H151" s="1543"/>
      <c r="I151" s="1543"/>
      <c r="J151" s="1543"/>
      <c r="K151" s="1878"/>
      <c r="L151" s="1878"/>
      <c r="M151" s="1917" t="s">
        <v>1400</v>
      </c>
      <c r="N151" s="1542" t="s">
        <v>1788</v>
      </c>
      <c r="O151" s="1878"/>
      <c r="P151" s="1878"/>
      <c r="Q151" s="1878"/>
      <c r="R151" s="1878">
        <f t="shared" si="2"/>
        <v>0</v>
      </c>
      <c r="S151" s="1917" t="s">
        <v>1400</v>
      </c>
      <c r="T151" s="1561"/>
      <c r="U151" s="1561"/>
      <c r="V151" s="1561"/>
      <c r="W151" s="1561"/>
      <c r="X151" s="1561"/>
      <c r="Y151" s="1561"/>
      <c r="Z151" s="1561"/>
      <c r="AA151" s="1561"/>
      <c r="AB151" s="1561"/>
      <c r="AC151" s="1561"/>
      <c r="AD151" s="1561"/>
      <c r="AE151" s="1561"/>
      <c r="AF151" s="1561"/>
      <c r="AG151" s="1561"/>
      <c r="AH151" s="1561"/>
      <c r="AI151" s="1561"/>
      <c r="AJ151" s="1561"/>
      <c r="AK151" s="1561"/>
      <c r="AL151" s="1561"/>
      <c r="AM151" s="1561"/>
      <c r="AN151" s="1561"/>
      <c r="AO151" s="1561"/>
      <c r="AP151" s="1561"/>
      <c r="AQ151" s="1561"/>
      <c r="AR151" s="1561"/>
      <c r="AS151" s="1561"/>
      <c r="AT151" s="1561"/>
      <c r="AU151" s="1561"/>
      <c r="AV151" s="1561"/>
      <c r="AW151" s="1561"/>
      <c r="AX151" s="1561"/>
      <c r="AY151" s="1561"/>
      <c r="AZ151" s="1561"/>
      <c r="BA151" s="1561"/>
      <c r="BB151" s="1561"/>
      <c r="BC151" s="1561"/>
      <c r="BD151" s="1561"/>
      <c r="BE151" s="1561"/>
      <c r="BF151" s="1561"/>
      <c r="BG151" s="1561"/>
      <c r="BH151" s="1561"/>
      <c r="BI151" s="1561"/>
      <c r="BJ151" s="1561"/>
      <c r="BK151" s="1561"/>
      <c r="BL151" s="1561"/>
      <c r="BM151" s="1561"/>
      <c r="BN151" s="1561"/>
      <c r="BO151" s="1561"/>
      <c r="BP151" s="1561"/>
      <c r="BQ151" s="1561"/>
      <c r="BR151" s="1561"/>
      <c r="BS151" s="1561"/>
      <c r="BT151" s="1561"/>
      <c r="BU151" s="1561"/>
      <c r="BV151" s="1561"/>
      <c r="BW151" s="1561"/>
      <c r="BX151" s="1561"/>
      <c r="BY151" s="1561"/>
      <c r="BZ151" s="1561"/>
      <c r="CA151" s="1561"/>
      <c r="CB151" s="1561"/>
      <c r="CC151" s="1561"/>
      <c r="CD151" s="1561"/>
      <c r="CE151" s="1561"/>
      <c r="CF151" s="1561"/>
      <c r="CG151" s="1561"/>
      <c r="CH151" s="1561"/>
      <c r="CI151" s="1561"/>
      <c r="CJ151" s="1561"/>
      <c r="CK151" s="1561"/>
      <c r="CL151" s="1561"/>
      <c r="CM151" s="1561"/>
      <c r="CN151" s="1561"/>
      <c r="CO151" s="1561"/>
      <c r="CP151" s="1561"/>
      <c r="CQ151" s="1561"/>
      <c r="CR151" s="1561"/>
      <c r="CS151" s="1561"/>
      <c r="CT151" s="1561"/>
      <c r="CU151" s="1561"/>
      <c r="CV151" s="1561"/>
      <c r="CW151" s="1561"/>
      <c r="CX151" s="1561"/>
      <c r="CY151" s="1561"/>
      <c r="CZ151" s="1561"/>
      <c r="DA151" s="1561"/>
      <c r="DB151" s="1561"/>
      <c r="DC151" s="1561"/>
      <c r="DD151" s="1561"/>
      <c r="DE151" s="1561"/>
      <c r="DF151" s="1561"/>
      <c r="DG151" s="1561"/>
      <c r="DH151" s="1561"/>
      <c r="DI151" s="1561"/>
      <c r="DJ151" s="1561"/>
      <c r="DK151" s="1561"/>
      <c r="DL151" s="1561"/>
      <c r="DM151" s="1561"/>
      <c r="DN151" s="1561"/>
      <c r="DO151" s="1561"/>
      <c r="DP151" s="1561"/>
      <c r="DQ151" s="1561"/>
      <c r="DR151" s="1561"/>
      <c r="DS151" s="1561"/>
      <c r="DT151" s="1561"/>
      <c r="DU151" s="1561"/>
      <c r="DV151" s="1561"/>
      <c r="DW151" s="1561"/>
      <c r="DX151" s="1561"/>
      <c r="DY151" s="1561"/>
      <c r="DZ151" s="1561"/>
      <c r="EA151" s="1561"/>
      <c r="EB151" s="1561"/>
      <c r="EC151" s="1561"/>
      <c r="ED151" s="1561"/>
      <c r="EE151" s="1561"/>
      <c r="EF151" s="1561"/>
      <c r="EG151" s="1561"/>
      <c r="EH151" s="1561"/>
      <c r="EI151" s="1561"/>
      <c r="EJ151" s="1561"/>
      <c r="EK151" s="1561"/>
      <c r="EL151" s="1561"/>
      <c r="EM151" s="1561"/>
      <c r="EN151" s="1561"/>
      <c r="EO151" s="1561"/>
      <c r="EP151" s="1561"/>
      <c r="EQ151" s="1561"/>
      <c r="ER151" s="1561"/>
      <c r="ES151" s="1561"/>
      <c r="ET151" s="1561"/>
      <c r="EU151" s="1561"/>
      <c r="EV151" s="1561"/>
      <c r="EW151" s="1561"/>
      <c r="EX151" s="1561"/>
      <c r="EY151" s="1561"/>
      <c r="EZ151" s="1561"/>
      <c r="FA151" s="1561"/>
      <c r="FB151" s="1561"/>
      <c r="FC151" s="1561"/>
      <c r="FD151" s="1561"/>
      <c r="FE151" s="1561"/>
      <c r="FF151" s="1561"/>
      <c r="FG151" s="1561"/>
      <c r="FH151" s="1561"/>
      <c r="FI151" s="1561"/>
      <c r="FJ151" s="1561"/>
      <c r="FK151" s="1561"/>
      <c r="FL151" s="1561"/>
      <c r="FM151" s="1561"/>
      <c r="FN151" s="1561"/>
      <c r="FO151" s="1561"/>
      <c r="FP151" s="1561"/>
      <c r="FQ151" s="1561"/>
      <c r="FR151" s="1561"/>
      <c r="FS151" s="1561"/>
      <c r="FT151" s="1561"/>
      <c r="FU151" s="1561"/>
      <c r="FV151" s="1561"/>
      <c r="FW151" s="1561"/>
      <c r="FX151" s="1561"/>
      <c r="FY151" s="1561"/>
      <c r="FZ151" s="1561"/>
      <c r="GA151" s="1561"/>
      <c r="GB151" s="1561"/>
      <c r="GC151" s="1561"/>
      <c r="GD151" s="1561"/>
      <c r="GE151" s="1561"/>
      <c r="GF151" s="1561"/>
      <c r="GG151" s="1561"/>
      <c r="GH151" s="1561"/>
      <c r="GI151" s="1561"/>
      <c r="GJ151" s="1561"/>
      <c r="GK151" s="1561"/>
      <c r="GL151" s="1561"/>
      <c r="GM151" s="1561"/>
      <c r="GN151" s="1561"/>
      <c r="GO151" s="1561"/>
      <c r="GP151" s="1561"/>
      <c r="GQ151" s="1561"/>
      <c r="GR151" s="1561"/>
      <c r="GS151" s="1561"/>
      <c r="GT151" s="1561"/>
      <c r="GU151" s="1561"/>
      <c r="GV151" s="1561"/>
      <c r="GW151" s="1561"/>
      <c r="GX151" s="1561"/>
      <c r="GY151" s="1561"/>
      <c r="GZ151" s="1561"/>
      <c r="HA151" s="1561"/>
      <c r="HB151" s="1561"/>
      <c r="HC151" s="1561"/>
      <c r="HD151" s="1561"/>
      <c r="HE151" s="1561"/>
      <c r="HF151" s="1561"/>
      <c r="HG151" s="1561"/>
      <c r="HH151" s="1561"/>
      <c r="HI151" s="1561"/>
      <c r="HJ151" s="1561"/>
      <c r="HK151" s="1561"/>
      <c r="HL151" s="1561"/>
      <c r="HM151" s="1561"/>
      <c r="HN151" s="1561"/>
      <c r="HO151" s="1561"/>
      <c r="HP151" s="1561"/>
      <c r="HQ151" s="1561"/>
      <c r="HR151" s="1561"/>
      <c r="HS151" s="1561"/>
      <c r="HT151" s="1561"/>
      <c r="HU151" s="1561"/>
      <c r="HV151" s="1561"/>
      <c r="HW151" s="1561"/>
      <c r="HX151" s="1561"/>
      <c r="HY151" s="1561"/>
      <c r="HZ151" s="1561"/>
      <c r="IA151" s="1561"/>
      <c r="IB151" s="1561"/>
      <c r="IC151" s="1561"/>
      <c r="ID151" s="1561"/>
      <c r="IE151" s="1561"/>
      <c r="IF151" s="1561"/>
      <c r="IG151" s="1561"/>
      <c r="IH151" s="1561"/>
      <c r="II151" s="1561"/>
      <c r="IJ151" s="1561"/>
      <c r="IK151" s="1561"/>
      <c r="IL151" s="1561"/>
      <c r="IM151" s="1561"/>
      <c r="IN151" s="1561"/>
      <c r="IO151" s="1561"/>
      <c r="IP151" s="1561"/>
      <c r="IQ151" s="1561"/>
      <c r="IR151" s="1561"/>
      <c r="IS151" s="1561"/>
      <c r="IT151" s="1561"/>
      <c r="IU151" s="1561"/>
    </row>
    <row r="152" spans="1:255">
      <c r="A152" s="2183" t="s">
        <v>1401</v>
      </c>
      <c r="B152" s="1543"/>
      <c r="C152" s="1543"/>
      <c r="D152" s="1543"/>
      <c r="E152" s="1906"/>
      <c r="F152" s="1542"/>
      <c r="G152" s="1543"/>
      <c r="H152" s="1543"/>
      <c r="I152" s="1543"/>
      <c r="J152" s="1543"/>
      <c r="K152" s="1878"/>
      <c r="L152" s="1878"/>
      <c r="M152" s="1917" t="s">
        <v>1401</v>
      </c>
      <c r="N152" s="1542"/>
      <c r="O152" s="1878"/>
      <c r="P152" s="1878"/>
      <c r="Q152" s="1878"/>
      <c r="R152" s="1878">
        <f t="shared" si="2"/>
        <v>0</v>
      </c>
      <c r="S152" s="1917" t="s">
        <v>1401</v>
      </c>
      <c r="T152" s="1561"/>
      <c r="U152" s="1561"/>
      <c r="V152" s="1561"/>
      <c r="W152" s="1561"/>
      <c r="X152" s="1561"/>
      <c r="Y152" s="1561"/>
      <c r="Z152" s="1561"/>
      <c r="AA152" s="1561"/>
      <c r="AB152" s="1561"/>
      <c r="AC152" s="1561"/>
      <c r="AD152" s="1561"/>
      <c r="AE152" s="1561"/>
      <c r="AF152" s="1561"/>
      <c r="AG152" s="1561"/>
      <c r="AH152" s="1561"/>
      <c r="AI152" s="1561"/>
      <c r="AJ152" s="1561"/>
      <c r="AK152" s="1561"/>
      <c r="AL152" s="1561"/>
      <c r="AM152" s="1561"/>
      <c r="AN152" s="1561"/>
      <c r="AO152" s="1561"/>
      <c r="AP152" s="1561"/>
      <c r="AQ152" s="1561"/>
      <c r="AR152" s="1561"/>
      <c r="AS152" s="1561"/>
      <c r="AT152" s="1561"/>
      <c r="AU152" s="1561"/>
      <c r="AV152" s="1561"/>
      <c r="AW152" s="1561"/>
      <c r="AX152" s="1561"/>
      <c r="AY152" s="1561"/>
      <c r="AZ152" s="1561"/>
      <c r="BA152" s="1561"/>
      <c r="BB152" s="1561"/>
      <c r="BC152" s="1561"/>
      <c r="BD152" s="1561"/>
      <c r="BE152" s="1561"/>
      <c r="BF152" s="1561"/>
      <c r="BG152" s="1561"/>
      <c r="BH152" s="1561"/>
      <c r="BI152" s="1561"/>
      <c r="BJ152" s="1561"/>
      <c r="BK152" s="1561"/>
      <c r="BL152" s="1561"/>
      <c r="BM152" s="1561"/>
      <c r="BN152" s="1561"/>
      <c r="BO152" s="1561"/>
      <c r="BP152" s="1561"/>
      <c r="BQ152" s="1561"/>
      <c r="BR152" s="1561"/>
      <c r="BS152" s="1561"/>
      <c r="BT152" s="1561"/>
      <c r="BU152" s="1561"/>
      <c r="BV152" s="1561"/>
      <c r="BW152" s="1561"/>
      <c r="BX152" s="1561"/>
      <c r="BY152" s="1561"/>
      <c r="BZ152" s="1561"/>
      <c r="CA152" s="1561"/>
      <c r="CB152" s="1561"/>
      <c r="CC152" s="1561"/>
      <c r="CD152" s="1561"/>
      <c r="CE152" s="1561"/>
      <c r="CF152" s="1561"/>
      <c r="CG152" s="1561"/>
      <c r="CH152" s="1561"/>
      <c r="CI152" s="1561"/>
      <c r="CJ152" s="1561"/>
      <c r="CK152" s="1561"/>
      <c r="CL152" s="1561"/>
      <c r="CM152" s="1561"/>
      <c r="CN152" s="1561"/>
      <c r="CO152" s="1561"/>
      <c r="CP152" s="1561"/>
      <c r="CQ152" s="1561"/>
      <c r="CR152" s="1561"/>
      <c r="CS152" s="1561"/>
      <c r="CT152" s="1561"/>
      <c r="CU152" s="1561"/>
      <c r="CV152" s="1561"/>
      <c r="CW152" s="1561"/>
      <c r="CX152" s="1561"/>
      <c r="CY152" s="1561"/>
      <c r="CZ152" s="1561"/>
      <c r="DA152" s="1561"/>
      <c r="DB152" s="1561"/>
      <c r="DC152" s="1561"/>
      <c r="DD152" s="1561"/>
      <c r="DE152" s="1561"/>
      <c r="DF152" s="1561"/>
      <c r="DG152" s="1561"/>
      <c r="DH152" s="1561"/>
      <c r="DI152" s="1561"/>
      <c r="DJ152" s="1561"/>
      <c r="DK152" s="1561"/>
      <c r="DL152" s="1561"/>
      <c r="DM152" s="1561"/>
      <c r="DN152" s="1561"/>
      <c r="DO152" s="1561"/>
      <c r="DP152" s="1561"/>
      <c r="DQ152" s="1561"/>
      <c r="DR152" s="1561"/>
      <c r="DS152" s="1561"/>
      <c r="DT152" s="1561"/>
      <c r="DU152" s="1561"/>
      <c r="DV152" s="1561"/>
      <c r="DW152" s="1561"/>
      <c r="DX152" s="1561"/>
      <c r="DY152" s="1561"/>
      <c r="DZ152" s="1561"/>
      <c r="EA152" s="1561"/>
      <c r="EB152" s="1561"/>
      <c r="EC152" s="1561"/>
      <c r="ED152" s="1561"/>
      <c r="EE152" s="1561"/>
      <c r="EF152" s="1561"/>
      <c r="EG152" s="1561"/>
      <c r="EH152" s="1561"/>
      <c r="EI152" s="1561"/>
      <c r="EJ152" s="1561"/>
      <c r="EK152" s="1561"/>
      <c r="EL152" s="1561"/>
      <c r="EM152" s="1561"/>
      <c r="EN152" s="1561"/>
      <c r="EO152" s="1561"/>
      <c r="EP152" s="1561"/>
      <c r="EQ152" s="1561"/>
      <c r="ER152" s="1561"/>
      <c r="ES152" s="1561"/>
      <c r="ET152" s="1561"/>
      <c r="EU152" s="1561"/>
      <c r="EV152" s="1561"/>
      <c r="EW152" s="1561"/>
      <c r="EX152" s="1561"/>
      <c r="EY152" s="1561"/>
      <c r="EZ152" s="1561"/>
      <c r="FA152" s="1561"/>
      <c r="FB152" s="1561"/>
      <c r="FC152" s="1561"/>
      <c r="FD152" s="1561"/>
      <c r="FE152" s="1561"/>
      <c r="FF152" s="1561"/>
      <c r="FG152" s="1561"/>
      <c r="FH152" s="1561"/>
      <c r="FI152" s="1561"/>
      <c r="FJ152" s="1561"/>
      <c r="FK152" s="1561"/>
      <c r="FL152" s="1561"/>
      <c r="FM152" s="1561"/>
      <c r="FN152" s="1561"/>
      <c r="FO152" s="1561"/>
      <c r="FP152" s="1561"/>
      <c r="FQ152" s="1561"/>
      <c r="FR152" s="1561"/>
      <c r="FS152" s="1561"/>
      <c r="FT152" s="1561"/>
      <c r="FU152" s="1561"/>
      <c r="FV152" s="1561"/>
      <c r="FW152" s="1561"/>
      <c r="FX152" s="1561"/>
      <c r="FY152" s="1561"/>
      <c r="FZ152" s="1561"/>
      <c r="GA152" s="1561"/>
      <c r="GB152" s="1561"/>
      <c r="GC152" s="1561"/>
      <c r="GD152" s="1561"/>
      <c r="GE152" s="1561"/>
      <c r="GF152" s="1561"/>
      <c r="GG152" s="1561"/>
      <c r="GH152" s="1561"/>
      <c r="GI152" s="1561"/>
      <c r="GJ152" s="1561"/>
      <c r="GK152" s="1561"/>
      <c r="GL152" s="1561"/>
      <c r="GM152" s="1561"/>
      <c r="GN152" s="1561"/>
      <c r="GO152" s="1561"/>
      <c r="GP152" s="1561"/>
      <c r="GQ152" s="1561"/>
      <c r="GR152" s="1561"/>
      <c r="GS152" s="1561"/>
      <c r="GT152" s="1561"/>
      <c r="GU152" s="1561"/>
      <c r="GV152" s="1561"/>
      <c r="GW152" s="1561"/>
      <c r="GX152" s="1561"/>
      <c r="GY152" s="1561"/>
      <c r="GZ152" s="1561"/>
      <c r="HA152" s="1561"/>
      <c r="HB152" s="1561"/>
      <c r="HC152" s="1561"/>
      <c r="HD152" s="1561"/>
      <c r="HE152" s="1561"/>
      <c r="HF152" s="1561"/>
      <c r="HG152" s="1561"/>
      <c r="HH152" s="1561"/>
      <c r="HI152" s="1561"/>
      <c r="HJ152" s="1561"/>
      <c r="HK152" s="1561"/>
      <c r="HL152" s="1561"/>
      <c r="HM152" s="1561"/>
      <c r="HN152" s="1561"/>
      <c r="HO152" s="1561"/>
      <c r="HP152" s="1561"/>
      <c r="HQ152" s="1561"/>
      <c r="HR152" s="1561"/>
      <c r="HS152" s="1561"/>
      <c r="HT152" s="1561"/>
      <c r="HU152" s="1561"/>
      <c r="HV152" s="1561"/>
      <c r="HW152" s="1561"/>
      <c r="HX152" s="1561"/>
      <c r="HY152" s="1561"/>
      <c r="HZ152" s="1561"/>
      <c r="IA152" s="1561"/>
      <c r="IB152" s="1561"/>
      <c r="IC152" s="1561"/>
      <c r="ID152" s="1561"/>
      <c r="IE152" s="1561"/>
      <c r="IF152" s="1561"/>
      <c r="IG152" s="1561"/>
      <c r="IH152" s="1561"/>
      <c r="II152" s="1561"/>
      <c r="IJ152" s="1561"/>
      <c r="IK152" s="1561"/>
      <c r="IL152" s="1561"/>
      <c r="IM152" s="1561"/>
      <c r="IN152" s="1561"/>
      <c r="IO152" s="1561"/>
      <c r="IP152" s="1561"/>
      <c r="IQ152" s="1561"/>
      <c r="IR152" s="1561"/>
      <c r="IS152" s="1561"/>
      <c r="IT152" s="1561"/>
      <c r="IU152" s="1561"/>
    </row>
    <row r="153" spans="1:255">
      <c r="A153" s="2183" t="s">
        <v>1402</v>
      </c>
      <c r="B153" s="1543"/>
      <c r="C153" s="1543"/>
      <c r="D153" s="1543"/>
      <c r="E153" s="1906"/>
      <c r="F153" s="1542"/>
      <c r="G153" s="1543"/>
      <c r="H153" s="1543"/>
      <c r="I153" s="1543"/>
      <c r="J153" s="1543"/>
      <c r="K153" s="1878"/>
      <c r="L153" s="1878"/>
      <c r="M153" s="1917" t="s">
        <v>1402</v>
      </c>
      <c r="N153" s="1542"/>
      <c r="O153" s="1878"/>
      <c r="P153" s="1878"/>
      <c r="Q153" s="1878"/>
      <c r="R153" s="1878">
        <f t="shared" si="2"/>
        <v>0</v>
      </c>
      <c r="S153" s="1917" t="s">
        <v>1402</v>
      </c>
      <c r="T153" s="1561"/>
      <c r="U153" s="1561"/>
      <c r="V153" s="1561"/>
      <c r="W153" s="1561"/>
      <c r="X153" s="1561"/>
      <c r="Y153" s="1561"/>
      <c r="Z153" s="1561"/>
      <c r="AA153" s="1561"/>
      <c r="AB153" s="1561"/>
      <c r="AC153" s="1561"/>
      <c r="AD153" s="1561"/>
      <c r="AE153" s="1561"/>
      <c r="AF153" s="1561"/>
      <c r="AG153" s="1561"/>
      <c r="AH153" s="1561"/>
      <c r="AI153" s="1561"/>
      <c r="AJ153" s="1561"/>
      <c r="AK153" s="1561"/>
      <c r="AL153" s="1561"/>
      <c r="AM153" s="1561"/>
      <c r="AN153" s="1561"/>
      <c r="AO153" s="1561"/>
      <c r="AP153" s="1561"/>
      <c r="AQ153" s="1561"/>
      <c r="AR153" s="1561"/>
      <c r="AS153" s="1561"/>
      <c r="AT153" s="1561"/>
      <c r="AU153" s="1561"/>
      <c r="AV153" s="1561"/>
      <c r="AW153" s="1561"/>
      <c r="AX153" s="1561"/>
      <c r="AY153" s="1561"/>
      <c r="AZ153" s="1561"/>
      <c r="BA153" s="1561"/>
      <c r="BB153" s="1561"/>
      <c r="BC153" s="1561"/>
      <c r="BD153" s="1561"/>
      <c r="BE153" s="1561"/>
      <c r="BF153" s="1561"/>
      <c r="BG153" s="1561"/>
      <c r="BH153" s="1561"/>
      <c r="BI153" s="1561"/>
      <c r="BJ153" s="1561"/>
      <c r="BK153" s="1561"/>
      <c r="BL153" s="1561"/>
      <c r="BM153" s="1561"/>
      <c r="BN153" s="1561"/>
      <c r="BO153" s="1561"/>
      <c r="BP153" s="1561"/>
      <c r="BQ153" s="1561"/>
      <c r="BR153" s="1561"/>
      <c r="BS153" s="1561"/>
      <c r="BT153" s="1561"/>
      <c r="BU153" s="1561"/>
      <c r="BV153" s="1561"/>
      <c r="BW153" s="1561"/>
      <c r="BX153" s="1561"/>
      <c r="BY153" s="1561"/>
      <c r="BZ153" s="1561"/>
      <c r="CA153" s="1561"/>
      <c r="CB153" s="1561"/>
      <c r="CC153" s="1561"/>
      <c r="CD153" s="1561"/>
      <c r="CE153" s="1561"/>
      <c r="CF153" s="1561"/>
      <c r="CG153" s="1561"/>
      <c r="CH153" s="1561"/>
      <c r="CI153" s="1561"/>
      <c r="CJ153" s="1561"/>
      <c r="CK153" s="1561"/>
      <c r="CL153" s="1561"/>
      <c r="CM153" s="1561"/>
      <c r="CN153" s="1561"/>
      <c r="CO153" s="1561"/>
      <c r="CP153" s="1561"/>
      <c r="CQ153" s="1561"/>
      <c r="CR153" s="1561"/>
      <c r="CS153" s="1561"/>
      <c r="CT153" s="1561"/>
      <c r="CU153" s="1561"/>
      <c r="CV153" s="1561"/>
      <c r="CW153" s="1561"/>
      <c r="CX153" s="1561"/>
      <c r="CY153" s="1561"/>
      <c r="CZ153" s="1561"/>
      <c r="DA153" s="1561"/>
      <c r="DB153" s="1561"/>
      <c r="DC153" s="1561"/>
      <c r="DD153" s="1561"/>
      <c r="DE153" s="1561"/>
      <c r="DF153" s="1561"/>
      <c r="DG153" s="1561"/>
      <c r="DH153" s="1561"/>
      <c r="DI153" s="1561"/>
      <c r="DJ153" s="1561"/>
      <c r="DK153" s="1561"/>
      <c r="DL153" s="1561"/>
      <c r="DM153" s="1561"/>
      <c r="DN153" s="1561"/>
      <c r="DO153" s="1561"/>
      <c r="DP153" s="1561"/>
      <c r="DQ153" s="1561"/>
      <c r="DR153" s="1561"/>
      <c r="DS153" s="1561"/>
      <c r="DT153" s="1561"/>
      <c r="DU153" s="1561"/>
      <c r="DV153" s="1561"/>
      <c r="DW153" s="1561"/>
      <c r="DX153" s="1561"/>
      <c r="DY153" s="1561"/>
      <c r="DZ153" s="1561"/>
      <c r="EA153" s="1561"/>
      <c r="EB153" s="1561"/>
      <c r="EC153" s="1561"/>
      <c r="ED153" s="1561"/>
      <c r="EE153" s="1561"/>
      <c r="EF153" s="1561"/>
      <c r="EG153" s="1561"/>
      <c r="EH153" s="1561"/>
      <c r="EI153" s="1561"/>
      <c r="EJ153" s="1561"/>
      <c r="EK153" s="1561"/>
      <c r="EL153" s="1561"/>
      <c r="EM153" s="1561"/>
      <c r="EN153" s="1561"/>
      <c r="EO153" s="1561"/>
      <c r="EP153" s="1561"/>
      <c r="EQ153" s="1561"/>
      <c r="ER153" s="1561"/>
      <c r="ES153" s="1561"/>
      <c r="ET153" s="1561"/>
      <c r="EU153" s="1561"/>
      <c r="EV153" s="1561"/>
      <c r="EW153" s="1561"/>
      <c r="EX153" s="1561"/>
      <c r="EY153" s="1561"/>
      <c r="EZ153" s="1561"/>
      <c r="FA153" s="1561"/>
      <c r="FB153" s="1561"/>
      <c r="FC153" s="1561"/>
      <c r="FD153" s="1561"/>
      <c r="FE153" s="1561"/>
      <c r="FF153" s="1561"/>
      <c r="FG153" s="1561"/>
      <c r="FH153" s="1561"/>
      <c r="FI153" s="1561"/>
      <c r="FJ153" s="1561"/>
      <c r="FK153" s="1561"/>
      <c r="FL153" s="1561"/>
      <c r="FM153" s="1561"/>
      <c r="FN153" s="1561"/>
      <c r="FO153" s="1561"/>
      <c r="FP153" s="1561"/>
      <c r="FQ153" s="1561"/>
      <c r="FR153" s="1561"/>
      <c r="FS153" s="1561"/>
      <c r="FT153" s="1561"/>
      <c r="FU153" s="1561"/>
      <c r="FV153" s="1561"/>
      <c r="FW153" s="1561"/>
      <c r="FX153" s="1561"/>
      <c r="FY153" s="1561"/>
      <c r="FZ153" s="1561"/>
      <c r="GA153" s="1561"/>
      <c r="GB153" s="1561"/>
      <c r="GC153" s="1561"/>
      <c r="GD153" s="1561"/>
      <c r="GE153" s="1561"/>
      <c r="GF153" s="1561"/>
      <c r="GG153" s="1561"/>
      <c r="GH153" s="1561"/>
      <c r="GI153" s="1561"/>
      <c r="GJ153" s="1561"/>
      <c r="GK153" s="1561"/>
      <c r="GL153" s="1561"/>
      <c r="GM153" s="1561"/>
      <c r="GN153" s="1561"/>
      <c r="GO153" s="1561"/>
      <c r="GP153" s="1561"/>
      <c r="GQ153" s="1561"/>
      <c r="GR153" s="1561"/>
      <c r="GS153" s="1561"/>
      <c r="GT153" s="1561"/>
      <c r="GU153" s="1561"/>
      <c r="GV153" s="1561"/>
      <c r="GW153" s="1561"/>
      <c r="GX153" s="1561"/>
      <c r="GY153" s="1561"/>
      <c r="GZ153" s="1561"/>
      <c r="HA153" s="1561"/>
      <c r="HB153" s="1561"/>
      <c r="HC153" s="1561"/>
      <c r="HD153" s="1561"/>
      <c r="HE153" s="1561"/>
      <c r="HF153" s="1561"/>
      <c r="HG153" s="1561"/>
      <c r="HH153" s="1561"/>
      <c r="HI153" s="1561"/>
      <c r="HJ153" s="1561"/>
      <c r="HK153" s="1561"/>
      <c r="HL153" s="1561"/>
      <c r="HM153" s="1561"/>
      <c r="HN153" s="1561"/>
      <c r="HO153" s="1561"/>
      <c r="HP153" s="1561"/>
      <c r="HQ153" s="1561"/>
      <c r="HR153" s="1561"/>
      <c r="HS153" s="1561"/>
      <c r="HT153" s="1561"/>
      <c r="HU153" s="1561"/>
      <c r="HV153" s="1561"/>
      <c r="HW153" s="1561"/>
      <c r="HX153" s="1561"/>
      <c r="HY153" s="1561"/>
      <c r="HZ153" s="1561"/>
      <c r="IA153" s="1561"/>
      <c r="IB153" s="1561"/>
      <c r="IC153" s="1561"/>
      <c r="ID153" s="1561"/>
      <c r="IE153" s="1561"/>
      <c r="IF153" s="1561"/>
      <c r="IG153" s="1561"/>
      <c r="IH153" s="1561"/>
      <c r="II153" s="1561"/>
      <c r="IJ153" s="1561"/>
      <c r="IK153" s="1561"/>
      <c r="IL153" s="1561"/>
      <c r="IM153" s="1561"/>
      <c r="IN153" s="1561"/>
      <c r="IO153" s="1561"/>
      <c r="IP153" s="1561"/>
      <c r="IQ153" s="1561"/>
      <c r="IR153" s="1561"/>
      <c r="IS153" s="1561"/>
      <c r="IT153" s="1561"/>
      <c r="IU153" s="1561"/>
    </row>
    <row r="154" spans="1:255">
      <c r="A154" s="2183" t="s">
        <v>1403</v>
      </c>
      <c r="B154" s="1543"/>
      <c r="C154" s="1543"/>
      <c r="D154" s="1543"/>
      <c r="E154" s="1906"/>
      <c r="F154" s="1542"/>
      <c r="G154" s="1543"/>
      <c r="H154" s="1543"/>
      <c r="I154" s="1543"/>
      <c r="J154" s="1543"/>
      <c r="K154" s="1878"/>
      <c r="L154" s="1878"/>
      <c r="M154" s="1917" t="s">
        <v>1403</v>
      </c>
      <c r="N154" s="1542"/>
      <c r="O154" s="1878"/>
      <c r="P154" s="1878"/>
      <c r="Q154" s="1878"/>
      <c r="R154" s="1878">
        <f t="shared" si="2"/>
        <v>0</v>
      </c>
      <c r="S154" s="1917" t="s">
        <v>1403</v>
      </c>
      <c r="T154" s="1561"/>
      <c r="U154" s="1561"/>
      <c r="V154" s="1561"/>
      <c r="W154" s="1561"/>
      <c r="X154" s="1561"/>
      <c r="Y154" s="1561"/>
      <c r="Z154" s="1561"/>
      <c r="AA154" s="1561"/>
      <c r="AB154" s="1561"/>
      <c r="AC154" s="1561"/>
      <c r="AD154" s="1561"/>
      <c r="AE154" s="1561"/>
      <c r="AF154" s="1561"/>
      <c r="AG154" s="1561"/>
      <c r="AH154" s="1561"/>
      <c r="AI154" s="1561"/>
      <c r="AJ154" s="1561"/>
      <c r="AK154" s="1561"/>
      <c r="AL154" s="1561"/>
      <c r="AM154" s="1561"/>
      <c r="AN154" s="1561"/>
      <c r="AO154" s="1561"/>
      <c r="AP154" s="1561"/>
      <c r="AQ154" s="1561"/>
      <c r="AR154" s="1561"/>
      <c r="AS154" s="1561"/>
      <c r="AT154" s="1561"/>
      <c r="AU154" s="1561"/>
      <c r="AV154" s="1561"/>
      <c r="AW154" s="1561"/>
      <c r="AX154" s="1561"/>
      <c r="AY154" s="1561"/>
      <c r="AZ154" s="1561"/>
      <c r="BA154" s="1561"/>
      <c r="BB154" s="1561"/>
      <c r="BC154" s="1561"/>
      <c r="BD154" s="1561"/>
      <c r="BE154" s="1561"/>
      <c r="BF154" s="1561"/>
      <c r="BG154" s="1561"/>
      <c r="BH154" s="1561"/>
      <c r="BI154" s="1561"/>
      <c r="BJ154" s="1561"/>
      <c r="BK154" s="1561"/>
      <c r="BL154" s="1561"/>
      <c r="BM154" s="1561"/>
      <c r="BN154" s="1561"/>
      <c r="BO154" s="1561"/>
      <c r="BP154" s="1561"/>
      <c r="BQ154" s="1561"/>
      <c r="BR154" s="1561"/>
      <c r="BS154" s="1561"/>
      <c r="BT154" s="1561"/>
      <c r="BU154" s="1561"/>
      <c r="BV154" s="1561"/>
      <c r="BW154" s="1561"/>
      <c r="BX154" s="1561"/>
      <c r="BY154" s="1561"/>
      <c r="BZ154" s="1561"/>
      <c r="CA154" s="1561"/>
      <c r="CB154" s="1561"/>
      <c r="CC154" s="1561"/>
      <c r="CD154" s="1561"/>
      <c r="CE154" s="1561"/>
      <c r="CF154" s="1561"/>
      <c r="CG154" s="1561"/>
      <c r="CH154" s="1561"/>
      <c r="CI154" s="1561"/>
      <c r="CJ154" s="1561"/>
      <c r="CK154" s="1561"/>
      <c r="CL154" s="1561"/>
      <c r="CM154" s="1561"/>
      <c r="CN154" s="1561"/>
      <c r="CO154" s="1561"/>
      <c r="CP154" s="1561"/>
      <c r="CQ154" s="1561"/>
      <c r="CR154" s="1561"/>
      <c r="CS154" s="1561"/>
      <c r="CT154" s="1561"/>
      <c r="CU154" s="1561"/>
      <c r="CV154" s="1561"/>
      <c r="CW154" s="1561"/>
      <c r="CX154" s="1561"/>
      <c r="CY154" s="1561"/>
      <c r="CZ154" s="1561"/>
      <c r="DA154" s="1561"/>
      <c r="DB154" s="1561"/>
      <c r="DC154" s="1561"/>
      <c r="DD154" s="1561"/>
      <c r="DE154" s="1561"/>
      <c r="DF154" s="1561"/>
      <c r="DG154" s="1561"/>
      <c r="DH154" s="1561"/>
      <c r="DI154" s="1561"/>
      <c r="DJ154" s="1561"/>
      <c r="DK154" s="1561"/>
      <c r="DL154" s="1561"/>
      <c r="DM154" s="1561"/>
      <c r="DN154" s="1561"/>
      <c r="DO154" s="1561"/>
      <c r="DP154" s="1561"/>
      <c r="DQ154" s="1561"/>
      <c r="DR154" s="1561"/>
      <c r="DS154" s="1561"/>
      <c r="DT154" s="1561"/>
      <c r="DU154" s="1561"/>
      <c r="DV154" s="1561"/>
      <c r="DW154" s="1561"/>
      <c r="DX154" s="1561"/>
      <c r="DY154" s="1561"/>
      <c r="DZ154" s="1561"/>
      <c r="EA154" s="1561"/>
      <c r="EB154" s="1561"/>
      <c r="EC154" s="1561"/>
      <c r="ED154" s="1561"/>
      <c r="EE154" s="1561"/>
      <c r="EF154" s="1561"/>
      <c r="EG154" s="1561"/>
      <c r="EH154" s="1561"/>
      <c r="EI154" s="1561"/>
      <c r="EJ154" s="1561"/>
      <c r="EK154" s="1561"/>
      <c r="EL154" s="1561"/>
      <c r="EM154" s="1561"/>
      <c r="EN154" s="1561"/>
      <c r="EO154" s="1561"/>
      <c r="EP154" s="1561"/>
      <c r="EQ154" s="1561"/>
      <c r="ER154" s="1561"/>
      <c r="ES154" s="1561"/>
      <c r="ET154" s="1561"/>
      <c r="EU154" s="1561"/>
      <c r="EV154" s="1561"/>
      <c r="EW154" s="1561"/>
      <c r="EX154" s="1561"/>
      <c r="EY154" s="1561"/>
      <c r="EZ154" s="1561"/>
      <c r="FA154" s="1561"/>
      <c r="FB154" s="1561"/>
      <c r="FC154" s="1561"/>
      <c r="FD154" s="1561"/>
      <c r="FE154" s="1561"/>
      <c r="FF154" s="1561"/>
      <c r="FG154" s="1561"/>
      <c r="FH154" s="1561"/>
      <c r="FI154" s="1561"/>
      <c r="FJ154" s="1561"/>
      <c r="FK154" s="1561"/>
      <c r="FL154" s="1561"/>
      <c r="FM154" s="1561"/>
      <c r="FN154" s="1561"/>
      <c r="FO154" s="1561"/>
      <c r="FP154" s="1561"/>
      <c r="FQ154" s="1561"/>
      <c r="FR154" s="1561"/>
      <c r="FS154" s="1561"/>
      <c r="FT154" s="1561"/>
      <c r="FU154" s="1561"/>
      <c r="FV154" s="1561"/>
      <c r="FW154" s="1561"/>
      <c r="FX154" s="1561"/>
      <c r="FY154" s="1561"/>
      <c r="FZ154" s="1561"/>
      <c r="GA154" s="1561"/>
      <c r="GB154" s="1561"/>
      <c r="GC154" s="1561"/>
      <c r="GD154" s="1561"/>
      <c r="GE154" s="1561"/>
      <c r="GF154" s="1561"/>
      <c r="GG154" s="1561"/>
      <c r="GH154" s="1561"/>
      <c r="GI154" s="1561"/>
      <c r="GJ154" s="1561"/>
      <c r="GK154" s="1561"/>
      <c r="GL154" s="1561"/>
      <c r="GM154" s="1561"/>
      <c r="GN154" s="1561"/>
      <c r="GO154" s="1561"/>
      <c r="GP154" s="1561"/>
      <c r="GQ154" s="1561"/>
      <c r="GR154" s="1561"/>
      <c r="GS154" s="1561"/>
      <c r="GT154" s="1561"/>
      <c r="GU154" s="1561"/>
      <c r="GV154" s="1561"/>
      <c r="GW154" s="1561"/>
      <c r="GX154" s="1561"/>
      <c r="GY154" s="1561"/>
      <c r="GZ154" s="1561"/>
      <c r="HA154" s="1561"/>
      <c r="HB154" s="1561"/>
      <c r="HC154" s="1561"/>
      <c r="HD154" s="1561"/>
      <c r="HE154" s="1561"/>
      <c r="HF154" s="1561"/>
      <c r="HG154" s="1561"/>
      <c r="HH154" s="1561"/>
      <c r="HI154" s="1561"/>
      <c r="HJ154" s="1561"/>
      <c r="HK154" s="1561"/>
      <c r="HL154" s="1561"/>
      <c r="HM154" s="1561"/>
      <c r="HN154" s="1561"/>
      <c r="HO154" s="1561"/>
      <c r="HP154" s="1561"/>
      <c r="HQ154" s="1561"/>
      <c r="HR154" s="1561"/>
      <c r="HS154" s="1561"/>
      <c r="HT154" s="1561"/>
      <c r="HU154" s="1561"/>
      <c r="HV154" s="1561"/>
      <c r="HW154" s="1561"/>
      <c r="HX154" s="1561"/>
      <c r="HY154" s="1561"/>
      <c r="HZ154" s="1561"/>
      <c r="IA154" s="1561"/>
      <c r="IB154" s="1561"/>
      <c r="IC154" s="1561"/>
      <c r="ID154" s="1561"/>
      <c r="IE154" s="1561"/>
      <c r="IF154" s="1561"/>
      <c r="IG154" s="1561"/>
      <c r="IH154" s="1561"/>
      <c r="II154" s="1561"/>
      <c r="IJ154" s="1561"/>
      <c r="IK154" s="1561"/>
      <c r="IL154" s="1561"/>
      <c r="IM154" s="1561"/>
      <c r="IN154" s="1561"/>
      <c r="IO154" s="1561"/>
      <c r="IP154" s="1561"/>
      <c r="IQ154" s="1561"/>
      <c r="IR154" s="1561"/>
      <c r="IS154" s="1561"/>
      <c r="IT154" s="1561"/>
      <c r="IU154" s="1561"/>
    </row>
    <row r="155" spans="1:255">
      <c r="A155" s="2183" t="s">
        <v>1404</v>
      </c>
      <c r="B155" s="1543"/>
      <c r="C155" s="1543"/>
      <c r="D155" s="1543"/>
      <c r="E155" s="1906"/>
      <c r="F155" s="1542"/>
      <c r="G155" s="1543"/>
      <c r="H155" s="1543"/>
      <c r="I155" s="1543"/>
      <c r="J155" s="1543"/>
      <c r="K155" s="1878"/>
      <c r="L155" s="1878"/>
      <c r="M155" s="1917" t="s">
        <v>1404</v>
      </c>
      <c r="N155" s="1542"/>
      <c r="O155" s="1878"/>
      <c r="P155" s="1878"/>
      <c r="Q155" s="1878"/>
      <c r="R155" s="1878">
        <f t="shared" si="2"/>
        <v>0</v>
      </c>
      <c r="S155" s="1917" t="s">
        <v>1404</v>
      </c>
      <c r="T155" s="1561"/>
      <c r="U155" s="1561"/>
      <c r="V155" s="1561"/>
      <c r="W155" s="1561"/>
      <c r="X155" s="1561"/>
      <c r="Y155" s="1561"/>
      <c r="Z155" s="1561"/>
      <c r="AA155" s="1561"/>
      <c r="AB155" s="1561"/>
      <c r="AC155" s="1561"/>
      <c r="AD155" s="1561"/>
      <c r="AE155" s="1561"/>
      <c r="AF155" s="1561"/>
      <c r="AG155" s="1561"/>
      <c r="AH155" s="1561"/>
      <c r="AI155" s="1561"/>
      <c r="AJ155" s="1561"/>
      <c r="AK155" s="1561"/>
      <c r="AL155" s="1561"/>
      <c r="AM155" s="1561"/>
      <c r="AN155" s="1561"/>
      <c r="AO155" s="1561"/>
      <c r="AP155" s="1561"/>
      <c r="AQ155" s="1561"/>
      <c r="AR155" s="1561"/>
      <c r="AS155" s="1561"/>
      <c r="AT155" s="1561"/>
      <c r="AU155" s="1561"/>
      <c r="AV155" s="1561"/>
      <c r="AW155" s="1561"/>
      <c r="AX155" s="1561"/>
      <c r="AY155" s="1561"/>
      <c r="AZ155" s="1561"/>
      <c r="BA155" s="1561"/>
      <c r="BB155" s="1561"/>
      <c r="BC155" s="1561"/>
      <c r="BD155" s="1561"/>
      <c r="BE155" s="1561"/>
      <c r="BF155" s="1561"/>
      <c r="BG155" s="1561"/>
      <c r="BH155" s="1561"/>
      <c r="BI155" s="1561"/>
      <c r="BJ155" s="1561"/>
      <c r="BK155" s="1561"/>
      <c r="BL155" s="1561"/>
      <c r="BM155" s="1561"/>
      <c r="BN155" s="1561"/>
      <c r="BO155" s="1561"/>
      <c r="BP155" s="1561"/>
      <c r="BQ155" s="1561"/>
      <c r="BR155" s="1561"/>
      <c r="BS155" s="1561"/>
      <c r="BT155" s="1561"/>
      <c r="BU155" s="1561"/>
      <c r="BV155" s="1561"/>
      <c r="BW155" s="1561"/>
      <c r="BX155" s="1561"/>
      <c r="BY155" s="1561"/>
      <c r="BZ155" s="1561"/>
      <c r="CA155" s="1561"/>
      <c r="CB155" s="1561"/>
      <c r="CC155" s="1561"/>
      <c r="CD155" s="1561"/>
      <c r="CE155" s="1561"/>
      <c r="CF155" s="1561"/>
      <c r="CG155" s="1561"/>
      <c r="CH155" s="1561"/>
      <c r="CI155" s="1561"/>
      <c r="CJ155" s="1561"/>
      <c r="CK155" s="1561"/>
      <c r="CL155" s="1561"/>
      <c r="CM155" s="1561"/>
      <c r="CN155" s="1561"/>
      <c r="CO155" s="1561"/>
      <c r="CP155" s="1561"/>
      <c r="CQ155" s="1561"/>
      <c r="CR155" s="1561"/>
      <c r="CS155" s="1561"/>
      <c r="CT155" s="1561"/>
      <c r="CU155" s="1561"/>
      <c r="CV155" s="1561"/>
      <c r="CW155" s="1561"/>
      <c r="CX155" s="1561"/>
      <c r="CY155" s="1561"/>
      <c r="CZ155" s="1561"/>
      <c r="DA155" s="1561"/>
      <c r="DB155" s="1561"/>
      <c r="DC155" s="1561"/>
      <c r="DD155" s="1561"/>
      <c r="DE155" s="1561"/>
      <c r="DF155" s="1561"/>
      <c r="DG155" s="1561"/>
      <c r="DH155" s="1561"/>
      <c r="DI155" s="1561"/>
      <c r="DJ155" s="1561"/>
      <c r="DK155" s="1561"/>
      <c r="DL155" s="1561"/>
      <c r="DM155" s="1561"/>
      <c r="DN155" s="1561"/>
      <c r="DO155" s="1561"/>
      <c r="DP155" s="1561"/>
      <c r="DQ155" s="1561"/>
      <c r="DR155" s="1561"/>
      <c r="DS155" s="1561"/>
      <c r="DT155" s="1561"/>
      <c r="DU155" s="1561"/>
      <c r="DV155" s="1561"/>
      <c r="DW155" s="1561"/>
      <c r="DX155" s="1561"/>
      <c r="DY155" s="1561"/>
      <c r="DZ155" s="1561"/>
      <c r="EA155" s="1561"/>
      <c r="EB155" s="1561"/>
      <c r="EC155" s="1561"/>
      <c r="ED155" s="1561"/>
      <c r="EE155" s="1561"/>
      <c r="EF155" s="1561"/>
      <c r="EG155" s="1561"/>
      <c r="EH155" s="1561"/>
      <c r="EI155" s="1561"/>
      <c r="EJ155" s="1561"/>
      <c r="EK155" s="1561"/>
      <c r="EL155" s="1561"/>
      <c r="EM155" s="1561"/>
      <c r="EN155" s="1561"/>
      <c r="EO155" s="1561"/>
      <c r="EP155" s="1561"/>
      <c r="EQ155" s="1561"/>
      <c r="ER155" s="1561"/>
      <c r="ES155" s="1561"/>
      <c r="ET155" s="1561"/>
      <c r="EU155" s="1561"/>
      <c r="EV155" s="1561"/>
      <c r="EW155" s="1561"/>
      <c r="EX155" s="1561"/>
      <c r="EY155" s="1561"/>
      <c r="EZ155" s="1561"/>
      <c r="FA155" s="1561"/>
      <c r="FB155" s="1561"/>
      <c r="FC155" s="1561"/>
      <c r="FD155" s="1561"/>
      <c r="FE155" s="1561"/>
      <c r="FF155" s="1561"/>
      <c r="FG155" s="1561"/>
      <c r="FH155" s="1561"/>
      <c r="FI155" s="1561"/>
      <c r="FJ155" s="1561"/>
      <c r="FK155" s="1561"/>
      <c r="FL155" s="1561"/>
      <c r="FM155" s="1561"/>
      <c r="FN155" s="1561"/>
      <c r="FO155" s="1561"/>
      <c r="FP155" s="1561"/>
      <c r="FQ155" s="1561"/>
      <c r="FR155" s="1561"/>
      <c r="FS155" s="1561"/>
      <c r="FT155" s="1561"/>
      <c r="FU155" s="1561"/>
      <c r="FV155" s="1561"/>
      <c r="FW155" s="1561"/>
      <c r="FX155" s="1561"/>
      <c r="FY155" s="1561"/>
      <c r="FZ155" s="1561"/>
      <c r="GA155" s="1561"/>
      <c r="GB155" s="1561"/>
      <c r="GC155" s="1561"/>
      <c r="GD155" s="1561"/>
      <c r="GE155" s="1561"/>
      <c r="GF155" s="1561"/>
      <c r="GG155" s="1561"/>
      <c r="GH155" s="1561"/>
      <c r="GI155" s="1561"/>
      <c r="GJ155" s="1561"/>
      <c r="GK155" s="1561"/>
      <c r="GL155" s="1561"/>
      <c r="GM155" s="1561"/>
      <c r="GN155" s="1561"/>
      <c r="GO155" s="1561"/>
      <c r="GP155" s="1561"/>
      <c r="GQ155" s="1561"/>
      <c r="GR155" s="1561"/>
      <c r="GS155" s="1561"/>
      <c r="GT155" s="1561"/>
      <c r="GU155" s="1561"/>
      <c r="GV155" s="1561"/>
      <c r="GW155" s="1561"/>
      <c r="GX155" s="1561"/>
      <c r="GY155" s="1561"/>
      <c r="GZ155" s="1561"/>
      <c r="HA155" s="1561"/>
      <c r="HB155" s="1561"/>
      <c r="HC155" s="1561"/>
      <c r="HD155" s="1561"/>
      <c r="HE155" s="1561"/>
      <c r="HF155" s="1561"/>
      <c r="HG155" s="1561"/>
      <c r="HH155" s="1561"/>
      <c r="HI155" s="1561"/>
      <c r="HJ155" s="1561"/>
      <c r="HK155" s="1561"/>
      <c r="HL155" s="1561"/>
      <c r="HM155" s="1561"/>
      <c r="HN155" s="1561"/>
      <c r="HO155" s="1561"/>
      <c r="HP155" s="1561"/>
      <c r="HQ155" s="1561"/>
      <c r="HR155" s="1561"/>
      <c r="HS155" s="1561"/>
      <c r="HT155" s="1561"/>
      <c r="HU155" s="1561"/>
      <c r="HV155" s="1561"/>
      <c r="HW155" s="1561"/>
      <c r="HX155" s="1561"/>
      <c r="HY155" s="1561"/>
      <c r="HZ155" s="1561"/>
      <c r="IA155" s="1561"/>
      <c r="IB155" s="1561"/>
      <c r="IC155" s="1561"/>
      <c r="ID155" s="1561"/>
      <c r="IE155" s="1561"/>
      <c r="IF155" s="1561"/>
      <c r="IG155" s="1561"/>
      <c r="IH155" s="1561"/>
      <c r="II155" s="1561"/>
      <c r="IJ155" s="1561"/>
      <c r="IK155" s="1561"/>
      <c r="IL155" s="1561"/>
      <c r="IM155" s="1561"/>
      <c r="IN155" s="1561"/>
      <c r="IO155" s="1561"/>
      <c r="IP155" s="1561"/>
      <c r="IQ155" s="1561"/>
      <c r="IR155" s="1561"/>
      <c r="IS155" s="1561"/>
      <c r="IT155" s="1561"/>
      <c r="IU155" s="1561"/>
    </row>
    <row r="156" spans="1:255">
      <c r="A156" s="2183" t="s">
        <v>1405</v>
      </c>
      <c r="B156" s="1543"/>
      <c r="C156" s="1543"/>
      <c r="D156" s="1543"/>
      <c r="E156" s="1906"/>
      <c r="F156" s="1542"/>
      <c r="G156" s="1543"/>
      <c r="H156" s="1543"/>
      <c r="I156" s="1543"/>
      <c r="J156" s="1543"/>
      <c r="K156" s="1878"/>
      <c r="L156" s="1878"/>
      <c r="M156" s="1917" t="s">
        <v>1405</v>
      </c>
      <c r="N156" s="1542"/>
      <c r="O156" s="1878"/>
      <c r="P156" s="1878"/>
      <c r="Q156" s="1878"/>
      <c r="R156" s="1878">
        <f t="shared" si="2"/>
        <v>0</v>
      </c>
      <c r="S156" s="1917" t="s">
        <v>1405</v>
      </c>
      <c r="T156" s="1561"/>
      <c r="U156" s="1561"/>
      <c r="V156" s="1561"/>
      <c r="W156" s="1561"/>
      <c r="X156" s="1561"/>
      <c r="Y156" s="1561"/>
      <c r="Z156" s="1561"/>
      <c r="AA156" s="1561"/>
      <c r="AB156" s="1561"/>
      <c r="AC156" s="1561"/>
      <c r="AD156" s="1561"/>
      <c r="AE156" s="1561"/>
      <c r="AF156" s="1561"/>
      <c r="AG156" s="1561"/>
      <c r="AH156" s="1561"/>
      <c r="AI156" s="1561"/>
      <c r="AJ156" s="1561"/>
      <c r="AK156" s="1561"/>
      <c r="AL156" s="1561"/>
      <c r="AM156" s="1561"/>
      <c r="AN156" s="1561"/>
      <c r="AO156" s="1561"/>
      <c r="AP156" s="1561"/>
      <c r="AQ156" s="1561"/>
      <c r="AR156" s="1561"/>
      <c r="AS156" s="1561"/>
      <c r="AT156" s="1561"/>
      <c r="AU156" s="1561"/>
      <c r="AV156" s="1561"/>
      <c r="AW156" s="1561"/>
      <c r="AX156" s="1561"/>
      <c r="AY156" s="1561"/>
      <c r="AZ156" s="1561"/>
      <c r="BA156" s="1561"/>
      <c r="BB156" s="1561"/>
      <c r="BC156" s="1561"/>
      <c r="BD156" s="1561"/>
      <c r="BE156" s="1561"/>
      <c r="BF156" s="1561"/>
      <c r="BG156" s="1561"/>
      <c r="BH156" s="1561"/>
      <c r="BI156" s="1561"/>
      <c r="BJ156" s="1561"/>
      <c r="BK156" s="1561"/>
      <c r="BL156" s="1561"/>
      <c r="BM156" s="1561"/>
      <c r="BN156" s="1561"/>
      <c r="BO156" s="1561"/>
      <c r="BP156" s="1561"/>
      <c r="BQ156" s="1561"/>
      <c r="BR156" s="1561"/>
      <c r="BS156" s="1561"/>
      <c r="BT156" s="1561"/>
      <c r="BU156" s="1561"/>
      <c r="BV156" s="1561"/>
      <c r="BW156" s="1561"/>
      <c r="BX156" s="1561"/>
      <c r="BY156" s="1561"/>
      <c r="BZ156" s="1561"/>
      <c r="CA156" s="1561"/>
      <c r="CB156" s="1561"/>
      <c r="CC156" s="1561"/>
      <c r="CD156" s="1561"/>
      <c r="CE156" s="1561"/>
      <c r="CF156" s="1561"/>
      <c r="CG156" s="1561"/>
      <c r="CH156" s="1561"/>
      <c r="CI156" s="1561"/>
      <c r="CJ156" s="1561"/>
      <c r="CK156" s="1561"/>
      <c r="CL156" s="1561"/>
      <c r="CM156" s="1561"/>
      <c r="CN156" s="1561"/>
      <c r="CO156" s="1561"/>
      <c r="CP156" s="1561"/>
      <c r="CQ156" s="1561"/>
      <c r="CR156" s="1561"/>
      <c r="CS156" s="1561"/>
      <c r="CT156" s="1561"/>
      <c r="CU156" s="1561"/>
      <c r="CV156" s="1561"/>
      <c r="CW156" s="1561"/>
      <c r="CX156" s="1561"/>
      <c r="CY156" s="1561"/>
      <c r="CZ156" s="1561"/>
      <c r="DA156" s="1561"/>
      <c r="DB156" s="1561"/>
      <c r="DC156" s="1561"/>
      <c r="DD156" s="1561"/>
      <c r="DE156" s="1561"/>
      <c r="DF156" s="1561"/>
      <c r="DG156" s="1561"/>
      <c r="DH156" s="1561"/>
      <c r="DI156" s="1561"/>
      <c r="DJ156" s="1561"/>
      <c r="DK156" s="1561"/>
      <c r="DL156" s="1561"/>
      <c r="DM156" s="1561"/>
      <c r="DN156" s="1561"/>
      <c r="DO156" s="1561"/>
      <c r="DP156" s="1561"/>
      <c r="DQ156" s="1561"/>
      <c r="DR156" s="1561"/>
      <c r="DS156" s="1561"/>
      <c r="DT156" s="1561"/>
      <c r="DU156" s="1561"/>
      <c r="DV156" s="1561"/>
      <c r="DW156" s="1561"/>
      <c r="DX156" s="1561"/>
      <c r="DY156" s="1561"/>
      <c r="DZ156" s="1561"/>
      <c r="EA156" s="1561"/>
      <c r="EB156" s="1561"/>
      <c r="EC156" s="1561"/>
      <c r="ED156" s="1561"/>
      <c r="EE156" s="1561"/>
      <c r="EF156" s="1561"/>
      <c r="EG156" s="1561"/>
      <c r="EH156" s="1561"/>
      <c r="EI156" s="1561"/>
      <c r="EJ156" s="1561"/>
      <c r="EK156" s="1561"/>
      <c r="EL156" s="1561"/>
      <c r="EM156" s="1561"/>
      <c r="EN156" s="1561"/>
      <c r="EO156" s="1561"/>
      <c r="EP156" s="1561"/>
      <c r="EQ156" s="1561"/>
      <c r="ER156" s="1561"/>
      <c r="ES156" s="1561"/>
      <c r="ET156" s="1561"/>
      <c r="EU156" s="1561"/>
      <c r="EV156" s="1561"/>
      <c r="EW156" s="1561"/>
      <c r="EX156" s="1561"/>
      <c r="EY156" s="1561"/>
      <c r="EZ156" s="1561"/>
      <c r="FA156" s="1561"/>
      <c r="FB156" s="1561"/>
      <c r="FC156" s="1561"/>
      <c r="FD156" s="1561"/>
      <c r="FE156" s="1561"/>
      <c r="FF156" s="1561"/>
      <c r="FG156" s="1561"/>
      <c r="FH156" s="1561"/>
      <c r="FI156" s="1561"/>
      <c r="FJ156" s="1561"/>
      <c r="FK156" s="1561"/>
      <c r="FL156" s="1561"/>
      <c r="FM156" s="1561"/>
      <c r="FN156" s="1561"/>
      <c r="FO156" s="1561"/>
      <c r="FP156" s="1561"/>
      <c r="FQ156" s="1561"/>
      <c r="FR156" s="1561"/>
      <c r="FS156" s="1561"/>
      <c r="FT156" s="1561"/>
      <c r="FU156" s="1561"/>
      <c r="FV156" s="1561"/>
      <c r="FW156" s="1561"/>
      <c r="FX156" s="1561"/>
      <c r="FY156" s="1561"/>
      <c r="FZ156" s="1561"/>
      <c r="GA156" s="1561"/>
      <c r="GB156" s="1561"/>
      <c r="GC156" s="1561"/>
      <c r="GD156" s="1561"/>
      <c r="GE156" s="1561"/>
      <c r="GF156" s="1561"/>
      <c r="GG156" s="1561"/>
      <c r="GH156" s="1561"/>
      <c r="GI156" s="1561"/>
      <c r="GJ156" s="1561"/>
      <c r="GK156" s="1561"/>
      <c r="GL156" s="1561"/>
      <c r="GM156" s="1561"/>
      <c r="GN156" s="1561"/>
      <c r="GO156" s="1561"/>
      <c r="GP156" s="1561"/>
      <c r="GQ156" s="1561"/>
      <c r="GR156" s="1561"/>
      <c r="GS156" s="1561"/>
      <c r="GT156" s="1561"/>
      <c r="GU156" s="1561"/>
      <c r="GV156" s="1561"/>
      <c r="GW156" s="1561"/>
      <c r="GX156" s="1561"/>
      <c r="GY156" s="1561"/>
      <c r="GZ156" s="1561"/>
      <c r="HA156" s="1561"/>
      <c r="HB156" s="1561"/>
      <c r="HC156" s="1561"/>
      <c r="HD156" s="1561"/>
      <c r="HE156" s="1561"/>
      <c r="HF156" s="1561"/>
      <c r="HG156" s="1561"/>
      <c r="HH156" s="1561"/>
      <c r="HI156" s="1561"/>
      <c r="HJ156" s="1561"/>
      <c r="HK156" s="1561"/>
      <c r="HL156" s="1561"/>
      <c r="HM156" s="1561"/>
      <c r="HN156" s="1561"/>
      <c r="HO156" s="1561"/>
      <c r="HP156" s="1561"/>
      <c r="HQ156" s="1561"/>
      <c r="HR156" s="1561"/>
      <c r="HS156" s="1561"/>
      <c r="HT156" s="1561"/>
      <c r="HU156" s="1561"/>
      <c r="HV156" s="1561"/>
      <c r="HW156" s="1561"/>
      <c r="HX156" s="1561"/>
      <c r="HY156" s="1561"/>
      <c r="HZ156" s="1561"/>
      <c r="IA156" s="1561"/>
      <c r="IB156" s="1561"/>
      <c r="IC156" s="1561"/>
      <c r="ID156" s="1561"/>
      <c r="IE156" s="1561"/>
      <c r="IF156" s="1561"/>
      <c r="IG156" s="1561"/>
      <c r="IH156" s="1561"/>
      <c r="II156" s="1561"/>
      <c r="IJ156" s="1561"/>
      <c r="IK156" s="1561"/>
      <c r="IL156" s="1561"/>
      <c r="IM156" s="1561"/>
      <c r="IN156" s="1561"/>
      <c r="IO156" s="1561"/>
      <c r="IP156" s="1561"/>
      <c r="IQ156" s="1561"/>
      <c r="IR156" s="1561"/>
      <c r="IS156" s="1561"/>
      <c r="IT156" s="1561"/>
      <c r="IU156" s="1561"/>
    </row>
    <row r="157" spans="1:255">
      <c r="A157" s="2183" t="s">
        <v>1406</v>
      </c>
      <c r="B157" s="1543"/>
      <c r="C157" s="1543"/>
      <c r="D157" s="1543"/>
      <c r="E157" s="1906"/>
      <c r="F157" s="1542"/>
      <c r="G157" s="1543"/>
      <c r="H157" s="1543"/>
      <c r="I157" s="1543"/>
      <c r="J157" s="1543"/>
      <c r="K157" s="1878"/>
      <c r="L157" s="1878"/>
      <c r="M157" s="1917" t="s">
        <v>1406</v>
      </c>
      <c r="N157" s="1542"/>
      <c r="O157" s="1878"/>
      <c r="P157" s="1878"/>
      <c r="Q157" s="1878"/>
      <c r="R157" s="1878">
        <f t="shared" si="2"/>
        <v>0</v>
      </c>
      <c r="S157" s="1917" t="s">
        <v>1406</v>
      </c>
      <c r="T157" s="1561"/>
      <c r="U157" s="1561"/>
      <c r="V157" s="1561"/>
      <c r="W157" s="1561"/>
      <c r="X157" s="1561"/>
      <c r="Y157" s="1561"/>
      <c r="Z157" s="1561"/>
      <c r="AA157" s="1561"/>
      <c r="AB157" s="1561"/>
      <c r="AC157" s="1561"/>
      <c r="AD157" s="1561"/>
      <c r="AE157" s="1561"/>
      <c r="AF157" s="1561"/>
      <c r="AG157" s="1561"/>
      <c r="AH157" s="1561"/>
      <c r="AI157" s="1561"/>
      <c r="AJ157" s="1561"/>
      <c r="AK157" s="1561"/>
      <c r="AL157" s="1561"/>
      <c r="AM157" s="1561"/>
      <c r="AN157" s="1561"/>
      <c r="AO157" s="1561"/>
      <c r="AP157" s="1561"/>
      <c r="AQ157" s="1561"/>
      <c r="AR157" s="1561"/>
      <c r="AS157" s="1561"/>
      <c r="AT157" s="1561"/>
      <c r="AU157" s="1561"/>
      <c r="AV157" s="1561"/>
      <c r="AW157" s="1561"/>
      <c r="AX157" s="1561"/>
      <c r="AY157" s="1561"/>
      <c r="AZ157" s="1561"/>
      <c r="BA157" s="1561"/>
      <c r="BB157" s="1561"/>
      <c r="BC157" s="1561"/>
      <c r="BD157" s="1561"/>
      <c r="BE157" s="1561"/>
      <c r="BF157" s="1561"/>
      <c r="BG157" s="1561"/>
      <c r="BH157" s="1561"/>
      <c r="BI157" s="1561"/>
      <c r="BJ157" s="1561"/>
      <c r="BK157" s="1561"/>
      <c r="BL157" s="1561"/>
      <c r="BM157" s="1561"/>
      <c r="BN157" s="1561"/>
      <c r="BO157" s="1561"/>
      <c r="BP157" s="1561"/>
      <c r="BQ157" s="1561"/>
      <c r="BR157" s="1561"/>
      <c r="BS157" s="1561"/>
      <c r="BT157" s="1561"/>
      <c r="BU157" s="1561"/>
      <c r="BV157" s="1561"/>
      <c r="BW157" s="1561"/>
      <c r="BX157" s="1561"/>
      <c r="BY157" s="1561"/>
      <c r="BZ157" s="1561"/>
      <c r="CA157" s="1561"/>
      <c r="CB157" s="1561"/>
      <c r="CC157" s="1561"/>
      <c r="CD157" s="1561"/>
      <c r="CE157" s="1561"/>
      <c r="CF157" s="1561"/>
      <c r="CG157" s="1561"/>
      <c r="CH157" s="1561"/>
      <c r="CI157" s="1561"/>
      <c r="CJ157" s="1561"/>
      <c r="CK157" s="1561"/>
      <c r="CL157" s="1561"/>
      <c r="CM157" s="1561"/>
      <c r="CN157" s="1561"/>
      <c r="CO157" s="1561"/>
      <c r="CP157" s="1561"/>
      <c r="CQ157" s="1561"/>
      <c r="CR157" s="1561"/>
      <c r="CS157" s="1561"/>
      <c r="CT157" s="1561"/>
      <c r="CU157" s="1561"/>
      <c r="CV157" s="1561"/>
      <c r="CW157" s="1561"/>
      <c r="CX157" s="1561"/>
      <c r="CY157" s="1561"/>
      <c r="CZ157" s="1561"/>
      <c r="DA157" s="1561"/>
      <c r="DB157" s="1561"/>
      <c r="DC157" s="1561"/>
      <c r="DD157" s="1561"/>
      <c r="DE157" s="1561"/>
      <c r="DF157" s="1561"/>
      <c r="DG157" s="1561"/>
      <c r="DH157" s="1561"/>
      <c r="DI157" s="1561"/>
      <c r="DJ157" s="1561"/>
      <c r="DK157" s="1561"/>
      <c r="DL157" s="1561"/>
      <c r="DM157" s="1561"/>
      <c r="DN157" s="1561"/>
      <c r="DO157" s="1561"/>
      <c r="DP157" s="1561"/>
      <c r="DQ157" s="1561"/>
      <c r="DR157" s="1561"/>
      <c r="DS157" s="1561"/>
      <c r="DT157" s="1561"/>
      <c r="DU157" s="1561"/>
      <c r="DV157" s="1561"/>
      <c r="DW157" s="1561"/>
      <c r="DX157" s="1561"/>
      <c r="DY157" s="1561"/>
      <c r="DZ157" s="1561"/>
      <c r="EA157" s="1561"/>
      <c r="EB157" s="1561"/>
      <c r="EC157" s="1561"/>
      <c r="ED157" s="1561"/>
      <c r="EE157" s="1561"/>
      <c r="EF157" s="1561"/>
      <c r="EG157" s="1561"/>
      <c r="EH157" s="1561"/>
      <c r="EI157" s="1561"/>
      <c r="EJ157" s="1561"/>
      <c r="EK157" s="1561"/>
      <c r="EL157" s="1561"/>
      <c r="EM157" s="1561"/>
      <c r="EN157" s="1561"/>
      <c r="EO157" s="1561"/>
      <c r="EP157" s="1561"/>
      <c r="EQ157" s="1561"/>
      <c r="ER157" s="1561"/>
      <c r="ES157" s="1561"/>
      <c r="ET157" s="1561"/>
      <c r="EU157" s="1561"/>
      <c r="EV157" s="1561"/>
      <c r="EW157" s="1561"/>
      <c r="EX157" s="1561"/>
      <c r="EY157" s="1561"/>
      <c r="EZ157" s="1561"/>
      <c r="FA157" s="1561"/>
      <c r="FB157" s="1561"/>
      <c r="FC157" s="1561"/>
      <c r="FD157" s="1561"/>
      <c r="FE157" s="1561"/>
      <c r="FF157" s="1561"/>
      <c r="FG157" s="1561"/>
      <c r="FH157" s="1561"/>
      <c r="FI157" s="1561"/>
      <c r="FJ157" s="1561"/>
      <c r="FK157" s="1561"/>
      <c r="FL157" s="1561"/>
      <c r="FM157" s="1561"/>
      <c r="FN157" s="1561"/>
      <c r="FO157" s="1561"/>
      <c r="FP157" s="1561"/>
      <c r="FQ157" s="1561"/>
      <c r="FR157" s="1561"/>
      <c r="FS157" s="1561"/>
      <c r="FT157" s="1561"/>
      <c r="FU157" s="1561"/>
      <c r="FV157" s="1561"/>
      <c r="FW157" s="1561"/>
      <c r="FX157" s="1561"/>
      <c r="FY157" s="1561"/>
      <c r="FZ157" s="1561"/>
      <c r="GA157" s="1561"/>
      <c r="GB157" s="1561"/>
      <c r="GC157" s="1561"/>
      <c r="GD157" s="1561"/>
      <c r="GE157" s="1561"/>
      <c r="GF157" s="1561"/>
      <c r="GG157" s="1561"/>
      <c r="GH157" s="1561"/>
      <c r="GI157" s="1561"/>
      <c r="GJ157" s="1561"/>
      <c r="GK157" s="1561"/>
      <c r="GL157" s="1561"/>
      <c r="GM157" s="1561"/>
      <c r="GN157" s="1561"/>
      <c r="GO157" s="1561"/>
      <c r="GP157" s="1561"/>
      <c r="GQ157" s="1561"/>
      <c r="GR157" s="1561"/>
      <c r="GS157" s="1561"/>
      <c r="GT157" s="1561"/>
      <c r="GU157" s="1561"/>
      <c r="GV157" s="1561"/>
      <c r="GW157" s="1561"/>
      <c r="GX157" s="1561"/>
      <c r="GY157" s="1561"/>
      <c r="GZ157" s="1561"/>
      <c r="HA157" s="1561"/>
      <c r="HB157" s="1561"/>
      <c r="HC157" s="1561"/>
      <c r="HD157" s="1561"/>
      <c r="HE157" s="1561"/>
      <c r="HF157" s="1561"/>
      <c r="HG157" s="1561"/>
      <c r="HH157" s="1561"/>
      <c r="HI157" s="1561"/>
      <c r="HJ157" s="1561"/>
      <c r="HK157" s="1561"/>
      <c r="HL157" s="1561"/>
      <c r="HM157" s="1561"/>
      <c r="HN157" s="1561"/>
      <c r="HO157" s="1561"/>
      <c r="HP157" s="1561"/>
      <c r="HQ157" s="1561"/>
      <c r="HR157" s="1561"/>
      <c r="HS157" s="1561"/>
      <c r="HT157" s="1561"/>
      <c r="HU157" s="1561"/>
      <c r="HV157" s="1561"/>
      <c r="HW157" s="1561"/>
      <c r="HX157" s="1561"/>
      <c r="HY157" s="1561"/>
      <c r="HZ157" s="1561"/>
      <c r="IA157" s="1561"/>
      <c r="IB157" s="1561"/>
      <c r="IC157" s="1561"/>
      <c r="ID157" s="1561"/>
      <c r="IE157" s="1561"/>
      <c r="IF157" s="1561"/>
      <c r="IG157" s="1561"/>
      <c r="IH157" s="1561"/>
      <c r="II157" s="1561"/>
      <c r="IJ157" s="1561"/>
      <c r="IK157" s="1561"/>
      <c r="IL157" s="1561"/>
      <c r="IM157" s="1561"/>
      <c r="IN157" s="1561"/>
      <c r="IO157" s="1561"/>
      <c r="IP157" s="1561"/>
      <c r="IQ157" s="1561"/>
      <c r="IR157" s="1561"/>
      <c r="IS157" s="1561"/>
      <c r="IT157" s="1561"/>
      <c r="IU157" s="1561"/>
    </row>
    <row r="158" spans="1:255">
      <c r="A158" s="2183" t="s">
        <v>1407</v>
      </c>
      <c r="B158" s="1543"/>
      <c r="C158" s="1543"/>
      <c r="D158" s="1543"/>
      <c r="E158" s="1906"/>
      <c r="F158" s="1542"/>
      <c r="G158" s="1543"/>
      <c r="H158" s="1543"/>
      <c r="I158" s="1543"/>
      <c r="J158" s="1543"/>
      <c r="K158" s="1878"/>
      <c r="L158" s="1878"/>
      <c r="M158" s="1917" t="s">
        <v>1407</v>
      </c>
      <c r="N158" s="1542"/>
      <c r="O158" s="1878"/>
      <c r="P158" s="1878"/>
      <c r="Q158" s="1878"/>
      <c r="R158" s="1878">
        <f t="shared" si="2"/>
        <v>0</v>
      </c>
      <c r="S158" s="1917" t="s">
        <v>1407</v>
      </c>
      <c r="T158" s="1561"/>
      <c r="U158" s="1561"/>
      <c r="V158" s="1561"/>
      <c r="W158" s="1561"/>
      <c r="X158" s="1561"/>
      <c r="Y158" s="1561"/>
      <c r="Z158" s="1561"/>
      <c r="AA158" s="1561"/>
      <c r="AB158" s="1561"/>
      <c r="AC158" s="1561"/>
      <c r="AD158" s="1561"/>
      <c r="AE158" s="1561"/>
      <c r="AF158" s="1561"/>
      <c r="AG158" s="1561"/>
      <c r="AH158" s="1561"/>
      <c r="AI158" s="1561"/>
      <c r="AJ158" s="1561"/>
      <c r="AK158" s="1561"/>
      <c r="AL158" s="1561"/>
      <c r="AM158" s="1561"/>
      <c r="AN158" s="1561"/>
      <c r="AO158" s="1561"/>
      <c r="AP158" s="1561"/>
      <c r="AQ158" s="1561"/>
      <c r="AR158" s="1561"/>
      <c r="AS158" s="1561"/>
      <c r="AT158" s="1561"/>
      <c r="AU158" s="1561"/>
      <c r="AV158" s="1561"/>
      <c r="AW158" s="1561"/>
      <c r="AX158" s="1561"/>
      <c r="AY158" s="1561"/>
      <c r="AZ158" s="1561"/>
      <c r="BA158" s="1561"/>
      <c r="BB158" s="1561"/>
      <c r="BC158" s="1561"/>
      <c r="BD158" s="1561"/>
      <c r="BE158" s="1561"/>
      <c r="BF158" s="1561"/>
      <c r="BG158" s="1561"/>
      <c r="BH158" s="1561"/>
      <c r="BI158" s="1561"/>
      <c r="BJ158" s="1561"/>
      <c r="BK158" s="1561"/>
      <c r="BL158" s="1561"/>
      <c r="BM158" s="1561"/>
      <c r="BN158" s="1561"/>
      <c r="BO158" s="1561"/>
      <c r="BP158" s="1561"/>
      <c r="BQ158" s="1561"/>
      <c r="BR158" s="1561"/>
      <c r="BS158" s="1561"/>
      <c r="BT158" s="1561"/>
      <c r="BU158" s="1561"/>
      <c r="BV158" s="1561"/>
      <c r="BW158" s="1561"/>
      <c r="BX158" s="1561"/>
      <c r="BY158" s="1561"/>
      <c r="BZ158" s="1561"/>
      <c r="CA158" s="1561"/>
      <c r="CB158" s="1561"/>
      <c r="CC158" s="1561"/>
      <c r="CD158" s="1561"/>
      <c r="CE158" s="1561"/>
      <c r="CF158" s="1561"/>
      <c r="CG158" s="1561"/>
      <c r="CH158" s="1561"/>
      <c r="CI158" s="1561"/>
      <c r="CJ158" s="1561"/>
      <c r="CK158" s="1561"/>
      <c r="CL158" s="1561"/>
      <c r="CM158" s="1561"/>
      <c r="CN158" s="1561"/>
      <c r="CO158" s="1561"/>
      <c r="CP158" s="1561"/>
      <c r="CQ158" s="1561"/>
      <c r="CR158" s="1561"/>
      <c r="CS158" s="1561"/>
      <c r="CT158" s="1561"/>
      <c r="CU158" s="1561"/>
      <c r="CV158" s="1561"/>
      <c r="CW158" s="1561"/>
      <c r="CX158" s="1561"/>
      <c r="CY158" s="1561"/>
      <c r="CZ158" s="1561"/>
      <c r="DA158" s="1561"/>
      <c r="DB158" s="1561"/>
      <c r="DC158" s="1561"/>
      <c r="DD158" s="1561"/>
      <c r="DE158" s="1561"/>
      <c r="DF158" s="1561"/>
      <c r="DG158" s="1561"/>
      <c r="DH158" s="1561"/>
      <c r="DI158" s="1561"/>
      <c r="DJ158" s="1561"/>
      <c r="DK158" s="1561"/>
      <c r="DL158" s="1561"/>
      <c r="DM158" s="1561"/>
      <c r="DN158" s="1561"/>
      <c r="DO158" s="1561"/>
      <c r="DP158" s="1561"/>
      <c r="DQ158" s="1561"/>
      <c r="DR158" s="1561"/>
      <c r="DS158" s="1561"/>
      <c r="DT158" s="1561"/>
      <c r="DU158" s="1561"/>
      <c r="DV158" s="1561"/>
      <c r="DW158" s="1561"/>
      <c r="DX158" s="1561"/>
      <c r="DY158" s="1561"/>
      <c r="DZ158" s="1561"/>
      <c r="EA158" s="1561"/>
      <c r="EB158" s="1561"/>
      <c r="EC158" s="1561"/>
      <c r="ED158" s="1561"/>
      <c r="EE158" s="1561"/>
      <c r="EF158" s="1561"/>
      <c r="EG158" s="1561"/>
      <c r="EH158" s="1561"/>
      <c r="EI158" s="1561"/>
      <c r="EJ158" s="1561"/>
      <c r="EK158" s="1561"/>
      <c r="EL158" s="1561"/>
      <c r="EM158" s="1561"/>
      <c r="EN158" s="1561"/>
      <c r="EO158" s="1561"/>
      <c r="EP158" s="1561"/>
      <c r="EQ158" s="1561"/>
      <c r="ER158" s="1561"/>
      <c r="ES158" s="1561"/>
      <c r="ET158" s="1561"/>
      <c r="EU158" s="1561"/>
      <c r="EV158" s="1561"/>
      <c r="EW158" s="1561"/>
      <c r="EX158" s="1561"/>
      <c r="EY158" s="1561"/>
      <c r="EZ158" s="1561"/>
      <c r="FA158" s="1561"/>
      <c r="FB158" s="1561"/>
      <c r="FC158" s="1561"/>
      <c r="FD158" s="1561"/>
      <c r="FE158" s="1561"/>
      <c r="FF158" s="1561"/>
      <c r="FG158" s="1561"/>
      <c r="FH158" s="1561"/>
      <c r="FI158" s="1561"/>
      <c r="FJ158" s="1561"/>
      <c r="FK158" s="1561"/>
      <c r="FL158" s="1561"/>
      <c r="FM158" s="1561"/>
      <c r="FN158" s="1561"/>
      <c r="FO158" s="1561"/>
      <c r="FP158" s="1561"/>
      <c r="FQ158" s="1561"/>
      <c r="FR158" s="1561"/>
      <c r="FS158" s="1561"/>
      <c r="FT158" s="1561"/>
      <c r="FU158" s="1561"/>
      <c r="FV158" s="1561"/>
      <c r="FW158" s="1561"/>
      <c r="FX158" s="1561"/>
      <c r="FY158" s="1561"/>
      <c r="FZ158" s="1561"/>
      <c r="GA158" s="1561"/>
      <c r="GB158" s="1561"/>
      <c r="GC158" s="1561"/>
      <c r="GD158" s="1561"/>
      <c r="GE158" s="1561"/>
      <c r="GF158" s="1561"/>
      <c r="GG158" s="1561"/>
      <c r="GH158" s="1561"/>
      <c r="GI158" s="1561"/>
      <c r="GJ158" s="1561"/>
      <c r="GK158" s="1561"/>
      <c r="GL158" s="1561"/>
      <c r="GM158" s="1561"/>
      <c r="GN158" s="1561"/>
      <c r="GO158" s="1561"/>
      <c r="GP158" s="1561"/>
      <c r="GQ158" s="1561"/>
      <c r="GR158" s="1561"/>
      <c r="GS158" s="1561"/>
      <c r="GT158" s="1561"/>
      <c r="GU158" s="1561"/>
      <c r="GV158" s="1561"/>
      <c r="GW158" s="1561"/>
      <c r="GX158" s="1561"/>
      <c r="GY158" s="1561"/>
      <c r="GZ158" s="1561"/>
      <c r="HA158" s="1561"/>
      <c r="HB158" s="1561"/>
      <c r="HC158" s="1561"/>
      <c r="HD158" s="1561"/>
      <c r="HE158" s="1561"/>
      <c r="HF158" s="1561"/>
      <c r="HG158" s="1561"/>
      <c r="HH158" s="1561"/>
      <c r="HI158" s="1561"/>
      <c r="HJ158" s="1561"/>
      <c r="HK158" s="1561"/>
      <c r="HL158" s="1561"/>
      <c r="HM158" s="1561"/>
      <c r="HN158" s="1561"/>
      <c r="HO158" s="1561"/>
      <c r="HP158" s="1561"/>
      <c r="HQ158" s="1561"/>
      <c r="HR158" s="1561"/>
      <c r="HS158" s="1561"/>
      <c r="HT158" s="1561"/>
      <c r="HU158" s="1561"/>
      <c r="HV158" s="1561"/>
      <c r="HW158" s="1561"/>
      <c r="HX158" s="1561"/>
      <c r="HY158" s="1561"/>
      <c r="HZ158" s="1561"/>
      <c r="IA158" s="1561"/>
      <c r="IB158" s="1561"/>
      <c r="IC158" s="1561"/>
      <c r="ID158" s="1561"/>
      <c r="IE158" s="1561"/>
      <c r="IF158" s="1561"/>
      <c r="IG158" s="1561"/>
      <c r="IH158" s="1561"/>
      <c r="II158" s="1561"/>
      <c r="IJ158" s="1561"/>
      <c r="IK158" s="1561"/>
      <c r="IL158" s="1561"/>
      <c r="IM158" s="1561"/>
      <c r="IN158" s="1561"/>
      <c r="IO158" s="1561"/>
      <c r="IP158" s="1561"/>
      <c r="IQ158" s="1561"/>
      <c r="IR158" s="1561"/>
      <c r="IS158" s="1561"/>
      <c r="IT158" s="1561"/>
      <c r="IU158" s="1561"/>
    </row>
    <row r="159" spans="1:255">
      <c r="A159" s="2183" t="s">
        <v>1745</v>
      </c>
      <c r="B159" s="1543"/>
      <c r="C159" s="1543"/>
      <c r="D159" s="1543"/>
      <c r="E159" s="1906"/>
      <c r="F159" s="1542"/>
      <c r="G159" s="1543"/>
      <c r="H159" s="1543"/>
      <c r="I159" s="1543"/>
      <c r="J159" s="1543"/>
      <c r="K159" s="1878"/>
      <c r="L159" s="1878"/>
      <c r="M159" s="1917" t="s">
        <v>1745</v>
      </c>
      <c r="N159" s="1542"/>
      <c r="O159" s="1878"/>
      <c r="P159" s="1878"/>
      <c r="Q159" s="1878"/>
      <c r="R159" s="1878">
        <f t="shared" si="2"/>
        <v>0</v>
      </c>
      <c r="S159" s="1917" t="s">
        <v>1745</v>
      </c>
      <c r="T159" s="1561"/>
      <c r="U159" s="1561"/>
      <c r="V159" s="1561"/>
      <c r="W159" s="1561"/>
      <c r="X159" s="1561"/>
      <c r="Y159" s="1561"/>
      <c r="Z159" s="1561"/>
      <c r="AA159" s="1561"/>
      <c r="AB159" s="1561"/>
      <c r="AC159" s="1561"/>
      <c r="AD159" s="1561"/>
      <c r="AE159" s="1561"/>
      <c r="AF159" s="1561"/>
      <c r="AG159" s="1561"/>
      <c r="AH159" s="1561"/>
      <c r="AI159" s="1561"/>
      <c r="AJ159" s="1561"/>
      <c r="AK159" s="1561"/>
      <c r="AL159" s="1561"/>
      <c r="AM159" s="1561"/>
      <c r="AN159" s="1561"/>
      <c r="AO159" s="1561"/>
      <c r="AP159" s="1561"/>
      <c r="AQ159" s="1561"/>
      <c r="AR159" s="1561"/>
      <c r="AS159" s="1561"/>
      <c r="AT159" s="1561"/>
      <c r="AU159" s="1561"/>
      <c r="AV159" s="1561"/>
      <c r="AW159" s="1561"/>
      <c r="AX159" s="1561"/>
      <c r="AY159" s="1561"/>
      <c r="AZ159" s="1561"/>
      <c r="BA159" s="1561"/>
      <c r="BB159" s="1561"/>
      <c r="BC159" s="1561"/>
      <c r="BD159" s="1561"/>
      <c r="BE159" s="1561"/>
      <c r="BF159" s="1561"/>
      <c r="BG159" s="1561"/>
      <c r="BH159" s="1561"/>
      <c r="BI159" s="1561"/>
      <c r="BJ159" s="1561"/>
      <c r="BK159" s="1561"/>
      <c r="BL159" s="1561"/>
      <c r="BM159" s="1561"/>
      <c r="BN159" s="1561"/>
      <c r="BO159" s="1561"/>
      <c r="BP159" s="1561"/>
      <c r="BQ159" s="1561"/>
      <c r="BR159" s="1561"/>
      <c r="BS159" s="1561"/>
      <c r="BT159" s="1561"/>
      <c r="BU159" s="1561"/>
      <c r="BV159" s="1561"/>
      <c r="BW159" s="1561"/>
      <c r="BX159" s="1561"/>
      <c r="BY159" s="1561"/>
      <c r="BZ159" s="1561"/>
      <c r="CA159" s="1561"/>
      <c r="CB159" s="1561"/>
      <c r="CC159" s="1561"/>
      <c r="CD159" s="1561"/>
      <c r="CE159" s="1561"/>
      <c r="CF159" s="1561"/>
      <c r="CG159" s="1561"/>
      <c r="CH159" s="1561"/>
      <c r="CI159" s="1561"/>
      <c r="CJ159" s="1561"/>
      <c r="CK159" s="1561"/>
      <c r="CL159" s="1561"/>
      <c r="CM159" s="1561"/>
      <c r="CN159" s="1561"/>
      <c r="CO159" s="1561"/>
      <c r="CP159" s="1561"/>
      <c r="CQ159" s="1561"/>
      <c r="CR159" s="1561"/>
      <c r="CS159" s="1561"/>
      <c r="CT159" s="1561"/>
      <c r="CU159" s="1561"/>
      <c r="CV159" s="1561"/>
      <c r="CW159" s="1561"/>
      <c r="CX159" s="1561"/>
      <c r="CY159" s="1561"/>
      <c r="CZ159" s="1561"/>
      <c r="DA159" s="1561"/>
      <c r="DB159" s="1561"/>
      <c r="DC159" s="1561"/>
      <c r="DD159" s="1561"/>
      <c r="DE159" s="1561"/>
      <c r="DF159" s="1561"/>
      <c r="DG159" s="1561"/>
      <c r="DH159" s="1561"/>
      <c r="DI159" s="1561"/>
      <c r="DJ159" s="1561"/>
      <c r="DK159" s="1561"/>
      <c r="DL159" s="1561"/>
      <c r="DM159" s="1561"/>
      <c r="DN159" s="1561"/>
      <c r="DO159" s="1561"/>
      <c r="DP159" s="1561"/>
      <c r="DQ159" s="1561"/>
      <c r="DR159" s="1561"/>
      <c r="DS159" s="1561"/>
      <c r="DT159" s="1561"/>
      <c r="DU159" s="1561"/>
      <c r="DV159" s="1561"/>
      <c r="DW159" s="1561"/>
      <c r="DX159" s="1561"/>
      <c r="DY159" s="1561"/>
      <c r="DZ159" s="1561"/>
      <c r="EA159" s="1561"/>
      <c r="EB159" s="1561"/>
      <c r="EC159" s="1561"/>
      <c r="ED159" s="1561"/>
      <c r="EE159" s="1561"/>
      <c r="EF159" s="1561"/>
      <c r="EG159" s="1561"/>
      <c r="EH159" s="1561"/>
      <c r="EI159" s="1561"/>
      <c r="EJ159" s="1561"/>
      <c r="EK159" s="1561"/>
      <c r="EL159" s="1561"/>
      <c r="EM159" s="1561"/>
      <c r="EN159" s="1561"/>
      <c r="EO159" s="1561"/>
      <c r="EP159" s="1561"/>
      <c r="EQ159" s="1561"/>
      <c r="ER159" s="1561"/>
      <c r="ES159" s="1561"/>
      <c r="ET159" s="1561"/>
      <c r="EU159" s="1561"/>
      <c r="EV159" s="1561"/>
      <c r="EW159" s="1561"/>
      <c r="EX159" s="1561"/>
      <c r="EY159" s="1561"/>
      <c r="EZ159" s="1561"/>
      <c r="FA159" s="1561"/>
      <c r="FB159" s="1561"/>
      <c r="FC159" s="1561"/>
      <c r="FD159" s="1561"/>
      <c r="FE159" s="1561"/>
      <c r="FF159" s="1561"/>
      <c r="FG159" s="1561"/>
      <c r="FH159" s="1561"/>
      <c r="FI159" s="1561"/>
      <c r="FJ159" s="1561"/>
      <c r="FK159" s="1561"/>
      <c r="FL159" s="1561"/>
      <c r="FM159" s="1561"/>
      <c r="FN159" s="1561"/>
      <c r="FO159" s="1561"/>
      <c r="FP159" s="1561"/>
      <c r="FQ159" s="1561"/>
      <c r="FR159" s="1561"/>
      <c r="FS159" s="1561"/>
      <c r="FT159" s="1561"/>
      <c r="FU159" s="1561"/>
      <c r="FV159" s="1561"/>
      <c r="FW159" s="1561"/>
      <c r="FX159" s="1561"/>
      <c r="FY159" s="1561"/>
      <c r="FZ159" s="1561"/>
      <c r="GA159" s="1561"/>
      <c r="GB159" s="1561"/>
      <c r="GC159" s="1561"/>
      <c r="GD159" s="1561"/>
      <c r="GE159" s="1561"/>
      <c r="GF159" s="1561"/>
      <c r="GG159" s="1561"/>
      <c r="GH159" s="1561"/>
      <c r="GI159" s="1561"/>
      <c r="GJ159" s="1561"/>
      <c r="GK159" s="1561"/>
      <c r="GL159" s="1561"/>
      <c r="GM159" s="1561"/>
      <c r="GN159" s="1561"/>
      <c r="GO159" s="1561"/>
      <c r="GP159" s="1561"/>
      <c r="GQ159" s="1561"/>
      <c r="GR159" s="1561"/>
      <c r="GS159" s="1561"/>
      <c r="GT159" s="1561"/>
      <c r="GU159" s="1561"/>
      <c r="GV159" s="1561"/>
      <c r="GW159" s="1561"/>
      <c r="GX159" s="1561"/>
      <c r="GY159" s="1561"/>
      <c r="GZ159" s="1561"/>
      <c r="HA159" s="1561"/>
      <c r="HB159" s="1561"/>
      <c r="HC159" s="1561"/>
      <c r="HD159" s="1561"/>
      <c r="HE159" s="1561"/>
      <c r="HF159" s="1561"/>
      <c r="HG159" s="1561"/>
      <c r="HH159" s="1561"/>
      <c r="HI159" s="1561"/>
      <c r="HJ159" s="1561"/>
      <c r="HK159" s="1561"/>
      <c r="HL159" s="1561"/>
      <c r="HM159" s="1561"/>
      <c r="HN159" s="1561"/>
      <c r="HO159" s="1561"/>
      <c r="HP159" s="1561"/>
      <c r="HQ159" s="1561"/>
      <c r="HR159" s="1561"/>
      <c r="HS159" s="1561"/>
      <c r="HT159" s="1561"/>
      <c r="HU159" s="1561"/>
      <c r="HV159" s="1561"/>
      <c r="HW159" s="1561"/>
      <c r="HX159" s="1561"/>
      <c r="HY159" s="1561"/>
      <c r="HZ159" s="1561"/>
      <c r="IA159" s="1561"/>
      <c r="IB159" s="1561"/>
      <c r="IC159" s="1561"/>
      <c r="ID159" s="1561"/>
      <c r="IE159" s="1561"/>
      <c r="IF159" s="1561"/>
      <c r="IG159" s="1561"/>
      <c r="IH159" s="1561"/>
      <c r="II159" s="1561"/>
      <c r="IJ159" s="1561"/>
      <c r="IK159" s="1561"/>
      <c r="IL159" s="1561"/>
      <c r="IM159" s="1561"/>
      <c r="IN159" s="1561"/>
      <c r="IO159" s="1561"/>
      <c r="IP159" s="1561"/>
      <c r="IQ159" s="1561"/>
      <c r="IR159" s="1561"/>
      <c r="IS159" s="1561"/>
      <c r="IT159" s="1561"/>
      <c r="IU159" s="1561"/>
    </row>
    <row r="160" spans="1:255">
      <c r="A160" s="2183" t="s">
        <v>1746</v>
      </c>
      <c r="B160" s="1543"/>
      <c r="C160" s="1543"/>
      <c r="D160" s="1543"/>
      <c r="E160" s="1906"/>
      <c r="F160" s="1542"/>
      <c r="G160" s="1543"/>
      <c r="H160" s="1543"/>
      <c r="I160" s="1543"/>
      <c r="J160" s="1543"/>
      <c r="K160" s="1878"/>
      <c r="L160" s="1878"/>
      <c r="M160" s="1917" t="s">
        <v>1746</v>
      </c>
      <c r="N160" s="1542"/>
      <c r="O160" s="1878"/>
      <c r="P160" s="1878"/>
      <c r="Q160" s="1878"/>
      <c r="R160" s="1878">
        <f t="shared" si="2"/>
        <v>0</v>
      </c>
      <c r="S160" s="1917" t="s">
        <v>1746</v>
      </c>
      <c r="T160" s="1561"/>
      <c r="U160" s="1561"/>
      <c r="V160" s="1561"/>
      <c r="W160" s="1561"/>
      <c r="X160" s="1561"/>
      <c r="Y160" s="1561"/>
      <c r="Z160" s="1561"/>
      <c r="AA160" s="1561"/>
      <c r="AB160" s="1561"/>
      <c r="AC160" s="1561"/>
      <c r="AD160" s="1561"/>
      <c r="AE160" s="1561"/>
      <c r="AF160" s="1561"/>
      <c r="AG160" s="1561"/>
      <c r="AH160" s="1561"/>
      <c r="AI160" s="1561"/>
      <c r="AJ160" s="1561"/>
      <c r="AK160" s="1561"/>
      <c r="AL160" s="1561"/>
      <c r="AM160" s="1561"/>
      <c r="AN160" s="1561"/>
      <c r="AO160" s="1561"/>
      <c r="AP160" s="1561"/>
      <c r="AQ160" s="1561"/>
      <c r="AR160" s="1561"/>
      <c r="AS160" s="1561"/>
      <c r="AT160" s="1561"/>
      <c r="AU160" s="1561"/>
      <c r="AV160" s="1561"/>
      <c r="AW160" s="1561"/>
      <c r="AX160" s="1561"/>
      <c r="AY160" s="1561"/>
      <c r="AZ160" s="1561"/>
      <c r="BA160" s="1561"/>
      <c r="BB160" s="1561"/>
      <c r="BC160" s="1561"/>
      <c r="BD160" s="1561"/>
      <c r="BE160" s="1561"/>
      <c r="BF160" s="1561"/>
      <c r="BG160" s="1561"/>
      <c r="BH160" s="1561"/>
      <c r="BI160" s="1561"/>
      <c r="BJ160" s="1561"/>
      <c r="BK160" s="1561"/>
      <c r="BL160" s="1561"/>
      <c r="BM160" s="1561"/>
      <c r="BN160" s="1561"/>
      <c r="BO160" s="1561"/>
      <c r="BP160" s="1561"/>
      <c r="BQ160" s="1561"/>
      <c r="BR160" s="1561"/>
      <c r="BS160" s="1561"/>
      <c r="BT160" s="1561"/>
      <c r="BU160" s="1561"/>
      <c r="BV160" s="1561"/>
      <c r="BW160" s="1561"/>
      <c r="BX160" s="1561"/>
      <c r="BY160" s="1561"/>
      <c r="BZ160" s="1561"/>
      <c r="CA160" s="1561"/>
      <c r="CB160" s="1561"/>
      <c r="CC160" s="1561"/>
      <c r="CD160" s="1561"/>
      <c r="CE160" s="1561"/>
      <c r="CF160" s="1561"/>
      <c r="CG160" s="1561"/>
      <c r="CH160" s="1561"/>
      <c r="CI160" s="1561"/>
      <c r="CJ160" s="1561"/>
      <c r="CK160" s="1561"/>
      <c r="CL160" s="1561"/>
      <c r="CM160" s="1561"/>
      <c r="CN160" s="1561"/>
      <c r="CO160" s="1561"/>
      <c r="CP160" s="1561"/>
      <c r="CQ160" s="1561"/>
      <c r="CR160" s="1561"/>
      <c r="CS160" s="1561"/>
      <c r="CT160" s="1561"/>
      <c r="CU160" s="1561"/>
      <c r="CV160" s="1561"/>
      <c r="CW160" s="1561"/>
      <c r="CX160" s="1561"/>
      <c r="CY160" s="1561"/>
      <c r="CZ160" s="1561"/>
      <c r="DA160" s="1561"/>
      <c r="DB160" s="1561"/>
      <c r="DC160" s="1561"/>
      <c r="DD160" s="1561"/>
      <c r="DE160" s="1561"/>
      <c r="DF160" s="1561"/>
      <c r="DG160" s="1561"/>
      <c r="DH160" s="1561"/>
      <c r="DI160" s="1561"/>
      <c r="DJ160" s="1561"/>
      <c r="DK160" s="1561"/>
      <c r="DL160" s="1561"/>
      <c r="DM160" s="1561"/>
      <c r="DN160" s="1561"/>
      <c r="DO160" s="1561"/>
      <c r="DP160" s="1561"/>
      <c r="DQ160" s="1561"/>
      <c r="DR160" s="1561"/>
      <c r="DS160" s="1561"/>
      <c r="DT160" s="1561"/>
      <c r="DU160" s="1561"/>
      <c r="DV160" s="1561"/>
      <c r="DW160" s="1561"/>
      <c r="DX160" s="1561"/>
      <c r="DY160" s="1561"/>
      <c r="DZ160" s="1561"/>
      <c r="EA160" s="1561"/>
      <c r="EB160" s="1561"/>
      <c r="EC160" s="1561"/>
      <c r="ED160" s="1561"/>
      <c r="EE160" s="1561"/>
      <c r="EF160" s="1561"/>
      <c r="EG160" s="1561"/>
      <c r="EH160" s="1561"/>
      <c r="EI160" s="1561"/>
      <c r="EJ160" s="1561"/>
      <c r="EK160" s="1561"/>
      <c r="EL160" s="1561"/>
      <c r="EM160" s="1561"/>
      <c r="EN160" s="1561"/>
      <c r="EO160" s="1561"/>
      <c r="EP160" s="1561"/>
      <c r="EQ160" s="1561"/>
      <c r="ER160" s="1561"/>
      <c r="ES160" s="1561"/>
      <c r="ET160" s="1561"/>
      <c r="EU160" s="1561"/>
      <c r="EV160" s="1561"/>
      <c r="EW160" s="1561"/>
      <c r="EX160" s="1561"/>
      <c r="EY160" s="1561"/>
      <c r="EZ160" s="1561"/>
      <c r="FA160" s="1561"/>
      <c r="FB160" s="1561"/>
      <c r="FC160" s="1561"/>
      <c r="FD160" s="1561"/>
      <c r="FE160" s="1561"/>
      <c r="FF160" s="1561"/>
      <c r="FG160" s="1561"/>
      <c r="FH160" s="1561"/>
      <c r="FI160" s="1561"/>
      <c r="FJ160" s="1561"/>
      <c r="FK160" s="1561"/>
      <c r="FL160" s="1561"/>
      <c r="FM160" s="1561"/>
      <c r="FN160" s="1561"/>
      <c r="FO160" s="1561"/>
      <c r="FP160" s="1561"/>
      <c r="FQ160" s="1561"/>
      <c r="FR160" s="1561"/>
      <c r="FS160" s="1561"/>
      <c r="FT160" s="1561"/>
      <c r="FU160" s="1561"/>
      <c r="FV160" s="1561"/>
      <c r="FW160" s="1561"/>
      <c r="FX160" s="1561"/>
      <c r="FY160" s="1561"/>
      <c r="FZ160" s="1561"/>
      <c r="GA160" s="1561"/>
      <c r="GB160" s="1561"/>
      <c r="GC160" s="1561"/>
      <c r="GD160" s="1561"/>
      <c r="GE160" s="1561"/>
      <c r="GF160" s="1561"/>
      <c r="GG160" s="1561"/>
      <c r="GH160" s="1561"/>
      <c r="GI160" s="1561"/>
      <c r="GJ160" s="1561"/>
      <c r="GK160" s="1561"/>
      <c r="GL160" s="1561"/>
      <c r="GM160" s="1561"/>
      <c r="GN160" s="1561"/>
      <c r="GO160" s="1561"/>
      <c r="GP160" s="1561"/>
      <c r="GQ160" s="1561"/>
      <c r="GR160" s="1561"/>
      <c r="GS160" s="1561"/>
      <c r="GT160" s="1561"/>
      <c r="GU160" s="1561"/>
      <c r="GV160" s="1561"/>
      <c r="GW160" s="1561"/>
      <c r="GX160" s="1561"/>
      <c r="GY160" s="1561"/>
      <c r="GZ160" s="1561"/>
      <c r="HA160" s="1561"/>
      <c r="HB160" s="1561"/>
      <c r="HC160" s="1561"/>
      <c r="HD160" s="1561"/>
      <c r="HE160" s="1561"/>
      <c r="HF160" s="1561"/>
      <c r="HG160" s="1561"/>
      <c r="HH160" s="1561"/>
      <c r="HI160" s="1561"/>
      <c r="HJ160" s="1561"/>
      <c r="HK160" s="1561"/>
      <c r="HL160" s="1561"/>
      <c r="HM160" s="1561"/>
      <c r="HN160" s="1561"/>
      <c r="HO160" s="1561"/>
      <c r="HP160" s="1561"/>
      <c r="HQ160" s="1561"/>
      <c r="HR160" s="1561"/>
      <c r="HS160" s="1561"/>
      <c r="HT160" s="1561"/>
      <c r="HU160" s="1561"/>
      <c r="HV160" s="1561"/>
      <c r="HW160" s="1561"/>
      <c r="HX160" s="1561"/>
      <c r="HY160" s="1561"/>
      <c r="HZ160" s="1561"/>
      <c r="IA160" s="1561"/>
      <c r="IB160" s="1561"/>
      <c r="IC160" s="1561"/>
      <c r="ID160" s="1561"/>
      <c r="IE160" s="1561"/>
      <c r="IF160" s="1561"/>
      <c r="IG160" s="1561"/>
      <c r="IH160" s="1561"/>
      <c r="II160" s="1561"/>
      <c r="IJ160" s="1561"/>
      <c r="IK160" s="1561"/>
      <c r="IL160" s="1561"/>
      <c r="IM160" s="1561"/>
      <c r="IN160" s="1561"/>
      <c r="IO160" s="1561"/>
      <c r="IP160" s="1561"/>
      <c r="IQ160" s="1561"/>
      <c r="IR160" s="1561"/>
      <c r="IS160" s="1561"/>
      <c r="IT160" s="1561"/>
      <c r="IU160" s="1561"/>
    </row>
    <row r="161" spans="1:255">
      <c r="A161" s="2183">
        <v>12</v>
      </c>
      <c r="B161" s="1543"/>
      <c r="C161" s="1543"/>
      <c r="D161" s="1543"/>
      <c r="E161" s="1906"/>
      <c r="F161" s="1542"/>
      <c r="G161" s="1543"/>
      <c r="H161" s="1543"/>
      <c r="I161" s="1543"/>
      <c r="J161" s="1543"/>
      <c r="K161" s="1878"/>
      <c r="L161" s="1878"/>
      <c r="M161" s="1917">
        <v>12</v>
      </c>
      <c r="N161" s="1542"/>
      <c r="O161" s="1878"/>
      <c r="P161" s="1878"/>
      <c r="Q161" s="1878"/>
      <c r="R161" s="1878">
        <f t="shared" si="2"/>
        <v>0</v>
      </c>
      <c r="S161" s="1917">
        <v>12</v>
      </c>
      <c r="T161" s="1561"/>
      <c r="U161" s="1561"/>
      <c r="V161" s="1561"/>
      <c r="W161" s="1561"/>
      <c r="X161" s="1561"/>
      <c r="Y161" s="1561"/>
      <c r="Z161" s="1561"/>
      <c r="AA161" s="1561"/>
      <c r="AB161" s="1561"/>
      <c r="AC161" s="1561"/>
      <c r="AD161" s="1561"/>
      <c r="AE161" s="1561"/>
      <c r="AF161" s="1561"/>
      <c r="AG161" s="1561"/>
      <c r="AH161" s="1561"/>
      <c r="AI161" s="1561"/>
      <c r="AJ161" s="1561"/>
      <c r="AK161" s="1561"/>
      <c r="AL161" s="1561"/>
      <c r="AM161" s="1561"/>
      <c r="AN161" s="1561"/>
      <c r="AO161" s="1561"/>
      <c r="AP161" s="1561"/>
      <c r="AQ161" s="1561"/>
      <c r="AR161" s="1561"/>
      <c r="AS161" s="1561"/>
      <c r="AT161" s="1561"/>
      <c r="AU161" s="1561"/>
      <c r="AV161" s="1561"/>
      <c r="AW161" s="1561"/>
      <c r="AX161" s="1561"/>
      <c r="AY161" s="1561"/>
      <c r="AZ161" s="1561"/>
      <c r="BA161" s="1561"/>
      <c r="BB161" s="1561"/>
      <c r="BC161" s="1561"/>
      <c r="BD161" s="1561"/>
      <c r="BE161" s="1561"/>
      <c r="BF161" s="1561"/>
      <c r="BG161" s="1561"/>
      <c r="BH161" s="1561"/>
      <c r="BI161" s="1561"/>
      <c r="BJ161" s="1561"/>
      <c r="BK161" s="1561"/>
      <c r="BL161" s="1561"/>
      <c r="BM161" s="1561"/>
      <c r="BN161" s="1561"/>
      <c r="BO161" s="1561"/>
      <c r="BP161" s="1561"/>
      <c r="BQ161" s="1561"/>
      <c r="BR161" s="1561"/>
      <c r="BS161" s="1561"/>
      <c r="BT161" s="1561"/>
      <c r="BU161" s="1561"/>
      <c r="BV161" s="1561"/>
      <c r="BW161" s="1561"/>
      <c r="BX161" s="1561"/>
      <c r="BY161" s="1561"/>
      <c r="BZ161" s="1561"/>
      <c r="CA161" s="1561"/>
      <c r="CB161" s="1561"/>
      <c r="CC161" s="1561"/>
      <c r="CD161" s="1561"/>
      <c r="CE161" s="1561"/>
      <c r="CF161" s="1561"/>
      <c r="CG161" s="1561"/>
      <c r="CH161" s="1561"/>
      <c r="CI161" s="1561"/>
      <c r="CJ161" s="1561"/>
      <c r="CK161" s="1561"/>
      <c r="CL161" s="1561"/>
      <c r="CM161" s="1561"/>
      <c r="CN161" s="1561"/>
      <c r="CO161" s="1561"/>
      <c r="CP161" s="1561"/>
      <c r="CQ161" s="1561"/>
      <c r="CR161" s="1561"/>
      <c r="CS161" s="1561"/>
      <c r="CT161" s="1561"/>
      <c r="CU161" s="1561"/>
      <c r="CV161" s="1561"/>
      <c r="CW161" s="1561"/>
      <c r="CX161" s="1561"/>
      <c r="CY161" s="1561"/>
      <c r="CZ161" s="1561"/>
      <c r="DA161" s="1561"/>
      <c r="DB161" s="1561"/>
      <c r="DC161" s="1561"/>
      <c r="DD161" s="1561"/>
      <c r="DE161" s="1561"/>
      <c r="DF161" s="1561"/>
      <c r="DG161" s="1561"/>
      <c r="DH161" s="1561"/>
      <c r="DI161" s="1561"/>
      <c r="DJ161" s="1561"/>
      <c r="DK161" s="1561"/>
      <c r="DL161" s="1561"/>
      <c r="DM161" s="1561"/>
      <c r="DN161" s="1561"/>
      <c r="DO161" s="1561"/>
      <c r="DP161" s="1561"/>
      <c r="DQ161" s="1561"/>
      <c r="DR161" s="1561"/>
      <c r="DS161" s="1561"/>
      <c r="DT161" s="1561"/>
      <c r="DU161" s="1561"/>
      <c r="DV161" s="1561"/>
      <c r="DW161" s="1561"/>
      <c r="DX161" s="1561"/>
      <c r="DY161" s="1561"/>
      <c r="DZ161" s="1561"/>
      <c r="EA161" s="1561"/>
      <c r="EB161" s="1561"/>
      <c r="EC161" s="1561"/>
      <c r="ED161" s="1561"/>
      <c r="EE161" s="1561"/>
      <c r="EF161" s="1561"/>
      <c r="EG161" s="1561"/>
      <c r="EH161" s="1561"/>
      <c r="EI161" s="1561"/>
      <c r="EJ161" s="1561"/>
      <c r="EK161" s="1561"/>
      <c r="EL161" s="1561"/>
      <c r="EM161" s="1561"/>
      <c r="EN161" s="1561"/>
      <c r="EO161" s="1561"/>
      <c r="EP161" s="1561"/>
      <c r="EQ161" s="1561"/>
      <c r="ER161" s="1561"/>
      <c r="ES161" s="1561"/>
      <c r="ET161" s="1561"/>
      <c r="EU161" s="1561"/>
      <c r="EV161" s="1561"/>
      <c r="EW161" s="1561"/>
      <c r="EX161" s="1561"/>
      <c r="EY161" s="1561"/>
      <c r="EZ161" s="1561"/>
      <c r="FA161" s="1561"/>
      <c r="FB161" s="1561"/>
      <c r="FC161" s="1561"/>
      <c r="FD161" s="1561"/>
      <c r="FE161" s="1561"/>
      <c r="FF161" s="1561"/>
      <c r="FG161" s="1561"/>
      <c r="FH161" s="1561"/>
      <c r="FI161" s="1561"/>
      <c r="FJ161" s="1561"/>
      <c r="FK161" s="1561"/>
      <c r="FL161" s="1561"/>
      <c r="FM161" s="1561"/>
      <c r="FN161" s="1561"/>
      <c r="FO161" s="1561"/>
      <c r="FP161" s="1561"/>
      <c r="FQ161" s="1561"/>
      <c r="FR161" s="1561"/>
      <c r="FS161" s="1561"/>
      <c r="FT161" s="1561"/>
      <c r="FU161" s="1561"/>
      <c r="FV161" s="1561"/>
      <c r="FW161" s="1561"/>
      <c r="FX161" s="1561"/>
      <c r="FY161" s="1561"/>
      <c r="FZ161" s="1561"/>
      <c r="GA161" s="1561"/>
      <c r="GB161" s="1561"/>
      <c r="GC161" s="1561"/>
      <c r="GD161" s="1561"/>
      <c r="GE161" s="1561"/>
      <c r="GF161" s="1561"/>
      <c r="GG161" s="1561"/>
      <c r="GH161" s="1561"/>
      <c r="GI161" s="1561"/>
      <c r="GJ161" s="1561"/>
      <c r="GK161" s="1561"/>
      <c r="GL161" s="1561"/>
      <c r="GM161" s="1561"/>
      <c r="GN161" s="1561"/>
      <c r="GO161" s="1561"/>
      <c r="GP161" s="1561"/>
      <c r="GQ161" s="1561"/>
      <c r="GR161" s="1561"/>
      <c r="GS161" s="1561"/>
      <c r="GT161" s="1561"/>
      <c r="GU161" s="1561"/>
      <c r="GV161" s="1561"/>
      <c r="GW161" s="1561"/>
      <c r="GX161" s="1561"/>
      <c r="GY161" s="1561"/>
      <c r="GZ161" s="1561"/>
      <c r="HA161" s="1561"/>
      <c r="HB161" s="1561"/>
      <c r="HC161" s="1561"/>
      <c r="HD161" s="1561"/>
      <c r="HE161" s="1561"/>
      <c r="HF161" s="1561"/>
      <c r="HG161" s="1561"/>
      <c r="HH161" s="1561"/>
      <c r="HI161" s="1561"/>
      <c r="HJ161" s="1561"/>
      <c r="HK161" s="1561"/>
      <c r="HL161" s="1561"/>
      <c r="HM161" s="1561"/>
      <c r="HN161" s="1561"/>
      <c r="HO161" s="1561"/>
      <c r="HP161" s="1561"/>
      <c r="HQ161" s="1561"/>
      <c r="HR161" s="1561"/>
      <c r="HS161" s="1561"/>
      <c r="HT161" s="1561"/>
      <c r="HU161" s="1561"/>
      <c r="HV161" s="1561"/>
      <c r="HW161" s="1561"/>
      <c r="HX161" s="1561"/>
      <c r="HY161" s="1561"/>
      <c r="HZ161" s="1561"/>
      <c r="IA161" s="1561"/>
      <c r="IB161" s="1561"/>
      <c r="IC161" s="1561"/>
      <c r="ID161" s="1561"/>
      <c r="IE161" s="1561"/>
      <c r="IF161" s="1561"/>
      <c r="IG161" s="1561"/>
      <c r="IH161" s="1561"/>
      <c r="II161" s="1561"/>
      <c r="IJ161" s="1561"/>
      <c r="IK161" s="1561"/>
      <c r="IL161" s="1561"/>
      <c r="IM161" s="1561"/>
      <c r="IN161" s="1561"/>
      <c r="IO161" s="1561"/>
      <c r="IP161" s="1561"/>
      <c r="IQ161" s="1561"/>
      <c r="IR161" s="1561"/>
      <c r="IS161" s="1561"/>
      <c r="IT161" s="1561"/>
      <c r="IU161" s="1561"/>
    </row>
    <row r="162" spans="1:255">
      <c r="A162" s="2183">
        <v>13</v>
      </c>
      <c r="B162" s="1543"/>
      <c r="C162" s="1543"/>
      <c r="D162" s="1543"/>
      <c r="E162" s="1906"/>
      <c r="F162" s="1542"/>
      <c r="G162" s="1543"/>
      <c r="H162" s="1543"/>
      <c r="I162" s="1543"/>
      <c r="J162" s="1543"/>
      <c r="K162" s="1878"/>
      <c r="L162" s="1878"/>
      <c r="M162" s="1917">
        <v>13</v>
      </c>
      <c r="N162" s="1542"/>
      <c r="O162" s="1878"/>
      <c r="P162" s="1878"/>
      <c r="Q162" s="1878"/>
      <c r="R162" s="1878">
        <f t="shared" si="2"/>
        <v>0</v>
      </c>
      <c r="S162" s="1917">
        <v>13</v>
      </c>
      <c r="T162" s="1561"/>
      <c r="U162" s="1561"/>
      <c r="V162" s="1561"/>
      <c r="W162" s="1561"/>
      <c r="X162" s="1561"/>
      <c r="Y162" s="1561"/>
      <c r="Z162" s="1561"/>
      <c r="AA162" s="1561"/>
      <c r="AB162" s="1561"/>
      <c r="AC162" s="1561"/>
      <c r="AD162" s="1561"/>
      <c r="AE162" s="1561"/>
      <c r="AF162" s="1561"/>
      <c r="AG162" s="1561"/>
      <c r="AH162" s="1561"/>
      <c r="AI162" s="1561"/>
      <c r="AJ162" s="1561"/>
      <c r="AK162" s="1561"/>
      <c r="AL162" s="1561"/>
      <c r="AM162" s="1561"/>
      <c r="AN162" s="1561"/>
      <c r="AO162" s="1561"/>
      <c r="AP162" s="1561"/>
      <c r="AQ162" s="1561"/>
      <c r="AR162" s="1561"/>
      <c r="AS162" s="1561"/>
      <c r="AT162" s="1561"/>
      <c r="AU162" s="1561"/>
      <c r="AV162" s="1561"/>
      <c r="AW162" s="1561"/>
      <c r="AX162" s="1561"/>
      <c r="AY162" s="1561"/>
      <c r="AZ162" s="1561"/>
      <c r="BA162" s="1561"/>
      <c r="BB162" s="1561"/>
      <c r="BC162" s="1561"/>
      <c r="BD162" s="1561"/>
      <c r="BE162" s="1561"/>
      <c r="BF162" s="1561"/>
      <c r="BG162" s="1561"/>
      <c r="BH162" s="1561"/>
      <c r="BI162" s="1561"/>
      <c r="BJ162" s="1561"/>
      <c r="BK162" s="1561"/>
      <c r="BL162" s="1561"/>
      <c r="BM162" s="1561"/>
      <c r="BN162" s="1561"/>
      <c r="BO162" s="1561"/>
      <c r="BP162" s="1561"/>
      <c r="BQ162" s="1561"/>
      <c r="BR162" s="1561"/>
      <c r="BS162" s="1561"/>
      <c r="BT162" s="1561"/>
      <c r="BU162" s="1561"/>
      <c r="BV162" s="1561"/>
      <c r="BW162" s="1561"/>
      <c r="BX162" s="1561"/>
      <c r="BY162" s="1561"/>
      <c r="BZ162" s="1561"/>
      <c r="CA162" s="1561"/>
      <c r="CB162" s="1561"/>
      <c r="CC162" s="1561"/>
      <c r="CD162" s="1561"/>
      <c r="CE162" s="1561"/>
      <c r="CF162" s="1561"/>
      <c r="CG162" s="1561"/>
      <c r="CH162" s="1561"/>
      <c r="CI162" s="1561"/>
      <c r="CJ162" s="1561"/>
      <c r="CK162" s="1561"/>
      <c r="CL162" s="1561"/>
      <c r="CM162" s="1561"/>
      <c r="CN162" s="1561"/>
      <c r="CO162" s="1561"/>
      <c r="CP162" s="1561"/>
      <c r="CQ162" s="1561"/>
      <c r="CR162" s="1561"/>
      <c r="CS162" s="1561"/>
      <c r="CT162" s="1561"/>
      <c r="CU162" s="1561"/>
      <c r="CV162" s="1561"/>
      <c r="CW162" s="1561"/>
      <c r="CX162" s="1561"/>
      <c r="CY162" s="1561"/>
      <c r="CZ162" s="1561"/>
      <c r="DA162" s="1561"/>
      <c r="DB162" s="1561"/>
      <c r="DC162" s="1561"/>
      <c r="DD162" s="1561"/>
      <c r="DE162" s="1561"/>
      <c r="DF162" s="1561"/>
      <c r="DG162" s="1561"/>
      <c r="DH162" s="1561"/>
      <c r="DI162" s="1561"/>
      <c r="DJ162" s="1561"/>
      <c r="DK162" s="1561"/>
      <c r="DL162" s="1561"/>
      <c r="DM162" s="1561"/>
      <c r="DN162" s="1561"/>
      <c r="DO162" s="1561"/>
      <c r="DP162" s="1561"/>
      <c r="DQ162" s="1561"/>
      <c r="DR162" s="1561"/>
      <c r="DS162" s="1561"/>
      <c r="DT162" s="1561"/>
      <c r="DU162" s="1561"/>
      <c r="DV162" s="1561"/>
      <c r="DW162" s="1561"/>
      <c r="DX162" s="1561"/>
      <c r="DY162" s="1561"/>
      <c r="DZ162" s="1561"/>
      <c r="EA162" s="1561"/>
      <c r="EB162" s="1561"/>
      <c r="EC162" s="1561"/>
      <c r="ED162" s="1561"/>
      <c r="EE162" s="1561"/>
      <c r="EF162" s="1561"/>
      <c r="EG162" s="1561"/>
      <c r="EH162" s="1561"/>
      <c r="EI162" s="1561"/>
      <c r="EJ162" s="1561"/>
      <c r="EK162" s="1561"/>
      <c r="EL162" s="1561"/>
      <c r="EM162" s="1561"/>
      <c r="EN162" s="1561"/>
      <c r="EO162" s="1561"/>
      <c r="EP162" s="1561"/>
      <c r="EQ162" s="1561"/>
      <c r="ER162" s="1561"/>
      <c r="ES162" s="1561"/>
      <c r="ET162" s="1561"/>
      <c r="EU162" s="1561"/>
      <c r="EV162" s="1561"/>
      <c r="EW162" s="1561"/>
      <c r="EX162" s="1561"/>
      <c r="EY162" s="1561"/>
      <c r="EZ162" s="1561"/>
      <c r="FA162" s="1561"/>
      <c r="FB162" s="1561"/>
      <c r="FC162" s="1561"/>
      <c r="FD162" s="1561"/>
      <c r="FE162" s="1561"/>
      <c r="FF162" s="1561"/>
      <c r="FG162" s="1561"/>
      <c r="FH162" s="1561"/>
      <c r="FI162" s="1561"/>
      <c r="FJ162" s="1561"/>
      <c r="FK162" s="1561"/>
      <c r="FL162" s="1561"/>
      <c r="FM162" s="1561"/>
      <c r="FN162" s="1561"/>
      <c r="FO162" s="1561"/>
      <c r="FP162" s="1561"/>
      <c r="FQ162" s="1561"/>
      <c r="FR162" s="1561"/>
      <c r="FS162" s="1561"/>
      <c r="FT162" s="1561"/>
      <c r="FU162" s="1561"/>
      <c r="FV162" s="1561"/>
      <c r="FW162" s="1561"/>
      <c r="FX162" s="1561"/>
      <c r="FY162" s="1561"/>
      <c r="FZ162" s="1561"/>
      <c r="GA162" s="1561"/>
      <c r="GB162" s="1561"/>
      <c r="GC162" s="1561"/>
      <c r="GD162" s="1561"/>
      <c r="GE162" s="1561"/>
      <c r="GF162" s="1561"/>
      <c r="GG162" s="1561"/>
      <c r="GH162" s="1561"/>
      <c r="GI162" s="1561"/>
      <c r="GJ162" s="1561"/>
      <c r="GK162" s="1561"/>
      <c r="GL162" s="1561"/>
      <c r="GM162" s="1561"/>
      <c r="GN162" s="1561"/>
      <c r="GO162" s="1561"/>
      <c r="GP162" s="1561"/>
      <c r="GQ162" s="1561"/>
      <c r="GR162" s="1561"/>
      <c r="GS162" s="1561"/>
      <c r="GT162" s="1561"/>
      <c r="GU162" s="1561"/>
      <c r="GV162" s="1561"/>
      <c r="GW162" s="1561"/>
      <c r="GX162" s="1561"/>
      <c r="GY162" s="1561"/>
      <c r="GZ162" s="1561"/>
      <c r="HA162" s="1561"/>
      <c r="HB162" s="1561"/>
      <c r="HC162" s="1561"/>
      <c r="HD162" s="1561"/>
      <c r="HE162" s="1561"/>
      <c r="HF162" s="1561"/>
      <c r="HG162" s="1561"/>
      <c r="HH162" s="1561"/>
      <c r="HI162" s="1561"/>
      <c r="HJ162" s="1561"/>
      <c r="HK162" s="1561"/>
      <c r="HL162" s="1561"/>
      <c r="HM162" s="1561"/>
      <c r="HN162" s="1561"/>
      <c r="HO162" s="1561"/>
      <c r="HP162" s="1561"/>
      <c r="HQ162" s="1561"/>
      <c r="HR162" s="1561"/>
      <c r="HS162" s="1561"/>
      <c r="HT162" s="1561"/>
      <c r="HU162" s="1561"/>
      <c r="HV162" s="1561"/>
      <c r="HW162" s="1561"/>
      <c r="HX162" s="1561"/>
      <c r="HY162" s="1561"/>
      <c r="HZ162" s="1561"/>
      <c r="IA162" s="1561"/>
      <c r="IB162" s="1561"/>
      <c r="IC162" s="1561"/>
      <c r="ID162" s="1561"/>
      <c r="IE162" s="1561"/>
      <c r="IF162" s="1561"/>
      <c r="IG162" s="1561"/>
      <c r="IH162" s="1561"/>
      <c r="II162" s="1561"/>
      <c r="IJ162" s="1561"/>
      <c r="IK162" s="1561"/>
      <c r="IL162" s="1561"/>
      <c r="IM162" s="1561"/>
      <c r="IN162" s="1561"/>
      <c r="IO162" s="1561"/>
      <c r="IP162" s="1561"/>
      <c r="IQ162" s="1561"/>
      <c r="IR162" s="1561"/>
      <c r="IS162" s="1561"/>
      <c r="IT162" s="1561"/>
      <c r="IU162" s="1561"/>
    </row>
    <row r="163" spans="1:255">
      <c r="A163" s="2183">
        <v>14</v>
      </c>
      <c r="B163" s="1543"/>
      <c r="C163" s="1543"/>
      <c r="D163" s="1543"/>
      <c r="E163" s="1906"/>
      <c r="F163" s="1542"/>
      <c r="G163" s="1543"/>
      <c r="H163" s="1543"/>
      <c r="I163" s="1543"/>
      <c r="J163" s="1543"/>
      <c r="K163" s="1878"/>
      <c r="L163" s="1878"/>
      <c r="M163" s="1917">
        <v>14</v>
      </c>
      <c r="N163" s="1542"/>
      <c r="O163" s="1878"/>
      <c r="P163" s="1878"/>
      <c r="Q163" s="1878"/>
      <c r="R163" s="1878">
        <f t="shared" si="2"/>
        <v>0</v>
      </c>
      <c r="S163" s="1917">
        <v>14</v>
      </c>
      <c r="T163" s="1561"/>
      <c r="U163" s="1561"/>
      <c r="V163" s="1561"/>
      <c r="W163" s="1561"/>
      <c r="X163" s="1561"/>
      <c r="Y163" s="1561"/>
      <c r="Z163" s="1561"/>
      <c r="AA163" s="1561"/>
      <c r="AB163" s="1561"/>
      <c r="AC163" s="1561"/>
      <c r="AD163" s="1561"/>
      <c r="AE163" s="1561"/>
      <c r="AF163" s="1561"/>
      <c r="AG163" s="1561"/>
      <c r="AH163" s="1561"/>
      <c r="AI163" s="1561"/>
      <c r="AJ163" s="1561"/>
      <c r="AK163" s="1561"/>
      <c r="AL163" s="1561"/>
      <c r="AM163" s="1561"/>
      <c r="AN163" s="1561"/>
      <c r="AO163" s="1561"/>
      <c r="AP163" s="1561"/>
      <c r="AQ163" s="1561"/>
      <c r="AR163" s="1561"/>
      <c r="AS163" s="1561"/>
      <c r="AT163" s="1561"/>
      <c r="AU163" s="1561"/>
      <c r="AV163" s="1561"/>
      <c r="AW163" s="1561"/>
      <c r="AX163" s="1561"/>
      <c r="AY163" s="1561"/>
      <c r="AZ163" s="1561"/>
      <c r="BA163" s="1561"/>
      <c r="BB163" s="1561"/>
      <c r="BC163" s="1561"/>
      <c r="BD163" s="1561"/>
      <c r="BE163" s="1561"/>
      <c r="BF163" s="1561"/>
      <c r="BG163" s="1561"/>
      <c r="BH163" s="1561"/>
      <c r="BI163" s="1561"/>
      <c r="BJ163" s="1561"/>
      <c r="BK163" s="1561"/>
      <c r="BL163" s="1561"/>
      <c r="BM163" s="1561"/>
      <c r="BN163" s="1561"/>
      <c r="BO163" s="1561"/>
      <c r="BP163" s="1561"/>
      <c r="BQ163" s="1561"/>
      <c r="BR163" s="1561"/>
      <c r="BS163" s="1561"/>
      <c r="BT163" s="1561"/>
      <c r="BU163" s="1561"/>
      <c r="BV163" s="1561"/>
      <c r="BW163" s="1561"/>
      <c r="BX163" s="1561"/>
      <c r="BY163" s="1561"/>
      <c r="BZ163" s="1561"/>
      <c r="CA163" s="1561"/>
      <c r="CB163" s="1561"/>
      <c r="CC163" s="1561"/>
      <c r="CD163" s="1561"/>
      <c r="CE163" s="1561"/>
      <c r="CF163" s="1561"/>
      <c r="CG163" s="1561"/>
      <c r="CH163" s="1561"/>
      <c r="CI163" s="1561"/>
      <c r="CJ163" s="1561"/>
      <c r="CK163" s="1561"/>
      <c r="CL163" s="1561"/>
      <c r="CM163" s="1561"/>
      <c r="CN163" s="1561"/>
      <c r="CO163" s="1561"/>
      <c r="CP163" s="1561"/>
      <c r="CQ163" s="1561"/>
      <c r="CR163" s="1561"/>
      <c r="CS163" s="1561"/>
      <c r="CT163" s="1561"/>
      <c r="CU163" s="1561"/>
      <c r="CV163" s="1561"/>
      <c r="CW163" s="1561"/>
      <c r="CX163" s="1561"/>
      <c r="CY163" s="1561"/>
      <c r="CZ163" s="1561"/>
      <c r="DA163" s="1561"/>
      <c r="DB163" s="1561"/>
      <c r="DC163" s="1561"/>
      <c r="DD163" s="1561"/>
      <c r="DE163" s="1561"/>
      <c r="DF163" s="1561"/>
      <c r="DG163" s="1561"/>
      <c r="DH163" s="1561"/>
      <c r="DI163" s="1561"/>
      <c r="DJ163" s="1561"/>
      <c r="DK163" s="1561"/>
      <c r="DL163" s="1561"/>
      <c r="DM163" s="1561"/>
      <c r="DN163" s="1561"/>
      <c r="DO163" s="1561"/>
      <c r="DP163" s="1561"/>
      <c r="DQ163" s="1561"/>
      <c r="DR163" s="1561"/>
      <c r="DS163" s="1561"/>
      <c r="DT163" s="1561"/>
      <c r="DU163" s="1561"/>
      <c r="DV163" s="1561"/>
      <c r="DW163" s="1561"/>
      <c r="DX163" s="1561"/>
      <c r="DY163" s="1561"/>
      <c r="DZ163" s="1561"/>
      <c r="EA163" s="1561"/>
      <c r="EB163" s="1561"/>
      <c r="EC163" s="1561"/>
      <c r="ED163" s="1561"/>
      <c r="EE163" s="1561"/>
      <c r="EF163" s="1561"/>
      <c r="EG163" s="1561"/>
      <c r="EH163" s="1561"/>
      <c r="EI163" s="1561"/>
      <c r="EJ163" s="1561"/>
      <c r="EK163" s="1561"/>
      <c r="EL163" s="1561"/>
      <c r="EM163" s="1561"/>
      <c r="EN163" s="1561"/>
      <c r="EO163" s="1561"/>
      <c r="EP163" s="1561"/>
      <c r="EQ163" s="1561"/>
      <c r="ER163" s="1561"/>
      <c r="ES163" s="1561"/>
      <c r="ET163" s="1561"/>
      <c r="EU163" s="1561"/>
      <c r="EV163" s="1561"/>
      <c r="EW163" s="1561"/>
      <c r="EX163" s="1561"/>
      <c r="EY163" s="1561"/>
      <c r="EZ163" s="1561"/>
      <c r="FA163" s="1561"/>
      <c r="FB163" s="1561"/>
      <c r="FC163" s="1561"/>
      <c r="FD163" s="1561"/>
      <c r="FE163" s="1561"/>
      <c r="FF163" s="1561"/>
      <c r="FG163" s="1561"/>
      <c r="FH163" s="1561"/>
      <c r="FI163" s="1561"/>
      <c r="FJ163" s="1561"/>
      <c r="FK163" s="1561"/>
      <c r="FL163" s="1561"/>
      <c r="FM163" s="1561"/>
      <c r="FN163" s="1561"/>
      <c r="FO163" s="1561"/>
      <c r="FP163" s="1561"/>
      <c r="FQ163" s="1561"/>
      <c r="FR163" s="1561"/>
      <c r="FS163" s="1561"/>
      <c r="FT163" s="1561"/>
      <c r="FU163" s="1561"/>
      <c r="FV163" s="1561"/>
      <c r="FW163" s="1561"/>
      <c r="FX163" s="1561"/>
      <c r="FY163" s="1561"/>
      <c r="FZ163" s="1561"/>
      <c r="GA163" s="1561"/>
      <c r="GB163" s="1561"/>
      <c r="GC163" s="1561"/>
      <c r="GD163" s="1561"/>
      <c r="GE163" s="1561"/>
      <c r="GF163" s="1561"/>
      <c r="GG163" s="1561"/>
      <c r="GH163" s="1561"/>
      <c r="GI163" s="1561"/>
      <c r="GJ163" s="1561"/>
      <c r="GK163" s="1561"/>
      <c r="GL163" s="1561"/>
      <c r="GM163" s="1561"/>
      <c r="GN163" s="1561"/>
      <c r="GO163" s="1561"/>
      <c r="GP163" s="1561"/>
      <c r="GQ163" s="1561"/>
      <c r="GR163" s="1561"/>
      <c r="GS163" s="1561"/>
      <c r="GT163" s="1561"/>
      <c r="GU163" s="1561"/>
      <c r="GV163" s="1561"/>
      <c r="GW163" s="1561"/>
      <c r="GX163" s="1561"/>
      <c r="GY163" s="1561"/>
      <c r="GZ163" s="1561"/>
      <c r="HA163" s="1561"/>
      <c r="HB163" s="1561"/>
      <c r="HC163" s="1561"/>
      <c r="HD163" s="1561"/>
      <c r="HE163" s="1561"/>
      <c r="HF163" s="1561"/>
      <c r="HG163" s="1561"/>
      <c r="HH163" s="1561"/>
      <c r="HI163" s="1561"/>
      <c r="HJ163" s="1561"/>
      <c r="HK163" s="1561"/>
      <c r="HL163" s="1561"/>
      <c r="HM163" s="1561"/>
      <c r="HN163" s="1561"/>
      <c r="HO163" s="1561"/>
      <c r="HP163" s="1561"/>
      <c r="HQ163" s="1561"/>
      <c r="HR163" s="1561"/>
      <c r="HS163" s="1561"/>
      <c r="HT163" s="1561"/>
      <c r="HU163" s="1561"/>
      <c r="HV163" s="1561"/>
      <c r="HW163" s="1561"/>
      <c r="HX163" s="1561"/>
      <c r="HY163" s="1561"/>
      <c r="HZ163" s="1561"/>
      <c r="IA163" s="1561"/>
      <c r="IB163" s="1561"/>
      <c r="IC163" s="1561"/>
      <c r="ID163" s="1561"/>
      <c r="IE163" s="1561"/>
      <c r="IF163" s="1561"/>
      <c r="IG163" s="1561"/>
      <c r="IH163" s="1561"/>
      <c r="II163" s="1561"/>
      <c r="IJ163" s="1561"/>
      <c r="IK163" s="1561"/>
      <c r="IL163" s="1561"/>
      <c r="IM163" s="1561"/>
      <c r="IN163" s="1561"/>
      <c r="IO163" s="1561"/>
      <c r="IP163" s="1561"/>
      <c r="IQ163" s="1561"/>
      <c r="IR163" s="1561"/>
      <c r="IS163" s="1561"/>
      <c r="IT163" s="1561"/>
      <c r="IU163" s="1561"/>
    </row>
    <row r="164" spans="1:255">
      <c r="A164" s="2183">
        <v>15</v>
      </c>
      <c r="B164" s="1543"/>
      <c r="C164" s="1543"/>
      <c r="D164" s="1543"/>
      <c r="E164" s="1906"/>
      <c r="F164" s="1542"/>
      <c r="G164" s="1543"/>
      <c r="H164" s="1543"/>
      <c r="I164" s="1543"/>
      <c r="J164" s="1543"/>
      <c r="K164" s="1878"/>
      <c r="L164" s="1878"/>
      <c r="M164" s="1917">
        <v>15</v>
      </c>
      <c r="N164" s="1542"/>
      <c r="O164" s="1878"/>
      <c r="P164" s="1878"/>
      <c r="Q164" s="1878"/>
      <c r="R164" s="1878">
        <f t="shared" si="2"/>
        <v>0</v>
      </c>
      <c r="S164" s="1917">
        <v>15</v>
      </c>
      <c r="T164" s="1561"/>
      <c r="U164" s="1561"/>
      <c r="V164" s="1561"/>
      <c r="W164" s="1561"/>
      <c r="X164" s="1561"/>
      <c r="Y164" s="1561"/>
      <c r="Z164" s="1561"/>
      <c r="AA164" s="1561"/>
      <c r="AB164" s="1561"/>
      <c r="AC164" s="1561"/>
      <c r="AD164" s="1561"/>
      <c r="AE164" s="1561"/>
      <c r="AF164" s="1561"/>
      <c r="AG164" s="1561"/>
      <c r="AH164" s="1561"/>
      <c r="AI164" s="1561"/>
      <c r="AJ164" s="1561"/>
      <c r="AK164" s="1561"/>
      <c r="AL164" s="1561"/>
      <c r="AM164" s="1561"/>
      <c r="AN164" s="1561"/>
      <c r="AO164" s="1561"/>
      <c r="AP164" s="1561"/>
      <c r="AQ164" s="1561"/>
      <c r="AR164" s="1561"/>
      <c r="AS164" s="1561"/>
      <c r="AT164" s="1561"/>
      <c r="AU164" s="1561"/>
      <c r="AV164" s="1561"/>
      <c r="AW164" s="1561"/>
      <c r="AX164" s="1561"/>
      <c r="AY164" s="1561"/>
      <c r="AZ164" s="1561"/>
      <c r="BA164" s="1561"/>
      <c r="BB164" s="1561"/>
      <c r="BC164" s="1561"/>
      <c r="BD164" s="1561"/>
      <c r="BE164" s="1561"/>
      <c r="BF164" s="1561"/>
      <c r="BG164" s="1561"/>
      <c r="BH164" s="1561"/>
      <c r="BI164" s="1561"/>
      <c r="BJ164" s="1561"/>
      <c r="BK164" s="1561"/>
      <c r="BL164" s="1561"/>
      <c r="BM164" s="1561"/>
      <c r="BN164" s="1561"/>
      <c r="BO164" s="1561"/>
      <c r="BP164" s="1561"/>
      <c r="BQ164" s="1561"/>
      <c r="BR164" s="1561"/>
      <c r="BS164" s="1561"/>
      <c r="BT164" s="1561"/>
      <c r="BU164" s="1561"/>
      <c r="BV164" s="1561"/>
      <c r="BW164" s="1561"/>
      <c r="BX164" s="1561"/>
      <c r="BY164" s="1561"/>
      <c r="BZ164" s="1561"/>
      <c r="CA164" s="1561"/>
      <c r="CB164" s="1561"/>
      <c r="CC164" s="1561"/>
      <c r="CD164" s="1561"/>
      <c r="CE164" s="1561"/>
      <c r="CF164" s="1561"/>
      <c r="CG164" s="1561"/>
      <c r="CH164" s="1561"/>
      <c r="CI164" s="1561"/>
      <c r="CJ164" s="1561"/>
      <c r="CK164" s="1561"/>
      <c r="CL164" s="1561"/>
      <c r="CM164" s="1561"/>
      <c r="CN164" s="1561"/>
      <c r="CO164" s="1561"/>
      <c r="CP164" s="1561"/>
      <c r="CQ164" s="1561"/>
      <c r="CR164" s="1561"/>
      <c r="CS164" s="1561"/>
      <c r="CT164" s="1561"/>
      <c r="CU164" s="1561"/>
      <c r="CV164" s="1561"/>
      <c r="CW164" s="1561"/>
      <c r="CX164" s="1561"/>
      <c r="CY164" s="1561"/>
      <c r="CZ164" s="1561"/>
      <c r="DA164" s="1561"/>
      <c r="DB164" s="1561"/>
      <c r="DC164" s="1561"/>
      <c r="DD164" s="1561"/>
      <c r="DE164" s="1561"/>
      <c r="DF164" s="1561"/>
      <c r="DG164" s="1561"/>
      <c r="DH164" s="1561"/>
      <c r="DI164" s="1561"/>
      <c r="DJ164" s="1561"/>
      <c r="DK164" s="1561"/>
      <c r="DL164" s="1561"/>
      <c r="DM164" s="1561"/>
      <c r="DN164" s="1561"/>
      <c r="DO164" s="1561"/>
      <c r="DP164" s="1561"/>
      <c r="DQ164" s="1561"/>
      <c r="DR164" s="1561"/>
      <c r="DS164" s="1561"/>
      <c r="DT164" s="1561"/>
      <c r="DU164" s="1561"/>
      <c r="DV164" s="1561"/>
      <c r="DW164" s="1561"/>
      <c r="DX164" s="1561"/>
      <c r="DY164" s="1561"/>
      <c r="DZ164" s="1561"/>
      <c r="EA164" s="1561"/>
      <c r="EB164" s="1561"/>
      <c r="EC164" s="1561"/>
      <c r="ED164" s="1561"/>
      <c r="EE164" s="1561"/>
      <c r="EF164" s="1561"/>
      <c r="EG164" s="1561"/>
      <c r="EH164" s="1561"/>
      <c r="EI164" s="1561"/>
      <c r="EJ164" s="1561"/>
      <c r="EK164" s="1561"/>
      <c r="EL164" s="1561"/>
      <c r="EM164" s="1561"/>
      <c r="EN164" s="1561"/>
      <c r="EO164" s="1561"/>
      <c r="EP164" s="1561"/>
      <c r="EQ164" s="1561"/>
      <c r="ER164" s="1561"/>
      <c r="ES164" s="1561"/>
      <c r="ET164" s="1561"/>
      <c r="EU164" s="1561"/>
      <c r="EV164" s="1561"/>
      <c r="EW164" s="1561"/>
      <c r="EX164" s="1561"/>
      <c r="EY164" s="1561"/>
      <c r="EZ164" s="1561"/>
      <c r="FA164" s="1561"/>
      <c r="FB164" s="1561"/>
      <c r="FC164" s="1561"/>
      <c r="FD164" s="1561"/>
      <c r="FE164" s="1561"/>
      <c r="FF164" s="1561"/>
      <c r="FG164" s="1561"/>
      <c r="FH164" s="1561"/>
      <c r="FI164" s="1561"/>
      <c r="FJ164" s="1561"/>
      <c r="FK164" s="1561"/>
      <c r="FL164" s="1561"/>
      <c r="FM164" s="1561"/>
      <c r="FN164" s="1561"/>
      <c r="FO164" s="1561"/>
      <c r="FP164" s="1561"/>
      <c r="FQ164" s="1561"/>
      <c r="FR164" s="1561"/>
      <c r="FS164" s="1561"/>
      <c r="FT164" s="1561"/>
      <c r="FU164" s="1561"/>
      <c r="FV164" s="1561"/>
      <c r="FW164" s="1561"/>
      <c r="FX164" s="1561"/>
      <c r="FY164" s="1561"/>
      <c r="FZ164" s="1561"/>
      <c r="GA164" s="1561"/>
      <c r="GB164" s="1561"/>
      <c r="GC164" s="1561"/>
      <c r="GD164" s="1561"/>
      <c r="GE164" s="1561"/>
      <c r="GF164" s="1561"/>
      <c r="GG164" s="1561"/>
      <c r="GH164" s="1561"/>
      <c r="GI164" s="1561"/>
      <c r="GJ164" s="1561"/>
      <c r="GK164" s="1561"/>
      <c r="GL164" s="1561"/>
      <c r="GM164" s="1561"/>
      <c r="GN164" s="1561"/>
      <c r="GO164" s="1561"/>
      <c r="GP164" s="1561"/>
      <c r="GQ164" s="1561"/>
      <c r="GR164" s="1561"/>
      <c r="GS164" s="1561"/>
      <c r="GT164" s="1561"/>
      <c r="GU164" s="1561"/>
      <c r="GV164" s="1561"/>
      <c r="GW164" s="1561"/>
      <c r="GX164" s="1561"/>
      <c r="GY164" s="1561"/>
      <c r="GZ164" s="1561"/>
      <c r="HA164" s="1561"/>
      <c r="HB164" s="1561"/>
      <c r="HC164" s="1561"/>
      <c r="HD164" s="1561"/>
      <c r="HE164" s="1561"/>
      <c r="HF164" s="1561"/>
      <c r="HG164" s="1561"/>
      <c r="HH164" s="1561"/>
      <c r="HI164" s="1561"/>
      <c r="HJ164" s="1561"/>
      <c r="HK164" s="1561"/>
      <c r="HL164" s="1561"/>
      <c r="HM164" s="1561"/>
      <c r="HN164" s="1561"/>
      <c r="HO164" s="1561"/>
      <c r="HP164" s="1561"/>
      <c r="HQ164" s="1561"/>
      <c r="HR164" s="1561"/>
      <c r="HS164" s="1561"/>
      <c r="HT164" s="1561"/>
      <c r="HU164" s="1561"/>
      <c r="HV164" s="1561"/>
      <c r="HW164" s="1561"/>
      <c r="HX164" s="1561"/>
      <c r="HY164" s="1561"/>
      <c r="HZ164" s="1561"/>
      <c r="IA164" s="1561"/>
      <c r="IB164" s="1561"/>
      <c r="IC164" s="1561"/>
      <c r="ID164" s="1561"/>
      <c r="IE164" s="1561"/>
      <c r="IF164" s="1561"/>
      <c r="IG164" s="1561"/>
      <c r="IH164" s="1561"/>
      <c r="II164" s="1561"/>
      <c r="IJ164" s="1561"/>
      <c r="IK164" s="1561"/>
      <c r="IL164" s="1561"/>
      <c r="IM164" s="1561"/>
      <c r="IN164" s="1561"/>
      <c r="IO164" s="1561"/>
      <c r="IP164" s="1561"/>
      <c r="IQ164" s="1561"/>
      <c r="IR164" s="1561"/>
      <c r="IS164" s="1561"/>
      <c r="IT164" s="1561"/>
      <c r="IU164" s="1561"/>
    </row>
    <row r="165" spans="1:255">
      <c r="A165" s="2183">
        <v>16</v>
      </c>
      <c r="B165" s="1543"/>
      <c r="C165" s="1543"/>
      <c r="D165" s="1543"/>
      <c r="E165" s="1906"/>
      <c r="F165" s="1542"/>
      <c r="G165" s="1543"/>
      <c r="H165" s="1543"/>
      <c r="I165" s="1543"/>
      <c r="J165" s="1543"/>
      <c r="K165" s="1878"/>
      <c r="L165" s="1878"/>
      <c r="M165" s="1917">
        <v>16</v>
      </c>
      <c r="N165" s="1542"/>
      <c r="O165" s="1878"/>
      <c r="P165" s="1878"/>
      <c r="Q165" s="1878"/>
      <c r="R165" s="1878">
        <f t="shared" si="2"/>
        <v>0</v>
      </c>
      <c r="S165" s="1917">
        <v>16</v>
      </c>
      <c r="T165" s="1561"/>
      <c r="U165" s="1561"/>
      <c r="V165" s="1561"/>
      <c r="W165" s="1561"/>
      <c r="X165" s="1561"/>
      <c r="Y165" s="1561"/>
      <c r="Z165" s="1561"/>
      <c r="AA165" s="1561"/>
      <c r="AB165" s="1561"/>
      <c r="AC165" s="1561"/>
      <c r="AD165" s="1561"/>
      <c r="AE165" s="1561"/>
      <c r="AF165" s="1561"/>
      <c r="AG165" s="1561"/>
      <c r="AH165" s="1561"/>
      <c r="AI165" s="1561"/>
      <c r="AJ165" s="1561"/>
      <c r="AK165" s="1561"/>
      <c r="AL165" s="1561"/>
      <c r="AM165" s="1561"/>
      <c r="AN165" s="1561"/>
      <c r="AO165" s="1561"/>
      <c r="AP165" s="1561"/>
      <c r="AQ165" s="1561"/>
      <c r="AR165" s="1561"/>
      <c r="AS165" s="1561"/>
      <c r="AT165" s="1561"/>
      <c r="AU165" s="1561"/>
      <c r="AV165" s="1561"/>
      <c r="AW165" s="1561"/>
      <c r="AX165" s="1561"/>
      <c r="AY165" s="1561"/>
      <c r="AZ165" s="1561"/>
      <c r="BA165" s="1561"/>
      <c r="BB165" s="1561"/>
      <c r="BC165" s="1561"/>
      <c r="BD165" s="1561"/>
      <c r="BE165" s="1561"/>
      <c r="BF165" s="1561"/>
      <c r="BG165" s="1561"/>
      <c r="BH165" s="1561"/>
      <c r="BI165" s="1561"/>
      <c r="BJ165" s="1561"/>
      <c r="BK165" s="1561"/>
      <c r="BL165" s="1561"/>
      <c r="BM165" s="1561"/>
      <c r="BN165" s="1561"/>
      <c r="BO165" s="1561"/>
      <c r="BP165" s="1561"/>
      <c r="BQ165" s="1561"/>
      <c r="BR165" s="1561"/>
      <c r="BS165" s="1561"/>
      <c r="BT165" s="1561"/>
      <c r="BU165" s="1561"/>
      <c r="BV165" s="1561"/>
      <c r="BW165" s="1561"/>
      <c r="BX165" s="1561"/>
      <c r="BY165" s="1561"/>
      <c r="BZ165" s="1561"/>
      <c r="CA165" s="1561"/>
      <c r="CB165" s="1561"/>
      <c r="CC165" s="1561"/>
      <c r="CD165" s="1561"/>
      <c r="CE165" s="1561"/>
      <c r="CF165" s="1561"/>
      <c r="CG165" s="1561"/>
      <c r="CH165" s="1561"/>
      <c r="CI165" s="1561"/>
      <c r="CJ165" s="1561"/>
      <c r="CK165" s="1561"/>
      <c r="CL165" s="1561"/>
      <c r="CM165" s="1561"/>
      <c r="CN165" s="1561"/>
      <c r="CO165" s="1561"/>
      <c r="CP165" s="1561"/>
      <c r="CQ165" s="1561"/>
      <c r="CR165" s="1561"/>
      <c r="CS165" s="1561"/>
      <c r="CT165" s="1561"/>
      <c r="CU165" s="1561"/>
      <c r="CV165" s="1561"/>
      <c r="CW165" s="1561"/>
      <c r="CX165" s="1561"/>
      <c r="CY165" s="1561"/>
      <c r="CZ165" s="1561"/>
      <c r="DA165" s="1561"/>
      <c r="DB165" s="1561"/>
      <c r="DC165" s="1561"/>
      <c r="DD165" s="1561"/>
      <c r="DE165" s="1561"/>
      <c r="DF165" s="1561"/>
      <c r="DG165" s="1561"/>
      <c r="DH165" s="1561"/>
      <c r="DI165" s="1561"/>
      <c r="DJ165" s="1561"/>
      <c r="DK165" s="1561"/>
      <c r="DL165" s="1561"/>
      <c r="DM165" s="1561"/>
      <c r="DN165" s="1561"/>
      <c r="DO165" s="1561"/>
      <c r="DP165" s="1561"/>
      <c r="DQ165" s="1561"/>
      <c r="DR165" s="1561"/>
      <c r="DS165" s="1561"/>
      <c r="DT165" s="1561"/>
      <c r="DU165" s="1561"/>
      <c r="DV165" s="1561"/>
      <c r="DW165" s="1561"/>
      <c r="DX165" s="1561"/>
      <c r="DY165" s="1561"/>
      <c r="DZ165" s="1561"/>
      <c r="EA165" s="1561"/>
      <c r="EB165" s="1561"/>
      <c r="EC165" s="1561"/>
      <c r="ED165" s="1561"/>
      <c r="EE165" s="1561"/>
      <c r="EF165" s="1561"/>
      <c r="EG165" s="1561"/>
      <c r="EH165" s="1561"/>
      <c r="EI165" s="1561"/>
      <c r="EJ165" s="1561"/>
      <c r="EK165" s="1561"/>
      <c r="EL165" s="1561"/>
      <c r="EM165" s="1561"/>
      <c r="EN165" s="1561"/>
      <c r="EO165" s="1561"/>
      <c r="EP165" s="1561"/>
      <c r="EQ165" s="1561"/>
      <c r="ER165" s="1561"/>
      <c r="ES165" s="1561"/>
      <c r="ET165" s="1561"/>
      <c r="EU165" s="1561"/>
      <c r="EV165" s="1561"/>
      <c r="EW165" s="1561"/>
      <c r="EX165" s="1561"/>
      <c r="EY165" s="1561"/>
      <c r="EZ165" s="1561"/>
      <c r="FA165" s="1561"/>
      <c r="FB165" s="1561"/>
      <c r="FC165" s="1561"/>
      <c r="FD165" s="1561"/>
      <c r="FE165" s="1561"/>
      <c r="FF165" s="1561"/>
      <c r="FG165" s="1561"/>
      <c r="FH165" s="1561"/>
      <c r="FI165" s="1561"/>
      <c r="FJ165" s="1561"/>
      <c r="FK165" s="1561"/>
      <c r="FL165" s="1561"/>
      <c r="FM165" s="1561"/>
      <c r="FN165" s="1561"/>
      <c r="FO165" s="1561"/>
      <c r="FP165" s="1561"/>
      <c r="FQ165" s="1561"/>
      <c r="FR165" s="1561"/>
      <c r="FS165" s="1561"/>
      <c r="FT165" s="1561"/>
      <c r="FU165" s="1561"/>
      <c r="FV165" s="1561"/>
      <c r="FW165" s="1561"/>
      <c r="FX165" s="1561"/>
      <c r="FY165" s="1561"/>
      <c r="FZ165" s="1561"/>
      <c r="GA165" s="1561"/>
      <c r="GB165" s="1561"/>
      <c r="GC165" s="1561"/>
      <c r="GD165" s="1561"/>
      <c r="GE165" s="1561"/>
      <c r="GF165" s="1561"/>
      <c r="GG165" s="1561"/>
      <c r="GH165" s="1561"/>
      <c r="GI165" s="1561"/>
      <c r="GJ165" s="1561"/>
      <c r="GK165" s="1561"/>
      <c r="GL165" s="1561"/>
      <c r="GM165" s="1561"/>
      <c r="GN165" s="1561"/>
      <c r="GO165" s="1561"/>
      <c r="GP165" s="1561"/>
      <c r="GQ165" s="1561"/>
      <c r="GR165" s="1561"/>
      <c r="GS165" s="1561"/>
      <c r="GT165" s="1561"/>
      <c r="GU165" s="1561"/>
      <c r="GV165" s="1561"/>
      <c r="GW165" s="1561"/>
      <c r="GX165" s="1561"/>
      <c r="GY165" s="1561"/>
      <c r="GZ165" s="1561"/>
      <c r="HA165" s="1561"/>
      <c r="HB165" s="1561"/>
      <c r="HC165" s="1561"/>
      <c r="HD165" s="1561"/>
      <c r="HE165" s="1561"/>
      <c r="HF165" s="1561"/>
      <c r="HG165" s="1561"/>
      <c r="HH165" s="1561"/>
      <c r="HI165" s="1561"/>
      <c r="HJ165" s="1561"/>
      <c r="HK165" s="1561"/>
      <c r="HL165" s="1561"/>
      <c r="HM165" s="1561"/>
      <c r="HN165" s="1561"/>
      <c r="HO165" s="1561"/>
      <c r="HP165" s="1561"/>
      <c r="HQ165" s="1561"/>
      <c r="HR165" s="1561"/>
      <c r="HS165" s="1561"/>
      <c r="HT165" s="1561"/>
      <c r="HU165" s="1561"/>
      <c r="HV165" s="1561"/>
      <c r="HW165" s="1561"/>
      <c r="HX165" s="1561"/>
      <c r="HY165" s="1561"/>
      <c r="HZ165" s="1561"/>
      <c r="IA165" s="1561"/>
      <c r="IB165" s="1561"/>
      <c r="IC165" s="1561"/>
      <c r="ID165" s="1561"/>
      <c r="IE165" s="1561"/>
      <c r="IF165" s="1561"/>
      <c r="IG165" s="1561"/>
      <c r="IH165" s="1561"/>
      <c r="II165" s="1561"/>
      <c r="IJ165" s="1561"/>
      <c r="IK165" s="1561"/>
      <c r="IL165" s="1561"/>
      <c r="IM165" s="1561"/>
      <c r="IN165" s="1561"/>
      <c r="IO165" s="1561"/>
      <c r="IP165" s="1561"/>
      <c r="IQ165" s="1561"/>
      <c r="IR165" s="1561"/>
      <c r="IS165" s="1561"/>
      <c r="IT165" s="1561"/>
      <c r="IU165" s="1561"/>
    </row>
    <row r="166" spans="1:255">
      <c r="A166" s="2183">
        <v>17</v>
      </c>
      <c r="B166" s="1543"/>
      <c r="C166" s="1543"/>
      <c r="D166" s="1543"/>
      <c r="E166" s="1906"/>
      <c r="F166" s="1542"/>
      <c r="G166" s="1543"/>
      <c r="H166" s="1543"/>
      <c r="I166" s="1543"/>
      <c r="J166" s="1543"/>
      <c r="K166" s="1878"/>
      <c r="L166" s="1878"/>
      <c r="M166" s="1917">
        <v>17</v>
      </c>
      <c r="N166" s="1542"/>
      <c r="O166" s="1878"/>
      <c r="P166" s="1878"/>
      <c r="Q166" s="1878"/>
      <c r="R166" s="1878">
        <f t="shared" si="2"/>
        <v>0</v>
      </c>
      <c r="S166" s="1917">
        <v>17</v>
      </c>
      <c r="T166" s="1561"/>
      <c r="U166" s="1561"/>
      <c r="V166" s="1561"/>
      <c r="W166" s="1561"/>
      <c r="X166" s="1561"/>
      <c r="Y166" s="1561"/>
      <c r="Z166" s="1561"/>
      <c r="AA166" s="1561"/>
      <c r="AB166" s="1561"/>
      <c r="AC166" s="1561"/>
      <c r="AD166" s="1561"/>
      <c r="AE166" s="1561"/>
      <c r="AF166" s="1561"/>
      <c r="AG166" s="1561"/>
      <c r="AH166" s="1561"/>
      <c r="AI166" s="1561"/>
      <c r="AJ166" s="1561"/>
      <c r="AK166" s="1561"/>
      <c r="AL166" s="1561"/>
      <c r="AM166" s="1561"/>
      <c r="AN166" s="1561"/>
      <c r="AO166" s="1561"/>
      <c r="AP166" s="1561"/>
      <c r="AQ166" s="1561"/>
      <c r="AR166" s="1561"/>
      <c r="AS166" s="1561"/>
      <c r="AT166" s="1561"/>
      <c r="AU166" s="1561"/>
      <c r="AV166" s="1561"/>
      <c r="AW166" s="1561"/>
      <c r="AX166" s="1561"/>
      <c r="AY166" s="1561"/>
      <c r="AZ166" s="1561"/>
      <c r="BA166" s="1561"/>
      <c r="BB166" s="1561"/>
      <c r="BC166" s="1561"/>
      <c r="BD166" s="1561"/>
      <c r="BE166" s="1561"/>
      <c r="BF166" s="1561"/>
      <c r="BG166" s="1561"/>
      <c r="BH166" s="1561"/>
      <c r="BI166" s="1561"/>
      <c r="BJ166" s="1561"/>
      <c r="BK166" s="1561"/>
      <c r="BL166" s="1561"/>
      <c r="BM166" s="1561"/>
      <c r="BN166" s="1561"/>
      <c r="BO166" s="1561"/>
      <c r="BP166" s="1561"/>
      <c r="BQ166" s="1561"/>
      <c r="BR166" s="1561"/>
      <c r="BS166" s="1561"/>
      <c r="BT166" s="1561"/>
      <c r="BU166" s="1561"/>
      <c r="BV166" s="1561"/>
      <c r="BW166" s="1561"/>
      <c r="BX166" s="1561"/>
      <c r="BY166" s="1561"/>
      <c r="BZ166" s="1561"/>
      <c r="CA166" s="1561"/>
      <c r="CB166" s="1561"/>
      <c r="CC166" s="1561"/>
      <c r="CD166" s="1561"/>
      <c r="CE166" s="1561"/>
      <c r="CF166" s="1561"/>
      <c r="CG166" s="1561"/>
      <c r="CH166" s="1561"/>
      <c r="CI166" s="1561"/>
      <c r="CJ166" s="1561"/>
      <c r="CK166" s="1561"/>
      <c r="CL166" s="1561"/>
      <c r="CM166" s="1561"/>
      <c r="CN166" s="1561"/>
      <c r="CO166" s="1561"/>
      <c r="CP166" s="1561"/>
      <c r="CQ166" s="1561"/>
      <c r="CR166" s="1561"/>
      <c r="CS166" s="1561"/>
      <c r="CT166" s="1561"/>
      <c r="CU166" s="1561"/>
      <c r="CV166" s="1561"/>
      <c r="CW166" s="1561"/>
      <c r="CX166" s="1561"/>
      <c r="CY166" s="1561"/>
      <c r="CZ166" s="1561"/>
      <c r="DA166" s="1561"/>
      <c r="DB166" s="1561"/>
      <c r="DC166" s="1561"/>
      <c r="DD166" s="1561"/>
      <c r="DE166" s="1561"/>
      <c r="DF166" s="1561"/>
      <c r="DG166" s="1561"/>
      <c r="DH166" s="1561"/>
      <c r="DI166" s="1561"/>
      <c r="DJ166" s="1561"/>
      <c r="DK166" s="1561"/>
      <c r="DL166" s="1561"/>
      <c r="DM166" s="1561"/>
      <c r="DN166" s="1561"/>
      <c r="DO166" s="1561"/>
      <c r="DP166" s="1561"/>
      <c r="DQ166" s="1561"/>
      <c r="DR166" s="1561"/>
      <c r="DS166" s="1561"/>
      <c r="DT166" s="1561"/>
      <c r="DU166" s="1561"/>
      <c r="DV166" s="1561"/>
      <c r="DW166" s="1561"/>
      <c r="DX166" s="1561"/>
      <c r="DY166" s="1561"/>
      <c r="DZ166" s="1561"/>
      <c r="EA166" s="1561"/>
      <c r="EB166" s="1561"/>
      <c r="EC166" s="1561"/>
      <c r="ED166" s="1561"/>
      <c r="EE166" s="1561"/>
      <c r="EF166" s="1561"/>
      <c r="EG166" s="1561"/>
      <c r="EH166" s="1561"/>
      <c r="EI166" s="1561"/>
      <c r="EJ166" s="1561"/>
      <c r="EK166" s="1561"/>
      <c r="EL166" s="1561"/>
      <c r="EM166" s="1561"/>
      <c r="EN166" s="1561"/>
      <c r="EO166" s="1561"/>
      <c r="EP166" s="1561"/>
      <c r="EQ166" s="1561"/>
      <c r="ER166" s="1561"/>
      <c r="ES166" s="1561"/>
      <c r="ET166" s="1561"/>
      <c r="EU166" s="1561"/>
      <c r="EV166" s="1561"/>
      <c r="EW166" s="1561"/>
      <c r="EX166" s="1561"/>
      <c r="EY166" s="1561"/>
      <c r="EZ166" s="1561"/>
      <c r="FA166" s="1561"/>
      <c r="FB166" s="1561"/>
      <c r="FC166" s="1561"/>
      <c r="FD166" s="1561"/>
      <c r="FE166" s="1561"/>
      <c r="FF166" s="1561"/>
      <c r="FG166" s="1561"/>
      <c r="FH166" s="1561"/>
      <c r="FI166" s="1561"/>
      <c r="FJ166" s="1561"/>
      <c r="FK166" s="1561"/>
      <c r="FL166" s="1561"/>
      <c r="FM166" s="1561"/>
      <c r="FN166" s="1561"/>
      <c r="FO166" s="1561"/>
      <c r="FP166" s="1561"/>
      <c r="FQ166" s="1561"/>
      <c r="FR166" s="1561"/>
      <c r="FS166" s="1561"/>
      <c r="FT166" s="1561"/>
      <c r="FU166" s="1561"/>
      <c r="FV166" s="1561"/>
      <c r="FW166" s="1561"/>
      <c r="FX166" s="1561"/>
      <c r="FY166" s="1561"/>
      <c r="FZ166" s="1561"/>
      <c r="GA166" s="1561"/>
      <c r="GB166" s="1561"/>
      <c r="GC166" s="1561"/>
      <c r="GD166" s="1561"/>
      <c r="GE166" s="1561"/>
      <c r="GF166" s="1561"/>
      <c r="GG166" s="1561"/>
      <c r="GH166" s="1561"/>
      <c r="GI166" s="1561"/>
      <c r="GJ166" s="1561"/>
      <c r="GK166" s="1561"/>
      <c r="GL166" s="1561"/>
      <c r="GM166" s="1561"/>
      <c r="GN166" s="1561"/>
      <c r="GO166" s="1561"/>
      <c r="GP166" s="1561"/>
      <c r="GQ166" s="1561"/>
      <c r="GR166" s="1561"/>
      <c r="GS166" s="1561"/>
      <c r="GT166" s="1561"/>
      <c r="GU166" s="1561"/>
      <c r="GV166" s="1561"/>
      <c r="GW166" s="1561"/>
      <c r="GX166" s="1561"/>
      <c r="GY166" s="1561"/>
      <c r="GZ166" s="1561"/>
      <c r="HA166" s="1561"/>
      <c r="HB166" s="1561"/>
      <c r="HC166" s="1561"/>
      <c r="HD166" s="1561"/>
      <c r="HE166" s="1561"/>
      <c r="HF166" s="1561"/>
      <c r="HG166" s="1561"/>
      <c r="HH166" s="1561"/>
      <c r="HI166" s="1561"/>
      <c r="HJ166" s="1561"/>
      <c r="HK166" s="1561"/>
      <c r="HL166" s="1561"/>
      <c r="HM166" s="1561"/>
      <c r="HN166" s="1561"/>
      <c r="HO166" s="1561"/>
      <c r="HP166" s="1561"/>
      <c r="HQ166" s="1561"/>
      <c r="HR166" s="1561"/>
      <c r="HS166" s="1561"/>
      <c r="HT166" s="1561"/>
      <c r="HU166" s="1561"/>
      <c r="HV166" s="1561"/>
      <c r="HW166" s="1561"/>
      <c r="HX166" s="1561"/>
      <c r="HY166" s="1561"/>
      <c r="HZ166" s="1561"/>
      <c r="IA166" s="1561"/>
      <c r="IB166" s="1561"/>
      <c r="IC166" s="1561"/>
      <c r="ID166" s="1561"/>
      <c r="IE166" s="1561"/>
      <c r="IF166" s="1561"/>
      <c r="IG166" s="1561"/>
      <c r="IH166" s="1561"/>
      <c r="II166" s="1561"/>
      <c r="IJ166" s="1561"/>
      <c r="IK166" s="1561"/>
      <c r="IL166" s="1561"/>
      <c r="IM166" s="1561"/>
      <c r="IN166" s="1561"/>
      <c r="IO166" s="1561"/>
      <c r="IP166" s="1561"/>
      <c r="IQ166" s="1561"/>
      <c r="IR166" s="1561"/>
      <c r="IS166" s="1561"/>
      <c r="IT166" s="1561"/>
      <c r="IU166" s="1561"/>
    </row>
    <row r="167" spans="1:255">
      <c r="A167" s="2183">
        <v>18</v>
      </c>
      <c r="B167" s="1543"/>
      <c r="C167" s="1543"/>
      <c r="D167" s="1543"/>
      <c r="E167" s="1906"/>
      <c r="F167" s="1542"/>
      <c r="G167" s="1543"/>
      <c r="H167" s="1543"/>
      <c r="I167" s="1543"/>
      <c r="J167" s="1543"/>
      <c r="K167" s="1878"/>
      <c r="L167" s="1878"/>
      <c r="M167" s="1917">
        <v>18</v>
      </c>
      <c r="N167" s="1542"/>
      <c r="O167" s="1878"/>
      <c r="P167" s="1878"/>
      <c r="Q167" s="1878"/>
      <c r="R167" s="1878">
        <f t="shared" si="2"/>
        <v>0</v>
      </c>
      <c r="S167" s="1917">
        <v>18</v>
      </c>
      <c r="T167" s="1561"/>
      <c r="U167" s="1561"/>
      <c r="V167" s="1561"/>
      <c r="W167" s="1561"/>
      <c r="X167" s="1561"/>
      <c r="Y167" s="1561"/>
      <c r="Z167" s="1561"/>
      <c r="AA167" s="1561"/>
      <c r="AB167" s="1561"/>
      <c r="AC167" s="1561"/>
      <c r="AD167" s="1561"/>
      <c r="AE167" s="1561"/>
      <c r="AF167" s="1561"/>
      <c r="AG167" s="1561"/>
      <c r="AH167" s="1561"/>
      <c r="AI167" s="1561"/>
      <c r="AJ167" s="1561"/>
      <c r="AK167" s="1561"/>
      <c r="AL167" s="1561"/>
      <c r="AM167" s="1561"/>
      <c r="AN167" s="1561"/>
      <c r="AO167" s="1561"/>
      <c r="AP167" s="1561"/>
      <c r="AQ167" s="1561"/>
      <c r="AR167" s="1561"/>
      <c r="AS167" s="1561"/>
      <c r="AT167" s="1561"/>
      <c r="AU167" s="1561"/>
      <c r="AV167" s="1561"/>
      <c r="AW167" s="1561"/>
      <c r="AX167" s="1561"/>
      <c r="AY167" s="1561"/>
      <c r="AZ167" s="1561"/>
      <c r="BA167" s="1561"/>
      <c r="BB167" s="1561"/>
      <c r="BC167" s="1561"/>
      <c r="BD167" s="1561"/>
      <c r="BE167" s="1561"/>
      <c r="BF167" s="1561"/>
      <c r="BG167" s="1561"/>
      <c r="BH167" s="1561"/>
      <c r="BI167" s="1561"/>
      <c r="BJ167" s="1561"/>
      <c r="BK167" s="1561"/>
      <c r="BL167" s="1561"/>
      <c r="BM167" s="1561"/>
      <c r="BN167" s="1561"/>
      <c r="BO167" s="1561"/>
      <c r="BP167" s="1561"/>
      <c r="BQ167" s="1561"/>
      <c r="BR167" s="1561"/>
      <c r="BS167" s="1561"/>
      <c r="BT167" s="1561"/>
      <c r="BU167" s="1561"/>
      <c r="BV167" s="1561"/>
      <c r="BW167" s="1561"/>
      <c r="BX167" s="1561"/>
      <c r="BY167" s="1561"/>
      <c r="BZ167" s="1561"/>
      <c r="CA167" s="1561"/>
      <c r="CB167" s="1561"/>
      <c r="CC167" s="1561"/>
      <c r="CD167" s="1561"/>
      <c r="CE167" s="1561"/>
      <c r="CF167" s="1561"/>
      <c r="CG167" s="1561"/>
      <c r="CH167" s="1561"/>
      <c r="CI167" s="1561"/>
      <c r="CJ167" s="1561"/>
      <c r="CK167" s="1561"/>
      <c r="CL167" s="1561"/>
      <c r="CM167" s="1561"/>
      <c r="CN167" s="1561"/>
      <c r="CO167" s="1561"/>
      <c r="CP167" s="1561"/>
      <c r="CQ167" s="1561"/>
      <c r="CR167" s="1561"/>
      <c r="CS167" s="1561"/>
      <c r="CT167" s="1561"/>
      <c r="CU167" s="1561"/>
      <c r="CV167" s="1561"/>
      <c r="CW167" s="1561"/>
      <c r="CX167" s="1561"/>
      <c r="CY167" s="1561"/>
      <c r="CZ167" s="1561"/>
      <c r="DA167" s="1561"/>
      <c r="DB167" s="1561"/>
      <c r="DC167" s="1561"/>
      <c r="DD167" s="1561"/>
      <c r="DE167" s="1561"/>
      <c r="DF167" s="1561"/>
      <c r="DG167" s="1561"/>
      <c r="DH167" s="1561"/>
      <c r="DI167" s="1561"/>
      <c r="DJ167" s="1561"/>
      <c r="DK167" s="1561"/>
      <c r="DL167" s="1561"/>
      <c r="DM167" s="1561"/>
      <c r="DN167" s="1561"/>
      <c r="DO167" s="1561"/>
      <c r="DP167" s="1561"/>
      <c r="DQ167" s="1561"/>
      <c r="DR167" s="1561"/>
      <c r="DS167" s="1561"/>
      <c r="DT167" s="1561"/>
      <c r="DU167" s="1561"/>
      <c r="DV167" s="1561"/>
      <c r="DW167" s="1561"/>
      <c r="DX167" s="1561"/>
      <c r="DY167" s="1561"/>
      <c r="DZ167" s="1561"/>
      <c r="EA167" s="1561"/>
      <c r="EB167" s="1561"/>
      <c r="EC167" s="1561"/>
      <c r="ED167" s="1561"/>
      <c r="EE167" s="1561"/>
      <c r="EF167" s="1561"/>
      <c r="EG167" s="1561"/>
      <c r="EH167" s="1561"/>
      <c r="EI167" s="1561"/>
      <c r="EJ167" s="1561"/>
      <c r="EK167" s="1561"/>
      <c r="EL167" s="1561"/>
      <c r="EM167" s="1561"/>
      <c r="EN167" s="1561"/>
      <c r="EO167" s="1561"/>
      <c r="EP167" s="1561"/>
      <c r="EQ167" s="1561"/>
      <c r="ER167" s="1561"/>
      <c r="ES167" s="1561"/>
      <c r="ET167" s="1561"/>
      <c r="EU167" s="1561"/>
      <c r="EV167" s="1561"/>
      <c r="EW167" s="1561"/>
      <c r="EX167" s="1561"/>
      <c r="EY167" s="1561"/>
      <c r="EZ167" s="1561"/>
      <c r="FA167" s="1561"/>
      <c r="FB167" s="1561"/>
      <c r="FC167" s="1561"/>
      <c r="FD167" s="1561"/>
      <c r="FE167" s="1561"/>
      <c r="FF167" s="1561"/>
      <c r="FG167" s="1561"/>
      <c r="FH167" s="1561"/>
      <c r="FI167" s="1561"/>
      <c r="FJ167" s="1561"/>
      <c r="FK167" s="1561"/>
      <c r="FL167" s="1561"/>
      <c r="FM167" s="1561"/>
      <c r="FN167" s="1561"/>
      <c r="FO167" s="1561"/>
      <c r="FP167" s="1561"/>
      <c r="FQ167" s="1561"/>
      <c r="FR167" s="1561"/>
      <c r="FS167" s="1561"/>
      <c r="FT167" s="1561"/>
      <c r="FU167" s="1561"/>
      <c r="FV167" s="1561"/>
      <c r="FW167" s="1561"/>
      <c r="FX167" s="1561"/>
      <c r="FY167" s="1561"/>
      <c r="FZ167" s="1561"/>
      <c r="GA167" s="1561"/>
      <c r="GB167" s="1561"/>
      <c r="GC167" s="1561"/>
      <c r="GD167" s="1561"/>
      <c r="GE167" s="1561"/>
      <c r="GF167" s="1561"/>
      <c r="GG167" s="1561"/>
      <c r="GH167" s="1561"/>
      <c r="GI167" s="1561"/>
      <c r="GJ167" s="1561"/>
      <c r="GK167" s="1561"/>
      <c r="GL167" s="1561"/>
      <c r="GM167" s="1561"/>
      <c r="GN167" s="1561"/>
      <c r="GO167" s="1561"/>
      <c r="GP167" s="1561"/>
      <c r="GQ167" s="1561"/>
      <c r="GR167" s="1561"/>
      <c r="GS167" s="1561"/>
      <c r="GT167" s="1561"/>
      <c r="GU167" s="1561"/>
      <c r="GV167" s="1561"/>
      <c r="GW167" s="1561"/>
      <c r="GX167" s="1561"/>
      <c r="GY167" s="1561"/>
      <c r="GZ167" s="1561"/>
      <c r="HA167" s="1561"/>
      <c r="HB167" s="1561"/>
      <c r="HC167" s="1561"/>
      <c r="HD167" s="1561"/>
      <c r="HE167" s="1561"/>
      <c r="HF167" s="1561"/>
      <c r="HG167" s="1561"/>
      <c r="HH167" s="1561"/>
      <c r="HI167" s="1561"/>
      <c r="HJ167" s="1561"/>
      <c r="HK167" s="1561"/>
      <c r="HL167" s="1561"/>
      <c r="HM167" s="1561"/>
      <c r="HN167" s="1561"/>
      <c r="HO167" s="1561"/>
      <c r="HP167" s="1561"/>
      <c r="HQ167" s="1561"/>
      <c r="HR167" s="1561"/>
      <c r="HS167" s="1561"/>
      <c r="HT167" s="1561"/>
      <c r="HU167" s="1561"/>
      <c r="HV167" s="1561"/>
      <c r="HW167" s="1561"/>
      <c r="HX167" s="1561"/>
      <c r="HY167" s="1561"/>
      <c r="HZ167" s="1561"/>
      <c r="IA167" s="1561"/>
      <c r="IB167" s="1561"/>
      <c r="IC167" s="1561"/>
      <c r="ID167" s="1561"/>
      <c r="IE167" s="1561"/>
      <c r="IF167" s="1561"/>
      <c r="IG167" s="1561"/>
      <c r="IH167" s="1561"/>
      <c r="II167" s="1561"/>
      <c r="IJ167" s="1561"/>
      <c r="IK167" s="1561"/>
      <c r="IL167" s="1561"/>
      <c r="IM167" s="1561"/>
      <c r="IN167" s="1561"/>
      <c r="IO167" s="1561"/>
      <c r="IP167" s="1561"/>
      <c r="IQ167" s="1561"/>
      <c r="IR167" s="1561"/>
      <c r="IS167" s="1561"/>
      <c r="IT167" s="1561"/>
      <c r="IU167" s="1561"/>
    </row>
    <row r="168" spans="1:255">
      <c r="A168" s="2183">
        <v>19</v>
      </c>
      <c r="B168" s="1543"/>
      <c r="C168" s="1543"/>
      <c r="D168" s="1543"/>
      <c r="E168" s="1906"/>
      <c r="F168" s="1542"/>
      <c r="G168" s="1543"/>
      <c r="H168" s="1543"/>
      <c r="I168" s="1543"/>
      <c r="J168" s="1543"/>
      <c r="K168" s="1878"/>
      <c r="L168" s="1878"/>
      <c r="M168" s="1917">
        <v>19</v>
      </c>
      <c r="N168" s="1542"/>
      <c r="O168" s="1878"/>
      <c r="P168" s="1878"/>
      <c r="Q168" s="1878"/>
      <c r="R168" s="1878">
        <f t="shared" si="2"/>
        <v>0</v>
      </c>
      <c r="S168" s="1917">
        <v>19</v>
      </c>
      <c r="T168" s="1561"/>
      <c r="U168" s="1561"/>
      <c r="V168" s="1561"/>
      <c r="W168" s="1561"/>
      <c r="X168" s="1561"/>
      <c r="Y168" s="1561"/>
      <c r="Z168" s="1561"/>
      <c r="AA168" s="1561"/>
      <c r="AB168" s="1561"/>
      <c r="AC168" s="1561"/>
      <c r="AD168" s="1561"/>
      <c r="AE168" s="1561"/>
      <c r="AF168" s="1561"/>
      <c r="AG168" s="1561"/>
      <c r="AH168" s="1561"/>
      <c r="AI168" s="1561"/>
      <c r="AJ168" s="1561"/>
      <c r="AK168" s="1561"/>
      <c r="AL168" s="1561"/>
      <c r="AM168" s="1561"/>
      <c r="AN168" s="1561"/>
      <c r="AO168" s="1561"/>
      <c r="AP168" s="1561"/>
      <c r="AQ168" s="1561"/>
      <c r="AR168" s="1561"/>
      <c r="AS168" s="1561"/>
      <c r="AT168" s="1561"/>
      <c r="AU168" s="1561"/>
      <c r="AV168" s="1561"/>
      <c r="AW168" s="1561"/>
      <c r="AX168" s="1561"/>
      <c r="AY168" s="1561"/>
      <c r="AZ168" s="1561"/>
      <c r="BA168" s="1561"/>
      <c r="BB168" s="1561"/>
      <c r="BC168" s="1561"/>
      <c r="BD168" s="1561"/>
      <c r="BE168" s="1561"/>
      <c r="BF168" s="1561"/>
      <c r="BG168" s="1561"/>
      <c r="BH168" s="1561"/>
      <c r="BI168" s="1561"/>
      <c r="BJ168" s="1561"/>
      <c r="BK168" s="1561"/>
      <c r="BL168" s="1561"/>
      <c r="BM168" s="1561"/>
      <c r="BN168" s="1561"/>
      <c r="BO168" s="1561"/>
      <c r="BP168" s="1561"/>
      <c r="BQ168" s="1561"/>
      <c r="BR168" s="1561"/>
      <c r="BS168" s="1561"/>
      <c r="BT168" s="1561"/>
      <c r="BU168" s="1561"/>
      <c r="BV168" s="1561"/>
      <c r="BW168" s="1561"/>
      <c r="BX168" s="1561"/>
      <c r="BY168" s="1561"/>
      <c r="BZ168" s="1561"/>
      <c r="CA168" s="1561"/>
      <c r="CB168" s="1561"/>
      <c r="CC168" s="1561"/>
      <c r="CD168" s="1561"/>
      <c r="CE168" s="1561"/>
      <c r="CF168" s="1561"/>
      <c r="CG168" s="1561"/>
      <c r="CH168" s="1561"/>
      <c r="CI168" s="1561"/>
      <c r="CJ168" s="1561"/>
      <c r="CK168" s="1561"/>
      <c r="CL168" s="1561"/>
      <c r="CM168" s="1561"/>
      <c r="CN168" s="1561"/>
      <c r="CO168" s="1561"/>
      <c r="CP168" s="1561"/>
      <c r="CQ168" s="1561"/>
      <c r="CR168" s="1561"/>
      <c r="CS168" s="1561"/>
      <c r="CT168" s="1561"/>
      <c r="CU168" s="1561"/>
      <c r="CV168" s="1561"/>
      <c r="CW168" s="1561"/>
      <c r="CX168" s="1561"/>
      <c r="CY168" s="1561"/>
      <c r="CZ168" s="1561"/>
      <c r="DA168" s="1561"/>
      <c r="DB168" s="1561"/>
      <c r="DC168" s="1561"/>
      <c r="DD168" s="1561"/>
      <c r="DE168" s="1561"/>
      <c r="DF168" s="1561"/>
      <c r="DG168" s="1561"/>
      <c r="DH168" s="1561"/>
      <c r="DI168" s="1561"/>
      <c r="DJ168" s="1561"/>
      <c r="DK168" s="1561"/>
      <c r="DL168" s="1561"/>
      <c r="DM168" s="1561"/>
      <c r="DN168" s="1561"/>
      <c r="DO168" s="1561"/>
      <c r="DP168" s="1561"/>
      <c r="DQ168" s="1561"/>
      <c r="DR168" s="1561"/>
      <c r="DS168" s="1561"/>
      <c r="DT168" s="1561"/>
      <c r="DU168" s="1561"/>
      <c r="DV168" s="1561"/>
      <c r="DW168" s="1561"/>
      <c r="DX168" s="1561"/>
      <c r="DY168" s="1561"/>
      <c r="DZ168" s="1561"/>
      <c r="EA168" s="1561"/>
      <c r="EB168" s="1561"/>
      <c r="EC168" s="1561"/>
      <c r="ED168" s="1561"/>
      <c r="EE168" s="1561"/>
      <c r="EF168" s="1561"/>
      <c r="EG168" s="1561"/>
      <c r="EH168" s="1561"/>
      <c r="EI168" s="1561"/>
      <c r="EJ168" s="1561"/>
      <c r="EK168" s="1561"/>
      <c r="EL168" s="1561"/>
      <c r="EM168" s="1561"/>
      <c r="EN168" s="1561"/>
      <c r="EO168" s="1561"/>
      <c r="EP168" s="1561"/>
      <c r="EQ168" s="1561"/>
      <c r="ER168" s="1561"/>
      <c r="ES168" s="1561"/>
      <c r="ET168" s="1561"/>
      <c r="EU168" s="1561"/>
      <c r="EV168" s="1561"/>
      <c r="EW168" s="1561"/>
      <c r="EX168" s="1561"/>
      <c r="EY168" s="1561"/>
      <c r="EZ168" s="1561"/>
      <c r="FA168" s="1561"/>
      <c r="FB168" s="1561"/>
      <c r="FC168" s="1561"/>
      <c r="FD168" s="1561"/>
      <c r="FE168" s="1561"/>
      <c r="FF168" s="1561"/>
      <c r="FG168" s="1561"/>
      <c r="FH168" s="1561"/>
      <c r="FI168" s="1561"/>
      <c r="FJ168" s="1561"/>
      <c r="FK168" s="1561"/>
      <c r="FL168" s="1561"/>
      <c r="FM168" s="1561"/>
      <c r="FN168" s="1561"/>
      <c r="FO168" s="1561"/>
      <c r="FP168" s="1561"/>
      <c r="FQ168" s="1561"/>
      <c r="FR168" s="1561"/>
      <c r="FS168" s="1561"/>
      <c r="FT168" s="1561"/>
      <c r="FU168" s="1561"/>
      <c r="FV168" s="1561"/>
      <c r="FW168" s="1561"/>
      <c r="FX168" s="1561"/>
      <c r="FY168" s="1561"/>
      <c r="FZ168" s="1561"/>
      <c r="GA168" s="1561"/>
      <c r="GB168" s="1561"/>
      <c r="GC168" s="1561"/>
      <c r="GD168" s="1561"/>
      <c r="GE168" s="1561"/>
      <c r="GF168" s="1561"/>
      <c r="GG168" s="1561"/>
      <c r="GH168" s="1561"/>
      <c r="GI168" s="1561"/>
      <c r="GJ168" s="1561"/>
      <c r="GK168" s="1561"/>
      <c r="GL168" s="1561"/>
      <c r="GM168" s="1561"/>
      <c r="GN168" s="1561"/>
      <c r="GO168" s="1561"/>
      <c r="GP168" s="1561"/>
      <c r="GQ168" s="1561"/>
      <c r="GR168" s="1561"/>
      <c r="GS168" s="1561"/>
      <c r="GT168" s="1561"/>
      <c r="GU168" s="1561"/>
      <c r="GV168" s="1561"/>
      <c r="GW168" s="1561"/>
      <c r="GX168" s="1561"/>
      <c r="GY168" s="1561"/>
      <c r="GZ168" s="1561"/>
      <c r="HA168" s="1561"/>
      <c r="HB168" s="1561"/>
      <c r="HC168" s="1561"/>
      <c r="HD168" s="1561"/>
      <c r="HE168" s="1561"/>
      <c r="HF168" s="1561"/>
      <c r="HG168" s="1561"/>
      <c r="HH168" s="1561"/>
      <c r="HI168" s="1561"/>
      <c r="HJ168" s="1561"/>
      <c r="HK168" s="1561"/>
      <c r="HL168" s="1561"/>
      <c r="HM168" s="1561"/>
      <c r="HN168" s="1561"/>
      <c r="HO168" s="1561"/>
      <c r="HP168" s="1561"/>
      <c r="HQ168" s="1561"/>
      <c r="HR168" s="1561"/>
      <c r="HS168" s="1561"/>
      <c r="HT168" s="1561"/>
      <c r="HU168" s="1561"/>
      <c r="HV168" s="1561"/>
      <c r="HW168" s="1561"/>
      <c r="HX168" s="1561"/>
      <c r="HY168" s="1561"/>
      <c r="HZ168" s="1561"/>
      <c r="IA168" s="1561"/>
      <c r="IB168" s="1561"/>
      <c r="IC168" s="1561"/>
      <c r="ID168" s="1561"/>
      <c r="IE168" s="1561"/>
      <c r="IF168" s="1561"/>
      <c r="IG168" s="1561"/>
      <c r="IH168" s="1561"/>
      <c r="II168" s="1561"/>
      <c r="IJ168" s="1561"/>
      <c r="IK168" s="1561"/>
      <c r="IL168" s="1561"/>
      <c r="IM168" s="1561"/>
      <c r="IN168" s="1561"/>
      <c r="IO168" s="1561"/>
      <c r="IP168" s="1561"/>
      <c r="IQ168" s="1561"/>
      <c r="IR168" s="1561"/>
      <c r="IS168" s="1561"/>
      <c r="IT168" s="1561"/>
      <c r="IU168" s="1561"/>
    </row>
    <row r="169" spans="1:255">
      <c r="A169" s="2183">
        <v>20</v>
      </c>
      <c r="B169" s="1543"/>
      <c r="C169" s="1543"/>
      <c r="D169" s="1543"/>
      <c r="E169" s="1906"/>
      <c r="F169" s="1542"/>
      <c r="G169" s="1543"/>
      <c r="H169" s="1543"/>
      <c r="I169" s="1543"/>
      <c r="J169" s="1543"/>
      <c r="K169" s="1878"/>
      <c r="L169" s="1878"/>
      <c r="M169" s="1917">
        <v>20</v>
      </c>
      <c r="N169" s="1542"/>
      <c r="O169" s="1878"/>
      <c r="P169" s="1878"/>
      <c r="Q169" s="1878"/>
      <c r="R169" s="1878">
        <f t="shared" si="2"/>
        <v>0</v>
      </c>
      <c r="S169" s="1917">
        <v>20</v>
      </c>
      <c r="T169" s="1561"/>
      <c r="U169" s="1561"/>
      <c r="V169" s="1561"/>
      <c r="W169" s="1561"/>
      <c r="X169" s="1561"/>
      <c r="Y169" s="1561"/>
      <c r="Z169" s="1561"/>
      <c r="AA169" s="1561"/>
      <c r="AB169" s="1561"/>
      <c r="AC169" s="1561"/>
      <c r="AD169" s="1561"/>
      <c r="AE169" s="1561"/>
      <c r="AF169" s="1561"/>
      <c r="AG169" s="1561"/>
      <c r="AH169" s="1561"/>
      <c r="AI169" s="1561"/>
      <c r="AJ169" s="1561"/>
      <c r="AK169" s="1561"/>
      <c r="AL169" s="1561"/>
      <c r="AM169" s="1561"/>
      <c r="AN169" s="1561"/>
      <c r="AO169" s="1561"/>
      <c r="AP169" s="1561"/>
      <c r="AQ169" s="1561"/>
      <c r="AR169" s="1561"/>
      <c r="AS169" s="1561"/>
      <c r="AT169" s="1561"/>
      <c r="AU169" s="1561"/>
      <c r="AV169" s="1561"/>
      <c r="AW169" s="1561"/>
      <c r="AX169" s="1561"/>
      <c r="AY169" s="1561"/>
      <c r="AZ169" s="1561"/>
      <c r="BA169" s="1561"/>
      <c r="BB169" s="1561"/>
      <c r="BC169" s="1561"/>
      <c r="BD169" s="1561"/>
      <c r="BE169" s="1561"/>
      <c r="BF169" s="1561"/>
      <c r="BG169" s="1561"/>
      <c r="BH169" s="1561"/>
      <c r="BI169" s="1561"/>
      <c r="BJ169" s="1561"/>
      <c r="BK169" s="1561"/>
      <c r="BL169" s="1561"/>
      <c r="BM169" s="1561"/>
      <c r="BN169" s="1561"/>
      <c r="BO169" s="1561"/>
      <c r="BP169" s="1561"/>
      <c r="BQ169" s="1561"/>
      <c r="BR169" s="1561"/>
      <c r="BS169" s="1561"/>
      <c r="BT169" s="1561"/>
      <c r="BU169" s="1561"/>
      <c r="BV169" s="1561"/>
      <c r="BW169" s="1561"/>
      <c r="BX169" s="1561"/>
      <c r="BY169" s="1561"/>
      <c r="BZ169" s="1561"/>
      <c r="CA169" s="1561"/>
      <c r="CB169" s="1561"/>
      <c r="CC169" s="1561"/>
      <c r="CD169" s="1561"/>
      <c r="CE169" s="1561"/>
      <c r="CF169" s="1561"/>
      <c r="CG169" s="1561"/>
      <c r="CH169" s="1561"/>
      <c r="CI169" s="1561"/>
      <c r="CJ169" s="1561"/>
      <c r="CK169" s="1561"/>
      <c r="CL169" s="1561"/>
      <c r="CM169" s="1561"/>
      <c r="CN169" s="1561"/>
      <c r="CO169" s="1561"/>
      <c r="CP169" s="1561"/>
      <c r="CQ169" s="1561"/>
      <c r="CR169" s="1561"/>
      <c r="CS169" s="1561"/>
      <c r="CT169" s="1561"/>
      <c r="CU169" s="1561"/>
      <c r="CV169" s="1561"/>
      <c r="CW169" s="1561"/>
      <c r="CX169" s="1561"/>
      <c r="CY169" s="1561"/>
      <c r="CZ169" s="1561"/>
      <c r="DA169" s="1561"/>
      <c r="DB169" s="1561"/>
      <c r="DC169" s="1561"/>
      <c r="DD169" s="1561"/>
      <c r="DE169" s="1561"/>
      <c r="DF169" s="1561"/>
      <c r="DG169" s="1561"/>
      <c r="DH169" s="1561"/>
      <c r="DI169" s="1561"/>
      <c r="DJ169" s="1561"/>
      <c r="DK169" s="1561"/>
      <c r="DL169" s="1561"/>
      <c r="DM169" s="1561"/>
      <c r="DN169" s="1561"/>
      <c r="DO169" s="1561"/>
      <c r="DP169" s="1561"/>
      <c r="DQ169" s="1561"/>
      <c r="DR169" s="1561"/>
      <c r="DS169" s="1561"/>
      <c r="DT169" s="1561"/>
      <c r="DU169" s="1561"/>
      <c r="DV169" s="1561"/>
      <c r="DW169" s="1561"/>
      <c r="DX169" s="1561"/>
      <c r="DY169" s="1561"/>
      <c r="DZ169" s="1561"/>
      <c r="EA169" s="1561"/>
      <c r="EB169" s="1561"/>
      <c r="EC169" s="1561"/>
      <c r="ED169" s="1561"/>
      <c r="EE169" s="1561"/>
      <c r="EF169" s="1561"/>
      <c r="EG169" s="1561"/>
      <c r="EH169" s="1561"/>
      <c r="EI169" s="1561"/>
      <c r="EJ169" s="1561"/>
      <c r="EK169" s="1561"/>
      <c r="EL169" s="1561"/>
      <c r="EM169" s="1561"/>
      <c r="EN169" s="1561"/>
      <c r="EO169" s="1561"/>
      <c r="EP169" s="1561"/>
      <c r="EQ169" s="1561"/>
      <c r="ER169" s="1561"/>
      <c r="ES169" s="1561"/>
      <c r="ET169" s="1561"/>
      <c r="EU169" s="1561"/>
      <c r="EV169" s="1561"/>
      <c r="EW169" s="1561"/>
      <c r="EX169" s="1561"/>
      <c r="EY169" s="1561"/>
      <c r="EZ169" s="1561"/>
      <c r="FA169" s="1561"/>
      <c r="FB169" s="1561"/>
      <c r="FC169" s="1561"/>
      <c r="FD169" s="1561"/>
      <c r="FE169" s="1561"/>
      <c r="FF169" s="1561"/>
      <c r="FG169" s="1561"/>
      <c r="FH169" s="1561"/>
      <c r="FI169" s="1561"/>
      <c r="FJ169" s="1561"/>
      <c r="FK169" s="1561"/>
      <c r="FL169" s="1561"/>
      <c r="FM169" s="1561"/>
      <c r="FN169" s="1561"/>
      <c r="FO169" s="1561"/>
      <c r="FP169" s="1561"/>
      <c r="FQ169" s="1561"/>
      <c r="FR169" s="1561"/>
      <c r="FS169" s="1561"/>
      <c r="FT169" s="1561"/>
      <c r="FU169" s="1561"/>
      <c r="FV169" s="1561"/>
      <c r="FW169" s="1561"/>
      <c r="FX169" s="1561"/>
      <c r="FY169" s="1561"/>
      <c r="FZ169" s="1561"/>
      <c r="GA169" s="1561"/>
      <c r="GB169" s="1561"/>
      <c r="GC169" s="1561"/>
      <c r="GD169" s="1561"/>
      <c r="GE169" s="1561"/>
      <c r="GF169" s="1561"/>
      <c r="GG169" s="1561"/>
      <c r="GH169" s="1561"/>
      <c r="GI169" s="1561"/>
      <c r="GJ169" s="1561"/>
      <c r="GK169" s="1561"/>
      <c r="GL169" s="1561"/>
      <c r="GM169" s="1561"/>
      <c r="GN169" s="1561"/>
      <c r="GO169" s="1561"/>
      <c r="GP169" s="1561"/>
      <c r="GQ169" s="1561"/>
      <c r="GR169" s="1561"/>
      <c r="GS169" s="1561"/>
      <c r="GT169" s="1561"/>
      <c r="GU169" s="1561"/>
      <c r="GV169" s="1561"/>
      <c r="GW169" s="1561"/>
      <c r="GX169" s="1561"/>
      <c r="GY169" s="1561"/>
      <c r="GZ169" s="1561"/>
      <c r="HA169" s="1561"/>
      <c r="HB169" s="1561"/>
      <c r="HC169" s="1561"/>
      <c r="HD169" s="1561"/>
      <c r="HE169" s="1561"/>
      <c r="HF169" s="1561"/>
      <c r="HG169" s="1561"/>
      <c r="HH169" s="1561"/>
      <c r="HI169" s="1561"/>
      <c r="HJ169" s="1561"/>
      <c r="HK169" s="1561"/>
      <c r="HL169" s="1561"/>
      <c r="HM169" s="1561"/>
      <c r="HN169" s="1561"/>
      <c r="HO169" s="1561"/>
      <c r="HP169" s="1561"/>
      <c r="HQ169" s="1561"/>
      <c r="HR169" s="1561"/>
      <c r="HS169" s="1561"/>
      <c r="HT169" s="1561"/>
      <c r="HU169" s="1561"/>
      <c r="HV169" s="1561"/>
      <c r="HW169" s="1561"/>
      <c r="HX169" s="1561"/>
      <c r="HY169" s="1561"/>
      <c r="HZ169" s="1561"/>
      <c r="IA169" s="1561"/>
      <c r="IB169" s="1561"/>
      <c r="IC169" s="1561"/>
      <c r="ID169" s="1561"/>
      <c r="IE169" s="1561"/>
      <c r="IF169" s="1561"/>
      <c r="IG169" s="1561"/>
      <c r="IH169" s="1561"/>
      <c r="II169" s="1561"/>
      <c r="IJ169" s="1561"/>
      <c r="IK169" s="1561"/>
      <c r="IL169" s="1561"/>
      <c r="IM169" s="1561"/>
      <c r="IN169" s="1561"/>
      <c r="IO169" s="1561"/>
      <c r="IP169" s="1561"/>
      <c r="IQ169" s="1561"/>
      <c r="IR169" s="1561"/>
      <c r="IS169" s="1561"/>
      <c r="IT169" s="1561"/>
      <c r="IU169" s="1561"/>
    </row>
    <row r="170" spans="1:255">
      <c r="A170" s="2183">
        <v>21</v>
      </c>
      <c r="B170" s="1543"/>
      <c r="C170" s="1543"/>
      <c r="D170" s="1543"/>
      <c r="E170" s="1906"/>
      <c r="F170" s="1542"/>
      <c r="G170" s="1543"/>
      <c r="H170" s="1543"/>
      <c r="I170" s="1543"/>
      <c r="J170" s="1543"/>
      <c r="K170" s="1878"/>
      <c r="L170" s="1878"/>
      <c r="M170" s="1917">
        <v>21</v>
      </c>
      <c r="N170" s="1542"/>
      <c r="O170" s="1878"/>
      <c r="P170" s="1878"/>
      <c r="Q170" s="1878"/>
      <c r="R170" s="1878">
        <f t="shared" si="2"/>
        <v>0</v>
      </c>
      <c r="S170" s="1917">
        <v>21</v>
      </c>
      <c r="T170" s="1561"/>
      <c r="U170" s="1561"/>
      <c r="V170" s="1561"/>
      <c r="W170" s="1561"/>
      <c r="X170" s="1561"/>
      <c r="Y170" s="1561"/>
      <c r="Z170" s="1561"/>
      <c r="AA170" s="1561"/>
      <c r="AB170" s="1561"/>
      <c r="AC170" s="1561"/>
      <c r="AD170" s="1561"/>
      <c r="AE170" s="1561"/>
      <c r="AF170" s="1561"/>
      <c r="AG170" s="1561"/>
      <c r="AH170" s="1561"/>
      <c r="AI170" s="1561"/>
      <c r="AJ170" s="1561"/>
      <c r="AK170" s="1561"/>
      <c r="AL170" s="1561"/>
      <c r="AM170" s="1561"/>
      <c r="AN170" s="1561"/>
      <c r="AO170" s="1561"/>
      <c r="AP170" s="1561"/>
      <c r="AQ170" s="1561"/>
      <c r="AR170" s="1561"/>
      <c r="AS170" s="1561"/>
      <c r="AT170" s="1561"/>
      <c r="AU170" s="1561"/>
      <c r="AV170" s="1561"/>
      <c r="AW170" s="1561"/>
      <c r="AX170" s="1561"/>
      <c r="AY170" s="1561"/>
      <c r="AZ170" s="1561"/>
      <c r="BA170" s="1561"/>
      <c r="BB170" s="1561"/>
      <c r="BC170" s="1561"/>
      <c r="BD170" s="1561"/>
      <c r="BE170" s="1561"/>
      <c r="BF170" s="1561"/>
      <c r="BG170" s="1561"/>
      <c r="BH170" s="1561"/>
      <c r="BI170" s="1561"/>
      <c r="BJ170" s="1561"/>
      <c r="BK170" s="1561"/>
      <c r="BL170" s="1561"/>
      <c r="BM170" s="1561"/>
      <c r="BN170" s="1561"/>
      <c r="BO170" s="1561"/>
      <c r="BP170" s="1561"/>
      <c r="BQ170" s="1561"/>
      <c r="BR170" s="1561"/>
      <c r="BS170" s="1561"/>
      <c r="BT170" s="1561"/>
      <c r="BU170" s="1561"/>
      <c r="BV170" s="1561"/>
      <c r="BW170" s="1561"/>
      <c r="BX170" s="1561"/>
      <c r="BY170" s="1561"/>
      <c r="BZ170" s="1561"/>
      <c r="CA170" s="1561"/>
      <c r="CB170" s="1561"/>
      <c r="CC170" s="1561"/>
      <c r="CD170" s="1561"/>
      <c r="CE170" s="1561"/>
      <c r="CF170" s="1561"/>
      <c r="CG170" s="1561"/>
      <c r="CH170" s="1561"/>
      <c r="CI170" s="1561"/>
      <c r="CJ170" s="1561"/>
      <c r="CK170" s="1561"/>
      <c r="CL170" s="1561"/>
      <c r="CM170" s="1561"/>
      <c r="CN170" s="1561"/>
      <c r="CO170" s="1561"/>
      <c r="CP170" s="1561"/>
      <c r="CQ170" s="1561"/>
      <c r="CR170" s="1561"/>
      <c r="CS170" s="1561"/>
      <c r="CT170" s="1561"/>
      <c r="CU170" s="1561"/>
      <c r="CV170" s="1561"/>
      <c r="CW170" s="1561"/>
      <c r="CX170" s="1561"/>
      <c r="CY170" s="1561"/>
      <c r="CZ170" s="1561"/>
      <c r="DA170" s="1561"/>
      <c r="DB170" s="1561"/>
      <c r="DC170" s="1561"/>
      <c r="DD170" s="1561"/>
      <c r="DE170" s="1561"/>
      <c r="DF170" s="1561"/>
      <c r="DG170" s="1561"/>
      <c r="DH170" s="1561"/>
      <c r="DI170" s="1561"/>
      <c r="DJ170" s="1561"/>
      <c r="DK170" s="1561"/>
      <c r="DL170" s="1561"/>
      <c r="DM170" s="1561"/>
      <c r="DN170" s="1561"/>
      <c r="DO170" s="1561"/>
      <c r="DP170" s="1561"/>
      <c r="DQ170" s="1561"/>
      <c r="DR170" s="1561"/>
      <c r="DS170" s="1561"/>
      <c r="DT170" s="1561"/>
      <c r="DU170" s="1561"/>
      <c r="DV170" s="1561"/>
      <c r="DW170" s="1561"/>
      <c r="DX170" s="1561"/>
      <c r="DY170" s="1561"/>
      <c r="DZ170" s="1561"/>
      <c r="EA170" s="1561"/>
      <c r="EB170" s="1561"/>
      <c r="EC170" s="1561"/>
      <c r="ED170" s="1561"/>
      <c r="EE170" s="1561"/>
      <c r="EF170" s="1561"/>
      <c r="EG170" s="1561"/>
      <c r="EH170" s="1561"/>
      <c r="EI170" s="1561"/>
      <c r="EJ170" s="1561"/>
      <c r="EK170" s="1561"/>
      <c r="EL170" s="1561"/>
      <c r="EM170" s="1561"/>
      <c r="EN170" s="1561"/>
      <c r="EO170" s="1561"/>
      <c r="EP170" s="1561"/>
      <c r="EQ170" s="1561"/>
      <c r="ER170" s="1561"/>
      <c r="ES170" s="1561"/>
      <c r="ET170" s="1561"/>
      <c r="EU170" s="1561"/>
      <c r="EV170" s="1561"/>
      <c r="EW170" s="1561"/>
      <c r="EX170" s="1561"/>
      <c r="EY170" s="1561"/>
      <c r="EZ170" s="1561"/>
      <c r="FA170" s="1561"/>
      <c r="FB170" s="1561"/>
      <c r="FC170" s="1561"/>
      <c r="FD170" s="1561"/>
      <c r="FE170" s="1561"/>
      <c r="FF170" s="1561"/>
      <c r="FG170" s="1561"/>
      <c r="FH170" s="1561"/>
      <c r="FI170" s="1561"/>
      <c r="FJ170" s="1561"/>
      <c r="FK170" s="1561"/>
      <c r="FL170" s="1561"/>
      <c r="FM170" s="1561"/>
      <c r="FN170" s="1561"/>
      <c r="FO170" s="1561"/>
      <c r="FP170" s="1561"/>
      <c r="FQ170" s="1561"/>
      <c r="FR170" s="1561"/>
      <c r="FS170" s="1561"/>
      <c r="FT170" s="1561"/>
      <c r="FU170" s="1561"/>
      <c r="FV170" s="1561"/>
      <c r="FW170" s="1561"/>
      <c r="FX170" s="1561"/>
      <c r="FY170" s="1561"/>
      <c r="FZ170" s="1561"/>
      <c r="GA170" s="1561"/>
      <c r="GB170" s="1561"/>
      <c r="GC170" s="1561"/>
      <c r="GD170" s="1561"/>
      <c r="GE170" s="1561"/>
      <c r="GF170" s="1561"/>
      <c r="GG170" s="1561"/>
      <c r="GH170" s="1561"/>
      <c r="GI170" s="1561"/>
      <c r="GJ170" s="1561"/>
      <c r="GK170" s="1561"/>
      <c r="GL170" s="1561"/>
      <c r="GM170" s="1561"/>
      <c r="GN170" s="1561"/>
      <c r="GO170" s="1561"/>
      <c r="GP170" s="1561"/>
      <c r="GQ170" s="1561"/>
      <c r="GR170" s="1561"/>
      <c r="GS170" s="1561"/>
      <c r="GT170" s="1561"/>
      <c r="GU170" s="1561"/>
      <c r="GV170" s="1561"/>
      <c r="GW170" s="1561"/>
      <c r="GX170" s="1561"/>
      <c r="GY170" s="1561"/>
      <c r="GZ170" s="1561"/>
      <c r="HA170" s="1561"/>
      <c r="HB170" s="1561"/>
      <c r="HC170" s="1561"/>
      <c r="HD170" s="1561"/>
      <c r="HE170" s="1561"/>
      <c r="HF170" s="1561"/>
      <c r="HG170" s="1561"/>
      <c r="HH170" s="1561"/>
      <c r="HI170" s="1561"/>
      <c r="HJ170" s="1561"/>
      <c r="HK170" s="1561"/>
      <c r="HL170" s="1561"/>
      <c r="HM170" s="1561"/>
      <c r="HN170" s="1561"/>
      <c r="HO170" s="1561"/>
      <c r="HP170" s="1561"/>
      <c r="HQ170" s="1561"/>
      <c r="HR170" s="1561"/>
      <c r="HS170" s="1561"/>
      <c r="HT170" s="1561"/>
      <c r="HU170" s="1561"/>
      <c r="HV170" s="1561"/>
      <c r="HW170" s="1561"/>
      <c r="HX170" s="1561"/>
      <c r="HY170" s="1561"/>
      <c r="HZ170" s="1561"/>
      <c r="IA170" s="1561"/>
      <c r="IB170" s="1561"/>
      <c r="IC170" s="1561"/>
      <c r="ID170" s="1561"/>
      <c r="IE170" s="1561"/>
      <c r="IF170" s="1561"/>
      <c r="IG170" s="1561"/>
      <c r="IH170" s="1561"/>
      <c r="II170" s="1561"/>
      <c r="IJ170" s="1561"/>
      <c r="IK170" s="1561"/>
      <c r="IL170" s="1561"/>
      <c r="IM170" s="1561"/>
      <c r="IN170" s="1561"/>
      <c r="IO170" s="1561"/>
      <c r="IP170" s="1561"/>
      <c r="IQ170" s="1561"/>
      <c r="IR170" s="1561"/>
      <c r="IS170" s="1561"/>
      <c r="IT170" s="1561"/>
      <c r="IU170" s="1561"/>
    </row>
    <row r="171" spans="1:255">
      <c r="A171" s="2183">
        <v>22</v>
      </c>
      <c r="B171" s="1543"/>
      <c r="C171" s="1543"/>
      <c r="D171" s="1543"/>
      <c r="E171" s="1906"/>
      <c r="F171" s="1542"/>
      <c r="G171" s="1543"/>
      <c r="H171" s="1543"/>
      <c r="I171" s="1543"/>
      <c r="J171" s="1543"/>
      <c r="K171" s="1878"/>
      <c r="L171" s="1878"/>
      <c r="M171" s="1917">
        <v>22</v>
      </c>
      <c r="N171" s="1542"/>
      <c r="O171" s="1878"/>
      <c r="P171" s="1878"/>
      <c r="Q171" s="1878"/>
      <c r="R171" s="1878">
        <f t="shared" si="2"/>
        <v>0</v>
      </c>
      <c r="S171" s="1917">
        <v>22</v>
      </c>
      <c r="T171" s="1561"/>
      <c r="U171" s="1561"/>
      <c r="V171" s="1561"/>
      <c r="W171" s="1561"/>
      <c r="X171" s="1561"/>
      <c r="Y171" s="1561"/>
      <c r="Z171" s="1561"/>
      <c r="AA171" s="1561"/>
      <c r="AB171" s="1561"/>
      <c r="AC171" s="1561"/>
      <c r="AD171" s="1561"/>
      <c r="AE171" s="1561"/>
      <c r="AF171" s="1561"/>
      <c r="AG171" s="1561"/>
      <c r="AH171" s="1561"/>
      <c r="AI171" s="1561"/>
      <c r="AJ171" s="1561"/>
      <c r="AK171" s="1561"/>
      <c r="AL171" s="1561"/>
      <c r="AM171" s="1561"/>
      <c r="AN171" s="1561"/>
      <c r="AO171" s="1561"/>
      <c r="AP171" s="1561"/>
      <c r="AQ171" s="1561"/>
      <c r="AR171" s="1561"/>
      <c r="AS171" s="1561"/>
      <c r="AT171" s="1561"/>
      <c r="AU171" s="1561"/>
      <c r="AV171" s="1561"/>
      <c r="AW171" s="1561"/>
      <c r="AX171" s="1561"/>
      <c r="AY171" s="1561"/>
      <c r="AZ171" s="1561"/>
      <c r="BA171" s="1561"/>
      <c r="BB171" s="1561"/>
      <c r="BC171" s="1561"/>
      <c r="BD171" s="1561"/>
      <c r="BE171" s="1561"/>
      <c r="BF171" s="1561"/>
      <c r="BG171" s="1561"/>
      <c r="BH171" s="1561"/>
      <c r="BI171" s="1561"/>
      <c r="BJ171" s="1561"/>
      <c r="BK171" s="1561"/>
      <c r="BL171" s="1561"/>
      <c r="BM171" s="1561"/>
      <c r="BN171" s="1561"/>
      <c r="BO171" s="1561"/>
      <c r="BP171" s="1561"/>
      <c r="BQ171" s="1561"/>
      <c r="BR171" s="1561"/>
      <c r="BS171" s="1561"/>
      <c r="BT171" s="1561"/>
      <c r="BU171" s="1561"/>
      <c r="BV171" s="1561"/>
      <c r="BW171" s="1561"/>
      <c r="BX171" s="1561"/>
      <c r="BY171" s="1561"/>
      <c r="BZ171" s="1561"/>
      <c r="CA171" s="1561"/>
      <c r="CB171" s="1561"/>
      <c r="CC171" s="1561"/>
      <c r="CD171" s="1561"/>
      <c r="CE171" s="1561"/>
      <c r="CF171" s="1561"/>
      <c r="CG171" s="1561"/>
      <c r="CH171" s="1561"/>
      <c r="CI171" s="1561"/>
      <c r="CJ171" s="1561"/>
      <c r="CK171" s="1561"/>
      <c r="CL171" s="1561"/>
      <c r="CM171" s="1561"/>
      <c r="CN171" s="1561"/>
      <c r="CO171" s="1561"/>
      <c r="CP171" s="1561"/>
      <c r="CQ171" s="1561"/>
      <c r="CR171" s="1561"/>
      <c r="CS171" s="1561"/>
      <c r="CT171" s="1561"/>
      <c r="CU171" s="1561"/>
      <c r="CV171" s="1561"/>
      <c r="CW171" s="1561"/>
      <c r="CX171" s="1561"/>
      <c r="CY171" s="1561"/>
      <c r="CZ171" s="1561"/>
      <c r="DA171" s="1561"/>
      <c r="DB171" s="1561"/>
      <c r="DC171" s="1561"/>
      <c r="DD171" s="1561"/>
      <c r="DE171" s="1561"/>
      <c r="DF171" s="1561"/>
      <c r="DG171" s="1561"/>
      <c r="DH171" s="1561"/>
      <c r="DI171" s="1561"/>
      <c r="DJ171" s="1561"/>
      <c r="DK171" s="1561"/>
      <c r="DL171" s="1561"/>
      <c r="DM171" s="1561"/>
      <c r="DN171" s="1561"/>
      <c r="DO171" s="1561"/>
      <c r="DP171" s="1561"/>
      <c r="DQ171" s="1561"/>
      <c r="DR171" s="1561"/>
      <c r="DS171" s="1561"/>
      <c r="DT171" s="1561"/>
      <c r="DU171" s="1561"/>
      <c r="DV171" s="1561"/>
      <c r="DW171" s="1561"/>
      <c r="DX171" s="1561"/>
      <c r="DY171" s="1561"/>
      <c r="DZ171" s="1561"/>
      <c r="EA171" s="1561"/>
      <c r="EB171" s="1561"/>
      <c r="EC171" s="1561"/>
      <c r="ED171" s="1561"/>
      <c r="EE171" s="1561"/>
      <c r="EF171" s="1561"/>
      <c r="EG171" s="1561"/>
      <c r="EH171" s="1561"/>
      <c r="EI171" s="1561"/>
      <c r="EJ171" s="1561"/>
      <c r="EK171" s="1561"/>
      <c r="EL171" s="1561"/>
      <c r="EM171" s="1561"/>
      <c r="EN171" s="1561"/>
      <c r="EO171" s="1561"/>
      <c r="EP171" s="1561"/>
      <c r="EQ171" s="1561"/>
      <c r="ER171" s="1561"/>
      <c r="ES171" s="1561"/>
      <c r="ET171" s="1561"/>
      <c r="EU171" s="1561"/>
      <c r="EV171" s="1561"/>
      <c r="EW171" s="1561"/>
      <c r="EX171" s="1561"/>
      <c r="EY171" s="1561"/>
      <c r="EZ171" s="1561"/>
      <c r="FA171" s="1561"/>
      <c r="FB171" s="1561"/>
      <c r="FC171" s="1561"/>
      <c r="FD171" s="1561"/>
      <c r="FE171" s="1561"/>
      <c r="FF171" s="1561"/>
      <c r="FG171" s="1561"/>
      <c r="FH171" s="1561"/>
      <c r="FI171" s="1561"/>
      <c r="FJ171" s="1561"/>
      <c r="FK171" s="1561"/>
      <c r="FL171" s="1561"/>
      <c r="FM171" s="1561"/>
      <c r="FN171" s="1561"/>
      <c r="FO171" s="1561"/>
      <c r="FP171" s="1561"/>
      <c r="FQ171" s="1561"/>
      <c r="FR171" s="1561"/>
      <c r="FS171" s="1561"/>
      <c r="FT171" s="1561"/>
      <c r="FU171" s="1561"/>
      <c r="FV171" s="1561"/>
      <c r="FW171" s="1561"/>
      <c r="FX171" s="1561"/>
      <c r="FY171" s="1561"/>
      <c r="FZ171" s="1561"/>
      <c r="GA171" s="1561"/>
      <c r="GB171" s="1561"/>
      <c r="GC171" s="1561"/>
      <c r="GD171" s="1561"/>
      <c r="GE171" s="1561"/>
      <c r="GF171" s="1561"/>
      <c r="GG171" s="1561"/>
      <c r="GH171" s="1561"/>
      <c r="GI171" s="1561"/>
      <c r="GJ171" s="1561"/>
      <c r="GK171" s="1561"/>
      <c r="GL171" s="1561"/>
      <c r="GM171" s="1561"/>
      <c r="GN171" s="1561"/>
      <c r="GO171" s="1561"/>
      <c r="GP171" s="1561"/>
      <c r="GQ171" s="1561"/>
      <c r="GR171" s="1561"/>
      <c r="GS171" s="1561"/>
      <c r="GT171" s="1561"/>
      <c r="GU171" s="1561"/>
      <c r="GV171" s="1561"/>
      <c r="GW171" s="1561"/>
      <c r="GX171" s="1561"/>
      <c r="GY171" s="1561"/>
      <c r="GZ171" s="1561"/>
      <c r="HA171" s="1561"/>
      <c r="HB171" s="1561"/>
      <c r="HC171" s="1561"/>
      <c r="HD171" s="1561"/>
      <c r="HE171" s="1561"/>
      <c r="HF171" s="1561"/>
      <c r="HG171" s="1561"/>
      <c r="HH171" s="1561"/>
      <c r="HI171" s="1561"/>
      <c r="HJ171" s="1561"/>
      <c r="HK171" s="1561"/>
      <c r="HL171" s="1561"/>
      <c r="HM171" s="1561"/>
      <c r="HN171" s="1561"/>
      <c r="HO171" s="1561"/>
      <c r="HP171" s="1561"/>
      <c r="HQ171" s="1561"/>
      <c r="HR171" s="1561"/>
      <c r="HS171" s="1561"/>
      <c r="HT171" s="1561"/>
      <c r="HU171" s="1561"/>
      <c r="HV171" s="1561"/>
      <c r="HW171" s="1561"/>
      <c r="HX171" s="1561"/>
      <c r="HY171" s="1561"/>
      <c r="HZ171" s="1561"/>
      <c r="IA171" s="1561"/>
      <c r="IB171" s="1561"/>
      <c r="IC171" s="1561"/>
      <c r="ID171" s="1561"/>
      <c r="IE171" s="1561"/>
      <c r="IF171" s="1561"/>
      <c r="IG171" s="1561"/>
      <c r="IH171" s="1561"/>
      <c r="II171" s="1561"/>
      <c r="IJ171" s="1561"/>
      <c r="IK171" s="1561"/>
      <c r="IL171" s="1561"/>
      <c r="IM171" s="1561"/>
      <c r="IN171" s="1561"/>
      <c r="IO171" s="1561"/>
      <c r="IP171" s="1561"/>
      <c r="IQ171" s="1561"/>
      <c r="IR171" s="1561"/>
      <c r="IS171" s="1561"/>
      <c r="IT171" s="1561"/>
      <c r="IU171" s="1561"/>
    </row>
    <row r="172" spans="1:255">
      <c r="A172" s="2183">
        <v>23</v>
      </c>
      <c r="B172" s="1543"/>
      <c r="C172" s="1543"/>
      <c r="D172" s="1543"/>
      <c r="E172" s="1906"/>
      <c r="F172" s="1542"/>
      <c r="G172" s="1543"/>
      <c r="H172" s="1543"/>
      <c r="I172" s="1543"/>
      <c r="J172" s="1543"/>
      <c r="K172" s="1878"/>
      <c r="L172" s="1878"/>
      <c r="M172" s="1917">
        <v>23</v>
      </c>
      <c r="N172" s="1542"/>
      <c r="O172" s="1878"/>
      <c r="P172" s="1878"/>
      <c r="Q172" s="1878"/>
      <c r="R172" s="1878">
        <f t="shared" si="2"/>
        <v>0</v>
      </c>
      <c r="S172" s="1917">
        <v>23</v>
      </c>
      <c r="T172" s="1561"/>
      <c r="U172" s="1561"/>
      <c r="V172" s="1561"/>
      <c r="W172" s="1561"/>
      <c r="X172" s="1561"/>
      <c r="Y172" s="1561"/>
      <c r="Z172" s="1561"/>
      <c r="AA172" s="1561"/>
      <c r="AB172" s="1561"/>
      <c r="AC172" s="1561"/>
      <c r="AD172" s="1561"/>
      <c r="AE172" s="1561"/>
      <c r="AF172" s="1561"/>
      <c r="AG172" s="1561"/>
      <c r="AH172" s="1561"/>
      <c r="AI172" s="1561"/>
      <c r="AJ172" s="1561"/>
      <c r="AK172" s="1561"/>
      <c r="AL172" s="1561"/>
      <c r="AM172" s="1561"/>
      <c r="AN172" s="1561"/>
      <c r="AO172" s="1561"/>
      <c r="AP172" s="1561"/>
      <c r="AQ172" s="1561"/>
      <c r="AR172" s="1561"/>
      <c r="AS172" s="1561"/>
      <c r="AT172" s="1561"/>
      <c r="AU172" s="1561"/>
      <c r="AV172" s="1561"/>
      <c r="AW172" s="1561"/>
      <c r="AX172" s="1561"/>
      <c r="AY172" s="1561"/>
      <c r="AZ172" s="1561"/>
      <c r="BA172" s="1561"/>
      <c r="BB172" s="1561"/>
      <c r="BC172" s="1561"/>
      <c r="BD172" s="1561"/>
      <c r="BE172" s="1561"/>
      <c r="BF172" s="1561"/>
      <c r="BG172" s="1561"/>
      <c r="BH172" s="1561"/>
      <c r="BI172" s="1561"/>
      <c r="BJ172" s="1561"/>
      <c r="BK172" s="1561"/>
      <c r="BL172" s="1561"/>
      <c r="BM172" s="1561"/>
      <c r="BN172" s="1561"/>
      <c r="BO172" s="1561"/>
      <c r="BP172" s="1561"/>
      <c r="BQ172" s="1561"/>
      <c r="BR172" s="1561"/>
      <c r="BS172" s="1561"/>
      <c r="BT172" s="1561"/>
      <c r="BU172" s="1561"/>
      <c r="BV172" s="1561"/>
      <c r="BW172" s="1561"/>
      <c r="BX172" s="1561"/>
      <c r="BY172" s="1561"/>
      <c r="BZ172" s="1561"/>
      <c r="CA172" s="1561"/>
      <c r="CB172" s="1561"/>
      <c r="CC172" s="1561"/>
      <c r="CD172" s="1561"/>
      <c r="CE172" s="1561"/>
      <c r="CF172" s="1561"/>
      <c r="CG172" s="1561"/>
      <c r="CH172" s="1561"/>
      <c r="CI172" s="1561"/>
      <c r="CJ172" s="1561"/>
      <c r="CK172" s="1561"/>
      <c r="CL172" s="1561"/>
      <c r="CM172" s="1561"/>
      <c r="CN172" s="1561"/>
      <c r="CO172" s="1561"/>
      <c r="CP172" s="1561"/>
      <c r="CQ172" s="1561"/>
      <c r="CR172" s="1561"/>
      <c r="CS172" s="1561"/>
      <c r="CT172" s="1561"/>
      <c r="CU172" s="1561"/>
      <c r="CV172" s="1561"/>
      <c r="CW172" s="1561"/>
      <c r="CX172" s="1561"/>
      <c r="CY172" s="1561"/>
      <c r="CZ172" s="1561"/>
      <c r="DA172" s="1561"/>
      <c r="DB172" s="1561"/>
      <c r="DC172" s="1561"/>
      <c r="DD172" s="1561"/>
      <c r="DE172" s="1561"/>
      <c r="DF172" s="1561"/>
      <c r="DG172" s="1561"/>
      <c r="DH172" s="1561"/>
      <c r="DI172" s="1561"/>
      <c r="DJ172" s="1561"/>
      <c r="DK172" s="1561"/>
      <c r="DL172" s="1561"/>
      <c r="DM172" s="1561"/>
      <c r="DN172" s="1561"/>
      <c r="DO172" s="1561"/>
      <c r="DP172" s="1561"/>
      <c r="DQ172" s="1561"/>
      <c r="DR172" s="1561"/>
      <c r="DS172" s="1561"/>
      <c r="DT172" s="1561"/>
      <c r="DU172" s="1561"/>
      <c r="DV172" s="1561"/>
      <c r="DW172" s="1561"/>
      <c r="DX172" s="1561"/>
      <c r="DY172" s="1561"/>
      <c r="DZ172" s="1561"/>
      <c r="EA172" s="1561"/>
      <c r="EB172" s="1561"/>
      <c r="EC172" s="1561"/>
      <c r="ED172" s="1561"/>
      <c r="EE172" s="1561"/>
      <c r="EF172" s="1561"/>
      <c r="EG172" s="1561"/>
      <c r="EH172" s="1561"/>
      <c r="EI172" s="1561"/>
      <c r="EJ172" s="1561"/>
      <c r="EK172" s="1561"/>
      <c r="EL172" s="1561"/>
      <c r="EM172" s="1561"/>
      <c r="EN172" s="1561"/>
      <c r="EO172" s="1561"/>
      <c r="EP172" s="1561"/>
      <c r="EQ172" s="1561"/>
      <c r="ER172" s="1561"/>
      <c r="ES172" s="1561"/>
      <c r="ET172" s="1561"/>
      <c r="EU172" s="1561"/>
      <c r="EV172" s="1561"/>
      <c r="EW172" s="1561"/>
      <c r="EX172" s="1561"/>
      <c r="EY172" s="1561"/>
      <c r="EZ172" s="1561"/>
      <c r="FA172" s="1561"/>
      <c r="FB172" s="1561"/>
      <c r="FC172" s="1561"/>
      <c r="FD172" s="1561"/>
      <c r="FE172" s="1561"/>
      <c r="FF172" s="1561"/>
      <c r="FG172" s="1561"/>
      <c r="FH172" s="1561"/>
      <c r="FI172" s="1561"/>
      <c r="FJ172" s="1561"/>
      <c r="FK172" s="1561"/>
      <c r="FL172" s="1561"/>
      <c r="FM172" s="1561"/>
      <c r="FN172" s="1561"/>
      <c r="FO172" s="1561"/>
      <c r="FP172" s="1561"/>
      <c r="FQ172" s="1561"/>
      <c r="FR172" s="1561"/>
      <c r="FS172" s="1561"/>
      <c r="FT172" s="1561"/>
      <c r="FU172" s="1561"/>
      <c r="FV172" s="1561"/>
      <c r="FW172" s="1561"/>
      <c r="FX172" s="1561"/>
      <c r="FY172" s="1561"/>
      <c r="FZ172" s="1561"/>
      <c r="GA172" s="1561"/>
      <c r="GB172" s="1561"/>
      <c r="GC172" s="1561"/>
      <c r="GD172" s="1561"/>
      <c r="GE172" s="1561"/>
      <c r="GF172" s="1561"/>
      <c r="GG172" s="1561"/>
      <c r="GH172" s="1561"/>
      <c r="GI172" s="1561"/>
      <c r="GJ172" s="1561"/>
      <c r="GK172" s="1561"/>
      <c r="GL172" s="1561"/>
      <c r="GM172" s="1561"/>
      <c r="GN172" s="1561"/>
      <c r="GO172" s="1561"/>
      <c r="GP172" s="1561"/>
      <c r="GQ172" s="1561"/>
      <c r="GR172" s="1561"/>
      <c r="GS172" s="1561"/>
      <c r="GT172" s="1561"/>
      <c r="GU172" s="1561"/>
      <c r="GV172" s="1561"/>
      <c r="GW172" s="1561"/>
      <c r="GX172" s="1561"/>
      <c r="GY172" s="1561"/>
      <c r="GZ172" s="1561"/>
      <c r="HA172" s="1561"/>
      <c r="HB172" s="1561"/>
      <c r="HC172" s="1561"/>
      <c r="HD172" s="1561"/>
      <c r="HE172" s="1561"/>
      <c r="HF172" s="1561"/>
      <c r="HG172" s="1561"/>
      <c r="HH172" s="1561"/>
      <c r="HI172" s="1561"/>
      <c r="HJ172" s="1561"/>
      <c r="HK172" s="1561"/>
      <c r="HL172" s="1561"/>
      <c r="HM172" s="1561"/>
      <c r="HN172" s="1561"/>
      <c r="HO172" s="1561"/>
      <c r="HP172" s="1561"/>
      <c r="HQ172" s="1561"/>
      <c r="HR172" s="1561"/>
      <c r="HS172" s="1561"/>
      <c r="HT172" s="1561"/>
      <c r="HU172" s="1561"/>
      <c r="HV172" s="1561"/>
      <c r="HW172" s="1561"/>
      <c r="HX172" s="1561"/>
      <c r="HY172" s="1561"/>
      <c r="HZ172" s="1561"/>
      <c r="IA172" s="1561"/>
      <c r="IB172" s="1561"/>
      <c r="IC172" s="1561"/>
      <c r="ID172" s="1561"/>
      <c r="IE172" s="1561"/>
      <c r="IF172" s="1561"/>
      <c r="IG172" s="1561"/>
      <c r="IH172" s="1561"/>
      <c r="II172" s="1561"/>
      <c r="IJ172" s="1561"/>
      <c r="IK172" s="1561"/>
      <c r="IL172" s="1561"/>
      <c r="IM172" s="1561"/>
      <c r="IN172" s="1561"/>
      <c r="IO172" s="1561"/>
      <c r="IP172" s="1561"/>
      <c r="IQ172" s="1561"/>
      <c r="IR172" s="1561"/>
      <c r="IS172" s="1561"/>
      <c r="IT172" s="1561"/>
      <c r="IU172" s="1561"/>
    </row>
    <row r="173" spans="1:255">
      <c r="A173" s="2183">
        <v>24</v>
      </c>
      <c r="B173" s="1543"/>
      <c r="C173" s="1543"/>
      <c r="D173" s="1543"/>
      <c r="E173" s="1906"/>
      <c r="F173" s="1542"/>
      <c r="G173" s="1543"/>
      <c r="H173" s="1543"/>
      <c r="I173" s="1543"/>
      <c r="J173" s="1543"/>
      <c r="K173" s="1878"/>
      <c r="L173" s="1878"/>
      <c r="M173" s="1917">
        <v>24</v>
      </c>
      <c r="N173" s="1542"/>
      <c r="O173" s="1878"/>
      <c r="P173" s="1878"/>
      <c r="Q173" s="1878"/>
      <c r="R173" s="1878">
        <f t="shared" si="2"/>
        <v>0</v>
      </c>
      <c r="S173" s="1917">
        <v>24</v>
      </c>
      <c r="T173" s="1561"/>
      <c r="U173" s="1561"/>
      <c r="V173" s="1561"/>
      <c r="W173" s="1561"/>
      <c r="X173" s="1561"/>
      <c r="Y173" s="1561"/>
      <c r="Z173" s="1561"/>
      <c r="AA173" s="1561"/>
      <c r="AB173" s="1561"/>
      <c r="AC173" s="1561"/>
      <c r="AD173" s="1561"/>
      <c r="AE173" s="1561"/>
      <c r="AF173" s="1561"/>
      <c r="AG173" s="1561"/>
      <c r="AH173" s="1561"/>
      <c r="AI173" s="1561"/>
      <c r="AJ173" s="1561"/>
      <c r="AK173" s="1561"/>
      <c r="AL173" s="1561"/>
      <c r="AM173" s="1561"/>
      <c r="AN173" s="1561"/>
      <c r="AO173" s="1561"/>
      <c r="AP173" s="1561"/>
      <c r="AQ173" s="1561"/>
      <c r="AR173" s="1561"/>
      <c r="AS173" s="1561"/>
      <c r="AT173" s="1561"/>
      <c r="AU173" s="1561"/>
      <c r="AV173" s="1561"/>
      <c r="AW173" s="1561"/>
      <c r="AX173" s="1561"/>
      <c r="AY173" s="1561"/>
      <c r="AZ173" s="1561"/>
      <c r="BA173" s="1561"/>
      <c r="BB173" s="1561"/>
      <c r="BC173" s="1561"/>
      <c r="BD173" s="1561"/>
      <c r="BE173" s="1561"/>
      <c r="BF173" s="1561"/>
      <c r="BG173" s="1561"/>
      <c r="BH173" s="1561"/>
      <c r="BI173" s="1561"/>
      <c r="BJ173" s="1561"/>
      <c r="BK173" s="1561"/>
      <c r="BL173" s="1561"/>
      <c r="BM173" s="1561"/>
      <c r="BN173" s="1561"/>
      <c r="BO173" s="1561"/>
      <c r="BP173" s="1561"/>
      <c r="BQ173" s="1561"/>
      <c r="BR173" s="1561"/>
      <c r="BS173" s="1561"/>
      <c r="BT173" s="1561"/>
      <c r="BU173" s="1561"/>
      <c r="BV173" s="1561"/>
      <c r="BW173" s="1561"/>
      <c r="BX173" s="1561"/>
      <c r="BY173" s="1561"/>
      <c r="BZ173" s="1561"/>
      <c r="CA173" s="1561"/>
      <c r="CB173" s="1561"/>
      <c r="CC173" s="1561"/>
      <c r="CD173" s="1561"/>
      <c r="CE173" s="1561"/>
      <c r="CF173" s="1561"/>
      <c r="CG173" s="1561"/>
      <c r="CH173" s="1561"/>
      <c r="CI173" s="1561"/>
      <c r="CJ173" s="1561"/>
      <c r="CK173" s="1561"/>
      <c r="CL173" s="1561"/>
      <c r="CM173" s="1561"/>
      <c r="CN173" s="1561"/>
      <c r="CO173" s="1561"/>
      <c r="CP173" s="1561"/>
      <c r="CQ173" s="1561"/>
      <c r="CR173" s="1561"/>
      <c r="CS173" s="1561"/>
      <c r="CT173" s="1561"/>
      <c r="CU173" s="1561"/>
      <c r="CV173" s="1561"/>
      <c r="CW173" s="1561"/>
      <c r="CX173" s="1561"/>
      <c r="CY173" s="1561"/>
      <c r="CZ173" s="1561"/>
      <c r="DA173" s="1561"/>
      <c r="DB173" s="1561"/>
      <c r="DC173" s="1561"/>
      <c r="DD173" s="1561"/>
      <c r="DE173" s="1561"/>
      <c r="DF173" s="1561"/>
      <c r="DG173" s="1561"/>
      <c r="DH173" s="1561"/>
      <c r="DI173" s="1561"/>
      <c r="DJ173" s="1561"/>
      <c r="DK173" s="1561"/>
      <c r="DL173" s="1561"/>
      <c r="DM173" s="1561"/>
      <c r="DN173" s="1561"/>
      <c r="DO173" s="1561"/>
      <c r="DP173" s="1561"/>
      <c r="DQ173" s="1561"/>
      <c r="DR173" s="1561"/>
      <c r="DS173" s="1561"/>
      <c r="DT173" s="1561"/>
      <c r="DU173" s="1561"/>
      <c r="DV173" s="1561"/>
      <c r="DW173" s="1561"/>
      <c r="DX173" s="1561"/>
      <c r="DY173" s="1561"/>
      <c r="DZ173" s="1561"/>
      <c r="EA173" s="1561"/>
      <c r="EB173" s="1561"/>
      <c r="EC173" s="1561"/>
      <c r="ED173" s="1561"/>
      <c r="EE173" s="1561"/>
      <c r="EF173" s="1561"/>
      <c r="EG173" s="1561"/>
      <c r="EH173" s="1561"/>
      <c r="EI173" s="1561"/>
      <c r="EJ173" s="1561"/>
      <c r="EK173" s="1561"/>
      <c r="EL173" s="1561"/>
      <c r="EM173" s="1561"/>
      <c r="EN173" s="1561"/>
      <c r="EO173" s="1561"/>
      <c r="EP173" s="1561"/>
      <c r="EQ173" s="1561"/>
      <c r="ER173" s="1561"/>
      <c r="ES173" s="1561"/>
      <c r="ET173" s="1561"/>
      <c r="EU173" s="1561"/>
      <c r="EV173" s="1561"/>
      <c r="EW173" s="1561"/>
      <c r="EX173" s="1561"/>
      <c r="EY173" s="1561"/>
      <c r="EZ173" s="1561"/>
      <c r="FA173" s="1561"/>
      <c r="FB173" s="1561"/>
      <c r="FC173" s="1561"/>
      <c r="FD173" s="1561"/>
      <c r="FE173" s="1561"/>
      <c r="FF173" s="1561"/>
      <c r="FG173" s="1561"/>
      <c r="FH173" s="1561"/>
      <c r="FI173" s="1561"/>
      <c r="FJ173" s="1561"/>
      <c r="FK173" s="1561"/>
      <c r="FL173" s="1561"/>
      <c r="FM173" s="1561"/>
      <c r="FN173" s="1561"/>
      <c r="FO173" s="1561"/>
      <c r="FP173" s="1561"/>
      <c r="FQ173" s="1561"/>
      <c r="FR173" s="1561"/>
      <c r="FS173" s="1561"/>
      <c r="FT173" s="1561"/>
      <c r="FU173" s="1561"/>
      <c r="FV173" s="1561"/>
      <c r="FW173" s="1561"/>
      <c r="FX173" s="1561"/>
      <c r="FY173" s="1561"/>
      <c r="FZ173" s="1561"/>
      <c r="GA173" s="1561"/>
      <c r="GB173" s="1561"/>
      <c r="GC173" s="1561"/>
      <c r="GD173" s="1561"/>
      <c r="GE173" s="1561"/>
      <c r="GF173" s="1561"/>
      <c r="GG173" s="1561"/>
      <c r="GH173" s="1561"/>
      <c r="GI173" s="1561"/>
      <c r="GJ173" s="1561"/>
      <c r="GK173" s="1561"/>
      <c r="GL173" s="1561"/>
      <c r="GM173" s="1561"/>
      <c r="GN173" s="1561"/>
      <c r="GO173" s="1561"/>
      <c r="GP173" s="1561"/>
      <c r="GQ173" s="1561"/>
      <c r="GR173" s="1561"/>
      <c r="GS173" s="1561"/>
      <c r="GT173" s="1561"/>
      <c r="GU173" s="1561"/>
      <c r="GV173" s="1561"/>
      <c r="GW173" s="1561"/>
      <c r="GX173" s="1561"/>
      <c r="GY173" s="1561"/>
      <c r="GZ173" s="1561"/>
      <c r="HA173" s="1561"/>
      <c r="HB173" s="1561"/>
      <c r="HC173" s="1561"/>
      <c r="HD173" s="1561"/>
      <c r="HE173" s="1561"/>
      <c r="HF173" s="1561"/>
      <c r="HG173" s="1561"/>
      <c r="HH173" s="1561"/>
      <c r="HI173" s="1561"/>
      <c r="HJ173" s="1561"/>
      <c r="HK173" s="1561"/>
      <c r="HL173" s="1561"/>
      <c r="HM173" s="1561"/>
      <c r="HN173" s="1561"/>
      <c r="HO173" s="1561"/>
      <c r="HP173" s="1561"/>
      <c r="HQ173" s="1561"/>
      <c r="HR173" s="1561"/>
      <c r="HS173" s="1561"/>
      <c r="HT173" s="1561"/>
      <c r="HU173" s="1561"/>
      <c r="HV173" s="1561"/>
      <c r="HW173" s="1561"/>
      <c r="HX173" s="1561"/>
      <c r="HY173" s="1561"/>
      <c r="HZ173" s="1561"/>
      <c r="IA173" s="1561"/>
      <c r="IB173" s="1561"/>
      <c r="IC173" s="1561"/>
      <c r="ID173" s="1561"/>
      <c r="IE173" s="1561"/>
      <c r="IF173" s="1561"/>
      <c r="IG173" s="1561"/>
      <c r="IH173" s="1561"/>
      <c r="II173" s="1561"/>
      <c r="IJ173" s="1561"/>
      <c r="IK173" s="1561"/>
      <c r="IL173" s="1561"/>
      <c r="IM173" s="1561"/>
      <c r="IN173" s="1561"/>
      <c r="IO173" s="1561"/>
      <c r="IP173" s="1561"/>
      <c r="IQ173" s="1561"/>
      <c r="IR173" s="1561"/>
      <c r="IS173" s="1561"/>
      <c r="IT173" s="1561"/>
      <c r="IU173" s="1561"/>
    </row>
    <row r="174" spans="1:255">
      <c r="A174" s="2183">
        <v>25</v>
      </c>
      <c r="B174" s="1543"/>
      <c r="C174" s="1543"/>
      <c r="D174" s="1543"/>
      <c r="E174" s="1906"/>
      <c r="F174" s="1542"/>
      <c r="G174" s="1543"/>
      <c r="H174" s="1543"/>
      <c r="I174" s="1543"/>
      <c r="J174" s="1543"/>
      <c r="K174" s="1878"/>
      <c r="L174" s="1878"/>
      <c r="M174" s="1917">
        <v>25</v>
      </c>
      <c r="N174" s="1542"/>
      <c r="O174" s="1878"/>
      <c r="P174" s="1878"/>
      <c r="Q174" s="1878"/>
      <c r="R174" s="1878">
        <f t="shared" si="2"/>
        <v>0</v>
      </c>
      <c r="S174" s="1917">
        <v>25</v>
      </c>
      <c r="T174" s="1561"/>
      <c r="U174" s="1561"/>
      <c r="V174" s="1561"/>
      <c r="W174" s="1561"/>
      <c r="X174" s="1561"/>
      <c r="Y174" s="1561"/>
      <c r="Z174" s="1561"/>
      <c r="AA174" s="1561"/>
      <c r="AB174" s="1561"/>
      <c r="AC174" s="1561"/>
      <c r="AD174" s="1561"/>
      <c r="AE174" s="1561"/>
      <c r="AF174" s="1561"/>
      <c r="AG174" s="1561"/>
      <c r="AH174" s="1561"/>
      <c r="AI174" s="1561"/>
      <c r="AJ174" s="1561"/>
      <c r="AK174" s="1561"/>
      <c r="AL174" s="1561"/>
      <c r="AM174" s="1561"/>
      <c r="AN174" s="1561"/>
      <c r="AO174" s="1561"/>
      <c r="AP174" s="1561"/>
      <c r="AQ174" s="1561"/>
      <c r="AR174" s="1561"/>
      <c r="AS174" s="1561"/>
      <c r="AT174" s="1561"/>
      <c r="AU174" s="1561"/>
      <c r="AV174" s="1561"/>
      <c r="AW174" s="1561"/>
      <c r="AX174" s="1561"/>
      <c r="AY174" s="1561"/>
      <c r="AZ174" s="1561"/>
      <c r="BA174" s="1561"/>
      <c r="BB174" s="1561"/>
      <c r="BC174" s="1561"/>
      <c r="BD174" s="1561"/>
      <c r="BE174" s="1561"/>
      <c r="BF174" s="1561"/>
      <c r="BG174" s="1561"/>
      <c r="BH174" s="1561"/>
      <c r="BI174" s="1561"/>
      <c r="BJ174" s="1561"/>
      <c r="BK174" s="1561"/>
      <c r="BL174" s="1561"/>
      <c r="BM174" s="1561"/>
      <c r="BN174" s="1561"/>
      <c r="BO174" s="1561"/>
      <c r="BP174" s="1561"/>
      <c r="BQ174" s="1561"/>
      <c r="BR174" s="1561"/>
      <c r="BS174" s="1561"/>
      <c r="BT174" s="1561"/>
      <c r="BU174" s="1561"/>
      <c r="BV174" s="1561"/>
      <c r="BW174" s="1561"/>
      <c r="BX174" s="1561"/>
      <c r="BY174" s="1561"/>
      <c r="BZ174" s="1561"/>
      <c r="CA174" s="1561"/>
      <c r="CB174" s="1561"/>
      <c r="CC174" s="1561"/>
      <c r="CD174" s="1561"/>
      <c r="CE174" s="1561"/>
      <c r="CF174" s="1561"/>
      <c r="CG174" s="1561"/>
      <c r="CH174" s="1561"/>
      <c r="CI174" s="1561"/>
      <c r="CJ174" s="1561"/>
      <c r="CK174" s="1561"/>
      <c r="CL174" s="1561"/>
      <c r="CM174" s="1561"/>
      <c r="CN174" s="1561"/>
      <c r="CO174" s="1561"/>
      <c r="CP174" s="1561"/>
      <c r="CQ174" s="1561"/>
      <c r="CR174" s="1561"/>
      <c r="CS174" s="1561"/>
      <c r="CT174" s="1561"/>
      <c r="CU174" s="1561"/>
      <c r="CV174" s="1561"/>
      <c r="CW174" s="1561"/>
      <c r="CX174" s="1561"/>
      <c r="CY174" s="1561"/>
      <c r="CZ174" s="1561"/>
      <c r="DA174" s="1561"/>
      <c r="DB174" s="1561"/>
      <c r="DC174" s="1561"/>
      <c r="DD174" s="1561"/>
      <c r="DE174" s="1561"/>
      <c r="DF174" s="1561"/>
      <c r="DG174" s="1561"/>
      <c r="DH174" s="1561"/>
      <c r="DI174" s="1561"/>
      <c r="DJ174" s="1561"/>
      <c r="DK174" s="1561"/>
      <c r="DL174" s="1561"/>
      <c r="DM174" s="1561"/>
      <c r="DN174" s="1561"/>
      <c r="DO174" s="1561"/>
      <c r="DP174" s="1561"/>
      <c r="DQ174" s="1561"/>
      <c r="DR174" s="1561"/>
      <c r="DS174" s="1561"/>
      <c r="DT174" s="1561"/>
      <c r="DU174" s="1561"/>
      <c r="DV174" s="1561"/>
      <c r="DW174" s="1561"/>
      <c r="DX174" s="1561"/>
      <c r="DY174" s="1561"/>
      <c r="DZ174" s="1561"/>
      <c r="EA174" s="1561"/>
      <c r="EB174" s="1561"/>
      <c r="EC174" s="1561"/>
      <c r="ED174" s="1561"/>
      <c r="EE174" s="1561"/>
      <c r="EF174" s="1561"/>
      <c r="EG174" s="1561"/>
      <c r="EH174" s="1561"/>
      <c r="EI174" s="1561"/>
      <c r="EJ174" s="1561"/>
      <c r="EK174" s="1561"/>
      <c r="EL174" s="1561"/>
      <c r="EM174" s="1561"/>
      <c r="EN174" s="1561"/>
      <c r="EO174" s="1561"/>
      <c r="EP174" s="1561"/>
      <c r="EQ174" s="1561"/>
      <c r="ER174" s="1561"/>
      <c r="ES174" s="1561"/>
      <c r="ET174" s="1561"/>
      <c r="EU174" s="1561"/>
      <c r="EV174" s="1561"/>
      <c r="EW174" s="1561"/>
      <c r="EX174" s="1561"/>
      <c r="EY174" s="1561"/>
      <c r="EZ174" s="1561"/>
      <c r="FA174" s="1561"/>
      <c r="FB174" s="1561"/>
      <c r="FC174" s="1561"/>
      <c r="FD174" s="1561"/>
      <c r="FE174" s="1561"/>
      <c r="FF174" s="1561"/>
      <c r="FG174" s="1561"/>
      <c r="FH174" s="1561"/>
      <c r="FI174" s="1561"/>
      <c r="FJ174" s="1561"/>
      <c r="FK174" s="1561"/>
      <c r="FL174" s="1561"/>
      <c r="FM174" s="1561"/>
      <c r="FN174" s="1561"/>
      <c r="FO174" s="1561"/>
      <c r="FP174" s="1561"/>
      <c r="FQ174" s="1561"/>
      <c r="FR174" s="1561"/>
      <c r="FS174" s="1561"/>
      <c r="FT174" s="1561"/>
      <c r="FU174" s="1561"/>
      <c r="FV174" s="1561"/>
      <c r="FW174" s="1561"/>
      <c r="FX174" s="1561"/>
      <c r="FY174" s="1561"/>
      <c r="FZ174" s="1561"/>
      <c r="GA174" s="1561"/>
      <c r="GB174" s="1561"/>
      <c r="GC174" s="1561"/>
      <c r="GD174" s="1561"/>
      <c r="GE174" s="1561"/>
      <c r="GF174" s="1561"/>
      <c r="GG174" s="1561"/>
      <c r="GH174" s="1561"/>
      <c r="GI174" s="1561"/>
      <c r="GJ174" s="1561"/>
      <c r="GK174" s="1561"/>
      <c r="GL174" s="1561"/>
      <c r="GM174" s="1561"/>
      <c r="GN174" s="1561"/>
      <c r="GO174" s="1561"/>
      <c r="GP174" s="1561"/>
      <c r="GQ174" s="1561"/>
      <c r="GR174" s="1561"/>
      <c r="GS174" s="1561"/>
      <c r="GT174" s="1561"/>
      <c r="GU174" s="1561"/>
      <c r="GV174" s="1561"/>
      <c r="GW174" s="1561"/>
      <c r="GX174" s="1561"/>
      <c r="GY174" s="1561"/>
      <c r="GZ174" s="1561"/>
      <c r="HA174" s="1561"/>
      <c r="HB174" s="1561"/>
      <c r="HC174" s="1561"/>
      <c r="HD174" s="1561"/>
      <c r="HE174" s="1561"/>
      <c r="HF174" s="1561"/>
      <c r="HG174" s="1561"/>
      <c r="HH174" s="1561"/>
      <c r="HI174" s="1561"/>
      <c r="HJ174" s="1561"/>
      <c r="HK174" s="1561"/>
      <c r="HL174" s="1561"/>
      <c r="HM174" s="1561"/>
      <c r="HN174" s="1561"/>
      <c r="HO174" s="1561"/>
      <c r="HP174" s="1561"/>
      <c r="HQ174" s="1561"/>
      <c r="HR174" s="1561"/>
      <c r="HS174" s="1561"/>
      <c r="HT174" s="1561"/>
      <c r="HU174" s="1561"/>
      <c r="HV174" s="1561"/>
      <c r="HW174" s="1561"/>
      <c r="HX174" s="1561"/>
      <c r="HY174" s="1561"/>
      <c r="HZ174" s="1561"/>
      <c r="IA174" s="1561"/>
      <c r="IB174" s="1561"/>
      <c r="IC174" s="1561"/>
      <c r="ID174" s="1561"/>
      <c r="IE174" s="1561"/>
      <c r="IF174" s="1561"/>
      <c r="IG174" s="1561"/>
      <c r="IH174" s="1561"/>
      <c r="II174" s="1561"/>
      <c r="IJ174" s="1561"/>
      <c r="IK174" s="1561"/>
      <c r="IL174" s="1561"/>
      <c r="IM174" s="1561"/>
      <c r="IN174" s="1561"/>
      <c r="IO174" s="1561"/>
      <c r="IP174" s="1561"/>
      <c r="IQ174" s="1561"/>
      <c r="IR174" s="1561"/>
      <c r="IS174" s="1561"/>
      <c r="IT174" s="1561"/>
      <c r="IU174" s="1561"/>
    </row>
    <row r="175" spans="1:255">
      <c r="A175" s="2183">
        <v>26</v>
      </c>
      <c r="B175" s="1543"/>
      <c r="C175" s="1543"/>
      <c r="D175" s="1543"/>
      <c r="E175" s="1906"/>
      <c r="F175" s="1542"/>
      <c r="G175" s="1543"/>
      <c r="H175" s="1543"/>
      <c r="I175" s="1543"/>
      <c r="J175" s="1543"/>
      <c r="K175" s="1878"/>
      <c r="L175" s="1878"/>
      <c r="M175" s="1917">
        <v>26</v>
      </c>
      <c r="N175" s="1542"/>
      <c r="O175" s="1878"/>
      <c r="P175" s="1878"/>
      <c r="Q175" s="1878"/>
      <c r="R175" s="1878">
        <f t="shared" si="2"/>
        <v>0</v>
      </c>
      <c r="S175" s="1917">
        <v>26</v>
      </c>
      <c r="T175" s="1561"/>
      <c r="U175" s="1561"/>
      <c r="V175" s="1561"/>
      <c r="W175" s="1561"/>
      <c r="X175" s="1561"/>
      <c r="Y175" s="1561"/>
      <c r="Z175" s="1561"/>
      <c r="AA175" s="1561"/>
      <c r="AB175" s="1561"/>
      <c r="AC175" s="1561"/>
      <c r="AD175" s="1561"/>
      <c r="AE175" s="1561"/>
      <c r="AF175" s="1561"/>
      <c r="AG175" s="1561"/>
      <c r="AH175" s="1561"/>
      <c r="AI175" s="1561"/>
      <c r="AJ175" s="1561"/>
      <c r="AK175" s="1561"/>
      <c r="AL175" s="1561"/>
      <c r="AM175" s="1561"/>
      <c r="AN175" s="1561"/>
      <c r="AO175" s="1561"/>
      <c r="AP175" s="1561"/>
      <c r="AQ175" s="1561"/>
      <c r="AR175" s="1561"/>
      <c r="AS175" s="1561"/>
      <c r="AT175" s="1561"/>
      <c r="AU175" s="1561"/>
      <c r="AV175" s="1561"/>
      <c r="AW175" s="1561"/>
      <c r="AX175" s="1561"/>
      <c r="AY175" s="1561"/>
      <c r="AZ175" s="1561"/>
      <c r="BA175" s="1561"/>
      <c r="BB175" s="1561"/>
      <c r="BC175" s="1561"/>
      <c r="BD175" s="1561"/>
      <c r="BE175" s="1561"/>
      <c r="BF175" s="1561"/>
      <c r="BG175" s="1561"/>
      <c r="BH175" s="1561"/>
      <c r="BI175" s="1561"/>
      <c r="BJ175" s="1561"/>
      <c r="BK175" s="1561"/>
      <c r="BL175" s="1561"/>
      <c r="BM175" s="1561"/>
      <c r="BN175" s="1561"/>
      <c r="BO175" s="1561"/>
      <c r="BP175" s="1561"/>
      <c r="BQ175" s="1561"/>
      <c r="BR175" s="1561"/>
      <c r="BS175" s="1561"/>
      <c r="BT175" s="1561"/>
      <c r="BU175" s="1561"/>
      <c r="BV175" s="1561"/>
      <c r="BW175" s="1561"/>
      <c r="BX175" s="1561"/>
      <c r="BY175" s="1561"/>
      <c r="BZ175" s="1561"/>
      <c r="CA175" s="1561"/>
      <c r="CB175" s="1561"/>
      <c r="CC175" s="1561"/>
      <c r="CD175" s="1561"/>
      <c r="CE175" s="1561"/>
      <c r="CF175" s="1561"/>
      <c r="CG175" s="1561"/>
      <c r="CH175" s="1561"/>
      <c r="CI175" s="1561"/>
      <c r="CJ175" s="1561"/>
      <c r="CK175" s="1561"/>
      <c r="CL175" s="1561"/>
      <c r="CM175" s="1561"/>
      <c r="CN175" s="1561"/>
      <c r="CO175" s="1561"/>
      <c r="CP175" s="1561"/>
      <c r="CQ175" s="1561"/>
      <c r="CR175" s="1561"/>
      <c r="CS175" s="1561"/>
      <c r="CT175" s="1561"/>
      <c r="CU175" s="1561"/>
      <c r="CV175" s="1561"/>
      <c r="CW175" s="1561"/>
      <c r="CX175" s="1561"/>
      <c r="CY175" s="1561"/>
      <c r="CZ175" s="1561"/>
      <c r="DA175" s="1561"/>
      <c r="DB175" s="1561"/>
      <c r="DC175" s="1561"/>
      <c r="DD175" s="1561"/>
      <c r="DE175" s="1561"/>
      <c r="DF175" s="1561"/>
      <c r="DG175" s="1561"/>
      <c r="DH175" s="1561"/>
      <c r="DI175" s="1561"/>
      <c r="DJ175" s="1561"/>
      <c r="DK175" s="1561"/>
      <c r="DL175" s="1561"/>
      <c r="DM175" s="1561"/>
      <c r="DN175" s="1561"/>
      <c r="DO175" s="1561"/>
      <c r="DP175" s="1561"/>
      <c r="DQ175" s="1561"/>
      <c r="DR175" s="1561"/>
      <c r="DS175" s="1561"/>
      <c r="DT175" s="1561"/>
      <c r="DU175" s="1561"/>
      <c r="DV175" s="1561"/>
      <c r="DW175" s="1561"/>
      <c r="DX175" s="1561"/>
      <c r="DY175" s="1561"/>
      <c r="DZ175" s="1561"/>
      <c r="EA175" s="1561"/>
      <c r="EB175" s="1561"/>
      <c r="EC175" s="1561"/>
      <c r="ED175" s="1561"/>
      <c r="EE175" s="1561"/>
      <c r="EF175" s="1561"/>
      <c r="EG175" s="1561"/>
      <c r="EH175" s="1561"/>
      <c r="EI175" s="1561"/>
      <c r="EJ175" s="1561"/>
      <c r="EK175" s="1561"/>
      <c r="EL175" s="1561"/>
      <c r="EM175" s="1561"/>
      <c r="EN175" s="1561"/>
      <c r="EO175" s="1561"/>
      <c r="EP175" s="1561"/>
      <c r="EQ175" s="1561"/>
      <c r="ER175" s="1561"/>
      <c r="ES175" s="1561"/>
      <c r="ET175" s="1561"/>
      <c r="EU175" s="1561"/>
      <c r="EV175" s="1561"/>
      <c r="EW175" s="1561"/>
      <c r="EX175" s="1561"/>
      <c r="EY175" s="1561"/>
      <c r="EZ175" s="1561"/>
      <c r="FA175" s="1561"/>
      <c r="FB175" s="1561"/>
      <c r="FC175" s="1561"/>
      <c r="FD175" s="1561"/>
      <c r="FE175" s="1561"/>
      <c r="FF175" s="1561"/>
      <c r="FG175" s="1561"/>
      <c r="FH175" s="1561"/>
      <c r="FI175" s="1561"/>
      <c r="FJ175" s="1561"/>
      <c r="FK175" s="1561"/>
      <c r="FL175" s="1561"/>
      <c r="FM175" s="1561"/>
      <c r="FN175" s="1561"/>
      <c r="FO175" s="1561"/>
      <c r="FP175" s="1561"/>
      <c r="FQ175" s="1561"/>
      <c r="FR175" s="1561"/>
      <c r="FS175" s="1561"/>
      <c r="FT175" s="1561"/>
      <c r="FU175" s="1561"/>
      <c r="FV175" s="1561"/>
      <c r="FW175" s="1561"/>
      <c r="FX175" s="1561"/>
      <c r="FY175" s="1561"/>
      <c r="FZ175" s="1561"/>
      <c r="GA175" s="1561"/>
      <c r="GB175" s="1561"/>
      <c r="GC175" s="1561"/>
      <c r="GD175" s="1561"/>
      <c r="GE175" s="1561"/>
      <c r="GF175" s="1561"/>
      <c r="GG175" s="1561"/>
      <c r="GH175" s="1561"/>
      <c r="GI175" s="1561"/>
      <c r="GJ175" s="1561"/>
      <c r="GK175" s="1561"/>
      <c r="GL175" s="1561"/>
      <c r="GM175" s="1561"/>
      <c r="GN175" s="1561"/>
      <c r="GO175" s="1561"/>
      <c r="GP175" s="1561"/>
      <c r="GQ175" s="1561"/>
      <c r="GR175" s="1561"/>
      <c r="GS175" s="1561"/>
      <c r="GT175" s="1561"/>
      <c r="GU175" s="1561"/>
      <c r="GV175" s="1561"/>
      <c r="GW175" s="1561"/>
      <c r="GX175" s="1561"/>
      <c r="GY175" s="1561"/>
      <c r="GZ175" s="1561"/>
      <c r="HA175" s="1561"/>
      <c r="HB175" s="1561"/>
      <c r="HC175" s="1561"/>
      <c r="HD175" s="1561"/>
      <c r="HE175" s="1561"/>
      <c r="HF175" s="1561"/>
      <c r="HG175" s="1561"/>
      <c r="HH175" s="1561"/>
      <c r="HI175" s="1561"/>
      <c r="HJ175" s="1561"/>
      <c r="HK175" s="1561"/>
      <c r="HL175" s="1561"/>
      <c r="HM175" s="1561"/>
      <c r="HN175" s="1561"/>
      <c r="HO175" s="1561"/>
      <c r="HP175" s="1561"/>
      <c r="HQ175" s="1561"/>
      <c r="HR175" s="1561"/>
      <c r="HS175" s="1561"/>
      <c r="HT175" s="1561"/>
      <c r="HU175" s="1561"/>
      <c r="HV175" s="1561"/>
      <c r="HW175" s="1561"/>
      <c r="HX175" s="1561"/>
      <c r="HY175" s="1561"/>
      <c r="HZ175" s="1561"/>
      <c r="IA175" s="1561"/>
      <c r="IB175" s="1561"/>
      <c r="IC175" s="1561"/>
      <c r="ID175" s="1561"/>
      <c r="IE175" s="1561"/>
      <c r="IF175" s="1561"/>
      <c r="IG175" s="1561"/>
      <c r="IH175" s="1561"/>
      <c r="II175" s="1561"/>
      <c r="IJ175" s="1561"/>
      <c r="IK175" s="1561"/>
      <c r="IL175" s="1561"/>
      <c r="IM175" s="1561"/>
      <c r="IN175" s="1561"/>
      <c r="IO175" s="1561"/>
      <c r="IP175" s="1561"/>
      <c r="IQ175" s="1561"/>
      <c r="IR175" s="1561"/>
      <c r="IS175" s="1561"/>
      <c r="IT175" s="1561"/>
      <c r="IU175" s="1561"/>
    </row>
    <row r="176" spans="1:255">
      <c r="A176" s="2183">
        <v>27</v>
      </c>
      <c r="B176" s="1543"/>
      <c r="C176" s="1543"/>
      <c r="D176" s="1543"/>
      <c r="E176" s="1906"/>
      <c r="F176" s="1542"/>
      <c r="G176" s="1543"/>
      <c r="H176" s="1543"/>
      <c r="I176" s="1543"/>
      <c r="J176" s="1543"/>
      <c r="K176" s="1878"/>
      <c r="L176" s="1878"/>
      <c r="M176" s="1917">
        <v>27</v>
      </c>
      <c r="N176" s="1542"/>
      <c r="O176" s="1878"/>
      <c r="P176" s="1878"/>
      <c r="Q176" s="1878"/>
      <c r="R176" s="1878">
        <f t="shared" si="2"/>
        <v>0</v>
      </c>
      <c r="S176" s="1917">
        <v>27</v>
      </c>
      <c r="T176" s="1561"/>
      <c r="U176" s="1561"/>
      <c r="V176" s="1561"/>
      <c r="W176" s="1561"/>
      <c r="X176" s="1561"/>
      <c r="Y176" s="1561"/>
      <c r="Z176" s="1561"/>
      <c r="AA176" s="1561"/>
      <c r="AB176" s="1561"/>
      <c r="AC176" s="1561"/>
      <c r="AD176" s="1561"/>
      <c r="AE176" s="1561"/>
      <c r="AF176" s="1561"/>
      <c r="AG176" s="1561"/>
      <c r="AH176" s="1561"/>
      <c r="AI176" s="1561"/>
      <c r="AJ176" s="1561"/>
      <c r="AK176" s="1561"/>
      <c r="AL176" s="1561"/>
      <c r="AM176" s="1561"/>
      <c r="AN176" s="1561"/>
      <c r="AO176" s="1561"/>
      <c r="AP176" s="1561"/>
      <c r="AQ176" s="1561"/>
      <c r="AR176" s="1561"/>
      <c r="AS176" s="1561"/>
      <c r="AT176" s="1561"/>
      <c r="AU176" s="1561"/>
      <c r="AV176" s="1561"/>
      <c r="AW176" s="1561"/>
      <c r="AX176" s="1561"/>
      <c r="AY176" s="1561"/>
      <c r="AZ176" s="1561"/>
      <c r="BA176" s="1561"/>
      <c r="BB176" s="1561"/>
      <c r="BC176" s="1561"/>
      <c r="BD176" s="1561"/>
      <c r="BE176" s="1561"/>
      <c r="BF176" s="1561"/>
      <c r="BG176" s="1561"/>
      <c r="BH176" s="1561"/>
      <c r="BI176" s="1561"/>
      <c r="BJ176" s="1561"/>
      <c r="BK176" s="1561"/>
      <c r="BL176" s="1561"/>
      <c r="BM176" s="1561"/>
      <c r="BN176" s="1561"/>
      <c r="BO176" s="1561"/>
      <c r="BP176" s="1561"/>
      <c r="BQ176" s="1561"/>
      <c r="BR176" s="1561"/>
      <c r="BS176" s="1561"/>
      <c r="BT176" s="1561"/>
      <c r="BU176" s="1561"/>
      <c r="BV176" s="1561"/>
      <c r="BW176" s="1561"/>
      <c r="BX176" s="1561"/>
      <c r="BY176" s="1561"/>
      <c r="BZ176" s="1561"/>
      <c r="CA176" s="1561"/>
      <c r="CB176" s="1561"/>
      <c r="CC176" s="1561"/>
      <c r="CD176" s="1561"/>
      <c r="CE176" s="1561"/>
      <c r="CF176" s="1561"/>
      <c r="CG176" s="1561"/>
      <c r="CH176" s="1561"/>
      <c r="CI176" s="1561"/>
      <c r="CJ176" s="1561"/>
      <c r="CK176" s="1561"/>
      <c r="CL176" s="1561"/>
      <c r="CM176" s="1561"/>
      <c r="CN176" s="1561"/>
      <c r="CO176" s="1561"/>
      <c r="CP176" s="1561"/>
      <c r="CQ176" s="1561"/>
      <c r="CR176" s="1561"/>
      <c r="CS176" s="1561"/>
      <c r="CT176" s="1561"/>
      <c r="CU176" s="1561"/>
      <c r="CV176" s="1561"/>
      <c r="CW176" s="1561"/>
      <c r="CX176" s="1561"/>
      <c r="CY176" s="1561"/>
      <c r="CZ176" s="1561"/>
      <c r="DA176" s="1561"/>
      <c r="DB176" s="1561"/>
      <c r="DC176" s="1561"/>
      <c r="DD176" s="1561"/>
      <c r="DE176" s="1561"/>
      <c r="DF176" s="1561"/>
      <c r="DG176" s="1561"/>
      <c r="DH176" s="1561"/>
      <c r="DI176" s="1561"/>
      <c r="DJ176" s="1561"/>
      <c r="DK176" s="1561"/>
      <c r="DL176" s="1561"/>
      <c r="DM176" s="1561"/>
      <c r="DN176" s="1561"/>
      <c r="DO176" s="1561"/>
      <c r="DP176" s="1561"/>
      <c r="DQ176" s="1561"/>
      <c r="DR176" s="1561"/>
      <c r="DS176" s="1561"/>
      <c r="DT176" s="1561"/>
      <c r="DU176" s="1561"/>
      <c r="DV176" s="1561"/>
      <c r="DW176" s="1561"/>
      <c r="DX176" s="1561"/>
      <c r="DY176" s="1561"/>
      <c r="DZ176" s="1561"/>
      <c r="EA176" s="1561"/>
      <c r="EB176" s="1561"/>
      <c r="EC176" s="1561"/>
      <c r="ED176" s="1561"/>
      <c r="EE176" s="1561"/>
      <c r="EF176" s="1561"/>
      <c r="EG176" s="1561"/>
      <c r="EH176" s="1561"/>
      <c r="EI176" s="1561"/>
      <c r="EJ176" s="1561"/>
      <c r="EK176" s="1561"/>
      <c r="EL176" s="1561"/>
      <c r="EM176" s="1561"/>
      <c r="EN176" s="1561"/>
      <c r="EO176" s="1561"/>
      <c r="EP176" s="1561"/>
      <c r="EQ176" s="1561"/>
      <c r="ER176" s="1561"/>
      <c r="ES176" s="1561"/>
      <c r="ET176" s="1561"/>
      <c r="EU176" s="1561"/>
      <c r="EV176" s="1561"/>
      <c r="EW176" s="1561"/>
      <c r="EX176" s="1561"/>
      <c r="EY176" s="1561"/>
      <c r="EZ176" s="1561"/>
      <c r="FA176" s="1561"/>
      <c r="FB176" s="1561"/>
      <c r="FC176" s="1561"/>
      <c r="FD176" s="1561"/>
      <c r="FE176" s="1561"/>
      <c r="FF176" s="1561"/>
      <c r="FG176" s="1561"/>
      <c r="FH176" s="1561"/>
      <c r="FI176" s="1561"/>
      <c r="FJ176" s="1561"/>
      <c r="FK176" s="1561"/>
      <c r="FL176" s="1561"/>
      <c r="FM176" s="1561"/>
      <c r="FN176" s="1561"/>
      <c r="FO176" s="1561"/>
      <c r="FP176" s="1561"/>
      <c r="FQ176" s="1561"/>
      <c r="FR176" s="1561"/>
      <c r="FS176" s="1561"/>
      <c r="FT176" s="1561"/>
      <c r="FU176" s="1561"/>
      <c r="FV176" s="1561"/>
      <c r="FW176" s="1561"/>
      <c r="FX176" s="1561"/>
      <c r="FY176" s="1561"/>
      <c r="FZ176" s="1561"/>
      <c r="GA176" s="1561"/>
      <c r="GB176" s="1561"/>
      <c r="GC176" s="1561"/>
      <c r="GD176" s="1561"/>
      <c r="GE176" s="1561"/>
      <c r="GF176" s="1561"/>
      <c r="GG176" s="1561"/>
      <c r="GH176" s="1561"/>
      <c r="GI176" s="1561"/>
      <c r="GJ176" s="1561"/>
      <c r="GK176" s="1561"/>
      <c r="GL176" s="1561"/>
      <c r="GM176" s="1561"/>
      <c r="GN176" s="1561"/>
      <c r="GO176" s="1561"/>
      <c r="GP176" s="1561"/>
      <c r="GQ176" s="1561"/>
      <c r="GR176" s="1561"/>
      <c r="GS176" s="1561"/>
      <c r="GT176" s="1561"/>
      <c r="GU176" s="1561"/>
      <c r="GV176" s="1561"/>
      <c r="GW176" s="1561"/>
      <c r="GX176" s="1561"/>
      <c r="GY176" s="1561"/>
      <c r="GZ176" s="1561"/>
      <c r="HA176" s="1561"/>
      <c r="HB176" s="1561"/>
      <c r="HC176" s="1561"/>
      <c r="HD176" s="1561"/>
      <c r="HE176" s="1561"/>
      <c r="HF176" s="1561"/>
      <c r="HG176" s="1561"/>
      <c r="HH176" s="1561"/>
      <c r="HI176" s="1561"/>
      <c r="HJ176" s="1561"/>
      <c r="HK176" s="1561"/>
      <c r="HL176" s="1561"/>
      <c r="HM176" s="1561"/>
      <c r="HN176" s="1561"/>
      <c r="HO176" s="1561"/>
      <c r="HP176" s="1561"/>
      <c r="HQ176" s="1561"/>
      <c r="HR176" s="1561"/>
      <c r="HS176" s="1561"/>
      <c r="HT176" s="1561"/>
      <c r="HU176" s="1561"/>
      <c r="HV176" s="1561"/>
      <c r="HW176" s="1561"/>
      <c r="HX176" s="1561"/>
      <c r="HY176" s="1561"/>
      <c r="HZ176" s="1561"/>
      <c r="IA176" s="1561"/>
      <c r="IB176" s="1561"/>
      <c r="IC176" s="1561"/>
      <c r="ID176" s="1561"/>
      <c r="IE176" s="1561"/>
      <c r="IF176" s="1561"/>
      <c r="IG176" s="1561"/>
      <c r="IH176" s="1561"/>
      <c r="II176" s="1561"/>
      <c r="IJ176" s="1561"/>
      <c r="IK176" s="1561"/>
      <c r="IL176" s="1561"/>
      <c r="IM176" s="1561"/>
      <c r="IN176" s="1561"/>
      <c r="IO176" s="1561"/>
      <c r="IP176" s="1561"/>
      <c r="IQ176" s="1561"/>
      <c r="IR176" s="1561"/>
      <c r="IS176" s="1561"/>
      <c r="IT176" s="1561"/>
      <c r="IU176" s="1561"/>
    </row>
    <row r="177" spans="1:255">
      <c r="A177" s="2183">
        <v>28</v>
      </c>
      <c r="B177" s="1543"/>
      <c r="C177" s="1543"/>
      <c r="D177" s="1543"/>
      <c r="E177" s="1906"/>
      <c r="F177" s="1542"/>
      <c r="G177" s="1543"/>
      <c r="H177" s="1543"/>
      <c r="I177" s="1543"/>
      <c r="J177" s="1543"/>
      <c r="K177" s="1878"/>
      <c r="L177" s="1878"/>
      <c r="M177" s="1917">
        <v>28</v>
      </c>
      <c r="N177" s="1542"/>
      <c r="O177" s="1878"/>
      <c r="P177" s="1878"/>
      <c r="Q177" s="1878"/>
      <c r="R177" s="1878">
        <f t="shared" si="2"/>
        <v>0</v>
      </c>
      <c r="S177" s="1917">
        <v>28</v>
      </c>
      <c r="T177" s="1561"/>
      <c r="U177" s="1561"/>
      <c r="V177" s="1561"/>
      <c r="W177" s="1561"/>
      <c r="X177" s="1561"/>
      <c r="Y177" s="1561"/>
      <c r="Z177" s="1561"/>
      <c r="AA177" s="1561"/>
      <c r="AB177" s="1561"/>
      <c r="AC177" s="1561"/>
      <c r="AD177" s="1561"/>
      <c r="AE177" s="1561"/>
      <c r="AF177" s="1561"/>
      <c r="AG177" s="1561"/>
      <c r="AH177" s="1561"/>
      <c r="AI177" s="1561"/>
      <c r="AJ177" s="1561"/>
      <c r="AK177" s="1561"/>
      <c r="AL177" s="1561"/>
      <c r="AM177" s="1561"/>
      <c r="AN177" s="1561"/>
      <c r="AO177" s="1561"/>
      <c r="AP177" s="1561"/>
      <c r="AQ177" s="1561"/>
      <c r="AR177" s="1561"/>
      <c r="AS177" s="1561"/>
      <c r="AT177" s="1561"/>
      <c r="AU177" s="1561"/>
      <c r="AV177" s="1561"/>
      <c r="AW177" s="1561"/>
      <c r="AX177" s="1561"/>
      <c r="AY177" s="1561"/>
      <c r="AZ177" s="1561"/>
      <c r="BA177" s="1561"/>
      <c r="BB177" s="1561"/>
      <c r="BC177" s="1561"/>
      <c r="BD177" s="1561"/>
      <c r="BE177" s="1561"/>
      <c r="BF177" s="1561"/>
      <c r="BG177" s="1561"/>
      <c r="BH177" s="1561"/>
      <c r="BI177" s="1561"/>
      <c r="BJ177" s="1561"/>
      <c r="BK177" s="1561"/>
      <c r="BL177" s="1561"/>
      <c r="BM177" s="1561"/>
      <c r="BN177" s="1561"/>
      <c r="BO177" s="1561"/>
      <c r="BP177" s="1561"/>
      <c r="BQ177" s="1561"/>
      <c r="BR177" s="1561"/>
      <c r="BS177" s="1561"/>
      <c r="BT177" s="1561"/>
      <c r="BU177" s="1561"/>
      <c r="BV177" s="1561"/>
      <c r="BW177" s="1561"/>
      <c r="BX177" s="1561"/>
      <c r="BY177" s="1561"/>
      <c r="BZ177" s="1561"/>
      <c r="CA177" s="1561"/>
      <c r="CB177" s="1561"/>
      <c r="CC177" s="1561"/>
      <c r="CD177" s="1561"/>
      <c r="CE177" s="1561"/>
      <c r="CF177" s="1561"/>
      <c r="CG177" s="1561"/>
      <c r="CH177" s="1561"/>
      <c r="CI177" s="1561"/>
      <c r="CJ177" s="1561"/>
      <c r="CK177" s="1561"/>
      <c r="CL177" s="1561"/>
      <c r="CM177" s="1561"/>
      <c r="CN177" s="1561"/>
      <c r="CO177" s="1561"/>
      <c r="CP177" s="1561"/>
      <c r="CQ177" s="1561"/>
      <c r="CR177" s="1561"/>
      <c r="CS177" s="1561"/>
      <c r="CT177" s="1561"/>
      <c r="CU177" s="1561"/>
      <c r="CV177" s="1561"/>
      <c r="CW177" s="1561"/>
      <c r="CX177" s="1561"/>
      <c r="CY177" s="1561"/>
      <c r="CZ177" s="1561"/>
      <c r="DA177" s="1561"/>
      <c r="DB177" s="1561"/>
      <c r="DC177" s="1561"/>
      <c r="DD177" s="1561"/>
      <c r="DE177" s="1561"/>
      <c r="DF177" s="1561"/>
      <c r="DG177" s="1561"/>
      <c r="DH177" s="1561"/>
      <c r="DI177" s="1561"/>
      <c r="DJ177" s="1561"/>
      <c r="DK177" s="1561"/>
      <c r="DL177" s="1561"/>
      <c r="DM177" s="1561"/>
      <c r="DN177" s="1561"/>
      <c r="DO177" s="1561"/>
      <c r="DP177" s="1561"/>
      <c r="DQ177" s="1561"/>
      <c r="DR177" s="1561"/>
      <c r="DS177" s="1561"/>
      <c r="DT177" s="1561"/>
      <c r="DU177" s="1561"/>
      <c r="DV177" s="1561"/>
      <c r="DW177" s="1561"/>
      <c r="DX177" s="1561"/>
      <c r="DY177" s="1561"/>
      <c r="DZ177" s="1561"/>
      <c r="EA177" s="1561"/>
      <c r="EB177" s="1561"/>
      <c r="EC177" s="1561"/>
      <c r="ED177" s="1561"/>
      <c r="EE177" s="1561"/>
      <c r="EF177" s="1561"/>
      <c r="EG177" s="1561"/>
      <c r="EH177" s="1561"/>
      <c r="EI177" s="1561"/>
      <c r="EJ177" s="1561"/>
      <c r="EK177" s="1561"/>
      <c r="EL177" s="1561"/>
      <c r="EM177" s="1561"/>
      <c r="EN177" s="1561"/>
      <c r="EO177" s="1561"/>
      <c r="EP177" s="1561"/>
      <c r="EQ177" s="1561"/>
      <c r="ER177" s="1561"/>
      <c r="ES177" s="1561"/>
      <c r="ET177" s="1561"/>
      <c r="EU177" s="1561"/>
      <c r="EV177" s="1561"/>
      <c r="EW177" s="1561"/>
      <c r="EX177" s="1561"/>
      <c r="EY177" s="1561"/>
      <c r="EZ177" s="1561"/>
      <c r="FA177" s="1561"/>
      <c r="FB177" s="1561"/>
      <c r="FC177" s="1561"/>
      <c r="FD177" s="1561"/>
      <c r="FE177" s="1561"/>
      <c r="FF177" s="1561"/>
      <c r="FG177" s="1561"/>
      <c r="FH177" s="1561"/>
      <c r="FI177" s="1561"/>
      <c r="FJ177" s="1561"/>
      <c r="FK177" s="1561"/>
      <c r="FL177" s="1561"/>
      <c r="FM177" s="1561"/>
      <c r="FN177" s="1561"/>
      <c r="FO177" s="1561"/>
      <c r="FP177" s="1561"/>
      <c r="FQ177" s="1561"/>
      <c r="FR177" s="1561"/>
      <c r="FS177" s="1561"/>
      <c r="FT177" s="1561"/>
      <c r="FU177" s="1561"/>
      <c r="FV177" s="1561"/>
      <c r="FW177" s="1561"/>
      <c r="FX177" s="1561"/>
      <c r="FY177" s="1561"/>
      <c r="FZ177" s="1561"/>
      <c r="GA177" s="1561"/>
      <c r="GB177" s="1561"/>
      <c r="GC177" s="1561"/>
      <c r="GD177" s="1561"/>
      <c r="GE177" s="1561"/>
      <c r="GF177" s="1561"/>
      <c r="GG177" s="1561"/>
      <c r="GH177" s="1561"/>
      <c r="GI177" s="1561"/>
      <c r="GJ177" s="1561"/>
      <c r="GK177" s="1561"/>
      <c r="GL177" s="1561"/>
      <c r="GM177" s="1561"/>
      <c r="GN177" s="1561"/>
      <c r="GO177" s="1561"/>
      <c r="GP177" s="1561"/>
      <c r="GQ177" s="1561"/>
      <c r="GR177" s="1561"/>
      <c r="GS177" s="1561"/>
      <c r="GT177" s="1561"/>
      <c r="GU177" s="1561"/>
      <c r="GV177" s="1561"/>
      <c r="GW177" s="1561"/>
      <c r="GX177" s="1561"/>
      <c r="GY177" s="1561"/>
      <c r="GZ177" s="1561"/>
      <c r="HA177" s="1561"/>
      <c r="HB177" s="1561"/>
      <c r="HC177" s="1561"/>
      <c r="HD177" s="1561"/>
      <c r="HE177" s="1561"/>
      <c r="HF177" s="1561"/>
      <c r="HG177" s="1561"/>
      <c r="HH177" s="1561"/>
      <c r="HI177" s="1561"/>
      <c r="HJ177" s="1561"/>
      <c r="HK177" s="1561"/>
      <c r="HL177" s="1561"/>
      <c r="HM177" s="1561"/>
      <c r="HN177" s="1561"/>
      <c r="HO177" s="1561"/>
      <c r="HP177" s="1561"/>
      <c r="HQ177" s="1561"/>
      <c r="HR177" s="1561"/>
      <c r="HS177" s="1561"/>
      <c r="HT177" s="1561"/>
      <c r="HU177" s="1561"/>
      <c r="HV177" s="1561"/>
      <c r="HW177" s="1561"/>
      <c r="HX177" s="1561"/>
      <c r="HY177" s="1561"/>
      <c r="HZ177" s="1561"/>
      <c r="IA177" s="1561"/>
      <c r="IB177" s="1561"/>
      <c r="IC177" s="1561"/>
      <c r="ID177" s="1561"/>
      <c r="IE177" s="1561"/>
      <c r="IF177" s="1561"/>
      <c r="IG177" s="1561"/>
      <c r="IH177" s="1561"/>
      <c r="II177" s="1561"/>
      <c r="IJ177" s="1561"/>
      <c r="IK177" s="1561"/>
      <c r="IL177" s="1561"/>
      <c r="IM177" s="1561"/>
      <c r="IN177" s="1561"/>
      <c r="IO177" s="1561"/>
      <c r="IP177" s="1561"/>
      <c r="IQ177" s="1561"/>
      <c r="IR177" s="1561"/>
      <c r="IS177" s="1561"/>
      <c r="IT177" s="1561"/>
      <c r="IU177" s="1561"/>
    </row>
    <row r="178" spans="1:255">
      <c r="A178" s="2183">
        <v>29</v>
      </c>
      <c r="B178" s="1543"/>
      <c r="C178" s="1543"/>
      <c r="D178" s="1543"/>
      <c r="E178" s="1906"/>
      <c r="F178" s="1542"/>
      <c r="G178" s="1543"/>
      <c r="H178" s="1543"/>
      <c r="I178" s="1543"/>
      <c r="J178" s="1543"/>
      <c r="K178" s="1878"/>
      <c r="L178" s="1878"/>
      <c r="M178" s="1917">
        <v>29</v>
      </c>
      <c r="N178" s="1542"/>
      <c r="O178" s="1878"/>
      <c r="P178" s="1878"/>
      <c r="Q178" s="1878"/>
      <c r="R178" s="1878">
        <f t="shared" si="2"/>
        <v>0</v>
      </c>
      <c r="S178" s="1917">
        <v>29</v>
      </c>
      <c r="T178" s="1561"/>
      <c r="U178" s="1561"/>
      <c r="V178" s="1561"/>
      <c r="W178" s="1561"/>
      <c r="X178" s="1561"/>
      <c r="Y178" s="1561"/>
      <c r="Z178" s="1561"/>
      <c r="AA178" s="1561"/>
      <c r="AB178" s="1561"/>
      <c r="AC178" s="1561"/>
      <c r="AD178" s="1561"/>
      <c r="AE178" s="1561"/>
      <c r="AF178" s="1561"/>
      <c r="AG178" s="1561"/>
      <c r="AH178" s="1561"/>
      <c r="AI178" s="1561"/>
      <c r="AJ178" s="1561"/>
      <c r="AK178" s="1561"/>
      <c r="AL178" s="1561"/>
      <c r="AM178" s="1561"/>
      <c r="AN178" s="1561"/>
      <c r="AO178" s="1561"/>
      <c r="AP178" s="1561"/>
      <c r="AQ178" s="1561"/>
      <c r="AR178" s="1561"/>
      <c r="AS178" s="1561"/>
      <c r="AT178" s="1561"/>
      <c r="AU178" s="1561"/>
      <c r="AV178" s="1561"/>
      <c r="AW178" s="1561"/>
      <c r="AX178" s="1561"/>
      <c r="AY178" s="1561"/>
      <c r="AZ178" s="1561"/>
      <c r="BA178" s="1561"/>
      <c r="BB178" s="1561"/>
      <c r="BC178" s="1561"/>
      <c r="BD178" s="1561"/>
      <c r="BE178" s="1561"/>
      <c r="BF178" s="1561"/>
      <c r="BG178" s="1561"/>
      <c r="BH178" s="1561"/>
      <c r="BI178" s="1561"/>
      <c r="BJ178" s="1561"/>
      <c r="BK178" s="1561"/>
      <c r="BL178" s="1561"/>
      <c r="BM178" s="1561"/>
      <c r="BN178" s="1561"/>
      <c r="BO178" s="1561"/>
      <c r="BP178" s="1561"/>
      <c r="BQ178" s="1561"/>
      <c r="BR178" s="1561"/>
      <c r="BS178" s="1561"/>
      <c r="BT178" s="1561"/>
      <c r="BU178" s="1561"/>
      <c r="BV178" s="1561"/>
      <c r="BW178" s="1561"/>
      <c r="BX178" s="1561"/>
      <c r="BY178" s="1561"/>
      <c r="BZ178" s="1561"/>
      <c r="CA178" s="1561"/>
      <c r="CB178" s="1561"/>
      <c r="CC178" s="1561"/>
      <c r="CD178" s="1561"/>
      <c r="CE178" s="1561"/>
      <c r="CF178" s="1561"/>
      <c r="CG178" s="1561"/>
      <c r="CH178" s="1561"/>
      <c r="CI178" s="1561"/>
      <c r="CJ178" s="1561"/>
      <c r="CK178" s="1561"/>
      <c r="CL178" s="1561"/>
      <c r="CM178" s="1561"/>
      <c r="CN178" s="1561"/>
      <c r="CO178" s="1561"/>
      <c r="CP178" s="1561"/>
      <c r="CQ178" s="1561"/>
      <c r="CR178" s="1561"/>
      <c r="CS178" s="1561"/>
      <c r="CT178" s="1561"/>
      <c r="CU178" s="1561"/>
      <c r="CV178" s="1561"/>
      <c r="CW178" s="1561"/>
      <c r="CX178" s="1561"/>
      <c r="CY178" s="1561"/>
      <c r="CZ178" s="1561"/>
      <c r="DA178" s="1561"/>
      <c r="DB178" s="1561"/>
      <c r="DC178" s="1561"/>
      <c r="DD178" s="1561"/>
      <c r="DE178" s="1561"/>
      <c r="DF178" s="1561"/>
      <c r="DG178" s="1561"/>
      <c r="DH178" s="1561"/>
      <c r="DI178" s="1561"/>
      <c r="DJ178" s="1561"/>
      <c r="DK178" s="1561"/>
      <c r="DL178" s="1561"/>
      <c r="DM178" s="1561"/>
      <c r="DN178" s="1561"/>
      <c r="DO178" s="1561"/>
      <c r="DP178" s="1561"/>
      <c r="DQ178" s="1561"/>
      <c r="DR178" s="1561"/>
      <c r="DS178" s="1561"/>
      <c r="DT178" s="1561"/>
      <c r="DU178" s="1561"/>
      <c r="DV178" s="1561"/>
      <c r="DW178" s="1561"/>
      <c r="DX178" s="1561"/>
      <c r="DY178" s="1561"/>
      <c r="DZ178" s="1561"/>
      <c r="EA178" s="1561"/>
      <c r="EB178" s="1561"/>
      <c r="EC178" s="1561"/>
      <c r="ED178" s="1561"/>
      <c r="EE178" s="1561"/>
      <c r="EF178" s="1561"/>
      <c r="EG178" s="1561"/>
      <c r="EH178" s="1561"/>
      <c r="EI178" s="1561"/>
      <c r="EJ178" s="1561"/>
      <c r="EK178" s="1561"/>
      <c r="EL178" s="1561"/>
      <c r="EM178" s="1561"/>
      <c r="EN178" s="1561"/>
      <c r="EO178" s="1561"/>
      <c r="EP178" s="1561"/>
      <c r="EQ178" s="1561"/>
      <c r="ER178" s="1561"/>
      <c r="ES178" s="1561"/>
      <c r="ET178" s="1561"/>
      <c r="EU178" s="1561"/>
      <c r="EV178" s="1561"/>
      <c r="EW178" s="1561"/>
      <c r="EX178" s="1561"/>
      <c r="EY178" s="1561"/>
      <c r="EZ178" s="1561"/>
      <c r="FA178" s="1561"/>
      <c r="FB178" s="1561"/>
      <c r="FC178" s="1561"/>
      <c r="FD178" s="1561"/>
      <c r="FE178" s="1561"/>
      <c r="FF178" s="1561"/>
      <c r="FG178" s="1561"/>
      <c r="FH178" s="1561"/>
      <c r="FI178" s="1561"/>
      <c r="FJ178" s="1561"/>
      <c r="FK178" s="1561"/>
      <c r="FL178" s="1561"/>
      <c r="FM178" s="1561"/>
      <c r="FN178" s="1561"/>
      <c r="FO178" s="1561"/>
      <c r="FP178" s="1561"/>
      <c r="FQ178" s="1561"/>
      <c r="FR178" s="1561"/>
      <c r="FS178" s="1561"/>
      <c r="FT178" s="1561"/>
      <c r="FU178" s="1561"/>
      <c r="FV178" s="1561"/>
      <c r="FW178" s="1561"/>
      <c r="FX178" s="1561"/>
      <c r="FY178" s="1561"/>
      <c r="FZ178" s="1561"/>
      <c r="GA178" s="1561"/>
      <c r="GB178" s="1561"/>
      <c r="GC178" s="1561"/>
      <c r="GD178" s="1561"/>
      <c r="GE178" s="1561"/>
      <c r="GF178" s="1561"/>
      <c r="GG178" s="1561"/>
      <c r="GH178" s="1561"/>
      <c r="GI178" s="1561"/>
      <c r="GJ178" s="1561"/>
      <c r="GK178" s="1561"/>
      <c r="GL178" s="1561"/>
      <c r="GM178" s="1561"/>
      <c r="GN178" s="1561"/>
      <c r="GO178" s="1561"/>
      <c r="GP178" s="1561"/>
      <c r="GQ178" s="1561"/>
      <c r="GR178" s="1561"/>
      <c r="GS178" s="1561"/>
      <c r="GT178" s="1561"/>
      <c r="GU178" s="1561"/>
      <c r="GV178" s="1561"/>
      <c r="GW178" s="1561"/>
      <c r="GX178" s="1561"/>
      <c r="GY178" s="1561"/>
      <c r="GZ178" s="1561"/>
      <c r="HA178" s="1561"/>
      <c r="HB178" s="1561"/>
      <c r="HC178" s="1561"/>
      <c r="HD178" s="1561"/>
      <c r="HE178" s="1561"/>
      <c r="HF178" s="1561"/>
      <c r="HG178" s="1561"/>
      <c r="HH178" s="1561"/>
      <c r="HI178" s="1561"/>
      <c r="HJ178" s="1561"/>
      <c r="HK178" s="1561"/>
      <c r="HL178" s="1561"/>
      <c r="HM178" s="1561"/>
      <c r="HN178" s="1561"/>
      <c r="HO178" s="1561"/>
      <c r="HP178" s="1561"/>
      <c r="HQ178" s="1561"/>
      <c r="HR178" s="1561"/>
      <c r="HS178" s="1561"/>
      <c r="HT178" s="1561"/>
      <c r="HU178" s="1561"/>
      <c r="HV178" s="1561"/>
      <c r="HW178" s="1561"/>
      <c r="HX178" s="1561"/>
      <c r="HY178" s="1561"/>
      <c r="HZ178" s="1561"/>
      <c r="IA178" s="1561"/>
      <c r="IB178" s="1561"/>
      <c r="IC178" s="1561"/>
      <c r="ID178" s="1561"/>
      <c r="IE178" s="1561"/>
      <c r="IF178" s="1561"/>
      <c r="IG178" s="1561"/>
      <c r="IH178" s="1561"/>
      <c r="II178" s="1561"/>
      <c r="IJ178" s="1561"/>
      <c r="IK178" s="1561"/>
      <c r="IL178" s="1561"/>
      <c r="IM178" s="1561"/>
      <c r="IN178" s="1561"/>
      <c r="IO178" s="1561"/>
      <c r="IP178" s="1561"/>
      <c r="IQ178" s="1561"/>
      <c r="IR178" s="1561"/>
      <c r="IS178" s="1561"/>
      <c r="IT178" s="1561"/>
      <c r="IU178" s="1561"/>
    </row>
    <row r="179" spans="1:255">
      <c r="A179" s="2183">
        <v>30</v>
      </c>
      <c r="B179" s="1543"/>
      <c r="C179" s="1543"/>
      <c r="D179" s="1543"/>
      <c r="E179" s="1906"/>
      <c r="F179" s="1542"/>
      <c r="G179" s="1543"/>
      <c r="H179" s="1543"/>
      <c r="I179" s="1543"/>
      <c r="J179" s="1543"/>
      <c r="K179" s="1878"/>
      <c r="L179" s="1878"/>
      <c r="M179" s="1917">
        <v>30</v>
      </c>
      <c r="N179" s="1542"/>
      <c r="O179" s="1878"/>
      <c r="P179" s="1878"/>
      <c r="Q179" s="1878"/>
      <c r="R179" s="1878">
        <f t="shared" si="2"/>
        <v>0</v>
      </c>
      <c r="S179" s="1917">
        <v>30</v>
      </c>
      <c r="T179" s="1561"/>
      <c r="U179" s="1561"/>
      <c r="V179" s="1561"/>
      <c r="W179" s="1561"/>
      <c r="X179" s="1561"/>
      <c r="Y179" s="1561"/>
      <c r="Z179" s="1561"/>
      <c r="AA179" s="1561"/>
      <c r="AB179" s="1561"/>
      <c r="AC179" s="1561"/>
      <c r="AD179" s="1561"/>
      <c r="AE179" s="1561"/>
      <c r="AF179" s="1561"/>
      <c r="AG179" s="1561"/>
      <c r="AH179" s="1561"/>
      <c r="AI179" s="1561"/>
      <c r="AJ179" s="1561"/>
      <c r="AK179" s="1561"/>
      <c r="AL179" s="1561"/>
      <c r="AM179" s="1561"/>
      <c r="AN179" s="1561"/>
      <c r="AO179" s="1561"/>
      <c r="AP179" s="1561"/>
      <c r="AQ179" s="1561"/>
      <c r="AR179" s="1561"/>
      <c r="AS179" s="1561"/>
      <c r="AT179" s="1561"/>
      <c r="AU179" s="1561"/>
      <c r="AV179" s="1561"/>
      <c r="AW179" s="1561"/>
      <c r="AX179" s="1561"/>
      <c r="AY179" s="1561"/>
      <c r="AZ179" s="1561"/>
      <c r="BA179" s="1561"/>
      <c r="BB179" s="1561"/>
      <c r="BC179" s="1561"/>
      <c r="BD179" s="1561"/>
      <c r="BE179" s="1561"/>
      <c r="BF179" s="1561"/>
      <c r="BG179" s="1561"/>
      <c r="BH179" s="1561"/>
      <c r="BI179" s="1561"/>
      <c r="BJ179" s="1561"/>
      <c r="BK179" s="1561"/>
      <c r="BL179" s="1561"/>
      <c r="BM179" s="1561"/>
      <c r="BN179" s="1561"/>
      <c r="BO179" s="1561"/>
      <c r="BP179" s="1561"/>
      <c r="BQ179" s="1561"/>
      <c r="BR179" s="1561"/>
      <c r="BS179" s="1561"/>
      <c r="BT179" s="1561"/>
      <c r="BU179" s="1561"/>
      <c r="BV179" s="1561"/>
      <c r="BW179" s="1561"/>
      <c r="BX179" s="1561"/>
      <c r="BY179" s="1561"/>
      <c r="BZ179" s="1561"/>
      <c r="CA179" s="1561"/>
      <c r="CB179" s="1561"/>
      <c r="CC179" s="1561"/>
      <c r="CD179" s="1561"/>
      <c r="CE179" s="1561"/>
      <c r="CF179" s="1561"/>
      <c r="CG179" s="1561"/>
      <c r="CH179" s="1561"/>
      <c r="CI179" s="1561"/>
      <c r="CJ179" s="1561"/>
      <c r="CK179" s="1561"/>
      <c r="CL179" s="1561"/>
      <c r="CM179" s="1561"/>
      <c r="CN179" s="1561"/>
      <c r="CO179" s="1561"/>
      <c r="CP179" s="1561"/>
      <c r="CQ179" s="1561"/>
      <c r="CR179" s="1561"/>
      <c r="CS179" s="1561"/>
      <c r="CT179" s="1561"/>
      <c r="CU179" s="1561"/>
      <c r="CV179" s="1561"/>
      <c r="CW179" s="1561"/>
      <c r="CX179" s="1561"/>
      <c r="CY179" s="1561"/>
      <c r="CZ179" s="1561"/>
      <c r="DA179" s="1561"/>
      <c r="DB179" s="1561"/>
      <c r="DC179" s="1561"/>
      <c r="DD179" s="1561"/>
      <c r="DE179" s="1561"/>
      <c r="DF179" s="1561"/>
      <c r="DG179" s="1561"/>
      <c r="DH179" s="1561"/>
      <c r="DI179" s="1561"/>
      <c r="DJ179" s="1561"/>
      <c r="DK179" s="1561"/>
      <c r="DL179" s="1561"/>
      <c r="DM179" s="1561"/>
      <c r="DN179" s="1561"/>
      <c r="DO179" s="1561"/>
      <c r="DP179" s="1561"/>
      <c r="DQ179" s="1561"/>
      <c r="DR179" s="1561"/>
      <c r="DS179" s="1561"/>
      <c r="DT179" s="1561"/>
      <c r="DU179" s="1561"/>
      <c r="DV179" s="1561"/>
      <c r="DW179" s="1561"/>
      <c r="DX179" s="1561"/>
      <c r="DY179" s="1561"/>
      <c r="DZ179" s="1561"/>
      <c r="EA179" s="1561"/>
      <c r="EB179" s="1561"/>
      <c r="EC179" s="1561"/>
      <c r="ED179" s="1561"/>
      <c r="EE179" s="1561"/>
      <c r="EF179" s="1561"/>
      <c r="EG179" s="1561"/>
      <c r="EH179" s="1561"/>
      <c r="EI179" s="1561"/>
      <c r="EJ179" s="1561"/>
      <c r="EK179" s="1561"/>
      <c r="EL179" s="1561"/>
      <c r="EM179" s="1561"/>
      <c r="EN179" s="1561"/>
      <c r="EO179" s="1561"/>
      <c r="EP179" s="1561"/>
      <c r="EQ179" s="1561"/>
      <c r="ER179" s="1561"/>
      <c r="ES179" s="1561"/>
      <c r="ET179" s="1561"/>
      <c r="EU179" s="1561"/>
      <c r="EV179" s="1561"/>
      <c r="EW179" s="1561"/>
      <c r="EX179" s="1561"/>
      <c r="EY179" s="1561"/>
      <c r="EZ179" s="1561"/>
      <c r="FA179" s="1561"/>
      <c r="FB179" s="1561"/>
      <c r="FC179" s="1561"/>
      <c r="FD179" s="1561"/>
      <c r="FE179" s="1561"/>
      <c r="FF179" s="1561"/>
      <c r="FG179" s="1561"/>
      <c r="FH179" s="1561"/>
      <c r="FI179" s="1561"/>
      <c r="FJ179" s="1561"/>
      <c r="FK179" s="1561"/>
      <c r="FL179" s="1561"/>
      <c r="FM179" s="1561"/>
      <c r="FN179" s="1561"/>
      <c r="FO179" s="1561"/>
      <c r="FP179" s="1561"/>
      <c r="FQ179" s="1561"/>
      <c r="FR179" s="1561"/>
      <c r="FS179" s="1561"/>
      <c r="FT179" s="1561"/>
      <c r="FU179" s="1561"/>
      <c r="FV179" s="1561"/>
      <c r="FW179" s="1561"/>
      <c r="FX179" s="1561"/>
      <c r="FY179" s="1561"/>
      <c r="FZ179" s="1561"/>
      <c r="GA179" s="1561"/>
      <c r="GB179" s="1561"/>
      <c r="GC179" s="1561"/>
      <c r="GD179" s="1561"/>
      <c r="GE179" s="1561"/>
      <c r="GF179" s="1561"/>
      <c r="GG179" s="1561"/>
      <c r="GH179" s="1561"/>
      <c r="GI179" s="1561"/>
      <c r="GJ179" s="1561"/>
      <c r="GK179" s="1561"/>
      <c r="GL179" s="1561"/>
      <c r="GM179" s="1561"/>
      <c r="GN179" s="1561"/>
      <c r="GO179" s="1561"/>
      <c r="GP179" s="1561"/>
      <c r="GQ179" s="1561"/>
      <c r="GR179" s="1561"/>
      <c r="GS179" s="1561"/>
      <c r="GT179" s="1561"/>
      <c r="GU179" s="1561"/>
      <c r="GV179" s="1561"/>
      <c r="GW179" s="1561"/>
      <c r="GX179" s="1561"/>
      <c r="GY179" s="1561"/>
      <c r="GZ179" s="1561"/>
      <c r="HA179" s="1561"/>
      <c r="HB179" s="1561"/>
      <c r="HC179" s="1561"/>
      <c r="HD179" s="1561"/>
      <c r="HE179" s="1561"/>
      <c r="HF179" s="1561"/>
      <c r="HG179" s="1561"/>
      <c r="HH179" s="1561"/>
      <c r="HI179" s="1561"/>
      <c r="HJ179" s="1561"/>
      <c r="HK179" s="1561"/>
      <c r="HL179" s="1561"/>
      <c r="HM179" s="1561"/>
      <c r="HN179" s="1561"/>
      <c r="HO179" s="1561"/>
      <c r="HP179" s="1561"/>
      <c r="HQ179" s="1561"/>
      <c r="HR179" s="1561"/>
      <c r="HS179" s="1561"/>
      <c r="HT179" s="1561"/>
      <c r="HU179" s="1561"/>
      <c r="HV179" s="1561"/>
      <c r="HW179" s="1561"/>
      <c r="HX179" s="1561"/>
      <c r="HY179" s="1561"/>
      <c r="HZ179" s="1561"/>
      <c r="IA179" s="1561"/>
      <c r="IB179" s="1561"/>
      <c r="IC179" s="1561"/>
      <c r="ID179" s="1561"/>
      <c r="IE179" s="1561"/>
      <c r="IF179" s="1561"/>
      <c r="IG179" s="1561"/>
      <c r="IH179" s="1561"/>
      <c r="II179" s="1561"/>
      <c r="IJ179" s="1561"/>
      <c r="IK179" s="1561"/>
      <c r="IL179" s="1561"/>
      <c r="IM179" s="1561"/>
      <c r="IN179" s="1561"/>
      <c r="IO179" s="1561"/>
      <c r="IP179" s="1561"/>
      <c r="IQ179" s="1561"/>
      <c r="IR179" s="1561"/>
      <c r="IS179" s="1561"/>
      <c r="IT179" s="1561"/>
      <c r="IU179" s="1561"/>
    </row>
    <row r="180" spans="1:255">
      <c r="A180" s="2183">
        <v>31</v>
      </c>
      <c r="B180" s="1543"/>
      <c r="C180" s="1543"/>
      <c r="D180" s="1543"/>
      <c r="E180" s="1906"/>
      <c r="F180" s="1542"/>
      <c r="G180" s="1543"/>
      <c r="H180" s="1543"/>
      <c r="I180" s="1543"/>
      <c r="J180" s="1543"/>
      <c r="K180" s="1878"/>
      <c r="L180" s="1878"/>
      <c r="M180" s="1917">
        <v>31</v>
      </c>
      <c r="N180" s="1542"/>
      <c r="O180" s="1878"/>
      <c r="P180" s="1878"/>
      <c r="Q180" s="1878"/>
      <c r="R180" s="1878">
        <f t="shared" si="2"/>
        <v>0</v>
      </c>
      <c r="S180" s="1917">
        <v>31</v>
      </c>
      <c r="T180" s="1561"/>
      <c r="U180" s="1561"/>
      <c r="V180" s="1561"/>
      <c r="W180" s="1561"/>
      <c r="X180" s="1561"/>
      <c r="Y180" s="1561"/>
      <c r="Z180" s="1561"/>
      <c r="AA180" s="1561"/>
      <c r="AB180" s="1561"/>
      <c r="AC180" s="1561"/>
      <c r="AD180" s="1561"/>
      <c r="AE180" s="1561"/>
      <c r="AF180" s="1561"/>
      <c r="AG180" s="1561"/>
      <c r="AH180" s="1561"/>
      <c r="AI180" s="1561"/>
      <c r="AJ180" s="1561"/>
      <c r="AK180" s="1561"/>
      <c r="AL180" s="1561"/>
      <c r="AM180" s="1561"/>
      <c r="AN180" s="1561"/>
      <c r="AO180" s="1561"/>
      <c r="AP180" s="1561"/>
      <c r="AQ180" s="1561"/>
      <c r="AR180" s="1561"/>
      <c r="AS180" s="1561"/>
      <c r="AT180" s="1561"/>
      <c r="AU180" s="1561"/>
      <c r="AV180" s="1561"/>
      <c r="AW180" s="1561"/>
      <c r="AX180" s="1561"/>
      <c r="AY180" s="1561"/>
      <c r="AZ180" s="1561"/>
      <c r="BA180" s="1561"/>
      <c r="BB180" s="1561"/>
      <c r="BC180" s="1561"/>
      <c r="BD180" s="1561"/>
      <c r="BE180" s="1561"/>
      <c r="BF180" s="1561"/>
      <c r="BG180" s="1561"/>
      <c r="BH180" s="1561"/>
      <c r="BI180" s="1561"/>
      <c r="BJ180" s="1561"/>
      <c r="BK180" s="1561"/>
      <c r="BL180" s="1561"/>
      <c r="BM180" s="1561"/>
      <c r="BN180" s="1561"/>
      <c r="BO180" s="1561"/>
      <c r="BP180" s="1561"/>
      <c r="BQ180" s="1561"/>
      <c r="BR180" s="1561"/>
      <c r="BS180" s="1561"/>
      <c r="BT180" s="1561"/>
      <c r="BU180" s="1561"/>
      <c r="BV180" s="1561"/>
      <c r="BW180" s="1561"/>
      <c r="BX180" s="1561"/>
      <c r="BY180" s="1561"/>
      <c r="BZ180" s="1561"/>
      <c r="CA180" s="1561"/>
      <c r="CB180" s="1561"/>
      <c r="CC180" s="1561"/>
      <c r="CD180" s="1561"/>
      <c r="CE180" s="1561"/>
      <c r="CF180" s="1561"/>
      <c r="CG180" s="1561"/>
      <c r="CH180" s="1561"/>
      <c r="CI180" s="1561"/>
      <c r="CJ180" s="1561"/>
      <c r="CK180" s="1561"/>
      <c r="CL180" s="1561"/>
      <c r="CM180" s="1561"/>
      <c r="CN180" s="1561"/>
      <c r="CO180" s="1561"/>
      <c r="CP180" s="1561"/>
      <c r="CQ180" s="1561"/>
      <c r="CR180" s="1561"/>
      <c r="CS180" s="1561"/>
      <c r="CT180" s="1561"/>
      <c r="CU180" s="1561"/>
      <c r="CV180" s="1561"/>
      <c r="CW180" s="1561"/>
      <c r="CX180" s="1561"/>
      <c r="CY180" s="1561"/>
      <c r="CZ180" s="1561"/>
      <c r="DA180" s="1561"/>
      <c r="DB180" s="1561"/>
      <c r="DC180" s="1561"/>
      <c r="DD180" s="1561"/>
      <c r="DE180" s="1561"/>
      <c r="DF180" s="1561"/>
      <c r="DG180" s="1561"/>
      <c r="DH180" s="1561"/>
      <c r="DI180" s="1561"/>
      <c r="DJ180" s="1561"/>
      <c r="DK180" s="1561"/>
      <c r="DL180" s="1561"/>
      <c r="DM180" s="1561"/>
      <c r="DN180" s="1561"/>
      <c r="DO180" s="1561"/>
      <c r="DP180" s="1561"/>
      <c r="DQ180" s="1561"/>
      <c r="DR180" s="1561"/>
      <c r="DS180" s="1561"/>
      <c r="DT180" s="1561"/>
      <c r="DU180" s="1561"/>
      <c r="DV180" s="1561"/>
      <c r="DW180" s="1561"/>
      <c r="DX180" s="1561"/>
      <c r="DY180" s="1561"/>
      <c r="DZ180" s="1561"/>
      <c r="EA180" s="1561"/>
      <c r="EB180" s="1561"/>
      <c r="EC180" s="1561"/>
      <c r="ED180" s="1561"/>
      <c r="EE180" s="1561"/>
      <c r="EF180" s="1561"/>
      <c r="EG180" s="1561"/>
      <c r="EH180" s="1561"/>
      <c r="EI180" s="1561"/>
      <c r="EJ180" s="1561"/>
      <c r="EK180" s="1561"/>
      <c r="EL180" s="1561"/>
      <c r="EM180" s="1561"/>
      <c r="EN180" s="1561"/>
      <c r="EO180" s="1561"/>
      <c r="EP180" s="1561"/>
      <c r="EQ180" s="1561"/>
      <c r="ER180" s="1561"/>
      <c r="ES180" s="1561"/>
      <c r="ET180" s="1561"/>
      <c r="EU180" s="1561"/>
      <c r="EV180" s="1561"/>
      <c r="EW180" s="1561"/>
      <c r="EX180" s="1561"/>
      <c r="EY180" s="1561"/>
      <c r="EZ180" s="1561"/>
      <c r="FA180" s="1561"/>
      <c r="FB180" s="1561"/>
      <c r="FC180" s="1561"/>
      <c r="FD180" s="1561"/>
      <c r="FE180" s="1561"/>
      <c r="FF180" s="1561"/>
      <c r="FG180" s="1561"/>
      <c r="FH180" s="1561"/>
      <c r="FI180" s="1561"/>
      <c r="FJ180" s="1561"/>
      <c r="FK180" s="1561"/>
      <c r="FL180" s="1561"/>
      <c r="FM180" s="1561"/>
      <c r="FN180" s="1561"/>
      <c r="FO180" s="1561"/>
      <c r="FP180" s="1561"/>
      <c r="FQ180" s="1561"/>
      <c r="FR180" s="1561"/>
      <c r="FS180" s="1561"/>
      <c r="FT180" s="1561"/>
      <c r="FU180" s="1561"/>
      <c r="FV180" s="1561"/>
      <c r="FW180" s="1561"/>
      <c r="FX180" s="1561"/>
      <c r="FY180" s="1561"/>
      <c r="FZ180" s="1561"/>
      <c r="GA180" s="1561"/>
      <c r="GB180" s="1561"/>
      <c r="GC180" s="1561"/>
      <c r="GD180" s="1561"/>
      <c r="GE180" s="1561"/>
      <c r="GF180" s="1561"/>
      <c r="GG180" s="1561"/>
      <c r="GH180" s="1561"/>
      <c r="GI180" s="1561"/>
      <c r="GJ180" s="1561"/>
      <c r="GK180" s="1561"/>
      <c r="GL180" s="1561"/>
      <c r="GM180" s="1561"/>
      <c r="GN180" s="1561"/>
      <c r="GO180" s="1561"/>
      <c r="GP180" s="1561"/>
      <c r="GQ180" s="1561"/>
      <c r="GR180" s="1561"/>
      <c r="GS180" s="1561"/>
      <c r="GT180" s="1561"/>
      <c r="GU180" s="1561"/>
      <c r="GV180" s="1561"/>
      <c r="GW180" s="1561"/>
      <c r="GX180" s="1561"/>
      <c r="GY180" s="1561"/>
      <c r="GZ180" s="1561"/>
      <c r="HA180" s="1561"/>
      <c r="HB180" s="1561"/>
      <c r="HC180" s="1561"/>
      <c r="HD180" s="1561"/>
      <c r="HE180" s="1561"/>
      <c r="HF180" s="1561"/>
      <c r="HG180" s="1561"/>
      <c r="HH180" s="1561"/>
      <c r="HI180" s="1561"/>
      <c r="HJ180" s="1561"/>
      <c r="HK180" s="1561"/>
      <c r="HL180" s="1561"/>
      <c r="HM180" s="1561"/>
      <c r="HN180" s="1561"/>
      <c r="HO180" s="1561"/>
      <c r="HP180" s="1561"/>
      <c r="HQ180" s="1561"/>
      <c r="HR180" s="1561"/>
      <c r="HS180" s="1561"/>
      <c r="HT180" s="1561"/>
      <c r="HU180" s="1561"/>
      <c r="HV180" s="1561"/>
      <c r="HW180" s="1561"/>
      <c r="HX180" s="1561"/>
      <c r="HY180" s="1561"/>
      <c r="HZ180" s="1561"/>
      <c r="IA180" s="1561"/>
      <c r="IB180" s="1561"/>
      <c r="IC180" s="1561"/>
      <c r="ID180" s="1561"/>
      <c r="IE180" s="1561"/>
      <c r="IF180" s="1561"/>
      <c r="IG180" s="1561"/>
      <c r="IH180" s="1561"/>
      <c r="II180" s="1561"/>
      <c r="IJ180" s="1561"/>
      <c r="IK180" s="1561"/>
      <c r="IL180" s="1561"/>
      <c r="IM180" s="1561"/>
      <c r="IN180" s="1561"/>
      <c r="IO180" s="1561"/>
      <c r="IP180" s="1561"/>
      <c r="IQ180" s="1561"/>
      <c r="IR180" s="1561"/>
      <c r="IS180" s="1561"/>
      <c r="IT180" s="1561"/>
      <c r="IU180" s="1561"/>
    </row>
    <row r="181" spans="1:255">
      <c r="A181" s="2183">
        <v>32</v>
      </c>
      <c r="B181" s="1543"/>
      <c r="C181" s="1543"/>
      <c r="D181" s="1543"/>
      <c r="E181" s="1906"/>
      <c r="F181" s="1542"/>
      <c r="G181" s="1543"/>
      <c r="H181" s="1543"/>
      <c r="I181" s="1543"/>
      <c r="J181" s="1543"/>
      <c r="K181" s="1878"/>
      <c r="L181" s="1878"/>
      <c r="M181" s="1917">
        <v>32</v>
      </c>
      <c r="N181" s="1542"/>
      <c r="O181" s="1878"/>
      <c r="P181" s="1878"/>
      <c r="Q181" s="1878"/>
      <c r="R181" s="1878">
        <f t="shared" si="2"/>
        <v>0</v>
      </c>
      <c r="S181" s="1917">
        <v>32</v>
      </c>
      <c r="T181" s="1561"/>
      <c r="U181" s="1561"/>
      <c r="V181" s="1561"/>
      <c r="W181" s="1561"/>
      <c r="X181" s="1561"/>
      <c r="Y181" s="1561"/>
      <c r="Z181" s="1561"/>
      <c r="AA181" s="1561"/>
      <c r="AB181" s="1561"/>
      <c r="AC181" s="1561"/>
      <c r="AD181" s="1561"/>
      <c r="AE181" s="1561"/>
      <c r="AF181" s="1561"/>
      <c r="AG181" s="1561"/>
      <c r="AH181" s="1561"/>
      <c r="AI181" s="1561"/>
      <c r="AJ181" s="1561"/>
      <c r="AK181" s="1561"/>
      <c r="AL181" s="1561"/>
      <c r="AM181" s="1561"/>
      <c r="AN181" s="1561"/>
      <c r="AO181" s="1561"/>
      <c r="AP181" s="1561"/>
      <c r="AQ181" s="1561"/>
      <c r="AR181" s="1561"/>
      <c r="AS181" s="1561"/>
      <c r="AT181" s="1561"/>
      <c r="AU181" s="1561"/>
      <c r="AV181" s="1561"/>
      <c r="AW181" s="1561"/>
      <c r="AX181" s="1561"/>
      <c r="AY181" s="1561"/>
      <c r="AZ181" s="1561"/>
      <c r="BA181" s="1561"/>
      <c r="BB181" s="1561"/>
      <c r="BC181" s="1561"/>
      <c r="BD181" s="1561"/>
      <c r="BE181" s="1561"/>
      <c r="BF181" s="1561"/>
      <c r="BG181" s="1561"/>
      <c r="BH181" s="1561"/>
      <c r="BI181" s="1561"/>
      <c r="BJ181" s="1561"/>
      <c r="BK181" s="1561"/>
      <c r="BL181" s="1561"/>
      <c r="BM181" s="1561"/>
      <c r="BN181" s="1561"/>
      <c r="BO181" s="1561"/>
      <c r="BP181" s="1561"/>
      <c r="BQ181" s="1561"/>
      <c r="BR181" s="1561"/>
      <c r="BS181" s="1561"/>
      <c r="BT181" s="1561"/>
      <c r="BU181" s="1561"/>
      <c r="BV181" s="1561"/>
      <c r="BW181" s="1561"/>
      <c r="BX181" s="1561"/>
      <c r="BY181" s="1561"/>
      <c r="BZ181" s="1561"/>
      <c r="CA181" s="1561"/>
      <c r="CB181" s="1561"/>
      <c r="CC181" s="1561"/>
      <c r="CD181" s="1561"/>
      <c r="CE181" s="1561"/>
      <c r="CF181" s="1561"/>
      <c r="CG181" s="1561"/>
      <c r="CH181" s="1561"/>
      <c r="CI181" s="1561"/>
      <c r="CJ181" s="1561"/>
      <c r="CK181" s="1561"/>
      <c r="CL181" s="1561"/>
      <c r="CM181" s="1561"/>
      <c r="CN181" s="1561"/>
      <c r="CO181" s="1561"/>
      <c r="CP181" s="1561"/>
      <c r="CQ181" s="1561"/>
      <c r="CR181" s="1561"/>
      <c r="CS181" s="1561"/>
      <c r="CT181" s="1561"/>
      <c r="CU181" s="1561"/>
      <c r="CV181" s="1561"/>
      <c r="CW181" s="1561"/>
      <c r="CX181" s="1561"/>
      <c r="CY181" s="1561"/>
      <c r="CZ181" s="1561"/>
      <c r="DA181" s="1561"/>
      <c r="DB181" s="1561"/>
      <c r="DC181" s="1561"/>
      <c r="DD181" s="1561"/>
      <c r="DE181" s="1561"/>
      <c r="DF181" s="1561"/>
      <c r="DG181" s="1561"/>
      <c r="DH181" s="1561"/>
      <c r="DI181" s="1561"/>
      <c r="DJ181" s="1561"/>
      <c r="DK181" s="1561"/>
      <c r="DL181" s="1561"/>
      <c r="DM181" s="1561"/>
      <c r="DN181" s="1561"/>
      <c r="DO181" s="1561"/>
      <c r="DP181" s="1561"/>
      <c r="DQ181" s="1561"/>
      <c r="DR181" s="1561"/>
      <c r="DS181" s="1561"/>
      <c r="DT181" s="1561"/>
      <c r="DU181" s="1561"/>
      <c r="DV181" s="1561"/>
      <c r="DW181" s="1561"/>
      <c r="DX181" s="1561"/>
      <c r="DY181" s="1561"/>
      <c r="DZ181" s="1561"/>
      <c r="EA181" s="1561"/>
      <c r="EB181" s="1561"/>
      <c r="EC181" s="1561"/>
      <c r="ED181" s="1561"/>
      <c r="EE181" s="1561"/>
      <c r="EF181" s="1561"/>
      <c r="EG181" s="1561"/>
      <c r="EH181" s="1561"/>
      <c r="EI181" s="1561"/>
      <c r="EJ181" s="1561"/>
      <c r="EK181" s="1561"/>
      <c r="EL181" s="1561"/>
      <c r="EM181" s="1561"/>
      <c r="EN181" s="1561"/>
      <c r="EO181" s="1561"/>
      <c r="EP181" s="1561"/>
      <c r="EQ181" s="1561"/>
      <c r="ER181" s="1561"/>
      <c r="ES181" s="1561"/>
      <c r="ET181" s="1561"/>
      <c r="EU181" s="1561"/>
      <c r="EV181" s="1561"/>
      <c r="EW181" s="1561"/>
      <c r="EX181" s="1561"/>
      <c r="EY181" s="1561"/>
      <c r="EZ181" s="1561"/>
      <c r="FA181" s="1561"/>
      <c r="FB181" s="1561"/>
      <c r="FC181" s="1561"/>
      <c r="FD181" s="1561"/>
      <c r="FE181" s="1561"/>
      <c r="FF181" s="1561"/>
      <c r="FG181" s="1561"/>
      <c r="FH181" s="1561"/>
      <c r="FI181" s="1561"/>
      <c r="FJ181" s="1561"/>
      <c r="FK181" s="1561"/>
      <c r="FL181" s="1561"/>
      <c r="FM181" s="1561"/>
      <c r="FN181" s="1561"/>
      <c r="FO181" s="1561"/>
      <c r="FP181" s="1561"/>
      <c r="FQ181" s="1561"/>
      <c r="FR181" s="1561"/>
      <c r="FS181" s="1561"/>
      <c r="FT181" s="1561"/>
      <c r="FU181" s="1561"/>
      <c r="FV181" s="1561"/>
      <c r="FW181" s="1561"/>
      <c r="FX181" s="1561"/>
      <c r="FY181" s="1561"/>
      <c r="FZ181" s="1561"/>
      <c r="GA181" s="1561"/>
      <c r="GB181" s="1561"/>
      <c r="GC181" s="1561"/>
      <c r="GD181" s="1561"/>
      <c r="GE181" s="1561"/>
      <c r="GF181" s="1561"/>
      <c r="GG181" s="1561"/>
      <c r="GH181" s="1561"/>
      <c r="GI181" s="1561"/>
      <c r="GJ181" s="1561"/>
      <c r="GK181" s="1561"/>
      <c r="GL181" s="1561"/>
      <c r="GM181" s="1561"/>
      <c r="GN181" s="1561"/>
      <c r="GO181" s="1561"/>
      <c r="GP181" s="1561"/>
      <c r="GQ181" s="1561"/>
      <c r="GR181" s="1561"/>
      <c r="GS181" s="1561"/>
      <c r="GT181" s="1561"/>
      <c r="GU181" s="1561"/>
      <c r="GV181" s="1561"/>
      <c r="GW181" s="1561"/>
      <c r="GX181" s="1561"/>
      <c r="GY181" s="1561"/>
      <c r="GZ181" s="1561"/>
      <c r="HA181" s="1561"/>
      <c r="HB181" s="1561"/>
      <c r="HC181" s="1561"/>
      <c r="HD181" s="1561"/>
      <c r="HE181" s="1561"/>
      <c r="HF181" s="1561"/>
      <c r="HG181" s="1561"/>
      <c r="HH181" s="1561"/>
      <c r="HI181" s="1561"/>
      <c r="HJ181" s="1561"/>
      <c r="HK181" s="1561"/>
      <c r="HL181" s="1561"/>
      <c r="HM181" s="1561"/>
      <c r="HN181" s="1561"/>
      <c r="HO181" s="1561"/>
      <c r="HP181" s="1561"/>
      <c r="HQ181" s="1561"/>
      <c r="HR181" s="1561"/>
      <c r="HS181" s="1561"/>
      <c r="HT181" s="1561"/>
      <c r="HU181" s="1561"/>
      <c r="HV181" s="1561"/>
      <c r="HW181" s="1561"/>
      <c r="HX181" s="1561"/>
      <c r="HY181" s="1561"/>
      <c r="HZ181" s="1561"/>
      <c r="IA181" s="1561"/>
      <c r="IB181" s="1561"/>
      <c r="IC181" s="1561"/>
      <c r="ID181" s="1561"/>
      <c r="IE181" s="1561"/>
      <c r="IF181" s="1561"/>
      <c r="IG181" s="1561"/>
      <c r="IH181" s="1561"/>
      <c r="II181" s="1561"/>
      <c r="IJ181" s="1561"/>
      <c r="IK181" s="1561"/>
      <c r="IL181" s="1561"/>
      <c r="IM181" s="1561"/>
      <c r="IN181" s="1561"/>
      <c r="IO181" s="1561"/>
      <c r="IP181" s="1561"/>
      <c r="IQ181" s="1561"/>
      <c r="IR181" s="1561"/>
      <c r="IS181" s="1561"/>
      <c r="IT181" s="1561"/>
      <c r="IU181" s="1561"/>
    </row>
    <row r="182" spans="1:255">
      <c r="A182" s="2183">
        <v>33</v>
      </c>
      <c r="B182" s="1543"/>
      <c r="C182" s="1543"/>
      <c r="D182" s="1543"/>
      <c r="E182" s="1906"/>
      <c r="F182" s="1542"/>
      <c r="G182" s="1543"/>
      <c r="H182" s="1543"/>
      <c r="I182" s="1543"/>
      <c r="J182" s="1543"/>
      <c r="K182" s="1878"/>
      <c r="L182" s="1878"/>
      <c r="M182" s="1917">
        <v>33</v>
      </c>
      <c r="N182" s="1542"/>
      <c r="O182" s="1878"/>
      <c r="P182" s="1878"/>
      <c r="Q182" s="1878"/>
      <c r="R182" s="1878">
        <f t="shared" si="2"/>
        <v>0</v>
      </c>
      <c r="S182" s="1917">
        <v>33</v>
      </c>
      <c r="T182" s="1561"/>
      <c r="U182" s="1561"/>
      <c r="V182" s="1561"/>
      <c r="W182" s="1561"/>
      <c r="X182" s="1561"/>
      <c r="Y182" s="1561"/>
      <c r="Z182" s="1561"/>
      <c r="AA182" s="1561"/>
      <c r="AB182" s="1561"/>
      <c r="AC182" s="1561"/>
      <c r="AD182" s="1561"/>
      <c r="AE182" s="1561"/>
      <c r="AF182" s="1561"/>
      <c r="AG182" s="1561"/>
      <c r="AH182" s="1561"/>
      <c r="AI182" s="1561"/>
      <c r="AJ182" s="1561"/>
      <c r="AK182" s="1561"/>
      <c r="AL182" s="1561"/>
      <c r="AM182" s="1561"/>
      <c r="AN182" s="1561"/>
      <c r="AO182" s="1561"/>
      <c r="AP182" s="1561"/>
      <c r="AQ182" s="1561"/>
      <c r="AR182" s="1561"/>
      <c r="AS182" s="1561"/>
      <c r="AT182" s="1561"/>
      <c r="AU182" s="1561"/>
      <c r="AV182" s="1561"/>
      <c r="AW182" s="1561"/>
      <c r="AX182" s="1561"/>
      <c r="AY182" s="1561"/>
      <c r="AZ182" s="1561"/>
      <c r="BA182" s="1561"/>
      <c r="BB182" s="1561"/>
      <c r="BC182" s="1561"/>
      <c r="BD182" s="1561"/>
      <c r="BE182" s="1561"/>
      <c r="BF182" s="1561"/>
      <c r="BG182" s="1561"/>
      <c r="BH182" s="1561"/>
      <c r="BI182" s="1561"/>
      <c r="BJ182" s="1561"/>
      <c r="BK182" s="1561"/>
      <c r="BL182" s="1561"/>
      <c r="BM182" s="1561"/>
      <c r="BN182" s="1561"/>
      <c r="BO182" s="1561"/>
      <c r="BP182" s="1561"/>
      <c r="BQ182" s="1561"/>
      <c r="BR182" s="1561"/>
      <c r="BS182" s="1561"/>
      <c r="BT182" s="1561"/>
      <c r="BU182" s="1561"/>
      <c r="BV182" s="1561"/>
      <c r="BW182" s="1561"/>
      <c r="BX182" s="1561"/>
      <c r="BY182" s="1561"/>
      <c r="BZ182" s="1561"/>
      <c r="CA182" s="1561"/>
      <c r="CB182" s="1561"/>
      <c r="CC182" s="1561"/>
      <c r="CD182" s="1561"/>
      <c r="CE182" s="1561"/>
      <c r="CF182" s="1561"/>
      <c r="CG182" s="1561"/>
      <c r="CH182" s="1561"/>
      <c r="CI182" s="1561"/>
      <c r="CJ182" s="1561"/>
      <c r="CK182" s="1561"/>
      <c r="CL182" s="1561"/>
      <c r="CM182" s="1561"/>
      <c r="CN182" s="1561"/>
      <c r="CO182" s="1561"/>
      <c r="CP182" s="1561"/>
      <c r="CQ182" s="1561"/>
      <c r="CR182" s="1561"/>
      <c r="CS182" s="1561"/>
      <c r="CT182" s="1561"/>
      <c r="CU182" s="1561"/>
      <c r="CV182" s="1561"/>
      <c r="CW182" s="1561"/>
      <c r="CX182" s="1561"/>
      <c r="CY182" s="1561"/>
      <c r="CZ182" s="1561"/>
      <c r="DA182" s="1561"/>
      <c r="DB182" s="1561"/>
      <c r="DC182" s="1561"/>
      <c r="DD182" s="1561"/>
      <c r="DE182" s="1561"/>
      <c r="DF182" s="1561"/>
      <c r="DG182" s="1561"/>
      <c r="DH182" s="1561"/>
      <c r="DI182" s="1561"/>
      <c r="DJ182" s="1561"/>
      <c r="DK182" s="1561"/>
      <c r="DL182" s="1561"/>
      <c r="DM182" s="1561"/>
      <c r="DN182" s="1561"/>
      <c r="DO182" s="1561"/>
      <c r="DP182" s="1561"/>
      <c r="DQ182" s="1561"/>
      <c r="DR182" s="1561"/>
      <c r="DS182" s="1561"/>
      <c r="DT182" s="1561"/>
      <c r="DU182" s="1561"/>
      <c r="DV182" s="1561"/>
      <c r="DW182" s="1561"/>
      <c r="DX182" s="1561"/>
      <c r="DY182" s="1561"/>
      <c r="DZ182" s="1561"/>
      <c r="EA182" s="1561"/>
      <c r="EB182" s="1561"/>
      <c r="EC182" s="1561"/>
      <c r="ED182" s="1561"/>
      <c r="EE182" s="1561"/>
      <c r="EF182" s="1561"/>
      <c r="EG182" s="1561"/>
      <c r="EH182" s="1561"/>
      <c r="EI182" s="1561"/>
      <c r="EJ182" s="1561"/>
      <c r="EK182" s="1561"/>
      <c r="EL182" s="1561"/>
      <c r="EM182" s="1561"/>
      <c r="EN182" s="1561"/>
      <c r="EO182" s="1561"/>
      <c r="EP182" s="1561"/>
      <c r="EQ182" s="1561"/>
      <c r="ER182" s="1561"/>
      <c r="ES182" s="1561"/>
      <c r="ET182" s="1561"/>
      <c r="EU182" s="1561"/>
      <c r="EV182" s="1561"/>
      <c r="EW182" s="1561"/>
      <c r="EX182" s="1561"/>
      <c r="EY182" s="1561"/>
      <c r="EZ182" s="1561"/>
      <c r="FA182" s="1561"/>
      <c r="FB182" s="1561"/>
      <c r="FC182" s="1561"/>
      <c r="FD182" s="1561"/>
      <c r="FE182" s="1561"/>
      <c r="FF182" s="1561"/>
      <c r="FG182" s="1561"/>
      <c r="FH182" s="1561"/>
      <c r="FI182" s="1561"/>
      <c r="FJ182" s="1561"/>
      <c r="FK182" s="1561"/>
      <c r="FL182" s="1561"/>
      <c r="FM182" s="1561"/>
      <c r="FN182" s="1561"/>
      <c r="FO182" s="1561"/>
      <c r="FP182" s="1561"/>
      <c r="FQ182" s="1561"/>
      <c r="FR182" s="1561"/>
      <c r="FS182" s="1561"/>
      <c r="FT182" s="1561"/>
      <c r="FU182" s="1561"/>
      <c r="FV182" s="1561"/>
      <c r="FW182" s="1561"/>
      <c r="FX182" s="1561"/>
      <c r="FY182" s="1561"/>
      <c r="FZ182" s="1561"/>
      <c r="GA182" s="1561"/>
      <c r="GB182" s="1561"/>
      <c r="GC182" s="1561"/>
      <c r="GD182" s="1561"/>
      <c r="GE182" s="1561"/>
      <c r="GF182" s="1561"/>
      <c r="GG182" s="1561"/>
      <c r="GH182" s="1561"/>
      <c r="GI182" s="1561"/>
      <c r="GJ182" s="1561"/>
      <c r="GK182" s="1561"/>
      <c r="GL182" s="1561"/>
      <c r="GM182" s="1561"/>
      <c r="GN182" s="1561"/>
      <c r="GO182" s="1561"/>
      <c r="GP182" s="1561"/>
      <c r="GQ182" s="1561"/>
      <c r="GR182" s="1561"/>
      <c r="GS182" s="1561"/>
      <c r="GT182" s="1561"/>
      <c r="GU182" s="1561"/>
      <c r="GV182" s="1561"/>
      <c r="GW182" s="1561"/>
      <c r="GX182" s="1561"/>
      <c r="GY182" s="1561"/>
      <c r="GZ182" s="1561"/>
      <c r="HA182" s="1561"/>
      <c r="HB182" s="1561"/>
      <c r="HC182" s="1561"/>
      <c r="HD182" s="1561"/>
      <c r="HE182" s="1561"/>
      <c r="HF182" s="1561"/>
      <c r="HG182" s="1561"/>
      <c r="HH182" s="1561"/>
      <c r="HI182" s="1561"/>
      <c r="HJ182" s="1561"/>
      <c r="HK182" s="1561"/>
      <c r="HL182" s="1561"/>
      <c r="HM182" s="1561"/>
      <c r="HN182" s="1561"/>
      <c r="HO182" s="1561"/>
      <c r="HP182" s="1561"/>
      <c r="HQ182" s="1561"/>
      <c r="HR182" s="1561"/>
      <c r="HS182" s="1561"/>
      <c r="HT182" s="1561"/>
      <c r="HU182" s="1561"/>
      <c r="HV182" s="1561"/>
      <c r="HW182" s="1561"/>
      <c r="HX182" s="1561"/>
      <c r="HY182" s="1561"/>
      <c r="HZ182" s="1561"/>
      <c r="IA182" s="1561"/>
      <c r="IB182" s="1561"/>
      <c r="IC182" s="1561"/>
      <c r="ID182" s="1561"/>
      <c r="IE182" s="1561"/>
      <c r="IF182" s="1561"/>
      <c r="IG182" s="1561"/>
      <c r="IH182" s="1561"/>
      <c r="II182" s="1561"/>
      <c r="IJ182" s="1561"/>
      <c r="IK182" s="1561"/>
      <c r="IL182" s="1561"/>
      <c r="IM182" s="1561"/>
      <c r="IN182" s="1561"/>
      <c r="IO182" s="1561"/>
      <c r="IP182" s="1561"/>
      <c r="IQ182" s="1561"/>
      <c r="IR182" s="1561"/>
      <c r="IS182" s="1561"/>
      <c r="IT182" s="1561"/>
      <c r="IU182" s="1561"/>
    </row>
    <row r="183" spans="1:255">
      <c r="A183" s="2183">
        <v>34</v>
      </c>
      <c r="B183" s="1543"/>
      <c r="C183" s="1543"/>
      <c r="D183" s="1543"/>
      <c r="E183" s="1906"/>
      <c r="F183" s="1542"/>
      <c r="G183" s="1543"/>
      <c r="H183" s="1543"/>
      <c r="I183" s="1543"/>
      <c r="J183" s="1543"/>
      <c r="K183" s="1878"/>
      <c r="L183" s="1878"/>
      <c r="M183" s="1917">
        <v>34</v>
      </c>
      <c r="N183" s="1542"/>
      <c r="O183" s="1878"/>
      <c r="P183" s="1878"/>
      <c r="Q183" s="1878"/>
      <c r="R183" s="1878">
        <f t="shared" si="2"/>
        <v>0</v>
      </c>
      <c r="S183" s="1917">
        <v>34</v>
      </c>
      <c r="T183" s="1561"/>
      <c r="U183" s="1561"/>
      <c r="V183" s="1561"/>
      <c r="W183" s="1561"/>
      <c r="X183" s="1561"/>
      <c r="Y183" s="1561"/>
      <c r="Z183" s="1561"/>
      <c r="AA183" s="1561"/>
      <c r="AB183" s="1561"/>
      <c r="AC183" s="1561"/>
      <c r="AD183" s="1561"/>
      <c r="AE183" s="1561"/>
      <c r="AF183" s="1561"/>
      <c r="AG183" s="1561"/>
      <c r="AH183" s="1561"/>
      <c r="AI183" s="1561"/>
      <c r="AJ183" s="1561"/>
      <c r="AK183" s="1561"/>
      <c r="AL183" s="1561"/>
      <c r="AM183" s="1561"/>
      <c r="AN183" s="1561"/>
      <c r="AO183" s="1561"/>
      <c r="AP183" s="1561"/>
      <c r="AQ183" s="1561"/>
      <c r="AR183" s="1561"/>
      <c r="AS183" s="1561"/>
      <c r="AT183" s="1561"/>
      <c r="AU183" s="1561"/>
      <c r="AV183" s="1561"/>
      <c r="AW183" s="1561"/>
      <c r="AX183" s="1561"/>
      <c r="AY183" s="1561"/>
      <c r="AZ183" s="1561"/>
      <c r="BA183" s="1561"/>
      <c r="BB183" s="1561"/>
      <c r="BC183" s="1561"/>
      <c r="BD183" s="1561"/>
      <c r="BE183" s="1561"/>
      <c r="BF183" s="1561"/>
      <c r="BG183" s="1561"/>
      <c r="BH183" s="1561"/>
      <c r="BI183" s="1561"/>
      <c r="BJ183" s="1561"/>
      <c r="BK183" s="1561"/>
      <c r="BL183" s="1561"/>
      <c r="BM183" s="1561"/>
      <c r="BN183" s="1561"/>
      <c r="BO183" s="1561"/>
      <c r="BP183" s="1561"/>
      <c r="BQ183" s="1561"/>
      <c r="BR183" s="1561"/>
      <c r="BS183" s="1561"/>
      <c r="BT183" s="1561"/>
      <c r="BU183" s="1561"/>
      <c r="BV183" s="1561"/>
      <c r="BW183" s="1561"/>
      <c r="BX183" s="1561"/>
      <c r="BY183" s="1561"/>
      <c r="BZ183" s="1561"/>
      <c r="CA183" s="1561"/>
      <c r="CB183" s="1561"/>
      <c r="CC183" s="1561"/>
      <c r="CD183" s="1561"/>
      <c r="CE183" s="1561"/>
      <c r="CF183" s="1561"/>
      <c r="CG183" s="1561"/>
      <c r="CH183" s="1561"/>
      <c r="CI183" s="1561"/>
      <c r="CJ183" s="1561"/>
      <c r="CK183" s="1561"/>
      <c r="CL183" s="1561"/>
      <c r="CM183" s="1561"/>
      <c r="CN183" s="1561"/>
      <c r="CO183" s="1561"/>
      <c r="CP183" s="1561"/>
      <c r="CQ183" s="1561"/>
      <c r="CR183" s="1561"/>
      <c r="CS183" s="1561"/>
      <c r="CT183" s="1561"/>
      <c r="CU183" s="1561"/>
      <c r="CV183" s="1561"/>
      <c r="CW183" s="1561"/>
      <c r="CX183" s="1561"/>
      <c r="CY183" s="1561"/>
      <c r="CZ183" s="1561"/>
      <c r="DA183" s="1561"/>
      <c r="DB183" s="1561"/>
      <c r="DC183" s="1561"/>
      <c r="DD183" s="1561"/>
      <c r="DE183" s="1561"/>
      <c r="DF183" s="1561"/>
      <c r="DG183" s="1561"/>
      <c r="DH183" s="1561"/>
      <c r="DI183" s="1561"/>
      <c r="DJ183" s="1561"/>
      <c r="DK183" s="1561"/>
      <c r="DL183" s="1561"/>
      <c r="DM183" s="1561"/>
      <c r="DN183" s="1561"/>
      <c r="DO183" s="1561"/>
      <c r="DP183" s="1561"/>
      <c r="DQ183" s="1561"/>
      <c r="DR183" s="1561"/>
      <c r="DS183" s="1561"/>
      <c r="DT183" s="1561"/>
      <c r="DU183" s="1561"/>
      <c r="DV183" s="1561"/>
      <c r="DW183" s="1561"/>
      <c r="DX183" s="1561"/>
      <c r="DY183" s="1561"/>
      <c r="DZ183" s="1561"/>
      <c r="EA183" s="1561"/>
      <c r="EB183" s="1561"/>
      <c r="EC183" s="1561"/>
      <c r="ED183" s="1561"/>
      <c r="EE183" s="1561"/>
      <c r="EF183" s="1561"/>
      <c r="EG183" s="1561"/>
      <c r="EH183" s="1561"/>
      <c r="EI183" s="1561"/>
      <c r="EJ183" s="1561"/>
      <c r="EK183" s="1561"/>
      <c r="EL183" s="1561"/>
      <c r="EM183" s="1561"/>
      <c r="EN183" s="1561"/>
      <c r="EO183" s="1561"/>
      <c r="EP183" s="1561"/>
      <c r="EQ183" s="1561"/>
      <c r="ER183" s="1561"/>
      <c r="ES183" s="1561"/>
      <c r="ET183" s="1561"/>
      <c r="EU183" s="1561"/>
      <c r="EV183" s="1561"/>
      <c r="EW183" s="1561"/>
      <c r="EX183" s="1561"/>
      <c r="EY183" s="1561"/>
      <c r="EZ183" s="1561"/>
      <c r="FA183" s="1561"/>
      <c r="FB183" s="1561"/>
      <c r="FC183" s="1561"/>
      <c r="FD183" s="1561"/>
      <c r="FE183" s="1561"/>
      <c r="FF183" s="1561"/>
      <c r="FG183" s="1561"/>
      <c r="FH183" s="1561"/>
      <c r="FI183" s="1561"/>
      <c r="FJ183" s="1561"/>
      <c r="FK183" s="1561"/>
      <c r="FL183" s="1561"/>
      <c r="FM183" s="1561"/>
      <c r="FN183" s="1561"/>
      <c r="FO183" s="1561"/>
      <c r="FP183" s="1561"/>
      <c r="FQ183" s="1561"/>
      <c r="FR183" s="1561"/>
      <c r="FS183" s="1561"/>
      <c r="FT183" s="1561"/>
      <c r="FU183" s="1561"/>
      <c r="FV183" s="1561"/>
      <c r="FW183" s="1561"/>
      <c r="FX183" s="1561"/>
      <c r="FY183" s="1561"/>
      <c r="FZ183" s="1561"/>
      <c r="GA183" s="1561"/>
      <c r="GB183" s="1561"/>
      <c r="GC183" s="1561"/>
      <c r="GD183" s="1561"/>
      <c r="GE183" s="1561"/>
      <c r="GF183" s="1561"/>
      <c r="GG183" s="1561"/>
      <c r="GH183" s="1561"/>
      <c r="GI183" s="1561"/>
      <c r="GJ183" s="1561"/>
      <c r="GK183" s="1561"/>
      <c r="GL183" s="1561"/>
      <c r="GM183" s="1561"/>
      <c r="GN183" s="1561"/>
      <c r="GO183" s="1561"/>
      <c r="GP183" s="1561"/>
      <c r="GQ183" s="1561"/>
      <c r="GR183" s="1561"/>
      <c r="GS183" s="1561"/>
      <c r="GT183" s="1561"/>
      <c r="GU183" s="1561"/>
      <c r="GV183" s="1561"/>
      <c r="GW183" s="1561"/>
      <c r="GX183" s="1561"/>
      <c r="GY183" s="1561"/>
      <c r="GZ183" s="1561"/>
      <c r="HA183" s="1561"/>
      <c r="HB183" s="1561"/>
      <c r="HC183" s="1561"/>
      <c r="HD183" s="1561"/>
      <c r="HE183" s="1561"/>
      <c r="HF183" s="1561"/>
      <c r="HG183" s="1561"/>
      <c r="HH183" s="1561"/>
      <c r="HI183" s="1561"/>
      <c r="HJ183" s="1561"/>
      <c r="HK183" s="1561"/>
      <c r="HL183" s="1561"/>
      <c r="HM183" s="1561"/>
      <c r="HN183" s="1561"/>
      <c r="HO183" s="1561"/>
      <c r="HP183" s="1561"/>
      <c r="HQ183" s="1561"/>
      <c r="HR183" s="1561"/>
      <c r="HS183" s="1561"/>
      <c r="HT183" s="1561"/>
      <c r="HU183" s="1561"/>
      <c r="HV183" s="1561"/>
      <c r="HW183" s="1561"/>
      <c r="HX183" s="1561"/>
      <c r="HY183" s="1561"/>
      <c r="HZ183" s="1561"/>
      <c r="IA183" s="1561"/>
      <c r="IB183" s="1561"/>
      <c r="IC183" s="1561"/>
      <c r="ID183" s="1561"/>
      <c r="IE183" s="1561"/>
      <c r="IF183" s="1561"/>
      <c r="IG183" s="1561"/>
      <c r="IH183" s="1561"/>
      <c r="II183" s="1561"/>
      <c r="IJ183" s="1561"/>
      <c r="IK183" s="1561"/>
      <c r="IL183" s="1561"/>
      <c r="IM183" s="1561"/>
      <c r="IN183" s="1561"/>
      <c r="IO183" s="1561"/>
      <c r="IP183" s="1561"/>
      <c r="IQ183" s="1561"/>
      <c r="IR183" s="1561"/>
      <c r="IS183" s="1561"/>
      <c r="IT183" s="1561"/>
      <c r="IU183" s="1561"/>
    </row>
    <row r="184" spans="1:255">
      <c r="A184" s="2183">
        <v>35</v>
      </c>
      <c r="B184" s="1543"/>
      <c r="C184" s="1543"/>
      <c r="D184" s="1543"/>
      <c r="E184" s="1906"/>
      <c r="F184" s="1542"/>
      <c r="G184" s="1543"/>
      <c r="H184" s="1543"/>
      <c r="I184" s="1543"/>
      <c r="J184" s="1543"/>
      <c r="K184" s="1878"/>
      <c r="L184" s="1878"/>
      <c r="M184" s="1917">
        <v>35</v>
      </c>
      <c r="N184" s="1542"/>
      <c r="O184" s="1878"/>
      <c r="P184" s="1878"/>
      <c r="Q184" s="1878"/>
      <c r="R184" s="1878">
        <f t="shared" si="2"/>
        <v>0</v>
      </c>
      <c r="S184" s="1917">
        <v>35</v>
      </c>
      <c r="T184" s="1561"/>
      <c r="U184" s="1561"/>
      <c r="V184" s="1561"/>
      <c r="W184" s="1561"/>
      <c r="X184" s="1561"/>
      <c r="Y184" s="1561"/>
      <c r="Z184" s="1561"/>
      <c r="AA184" s="1561"/>
      <c r="AB184" s="1561"/>
      <c r="AC184" s="1561"/>
      <c r="AD184" s="1561"/>
      <c r="AE184" s="1561"/>
      <c r="AF184" s="1561"/>
      <c r="AG184" s="1561"/>
      <c r="AH184" s="1561"/>
      <c r="AI184" s="1561"/>
      <c r="AJ184" s="1561"/>
      <c r="AK184" s="1561"/>
      <c r="AL184" s="1561"/>
      <c r="AM184" s="1561"/>
      <c r="AN184" s="1561"/>
      <c r="AO184" s="1561"/>
      <c r="AP184" s="1561"/>
      <c r="AQ184" s="1561"/>
      <c r="AR184" s="1561"/>
      <c r="AS184" s="1561"/>
      <c r="AT184" s="1561"/>
      <c r="AU184" s="1561"/>
      <c r="AV184" s="1561"/>
      <c r="AW184" s="1561"/>
      <c r="AX184" s="1561"/>
      <c r="AY184" s="1561"/>
      <c r="AZ184" s="1561"/>
      <c r="BA184" s="1561"/>
      <c r="BB184" s="1561"/>
      <c r="BC184" s="1561"/>
      <c r="BD184" s="1561"/>
      <c r="BE184" s="1561"/>
      <c r="BF184" s="1561"/>
      <c r="BG184" s="1561"/>
      <c r="BH184" s="1561"/>
      <c r="BI184" s="1561"/>
      <c r="BJ184" s="1561"/>
      <c r="BK184" s="1561"/>
      <c r="BL184" s="1561"/>
      <c r="BM184" s="1561"/>
      <c r="BN184" s="1561"/>
      <c r="BO184" s="1561"/>
      <c r="BP184" s="1561"/>
      <c r="BQ184" s="1561"/>
      <c r="BR184" s="1561"/>
      <c r="BS184" s="1561"/>
      <c r="BT184" s="1561"/>
      <c r="BU184" s="1561"/>
      <c r="BV184" s="1561"/>
      <c r="BW184" s="1561"/>
      <c r="BX184" s="1561"/>
      <c r="BY184" s="1561"/>
      <c r="BZ184" s="1561"/>
      <c r="CA184" s="1561"/>
      <c r="CB184" s="1561"/>
      <c r="CC184" s="1561"/>
      <c r="CD184" s="1561"/>
      <c r="CE184" s="1561"/>
      <c r="CF184" s="1561"/>
      <c r="CG184" s="1561"/>
      <c r="CH184" s="1561"/>
      <c r="CI184" s="1561"/>
      <c r="CJ184" s="1561"/>
      <c r="CK184" s="1561"/>
      <c r="CL184" s="1561"/>
      <c r="CM184" s="1561"/>
      <c r="CN184" s="1561"/>
      <c r="CO184" s="1561"/>
      <c r="CP184" s="1561"/>
      <c r="CQ184" s="1561"/>
      <c r="CR184" s="1561"/>
      <c r="CS184" s="1561"/>
      <c r="CT184" s="1561"/>
      <c r="CU184" s="1561"/>
      <c r="CV184" s="1561"/>
      <c r="CW184" s="1561"/>
      <c r="CX184" s="1561"/>
      <c r="CY184" s="1561"/>
      <c r="CZ184" s="1561"/>
      <c r="DA184" s="1561"/>
      <c r="DB184" s="1561"/>
      <c r="DC184" s="1561"/>
      <c r="DD184" s="1561"/>
      <c r="DE184" s="1561"/>
      <c r="DF184" s="1561"/>
      <c r="DG184" s="1561"/>
      <c r="DH184" s="1561"/>
      <c r="DI184" s="1561"/>
      <c r="DJ184" s="1561"/>
      <c r="DK184" s="1561"/>
      <c r="DL184" s="1561"/>
      <c r="DM184" s="1561"/>
      <c r="DN184" s="1561"/>
      <c r="DO184" s="1561"/>
      <c r="DP184" s="1561"/>
      <c r="DQ184" s="1561"/>
      <c r="DR184" s="1561"/>
      <c r="DS184" s="1561"/>
      <c r="DT184" s="1561"/>
      <c r="DU184" s="1561"/>
      <c r="DV184" s="1561"/>
      <c r="DW184" s="1561"/>
      <c r="DX184" s="1561"/>
      <c r="DY184" s="1561"/>
      <c r="DZ184" s="1561"/>
      <c r="EA184" s="1561"/>
      <c r="EB184" s="1561"/>
      <c r="EC184" s="1561"/>
      <c r="ED184" s="1561"/>
      <c r="EE184" s="1561"/>
      <c r="EF184" s="1561"/>
      <c r="EG184" s="1561"/>
      <c r="EH184" s="1561"/>
      <c r="EI184" s="1561"/>
      <c r="EJ184" s="1561"/>
      <c r="EK184" s="1561"/>
      <c r="EL184" s="1561"/>
      <c r="EM184" s="1561"/>
      <c r="EN184" s="1561"/>
      <c r="EO184" s="1561"/>
      <c r="EP184" s="1561"/>
      <c r="EQ184" s="1561"/>
      <c r="ER184" s="1561"/>
      <c r="ES184" s="1561"/>
      <c r="ET184" s="1561"/>
      <c r="EU184" s="1561"/>
      <c r="EV184" s="1561"/>
      <c r="EW184" s="1561"/>
      <c r="EX184" s="1561"/>
      <c r="EY184" s="1561"/>
      <c r="EZ184" s="1561"/>
      <c r="FA184" s="1561"/>
      <c r="FB184" s="1561"/>
      <c r="FC184" s="1561"/>
      <c r="FD184" s="1561"/>
      <c r="FE184" s="1561"/>
      <c r="FF184" s="1561"/>
      <c r="FG184" s="1561"/>
      <c r="FH184" s="1561"/>
      <c r="FI184" s="1561"/>
      <c r="FJ184" s="1561"/>
      <c r="FK184" s="1561"/>
      <c r="FL184" s="1561"/>
      <c r="FM184" s="1561"/>
      <c r="FN184" s="1561"/>
      <c r="FO184" s="1561"/>
      <c r="FP184" s="1561"/>
      <c r="FQ184" s="1561"/>
      <c r="FR184" s="1561"/>
      <c r="FS184" s="1561"/>
      <c r="FT184" s="1561"/>
      <c r="FU184" s="1561"/>
      <c r="FV184" s="1561"/>
      <c r="FW184" s="1561"/>
      <c r="FX184" s="1561"/>
      <c r="FY184" s="1561"/>
      <c r="FZ184" s="1561"/>
      <c r="GA184" s="1561"/>
      <c r="GB184" s="1561"/>
      <c r="GC184" s="1561"/>
      <c r="GD184" s="1561"/>
      <c r="GE184" s="1561"/>
      <c r="GF184" s="1561"/>
      <c r="GG184" s="1561"/>
      <c r="GH184" s="1561"/>
      <c r="GI184" s="1561"/>
      <c r="GJ184" s="1561"/>
      <c r="GK184" s="1561"/>
      <c r="GL184" s="1561"/>
      <c r="GM184" s="1561"/>
      <c r="GN184" s="1561"/>
      <c r="GO184" s="1561"/>
      <c r="GP184" s="1561"/>
      <c r="GQ184" s="1561"/>
      <c r="GR184" s="1561"/>
      <c r="GS184" s="1561"/>
      <c r="GT184" s="1561"/>
      <c r="GU184" s="1561"/>
      <c r="GV184" s="1561"/>
      <c r="GW184" s="1561"/>
      <c r="GX184" s="1561"/>
      <c r="GY184" s="1561"/>
      <c r="GZ184" s="1561"/>
      <c r="HA184" s="1561"/>
      <c r="HB184" s="1561"/>
      <c r="HC184" s="1561"/>
      <c r="HD184" s="1561"/>
      <c r="HE184" s="1561"/>
      <c r="HF184" s="1561"/>
      <c r="HG184" s="1561"/>
      <c r="HH184" s="1561"/>
      <c r="HI184" s="1561"/>
      <c r="HJ184" s="1561"/>
      <c r="HK184" s="1561"/>
      <c r="HL184" s="1561"/>
      <c r="HM184" s="1561"/>
      <c r="HN184" s="1561"/>
      <c r="HO184" s="1561"/>
      <c r="HP184" s="1561"/>
      <c r="HQ184" s="1561"/>
      <c r="HR184" s="1561"/>
      <c r="HS184" s="1561"/>
      <c r="HT184" s="1561"/>
      <c r="HU184" s="1561"/>
      <c r="HV184" s="1561"/>
      <c r="HW184" s="1561"/>
      <c r="HX184" s="1561"/>
      <c r="HY184" s="1561"/>
      <c r="HZ184" s="1561"/>
      <c r="IA184" s="1561"/>
      <c r="IB184" s="1561"/>
      <c r="IC184" s="1561"/>
      <c r="ID184" s="1561"/>
      <c r="IE184" s="1561"/>
      <c r="IF184" s="1561"/>
      <c r="IG184" s="1561"/>
      <c r="IH184" s="1561"/>
      <c r="II184" s="1561"/>
      <c r="IJ184" s="1561"/>
      <c r="IK184" s="1561"/>
      <c r="IL184" s="1561"/>
      <c r="IM184" s="1561"/>
      <c r="IN184" s="1561"/>
      <c r="IO184" s="1561"/>
      <c r="IP184" s="1561"/>
      <c r="IQ184" s="1561"/>
      <c r="IR184" s="1561"/>
      <c r="IS184" s="1561"/>
      <c r="IT184" s="1561"/>
      <c r="IU184" s="1561"/>
    </row>
    <row r="185" spans="1:255">
      <c r="A185" s="2183">
        <v>36</v>
      </c>
      <c r="B185" s="1543"/>
      <c r="C185" s="1543"/>
      <c r="D185" s="1543"/>
      <c r="E185" s="1906"/>
      <c r="F185" s="1542"/>
      <c r="G185" s="1543"/>
      <c r="H185" s="1543"/>
      <c r="I185" s="1543"/>
      <c r="J185" s="1543"/>
      <c r="K185" s="1878"/>
      <c r="L185" s="1878"/>
      <c r="M185" s="1917">
        <v>36</v>
      </c>
      <c r="N185" s="1542"/>
      <c r="O185" s="1878"/>
      <c r="P185" s="1878"/>
      <c r="Q185" s="1878"/>
      <c r="R185" s="1878">
        <f t="shared" si="2"/>
        <v>0</v>
      </c>
      <c r="S185" s="1917">
        <v>36</v>
      </c>
      <c r="T185" s="1561"/>
      <c r="U185" s="1561"/>
      <c r="V185" s="1561"/>
      <c r="W185" s="1561"/>
      <c r="X185" s="1561"/>
      <c r="Y185" s="1561"/>
      <c r="Z185" s="1561"/>
      <c r="AA185" s="1561"/>
      <c r="AB185" s="1561"/>
      <c r="AC185" s="1561"/>
      <c r="AD185" s="1561"/>
      <c r="AE185" s="1561"/>
      <c r="AF185" s="1561"/>
      <c r="AG185" s="1561"/>
      <c r="AH185" s="1561"/>
      <c r="AI185" s="1561"/>
      <c r="AJ185" s="1561"/>
      <c r="AK185" s="1561"/>
      <c r="AL185" s="1561"/>
      <c r="AM185" s="1561"/>
      <c r="AN185" s="1561"/>
      <c r="AO185" s="1561"/>
      <c r="AP185" s="1561"/>
      <c r="AQ185" s="1561"/>
      <c r="AR185" s="1561"/>
      <c r="AS185" s="1561"/>
      <c r="AT185" s="1561"/>
      <c r="AU185" s="1561"/>
      <c r="AV185" s="1561"/>
      <c r="AW185" s="1561"/>
      <c r="AX185" s="1561"/>
      <c r="AY185" s="1561"/>
      <c r="AZ185" s="1561"/>
      <c r="BA185" s="1561"/>
      <c r="BB185" s="1561"/>
      <c r="BC185" s="1561"/>
      <c r="BD185" s="1561"/>
      <c r="BE185" s="1561"/>
      <c r="BF185" s="1561"/>
      <c r="BG185" s="1561"/>
      <c r="BH185" s="1561"/>
      <c r="BI185" s="1561"/>
      <c r="BJ185" s="1561"/>
      <c r="BK185" s="1561"/>
      <c r="BL185" s="1561"/>
      <c r="BM185" s="1561"/>
      <c r="BN185" s="1561"/>
      <c r="BO185" s="1561"/>
      <c r="BP185" s="1561"/>
      <c r="BQ185" s="1561"/>
      <c r="BR185" s="1561"/>
      <c r="BS185" s="1561"/>
      <c r="BT185" s="1561"/>
      <c r="BU185" s="1561"/>
      <c r="BV185" s="1561"/>
      <c r="BW185" s="1561"/>
      <c r="BX185" s="1561"/>
      <c r="BY185" s="1561"/>
      <c r="BZ185" s="1561"/>
      <c r="CA185" s="1561"/>
      <c r="CB185" s="1561"/>
      <c r="CC185" s="1561"/>
      <c r="CD185" s="1561"/>
      <c r="CE185" s="1561"/>
      <c r="CF185" s="1561"/>
      <c r="CG185" s="1561"/>
      <c r="CH185" s="1561"/>
      <c r="CI185" s="1561"/>
      <c r="CJ185" s="1561"/>
      <c r="CK185" s="1561"/>
      <c r="CL185" s="1561"/>
      <c r="CM185" s="1561"/>
      <c r="CN185" s="1561"/>
      <c r="CO185" s="1561"/>
      <c r="CP185" s="1561"/>
      <c r="CQ185" s="1561"/>
      <c r="CR185" s="1561"/>
      <c r="CS185" s="1561"/>
      <c r="CT185" s="1561"/>
      <c r="CU185" s="1561"/>
      <c r="CV185" s="1561"/>
      <c r="CW185" s="1561"/>
      <c r="CX185" s="1561"/>
      <c r="CY185" s="1561"/>
      <c r="CZ185" s="1561"/>
      <c r="DA185" s="1561"/>
      <c r="DB185" s="1561"/>
      <c r="DC185" s="1561"/>
      <c r="DD185" s="1561"/>
      <c r="DE185" s="1561"/>
      <c r="DF185" s="1561"/>
      <c r="DG185" s="1561"/>
      <c r="DH185" s="1561"/>
      <c r="DI185" s="1561"/>
      <c r="DJ185" s="1561"/>
      <c r="DK185" s="1561"/>
      <c r="DL185" s="1561"/>
      <c r="DM185" s="1561"/>
      <c r="DN185" s="1561"/>
      <c r="DO185" s="1561"/>
      <c r="DP185" s="1561"/>
      <c r="DQ185" s="1561"/>
      <c r="DR185" s="1561"/>
      <c r="DS185" s="1561"/>
      <c r="DT185" s="1561"/>
      <c r="DU185" s="1561"/>
      <c r="DV185" s="1561"/>
      <c r="DW185" s="1561"/>
      <c r="DX185" s="1561"/>
      <c r="DY185" s="1561"/>
      <c r="DZ185" s="1561"/>
      <c r="EA185" s="1561"/>
      <c r="EB185" s="1561"/>
      <c r="EC185" s="1561"/>
      <c r="ED185" s="1561"/>
      <c r="EE185" s="1561"/>
      <c r="EF185" s="1561"/>
      <c r="EG185" s="1561"/>
      <c r="EH185" s="1561"/>
      <c r="EI185" s="1561"/>
      <c r="EJ185" s="1561"/>
      <c r="EK185" s="1561"/>
      <c r="EL185" s="1561"/>
      <c r="EM185" s="1561"/>
      <c r="EN185" s="1561"/>
      <c r="EO185" s="1561"/>
      <c r="EP185" s="1561"/>
      <c r="EQ185" s="1561"/>
      <c r="ER185" s="1561"/>
      <c r="ES185" s="1561"/>
      <c r="ET185" s="1561"/>
      <c r="EU185" s="1561"/>
      <c r="EV185" s="1561"/>
      <c r="EW185" s="1561"/>
      <c r="EX185" s="1561"/>
      <c r="EY185" s="1561"/>
      <c r="EZ185" s="1561"/>
      <c r="FA185" s="1561"/>
      <c r="FB185" s="1561"/>
      <c r="FC185" s="1561"/>
      <c r="FD185" s="1561"/>
      <c r="FE185" s="1561"/>
      <c r="FF185" s="1561"/>
      <c r="FG185" s="1561"/>
      <c r="FH185" s="1561"/>
      <c r="FI185" s="1561"/>
      <c r="FJ185" s="1561"/>
      <c r="FK185" s="1561"/>
      <c r="FL185" s="1561"/>
      <c r="FM185" s="1561"/>
      <c r="FN185" s="1561"/>
      <c r="FO185" s="1561"/>
      <c r="FP185" s="1561"/>
      <c r="FQ185" s="1561"/>
      <c r="FR185" s="1561"/>
      <c r="FS185" s="1561"/>
      <c r="FT185" s="1561"/>
      <c r="FU185" s="1561"/>
      <c r="FV185" s="1561"/>
      <c r="FW185" s="1561"/>
      <c r="FX185" s="1561"/>
      <c r="FY185" s="1561"/>
      <c r="FZ185" s="1561"/>
      <c r="GA185" s="1561"/>
      <c r="GB185" s="1561"/>
      <c r="GC185" s="1561"/>
      <c r="GD185" s="1561"/>
      <c r="GE185" s="1561"/>
      <c r="GF185" s="1561"/>
      <c r="GG185" s="1561"/>
      <c r="GH185" s="1561"/>
      <c r="GI185" s="1561"/>
      <c r="GJ185" s="1561"/>
      <c r="GK185" s="1561"/>
      <c r="GL185" s="1561"/>
      <c r="GM185" s="1561"/>
      <c r="GN185" s="1561"/>
      <c r="GO185" s="1561"/>
      <c r="GP185" s="1561"/>
      <c r="GQ185" s="1561"/>
      <c r="GR185" s="1561"/>
      <c r="GS185" s="1561"/>
      <c r="GT185" s="1561"/>
      <c r="GU185" s="1561"/>
      <c r="GV185" s="1561"/>
      <c r="GW185" s="1561"/>
      <c r="GX185" s="1561"/>
      <c r="GY185" s="1561"/>
      <c r="GZ185" s="1561"/>
      <c r="HA185" s="1561"/>
      <c r="HB185" s="1561"/>
      <c r="HC185" s="1561"/>
      <c r="HD185" s="1561"/>
      <c r="HE185" s="1561"/>
      <c r="HF185" s="1561"/>
      <c r="HG185" s="1561"/>
      <c r="HH185" s="1561"/>
      <c r="HI185" s="1561"/>
      <c r="HJ185" s="1561"/>
      <c r="HK185" s="1561"/>
      <c r="HL185" s="1561"/>
      <c r="HM185" s="1561"/>
      <c r="HN185" s="1561"/>
      <c r="HO185" s="1561"/>
      <c r="HP185" s="1561"/>
      <c r="HQ185" s="1561"/>
      <c r="HR185" s="1561"/>
      <c r="HS185" s="1561"/>
      <c r="HT185" s="1561"/>
      <c r="HU185" s="1561"/>
      <c r="HV185" s="1561"/>
      <c r="HW185" s="1561"/>
      <c r="HX185" s="1561"/>
      <c r="HY185" s="1561"/>
      <c r="HZ185" s="1561"/>
      <c r="IA185" s="1561"/>
      <c r="IB185" s="1561"/>
      <c r="IC185" s="1561"/>
      <c r="ID185" s="1561"/>
      <c r="IE185" s="1561"/>
      <c r="IF185" s="1561"/>
      <c r="IG185" s="1561"/>
      <c r="IH185" s="1561"/>
      <c r="II185" s="1561"/>
      <c r="IJ185" s="1561"/>
      <c r="IK185" s="1561"/>
      <c r="IL185" s="1561"/>
      <c r="IM185" s="1561"/>
      <c r="IN185" s="1561"/>
      <c r="IO185" s="1561"/>
      <c r="IP185" s="1561"/>
      <c r="IQ185" s="1561"/>
      <c r="IR185" s="1561"/>
      <c r="IS185" s="1561"/>
      <c r="IT185" s="1561"/>
      <c r="IU185" s="1561"/>
    </row>
    <row r="186" spans="1:255">
      <c r="A186" s="2183">
        <v>37</v>
      </c>
      <c r="B186" s="1543"/>
      <c r="C186" s="1543"/>
      <c r="D186" s="1543"/>
      <c r="E186" s="1906"/>
      <c r="F186" s="1542"/>
      <c r="G186" s="1543"/>
      <c r="H186" s="1543"/>
      <c r="I186" s="1543"/>
      <c r="J186" s="1543"/>
      <c r="K186" s="1878"/>
      <c r="L186" s="1878"/>
      <c r="M186" s="1917">
        <v>37</v>
      </c>
      <c r="N186" s="1542"/>
      <c r="O186" s="1878"/>
      <c r="P186" s="1878"/>
      <c r="Q186" s="1878"/>
      <c r="R186" s="1878">
        <f t="shared" si="2"/>
        <v>0</v>
      </c>
      <c r="S186" s="1917">
        <v>37</v>
      </c>
      <c r="T186" s="1561"/>
      <c r="U186" s="1561"/>
      <c r="V186" s="1561"/>
      <c r="W186" s="1561"/>
      <c r="X186" s="1561"/>
      <c r="Y186" s="1561"/>
      <c r="Z186" s="1561"/>
      <c r="AA186" s="1561"/>
      <c r="AB186" s="1561"/>
      <c r="AC186" s="1561"/>
      <c r="AD186" s="1561"/>
      <c r="AE186" s="1561"/>
      <c r="AF186" s="1561"/>
      <c r="AG186" s="1561"/>
      <c r="AH186" s="1561"/>
      <c r="AI186" s="1561"/>
      <c r="AJ186" s="1561"/>
      <c r="AK186" s="1561"/>
      <c r="AL186" s="1561"/>
      <c r="AM186" s="1561"/>
      <c r="AN186" s="1561"/>
      <c r="AO186" s="1561"/>
      <c r="AP186" s="1561"/>
      <c r="AQ186" s="1561"/>
      <c r="AR186" s="1561"/>
      <c r="AS186" s="1561"/>
      <c r="AT186" s="1561"/>
      <c r="AU186" s="1561"/>
      <c r="AV186" s="1561"/>
      <c r="AW186" s="1561"/>
      <c r="AX186" s="1561"/>
      <c r="AY186" s="1561"/>
      <c r="AZ186" s="1561"/>
      <c r="BA186" s="1561"/>
      <c r="BB186" s="1561"/>
      <c r="BC186" s="1561"/>
      <c r="BD186" s="1561"/>
      <c r="BE186" s="1561"/>
      <c r="BF186" s="1561"/>
      <c r="BG186" s="1561"/>
      <c r="BH186" s="1561"/>
      <c r="BI186" s="1561"/>
      <c r="BJ186" s="1561"/>
      <c r="BK186" s="1561"/>
      <c r="BL186" s="1561"/>
      <c r="BM186" s="1561"/>
      <c r="BN186" s="1561"/>
      <c r="BO186" s="1561"/>
      <c r="BP186" s="1561"/>
      <c r="BQ186" s="1561"/>
      <c r="BR186" s="1561"/>
      <c r="BS186" s="1561"/>
      <c r="BT186" s="1561"/>
      <c r="BU186" s="1561"/>
      <c r="BV186" s="1561"/>
      <c r="BW186" s="1561"/>
      <c r="BX186" s="1561"/>
      <c r="BY186" s="1561"/>
      <c r="BZ186" s="1561"/>
      <c r="CA186" s="1561"/>
      <c r="CB186" s="1561"/>
      <c r="CC186" s="1561"/>
      <c r="CD186" s="1561"/>
      <c r="CE186" s="1561"/>
      <c r="CF186" s="1561"/>
      <c r="CG186" s="1561"/>
      <c r="CH186" s="1561"/>
      <c r="CI186" s="1561"/>
      <c r="CJ186" s="1561"/>
      <c r="CK186" s="1561"/>
      <c r="CL186" s="1561"/>
      <c r="CM186" s="1561"/>
      <c r="CN186" s="1561"/>
      <c r="CO186" s="1561"/>
      <c r="CP186" s="1561"/>
      <c r="CQ186" s="1561"/>
      <c r="CR186" s="1561"/>
      <c r="CS186" s="1561"/>
      <c r="CT186" s="1561"/>
      <c r="CU186" s="1561"/>
      <c r="CV186" s="1561"/>
      <c r="CW186" s="1561"/>
      <c r="CX186" s="1561"/>
      <c r="CY186" s="1561"/>
      <c r="CZ186" s="1561"/>
      <c r="DA186" s="1561"/>
      <c r="DB186" s="1561"/>
      <c r="DC186" s="1561"/>
      <c r="DD186" s="1561"/>
      <c r="DE186" s="1561"/>
      <c r="DF186" s="1561"/>
      <c r="DG186" s="1561"/>
      <c r="DH186" s="1561"/>
      <c r="DI186" s="1561"/>
      <c r="DJ186" s="1561"/>
      <c r="DK186" s="1561"/>
      <c r="DL186" s="1561"/>
      <c r="DM186" s="1561"/>
      <c r="DN186" s="1561"/>
      <c r="DO186" s="1561"/>
      <c r="DP186" s="1561"/>
      <c r="DQ186" s="1561"/>
      <c r="DR186" s="1561"/>
      <c r="DS186" s="1561"/>
      <c r="DT186" s="1561"/>
      <c r="DU186" s="1561"/>
      <c r="DV186" s="1561"/>
      <c r="DW186" s="1561"/>
      <c r="DX186" s="1561"/>
      <c r="DY186" s="1561"/>
      <c r="DZ186" s="1561"/>
      <c r="EA186" s="1561"/>
      <c r="EB186" s="1561"/>
      <c r="EC186" s="1561"/>
      <c r="ED186" s="1561"/>
      <c r="EE186" s="1561"/>
      <c r="EF186" s="1561"/>
      <c r="EG186" s="1561"/>
      <c r="EH186" s="1561"/>
      <c r="EI186" s="1561"/>
      <c r="EJ186" s="1561"/>
      <c r="EK186" s="1561"/>
      <c r="EL186" s="1561"/>
      <c r="EM186" s="1561"/>
      <c r="EN186" s="1561"/>
      <c r="EO186" s="1561"/>
      <c r="EP186" s="1561"/>
      <c r="EQ186" s="1561"/>
      <c r="ER186" s="1561"/>
      <c r="ES186" s="1561"/>
      <c r="ET186" s="1561"/>
      <c r="EU186" s="1561"/>
      <c r="EV186" s="1561"/>
      <c r="EW186" s="1561"/>
      <c r="EX186" s="1561"/>
      <c r="EY186" s="1561"/>
      <c r="EZ186" s="1561"/>
      <c r="FA186" s="1561"/>
      <c r="FB186" s="1561"/>
      <c r="FC186" s="1561"/>
      <c r="FD186" s="1561"/>
      <c r="FE186" s="1561"/>
      <c r="FF186" s="1561"/>
      <c r="FG186" s="1561"/>
      <c r="FH186" s="1561"/>
      <c r="FI186" s="1561"/>
      <c r="FJ186" s="1561"/>
      <c r="FK186" s="1561"/>
      <c r="FL186" s="1561"/>
      <c r="FM186" s="1561"/>
      <c r="FN186" s="1561"/>
      <c r="FO186" s="1561"/>
      <c r="FP186" s="1561"/>
      <c r="FQ186" s="1561"/>
      <c r="FR186" s="1561"/>
      <c r="FS186" s="1561"/>
      <c r="FT186" s="1561"/>
      <c r="FU186" s="1561"/>
      <c r="FV186" s="1561"/>
      <c r="FW186" s="1561"/>
      <c r="FX186" s="1561"/>
      <c r="FY186" s="1561"/>
      <c r="FZ186" s="1561"/>
      <c r="GA186" s="1561"/>
      <c r="GB186" s="1561"/>
      <c r="GC186" s="1561"/>
      <c r="GD186" s="1561"/>
      <c r="GE186" s="1561"/>
      <c r="GF186" s="1561"/>
      <c r="GG186" s="1561"/>
      <c r="GH186" s="1561"/>
      <c r="GI186" s="1561"/>
      <c r="GJ186" s="1561"/>
      <c r="GK186" s="1561"/>
      <c r="GL186" s="1561"/>
      <c r="GM186" s="1561"/>
      <c r="GN186" s="1561"/>
      <c r="GO186" s="1561"/>
      <c r="GP186" s="1561"/>
      <c r="GQ186" s="1561"/>
      <c r="GR186" s="1561"/>
      <c r="GS186" s="1561"/>
      <c r="GT186" s="1561"/>
      <c r="GU186" s="1561"/>
      <c r="GV186" s="1561"/>
      <c r="GW186" s="1561"/>
      <c r="GX186" s="1561"/>
      <c r="GY186" s="1561"/>
      <c r="GZ186" s="1561"/>
      <c r="HA186" s="1561"/>
      <c r="HB186" s="1561"/>
      <c r="HC186" s="1561"/>
      <c r="HD186" s="1561"/>
      <c r="HE186" s="1561"/>
      <c r="HF186" s="1561"/>
      <c r="HG186" s="1561"/>
      <c r="HH186" s="1561"/>
      <c r="HI186" s="1561"/>
      <c r="HJ186" s="1561"/>
      <c r="HK186" s="1561"/>
      <c r="HL186" s="1561"/>
      <c r="HM186" s="1561"/>
      <c r="HN186" s="1561"/>
      <c r="HO186" s="1561"/>
      <c r="HP186" s="1561"/>
      <c r="HQ186" s="1561"/>
      <c r="HR186" s="1561"/>
      <c r="HS186" s="1561"/>
      <c r="HT186" s="1561"/>
      <c r="HU186" s="1561"/>
      <c r="HV186" s="1561"/>
      <c r="HW186" s="1561"/>
      <c r="HX186" s="1561"/>
      <c r="HY186" s="1561"/>
      <c r="HZ186" s="1561"/>
      <c r="IA186" s="1561"/>
      <c r="IB186" s="1561"/>
      <c r="IC186" s="1561"/>
      <c r="ID186" s="1561"/>
      <c r="IE186" s="1561"/>
      <c r="IF186" s="1561"/>
      <c r="IG186" s="1561"/>
      <c r="IH186" s="1561"/>
      <c r="II186" s="1561"/>
      <c r="IJ186" s="1561"/>
      <c r="IK186" s="1561"/>
      <c r="IL186" s="1561"/>
      <c r="IM186" s="1561"/>
      <c r="IN186" s="1561"/>
      <c r="IO186" s="1561"/>
      <c r="IP186" s="1561"/>
      <c r="IQ186" s="1561"/>
      <c r="IR186" s="1561"/>
      <c r="IS186" s="1561"/>
      <c r="IT186" s="1561"/>
      <c r="IU186" s="1561"/>
    </row>
    <row r="187" spans="1:255">
      <c r="A187" s="2183">
        <v>38</v>
      </c>
      <c r="B187" s="1543"/>
      <c r="C187" s="1543"/>
      <c r="D187" s="1543"/>
      <c r="E187" s="1906"/>
      <c r="F187" s="1542"/>
      <c r="G187" s="1543"/>
      <c r="H187" s="1543"/>
      <c r="I187" s="1543"/>
      <c r="J187" s="1543"/>
      <c r="K187" s="1878"/>
      <c r="L187" s="1878"/>
      <c r="M187" s="1917">
        <v>38</v>
      </c>
      <c r="N187" s="1542"/>
      <c r="O187" s="1878"/>
      <c r="P187" s="1878"/>
      <c r="Q187" s="1878"/>
      <c r="R187" s="1878">
        <f t="shared" si="2"/>
        <v>0</v>
      </c>
      <c r="S187" s="1917">
        <v>38</v>
      </c>
      <c r="T187" s="1561"/>
      <c r="U187" s="1561"/>
      <c r="V187" s="1561"/>
      <c r="W187" s="1561"/>
      <c r="X187" s="1561"/>
      <c r="Y187" s="1561"/>
      <c r="Z187" s="1561"/>
      <c r="AA187" s="1561"/>
      <c r="AB187" s="1561"/>
      <c r="AC187" s="1561"/>
      <c r="AD187" s="1561"/>
      <c r="AE187" s="1561"/>
      <c r="AF187" s="1561"/>
      <c r="AG187" s="1561"/>
      <c r="AH187" s="1561"/>
      <c r="AI187" s="1561"/>
      <c r="AJ187" s="1561"/>
      <c r="AK187" s="1561"/>
      <c r="AL187" s="1561"/>
      <c r="AM187" s="1561"/>
      <c r="AN187" s="1561"/>
      <c r="AO187" s="1561"/>
      <c r="AP187" s="1561"/>
      <c r="AQ187" s="1561"/>
      <c r="AR187" s="1561"/>
      <c r="AS187" s="1561"/>
      <c r="AT187" s="1561"/>
      <c r="AU187" s="1561"/>
      <c r="AV187" s="1561"/>
      <c r="AW187" s="1561"/>
      <c r="AX187" s="1561"/>
      <c r="AY187" s="1561"/>
      <c r="AZ187" s="1561"/>
      <c r="BA187" s="1561"/>
      <c r="BB187" s="1561"/>
      <c r="BC187" s="1561"/>
      <c r="BD187" s="1561"/>
      <c r="BE187" s="1561"/>
      <c r="BF187" s="1561"/>
      <c r="BG187" s="1561"/>
      <c r="BH187" s="1561"/>
      <c r="BI187" s="1561"/>
      <c r="BJ187" s="1561"/>
      <c r="BK187" s="1561"/>
      <c r="BL187" s="1561"/>
      <c r="BM187" s="1561"/>
      <c r="BN187" s="1561"/>
      <c r="BO187" s="1561"/>
      <c r="BP187" s="1561"/>
      <c r="BQ187" s="1561"/>
      <c r="BR187" s="1561"/>
      <c r="BS187" s="1561"/>
      <c r="BT187" s="1561"/>
      <c r="BU187" s="1561"/>
      <c r="BV187" s="1561"/>
      <c r="BW187" s="1561"/>
      <c r="BX187" s="1561"/>
      <c r="BY187" s="1561"/>
      <c r="BZ187" s="1561"/>
      <c r="CA187" s="1561"/>
      <c r="CB187" s="1561"/>
      <c r="CC187" s="1561"/>
      <c r="CD187" s="1561"/>
      <c r="CE187" s="1561"/>
      <c r="CF187" s="1561"/>
      <c r="CG187" s="1561"/>
      <c r="CH187" s="1561"/>
      <c r="CI187" s="1561"/>
      <c r="CJ187" s="1561"/>
      <c r="CK187" s="1561"/>
      <c r="CL187" s="1561"/>
      <c r="CM187" s="1561"/>
      <c r="CN187" s="1561"/>
      <c r="CO187" s="1561"/>
      <c r="CP187" s="1561"/>
      <c r="CQ187" s="1561"/>
      <c r="CR187" s="1561"/>
      <c r="CS187" s="1561"/>
      <c r="CT187" s="1561"/>
      <c r="CU187" s="1561"/>
      <c r="CV187" s="1561"/>
      <c r="CW187" s="1561"/>
      <c r="CX187" s="1561"/>
      <c r="CY187" s="1561"/>
      <c r="CZ187" s="1561"/>
      <c r="DA187" s="1561"/>
      <c r="DB187" s="1561"/>
      <c r="DC187" s="1561"/>
      <c r="DD187" s="1561"/>
      <c r="DE187" s="1561"/>
      <c r="DF187" s="1561"/>
      <c r="DG187" s="1561"/>
      <c r="DH187" s="1561"/>
      <c r="DI187" s="1561"/>
      <c r="DJ187" s="1561"/>
      <c r="DK187" s="1561"/>
      <c r="DL187" s="1561"/>
      <c r="DM187" s="1561"/>
      <c r="DN187" s="1561"/>
      <c r="DO187" s="1561"/>
      <c r="DP187" s="1561"/>
      <c r="DQ187" s="1561"/>
      <c r="DR187" s="1561"/>
      <c r="DS187" s="1561"/>
      <c r="DT187" s="1561"/>
      <c r="DU187" s="1561"/>
      <c r="DV187" s="1561"/>
      <c r="DW187" s="1561"/>
      <c r="DX187" s="1561"/>
      <c r="DY187" s="1561"/>
      <c r="DZ187" s="1561"/>
      <c r="EA187" s="1561"/>
      <c r="EB187" s="1561"/>
      <c r="EC187" s="1561"/>
      <c r="ED187" s="1561"/>
      <c r="EE187" s="1561"/>
      <c r="EF187" s="1561"/>
      <c r="EG187" s="1561"/>
      <c r="EH187" s="1561"/>
      <c r="EI187" s="1561"/>
      <c r="EJ187" s="1561"/>
      <c r="EK187" s="1561"/>
      <c r="EL187" s="1561"/>
      <c r="EM187" s="1561"/>
      <c r="EN187" s="1561"/>
      <c r="EO187" s="1561"/>
      <c r="EP187" s="1561"/>
      <c r="EQ187" s="1561"/>
      <c r="ER187" s="1561"/>
      <c r="ES187" s="1561"/>
      <c r="ET187" s="1561"/>
      <c r="EU187" s="1561"/>
      <c r="EV187" s="1561"/>
      <c r="EW187" s="1561"/>
      <c r="EX187" s="1561"/>
      <c r="EY187" s="1561"/>
      <c r="EZ187" s="1561"/>
      <c r="FA187" s="1561"/>
      <c r="FB187" s="1561"/>
      <c r="FC187" s="1561"/>
      <c r="FD187" s="1561"/>
      <c r="FE187" s="1561"/>
      <c r="FF187" s="1561"/>
      <c r="FG187" s="1561"/>
      <c r="FH187" s="1561"/>
      <c r="FI187" s="1561"/>
      <c r="FJ187" s="1561"/>
      <c r="FK187" s="1561"/>
      <c r="FL187" s="1561"/>
      <c r="FM187" s="1561"/>
      <c r="FN187" s="1561"/>
      <c r="FO187" s="1561"/>
      <c r="FP187" s="1561"/>
      <c r="FQ187" s="1561"/>
      <c r="FR187" s="1561"/>
      <c r="FS187" s="1561"/>
      <c r="FT187" s="1561"/>
      <c r="FU187" s="1561"/>
      <c r="FV187" s="1561"/>
      <c r="FW187" s="1561"/>
      <c r="FX187" s="1561"/>
      <c r="FY187" s="1561"/>
      <c r="FZ187" s="1561"/>
      <c r="GA187" s="1561"/>
      <c r="GB187" s="1561"/>
      <c r="GC187" s="1561"/>
      <c r="GD187" s="1561"/>
      <c r="GE187" s="1561"/>
      <c r="GF187" s="1561"/>
      <c r="GG187" s="1561"/>
      <c r="GH187" s="1561"/>
      <c r="GI187" s="1561"/>
      <c r="GJ187" s="1561"/>
      <c r="GK187" s="1561"/>
      <c r="GL187" s="1561"/>
      <c r="GM187" s="1561"/>
      <c r="GN187" s="1561"/>
      <c r="GO187" s="1561"/>
      <c r="GP187" s="1561"/>
      <c r="GQ187" s="1561"/>
      <c r="GR187" s="1561"/>
      <c r="GS187" s="1561"/>
      <c r="GT187" s="1561"/>
      <c r="GU187" s="1561"/>
      <c r="GV187" s="1561"/>
      <c r="GW187" s="1561"/>
      <c r="GX187" s="1561"/>
      <c r="GY187" s="1561"/>
      <c r="GZ187" s="1561"/>
      <c r="HA187" s="1561"/>
      <c r="HB187" s="1561"/>
      <c r="HC187" s="1561"/>
      <c r="HD187" s="1561"/>
      <c r="HE187" s="1561"/>
      <c r="HF187" s="1561"/>
      <c r="HG187" s="1561"/>
      <c r="HH187" s="1561"/>
      <c r="HI187" s="1561"/>
      <c r="HJ187" s="1561"/>
      <c r="HK187" s="1561"/>
      <c r="HL187" s="1561"/>
      <c r="HM187" s="1561"/>
      <c r="HN187" s="1561"/>
      <c r="HO187" s="1561"/>
      <c r="HP187" s="1561"/>
      <c r="HQ187" s="1561"/>
      <c r="HR187" s="1561"/>
      <c r="HS187" s="1561"/>
      <c r="HT187" s="1561"/>
      <c r="HU187" s="1561"/>
      <c r="HV187" s="1561"/>
      <c r="HW187" s="1561"/>
      <c r="HX187" s="1561"/>
      <c r="HY187" s="1561"/>
      <c r="HZ187" s="1561"/>
      <c r="IA187" s="1561"/>
      <c r="IB187" s="1561"/>
      <c r="IC187" s="1561"/>
      <c r="ID187" s="1561"/>
      <c r="IE187" s="1561"/>
      <c r="IF187" s="1561"/>
      <c r="IG187" s="1561"/>
      <c r="IH187" s="1561"/>
      <c r="II187" s="1561"/>
      <c r="IJ187" s="1561"/>
      <c r="IK187" s="1561"/>
      <c r="IL187" s="1561"/>
      <c r="IM187" s="1561"/>
      <c r="IN187" s="1561"/>
      <c r="IO187" s="1561"/>
      <c r="IP187" s="1561"/>
      <c r="IQ187" s="1561"/>
      <c r="IR187" s="1561"/>
      <c r="IS187" s="1561"/>
      <c r="IT187" s="1561"/>
      <c r="IU187" s="1561"/>
    </row>
    <row r="188" spans="1:255">
      <c r="A188" s="2183">
        <v>39</v>
      </c>
      <c r="B188" s="1543"/>
      <c r="C188" s="1543"/>
      <c r="D188" s="1543"/>
      <c r="E188" s="1906"/>
      <c r="F188" s="1542"/>
      <c r="G188" s="1543"/>
      <c r="H188" s="1543"/>
      <c r="I188" s="1543"/>
      <c r="J188" s="1543"/>
      <c r="K188" s="1878"/>
      <c r="L188" s="1878"/>
      <c r="M188" s="1917">
        <v>39</v>
      </c>
      <c r="N188" s="1542"/>
      <c r="O188" s="1878"/>
      <c r="P188" s="1878"/>
      <c r="Q188" s="1878"/>
      <c r="R188" s="1878">
        <f t="shared" si="2"/>
        <v>0</v>
      </c>
      <c r="S188" s="1917">
        <v>39</v>
      </c>
      <c r="T188" s="1561"/>
      <c r="U188" s="1561"/>
      <c r="V188" s="1561"/>
      <c r="W188" s="1561"/>
      <c r="X188" s="1561"/>
      <c r="Y188" s="1561"/>
      <c r="Z188" s="1561"/>
      <c r="AA188" s="1561"/>
      <c r="AB188" s="1561"/>
      <c r="AC188" s="1561"/>
      <c r="AD188" s="1561"/>
      <c r="AE188" s="1561"/>
      <c r="AF188" s="1561"/>
      <c r="AG188" s="1561"/>
      <c r="AH188" s="1561"/>
      <c r="AI188" s="1561"/>
      <c r="AJ188" s="1561"/>
      <c r="AK188" s="1561"/>
      <c r="AL188" s="1561"/>
      <c r="AM188" s="1561"/>
      <c r="AN188" s="1561"/>
      <c r="AO188" s="1561"/>
      <c r="AP188" s="1561"/>
      <c r="AQ188" s="1561"/>
      <c r="AR188" s="1561"/>
      <c r="AS188" s="1561"/>
      <c r="AT188" s="1561"/>
      <c r="AU188" s="1561"/>
      <c r="AV188" s="1561"/>
      <c r="AW188" s="1561"/>
      <c r="AX188" s="1561"/>
      <c r="AY188" s="1561"/>
      <c r="AZ188" s="1561"/>
      <c r="BA188" s="1561"/>
      <c r="BB188" s="1561"/>
      <c r="BC188" s="1561"/>
      <c r="BD188" s="1561"/>
      <c r="BE188" s="1561"/>
      <c r="BF188" s="1561"/>
      <c r="BG188" s="1561"/>
      <c r="BH188" s="1561"/>
      <c r="BI188" s="1561"/>
      <c r="BJ188" s="1561"/>
      <c r="BK188" s="1561"/>
      <c r="BL188" s="1561"/>
      <c r="BM188" s="1561"/>
      <c r="BN188" s="1561"/>
      <c r="BO188" s="1561"/>
      <c r="BP188" s="1561"/>
      <c r="BQ188" s="1561"/>
      <c r="BR188" s="1561"/>
      <c r="BS188" s="1561"/>
      <c r="BT188" s="1561"/>
      <c r="BU188" s="1561"/>
      <c r="BV188" s="1561"/>
      <c r="BW188" s="1561"/>
      <c r="BX188" s="1561"/>
      <c r="BY188" s="1561"/>
      <c r="BZ188" s="1561"/>
      <c r="CA188" s="1561"/>
      <c r="CB188" s="1561"/>
      <c r="CC188" s="1561"/>
      <c r="CD188" s="1561"/>
      <c r="CE188" s="1561"/>
      <c r="CF188" s="1561"/>
      <c r="CG188" s="1561"/>
      <c r="CH188" s="1561"/>
      <c r="CI188" s="1561"/>
      <c r="CJ188" s="1561"/>
      <c r="CK188" s="1561"/>
      <c r="CL188" s="1561"/>
      <c r="CM188" s="1561"/>
      <c r="CN188" s="1561"/>
      <c r="CO188" s="1561"/>
      <c r="CP188" s="1561"/>
      <c r="CQ188" s="1561"/>
      <c r="CR188" s="1561"/>
      <c r="CS188" s="1561"/>
      <c r="CT188" s="1561"/>
      <c r="CU188" s="1561"/>
      <c r="CV188" s="1561"/>
      <c r="CW188" s="1561"/>
      <c r="CX188" s="1561"/>
      <c r="CY188" s="1561"/>
      <c r="CZ188" s="1561"/>
      <c r="DA188" s="1561"/>
      <c r="DB188" s="1561"/>
      <c r="DC188" s="1561"/>
      <c r="DD188" s="1561"/>
      <c r="DE188" s="1561"/>
      <c r="DF188" s="1561"/>
      <c r="DG188" s="1561"/>
      <c r="DH188" s="1561"/>
      <c r="DI188" s="1561"/>
      <c r="DJ188" s="1561"/>
      <c r="DK188" s="1561"/>
      <c r="DL188" s="1561"/>
      <c r="DM188" s="1561"/>
      <c r="DN188" s="1561"/>
      <c r="DO188" s="1561"/>
      <c r="DP188" s="1561"/>
      <c r="DQ188" s="1561"/>
      <c r="DR188" s="1561"/>
      <c r="DS188" s="1561"/>
      <c r="DT188" s="1561"/>
      <c r="DU188" s="1561"/>
      <c r="DV188" s="1561"/>
      <c r="DW188" s="1561"/>
      <c r="DX188" s="1561"/>
      <c r="DY188" s="1561"/>
      <c r="DZ188" s="1561"/>
      <c r="EA188" s="1561"/>
      <c r="EB188" s="1561"/>
      <c r="EC188" s="1561"/>
      <c r="ED188" s="1561"/>
      <c r="EE188" s="1561"/>
      <c r="EF188" s="1561"/>
      <c r="EG188" s="1561"/>
      <c r="EH188" s="1561"/>
      <c r="EI188" s="1561"/>
      <c r="EJ188" s="1561"/>
      <c r="EK188" s="1561"/>
      <c r="EL188" s="1561"/>
      <c r="EM188" s="1561"/>
      <c r="EN188" s="1561"/>
      <c r="EO188" s="1561"/>
      <c r="EP188" s="1561"/>
      <c r="EQ188" s="1561"/>
      <c r="ER188" s="1561"/>
      <c r="ES188" s="1561"/>
      <c r="ET188" s="1561"/>
      <c r="EU188" s="1561"/>
      <c r="EV188" s="1561"/>
      <c r="EW188" s="1561"/>
      <c r="EX188" s="1561"/>
      <c r="EY188" s="1561"/>
      <c r="EZ188" s="1561"/>
      <c r="FA188" s="1561"/>
      <c r="FB188" s="1561"/>
      <c r="FC188" s="1561"/>
      <c r="FD188" s="1561"/>
      <c r="FE188" s="1561"/>
      <c r="FF188" s="1561"/>
      <c r="FG188" s="1561"/>
      <c r="FH188" s="1561"/>
      <c r="FI188" s="1561"/>
      <c r="FJ188" s="1561"/>
      <c r="FK188" s="1561"/>
      <c r="FL188" s="1561"/>
      <c r="FM188" s="1561"/>
      <c r="FN188" s="1561"/>
      <c r="FO188" s="1561"/>
      <c r="FP188" s="1561"/>
      <c r="FQ188" s="1561"/>
      <c r="FR188" s="1561"/>
      <c r="FS188" s="1561"/>
      <c r="FT188" s="1561"/>
      <c r="FU188" s="1561"/>
      <c r="FV188" s="1561"/>
      <c r="FW188" s="1561"/>
      <c r="FX188" s="1561"/>
      <c r="FY188" s="1561"/>
      <c r="FZ188" s="1561"/>
      <c r="GA188" s="1561"/>
      <c r="GB188" s="1561"/>
      <c r="GC188" s="1561"/>
      <c r="GD188" s="1561"/>
      <c r="GE188" s="1561"/>
      <c r="GF188" s="1561"/>
      <c r="GG188" s="1561"/>
      <c r="GH188" s="1561"/>
      <c r="GI188" s="1561"/>
      <c r="GJ188" s="1561"/>
      <c r="GK188" s="1561"/>
      <c r="GL188" s="1561"/>
      <c r="GM188" s="1561"/>
      <c r="GN188" s="1561"/>
      <c r="GO188" s="1561"/>
      <c r="GP188" s="1561"/>
      <c r="GQ188" s="1561"/>
      <c r="GR188" s="1561"/>
      <c r="GS188" s="1561"/>
      <c r="GT188" s="1561"/>
      <c r="GU188" s="1561"/>
      <c r="GV188" s="1561"/>
      <c r="GW188" s="1561"/>
      <c r="GX188" s="1561"/>
      <c r="GY188" s="1561"/>
      <c r="GZ188" s="1561"/>
      <c r="HA188" s="1561"/>
      <c r="HB188" s="1561"/>
      <c r="HC188" s="1561"/>
      <c r="HD188" s="1561"/>
      <c r="HE188" s="1561"/>
      <c r="HF188" s="1561"/>
      <c r="HG188" s="1561"/>
      <c r="HH188" s="1561"/>
      <c r="HI188" s="1561"/>
      <c r="HJ188" s="1561"/>
      <c r="HK188" s="1561"/>
      <c r="HL188" s="1561"/>
      <c r="HM188" s="1561"/>
      <c r="HN188" s="1561"/>
      <c r="HO188" s="1561"/>
      <c r="HP188" s="1561"/>
      <c r="HQ188" s="1561"/>
      <c r="HR188" s="1561"/>
      <c r="HS188" s="1561"/>
      <c r="HT188" s="1561"/>
      <c r="HU188" s="1561"/>
      <c r="HV188" s="1561"/>
      <c r="HW188" s="1561"/>
      <c r="HX188" s="1561"/>
      <c r="HY188" s="1561"/>
      <c r="HZ188" s="1561"/>
      <c r="IA188" s="1561"/>
      <c r="IB188" s="1561"/>
      <c r="IC188" s="1561"/>
      <c r="ID188" s="1561"/>
      <c r="IE188" s="1561"/>
      <c r="IF188" s="1561"/>
      <c r="IG188" s="1561"/>
      <c r="IH188" s="1561"/>
      <c r="II188" s="1561"/>
      <c r="IJ188" s="1561"/>
      <c r="IK188" s="1561"/>
      <c r="IL188" s="1561"/>
      <c r="IM188" s="1561"/>
      <c r="IN188" s="1561"/>
      <c r="IO188" s="1561"/>
      <c r="IP188" s="1561"/>
      <c r="IQ188" s="1561"/>
      <c r="IR188" s="1561"/>
      <c r="IS188" s="1561"/>
      <c r="IT188" s="1561"/>
      <c r="IU188" s="1561"/>
    </row>
    <row r="189" spans="1:255">
      <c r="A189" s="2183">
        <v>40</v>
      </c>
      <c r="B189" s="1543"/>
      <c r="C189" s="1543"/>
      <c r="D189" s="1543"/>
      <c r="E189" s="1906"/>
      <c r="F189" s="1542"/>
      <c r="G189" s="1543"/>
      <c r="H189" s="1543"/>
      <c r="I189" s="1543"/>
      <c r="J189" s="1543"/>
      <c r="K189" s="1878"/>
      <c r="L189" s="1878"/>
      <c r="M189" s="1917">
        <v>40</v>
      </c>
      <c r="N189" s="1542"/>
      <c r="O189" s="1878"/>
      <c r="P189" s="1878"/>
      <c r="Q189" s="1878"/>
      <c r="R189" s="1878">
        <f t="shared" si="2"/>
        <v>0</v>
      </c>
      <c r="S189" s="1917">
        <v>40</v>
      </c>
      <c r="T189" s="1561"/>
      <c r="U189" s="1561"/>
      <c r="V189" s="1561"/>
      <c r="W189" s="1561"/>
      <c r="X189" s="1561"/>
      <c r="Y189" s="1561"/>
      <c r="Z189" s="1561"/>
      <c r="AA189" s="1561"/>
      <c r="AB189" s="1561"/>
      <c r="AC189" s="1561"/>
      <c r="AD189" s="1561"/>
      <c r="AE189" s="1561"/>
      <c r="AF189" s="1561"/>
      <c r="AG189" s="1561"/>
      <c r="AH189" s="1561"/>
      <c r="AI189" s="1561"/>
      <c r="AJ189" s="1561"/>
      <c r="AK189" s="1561"/>
      <c r="AL189" s="1561"/>
      <c r="AM189" s="1561"/>
      <c r="AN189" s="1561"/>
      <c r="AO189" s="1561"/>
      <c r="AP189" s="1561"/>
      <c r="AQ189" s="1561"/>
      <c r="AR189" s="1561"/>
      <c r="AS189" s="1561"/>
      <c r="AT189" s="1561"/>
      <c r="AU189" s="1561"/>
      <c r="AV189" s="1561"/>
      <c r="AW189" s="1561"/>
      <c r="AX189" s="1561"/>
      <c r="AY189" s="1561"/>
      <c r="AZ189" s="1561"/>
      <c r="BA189" s="1561"/>
      <c r="BB189" s="1561"/>
      <c r="BC189" s="1561"/>
      <c r="BD189" s="1561"/>
      <c r="BE189" s="1561"/>
      <c r="BF189" s="1561"/>
      <c r="BG189" s="1561"/>
      <c r="BH189" s="1561"/>
      <c r="BI189" s="1561"/>
      <c r="BJ189" s="1561"/>
      <c r="BK189" s="1561"/>
      <c r="BL189" s="1561"/>
      <c r="BM189" s="1561"/>
      <c r="BN189" s="1561"/>
      <c r="BO189" s="1561"/>
      <c r="BP189" s="1561"/>
      <c r="BQ189" s="1561"/>
      <c r="BR189" s="1561"/>
      <c r="BS189" s="1561"/>
      <c r="BT189" s="1561"/>
      <c r="BU189" s="1561"/>
      <c r="BV189" s="1561"/>
      <c r="BW189" s="1561"/>
      <c r="BX189" s="1561"/>
      <c r="BY189" s="1561"/>
      <c r="BZ189" s="1561"/>
      <c r="CA189" s="1561"/>
      <c r="CB189" s="1561"/>
      <c r="CC189" s="1561"/>
      <c r="CD189" s="1561"/>
      <c r="CE189" s="1561"/>
      <c r="CF189" s="1561"/>
      <c r="CG189" s="1561"/>
      <c r="CH189" s="1561"/>
      <c r="CI189" s="1561"/>
      <c r="CJ189" s="1561"/>
      <c r="CK189" s="1561"/>
      <c r="CL189" s="1561"/>
      <c r="CM189" s="1561"/>
      <c r="CN189" s="1561"/>
      <c r="CO189" s="1561"/>
      <c r="CP189" s="1561"/>
      <c r="CQ189" s="1561"/>
      <c r="CR189" s="1561"/>
      <c r="CS189" s="1561"/>
      <c r="CT189" s="1561"/>
      <c r="CU189" s="1561"/>
      <c r="CV189" s="1561"/>
      <c r="CW189" s="1561"/>
      <c r="CX189" s="1561"/>
      <c r="CY189" s="1561"/>
      <c r="CZ189" s="1561"/>
      <c r="DA189" s="1561"/>
      <c r="DB189" s="1561"/>
      <c r="DC189" s="1561"/>
      <c r="DD189" s="1561"/>
      <c r="DE189" s="1561"/>
      <c r="DF189" s="1561"/>
      <c r="DG189" s="1561"/>
      <c r="DH189" s="1561"/>
      <c r="DI189" s="1561"/>
      <c r="DJ189" s="1561"/>
      <c r="DK189" s="1561"/>
      <c r="DL189" s="1561"/>
      <c r="DM189" s="1561"/>
      <c r="DN189" s="1561"/>
      <c r="DO189" s="1561"/>
      <c r="DP189" s="1561"/>
      <c r="DQ189" s="1561"/>
      <c r="DR189" s="1561"/>
      <c r="DS189" s="1561"/>
      <c r="DT189" s="1561"/>
      <c r="DU189" s="1561"/>
      <c r="DV189" s="1561"/>
      <c r="DW189" s="1561"/>
      <c r="DX189" s="1561"/>
      <c r="DY189" s="1561"/>
      <c r="DZ189" s="1561"/>
      <c r="EA189" s="1561"/>
      <c r="EB189" s="1561"/>
      <c r="EC189" s="1561"/>
      <c r="ED189" s="1561"/>
      <c r="EE189" s="1561"/>
      <c r="EF189" s="1561"/>
      <c r="EG189" s="1561"/>
      <c r="EH189" s="1561"/>
      <c r="EI189" s="1561"/>
      <c r="EJ189" s="1561"/>
      <c r="EK189" s="1561"/>
      <c r="EL189" s="1561"/>
      <c r="EM189" s="1561"/>
      <c r="EN189" s="1561"/>
      <c r="EO189" s="1561"/>
      <c r="EP189" s="1561"/>
      <c r="EQ189" s="1561"/>
      <c r="ER189" s="1561"/>
      <c r="ES189" s="1561"/>
      <c r="ET189" s="1561"/>
      <c r="EU189" s="1561"/>
      <c r="EV189" s="1561"/>
      <c r="EW189" s="1561"/>
      <c r="EX189" s="1561"/>
      <c r="EY189" s="1561"/>
      <c r="EZ189" s="1561"/>
      <c r="FA189" s="1561"/>
      <c r="FB189" s="1561"/>
      <c r="FC189" s="1561"/>
      <c r="FD189" s="1561"/>
      <c r="FE189" s="1561"/>
      <c r="FF189" s="1561"/>
      <c r="FG189" s="1561"/>
      <c r="FH189" s="1561"/>
      <c r="FI189" s="1561"/>
      <c r="FJ189" s="1561"/>
      <c r="FK189" s="1561"/>
      <c r="FL189" s="1561"/>
      <c r="FM189" s="1561"/>
      <c r="FN189" s="1561"/>
      <c r="FO189" s="1561"/>
      <c r="FP189" s="1561"/>
      <c r="FQ189" s="1561"/>
      <c r="FR189" s="1561"/>
      <c r="FS189" s="1561"/>
      <c r="FT189" s="1561"/>
      <c r="FU189" s="1561"/>
      <c r="FV189" s="1561"/>
      <c r="FW189" s="1561"/>
      <c r="FX189" s="1561"/>
      <c r="FY189" s="1561"/>
      <c r="FZ189" s="1561"/>
      <c r="GA189" s="1561"/>
      <c r="GB189" s="1561"/>
      <c r="GC189" s="1561"/>
      <c r="GD189" s="1561"/>
      <c r="GE189" s="1561"/>
      <c r="GF189" s="1561"/>
      <c r="GG189" s="1561"/>
      <c r="GH189" s="1561"/>
      <c r="GI189" s="1561"/>
      <c r="GJ189" s="1561"/>
      <c r="GK189" s="1561"/>
      <c r="GL189" s="1561"/>
      <c r="GM189" s="1561"/>
      <c r="GN189" s="1561"/>
      <c r="GO189" s="1561"/>
      <c r="GP189" s="1561"/>
      <c r="GQ189" s="1561"/>
      <c r="GR189" s="1561"/>
      <c r="GS189" s="1561"/>
      <c r="GT189" s="1561"/>
      <c r="GU189" s="1561"/>
      <c r="GV189" s="1561"/>
      <c r="GW189" s="1561"/>
      <c r="GX189" s="1561"/>
      <c r="GY189" s="1561"/>
      <c r="GZ189" s="1561"/>
      <c r="HA189" s="1561"/>
      <c r="HB189" s="1561"/>
      <c r="HC189" s="1561"/>
      <c r="HD189" s="1561"/>
      <c r="HE189" s="1561"/>
      <c r="HF189" s="1561"/>
      <c r="HG189" s="1561"/>
      <c r="HH189" s="1561"/>
      <c r="HI189" s="1561"/>
      <c r="HJ189" s="1561"/>
      <c r="HK189" s="1561"/>
      <c r="HL189" s="1561"/>
      <c r="HM189" s="1561"/>
      <c r="HN189" s="1561"/>
      <c r="HO189" s="1561"/>
      <c r="HP189" s="1561"/>
      <c r="HQ189" s="1561"/>
      <c r="HR189" s="1561"/>
      <c r="HS189" s="1561"/>
      <c r="HT189" s="1561"/>
      <c r="HU189" s="1561"/>
      <c r="HV189" s="1561"/>
      <c r="HW189" s="1561"/>
      <c r="HX189" s="1561"/>
      <c r="HY189" s="1561"/>
      <c r="HZ189" s="1561"/>
      <c r="IA189" s="1561"/>
      <c r="IB189" s="1561"/>
      <c r="IC189" s="1561"/>
      <c r="ID189" s="1561"/>
      <c r="IE189" s="1561"/>
      <c r="IF189" s="1561"/>
      <c r="IG189" s="1561"/>
      <c r="IH189" s="1561"/>
      <c r="II189" s="1561"/>
      <c r="IJ189" s="1561"/>
      <c r="IK189" s="1561"/>
      <c r="IL189" s="1561"/>
      <c r="IM189" s="1561"/>
      <c r="IN189" s="1561"/>
      <c r="IO189" s="1561"/>
      <c r="IP189" s="1561"/>
      <c r="IQ189" s="1561"/>
      <c r="IR189" s="1561"/>
      <c r="IS189" s="1561"/>
      <c r="IT189" s="1561"/>
      <c r="IU189" s="1561"/>
    </row>
    <row r="190" spans="1:255">
      <c r="A190" s="2183">
        <v>41</v>
      </c>
      <c r="B190" s="1543"/>
      <c r="C190" s="1543"/>
      <c r="D190" s="1543"/>
      <c r="E190" s="1906"/>
      <c r="F190" s="1542"/>
      <c r="G190" s="1543"/>
      <c r="H190" s="1543"/>
      <c r="I190" s="1543"/>
      <c r="J190" s="1543"/>
      <c r="K190" s="1878"/>
      <c r="L190" s="1878"/>
      <c r="M190" s="1917">
        <v>41</v>
      </c>
      <c r="N190" s="1542"/>
      <c r="O190" s="1878"/>
      <c r="P190" s="1878"/>
      <c r="Q190" s="1878"/>
      <c r="R190" s="1878">
        <f t="shared" si="2"/>
        <v>0</v>
      </c>
      <c r="S190" s="1917">
        <v>41</v>
      </c>
      <c r="T190" s="1561"/>
      <c r="U190" s="1561"/>
      <c r="V190" s="1561"/>
      <c r="W190" s="1561"/>
      <c r="X190" s="1561"/>
      <c r="Y190" s="1561"/>
      <c r="Z190" s="1561"/>
      <c r="AA190" s="1561"/>
      <c r="AB190" s="1561"/>
      <c r="AC190" s="1561"/>
      <c r="AD190" s="1561"/>
      <c r="AE190" s="1561"/>
      <c r="AF190" s="1561"/>
      <c r="AG190" s="1561"/>
      <c r="AH190" s="1561"/>
      <c r="AI190" s="1561"/>
      <c r="AJ190" s="1561"/>
      <c r="AK190" s="1561"/>
      <c r="AL190" s="1561"/>
      <c r="AM190" s="1561"/>
      <c r="AN190" s="1561"/>
      <c r="AO190" s="1561"/>
      <c r="AP190" s="1561"/>
      <c r="AQ190" s="1561"/>
      <c r="AR190" s="1561"/>
      <c r="AS190" s="1561"/>
      <c r="AT190" s="1561"/>
      <c r="AU190" s="1561"/>
      <c r="AV190" s="1561"/>
      <c r="AW190" s="1561"/>
      <c r="AX190" s="1561"/>
      <c r="AY190" s="1561"/>
      <c r="AZ190" s="1561"/>
      <c r="BA190" s="1561"/>
      <c r="BB190" s="1561"/>
      <c r="BC190" s="1561"/>
      <c r="BD190" s="1561"/>
      <c r="BE190" s="1561"/>
      <c r="BF190" s="1561"/>
      <c r="BG190" s="1561"/>
      <c r="BH190" s="1561"/>
      <c r="BI190" s="1561"/>
      <c r="BJ190" s="1561"/>
      <c r="BK190" s="1561"/>
      <c r="BL190" s="1561"/>
      <c r="BM190" s="1561"/>
      <c r="BN190" s="1561"/>
      <c r="BO190" s="1561"/>
      <c r="BP190" s="1561"/>
      <c r="BQ190" s="1561"/>
      <c r="BR190" s="1561"/>
      <c r="BS190" s="1561"/>
      <c r="BT190" s="1561"/>
      <c r="BU190" s="1561"/>
      <c r="BV190" s="1561"/>
      <c r="BW190" s="1561"/>
      <c r="BX190" s="1561"/>
      <c r="BY190" s="1561"/>
      <c r="BZ190" s="1561"/>
      <c r="CA190" s="1561"/>
      <c r="CB190" s="1561"/>
      <c r="CC190" s="1561"/>
      <c r="CD190" s="1561"/>
      <c r="CE190" s="1561"/>
      <c r="CF190" s="1561"/>
      <c r="CG190" s="1561"/>
      <c r="CH190" s="1561"/>
      <c r="CI190" s="1561"/>
      <c r="CJ190" s="1561"/>
      <c r="CK190" s="1561"/>
      <c r="CL190" s="1561"/>
      <c r="CM190" s="1561"/>
      <c r="CN190" s="1561"/>
      <c r="CO190" s="1561"/>
      <c r="CP190" s="1561"/>
      <c r="CQ190" s="1561"/>
      <c r="CR190" s="1561"/>
      <c r="CS190" s="1561"/>
      <c r="CT190" s="1561"/>
      <c r="CU190" s="1561"/>
      <c r="CV190" s="1561"/>
      <c r="CW190" s="1561"/>
      <c r="CX190" s="1561"/>
      <c r="CY190" s="1561"/>
      <c r="CZ190" s="1561"/>
      <c r="DA190" s="1561"/>
      <c r="DB190" s="1561"/>
      <c r="DC190" s="1561"/>
      <c r="DD190" s="1561"/>
      <c r="DE190" s="1561"/>
      <c r="DF190" s="1561"/>
      <c r="DG190" s="1561"/>
      <c r="DH190" s="1561"/>
      <c r="DI190" s="1561"/>
      <c r="DJ190" s="1561"/>
      <c r="DK190" s="1561"/>
      <c r="DL190" s="1561"/>
      <c r="DM190" s="1561"/>
      <c r="DN190" s="1561"/>
      <c r="DO190" s="1561"/>
      <c r="DP190" s="1561"/>
      <c r="DQ190" s="1561"/>
      <c r="DR190" s="1561"/>
      <c r="DS190" s="1561"/>
      <c r="DT190" s="1561"/>
      <c r="DU190" s="1561"/>
      <c r="DV190" s="1561"/>
      <c r="DW190" s="1561"/>
      <c r="DX190" s="1561"/>
      <c r="DY190" s="1561"/>
      <c r="DZ190" s="1561"/>
      <c r="EA190" s="1561"/>
      <c r="EB190" s="1561"/>
      <c r="EC190" s="1561"/>
      <c r="ED190" s="1561"/>
      <c r="EE190" s="1561"/>
      <c r="EF190" s="1561"/>
      <c r="EG190" s="1561"/>
      <c r="EH190" s="1561"/>
      <c r="EI190" s="1561"/>
      <c r="EJ190" s="1561"/>
      <c r="EK190" s="1561"/>
      <c r="EL190" s="1561"/>
      <c r="EM190" s="1561"/>
      <c r="EN190" s="1561"/>
      <c r="EO190" s="1561"/>
      <c r="EP190" s="1561"/>
      <c r="EQ190" s="1561"/>
      <c r="ER190" s="1561"/>
      <c r="ES190" s="1561"/>
      <c r="ET190" s="1561"/>
      <c r="EU190" s="1561"/>
      <c r="EV190" s="1561"/>
      <c r="EW190" s="1561"/>
      <c r="EX190" s="1561"/>
      <c r="EY190" s="1561"/>
      <c r="EZ190" s="1561"/>
      <c r="FA190" s="1561"/>
      <c r="FB190" s="1561"/>
      <c r="FC190" s="1561"/>
      <c r="FD190" s="1561"/>
      <c r="FE190" s="1561"/>
      <c r="FF190" s="1561"/>
      <c r="FG190" s="1561"/>
      <c r="FH190" s="1561"/>
      <c r="FI190" s="1561"/>
      <c r="FJ190" s="1561"/>
      <c r="FK190" s="1561"/>
      <c r="FL190" s="1561"/>
      <c r="FM190" s="1561"/>
      <c r="FN190" s="1561"/>
      <c r="FO190" s="1561"/>
      <c r="FP190" s="1561"/>
      <c r="FQ190" s="1561"/>
      <c r="FR190" s="1561"/>
      <c r="FS190" s="1561"/>
      <c r="FT190" s="1561"/>
      <c r="FU190" s="1561"/>
      <c r="FV190" s="1561"/>
      <c r="FW190" s="1561"/>
      <c r="FX190" s="1561"/>
      <c r="FY190" s="1561"/>
      <c r="FZ190" s="1561"/>
      <c r="GA190" s="1561"/>
      <c r="GB190" s="1561"/>
      <c r="GC190" s="1561"/>
      <c r="GD190" s="1561"/>
      <c r="GE190" s="1561"/>
      <c r="GF190" s="1561"/>
      <c r="GG190" s="1561"/>
      <c r="GH190" s="1561"/>
      <c r="GI190" s="1561"/>
      <c r="GJ190" s="1561"/>
      <c r="GK190" s="1561"/>
      <c r="GL190" s="1561"/>
      <c r="GM190" s="1561"/>
      <c r="GN190" s="1561"/>
      <c r="GO190" s="1561"/>
      <c r="GP190" s="1561"/>
      <c r="GQ190" s="1561"/>
      <c r="GR190" s="1561"/>
      <c r="GS190" s="1561"/>
      <c r="GT190" s="1561"/>
      <c r="GU190" s="1561"/>
      <c r="GV190" s="1561"/>
      <c r="GW190" s="1561"/>
      <c r="GX190" s="1561"/>
      <c r="GY190" s="1561"/>
      <c r="GZ190" s="1561"/>
      <c r="HA190" s="1561"/>
      <c r="HB190" s="1561"/>
      <c r="HC190" s="1561"/>
      <c r="HD190" s="1561"/>
      <c r="HE190" s="1561"/>
      <c r="HF190" s="1561"/>
      <c r="HG190" s="1561"/>
      <c r="HH190" s="1561"/>
      <c r="HI190" s="1561"/>
      <c r="HJ190" s="1561"/>
      <c r="HK190" s="1561"/>
      <c r="HL190" s="1561"/>
      <c r="HM190" s="1561"/>
      <c r="HN190" s="1561"/>
      <c r="HO190" s="1561"/>
      <c r="HP190" s="1561"/>
      <c r="HQ190" s="1561"/>
      <c r="HR190" s="1561"/>
      <c r="HS190" s="1561"/>
      <c r="HT190" s="1561"/>
      <c r="HU190" s="1561"/>
      <c r="HV190" s="1561"/>
      <c r="HW190" s="1561"/>
      <c r="HX190" s="1561"/>
      <c r="HY190" s="1561"/>
      <c r="HZ190" s="1561"/>
      <c r="IA190" s="1561"/>
      <c r="IB190" s="1561"/>
      <c r="IC190" s="1561"/>
      <c r="ID190" s="1561"/>
      <c r="IE190" s="1561"/>
      <c r="IF190" s="1561"/>
      <c r="IG190" s="1561"/>
      <c r="IH190" s="1561"/>
      <c r="II190" s="1561"/>
      <c r="IJ190" s="1561"/>
      <c r="IK190" s="1561"/>
      <c r="IL190" s="1561"/>
      <c r="IM190" s="1561"/>
      <c r="IN190" s="1561"/>
      <c r="IO190" s="1561"/>
      <c r="IP190" s="1561"/>
      <c r="IQ190" s="1561"/>
      <c r="IR190" s="1561"/>
      <c r="IS190" s="1561"/>
      <c r="IT190" s="1561"/>
      <c r="IU190" s="1561"/>
    </row>
    <row r="191" spans="1:255">
      <c r="A191" s="2183">
        <v>42</v>
      </c>
      <c r="B191" s="1543"/>
      <c r="C191" s="1543"/>
      <c r="D191" s="1543"/>
      <c r="E191" s="1906"/>
      <c r="F191" s="1542"/>
      <c r="G191" s="1543"/>
      <c r="H191" s="1543"/>
      <c r="I191" s="1543"/>
      <c r="J191" s="1543"/>
      <c r="K191" s="1878"/>
      <c r="L191" s="1878"/>
      <c r="M191" s="1917">
        <v>42</v>
      </c>
      <c r="N191" s="1542"/>
      <c r="O191" s="1878"/>
      <c r="P191" s="1878"/>
      <c r="Q191" s="1878"/>
      <c r="R191" s="1878">
        <f t="shared" si="2"/>
        <v>0</v>
      </c>
      <c r="S191" s="1917">
        <v>42</v>
      </c>
      <c r="T191" s="1561"/>
      <c r="U191" s="1561"/>
      <c r="V191" s="1561"/>
      <c r="W191" s="1561"/>
      <c r="X191" s="1561"/>
      <c r="Y191" s="1561"/>
      <c r="Z191" s="1561"/>
      <c r="AA191" s="1561"/>
      <c r="AB191" s="1561"/>
      <c r="AC191" s="1561"/>
      <c r="AD191" s="1561"/>
      <c r="AE191" s="1561"/>
      <c r="AF191" s="1561"/>
      <c r="AG191" s="1561"/>
      <c r="AH191" s="1561"/>
      <c r="AI191" s="1561"/>
      <c r="AJ191" s="1561"/>
      <c r="AK191" s="1561"/>
      <c r="AL191" s="1561"/>
      <c r="AM191" s="1561"/>
      <c r="AN191" s="1561"/>
      <c r="AO191" s="1561"/>
      <c r="AP191" s="1561"/>
      <c r="AQ191" s="1561"/>
      <c r="AR191" s="1561"/>
      <c r="AS191" s="1561"/>
      <c r="AT191" s="1561"/>
      <c r="AU191" s="1561"/>
      <c r="AV191" s="1561"/>
      <c r="AW191" s="1561"/>
      <c r="AX191" s="1561"/>
      <c r="AY191" s="1561"/>
      <c r="AZ191" s="1561"/>
      <c r="BA191" s="1561"/>
      <c r="BB191" s="1561"/>
      <c r="BC191" s="1561"/>
      <c r="BD191" s="1561"/>
      <c r="BE191" s="1561"/>
      <c r="BF191" s="1561"/>
      <c r="BG191" s="1561"/>
      <c r="BH191" s="1561"/>
      <c r="BI191" s="1561"/>
      <c r="BJ191" s="1561"/>
      <c r="BK191" s="1561"/>
      <c r="BL191" s="1561"/>
      <c r="BM191" s="1561"/>
      <c r="BN191" s="1561"/>
      <c r="BO191" s="1561"/>
      <c r="BP191" s="1561"/>
      <c r="BQ191" s="1561"/>
      <c r="BR191" s="1561"/>
      <c r="BS191" s="1561"/>
      <c r="BT191" s="1561"/>
      <c r="BU191" s="1561"/>
      <c r="BV191" s="1561"/>
      <c r="BW191" s="1561"/>
      <c r="BX191" s="1561"/>
      <c r="BY191" s="1561"/>
      <c r="BZ191" s="1561"/>
      <c r="CA191" s="1561"/>
      <c r="CB191" s="1561"/>
      <c r="CC191" s="1561"/>
      <c r="CD191" s="1561"/>
      <c r="CE191" s="1561"/>
      <c r="CF191" s="1561"/>
      <c r="CG191" s="1561"/>
      <c r="CH191" s="1561"/>
      <c r="CI191" s="1561"/>
      <c r="CJ191" s="1561"/>
      <c r="CK191" s="1561"/>
      <c r="CL191" s="1561"/>
      <c r="CM191" s="1561"/>
      <c r="CN191" s="1561"/>
      <c r="CO191" s="1561"/>
      <c r="CP191" s="1561"/>
      <c r="CQ191" s="1561"/>
      <c r="CR191" s="1561"/>
      <c r="CS191" s="1561"/>
      <c r="CT191" s="1561"/>
      <c r="CU191" s="1561"/>
      <c r="CV191" s="1561"/>
      <c r="CW191" s="1561"/>
      <c r="CX191" s="1561"/>
      <c r="CY191" s="1561"/>
      <c r="CZ191" s="1561"/>
      <c r="DA191" s="1561"/>
      <c r="DB191" s="1561"/>
      <c r="DC191" s="1561"/>
      <c r="DD191" s="1561"/>
      <c r="DE191" s="1561"/>
      <c r="DF191" s="1561"/>
      <c r="DG191" s="1561"/>
      <c r="DH191" s="1561"/>
      <c r="DI191" s="1561"/>
      <c r="DJ191" s="1561"/>
      <c r="DK191" s="1561"/>
      <c r="DL191" s="1561"/>
      <c r="DM191" s="1561"/>
      <c r="DN191" s="1561"/>
      <c r="DO191" s="1561"/>
      <c r="DP191" s="1561"/>
      <c r="DQ191" s="1561"/>
      <c r="DR191" s="1561"/>
      <c r="DS191" s="1561"/>
      <c r="DT191" s="1561"/>
      <c r="DU191" s="1561"/>
      <c r="DV191" s="1561"/>
      <c r="DW191" s="1561"/>
      <c r="DX191" s="1561"/>
      <c r="DY191" s="1561"/>
      <c r="DZ191" s="1561"/>
      <c r="EA191" s="1561"/>
      <c r="EB191" s="1561"/>
      <c r="EC191" s="1561"/>
      <c r="ED191" s="1561"/>
      <c r="EE191" s="1561"/>
      <c r="EF191" s="1561"/>
      <c r="EG191" s="1561"/>
      <c r="EH191" s="1561"/>
      <c r="EI191" s="1561"/>
      <c r="EJ191" s="1561"/>
      <c r="EK191" s="1561"/>
      <c r="EL191" s="1561"/>
      <c r="EM191" s="1561"/>
      <c r="EN191" s="1561"/>
      <c r="EO191" s="1561"/>
      <c r="EP191" s="1561"/>
      <c r="EQ191" s="1561"/>
      <c r="ER191" s="1561"/>
      <c r="ES191" s="1561"/>
      <c r="ET191" s="1561"/>
      <c r="EU191" s="1561"/>
      <c r="EV191" s="1561"/>
      <c r="EW191" s="1561"/>
      <c r="EX191" s="1561"/>
      <c r="EY191" s="1561"/>
      <c r="EZ191" s="1561"/>
      <c r="FA191" s="1561"/>
      <c r="FB191" s="1561"/>
      <c r="FC191" s="1561"/>
      <c r="FD191" s="1561"/>
      <c r="FE191" s="1561"/>
      <c r="FF191" s="1561"/>
      <c r="FG191" s="1561"/>
      <c r="FH191" s="1561"/>
      <c r="FI191" s="1561"/>
      <c r="FJ191" s="1561"/>
      <c r="FK191" s="1561"/>
      <c r="FL191" s="1561"/>
      <c r="FM191" s="1561"/>
      <c r="FN191" s="1561"/>
      <c r="FO191" s="1561"/>
      <c r="FP191" s="1561"/>
      <c r="FQ191" s="1561"/>
      <c r="FR191" s="1561"/>
      <c r="FS191" s="1561"/>
      <c r="FT191" s="1561"/>
      <c r="FU191" s="1561"/>
      <c r="FV191" s="1561"/>
      <c r="FW191" s="1561"/>
      <c r="FX191" s="1561"/>
      <c r="FY191" s="1561"/>
      <c r="FZ191" s="1561"/>
      <c r="GA191" s="1561"/>
      <c r="GB191" s="1561"/>
      <c r="GC191" s="1561"/>
      <c r="GD191" s="1561"/>
      <c r="GE191" s="1561"/>
      <c r="GF191" s="1561"/>
      <c r="GG191" s="1561"/>
      <c r="GH191" s="1561"/>
      <c r="GI191" s="1561"/>
      <c r="GJ191" s="1561"/>
      <c r="GK191" s="1561"/>
      <c r="GL191" s="1561"/>
      <c r="GM191" s="1561"/>
      <c r="GN191" s="1561"/>
      <c r="GO191" s="1561"/>
      <c r="GP191" s="1561"/>
      <c r="GQ191" s="1561"/>
      <c r="GR191" s="1561"/>
      <c r="GS191" s="1561"/>
      <c r="GT191" s="1561"/>
      <c r="GU191" s="1561"/>
      <c r="GV191" s="1561"/>
      <c r="GW191" s="1561"/>
      <c r="GX191" s="1561"/>
      <c r="GY191" s="1561"/>
      <c r="GZ191" s="1561"/>
      <c r="HA191" s="1561"/>
      <c r="HB191" s="1561"/>
      <c r="HC191" s="1561"/>
      <c r="HD191" s="1561"/>
      <c r="HE191" s="1561"/>
      <c r="HF191" s="1561"/>
      <c r="HG191" s="1561"/>
      <c r="HH191" s="1561"/>
      <c r="HI191" s="1561"/>
      <c r="HJ191" s="1561"/>
      <c r="HK191" s="1561"/>
      <c r="HL191" s="1561"/>
      <c r="HM191" s="1561"/>
      <c r="HN191" s="1561"/>
      <c r="HO191" s="1561"/>
      <c r="HP191" s="1561"/>
      <c r="HQ191" s="1561"/>
      <c r="HR191" s="1561"/>
      <c r="HS191" s="1561"/>
      <c r="HT191" s="1561"/>
      <c r="HU191" s="1561"/>
      <c r="HV191" s="1561"/>
      <c r="HW191" s="1561"/>
      <c r="HX191" s="1561"/>
      <c r="HY191" s="1561"/>
      <c r="HZ191" s="1561"/>
      <c r="IA191" s="1561"/>
      <c r="IB191" s="1561"/>
      <c r="IC191" s="1561"/>
      <c r="ID191" s="1561"/>
      <c r="IE191" s="1561"/>
      <c r="IF191" s="1561"/>
      <c r="IG191" s="1561"/>
      <c r="IH191" s="1561"/>
      <c r="II191" s="1561"/>
      <c r="IJ191" s="1561"/>
      <c r="IK191" s="1561"/>
      <c r="IL191" s="1561"/>
      <c r="IM191" s="1561"/>
      <c r="IN191" s="1561"/>
      <c r="IO191" s="1561"/>
      <c r="IP191" s="1561"/>
      <c r="IQ191" s="1561"/>
      <c r="IR191" s="1561"/>
      <c r="IS191" s="1561"/>
      <c r="IT191" s="1561"/>
      <c r="IU191" s="1561"/>
    </row>
    <row r="192" spans="1:255">
      <c r="A192" s="2183">
        <v>43</v>
      </c>
      <c r="B192" s="1543"/>
      <c r="C192" s="1543"/>
      <c r="D192" s="1543"/>
      <c r="E192" s="1906"/>
      <c r="F192" s="1542"/>
      <c r="G192" s="1543"/>
      <c r="H192" s="1543"/>
      <c r="I192" s="1543"/>
      <c r="J192" s="1543"/>
      <c r="K192" s="1878"/>
      <c r="L192" s="1878"/>
      <c r="M192" s="1917">
        <v>43</v>
      </c>
      <c r="N192" s="1542"/>
      <c r="O192" s="1878"/>
      <c r="P192" s="1878"/>
      <c r="Q192" s="1878"/>
      <c r="R192" s="1878">
        <f t="shared" si="2"/>
        <v>0</v>
      </c>
      <c r="S192" s="1917">
        <v>43</v>
      </c>
      <c r="T192" s="1561"/>
      <c r="U192" s="1561"/>
      <c r="V192" s="1561"/>
      <c r="W192" s="1561"/>
      <c r="X192" s="1561"/>
      <c r="Y192" s="1561"/>
      <c r="Z192" s="1561"/>
      <c r="AA192" s="1561"/>
      <c r="AB192" s="1561"/>
      <c r="AC192" s="1561"/>
      <c r="AD192" s="1561"/>
      <c r="AE192" s="1561"/>
      <c r="AF192" s="1561"/>
      <c r="AG192" s="1561"/>
      <c r="AH192" s="1561"/>
      <c r="AI192" s="1561"/>
      <c r="AJ192" s="1561"/>
      <c r="AK192" s="1561"/>
      <c r="AL192" s="1561"/>
      <c r="AM192" s="1561"/>
      <c r="AN192" s="1561"/>
      <c r="AO192" s="1561"/>
      <c r="AP192" s="1561"/>
      <c r="AQ192" s="1561"/>
      <c r="AR192" s="1561"/>
      <c r="AS192" s="1561"/>
      <c r="AT192" s="1561"/>
      <c r="AU192" s="1561"/>
      <c r="AV192" s="1561"/>
      <c r="AW192" s="1561"/>
      <c r="AX192" s="1561"/>
      <c r="AY192" s="1561"/>
      <c r="AZ192" s="1561"/>
      <c r="BA192" s="1561"/>
      <c r="BB192" s="1561"/>
      <c r="BC192" s="1561"/>
      <c r="BD192" s="1561"/>
      <c r="BE192" s="1561"/>
      <c r="BF192" s="1561"/>
      <c r="BG192" s="1561"/>
      <c r="BH192" s="1561"/>
      <c r="BI192" s="1561"/>
      <c r="BJ192" s="1561"/>
      <c r="BK192" s="1561"/>
      <c r="BL192" s="1561"/>
      <c r="BM192" s="1561"/>
      <c r="BN192" s="1561"/>
      <c r="BO192" s="1561"/>
      <c r="BP192" s="1561"/>
      <c r="BQ192" s="1561"/>
      <c r="BR192" s="1561"/>
      <c r="BS192" s="1561"/>
      <c r="BT192" s="1561"/>
      <c r="BU192" s="1561"/>
      <c r="BV192" s="1561"/>
      <c r="BW192" s="1561"/>
      <c r="BX192" s="1561"/>
      <c r="BY192" s="1561"/>
      <c r="BZ192" s="1561"/>
      <c r="CA192" s="1561"/>
      <c r="CB192" s="1561"/>
      <c r="CC192" s="1561"/>
      <c r="CD192" s="1561"/>
      <c r="CE192" s="1561"/>
      <c r="CF192" s="1561"/>
      <c r="CG192" s="1561"/>
      <c r="CH192" s="1561"/>
      <c r="CI192" s="1561"/>
      <c r="CJ192" s="1561"/>
      <c r="CK192" s="1561"/>
      <c r="CL192" s="1561"/>
      <c r="CM192" s="1561"/>
      <c r="CN192" s="1561"/>
      <c r="CO192" s="1561"/>
      <c r="CP192" s="1561"/>
      <c r="CQ192" s="1561"/>
      <c r="CR192" s="1561"/>
      <c r="CS192" s="1561"/>
      <c r="CT192" s="1561"/>
      <c r="CU192" s="1561"/>
      <c r="CV192" s="1561"/>
      <c r="CW192" s="1561"/>
      <c r="CX192" s="1561"/>
      <c r="CY192" s="1561"/>
      <c r="CZ192" s="1561"/>
      <c r="DA192" s="1561"/>
      <c r="DB192" s="1561"/>
      <c r="DC192" s="1561"/>
      <c r="DD192" s="1561"/>
      <c r="DE192" s="1561"/>
      <c r="DF192" s="1561"/>
      <c r="DG192" s="1561"/>
      <c r="DH192" s="1561"/>
      <c r="DI192" s="1561"/>
      <c r="DJ192" s="1561"/>
      <c r="DK192" s="1561"/>
      <c r="DL192" s="1561"/>
      <c r="DM192" s="1561"/>
      <c r="DN192" s="1561"/>
      <c r="DO192" s="1561"/>
      <c r="DP192" s="1561"/>
      <c r="DQ192" s="1561"/>
      <c r="DR192" s="1561"/>
      <c r="DS192" s="1561"/>
      <c r="DT192" s="1561"/>
      <c r="DU192" s="1561"/>
      <c r="DV192" s="1561"/>
      <c r="DW192" s="1561"/>
      <c r="DX192" s="1561"/>
      <c r="DY192" s="1561"/>
      <c r="DZ192" s="1561"/>
      <c r="EA192" s="1561"/>
      <c r="EB192" s="1561"/>
      <c r="EC192" s="1561"/>
      <c r="ED192" s="1561"/>
      <c r="EE192" s="1561"/>
      <c r="EF192" s="1561"/>
      <c r="EG192" s="1561"/>
      <c r="EH192" s="1561"/>
      <c r="EI192" s="1561"/>
      <c r="EJ192" s="1561"/>
      <c r="EK192" s="1561"/>
      <c r="EL192" s="1561"/>
      <c r="EM192" s="1561"/>
      <c r="EN192" s="1561"/>
      <c r="EO192" s="1561"/>
      <c r="EP192" s="1561"/>
      <c r="EQ192" s="1561"/>
      <c r="ER192" s="1561"/>
      <c r="ES192" s="1561"/>
      <c r="ET192" s="1561"/>
      <c r="EU192" s="1561"/>
      <c r="EV192" s="1561"/>
      <c r="EW192" s="1561"/>
      <c r="EX192" s="1561"/>
      <c r="EY192" s="1561"/>
      <c r="EZ192" s="1561"/>
      <c r="FA192" s="1561"/>
      <c r="FB192" s="1561"/>
      <c r="FC192" s="1561"/>
      <c r="FD192" s="1561"/>
      <c r="FE192" s="1561"/>
      <c r="FF192" s="1561"/>
      <c r="FG192" s="1561"/>
      <c r="FH192" s="1561"/>
      <c r="FI192" s="1561"/>
      <c r="FJ192" s="1561"/>
      <c r="FK192" s="1561"/>
      <c r="FL192" s="1561"/>
      <c r="FM192" s="1561"/>
      <c r="FN192" s="1561"/>
      <c r="FO192" s="1561"/>
      <c r="FP192" s="1561"/>
      <c r="FQ192" s="1561"/>
      <c r="FR192" s="1561"/>
      <c r="FS192" s="1561"/>
      <c r="FT192" s="1561"/>
      <c r="FU192" s="1561"/>
      <c r="FV192" s="1561"/>
      <c r="FW192" s="1561"/>
      <c r="FX192" s="1561"/>
      <c r="FY192" s="1561"/>
      <c r="FZ192" s="1561"/>
      <c r="GA192" s="1561"/>
      <c r="GB192" s="1561"/>
      <c r="GC192" s="1561"/>
      <c r="GD192" s="1561"/>
      <c r="GE192" s="1561"/>
      <c r="GF192" s="1561"/>
      <c r="GG192" s="1561"/>
      <c r="GH192" s="1561"/>
      <c r="GI192" s="1561"/>
      <c r="GJ192" s="1561"/>
      <c r="GK192" s="1561"/>
      <c r="GL192" s="1561"/>
      <c r="GM192" s="1561"/>
      <c r="GN192" s="1561"/>
      <c r="GO192" s="1561"/>
      <c r="GP192" s="1561"/>
      <c r="GQ192" s="1561"/>
      <c r="GR192" s="1561"/>
      <c r="GS192" s="1561"/>
      <c r="GT192" s="1561"/>
      <c r="GU192" s="1561"/>
      <c r="GV192" s="1561"/>
      <c r="GW192" s="1561"/>
      <c r="GX192" s="1561"/>
      <c r="GY192" s="1561"/>
      <c r="GZ192" s="1561"/>
      <c r="HA192" s="1561"/>
      <c r="HB192" s="1561"/>
      <c r="HC192" s="1561"/>
      <c r="HD192" s="1561"/>
      <c r="HE192" s="1561"/>
      <c r="HF192" s="1561"/>
      <c r="HG192" s="1561"/>
      <c r="HH192" s="1561"/>
      <c r="HI192" s="1561"/>
      <c r="HJ192" s="1561"/>
      <c r="HK192" s="1561"/>
      <c r="HL192" s="1561"/>
      <c r="HM192" s="1561"/>
      <c r="HN192" s="1561"/>
      <c r="HO192" s="1561"/>
      <c r="HP192" s="1561"/>
      <c r="HQ192" s="1561"/>
      <c r="HR192" s="1561"/>
      <c r="HS192" s="1561"/>
      <c r="HT192" s="1561"/>
      <c r="HU192" s="1561"/>
      <c r="HV192" s="1561"/>
      <c r="HW192" s="1561"/>
      <c r="HX192" s="1561"/>
      <c r="HY192" s="1561"/>
      <c r="HZ192" s="1561"/>
      <c r="IA192" s="1561"/>
      <c r="IB192" s="1561"/>
      <c r="IC192" s="1561"/>
      <c r="ID192" s="1561"/>
      <c r="IE192" s="1561"/>
      <c r="IF192" s="1561"/>
      <c r="IG192" s="1561"/>
      <c r="IH192" s="1561"/>
      <c r="II192" s="1561"/>
      <c r="IJ192" s="1561"/>
      <c r="IK192" s="1561"/>
      <c r="IL192" s="1561"/>
      <c r="IM192" s="1561"/>
      <c r="IN192" s="1561"/>
      <c r="IO192" s="1561"/>
      <c r="IP192" s="1561"/>
      <c r="IQ192" s="1561"/>
      <c r="IR192" s="1561"/>
      <c r="IS192" s="1561"/>
      <c r="IT192" s="1561"/>
      <c r="IU192" s="1561"/>
    </row>
    <row r="193" spans="1:255">
      <c r="A193" s="2183">
        <v>44</v>
      </c>
      <c r="B193" s="1543"/>
      <c r="C193" s="1543"/>
      <c r="D193" s="1543"/>
      <c r="E193" s="1906"/>
      <c r="F193" s="1542"/>
      <c r="G193" s="1543"/>
      <c r="H193" s="1543"/>
      <c r="I193" s="1543"/>
      <c r="J193" s="1543"/>
      <c r="K193" s="1878"/>
      <c r="L193" s="1878"/>
      <c r="M193" s="1917">
        <v>44</v>
      </c>
      <c r="N193" s="1542"/>
      <c r="O193" s="1878"/>
      <c r="P193" s="1878"/>
      <c r="Q193" s="1878"/>
      <c r="R193" s="1878">
        <f t="shared" si="2"/>
        <v>0</v>
      </c>
      <c r="S193" s="1917">
        <v>44</v>
      </c>
      <c r="T193" s="1561"/>
      <c r="U193" s="1561"/>
      <c r="V193" s="1561"/>
      <c r="W193" s="1561"/>
      <c r="X193" s="1561"/>
      <c r="Y193" s="1561"/>
      <c r="Z193" s="1561"/>
      <c r="AA193" s="1561"/>
      <c r="AB193" s="1561"/>
      <c r="AC193" s="1561"/>
      <c r="AD193" s="1561"/>
      <c r="AE193" s="1561"/>
      <c r="AF193" s="1561"/>
      <c r="AG193" s="1561"/>
      <c r="AH193" s="1561"/>
      <c r="AI193" s="1561"/>
      <c r="AJ193" s="1561"/>
      <c r="AK193" s="1561"/>
      <c r="AL193" s="1561"/>
      <c r="AM193" s="1561"/>
      <c r="AN193" s="1561"/>
      <c r="AO193" s="1561"/>
      <c r="AP193" s="1561"/>
      <c r="AQ193" s="1561"/>
      <c r="AR193" s="1561"/>
      <c r="AS193" s="1561"/>
      <c r="AT193" s="1561"/>
      <c r="AU193" s="1561"/>
      <c r="AV193" s="1561"/>
      <c r="AW193" s="1561"/>
      <c r="AX193" s="1561"/>
      <c r="AY193" s="1561"/>
      <c r="AZ193" s="1561"/>
      <c r="BA193" s="1561"/>
      <c r="BB193" s="1561"/>
      <c r="BC193" s="1561"/>
      <c r="BD193" s="1561"/>
      <c r="BE193" s="1561"/>
      <c r="BF193" s="1561"/>
      <c r="BG193" s="1561"/>
      <c r="BH193" s="1561"/>
      <c r="BI193" s="1561"/>
      <c r="BJ193" s="1561"/>
      <c r="BK193" s="1561"/>
      <c r="BL193" s="1561"/>
      <c r="BM193" s="1561"/>
      <c r="BN193" s="1561"/>
      <c r="BO193" s="1561"/>
      <c r="BP193" s="1561"/>
      <c r="BQ193" s="1561"/>
      <c r="BR193" s="1561"/>
      <c r="BS193" s="1561"/>
      <c r="BT193" s="1561"/>
      <c r="BU193" s="1561"/>
      <c r="BV193" s="1561"/>
      <c r="BW193" s="1561"/>
      <c r="BX193" s="1561"/>
      <c r="BY193" s="1561"/>
      <c r="BZ193" s="1561"/>
      <c r="CA193" s="1561"/>
      <c r="CB193" s="1561"/>
      <c r="CC193" s="1561"/>
      <c r="CD193" s="1561"/>
      <c r="CE193" s="1561"/>
      <c r="CF193" s="1561"/>
      <c r="CG193" s="1561"/>
      <c r="CH193" s="1561"/>
      <c r="CI193" s="1561"/>
      <c r="CJ193" s="1561"/>
      <c r="CK193" s="1561"/>
      <c r="CL193" s="1561"/>
      <c r="CM193" s="1561"/>
      <c r="CN193" s="1561"/>
      <c r="CO193" s="1561"/>
      <c r="CP193" s="1561"/>
      <c r="CQ193" s="1561"/>
      <c r="CR193" s="1561"/>
      <c r="CS193" s="1561"/>
      <c r="CT193" s="1561"/>
      <c r="CU193" s="1561"/>
      <c r="CV193" s="1561"/>
      <c r="CW193" s="1561"/>
      <c r="CX193" s="1561"/>
      <c r="CY193" s="1561"/>
      <c r="CZ193" s="1561"/>
      <c r="DA193" s="1561"/>
      <c r="DB193" s="1561"/>
      <c r="DC193" s="1561"/>
      <c r="DD193" s="1561"/>
      <c r="DE193" s="1561"/>
      <c r="DF193" s="1561"/>
      <c r="DG193" s="1561"/>
      <c r="DH193" s="1561"/>
      <c r="DI193" s="1561"/>
      <c r="DJ193" s="1561"/>
      <c r="DK193" s="1561"/>
      <c r="DL193" s="1561"/>
      <c r="DM193" s="1561"/>
      <c r="DN193" s="1561"/>
      <c r="DO193" s="1561"/>
      <c r="DP193" s="1561"/>
      <c r="DQ193" s="1561"/>
      <c r="DR193" s="1561"/>
      <c r="DS193" s="1561"/>
      <c r="DT193" s="1561"/>
      <c r="DU193" s="1561"/>
      <c r="DV193" s="1561"/>
      <c r="DW193" s="1561"/>
      <c r="DX193" s="1561"/>
      <c r="DY193" s="1561"/>
      <c r="DZ193" s="1561"/>
      <c r="EA193" s="1561"/>
      <c r="EB193" s="1561"/>
      <c r="EC193" s="1561"/>
      <c r="ED193" s="1561"/>
      <c r="EE193" s="1561"/>
      <c r="EF193" s="1561"/>
      <c r="EG193" s="1561"/>
      <c r="EH193" s="1561"/>
      <c r="EI193" s="1561"/>
      <c r="EJ193" s="1561"/>
      <c r="EK193" s="1561"/>
      <c r="EL193" s="1561"/>
      <c r="EM193" s="1561"/>
      <c r="EN193" s="1561"/>
      <c r="EO193" s="1561"/>
      <c r="EP193" s="1561"/>
      <c r="EQ193" s="1561"/>
      <c r="ER193" s="1561"/>
      <c r="ES193" s="1561"/>
      <c r="ET193" s="1561"/>
      <c r="EU193" s="1561"/>
      <c r="EV193" s="1561"/>
      <c r="EW193" s="1561"/>
      <c r="EX193" s="1561"/>
      <c r="EY193" s="1561"/>
      <c r="EZ193" s="1561"/>
      <c r="FA193" s="1561"/>
      <c r="FB193" s="1561"/>
      <c r="FC193" s="1561"/>
      <c r="FD193" s="1561"/>
      <c r="FE193" s="1561"/>
      <c r="FF193" s="1561"/>
      <c r="FG193" s="1561"/>
      <c r="FH193" s="1561"/>
      <c r="FI193" s="1561"/>
      <c r="FJ193" s="1561"/>
      <c r="FK193" s="1561"/>
      <c r="FL193" s="1561"/>
      <c r="FM193" s="1561"/>
      <c r="FN193" s="1561"/>
      <c r="FO193" s="1561"/>
      <c r="FP193" s="1561"/>
      <c r="FQ193" s="1561"/>
      <c r="FR193" s="1561"/>
      <c r="FS193" s="1561"/>
      <c r="FT193" s="1561"/>
      <c r="FU193" s="1561"/>
      <c r="FV193" s="1561"/>
      <c r="FW193" s="1561"/>
      <c r="FX193" s="1561"/>
      <c r="FY193" s="1561"/>
      <c r="FZ193" s="1561"/>
      <c r="GA193" s="1561"/>
      <c r="GB193" s="1561"/>
      <c r="GC193" s="1561"/>
      <c r="GD193" s="1561"/>
      <c r="GE193" s="1561"/>
      <c r="GF193" s="1561"/>
      <c r="GG193" s="1561"/>
      <c r="GH193" s="1561"/>
      <c r="GI193" s="1561"/>
      <c r="GJ193" s="1561"/>
      <c r="GK193" s="1561"/>
      <c r="GL193" s="1561"/>
      <c r="GM193" s="1561"/>
      <c r="GN193" s="1561"/>
      <c r="GO193" s="1561"/>
      <c r="GP193" s="1561"/>
      <c r="GQ193" s="1561"/>
      <c r="GR193" s="1561"/>
      <c r="GS193" s="1561"/>
      <c r="GT193" s="1561"/>
      <c r="GU193" s="1561"/>
      <c r="GV193" s="1561"/>
      <c r="GW193" s="1561"/>
      <c r="GX193" s="1561"/>
      <c r="GY193" s="1561"/>
      <c r="GZ193" s="1561"/>
      <c r="HA193" s="1561"/>
      <c r="HB193" s="1561"/>
      <c r="HC193" s="1561"/>
      <c r="HD193" s="1561"/>
      <c r="HE193" s="1561"/>
      <c r="HF193" s="1561"/>
      <c r="HG193" s="1561"/>
      <c r="HH193" s="1561"/>
      <c r="HI193" s="1561"/>
      <c r="HJ193" s="1561"/>
      <c r="HK193" s="1561"/>
      <c r="HL193" s="1561"/>
      <c r="HM193" s="1561"/>
      <c r="HN193" s="1561"/>
      <c r="HO193" s="1561"/>
      <c r="HP193" s="1561"/>
      <c r="HQ193" s="1561"/>
      <c r="HR193" s="1561"/>
      <c r="HS193" s="1561"/>
      <c r="HT193" s="1561"/>
      <c r="HU193" s="1561"/>
      <c r="HV193" s="1561"/>
      <c r="HW193" s="1561"/>
      <c r="HX193" s="1561"/>
      <c r="HY193" s="1561"/>
      <c r="HZ193" s="1561"/>
      <c r="IA193" s="1561"/>
      <c r="IB193" s="1561"/>
      <c r="IC193" s="1561"/>
      <c r="ID193" s="1561"/>
      <c r="IE193" s="1561"/>
      <c r="IF193" s="1561"/>
      <c r="IG193" s="1561"/>
      <c r="IH193" s="1561"/>
      <c r="II193" s="1561"/>
      <c r="IJ193" s="1561"/>
      <c r="IK193" s="1561"/>
      <c r="IL193" s="1561"/>
      <c r="IM193" s="1561"/>
      <c r="IN193" s="1561"/>
      <c r="IO193" s="1561"/>
      <c r="IP193" s="1561"/>
      <c r="IQ193" s="1561"/>
      <c r="IR193" s="1561"/>
      <c r="IS193" s="1561"/>
      <c r="IT193" s="1561"/>
      <c r="IU193" s="1561"/>
    </row>
    <row r="194" spans="1:255">
      <c r="A194" s="2183">
        <v>45</v>
      </c>
      <c r="B194" s="1543"/>
      <c r="C194" s="1543"/>
      <c r="D194" s="1543"/>
      <c r="E194" s="1906"/>
      <c r="F194" s="1542"/>
      <c r="G194" s="1543"/>
      <c r="H194" s="1543"/>
      <c r="I194" s="1543"/>
      <c r="J194" s="1543"/>
      <c r="K194" s="1878"/>
      <c r="L194" s="1878"/>
      <c r="M194" s="1917">
        <v>45</v>
      </c>
      <c r="N194" s="1542"/>
      <c r="O194" s="1878"/>
      <c r="P194" s="1878"/>
      <c r="Q194" s="1878"/>
      <c r="R194" s="1878">
        <f t="shared" si="2"/>
        <v>0</v>
      </c>
      <c r="S194" s="1917">
        <v>45</v>
      </c>
      <c r="T194" s="1561"/>
      <c r="U194" s="1561"/>
      <c r="V194" s="1561"/>
      <c r="W194" s="1561"/>
      <c r="X194" s="1561"/>
      <c r="Y194" s="1561"/>
      <c r="Z194" s="1561"/>
      <c r="AA194" s="1561"/>
      <c r="AB194" s="1561"/>
      <c r="AC194" s="1561"/>
      <c r="AD194" s="1561"/>
      <c r="AE194" s="1561"/>
      <c r="AF194" s="1561"/>
      <c r="AG194" s="1561"/>
      <c r="AH194" s="1561"/>
      <c r="AI194" s="1561"/>
      <c r="AJ194" s="1561"/>
      <c r="AK194" s="1561"/>
      <c r="AL194" s="1561"/>
      <c r="AM194" s="1561"/>
      <c r="AN194" s="1561"/>
      <c r="AO194" s="1561"/>
      <c r="AP194" s="1561"/>
      <c r="AQ194" s="1561"/>
      <c r="AR194" s="1561"/>
      <c r="AS194" s="1561"/>
      <c r="AT194" s="1561"/>
      <c r="AU194" s="1561"/>
      <c r="AV194" s="1561"/>
      <c r="AW194" s="1561"/>
      <c r="AX194" s="1561"/>
      <c r="AY194" s="1561"/>
      <c r="AZ194" s="1561"/>
      <c r="BA194" s="1561"/>
      <c r="BB194" s="1561"/>
      <c r="BC194" s="1561"/>
      <c r="BD194" s="1561"/>
      <c r="BE194" s="1561"/>
      <c r="BF194" s="1561"/>
      <c r="BG194" s="1561"/>
      <c r="BH194" s="1561"/>
      <c r="BI194" s="1561"/>
      <c r="BJ194" s="1561"/>
      <c r="BK194" s="1561"/>
      <c r="BL194" s="1561"/>
      <c r="BM194" s="1561"/>
      <c r="BN194" s="1561"/>
      <c r="BO194" s="1561"/>
      <c r="BP194" s="1561"/>
      <c r="BQ194" s="1561"/>
      <c r="BR194" s="1561"/>
      <c r="BS194" s="1561"/>
      <c r="BT194" s="1561"/>
      <c r="BU194" s="1561"/>
      <c r="BV194" s="1561"/>
      <c r="BW194" s="1561"/>
      <c r="BX194" s="1561"/>
      <c r="BY194" s="1561"/>
      <c r="BZ194" s="1561"/>
      <c r="CA194" s="1561"/>
      <c r="CB194" s="1561"/>
      <c r="CC194" s="1561"/>
      <c r="CD194" s="1561"/>
      <c r="CE194" s="1561"/>
      <c r="CF194" s="1561"/>
      <c r="CG194" s="1561"/>
      <c r="CH194" s="1561"/>
      <c r="CI194" s="1561"/>
      <c r="CJ194" s="1561"/>
      <c r="CK194" s="1561"/>
      <c r="CL194" s="1561"/>
      <c r="CM194" s="1561"/>
      <c r="CN194" s="1561"/>
      <c r="CO194" s="1561"/>
      <c r="CP194" s="1561"/>
      <c r="CQ194" s="1561"/>
      <c r="CR194" s="1561"/>
      <c r="CS194" s="1561"/>
      <c r="CT194" s="1561"/>
      <c r="CU194" s="1561"/>
      <c r="CV194" s="1561"/>
      <c r="CW194" s="1561"/>
      <c r="CX194" s="1561"/>
      <c r="CY194" s="1561"/>
      <c r="CZ194" s="1561"/>
      <c r="DA194" s="1561"/>
      <c r="DB194" s="1561"/>
      <c r="DC194" s="1561"/>
      <c r="DD194" s="1561"/>
      <c r="DE194" s="1561"/>
      <c r="DF194" s="1561"/>
      <c r="DG194" s="1561"/>
      <c r="DH194" s="1561"/>
      <c r="DI194" s="1561"/>
      <c r="DJ194" s="1561"/>
      <c r="DK194" s="1561"/>
      <c r="DL194" s="1561"/>
      <c r="DM194" s="1561"/>
      <c r="DN194" s="1561"/>
      <c r="DO194" s="1561"/>
      <c r="DP194" s="1561"/>
      <c r="DQ194" s="1561"/>
      <c r="DR194" s="1561"/>
      <c r="DS194" s="1561"/>
      <c r="DT194" s="1561"/>
      <c r="DU194" s="1561"/>
      <c r="DV194" s="1561"/>
      <c r="DW194" s="1561"/>
      <c r="DX194" s="1561"/>
      <c r="DY194" s="1561"/>
      <c r="DZ194" s="1561"/>
      <c r="EA194" s="1561"/>
      <c r="EB194" s="1561"/>
      <c r="EC194" s="1561"/>
      <c r="ED194" s="1561"/>
      <c r="EE194" s="1561"/>
      <c r="EF194" s="1561"/>
      <c r="EG194" s="1561"/>
      <c r="EH194" s="1561"/>
      <c r="EI194" s="1561"/>
      <c r="EJ194" s="1561"/>
      <c r="EK194" s="1561"/>
      <c r="EL194" s="1561"/>
      <c r="EM194" s="1561"/>
      <c r="EN194" s="1561"/>
      <c r="EO194" s="1561"/>
      <c r="EP194" s="1561"/>
      <c r="EQ194" s="1561"/>
      <c r="ER194" s="1561"/>
      <c r="ES194" s="1561"/>
      <c r="ET194" s="1561"/>
      <c r="EU194" s="1561"/>
      <c r="EV194" s="1561"/>
      <c r="EW194" s="1561"/>
      <c r="EX194" s="1561"/>
      <c r="EY194" s="1561"/>
      <c r="EZ194" s="1561"/>
      <c r="FA194" s="1561"/>
      <c r="FB194" s="1561"/>
      <c r="FC194" s="1561"/>
      <c r="FD194" s="1561"/>
      <c r="FE194" s="1561"/>
      <c r="FF194" s="1561"/>
      <c r="FG194" s="1561"/>
      <c r="FH194" s="1561"/>
      <c r="FI194" s="1561"/>
      <c r="FJ194" s="1561"/>
      <c r="FK194" s="1561"/>
      <c r="FL194" s="1561"/>
      <c r="FM194" s="1561"/>
      <c r="FN194" s="1561"/>
      <c r="FO194" s="1561"/>
      <c r="FP194" s="1561"/>
      <c r="FQ194" s="1561"/>
      <c r="FR194" s="1561"/>
      <c r="FS194" s="1561"/>
      <c r="FT194" s="1561"/>
      <c r="FU194" s="1561"/>
      <c r="FV194" s="1561"/>
      <c r="FW194" s="1561"/>
      <c r="FX194" s="1561"/>
      <c r="FY194" s="1561"/>
      <c r="FZ194" s="1561"/>
      <c r="GA194" s="1561"/>
      <c r="GB194" s="1561"/>
      <c r="GC194" s="1561"/>
      <c r="GD194" s="1561"/>
      <c r="GE194" s="1561"/>
      <c r="GF194" s="1561"/>
      <c r="GG194" s="1561"/>
      <c r="GH194" s="1561"/>
      <c r="GI194" s="1561"/>
      <c r="GJ194" s="1561"/>
      <c r="GK194" s="1561"/>
      <c r="GL194" s="1561"/>
      <c r="GM194" s="1561"/>
      <c r="GN194" s="1561"/>
      <c r="GO194" s="1561"/>
      <c r="GP194" s="1561"/>
      <c r="GQ194" s="1561"/>
      <c r="GR194" s="1561"/>
      <c r="GS194" s="1561"/>
      <c r="GT194" s="1561"/>
      <c r="GU194" s="1561"/>
      <c r="GV194" s="1561"/>
      <c r="GW194" s="1561"/>
      <c r="GX194" s="1561"/>
      <c r="GY194" s="1561"/>
      <c r="GZ194" s="1561"/>
      <c r="HA194" s="1561"/>
      <c r="HB194" s="1561"/>
      <c r="HC194" s="1561"/>
      <c r="HD194" s="1561"/>
      <c r="HE194" s="1561"/>
      <c r="HF194" s="1561"/>
      <c r="HG194" s="1561"/>
      <c r="HH194" s="1561"/>
      <c r="HI194" s="1561"/>
      <c r="HJ194" s="1561"/>
      <c r="HK194" s="1561"/>
      <c r="HL194" s="1561"/>
      <c r="HM194" s="1561"/>
      <c r="HN194" s="1561"/>
      <c r="HO194" s="1561"/>
      <c r="HP194" s="1561"/>
      <c r="HQ194" s="1561"/>
      <c r="HR194" s="1561"/>
      <c r="HS194" s="1561"/>
      <c r="HT194" s="1561"/>
      <c r="HU194" s="1561"/>
      <c r="HV194" s="1561"/>
      <c r="HW194" s="1561"/>
      <c r="HX194" s="1561"/>
      <c r="HY194" s="1561"/>
      <c r="HZ194" s="1561"/>
      <c r="IA194" s="1561"/>
      <c r="IB194" s="1561"/>
      <c r="IC194" s="1561"/>
      <c r="ID194" s="1561"/>
      <c r="IE194" s="1561"/>
      <c r="IF194" s="1561"/>
      <c r="IG194" s="1561"/>
      <c r="IH194" s="1561"/>
      <c r="II194" s="1561"/>
      <c r="IJ194" s="1561"/>
      <c r="IK194" s="1561"/>
      <c r="IL194" s="1561"/>
      <c r="IM194" s="1561"/>
      <c r="IN194" s="1561"/>
      <c r="IO194" s="1561"/>
      <c r="IP194" s="1561"/>
      <c r="IQ194" s="1561"/>
      <c r="IR194" s="1561"/>
      <c r="IS194" s="1561"/>
      <c r="IT194" s="1561"/>
      <c r="IU194" s="1561"/>
    </row>
    <row r="195" spans="1:255">
      <c r="A195" s="2183">
        <v>46</v>
      </c>
      <c r="B195" s="1543"/>
      <c r="C195" s="1543"/>
      <c r="D195" s="1543"/>
      <c r="E195" s="1906"/>
      <c r="F195" s="1542"/>
      <c r="G195" s="1543"/>
      <c r="H195" s="1543"/>
      <c r="I195" s="1543"/>
      <c r="J195" s="1543"/>
      <c r="K195" s="1878"/>
      <c r="L195" s="1878"/>
      <c r="M195" s="1917">
        <v>46</v>
      </c>
      <c r="N195" s="1542"/>
      <c r="O195" s="1878"/>
      <c r="P195" s="1878"/>
      <c r="Q195" s="1878"/>
      <c r="R195" s="1878">
        <f t="shared" si="2"/>
        <v>0</v>
      </c>
      <c r="S195" s="1917">
        <v>46</v>
      </c>
      <c r="T195" s="1561"/>
      <c r="U195" s="1561"/>
      <c r="V195" s="1561"/>
      <c r="W195" s="1561"/>
      <c r="X195" s="1561"/>
      <c r="Y195" s="1561"/>
      <c r="Z195" s="1561"/>
      <c r="AA195" s="1561"/>
      <c r="AB195" s="1561"/>
      <c r="AC195" s="1561"/>
      <c r="AD195" s="1561"/>
      <c r="AE195" s="1561"/>
      <c r="AF195" s="1561"/>
      <c r="AG195" s="1561"/>
      <c r="AH195" s="1561"/>
      <c r="AI195" s="1561"/>
      <c r="AJ195" s="1561"/>
      <c r="AK195" s="1561"/>
      <c r="AL195" s="1561"/>
      <c r="AM195" s="1561"/>
      <c r="AN195" s="1561"/>
      <c r="AO195" s="1561"/>
      <c r="AP195" s="1561"/>
      <c r="AQ195" s="1561"/>
      <c r="AR195" s="1561"/>
      <c r="AS195" s="1561"/>
      <c r="AT195" s="1561"/>
      <c r="AU195" s="1561"/>
      <c r="AV195" s="1561"/>
      <c r="AW195" s="1561"/>
      <c r="AX195" s="1561"/>
      <c r="AY195" s="1561"/>
      <c r="AZ195" s="1561"/>
      <c r="BA195" s="1561"/>
      <c r="BB195" s="1561"/>
      <c r="BC195" s="1561"/>
      <c r="BD195" s="1561"/>
      <c r="BE195" s="1561"/>
      <c r="BF195" s="1561"/>
      <c r="BG195" s="1561"/>
      <c r="BH195" s="1561"/>
      <c r="BI195" s="1561"/>
      <c r="BJ195" s="1561"/>
      <c r="BK195" s="1561"/>
      <c r="BL195" s="1561"/>
      <c r="BM195" s="1561"/>
      <c r="BN195" s="1561"/>
      <c r="BO195" s="1561"/>
      <c r="BP195" s="1561"/>
      <c r="BQ195" s="1561"/>
      <c r="BR195" s="1561"/>
      <c r="BS195" s="1561"/>
      <c r="BT195" s="1561"/>
      <c r="BU195" s="1561"/>
      <c r="BV195" s="1561"/>
      <c r="BW195" s="1561"/>
      <c r="BX195" s="1561"/>
      <c r="BY195" s="1561"/>
      <c r="BZ195" s="1561"/>
      <c r="CA195" s="1561"/>
      <c r="CB195" s="1561"/>
      <c r="CC195" s="1561"/>
      <c r="CD195" s="1561"/>
      <c r="CE195" s="1561"/>
      <c r="CF195" s="1561"/>
      <c r="CG195" s="1561"/>
      <c r="CH195" s="1561"/>
      <c r="CI195" s="1561"/>
      <c r="CJ195" s="1561"/>
      <c r="CK195" s="1561"/>
      <c r="CL195" s="1561"/>
      <c r="CM195" s="1561"/>
      <c r="CN195" s="1561"/>
      <c r="CO195" s="1561"/>
      <c r="CP195" s="1561"/>
      <c r="CQ195" s="1561"/>
      <c r="CR195" s="1561"/>
      <c r="CS195" s="1561"/>
      <c r="CT195" s="1561"/>
      <c r="CU195" s="1561"/>
      <c r="CV195" s="1561"/>
      <c r="CW195" s="1561"/>
      <c r="CX195" s="1561"/>
      <c r="CY195" s="1561"/>
      <c r="CZ195" s="1561"/>
      <c r="DA195" s="1561"/>
      <c r="DB195" s="1561"/>
      <c r="DC195" s="1561"/>
      <c r="DD195" s="1561"/>
      <c r="DE195" s="1561"/>
      <c r="DF195" s="1561"/>
      <c r="DG195" s="1561"/>
      <c r="DH195" s="1561"/>
      <c r="DI195" s="1561"/>
      <c r="DJ195" s="1561"/>
      <c r="DK195" s="1561"/>
      <c r="DL195" s="1561"/>
      <c r="DM195" s="1561"/>
      <c r="DN195" s="1561"/>
      <c r="DO195" s="1561"/>
      <c r="DP195" s="1561"/>
      <c r="DQ195" s="1561"/>
      <c r="DR195" s="1561"/>
      <c r="DS195" s="1561"/>
      <c r="DT195" s="1561"/>
      <c r="DU195" s="1561"/>
      <c r="DV195" s="1561"/>
      <c r="DW195" s="1561"/>
      <c r="DX195" s="1561"/>
      <c r="DY195" s="1561"/>
      <c r="DZ195" s="1561"/>
      <c r="EA195" s="1561"/>
      <c r="EB195" s="1561"/>
      <c r="EC195" s="1561"/>
      <c r="ED195" s="1561"/>
      <c r="EE195" s="1561"/>
      <c r="EF195" s="1561"/>
      <c r="EG195" s="1561"/>
      <c r="EH195" s="1561"/>
      <c r="EI195" s="1561"/>
      <c r="EJ195" s="1561"/>
      <c r="EK195" s="1561"/>
      <c r="EL195" s="1561"/>
      <c r="EM195" s="1561"/>
      <c r="EN195" s="1561"/>
      <c r="EO195" s="1561"/>
      <c r="EP195" s="1561"/>
      <c r="EQ195" s="1561"/>
      <c r="ER195" s="1561"/>
      <c r="ES195" s="1561"/>
      <c r="ET195" s="1561"/>
      <c r="EU195" s="1561"/>
      <c r="EV195" s="1561"/>
      <c r="EW195" s="1561"/>
      <c r="EX195" s="1561"/>
      <c r="EY195" s="1561"/>
      <c r="EZ195" s="1561"/>
      <c r="FA195" s="1561"/>
      <c r="FB195" s="1561"/>
      <c r="FC195" s="1561"/>
      <c r="FD195" s="1561"/>
      <c r="FE195" s="1561"/>
      <c r="FF195" s="1561"/>
      <c r="FG195" s="1561"/>
      <c r="FH195" s="1561"/>
      <c r="FI195" s="1561"/>
      <c r="FJ195" s="1561"/>
      <c r="FK195" s="1561"/>
      <c r="FL195" s="1561"/>
      <c r="FM195" s="1561"/>
      <c r="FN195" s="1561"/>
      <c r="FO195" s="1561"/>
      <c r="FP195" s="1561"/>
      <c r="FQ195" s="1561"/>
      <c r="FR195" s="1561"/>
      <c r="FS195" s="1561"/>
      <c r="FT195" s="1561"/>
      <c r="FU195" s="1561"/>
      <c r="FV195" s="1561"/>
      <c r="FW195" s="1561"/>
      <c r="FX195" s="1561"/>
      <c r="FY195" s="1561"/>
      <c r="FZ195" s="1561"/>
      <c r="GA195" s="1561"/>
      <c r="GB195" s="1561"/>
      <c r="GC195" s="1561"/>
      <c r="GD195" s="1561"/>
      <c r="GE195" s="1561"/>
      <c r="GF195" s="1561"/>
      <c r="GG195" s="1561"/>
      <c r="GH195" s="1561"/>
      <c r="GI195" s="1561"/>
      <c r="GJ195" s="1561"/>
      <c r="GK195" s="1561"/>
      <c r="GL195" s="1561"/>
      <c r="GM195" s="1561"/>
      <c r="GN195" s="1561"/>
      <c r="GO195" s="1561"/>
      <c r="GP195" s="1561"/>
      <c r="GQ195" s="1561"/>
      <c r="GR195" s="1561"/>
      <c r="GS195" s="1561"/>
      <c r="GT195" s="1561"/>
      <c r="GU195" s="1561"/>
      <c r="GV195" s="1561"/>
      <c r="GW195" s="1561"/>
      <c r="GX195" s="1561"/>
      <c r="GY195" s="1561"/>
      <c r="GZ195" s="1561"/>
      <c r="HA195" s="1561"/>
      <c r="HB195" s="1561"/>
      <c r="HC195" s="1561"/>
      <c r="HD195" s="1561"/>
      <c r="HE195" s="1561"/>
      <c r="HF195" s="1561"/>
      <c r="HG195" s="1561"/>
      <c r="HH195" s="1561"/>
      <c r="HI195" s="1561"/>
      <c r="HJ195" s="1561"/>
      <c r="HK195" s="1561"/>
      <c r="HL195" s="1561"/>
      <c r="HM195" s="1561"/>
      <c r="HN195" s="1561"/>
      <c r="HO195" s="1561"/>
      <c r="HP195" s="1561"/>
      <c r="HQ195" s="1561"/>
      <c r="HR195" s="1561"/>
      <c r="HS195" s="1561"/>
      <c r="HT195" s="1561"/>
      <c r="HU195" s="1561"/>
      <c r="HV195" s="1561"/>
      <c r="HW195" s="1561"/>
      <c r="HX195" s="1561"/>
      <c r="HY195" s="1561"/>
      <c r="HZ195" s="1561"/>
      <c r="IA195" s="1561"/>
      <c r="IB195" s="1561"/>
      <c r="IC195" s="1561"/>
      <c r="ID195" s="1561"/>
      <c r="IE195" s="1561"/>
      <c r="IF195" s="1561"/>
      <c r="IG195" s="1561"/>
      <c r="IH195" s="1561"/>
      <c r="II195" s="1561"/>
      <c r="IJ195" s="1561"/>
      <c r="IK195" s="1561"/>
      <c r="IL195" s="1561"/>
      <c r="IM195" s="1561"/>
      <c r="IN195" s="1561"/>
      <c r="IO195" s="1561"/>
      <c r="IP195" s="1561"/>
      <c r="IQ195" s="1561"/>
      <c r="IR195" s="1561"/>
      <c r="IS195" s="1561"/>
      <c r="IT195" s="1561"/>
      <c r="IU195" s="1561"/>
    </row>
    <row r="196" spans="1:255">
      <c r="A196" s="2183">
        <v>47</v>
      </c>
      <c r="B196" s="1543"/>
      <c r="C196" s="1543"/>
      <c r="D196" s="1543"/>
      <c r="E196" s="1906"/>
      <c r="F196" s="1542"/>
      <c r="G196" s="1543"/>
      <c r="H196" s="1543"/>
      <c r="I196" s="1543"/>
      <c r="J196" s="1543"/>
      <c r="K196" s="1878"/>
      <c r="L196" s="1878"/>
      <c r="M196" s="1917">
        <v>47</v>
      </c>
      <c r="N196" s="1542"/>
      <c r="O196" s="1878"/>
      <c r="P196" s="1878"/>
      <c r="Q196" s="1878"/>
      <c r="R196" s="1878">
        <f t="shared" si="2"/>
        <v>0</v>
      </c>
      <c r="S196" s="1917">
        <v>47</v>
      </c>
      <c r="T196" s="1561"/>
      <c r="U196" s="1561"/>
      <c r="V196" s="1561"/>
      <c r="W196" s="1561"/>
      <c r="X196" s="1561"/>
      <c r="Y196" s="1561"/>
      <c r="Z196" s="1561"/>
      <c r="AA196" s="1561"/>
      <c r="AB196" s="1561"/>
      <c r="AC196" s="1561"/>
      <c r="AD196" s="1561"/>
      <c r="AE196" s="1561"/>
      <c r="AF196" s="1561"/>
      <c r="AG196" s="1561"/>
      <c r="AH196" s="1561"/>
      <c r="AI196" s="1561"/>
      <c r="AJ196" s="1561"/>
      <c r="AK196" s="1561"/>
      <c r="AL196" s="1561"/>
      <c r="AM196" s="1561"/>
      <c r="AN196" s="1561"/>
      <c r="AO196" s="1561"/>
      <c r="AP196" s="1561"/>
      <c r="AQ196" s="1561"/>
      <c r="AR196" s="1561"/>
      <c r="AS196" s="1561"/>
      <c r="AT196" s="1561"/>
      <c r="AU196" s="1561"/>
      <c r="AV196" s="1561"/>
      <c r="AW196" s="1561"/>
      <c r="AX196" s="1561"/>
      <c r="AY196" s="1561"/>
      <c r="AZ196" s="1561"/>
      <c r="BA196" s="1561"/>
      <c r="BB196" s="1561"/>
      <c r="BC196" s="1561"/>
      <c r="BD196" s="1561"/>
      <c r="BE196" s="1561"/>
      <c r="BF196" s="1561"/>
      <c r="BG196" s="1561"/>
      <c r="BH196" s="1561"/>
      <c r="BI196" s="1561"/>
      <c r="BJ196" s="1561"/>
      <c r="BK196" s="1561"/>
      <c r="BL196" s="1561"/>
      <c r="BM196" s="1561"/>
      <c r="BN196" s="1561"/>
      <c r="BO196" s="1561"/>
      <c r="BP196" s="1561"/>
      <c r="BQ196" s="1561"/>
      <c r="BR196" s="1561"/>
      <c r="BS196" s="1561"/>
      <c r="BT196" s="1561"/>
      <c r="BU196" s="1561"/>
      <c r="BV196" s="1561"/>
      <c r="BW196" s="1561"/>
      <c r="BX196" s="1561"/>
      <c r="BY196" s="1561"/>
      <c r="BZ196" s="1561"/>
      <c r="CA196" s="1561"/>
      <c r="CB196" s="1561"/>
      <c r="CC196" s="1561"/>
      <c r="CD196" s="1561"/>
      <c r="CE196" s="1561"/>
      <c r="CF196" s="1561"/>
      <c r="CG196" s="1561"/>
      <c r="CH196" s="1561"/>
      <c r="CI196" s="1561"/>
      <c r="CJ196" s="1561"/>
      <c r="CK196" s="1561"/>
      <c r="CL196" s="1561"/>
      <c r="CM196" s="1561"/>
      <c r="CN196" s="1561"/>
      <c r="CO196" s="1561"/>
      <c r="CP196" s="1561"/>
      <c r="CQ196" s="1561"/>
      <c r="CR196" s="1561"/>
      <c r="CS196" s="1561"/>
      <c r="CT196" s="1561"/>
      <c r="CU196" s="1561"/>
      <c r="CV196" s="1561"/>
      <c r="CW196" s="1561"/>
      <c r="CX196" s="1561"/>
      <c r="CY196" s="1561"/>
      <c r="CZ196" s="1561"/>
      <c r="DA196" s="1561"/>
      <c r="DB196" s="1561"/>
      <c r="DC196" s="1561"/>
      <c r="DD196" s="1561"/>
      <c r="DE196" s="1561"/>
      <c r="DF196" s="1561"/>
      <c r="DG196" s="1561"/>
      <c r="DH196" s="1561"/>
      <c r="DI196" s="1561"/>
      <c r="DJ196" s="1561"/>
      <c r="DK196" s="1561"/>
      <c r="DL196" s="1561"/>
      <c r="DM196" s="1561"/>
      <c r="DN196" s="1561"/>
      <c r="DO196" s="1561"/>
      <c r="DP196" s="1561"/>
      <c r="DQ196" s="1561"/>
      <c r="DR196" s="1561"/>
      <c r="DS196" s="1561"/>
      <c r="DT196" s="1561"/>
      <c r="DU196" s="1561"/>
      <c r="DV196" s="1561"/>
      <c r="DW196" s="1561"/>
      <c r="DX196" s="1561"/>
      <c r="DY196" s="1561"/>
      <c r="DZ196" s="1561"/>
      <c r="EA196" s="1561"/>
      <c r="EB196" s="1561"/>
      <c r="EC196" s="1561"/>
      <c r="ED196" s="1561"/>
      <c r="EE196" s="1561"/>
      <c r="EF196" s="1561"/>
      <c r="EG196" s="1561"/>
      <c r="EH196" s="1561"/>
      <c r="EI196" s="1561"/>
      <c r="EJ196" s="1561"/>
      <c r="EK196" s="1561"/>
      <c r="EL196" s="1561"/>
      <c r="EM196" s="1561"/>
      <c r="EN196" s="1561"/>
      <c r="EO196" s="1561"/>
      <c r="EP196" s="1561"/>
      <c r="EQ196" s="1561"/>
      <c r="ER196" s="1561"/>
      <c r="ES196" s="1561"/>
      <c r="ET196" s="1561"/>
      <c r="EU196" s="1561"/>
      <c r="EV196" s="1561"/>
      <c r="EW196" s="1561"/>
      <c r="EX196" s="1561"/>
      <c r="EY196" s="1561"/>
      <c r="EZ196" s="1561"/>
      <c r="FA196" s="1561"/>
      <c r="FB196" s="1561"/>
      <c r="FC196" s="1561"/>
      <c r="FD196" s="1561"/>
      <c r="FE196" s="1561"/>
      <c r="FF196" s="1561"/>
      <c r="FG196" s="1561"/>
      <c r="FH196" s="1561"/>
      <c r="FI196" s="1561"/>
      <c r="FJ196" s="1561"/>
      <c r="FK196" s="1561"/>
      <c r="FL196" s="1561"/>
      <c r="FM196" s="1561"/>
      <c r="FN196" s="1561"/>
      <c r="FO196" s="1561"/>
      <c r="FP196" s="1561"/>
      <c r="FQ196" s="1561"/>
      <c r="FR196" s="1561"/>
      <c r="FS196" s="1561"/>
      <c r="FT196" s="1561"/>
      <c r="FU196" s="1561"/>
      <c r="FV196" s="1561"/>
      <c r="FW196" s="1561"/>
      <c r="FX196" s="1561"/>
      <c r="FY196" s="1561"/>
      <c r="FZ196" s="1561"/>
      <c r="GA196" s="1561"/>
      <c r="GB196" s="1561"/>
      <c r="GC196" s="1561"/>
      <c r="GD196" s="1561"/>
      <c r="GE196" s="1561"/>
      <c r="GF196" s="1561"/>
      <c r="GG196" s="1561"/>
      <c r="GH196" s="1561"/>
      <c r="GI196" s="1561"/>
      <c r="GJ196" s="1561"/>
      <c r="GK196" s="1561"/>
      <c r="GL196" s="1561"/>
      <c r="GM196" s="1561"/>
      <c r="GN196" s="1561"/>
      <c r="GO196" s="1561"/>
      <c r="GP196" s="1561"/>
      <c r="GQ196" s="1561"/>
      <c r="GR196" s="1561"/>
      <c r="GS196" s="1561"/>
      <c r="GT196" s="1561"/>
      <c r="GU196" s="1561"/>
      <c r="GV196" s="1561"/>
      <c r="GW196" s="1561"/>
      <c r="GX196" s="1561"/>
      <c r="GY196" s="1561"/>
      <c r="GZ196" s="1561"/>
      <c r="HA196" s="1561"/>
      <c r="HB196" s="1561"/>
      <c r="HC196" s="1561"/>
      <c r="HD196" s="1561"/>
      <c r="HE196" s="1561"/>
      <c r="HF196" s="1561"/>
      <c r="HG196" s="1561"/>
      <c r="HH196" s="1561"/>
      <c r="HI196" s="1561"/>
      <c r="HJ196" s="1561"/>
      <c r="HK196" s="1561"/>
      <c r="HL196" s="1561"/>
      <c r="HM196" s="1561"/>
      <c r="HN196" s="1561"/>
      <c r="HO196" s="1561"/>
      <c r="HP196" s="1561"/>
      <c r="HQ196" s="1561"/>
      <c r="HR196" s="1561"/>
      <c r="HS196" s="1561"/>
      <c r="HT196" s="1561"/>
      <c r="HU196" s="1561"/>
      <c r="HV196" s="1561"/>
      <c r="HW196" s="1561"/>
      <c r="HX196" s="1561"/>
      <c r="HY196" s="1561"/>
      <c r="HZ196" s="1561"/>
      <c r="IA196" s="1561"/>
      <c r="IB196" s="1561"/>
      <c r="IC196" s="1561"/>
      <c r="ID196" s="1561"/>
      <c r="IE196" s="1561"/>
      <c r="IF196" s="1561"/>
      <c r="IG196" s="1561"/>
      <c r="IH196" s="1561"/>
      <c r="II196" s="1561"/>
      <c r="IJ196" s="1561"/>
      <c r="IK196" s="1561"/>
      <c r="IL196" s="1561"/>
      <c r="IM196" s="1561"/>
      <c r="IN196" s="1561"/>
      <c r="IO196" s="1561"/>
      <c r="IP196" s="1561"/>
      <c r="IQ196" s="1561"/>
      <c r="IR196" s="1561"/>
      <c r="IS196" s="1561"/>
      <c r="IT196" s="1561"/>
      <c r="IU196" s="1561"/>
    </row>
    <row r="197" spans="1:255">
      <c r="A197" s="2183">
        <v>48</v>
      </c>
      <c r="B197" s="1543"/>
      <c r="C197" s="1543"/>
      <c r="D197" s="1543"/>
      <c r="E197" s="1906"/>
      <c r="F197" s="1542"/>
      <c r="G197" s="1543"/>
      <c r="H197" s="1543"/>
      <c r="I197" s="1543"/>
      <c r="J197" s="1543"/>
      <c r="K197" s="1878"/>
      <c r="L197" s="1878"/>
      <c r="M197" s="1917">
        <v>48</v>
      </c>
      <c r="N197" s="1542"/>
      <c r="O197" s="1878"/>
      <c r="P197" s="1878"/>
      <c r="Q197" s="1878"/>
      <c r="R197" s="1878">
        <f t="shared" si="2"/>
        <v>0</v>
      </c>
      <c r="S197" s="1917">
        <v>48</v>
      </c>
      <c r="T197" s="1561"/>
      <c r="U197" s="1561"/>
      <c r="V197" s="1561"/>
      <c r="W197" s="1561"/>
      <c r="X197" s="1561"/>
      <c r="Y197" s="1561"/>
      <c r="Z197" s="1561"/>
      <c r="AA197" s="1561"/>
      <c r="AB197" s="1561"/>
      <c r="AC197" s="1561"/>
      <c r="AD197" s="1561"/>
      <c r="AE197" s="1561"/>
      <c r="AF197" s="1561"/>
      <c r="AG197" s="1561"/>
      <c r="AH197" s="1561"/>
      <c r="AI197" s="1561"/>
      <c r="AJ197" s="1561"/>
      <c r="AK197" s="1561"/>
      <c r="AL197" s="1561"/>
      <c r="AM197" s="1561"/>
      <c r="AN197" s="1561"/>
      <c r="AO197" s="1561"/>
      <c r="AP197" s="1561"/>
      <c r="AQ197" s="1561"/>
      <c r="AR197" s="1561"/>
      <c r="AS197" s="1561"/>
      <c r="AT197" s="1561"/>
      <c r="AU197" s="1561"/>
      <c r="AV197" s="1561"/>
      <c r="AW197" s="1561"/>
      <c r="AX197" s="1561"/>
      <c r="AY197" s="1561"/>
      <c r="AZ197" s="1561"/>
      <c r="BA197" s="1561"/>
      <c r="BB197" s="1561"/>
      <c r="BC197" s="1561"/>
      <c r="BD197" s="1561"/>
      <c r="BE197" s="1561"/>
      <c r="BF197" s="1561"/>
      <c r="BG197" s="1561"/>
      <c r="BH197" s="1561"/>
      <c r="BI197" s="1561"/>
      <c r="BJ197" s="1561"/>
      <c r="BK197" s="1561"/>
      <c r="BL197" s="1561"/>
      <c r="BM197" s="1561"/>
      <c r="BN197" s="1561"/>
      <c r="BO197" s="1561"/>
      <c r="BP197" s="1561"/>
      <c r="BQ197" s="1561"/>
      <c r="BR197" s="1561"/>
      <c r="BS197" s="1561"/>
      <c r="BT197" s="1561"/>
      <c r="BU197" s="1561"/>
      <c r="BV197" s="1561"/>
      <c r="BW197" s="1561"/>
      <c r="BX197" s="1561"/>
      <c r="BY197" s="1561"/>
      <c r="BZ197" s="1561"/>
      <c r="CA197" s="1561"/>
      <c r="CB197" s="1561"/>
      <c r="CC197" s="1561"/>
      <c r="CD197" s="1561"/>
      <c r="CE197" s="1561"/>
      <c r="CF197" s="1561"/>
      <c r="CG197" s="1561"/>
      <c r="CH197" s="1561"/>
      <c r="CI197" s="1561"/>
      <c r="CJ197" s="1561"/>
      <c r="CK197" s="1561"/>
      <c r="CL197" s="1561"/>
      <c r="CM197" s="1561"/>
      <c r="CN197" s="1561"/>
      <c r="CO197" s="1561"/>
      <c r="CP197" s="1561"/>
      <c r="CQ197" s="1561"/>
      <c r="CR197" s="1561"/>
      <c r="CS197" s="1561"/>
      <c r="CT197" s="1561"/>
      <c r="CU197" s="1561"/>
      <c r="CV197" s="1561"/>
      <c r="CW197" s="1561"/>
      <c r="CX197" s="1561"/>
      <c r="CY197" s="1561"/>
      <c r="CZ197" s="1561"/>
      <c r="DA197" s="1561"/>
      <c r="DB197" s="1561"/>
      <c r="DC197" s="1561"/>
      <c r="DD197" s="1561"/>
      <c r="DE197" s="1561"/>
      <c r="DF197" s="1561"/>
      <c r="DG197" s="1561"/>
      <c r="DH197" s="1561"/>
      <c r="DI197" s="1561"/>
      <c r="DJ197" s="1561"/>
      <c r="DK197" s="1561"/>
      <c r="DL197" s="1561"/>
      <c r="DM197" s="1561"/>
      <c r="DN197" s="1561"/>
      <c r="DO197" s="1561"/>
      <c r="DP197" s="1561"/>
      <c r="DQ197" s="1561"/>
      <c r="DR197" s="1561"/>
      <c r="DS197" s="1561"/>
      <c r="DT197" s="1561"/>
      <c r="DU197" s="1561"/>
      <c r="DV197" s="1561"/>
      <c r="DW197" s="1561"/>
      <c r="DX197" s="1561"/>
      <c r="DY197" s="1561"/>
      <c r="DZ197" s="1561"/>
      <c r="EA197" s="1561"/>
      <c r="EB197" s="1561"/>
      <c r="EC197" s="1561"/>
      <c r="ED197" s="1561"/>
      <c r="EE197" s="1561"/>
      <c r="EF197" s="1561"/>
      <c r="EG197" s="1561"/>
      <c r="EH197" s="1561"/>
      <c r="EI197" s="1561"/>
      <c r="EJ197" s="1561"/>
      <c r="EK197" s="1561"/>
      <c r="EL197" s="1561"/>
      <c r="EM197" s="1561"/>
      <c r="EN197" s="1561"/>
      <c r="EO197" s="1561"/>
      <c r="EP197" s="1561"/>
      <c r="EQ197" s="1561"/>
      <c r="ER197" s="1561"/>
      <c r="ES197" s="1561"/>
      <c r="ET197" s="1561"/>
      <c r="EU197" s="1561"/>
      <c r="EV197" s="1561"/>
      <c r="EW197" s="1561"/>
      <c r="EX197" s="1561"/>
      <c r="EY197" s="1561"/>
      <c r="EZ197" s="1561"/>
      <c r="FA197" s="1561"/>
      <c r="FB197" s="1561"/>
      <c r="FC197" s="1561"/>
      <c r="FD197" s="1561"/>
      <c r="FE197" s="1561"/>
      <c r="FF197" s="1561"/>
      <c r="FG197" s="1561"/>
      <c r="FH197" s="1561"/>
      <c r="FI197" s="1561"/>
      <c r="FJ197" s="1561"/>
      <c r="FK197" s="1561"/>
      <c r="FL197" s="1561"/>
      <c r="FM197" s="1561"/>
      <c r="FN197" s="1561"/>
      <c r="FO197" s="1561"/>
      <c r="FP197" s="1561"/>
      <c r="FQ197" s="1561"/>
      <c r="FR197" s="1561"/>
      <c r="FS197" s="1561"/>
      <c r="FT197" s="1561"/>
      <c r="FU197" s="1561"/>
      <c r="FV197" s="1561"/>
      <c r="FW197" s="1561"/>
      <c r="FX197" s="1561"/>
      <c r="FY197" s="1561"/>
      <c r="FZ197" s="1561"/>
      <c r="GA197" s="1561"/>
      <c r="GB197" s="1561"/>
      <c r="GC197" s="1561"/>
      <c r="GD197" s="1561"/>
      <c r="GE197" s="1561"/>
      <c r="GF197" s="1561"/>
      <c r="GG197" s="1561"/>
      <c r="GH197" s="1561"/>
      <c r="GI197" s="1561"/>
      <c r="GJ197" s="1561"/>
      <c r="GK197" s="1561"/>
      <c r="GL197" s="1561"/>
      <c r="GM197" s="1561"/>
      <c r="GN197" s="1561"/>
      <c r="GO197" s="1561"/>
      <c r="GP197" s="1561"/>
      <c r="GQ197" s="1561"/>
      <c r="GR197" s="1561"/>
      <c r="GS197" s="1561"/>
      <c r="GT197" s="1561"/>
      <c r="GU197" s="1561"/>
      <c r="GV197" s="1561"/>
      <c r="GW197" s="1561"/>
      <c r="GX197" s="1561"/>
      <c r="GY197" s="1561"/>
      <c r="GZ197" s="1561"/>
      <c r="HA197" s="1561"/>
      <c r="HB197" s="1561"/>
      <c r="HC197" s="1561"/>
      <c r="HD197" s="1561"/>
      <c r="HE197" s="1561"/>
      <c r="HF197" s="1561"/>
      <c r="HG197" s="1561"/>
      <c r="HH197" s="1561"/>
      <c r="HI197" s="1561"/>
      <c r="HJ197" s="1561"/>
      <c r="HK197" s="1561"/>
      <c r="HL197" s="1561"/>
      <c r="HM197" s="1561"/>
      <c r="HN197" s="1561"/>
      <c r="HO197" s="1561"/>
      <c r="HP197" s="1561"/>
      <c r="HQ197" s="1561"/>
      <c r="HR197" s="1561"/>
      <c r="HS197" s="1561"/>
      <c r="HT197" s="1561"/>
      <c r="HU197" s="1561"/>
      <c r="HV197" s="1561"/>
      <c r="HW197" s="1561"/>
      <c r="HX197" s="1561"/>
      <c r="HY197" s="1561"/>
      <c r="HZ197" s="1561"/>
      <c r="IA197" s="1561"/>
      <c r="IB197" s="1561"/>
      <c r="IC197" s="1561"/>
      <c r="ID197" s="1561"/>
      <c r="IE197" s="1561"/>
      <c r="IF197" s="1561"/>
      <c r="IG197" s="1561"/>
      <c r="IH197" s="1561"/>
      <c r="II197" s="1561"/>
      <c r="IJ197" s="1561"/>
      <c r="IK197" s="1561"/>
      <c r="IL197" s="1561"/>
      <c r="IM197" s="1561"/>
      <c r="IN197" s="1561"/>
      <c r="IO197" s="1561"/>
      <c r="IP197" s="1561"/>
      <c r="IQ197" s="1561"/>
      <c r="IR197" s="1561"/>
      <c r="IS197" s="1561"/>
      <c r="IT197" s="1561"/>
      <c r="IU197" s="1561"/>
    </row>
    <row r="198" spans="1:255">
      <c r="A198" s="2183">
        <v>49</v>
      </c>
      <c r="B198" s="1543"/>
      <c r="C198" s="1543"/>
      <c r="D198" s="1543"/>
      <c r="E198" s="1906"/>
      <c r="F198" s="1542"/>
      <c r="G198" s="1543"/>
      <c r="H198" s="1543"/>
      <c r="I198" s="1543"/>
      <c r="J198" s="1543"/>
      <c r="K198" s="1878"/>
      <c r="L198" s="1878"/>
      <c r="M198" s="1917">
        <v>49</v>
      </c>
      <c r="N198" s="1542"/>
      <c r="O198" s="1878"/>
      <c r="P198" s="1878"/>
      <c r="Q198" s="1878"/>
      <c r="R198" s="1878">
        <f t="shared" si="2"/>
        <v>0</v>
      </c>
      <c r="S198" s="1917">
        <v>49</v>
      </c>
      <c r="T198" s="1561"/>
      <c r="U198" s="1561"/>
      <c r="V198" s="1561"/>
      <c r="W198" s="1561"/>
      <c r="X198" s="1561"/>
      <c r="Y198" s="1561"/>
      <c r="Z198" s="1561"/>
      <c r="AA198" s="1561"/>
      <c r="AB198" s="1561"/>
      <c r="AC198" s="1561"/>
      <c r="AD198" s="1561"/>
      <c r="AE198" s="1561"/>
      <c r="AF198" s="1561"/>
      <c r="AG198" s="1561"/>
      <c r="AH198" s="1561"/>
      <c r="AI198" s="1561"/>
      <c r="AJ198" s="1561"/>
      <c r="AK198" s="1561"/>
      <c r="AL198" s="1561"/>
      <c r="AM198" s="1561"/>
      <c r="AN198" s="1561"/>
      <c r="AO198" s="1561"/>
      <c r="AP198" s="1561"/>
      <c r="AQ198" s="1561"/>
      <c r="AR198" s="1561"/>
      <c r="AS198" s="1561"/>
      <c r="AT198" s="1561"/>
      <c r="AU198" s="1561"/>
      <c r="AV198" s="1561"/>
      <c r="AW198" s="1561"/>
      <c r="AX198" s="1561"/>
      <c r="AY198" s="1561"/>
      <c r="AZ198" s="1561"/>
      <c r="BA198" s="1561"/>
      <c r="BB198" s="1561"/>
      <c r="BC198" s="1561"/>
      <c r="BD198" s="1561"/>
      <c r="BE198" s="1561"/>
      <c r="BF198" s="1561"/>
      <c r="BG198" s="1561"/>
      <c r="BH198" s="1561"/>
      <c r="BI198" s="1561"/>
      <c r="BJ198" s="1561"/>
      <c r="BK198" s="1561"/>
      <c r="BL198" s="1561"/>
      <c r="BM198" s="1561"/>
      <c r="BN198" s="1561"/>
      <c r="BO198" s="1561"/>
      <c r="BP198" s="1561"/>
      <c r="BQ198" s="1561"/>
      <c r="BR198" s="1561"/>
      <c r="BS198" s="1561"/>
      <c r="BT198" s="1561"/>
      <c r="BU198" s="1561"/>
      <c r="BV198" s="1561"/>
      <c r="BW198" s="1561"/>
      <c r="BX198" s="1561"/>
      <c r="BY198" s="1561"/>
      <c r="BZ198" s="1561"/>
      <c r="CA198" s="1561"/>
      <c r="CB198" s="1561"/>
      <c r="CC198" s="1561"/>
      <c r="CD198" s="1561"/>
      <c r="CE198" s="1561"/>
      <c r="CF198" s="1561"/>
      <c r="CG198" s="1561"/>
      <c r="CH198" s="1561"/>
      <c r="CI198" s="1561"/>
      <c r="CJ198" s="1561"/>
      <c r="CK198" s="1561"/>
      <c r="CL198" s="1561"/>
      <c r="CM198" s="1561"/>
      <c r="CN198" s="1561"/>
      <c r="CO198" s="1561"/>
      <c r="CP198" s="1561"/>
      <c r="CQ198" s="1561"/>
      <c r="CR198" s="1561"/>
      <c r="CS198" s="1561"/>
      <c r="CT198" s="1561"/>
      <c r="CU198" s="1561"/>
      <c r="CV198" s="1561"/>
      <c r="CW198" s="1561"/>
      <c r="CX198" s="1561"/>
      <c r="CY198" s="1561"/>
      <c r="CZ198" s="1561"/>
      <c r="DA198" s="1561"/>
      <c r="DB198" s="1561"/>
      <c r="DC198" s="1561"/>
      <c r="DD198" s="1561"/>
      <c r="DE198" s="1561"/>
      <c r="DF198" s="1561"/>
      <c r="DG198" s="1561"/>
      <c r="DH198" s="1561"/>
      <c r="DI198" s="1561"/>
      <c r="DJ198" s="1561"/>
      <c r="DK198" s="1561"/>
      <c r="DL198" s="1561"/>
      <c r="DM198" s="1561"/>
      <c r="DN198" s="1561"/>
      <c r="DO198" s="1561"/>
      <c r="DP198" s="1561"/>
      <c r="DQ198" s="1561"/>
      <c r="DR198" s="1561"/>
      <c r="DS198" s="1561"/>
      <c r="DT198" s="1561"/>
      <c r="DU198" s="1561"/>
      <c r="DV198" s="1561"/>
      <c r="DW198" s="1561"/>
      <c r="DX198" s="1561"/>
      <c r="DY198" s="1561"/>
      <c r="DZ198" s="1561"/>
      <c r="EA198" s="1561"/>
      <c r="EB198" s="1561"/>
      <c r="EC198" s="1561"/>
      <c r="ED198" s="1561"/>
      <c r="EE198" s="1561"/>
      <c r="EF198" s="1561"/>
      <c r="EG198" s="1561"/>
      <c r="EH198" s="1561"/>
      <c r="EI198" s="1561"/>
      <c r="EJ198" s="1561"/>
      <c r="EK198" s="1561"/>
      <c r="EL198" s="1561"/>
      <c r="EM198" s="1561"/>
      <c r="EN198" s="1561"/>
      <c r="EO198" s="1561"/>
      <c r="EP198" s="1561"/>
      <c r="EQ198" s="1561"/>
      <c r="ER198" s="1561"/>
      <c r="ES198" s="1561"/>
      <c r="ET198" s="1561"/>
      <c r="EU198" s="1561"/>
      <c r="EV198" s="1561"/>
      <c r="EW198" s="1561"/>
      <c r="EX198" s="1561"/>
      <c r="EY198" s="1561"/>
      <c r="EZ198" s="1561"/>
      <c r="FA198" s="1561"/>
      <c r="FB198" s="1561"/>
      <c r="FC198" s="1561"/>
      <c r="FD198" s="1561"/>
      <c r="FE198" s="1561"/>
      <c r="FF198" s="1561"/>
      <c r="FG198" s="1561"/>
      <c r="FH198" s="1561"/>
      <c r="FI198" s="1561"/>
      <c r="FJ198" s="1561"/>
      <c r="FK198" s="1561"/>
      <c r="FL198" s="1561"/>
      <c r="FM198" s="1561"/>
      <c r="FN198" s="1561"/>
      <c r="FO198" s="1561"/>
      <c r="FP198" s="1561"/>
      <c r="FQ198" s="1561"/>
      <c r="FR198" s="1561"/>
      <c r="FS198" s="1561"/>
      <c r="FT198" s="1561"/>
      <c r="FU198" s="1561"/>
      <c r="FV198" s="1561"/>
      <c r="FW198" s="1561"/>
      <c r="FX198" s="1561"/>
      <c r="FY198" s="1561"/>
      <c r="FZ198" s="1561"/>
      <c r="GA198" s="1561"/>
      <c r="GB198" s="1561"/>
      <c r="GC198" s="1561"/>
      <c r="GD198" s="1561"/>
      <c r="GE198" s="1561"/>
      <c r="GF198" s="1561"/>
      <c r="GG198" s="1561"/>
      <c r="GH198" s="1561"/>
      <c r="GI198" s="1561"/>
      <c r="GJ198" s="1561"/>
      <c r="GK198" s="1561"/>
      <c r="GL198" s="1561"/>
      <c r="GM198" s="1561"/>
      <c r="GN198" s="1561"/>
      <c r="GO198" s="1561"/>
      <c r="GP198" s="1561"/>
      <c r="GQ198" s="1561"/>
      <c r="GR198" s="1561"/>
      <c r="GS198" s="1561"/>
      <c r="GT198" s="1561"/>
      <c r="GU198" s="1561"/>
      <c r="GV198" s="1561"/>
      <c r="GW198" s="1561"/>
      <c r="GX198" s="1561"/>
      <c r="GY198" s="1561"/>
      <c r="GZ198" s="1561"/>
      <c r="HA198" s="1561"/>
      <c r="HB198" s="1561"/>
      <c r="HC198" s="1561"/>
      <c r="HD198" s="1561"/>
      <c r="HE198" s="1561"/>
      <c r="HF198" s="1561"/>
      <c r="HG198" s="1561"/>
      <c r="HH198" s="1561"/>
      <c r="HI198" s="1561"/>
      <c r="HJ198" s="1561"/>
      <c r="HK198" s="1561"/>
      <c r="HL198" s="1561"/>
      <c r="HM198" s="1561"/>
      <c r="HN198" s="1561"/>
      <c r="HO198" s="1561"/>
      <c r="HP198" s="1561"/>
      <c r="HQ198" s="1561"/>
      <c r="HR198" s="1561"/>
      <c r="HS198" s="1561"/>
      <c r="HT198" s="1561"/>
      <c r="HU198" s="1561"/>
      <c r="HV198" s="1561"/>
      <c r="HW198" s="1561"/>
      <c r="HX198" s="1561"/>
      <c r="HY198" s="1561"/>
      <c r="HZ198" s="1561"/>
      <c r="IA198" s="1561"/>
      <c r="IB198" s="1561"/>
      <c r="IC198" s="1561"/>
      <c r="ID198" s="1561"/>
      <c r="IE198" s="1561"/>
      <c r="IF198" s="1561"/>
      <c r="IG198" s="1561"/>
      <c r="IH198" s="1561"/>
      <c r="II198" s="1561"/>
      <c r="IJ198" s="1561"/>
      <c r="IK198" s="1561"/>
      <c r="IL198" s="1561"/>
      <c r="IM198" s="1561"/>
      <c r="IN198" s="1561"/>
      <c r="IO198" s="1561"/>
      <c r="IP198" s="1561"/>
      <c r="IQ198" s="1561"/>
      <c r="IR198" s="1561"/>
      <c r="IS198" s="1561"/>
      <c r="IT198" s="1561"/>
      <c r="IU198" s="1561"/>
    </row>
    <row r="199" spans="1:255">
      <c r="A199" s="2183">
        <v>50</v>
      </c>
      <c r="B199" s="1543"/>
      <c r="C199" s="1543"/>
      <c r="D199" s="1543"/>
      <c r="E199" s="1906"/>
      <c r="F199" s="1542"/>
      <c r="G199" s="1543"/>
      <c r="H199" s="1543"/>
      <c r="I199" s="1543"/>
      <c r="J199" s="1543"/>
      <c r="K199" s="1878"/>
      <c r="L199" s="1878"/>
      <c r="M199" s="1917">
        <v>50</v>
      </c>
      <c r="N199" s="1542"/>
      <c r="O199" s="1878"/>
      <c r="P199" s="1878"/>
      <c r="Q199" s="1878"/>
      <c r="R199" s="1878">
        <f t="shared" si="2"/>
        <v>0</v>
      </c>
      <c r="S199" s="1917">
        <v>50</v>
      </c>
    </row>
    <row r="200" spans="1:255">
      <c r="A200" s="2183">
        <v>51</v>
      </c>
      <c r="B200" s="1543"/>
      <c r="C200" s="1543"/>
      <c r="D200" s="1543"/>
      <c r="E200" s="1906"/>
      <c r="F200" s="1542"/>
      <c r="G200" s="1543"/>
      <c r="H200" s="1543"/>
      <c r="I200" s="1543"/>
      <c r="J200" s="1543"/>
      <c r="K200" s="1878"/>
      <c r="L200" s="1878"/>
      <c r="M200" s="1917">
        <v>51</v>
      </c>
      <c r="N200" s="1542"/>
      <c r="O200" s="1878"/>
      <c r="P200" s="1878"/>
      <c r="Q200" s="1878"/>
      <c r="R200" s="1878">
        <f t="shared" si="2"/>
        <v>0</v>
      </c>
      <c r="S200" s="1917">
        <v>51</v>
      </c>
    </row>
    <row r="201" spans="1:255">
      <c r="A201" s="2183">
        <v>52</v>
      </c>
      <c r="B201" s="1543"/>
      <c r="C201" s="1543"/>
      <c r="D201" s="1543"/>
      <c r="E201" s="1906"/>
      <c r="F201" s="1542"/>
      <c r="G201" s="1543"/>
      <c r="H201" s="1543"/>
      <c r="I201" s="1543"/>
      <c r="J201" s="1543"/>
      <c r="K201" s="1878"/>
      <c r="L201" s="1878"/>
      <c r="M201" s="1917">
        <v>52</v>
      </c>
      <c r="N201" s="1542"/>
      <c r="O201" s="1878"/>
      <c r="P201" s="1878"/>
      <c r="Q201" s="1878"/>
      <c r="R201" s="1878">
        <f t="shared" si="2"/>
        <v>0</v>
      </c>
      <c r="S201" s="1917">
        <v>52</v>
      </c>
    </row>
    <row r="202" spans="1:255">
      <c r="A202" s="2183">
        <v>53</v>
      </c>
      <c r="B202" s="1543"/>
      <c r="C202" s="1543"/>
      <c r="D202" s="1543"/>
      <c r="E202" s="1906"/>
      <c r="F202" s="1542"/>
      <c r="G202" s="1543"/>
      <c r="H202" s="1543"/>
      <c r="I202" s="1543"/>
      <c r="J202" s="1543"/>
      <c r="K202" s="1878"/>
      <c r="L202" s="1878"/>
      <c r="M202" s="1917">
        <v>53</v>
      </c>
      <c r="N202" s="1542"/>
      <c r="O202" s="1878"/>
      <c r="P202" s="1878"/>
      <c r="Q202" s="1878"/>
      <c r="R202" s="1878">
        <f t="shared" si="2"/>
        <v>0</v>
      </c>
      <c r="S202" s="1917">
        <v>53</v>
      </c>
    </row>
    <row r="203" spans="1:255">
      <c r="A203" s="2183">
        <v>54</v>
      </c>
      <c r="B203" s="1543"/>
      <c r="C203" s="1543"/>
      <c r="D203" s="1543"/>
      <c r="E203" s="1906"/>
      <c r="F203" s="1542"/>
      <c r="G203" s="1543"/>
      <c r="H203" s="1543"/>
      <c r="I203" s="1543"/>
      <c r="J203" s="1543"/>
      <c r="K203" s="1878"/>
      <c r="L203" s="1878"/>
      <c r="M203" s="1917">
        <v>54</v>
      </c>
      <c r="N203" s="1542"/>
      <c r="O203" s="1878"/>
      <c r="P203" s="1878"/>
      <c r="Q203" s="1878"/>
      <c r="R203" s="1878">
        <f t="shared" si="2"/>
        <v>0</v>
      </c>
      <c r="S203" s="1917">
        <v>54</v>
      </c>
    </row>
    <row r="204" spans="1:255">
      <c r="A204" s="2183">
        <v>55</v>
      </c>
      <c r="B204" s="1543"/>
      <c r="C204" s="1543"/>
      <c r="D204" s="1543"/>
      <c r="E204" s="1906"/>
      <c r="F204" s="1542"/>
      <c r="G204" s="1543"/>
      <c r="H204" s="1543"/>
      <c r="I204" s="1543"/>
      <c r="J204" s="1543"/>
      <c r="K204" s="1878"/>
      <c r="L204" s="1878"/>
      <c r="M204" s="1917">
        <v>55</v>
      </c>
      <c r="N204" s="1542"/>
      <c r="O204" s="1878"/>
      <c r="P204" s="1878"/>
      <c r="Q204" s="1878"/>
      <c r="R204" s="1878">
        <f t="shared" si="2"/>
        <v>0</v>
      </c>
      <c r="S204" s="1917">
        <v>55</v>
      </c>
    </row>
    <row r="205" spans="1:255">
      <c r="A205" s="2183">
        <v>56</v>
      </c>
      <c r="B205" s="1543"/>
      <c r="C205" s="1543"/>
      <c r="D205" s="1543"/>
      <c r="E205" s="1906"/>
      <c r="F205" s="1542"/>
      <c r="G205" s="1543"/>
      <c r="H205" s="1543"/>
      <c r="I205" s="1543"/>
      <c r="J205" s="1543"/>
      <c r="K205" s="1878"/>
      <c r="L205" s="1878"/>
      <c r="M205" s="1917">
        <v>56</v>
      </c>
      <c r="N205" s="1542"/>
      <c r="O205" s="1878"/>
      <c r="P205" s="1878"/>
      <c r="Q205" s="1878"/>
      <c r="R205" s="1878">
        <f t="shared" si="2"/>
        <v>0</v>
      </c>
      <c r="S205" s="1917">
        <v>56</v>
      </c>
    </row>
    <row r="206" spans="1:255">
      <c r="A206" s="2183">
        <v>57</v>
      </c>
      <c r="B206" s="1543"/>
      <c r="C206" s="1543"/>
      <c r="D206" s="1543"/>
      <c r="E206" s="1906"/>
      <c r="F206" s="1542"/>
      <c r="G206" s="1543"/>
      <c r="H206" s="1543"/>
      <c r="I206" s="1543"/>
      <c r="J206" s="1543"/>
      <c r="K206" s="1878"/>
      <c r="L206" s="1878"/>
      <c r="M206" s="1917">
        <v>57</v>
      </c>
      <c r="N206" s="1542"/>
      <c r="O206" s="1878"/>
      <c r="P206" s="1878"/>
      <c r="Q206" s="1878"/>
      <c r="R206" s="1878">
        <f t="shared" si="2"/>
        <v>0</v>
      </c>
      <c r="S206" s="1917">
        <v>57</v>
      </c>
    </row>
    <row r="207" spans="1:255">
      <c r="A207" s="2183">
        <v>58</v>
      </c>
      <c r="B207" s="1543"/>
      <c r="C207" s="1543"/>
      <c r="D207" s="1543"/>
      <c r="E207" s="1906"/>
      <c r="F207" s="1542"/>
      <c r="G207" s="1543"/>
      <c r="H207" s="1543"/>
      <c r="I207" s="1543"/>
      <c r="J207" s="1543"/>
      <c r="K207" s="1878"/>
      <c r="L207" s="1878"/>
      <c r="M207" s="1917">
        <v>58</v>
      </c>
      <c r="N207" s="1542"/>
      <c r="O207" s="1878"/>
      <c r="P207" s="1878"/>
      <c r="Q207" s="1878"/>
      <c r="R207" s="1878">
        <f t="shared" si="2"/>
        <v>0</v>
      </c>
      <c r="S207" s="1917">
        <v>58</v>
      </c>
    </row>
    <row r="208" spans="1:255">
      <c r="A208" s="2183">
        <v>59</v>
      </c>
      <c r="B208" s="1543"/>
      <c r="C208" s="1543"/>
      <c r="D208" s="1543"/>
      <c r="E208" s="1906"/>
      <c r="F208" s="1542"/>
      <c r="G208" s="1543"/>
      <c r="H208" s="1543"/>
      <c r="I208" s="1543"/>
      <c r="J208" s="1543"/>
      <c r="K208" s="1878"/>
      <c r="L208" s="1878"/>
      <c r="M208" s="1917">
        <v>59</v>
      </c>
      <c r="N208" s="1542"/>
      <c r="O208" s="1878"/>
      <c r="P208" s="1878"/>
      <c r="Q208" s="1878"/>
      <c r="R208" s="1878">
        <f t="shared" si="2"/>
        <v>0</v>
      </c>
      <c r="S208" s="1917">
        <v>59</v>
      </c>
    </row>
    <row r="209" spans="1:19">
      <c r="A209" s="2183">
        <v>60</v>
      </c>
      <c r="B209" s="1543"/>
      <c r="C209" s="1543"/>
      <c r="D209" s="1543"/>
      <c r="E209" s="1906"/>
      <c r="F209" s="1542"/>
      <c r="G209" s="1543"/>
      <c r="H209" s="1543"/>
      <c r="I209" s="1543"/>
      <c r="J209" s="1543"/>
      <c r="K209" s="1878"/>
      <c r="L209" s="1878"/>
      <c r="M209" s="1917">
        <v>60</v>
      </c>
      <c r="N209" s="1542"/>
      <c r="O209" s="1878"/>
      <c r="P209" s="1878"/>
      <c r="Q209" s="1878"/>
      <c r="R209" s="1878">
        <f t="shared" si="2"/>
        <v>0</v>
      </c>
      <c r="S209" s="1917">
        <v>60</v>
      </c>
    </row>
    <row r="210" spans="1:19">
      <c r="A210" s="2183">
        <v>61</v>
      </c>
      <c r="B210" s="1543"/>
      <c r="C210" s="1543"/>
      <c r="D210" s="1543"/>
      <c r="E210" s="1906"/>
      <c r="F210" s="1542"/>
      <c r="G210" s="1543"/>
      <c r="H210" s="1543"/>
      <c r="I210" s="1543"/>
      <c r="J210" s="1543"/>
      <c r="K210" s="1878"/>
      <c r="L210" s="1878"/>
      <c r="M210" s="1917">
        <v>61</v>
      </c>
      <c r="N210" s="1542"/>
      <c r="O210" s="1878"/>
      <c r="P210" s="1878"/>
      <c r="Q210" s="1878"/>
      <c r="R210" s="1878">
        <f t="shared" si="2"/>
        <v>0</v>
      </c>
      <c r="S210" s="1917">
        <v>61</v>
      </c>
    </row>
    <row r="211" spans="1:19">
      <c r="A211" s="2183">
        <v>62</v>
      </c>
      <c r="B211" s="1543"/>
      <c r="C211" s="1543"/>
      <c r="D211" s="1543"/>
      <c r="E211" s="1906"/>
      <c r="F211" s="1542"/>
      <c r="G211" s="1543"/>
      <c r="H211" s="1543"/>
      <c r="I211" s="1543"/>
      <c r="J211" s="1543"/>
      <c r="K211" s="1878"/>
      <c r="L211" s="1878"/>
      <c r="M211" s="1917">
        <v>62</v>
      </c>
      <c r="N211" s="1542"/>
      <c r="O211" s="1878"/>
      <c r="P211" s="1878"/>
      <c r="Q211" s="1878"/>
      <c r="R211" s="1878">
        <f t="shared" si="2"/>
        <v>0</v>
      </c>
      <c r="S211" s="1917">
        <v>62</v>
      </c>
    </row>
    <row r="212" spans="1:19">
      <c r="A212" s="2183">
        <v>63</v>
      </c>
      <c r="B212" s="1543"/>
      <c r="C212" s="1543"/>
      <c r="D212" s="1543"/>
      <c r="E212" s="1906"/>
      <c r="F212" s="1542"/>
      <c r="G212" s="1543"/>
      <c r="H212" s="1543"/>
      <c r="I212" s="1543"/>
      <c r="J212" s="1543"/>
      <c r="K212" s="1878"/>
      <c r="L212" s="1878"/>
      <c r="M212" s="1917">
        <v>63</v>
      </c>
      <c r="N212" s="1542"/>
      <c r="O212" s="1878"/>
      <c r="P212" s="1878"/>
      <c r="Q212" s="1878"/>
      <c r="R212" s="1878">
        <f t="shared" si="2"/>
        <v>0</v>
      </c>
      <c r="S212" s="1917">
        <v>63</v>
      </c>
    </row>
    <row r="213" spans="1:19">
      <c r="A213" s="2183">
        <v>64</v>
      </c>
      <c r="B213" s="1543"/>
      <c r="C213" s="1543"/>
      <c r="D213" s="1543"/>
      <c r="E213" s="1906"/>
      <c r="F213" s="1542"/>
      <c r="G213" s="1543"/>
      <c r="H213" s="1543"/>
      <c r="I213" s="1543"/>
      <c r="J213" s="1543"/>
      <c r="K213" s="1878"/>
      <c r="L213" s="1878"/>
      <c r="M213" s="1917">
        <v>64</v>
      </c>
      <c r="N213" s="1542"/>
      <c r="O213" s="1878"/>
      <c r="P213" s="1878"/>
      <c r="Q213" s="1878"/>
      <c r="R213" s="1878">
        <f t="shared" si="2"/>
        <v>0</v>
      </c>
      <c r="S213" s="1917">
        <v>64</v>
      </c>
    </row>
    <row r="214" spans="1:19" ht="15.75" thickBot="1">
      <c r="A214" s="2179">
        <v>65</v>
      </c>
      <c r="B214" s="2292" t="s">
        <v>2331</v>
      </c>
      <c r="C214" s="2307"/>
      <c r="D214" s="2307"/>
      <c r="E214" s="2363"/>
      <c r="F214" s="2364"/>
      <c r="G214" s="2307"/>
      <c r="H214" s="2307"/>
      <c r="I214" s="2307"/>
      <c r="J214" s="1571">
        <f>SUM(J150:J213)</f>
        <v>0</v>
      </c>
      <c r="K214" s="2295">
        <f>SUM(K150:K213)</f>
        <v>0</v>
      </c>
      <c r="L214" s="2295">
        <f>SUM(L150:L213)</f>
        <v>0</v>
      </c>
      <c r="M214" s="2297">
        <v>65</v>
      </c>
      <c r="N214" s="1777"/>
      <c r="O214" s="2296">
        <f>SUM(O150:O213)</f>
        <v>0</v>
      </c>
      <c r="P214" s="2296">
        <f>SUM(P150:P213)</f>
        <v>0</v>
      </c>
      <c r="Q214" s="2296">
        <f>SUM(Q150:Q213)</f>
        <v>0</v>
      </c>
      <c r="R214" s="2296">
        <f>SUM(R150:R213)</f>
        <v>0</v>
      </c>
      <c r="S214" s="2297">
        <v>65</v>
      </c>
    </row>
    <row r="215" spans="1:19">
      <c r="A215" s="1831"/>
      <c r="B215" s="1831"/>
      <c r="C215" s="1583"/>
      <c r="D215" s="1583"/>
      <c r="E215" s="1583"/>
      <c r="F215" s="1583"/>
      <c r="G215" s="1583"/>
      <c r="H215" s="1583"/>
      <c r="I215" s="1583"/>
      <c r="J215" s="1810"/>
      <c r="K215" s="1896"/>
      <c r="L215" s="1896"/>
      <c r="M215" s="1831"/>
      <c r="N215" s="1810"/>
      <c r="O215" s="2311"/>
      <c r="P215" s="2311"/>
      <c r="Q215" s="2311"/>
      <c r="R215" s="2311"/>
      <c r="S215" s="1831"/>
    </row>
    <row r="216" spans="1:19">
      <c r="A216" s="2789" t="s">
        <v>4677</v>
      </c>
      <c r="B216" s="2726"/>
      <c r="C216" s="2726"/>
      <c r="D216" s="1576"/>
      <c r="E216" s="1576"/>
      <c r="F216" s="2789" t="s">
        <v>4677</v>
      </c>
      <c r="G216" s="2726"/>
      <c r="H216" s="2726"/>
      <c r="I216" s="2503"/>
      <c r="J216" s="1561"/>
      <c r="K216" s="1561"/>
      <c r="L216" s="1561"/>
      <c r="M216" s="1561"/>
      <c r="N216" s="2789" t="s">
        <v>4677</v>
      </c>
      <c r="O216" s="1561"/>
      <c r="P216" s="1561"/>
      <c r="Q216" s="1561"/>
      <c r="R216" s="1561"/>
      <c r="S216" s="1561"/>
    </row>
    <row r="217" spans="1:19">
      <c r="A217" s="1576" t="s">
        <v>1415</v>
      </c>
      <c r="B217" s="1576"/>
      <c r="C217" s="1576"/>
      <c r="D217" s="1576"/>
      <c r="E217" s="1576"/>
      <c r="F217" s="1576" t="s">
        <v>1416</v>
      </c>
      <c r="G217" s="1576"/>
      <c r="H217" s="1576"/>
      <c r="I217" s="1576"/>
      <c r="J217" s="2354"/>
      <c r="K217" s="2354"/>
      <c r="L217" s="2354"/>
      <c r="M217" s="1576"/>
      <c r="N217" s="1576" t="s">
        <v>1417</v>
      </c>
      <c r="O217" s="1576"/>
      <c r="P217" s="2354"/>
      <c r="Q217" s="2354"/>
      <c r="R217" s="2354"/>
      <c r="S217" s="1576"/>
    </row>
    <row r="218" spans="1:19">
      <c r="A218" s="1583"/>
      <c r="B218" s="1583"/>
      <c r="C218" s="1583"/>
      <c r="D218" s="1583"/>
      <c r="E218" s="1583"/>
      <c r="F218" s="1583"/>
      <c r="G218" s="1583"/>
      <c r="H218" s="1583"/>
      <c r="I218" s="1583"/>
      <c r="J218" s="1583"/>
      <c r="K218" s="1583"/>
      <c r="L218" s="1583"/>
      <c r="M218" s="1583"/>
      <c r="N218" s="1583"/>
      <c r="O218" s="1583"/>
      <c r="P218" s="1583"/>
      <c r="Q218" s="1583"/>
      <c r="R218" s="1583"/>
      <c r="S218" s="1583"/>
    </row>
    <row r="219" spans="1:19">
      <c r="A219" s="1583"/>
      <c r="B219" s="1583"/>
      <c r="C219" s="1583"/>
      <c r="D219" s="1583"/>
      <c r="E219" s="1583"/>
      <c r="F219" s="1583"/>
      <c r="G219" s="1583"/>
      <c r="H219" s="1583"/>
      <c r="I219" s="1583"/>
      <c r="J219" s="1583"/>
      <c r="K219" s="1583"/>
      <c r="L219" s="1583"/>
      <c r="M219" s="1583"/>
      <c r="N219" s="1583"/>
      <c r="O219" s="1583"/>
      <c r="P219" s="1583"/>
      <c r="Q219" s="1583"/>
      <c r="R219" s="1583"/>
      <c r="S219" s="1583"/>
    </row>
    <row r="220" spans="1:19">
      <c r="A220" s="1583"/>
      <c r="B220" s="1583"/>
      <c r="C220" s="1583"/>
      <c r="D220" s="1583"/>
      <c r="E220" s="1583"/>
      <c r="F220" s="1583"/>
      <c r="G220" s="1583"/>
      <c r="H220" s="1583"/>
      <c r="I220" s="1583"/>
      <c r="J220" s="1583"/>
      <c r="K220" s="1583"/>
      <c r="L220" s="1583"/>
      <c r="M220" s="1583"/>
      <c r="N220" s="1583"/>
      <c r="O220" s="1583"/>
      <c r="P220" s="1583"/>
      <c r="Q220" s="1583"/>
      <c r="R220" s="1583"/>
      <c r="S220" s="1583"/>
    </row>
    <row r="221" spans="1:19">
      <c r="A221" s="1583"/>
      <c r="B221" s="1583"/>
      <c r="C221" s="1583"/>
      <c r="D221" s="1583"/>
      <c r="E221" s="1583"/>
      <c r="F221" s="1583"/>
      <c r="G221" s="1583"/>
      <c r="H221" s="1583"/>
      <c r="I221" s="1583"/>
      <c r="J221" s="1583"/>
      <c r="K221" s="1583"/>
      <c r="L221" s="1583"/>
      <c r="M221" s="1583"/>
      <c r="N221" s="1583"/>
      <c r="O221" s="1583"/>
      <c r="P221" s="1583"/>
      <c r="Q221" s="1583"/>
      <c r="R221" s="1583"/>
      <c r="S221" s="1583"/>
    </row>
    <row r="222" spans="1:19">
      <c r="A222" s="1583"/>
      <c r="B222" s="1583"/>
      <c r="C222" s="1583"/>
      <c r="D222" s="1583"/>
      <c r="E222" s="1583"/>
      <c r="F222" s="1583"/>
      <c r="G222" s="1583"/>
      <c r="H222" s="1583"/>
      <c r="I222" s="1583"/>
      <c r="J222" s="1583"/>
      <c r="K222" s="1583"/>
      <c r="L222" s="1583"/>
      <c r="M222" s="1583"/>
      <c r="N222" s="1583"/>
      <c r="O222" s="1583"/>
      <c r="P222" s="1583"/>
      <c r="Q222" s="1583"/>
      <c r="R222" s="1583"/>
      <c r="S222" s="1583"/>
    </row>
    <row r="223" spans="1:19">
      <c r="A223" s="1583"/>
      <c r="B223" s="1583"/>
      <c r="C223" s="1583"/>
      <c r="D223" s="1583"/>
      <c r="E223" s="1583"/>
      <c r="F223" s="1583"/>
      <c r="G223" s="1583"/>
      <c r="H223" s="1583"/>
      <c r="I223" s="1583"/>
      <c r="J223" s="1583"/>
      <c r="K223" s="1583"/>
      <c r="L223" s="1583"/>
      <c r="M223" s="1583"/>
      <c r="N223" s="1583"/>
      <c r="O223" s="1583"/>
      <c r="P223" s="1583"/>
      <c r="Q223" s="1583"/>
      <c r="R223" s="1583"/>
      <c r="S223" s="1583"/>
    </row>
    <row r="224" spans="1:19">
      <c r="A224" s="1583"/>
      <c r="B224" s="1583"/>
      <c r="C224" s="1583"/>
      <c r="D224" s="1583"/>
      <c r="E224" s="1583"/>
      <c r="F224" s="1583"/>
      <c r="G224" s="1583"/>
      <c r="H224" s="1583"/>
      <c r="I224" s="1583"/>
      <c r="J224" s="1583"/>
      <c r="K224" s="1583"/>
      <c r="L224" s="1583"/>
      <c r="M224" s="1583"/>
      <c r="N224" s="1583"/>
      <c r="O224" s="1583"/>
      <c r="P224" s="1583"/>
      <c r="Q224" s="1583"/>
      <c r="R224" s="1583"/>
      <c r="S224" s="1583"/>
    </row>
    <row r="225" spans="1:19">
      <c r="A225" s="1583"/>
      <c r="B225" s="1583"/>
      <c r="C225" s="1583"/>
      <c r="D225" s="1583"/>
      <c r="E225" s="1583"/>
      <c r="F225" s="1583"/>
      <c r="G225" s="1583"/>
      <c r="H225" s="1583"/>
      <c r="I225" s="1583"/>
      <c r="J225" s="1583"/>
      <c r="K225" s="1583"/>
      <c r="L225" s="1583"/>
      <c r="M225" s="1583"/>
      <c r="N225" s="1583"/>
      <c r="O225" s="1583"/>
      <c r="P225" s="1583"/>
      <c r="Q225" s="1583"/>
      <c r="R225" s="1583"/>
      <c r="S225" s="1583"/>
    </row>
    <row r="226" spans="1:19">
      <c r="A226" s="1583"/>
      <c r="B226" s="1583"/>
      <c r="C226" s="1583"/>
      <c r="D226" s="1583"/>
      <c r="E226" s="1583"/>
      <c r="F226" s="1583"/>
      <c r="G226" s="1583"/>
      <c r="H226" s="1583"/>
      <c r="I226" s="1583"/>
      <c r="J226" s="1583"/>
      <c r="K226" s="1583"/>
      <c r="L226" s="1583"/>
      <c r="M226" s="1583"/>
      <c r="N226" s="1583"/>
      <c r="O226" s="1583"/>
      <c r="P226" s="1583"/>
      <c r="Q226" s="1583"/>
      <c r="R226" s="1583"/>
      <c r="S226" s="1583"/>
    </row>
    <row r="227" spans="1:19">
      <c r="A227" s="1583"/>
      <c r="B227" s="1583"/>
      <c r="C227" s="1583"/>
      <c r="D227" s="1583"/>
      <c r="E227" s="1583"/>
      <c r="F227" s="1583"/>
      <c r="G227" s="1583"/>
      <c r="H227" s="1583"/>
      <c r="I227" s="1583"/>
      <c r="J227" s="1583"/>
      <c r="K227" s="1583"/>
      <c r="L227" s="1583"/>
      <c r="M227" s="1583"/>
      <c r="N227" s="1583"/>
      <c r="O227" s="1583"/>
      <c r="P227" s="1583"/>
      <c r="Q227" s="1583"/>
      <c r="R227" s="1583"/>
      <c r="S227" s="1583"/>
    </row>
    <row r="228" spans="1:19">
      <c r="A228" s="1583"/>
      <c r="B228" s="1583"/>
      <c r="C228" s="1583"/>
      <c r="D228" s="1583"/>
      <c r="E228" s="1583"/>
      <c r="F228" s="1583"/>
      <c r="G228" s="1583"/>
      <c r="H228" s="1583"/>
      <c r="I228" s="1583"/>
      <c r="J228" s="1583"/>
      <c r="K228" s="1583"/>
      <c r="L228" s="1583"/>
      <c r="M228" s="1583"/>
      <c r="N228" s="1583"/>
      <c r="O228" s="1583"/>
      <c r="P228" s="1583"/>
      <c r="Q228" s="1583"/>
      <c r="R228" s="1583"/>
      <c r="S228" s="1583"/>
    </row>
    <row r="229" spans="1:19">
      <c r="A229" s="1583"/>
      <c r="B229" s="1583"/>
      <c r="C229" s="1583"/>
      <c r="D229" s="1583"/>
      <c r="E229" s="1583"/>
      <c r="F229" s="1583"/>
      <c r="G229" s="1583"/>
      <c r="H229" s="1583"/>
      <c r="I229" s="1583"/>
      <c r="J229" s="1583"/>
      <c r="K229" s="1583"/>
      <c r="L229" s="1583"/>
      <c r="M229" s="1583"/>
      <c r="N229" s="1583"/>
      <c r="O229" s="1583"/>
      <c r="P229" s="1583"/>
      <c r="Q229" s="1583"/>
      <c r="R229" s="1583"/>
      <c r="S229" s="1583"/>
    </row>
    <row r="230" spans="1:19">
      <c r="A230" s="1583"/>
      <c r="B230" s="1583"/>
      <c r="C230" s="1583"/>
      <c r="D230" s="1583"/>
      <c r="E230" s="1583"/>
      <c r="F230" s="1583"/>
      <c r="G230" s="1583"/>
      <c r="H230" s="1583"/>
      <c r="I230" s="1583"/>
      <c r="J230" s="1583"/>
      <c r="K230" s="1583"/>
      <c r="L230" s="1583"/>
      <c r="M230" s="1583"/>
      <c r="N230" s="1583"/>
      <c r="O230" s="1583"/>
      <c r="P230" s="1583"/>
      <c r="Q230" s="1583"/>
      <c r="R230" s="1583"/>
      <c r="S230" s="1583"/>
    </row>
    <row r="231" spans="1:19">
      <c r="A231" s="1583"/>
      <c r="B231" s="1583"/>
      <c r="C231" s="1583"/>
      <c r="D231" s="1583"/>
      <c r="E231" s="1583"/>
      <c r="F231" s="1583"/>
      <c r="G231" s="1583"/>
      <c r="H231" s="1583"/>
      <c r="I231" s="1583"/>
      <c r="J231" s="1583"/>
      <c r="K231" s="1583"/>
      <c r="L231" s="1583"/>
      <c r="M231" s="1583"/>
      <c r="N231" s="1583"/>
      <c r="O231" s="1583"/>
      <c r="P231" s="1583"/>
      <c r="Q231" s="1583"/>
      <c r="R231" s="1583"/>
      <c r="S231" s="1583"/>
    </row>
  </sheetData>
  <mergeCells count="60">
    <mergeCell ref="F45:G45"/>
    <mergeCell ref="A143:E143"/>
    <mergeCell ref="F143:M143"/>
    <mergeCell ref="N143:S143"/>
    <mergeCell ref="A144:E144"/>
    <mergeCell ref="F144:M144"/>
    <mergeCell ref="N144:S144"/>
    <mergeCell ref="A66:E66"/>
    <mergeCell ref="A67:E67"/>
    <mergeCell ref="F66:M66"/>
    <mergeCell ref="F67:M67"/>
    <mergeCell ref="N66:S66"/>
    <mergeCell ref="N67:S67"/>
    <mergeCell ref="F4:M4"/>
    <mergeCell ref="A4:E4"/>
    <mergeCell ref="A5:E5"/>
    <mergeCell ref="F5:M5"/>
    <mergeCell ref="N4:S4"/>
    <mergeCell ref="N5:S5"/>
    <mergeCell ref="F38:G38"/>
    <mergeCell ref="F27:G27"/>
    <mergeCell ref="F28:G28"/>
    <mergeCell ref="F29:G29"/>
    <mergeCell ref="F30:G30"/>
    <mergeCell ref="F31:G31"/>
    <mergeCell ref="F32:G32"/>
    <mergeCell ref="F33:G33"/>
    <mergeCell ref="F34:G34"/>
    <mergeCell ref="F35:G35"/>
    <mergeCell ref="F36:G36"/>
    <mergeCell ref="F37:G37"/>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N43:O43"/>
    <mergeCell ref="N42:O42"/>
    <mergeCell ref="N41:O41"/>
    <mergeCell ref="N40:O40"/>
    <mergeCell ref="N39:O39"/>
    <mergeCell ref="N31:O31"/>
    <mergeCell ref="N27:S27"/>
    <mergeCell ref="N37:O37"/>
    <mergeCell ref="N36:O36"/>
    <mergeCell ref="N35:O35"/>
    <mergeCell ref="N34:O34"/>
    <mergeCell ref="N33:O33"/>
    <mergeCell ref="N32:O32"/>
  </mergeCells>
  <printOptions horizontalCentered="1" verticalCentered="1"/>
  <pageMargins left="0" right="0" top="0" bottom="0" header="0" footer="0"/>
  <pageSetup scale="66" fitToWidth="3" fitToHeight="3" pageOrder="overThenDown" orientation="portrait" horizontalDpi="300" verticalDpi="300" r:id="rId1"/>
  <headerFooter alignWithMargins="0"/>
  <rowBreaks count="2" manualBreakCount="2">
    <brk id="62" max="18" man="1"/>
    <brk id="140" max="18" man="1"/>
  </rowBreaks>
  <colBreaks count="2" manualBreakCount="2">
    <brk id="5" max="139" man="1"/>
    <brk id="13" max="139"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62"/>
  <sheetViews>
    <sheetView zoomScaleNormal="100" zoomScaleSheetLayoutView="80" workbookViewId="0">
      <selection activeCell="E32" sqref="E32"/>
    </sheetView>
  </sheetViews>
  <sheetFormatPr defaultRowHeight="15"/>
  <cols>
    <col min="1" max="1" width="4" style="1583" customWidth="1"/>
    <col min="2" max="2" width="44.88671875" style="1583" customWidth="1"/>
    <col min="3" max="3" width="19.21875" style="1583" bestFit="1" customWidth="1"/>
    <col min="4" max="4" width="18" style="1583" bestFit="1" customWidth="1"/>
    <col min="5" max="5" width="18.6640625" style="1583" bestFit="1" customWidth="1"/>
    <col min="6" max="6" width="16.109375" style="1583" customWidth="1"/>
    <col min="7" max="16384" width="8.88671875" style="1583"/>
  </cols>
  <sheetData>
    <row r="1" spans="1:6" ht="15.75" thickBot="1"/>
    <row r="2" spans="1:6" ht="15.75" thickTop="1">
      <c r="A2" s="1802" t="s">
        <v>3289</v>
      </c>
      <c r="B2" s="1803"/>
      <c r="C2" s="1804" t="s">
        <v>3290</v>
      </c>
      <c r="D2" s="1805" t="s">
        <v>1801</v>
      </c>
      <c r="E2" s="1808" t="s">
        <v>1802</v>
      </c>
      <c r="F2" s="1807"/>
    </row>
    <row r="3" spans="1:6">
      <c r="A3" s="1809" t="s">
        <v>1788</v>
      </c>
      <c r="B3" s="1540"/>
      <c r="C3" s="1810" t="s">
        <v>3291</v>
      </c>
      <c r="D3" s="1569" t="s">
        <v>3309</v>
      </c>
      <c r="E3" s="1813"/>
      <c r="F3" s="1812"/>
    </row>
    <row r="4" spans="1:6">
      <c r="A4" s="1814" t="s">
        <v>3292</v>
      </c>
      <c r="B4" s="1540"/>
      <c r="C4" s="1810" t="s">
        <v>3293</v>
      </c>
      <c r="D4" s="1600" t="s">
        <v>1788</v>
      </c>
      <c r="E4" s="1905" t="s">
        <v>1788</v>
      </c>
      <c r="F4" s="1816"/>
    </row>
    <row r="5" spans="1:6">
      <c r="A5" s="2147" t="s">
        <v>4062</v>
      </c>
      <c r="B5" s="1818"/>
      <c r="C5" s="1818"/>
      <c r="D5" s="1818"/>
      <c r="E5" s="1818"/>
      <c r="F5" s="1820"/>
    </row>
    <row r="6" spans="1:6">
      <c r="A6" s="1821" t="s">
        <v>4063</v>
      </c>
      <c r="B6" s="1822"/>
      <c r="C6" s="1810"/>
      <c r="D6" s="1810"/>
      <c r="E6" s="1577"/>
      <c r="F6" s="1812"/>
    </row>
    <row r="7" spans="1:6">
      <c r="A7" s="1821" t="s">
        <v>4064</v>
      </c>
      <c r="B7" s="1822"/>
      <c r="C7" s="1810"/>
      <c r="D7" s="1810"/>
      <c r="E7" s="1810"/>
      <c r="F7" s="1812"/>
    </row>
    <row r="8" spans="1:6">
      <c r="A8" s="1821" t="s">
        <v>4065</v>
      </c>
      <c r="B8" s="1822"/>
      <c r="C8" s="1822"/>
      <c r="D8" s="1822"/>
      <c r="E8" s="1822"/>
      <c r="F8" s="1823"/>
    </row>
    <row r="9" spans="1:6">
      <c r="A9" s="1821" t="s">
        <v>4066</v>
      </c>
      <c r="B9" s="1822"/>
      <c r="C9" s="1822"/>
      <c r="D9" s="1822"/>
      <c r="E9" s="1822"/>
      <c r="F9" s="1823"/>
    </row>
    <row r="10" spans="1:6">
      <c r="A10" s="1821" t="s">
        <v>4067</v>
      </c>
      <c r="B10" s="1822"/>
      <c r="C10" s="1822"/>
      <c r="D10" s="1822"/>
      <c r="E10" s="1822"/>
      <c r="F10" s="1823"/>
    </row>
    <row r="11" spans="1:6">
      <c r="A11" s="1821" t="s">
        <v>4068</v>
      </c>
      <c r="B11" s="1822"/>
      <c r="C11" s="1822"/>
      <c r="D11" s="1822"/>
      <c r="E11" s="1822"/>
      <c r="F11" s="1823"/>
    </row>
    <row r="12" spans="1:6">
      <c r="A12" s="1821" t="s">
        <v>4069</v>
      </c>
      <c r="B12" s="1822"/>
      <c r="C12" s="1822"/>
      <c r="D12" s="1822"/>
      <c r="E12" s="1822"/>
      <c r="F12" s="1823"/>
    </row>
    <row r="13" spans="1:6">
      <c r="A13" s="1821" t="s">
        <v>4070</v>
      </c>
      <c r="B13" s="1822"/>
      <c r="C13" s="1822"/>
      <c r="D13" s="1822"/>
      <c r="E13" s="1822"/>
      <c r="F13" s="1823"/>
    </row>
    <row r="14" spans="1:6">
      <c r="A14" s="1821" t="s">
        <v>4071</v>
      </c>
      <c r="B14" s="1822"/>
      <c r="C14" s="1822"/>
      <c r="D14" s="1822"/>
      <c r="E14" s="1822"/>
      <c r="F14" s="1823"/>
    </row>
    <row r="15" spans="1:6">
      <c r="A15" s="1821" t="s">
        <v>4072</v>
      </c>
      <c r="B15" s="1822"/>
      <c r="C15" s="1822"/>
      <c r="D15" s="1822"/>
      <c r="E15" s="1822"/>
      <c r="F15" s="1823"/>
    </row>
    <row r="16" spans="1:6">
      <c r="A16" s="1821" t="s">
        <v>4073</v>
      </c>
      <c r="B16" s="1822"/>
      <c r="C16" s="1822"/>
      <c r="D16" s="1822"/>
      <c r="E16" s="1822"/>
      <c r="F16" s="1823"/>
    </row>
    <row r="17" spans="1:6">
      <c r="A17" s="2148" t="s">
        <v>1728</v>
      </c>
      <c r="B17" s="1827" t="s">
        <v>4074</v>
      </c>
      <c r="C17" s="1833" t="s">
        <v>3592</v>
      </c>
      <c r="D17" s="2149" t="s">
        <v>4075</v>
      </c>
      <c r="E17" s="1833" t="s">
        <v>4076</v>
      </c>
      <c r="F17" s="2365" t="s">
        <v>4077</v>
      </c>
    </row>
    <row r="18" spans="1:6">
      <c r="A18" s="1830" t="s">
        <v>1731</v>
      </c>
      <c r="B18" s="2153" t="s">
        <v>4078</v>
      </c>
      <c r="C18" s="1837" t="s">
        <v>3602</v>
      </c>
      <c r="D18" s="1837" t="s">
        <v>4079</v>
      </c>
      <c r="E18" s="1837" t="s">
        <v>4080</v>
      </c>
      <c r="F18" s="2152"/>
    </row>
    <row r="19" spans="1:6">
      <c r="A19" s="2154"/>
      <c r="B19" s="1836" t="s">
        <v>3021</v>
      </c>
      <c r="C19" s="1837" t="s">
        <v>3022</v>
      </c>
      <c r="D19" s="1837" t="s">
        <v>3023</v>
      </c>
      <c r="E19" s="1837" t="s">
        <v>3024</v>
      </c>
      <c r="F19" s="2152" t="s">
        <v>2346</v>
      </c>
    </row>
    <row r="20" spans="1:6">
      <c r="A20" s="2155">
        <v>1</v>
      </c>
      <c r="B20" s="1850" t="s">
        <v>5654</v>
      </c>
      <c r="C20" s="1852"/>
      <c r="D20" s="1852"/>
      <c r="E20" s="1852"/>
      <c r="F20" s="2366"/>
    </row>
    <row r="21" spans="1:6">
      <c r="A21" s="2155">
        <v>2</v>
      </c>
      <c r="B21" s="1850"/>
      <c r="C21" s="1851"/>
      <c r="D21" s="1855"/>
      <c r="E21" s="1855"/>
      <c r="F21" s="1856"/>
    </row>
    <row r="22" spans="1:6">
      <c r="A22" s="2155">
        <v>3</v>
      </c>
      <c r="B22" s="1850"/>
      <c r="C22" s="1851"/>
      <c r="D22" s="1855"/>
      <c r="E22" s="1861"/>
      <c r="F22" s="1862"/>
    </row>
    <row r="23" spans="1:6">
      <c r="A23" s="2155">
        <v>4</v>
      </c>
      <c r="B23" s="1850"/>
      <c r="C23" s="1851"/>
      <c r="D23" s="1861"/>
      <c r="E23" s="1861"/>
      <c r="F23" s="1862"/>
    </row>
    <row r="24" spans="1:6">
      <c r="A24" s="2155">
        <v>5</v>
      </c>
      <c r="B24" s="1850"/>
      <c r="C24" s="1851"/>
      <c r="D24" s="1861"/>
      <c r="E24" s="1861"/>
      <c r="F24" s="1862"/>
    </row>
    <row r="25" spans="1:6">
      <c r="A25" s="2155">
        <v>6</v>
      </c>
      <c r="B25" s="1850"/>
      <c r="C25" s="1851"/>
      <c r="D25" s="1868"/>
      <c r="E25" s="1868"/>
      <c r="F25" s="1869"/>
    </row>
    <row r="26" spans="1:6">
      <c r="A26" s="2155">
        <v>7</v>
      </c>
      <c r="B26" s="1850"/>
      <c r="C26" s="1851"/>
      <c r="D26" s="1873"/>
      <c r="E26" s="1873"/>
      <c r="F26" s="1874"/>
    </row>
    <row r="27" spans="1:6">
      <c r="A27" s="2155">
        <v>8</v>
      </c>
      <c r="B27" s="1850"/>
      <c r="C27" s="1851"/>
      <c r="D27" s="1861"/>
      <c r="E27" s="1855"/>
      <c r="F27" s="1856"/>
    </row>
    <row r="28" spans="1:6">
      <c r="A28" s="2155">
        <v>9</v>
      </c>
      <c r="B28" s="1850"/>
      <c r="C28" s="1851"/>
      <c r="D28" s="1861"/>
      <c r="E28" s="1861"/>
      <c r="F28" s="1862"/>
    </row>
    <row r="29" spans="1:6">
      <c r="A29" s="2155">
        <v>10</v>
      </c>
      <c r="B29" s="1850"/>
      <c r="C29" s="1851"/>
      <c r="D29" s="1861"/>
      <c r="E29" s="1861"/>
      <c r="F29" s="1862"/>
    </row>
    <row r="30" spans="1:6">
      <c r="A30" s="2155">
        <v>11</v>
      </c>
      <c r="B30" s="1850"/>
      <c r="C30" s="1851"/>
      <c r="D30" s="1861"/>
      <c r="E30" s="1861"/>
      <c r="F30" s="1862"/>
    </row>
    <row r="31" spans="1:6">
      <c r="A31" s="2155">
        <v>12</v>
      </c>
      <c r="B31" s="1850"/>
      <c r="C31" s="1851"/>
      <c r="D31" s="1861"/>
      <c r="E31" s="1861"/>
      <c r="F31" s="1862"/>
    </row>
    <row r="32" spans="1:6">
      <c r="A32" s="2155">
        <v>13</v>
      </c>
      <c r="B32" s="1850"/>
      <c r="C32" s="1851"/>
      <c r="D32" s="1861"/>
      <c r="E32" s="1861"/>
      <c r="F32" s="1862"/>
    </row>
    <row r="33" spans="1:6">
      <c r="A33" s="2155">
        <v>14</v>
      </c>
      <c r="B33" s="1850"/>
      <c r="C33" s="1851"/>
      <c r="D33" s="1861"/>
      <c r="E33" s="1861"/>
      <c r="F33" s="1862"/>
    </row>
    <row r="34" spans="1:6">
      <c r="A34" s="2155">
        <v>15</v>
      </c>
      <c r="B34" s="1850"/>
      <c r="C34" s="1851"/>
      <c r="D34" s="1861"/>
      <c r="E34" s="1861"/>
      <c r="F34" s="1862"/>
    </row>
    <row r="35" spans="1:6">
      <c r="A35" s="2155">
        <v>16</v>
      </c>
      <c r="B35" s="1850"/>
      <c r="C35" s="1851"/>
      <c r="D35" s="1880"/>
      <c r="E35" s="1880"/>
      <c r="F35" s="1881"/>
    </row>
    <row r="36" spans="1:6">
      <c r="A36" s="2155">
        <v>17</v>
      </c>
      <c r="B36" s="1850"/>
      <c r="C36" s="1851"/>
      <c r="D36" s="1880"/>
      <c r="E36" s="1880"/>
      <c r="F36" s="1881"/>
    </row>
    <row r="37" spans="1:6">
      <c r="A37" s="2155">
        <v>18</v>
      </c>
      <c r="B37" s="1850"/>
      <c r="C37" s="1851"/>
      <c r="D37" s="1861"/>
      <c r="E37" s="1861"/>
      <c r="F37" s="1862"/>
    </row>
    <row r="38" spans="1:6">
      <c r="A38" s="2155">
        <v>19</v>
      </c>
      <c r="B38" s="1850"/>
      <c r="C38" s="1851"/>
      <c r="D38" s="1861"/>
      <c r="E38" s="1861"/>
      <c r="F38" s="1862"/>
    </row>
    <row r="39" spans="1:6">
      <c r="A39" s="2155">
        <v>20</v>
      </c>
      <c r="B39" s="1850"/>
      <c r="C39" s="1851"/>
      <c r="D39" s="1861"/>
      <c r="E39" s="1861"/>
      <c r="F39" s="1862"/>
    </row>
    <row r="40" spans="1:6">
      <c r="A40" s="2155">
        <v>21</v>
      </c>
      <c r="B40" s="1850"/>
      <c r="C40" s="1852"/>
      <c r="D40" s="1880"/>
      <c r="E40" s="1880"/>
      <c r="F40" s="1881"/>
    </row>
    <row r="41" spans="1:6">
      <c r="A41" s="2155">
        <v>22</v>
      </c>
      <c r="B41" s="1850"/>
      <c r="C41" s="1851"/>
      <c r="D41" s="1861"/>
      <c r="E41" s="1861"/>
      <c r="F41" s="1862"/>
    </row>
    <row r="42" spans="1:6">
      <c r="A42" s="2155">
        <v>23</v>
      </c>
      <c r="B42" s="1850"/>
      <c r="C42" s="1851"/>
      <c r="D42" s="1861"/>
      <c r="E42" s="1861"/>
      <c r="F42" s="1862"/>
    </row>
    <row r="43" spans="1:6">
      <c r="A43" s="2155">
        <v>24</v>
      </c>
      <c r="B43" s="1850"/>
      <c r="C43" s="1851"/>
      <c r="D43" s="1880"/>
      <c r="E43" s="1880"/>
      <c r="F43" s="1881"/>
    </row>
    <row r="44" spans="1:6">
      <c r="A44" s="2155">
        <v>25</v>
      </c>
      <c r="B44" s="1850"/>
      <c r="C44" s="1851"/>
      <c r="D44" s="1861"/>
      <c r="E44" s="1861"/>
      <c r="F44" s="1862"/>
    </row>
    <row r="45" spans="1:6">
      <c r="A45" s="2155">
        <v>26</v>
      </c>
      <c r="B45" s="1850"/>
      <c r="C45" s="1851"/>
      <c r="D45" s="1861"/>
      <c r="E45" s="1861"/>
      <c r="F45" s="1862"/>
    </row>
    <row r="46" spans="1:6">
      <c r="A46" s="2155">
        <v>27</v>
      </c>
      <c r="B46" s="1850"/>
      <c r="C46" s="1851"/>
      <c r="D46" s="1861"/>
      <c r="E46" s="1861"/>
      <c r="F46" s="1862"/>
    </row>
    <row r="47" spans="1:6">
      <c r="A47" s="2155">
        <v>28</v>
      </c>
      <c r="B47" s="1850"/>
      <c r="C47" s="1851"/>
      <c r="D47" s="1861"/>
      <c r="E47" s="1861"/>
      <c r="F47" s="1862"/>
    </row>
    <row r="48" spans="1:6">
      <c r="A48" s="2155">
        <v>29</v>
      </c>
      <c r="B48" s="1850"/>
      <c r="C48" s="1851"/>
      <c r="D48" s="1861"/>
      <c r="E48" s="1861"/>
      <c r="F48" s="1862"/>
    </row>
    <row r="49" spans="1:6">
      <c r="A49" s="2155">
        <v>30</v>
      </c>
      <c r="B49" s="1850"/>
      <c r="C49" s="1851"/>
      <c r="D49" s="1861"/>
      <c r="E49" s="1861"/>
      <c r="F49" s="1862"/>
    </row>
    <row r="50" spans="1:6">
      <c r="A50" s="2155">
        <v>31</v>
      </c>
      <c r="B50" s="1850"/>
      <c r="C50" s="1851"/>
      <c r="D50" s="1861"/>
      <c r="E50" s="1861"/>
      <c r="F50" s="1862"/>
    </row>
    <row r="51" spans="1:6">
      <c r="A51" s="2155">
        <v>32</v>
      </c>
      <c r="B51" s="1850"/>
      <c r="C51" s="1851"/>
      <c r="D51" s="1861"/>
      <c r="E51" s="1861"/>
      <c r="F51" s="1862"/>
    </row>
    <row r="52" spans="1:6">
      <c r="A52" s="2155">
        <v>33</v>
      </c>
      <c r="B52" s="1850"/>
      <c r="C52" s="1851"/>
      <c r="D52" s="1880"/>
      <c r="E52" s="1880"/>
      <c r="F52" s="1881"/>
    </row>
    <row r="53" spans="1:6">
      <c r="A53" s="2155">
        <v>34</v>
      </c>
      <c r="B53" s="1850"/>
      <c r="C53" s="1851"/>
      <c r="D53" s="1861"/>
      <c r="E53" s="1861"/>
      <c r="F53" s="1862"/>
    </row>
    <row r="54" spans="1:6">
      <c r="A54" s="2155">
        <v>35</v>
      </c>
      <c r="B54" s="1850"/>
      <c r="C54" s="1851"/>
      <c r="D54" s="1861"/>
      <c r="E54" s="1861"/>
      <c r="F54" s="1862"/>
    </row>
    <row r="55" spans="1:6">
      <c r="A55" s="2155">
        <v>36</v>
      </c>
      <c r="B55" s="1850"/>
      <c r="C55" s="1851"/>
      <c r="D55" s="1861"/>
      <c r="E55" s="1861"/>
      <c r="F55" s="1862"/>
    </row>
    <row r="56" spans="1:6">
      <c r="A56" s="2155">
        <v>37</v>
      </c>
      <c r="B56" s="1850"/>
      <c r="C56" s="1851"/>
      <c r="D56" s="1861"/>
      <c r="E56" s="1861"/>
      <c r="F56" s="1862"/>
    </row>
    <row r="57" spans="1:6">
      <c r="A57" s="2155">
        <v>38</v>
      </c>
      <c r="B57" s="1850"/>
      <c r="C57" s="1851"/>
      <c r="D57" s="1861"/>
      <c r="E57" s="1861"/>
      <c r="F57" s="1862"/>
    </row>
    <row r="58" spans="1:6">
      <c r="A58" s="2155">
        <v>39</v>
      </c>
      <c r="B58" s="1850"/>
      <c r="C58" s="1851"/>
      <c r="D58" s="1861"/>
      <c r="E58" s="1861"/>
      <c r="F58" s="1862"/>
    </row>
    <row r="59" spans="1:6" ht="15.75" thickBot="1">
      <c r="A59" s="2161">
        <v>40</v>
      </c>
      <c r="B59" s="1888" t="s">
        <v>172</v>
      </c>
      <c r="C59" s="2367"/>
      <c r="D59" s="2367"/>
      <c r="E59" s="1889">
        <f>SUM(E20:E58)</f>
        <v>0</v>
      </c>
      <c r="F59" s="1891">
        <f>SUM(F20:F58)</f>
        <v>0</v>
      </c>
    </row>
    <row r="60" spans="1:6" ht="15.75" thickTop="1">
      <c r="A60" s="1810"/>
      <c r="B60" s="1810"/>
      <c r="C60" s="1810"/>
      <c r="D60" s="1896"/>
      <c r="E60" s="1896"/>
      <c r="F60" s="1896"/>
    </row>
    <row r="61" spans="1:6">
      <c r="A61" s="1561" t="s">
        <v>4678</v>
      </c>
      <c r="B61" s="1561"/>
      <c r="C61" s="1561"/>
      <c r="D61" s="1561"/>
      <c r="E61" s="1561"/>
      <c r="F61" s="1561"/>
    </row>
    <row r="62" spans="1:6">
      <c r="A62" s="1576" t="s">
        <v>4081</v>
      </c>
      <c r="B62" s="1576"/>
      <c r="C62" s="1576"/>
      <c r="D62" s="1576"/>
      <c r="E62" s="1576"/>
      <c r="F62" s="1576"/>
    </row>
  </sheetData>
  <pageMargins left="0.7" right="0.7" top="0.75" bottom="0.75" header="0.3" footer="0.3"/>
  <pageSetup scale="62"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I127"/>
  <sheetViews>
    <sheetView defaultGridColor="0" topLeftCell="A22" colorId="22" zoomScaleNormal="100" zoomScaleSheetLayoutView="80" workbookViewId="0">
      <selection activeCell="E56" sqref="E56"/>
    </sheetView>
  </sheetViews>
  <sheetFormatPr defaultColWidth="9.6640625" defaultRowHeight="15"/>
  <cols>
    <col min="1" max="1" width="4.6640625" style="1583" customWidth="1"/>
    <col min="2" max="2" width="22.6640625" style="1583" customWidth="1"/>
    <col min="3" max="3" width="11.77734375" style="1583" bestFit="1" customWidth="1"/>
    <col min="4" max="4" width="13.33203125" style="1583" customWidth="1"/>
    <col min="5" max="5" width="12.6640625" style="1583" customWidth="1"/>
    <col min="6" max="6" width="15" style="1583" customWidth="1"/>
    <col min="7" max="7" width="14.21875" style="1583" customWidth="1"/>
    <col min="8" max="8" width="12.6640625" style="1583" customWidth="1"/>
    <col min="9" max="9" width="13.6640625" style="1583" customWidth="1"/>
    <col min="10" max="16384" width="9.6640625" style="1583"/>
  </cols>
  <sheetData>
    <row r="1" spans="1:9">
      <c r="A1" s="1535" t="s">
        <v>1799</v>
      </c>
      <c r="B1" s="1693"/>
      <c r="C1" s="1693"/>
      <c r="D1" s="2303"/>
      <c r="E1" s="1903" t="s">
        <v>1344</v>
      </c>
      <c r="F1" s="2303"/>
      <c r="G1" s="1903" t="s">
        <v>1801</v>
      </c>
      <c r="H1" s="1903" t="s">
        <v>1802</v>
      </c>
      <c r="I1" s="1902"/>
    </row>
    <row r="2" spans="1:9">
      <c r="A2" s="1539" t="str">
        <f>'Data Sheet'!$C$25</f>
        <v xml:space="preserve">New York State Electric &amp; Gas Corporation </v>
      </c>
      <c r="B2" s="1561"/>
      <c r="C2" s="1561"/>
      <c r="D2" s="2262"/>
      <c r="E2" s="1813" t="s">
        <v>1156</v>
      </c>
      <c r="F2" s="2262"/>
      <c r="G2" s="1813" t="s">
        <v>1804</v>
      </c>
      <c r="H2" s="1813"/>
      <c r="I2" s="1541"/>
    </row>
    <row r="3" spans="1:9" ht="15" customHeight="1">
      <c r="A3" s="1539"/>
      <c r="B3" s="1561"/>
      <c r="C3" s="1561"/>
      <c r="D3" s="2262"/>
      <c r="E3" s="1813" t="s">
        <v>1157</v>
      </c>
      <c r="F3" s="1561"/>
      <c r="G3" s="2319" t="str">
        <f>'Data Sheet'!$C$40</f>
        <v xml:space="preserve"> </v>
      </c>
      <c r="H3" s="2242" t="str">
        <f>'Data Sheet'!$C$38</f>
        <v>12/31/2017</v>
      </c>
      <c r="I3" s="2306"/>
    </row>
    <row r="4" spans="1:9" ht="15" customHeight="1">
      <c r="A4" s="1550"/>
      <c r="B4" s="1577"/>
      <c r="C4" s="1577"/>
      <c r="D4" s="1577"/>
      <c r="E4" s="1577"/>
      <c r="F4" s="1577"/>
      <c r="G4" s="1577"/>
      <c r="H4" s="1577"/>
      <c r="I4" s="1578"/>
    </row>
    <row r="5" spans="1:9">
      <c r="A5" s="2027" t="s">
        <v>1418</v>
      </c>
      <c r="B5" s="1576"/>
      <c r="C5" s="1576"/>
      <c r="D5" s="2263"/>
      <c r="E5" s="1576"/>
      <c r="F5" s="1576"/>
      <c r="G5" s="1576"/>
      <c r="H5" s="1576"/>
      <c r="I5" s="2000"/>
    </row>
    <row r="6" spans="1:9">
      <c r="A6" s="2027" t="s">
        <v>1982</v>
      </c>
      <c r="B6" s="1576"/>
      <c r="C6" s="1576"/>
      <c r="D6" s="2263"/>
      <c r="E6" s="1576"/>
      <c r="F6" s="1576"/>
      <c r="G6" s="1576"/>
      <c r="H6" s="1576"/>
      <c r="I6" s="2000"/>
    </row>
    <row r="7" spans="1:9">
      <c r="A7" s="1542"/>
      <c r="B7" s="1707"/>
      <c r="C7" s="1707"/>
      <c r="D7" s="1707"/>
      <c r="E7" s="1707"/>
      <c r="F7" s="1707"/>
      <c r="G7" s="1707"/>
      <c r="H7" s="1707"/>
      <c r="I7" s="1906"/>
    </row>
    <row r="8" spans="1:9">
      <c r="A8" s="2368" t="s">
        <v>2398</v>
      </c>
      <c r="B8" s="2369" t="s">
        <v>1419</v>
      </c>
      <c r="C8" s="2369"/>
      <c r="D8" s="1909"/>
      <c r="E8" s="1909"/>
      <c r="F8" s="1909"/>
      <c r="G8" s="1909"/>
      <c r="H8" s="1909"/>
      <c r="I8" s="1910"/>
    </row>
    <row r="9" spans="1:9">
      <c r="A9" s="1908"/>
      <c r="B9" s="2369" t="s">
        <v>1420</v>
      </c>
      <c r="C9" s="2369"/>
      <c r="D9" s="1909"/>
      <c r="E9" s="1909"/>
      <c r="F9" s="1909"/>
      <c r="G9" s="1909"/>
      <c r="H9" s="1909"/>
      <c r="I9" s="1910"/>
    </row>
    <row r="10" spans="1:9">
      <c r="A10" s="2368" t="s">
        <v>2315</v>
      </c>
      <c r="B10" s="2369" t="s">
        <v>256</v>
      </c>
      <c r="C10" s="2369"/>
      <c r="D10" s="1909"/>
      <c r="E10" s="1909"/>
      <c r="F10" s="1909"/>
      <c r="G10" s="1909"/>
      <c r="H10" s="1909"/>
      <c r="I10" s="1910"/>
    </row>
    <row r="11" spans="1:9">
      <c r="A11" s="1908"/>
      <c r="B11" s="2369" t="s">
        <v>899</v>
      </c>
      <c r="C11" s="2369"/>
      <c r="D11" s="1909"/>
      <c r="E11" s="1909"/>
      <c r="F11" s="1909"/>
      <c r="G11" s="1909"/>
      <c r="H11" s="1909"/>
      <c r="I11" s="1910"/>
    </row>
    <row r="12" spans="1:9">
      <c r="A12" s="1908"/>
      <c r="B12" s="2742" t="s">
        <v>4629</v>
      </c>
      <c r="C12" s="2742"/>
      <c r="D12" s="2602"/>
      <c r="E12" s="2602"/>
      <c r="F12" s="2602"/>
      <c r="G12" s="2602"/>
      <c r="H12" s="2602"/>
      <c r="I12" s="2603"/>
    </row>
    <row r="13" spans="1:9">
      <c r="A13" s="1908"/>
      <c r="B13" s="2742" t="s">
        <v>4685</v>
      </c>
      <c r="C13" s="2742"/>
      <c r="D13" s="2602"/>
      <c r="E13" s="2602"/>
      <c r="F13" s="2602"/>
      <c r="G13" s="2602"/>
      <c r="H13" s="2602"/>
      <c r="I13" s="2603"/>
    </row>
    <row r="14" spans="1:9">
      <c r="A14" s="2368" t="s">
        <v>2316</v>
      </c>
      <c r="B14" s="2369" t="s">
        <v>900</v>
      </c>
      <c r="C14" s="2369"/>
      <c r="D14" s="1909"/>
      <c r="E14" s="1909"/>
      <c r="F14" s="1909"/>
      <c r="G14" s="1909"/>
      <c r="H14" s="1909"/>
      <c r="I14" s="1910"/>
    </row>
    <row r="15" spans="1:9">
      <c r="A15" s="1908"/>
      <c r="B15" s="2369" t="s">
        <v>901</v>
      </c>
      <c r="C15" s="2369"/>
      <c r="D15" s="1909"/>
      <c r="E15" s="1909"/>
      <c r="F15" s="1909"/>
      <c r="G15" s="1909"/>
      <c r="H15" s="1909"/>
      <c r="I15" s="1910"/>
    </row>
    <row r="16" spans="1:9">
      <c r="A16" s="2743" t="s">
        <v>3710</v>
      </c>
      <c r="B16" s="2742" t="s">
        <v>4087</v>
      </c>
      <c r="C16" s="2742"/>
      <c r="D16" s="2602"/>
      <c r="E16" s="2602"/>
      <c r="F16" s="2602"/>
      <c r="G16" s="2602"/>
      <c r="H16" s="2602"/>
      <c r="I16" s="2603"/>
    </row>
    <row r="17" spans="1:9">
      <c r="A17" s="2550"/>
      <c r="B17" s="2742" t="s">
        <v>4088</v>
      </c>
      <c r="C17" s="2742"/>
      <c r="D17" s="2602"/>
      <c r="E17" s="2602"/>
      <c r="F17" s="2602"/>
      <c r="G17" s="2602"/>
      <c r="H17" s="2602"/>
      <c r="I17" s="2603"/>
    </row>
    <row r="18" spans="1:9">
      <c r="A18" s="2550"/>
      <c r="B18" s="2742" t="s">
        <v>4089</v>
      </c>
      <c r="C18" s="2742"/>
      <c r="D18" s="2602"/>
      <c r="E18" s="2602"/>
      <c r="F18" s="2602"/>
      <c r="G18" s="2602"/>
      <c r="H18" s="2602"/>
      <c r="I18" s="2603"/>
    </row>
    <row r="19" spans="1:9">
      <c r="A19" s="2550"/>
      <c r="B19" s="2742" t="s">
        <v>4090</v>
      </c>
      <c r="C19" s="2742"/>
      <c r="D19" s="2602"/>
      <c r="E19" s="2602"/>
      <c r="F19" s="2602"/>
      <c r="G19" s="2602"/>
      <c r="H19" s="2602"/>
      <c r="I19" s="2603"/>
    </row>
    <row r="20" spans="1:9">
      <c r="A20" s="2368" t="s">
        <v>3715</v>
      </c>
      <c r="B20" s="2369" t="s">
        <v>4082</v>
      </c>
      <c r="C20" s="2369"/>
      <c r="D20" s="1909"/>
      <c r="E20" s="1909"/>
      <c r="F20" s="1909"/>
      <c r="G20" s="1909"/>
      <c r="H20" s="1909"/>
      <c r="I20" s="1910"/>
    </row>
    <row r="21" spans="1:9">
      <c r="A21" s="2368" t="s">
        <v>702</v>
      </c>
      <c r="B21" s="2369" t="s">
        <v>4083</v>
      </c>
      <c r="C21" s="2369"/>
      <c r="D21" s="1909"/>
      <c r="E21" s="1909"/>
      <c r="F21" s="1909"/>
      <c r="G21" s="1909"/>
      <c r="H21" s="1909"/>
      <c r="I21" s="1910"/>
    </row>
    <row r="22" spans="1:9">
      <c r="A22" s="1908"/>
      <c r="B22" s="2369" t="s">
        <v>4084</v>
      </c>
      <c r="C22" s="2369"/>
      <c r="D22" s="1909"/>
      <c r="E22" s="1909"/>
      <c r="F22" s="1909"/>
      <c r="G22" s="1909"/>
      <c r="H22" s="1909"/>
      <c r="I22" s="1910"/>
    </row>
    <row r="23" spans="1:9">
      <c r="A23" s="1908"/>
      <c r="B23" s="2369" t="s">
        <v>902</v>
      </c>
      <c r="C23" s="2369"/>
      <c r="D23" s="1909"/>
      <c r="E23" s="1909"/>
      <c r="F23" s="1909"/>
      <c r="G23" s="1909"/>
      <c r="H23" s="1909"/>
      <c r="I23" s="1910"/>
    </row>
    <row r="24" spans="1:9">
      <c r="A24" s="1908"/>
      <c r="B24" s="2369" t="s">
        <v>4085</v>
      </c>
      <c r="C24" s="2369"/>
      <c r="D24" s="1909"/>
      <c r="E24" s="1909"/>
      <c r="F24" s="1909"/>
      <c r="G24" s="1909"/>
      <c r="H24" s="1909"/>
      <c r="I24" s="1910"/>
    </row>
    <row r="25" spans="1:9">
      <c r="A25" s="1908"/>
      <c r="B25" s="2369" t="s">
        <v>4086</v>
      </c>
      <c r="C25" s="2369"/>
      <c r="D25" s="1909"/>
      <c r="E25" s="1909"/>
      <c r="F25" s="1909"/>
      <c r="G25" s="1909"/>
      <c r="H25" s="1909"/>
      <c r="I25" s="1910"/>
    </row>
    <row r="26" spans="1:9">
      <c r="A26" s="1908"/>
      <c r="B26" s="2369" t="s">
        <v>903</v>
      </c>
      <c r="C26" s="2369"/>
      <c r="D26" s="1909"/>
      <c r="E26" s="1909"/>
      <c r="F26" s="1909"/>
      <c r="G26" s="1909"/>
      <c r="H26" s="1909"/>
      <c r="I26" s="1910"/>
    </row>
    <row r="27" spans="1:9">
      <c r="A27" s="2368" t="s">
        <v>708</v>
      </c>
      <c r="B27" s="2369" t="s">
        <v>904</v>
      </c>
      <c r="C27" s="2369"/>
      <c r="D27" s="1909"/>
      <c r="E27" s="1909"/>
      <c r="F27" s="1909"/>
      <c r="G27" s="1909"/>
      <c r="H27" s="1909"/>
      <c r="I27" s="1910"/>
    </row>
    <row r="28" spans="1:9">
      <c r="A28" s="1908"/>
      <c r="B28" s="2369" t="s">
        <v>501</v>
      </c>
      <c r="C28" s="2369"/>
      <c r="D28" s="1909"/>
      <c r="E28" s="1909"/>
      <c r="F28" s="1909"/>
      <c r="G28" s="1909"/>
      <c r="H28" s="1909"/>
      <c r="I28" s="1910"/>
    </row>
    <row r="29" spans="1:9">
      <c r="A29" s="1908"/>
      <c r="B29" s="2369" t="s">
        <v>502</v>
      </c>
      <c r="C29" s="2369"/>
      <c r="D29" s="1909"/>
      <c r="E29" s="1909"/>
      <c r="F29" s="1909"/>
      <c r="G29" s="1909"/>
      <c r="H29" s="1909"/>
      <c r="I29" s="1910"/>
    </row>
    <row r="30" spans="1:9">
      <c r="A30" s="1908"/>
      <c r="B30" s="2369" t="s">
        <v>503</v>
      </c>
      <c r="C30" s="2369"/>
      <c r="D30" s="1909"/>
      <c r="E30" s="1909"/>
      <c r="F30" s="1909"/>
      <c r="G30" s="1909"/>
      <c r="H30" s="1909"/>
      <c r="I30" s="1910"/>
    </row>
    <row r="31" spans="1:9">
      <c r="A31" s="2370" t="s">
        <v>1949</v>
      </c>
      <c r="B31" s="2369" t="s">
        <v>1051</v>
      </c>
      <c r="C31" s="2369"/>
      <c r="D31" s="1909"/>
      <c r="E31" s="1909"/>
      <c r="F31" s="1909"/>
      <c r="G31" s="1909"/>
      <c r="H31" s="1909"/>
      <c r="I31" s="1910"/>
    </row>
    <row r="32" spans="1:9">
      <c r="A32" s="2329"/>
      <c r="B32" s="2371"/>
      <c r="C32" s="2744"/>
      <c r="D32" s="2372"/>
      <c r="E32" s="2371"/>
      <c r="F32" s="2372"/>
      <c r="G32" s="2372"/>
      <c r="H32" s="2372"/>
      <c r="I32" s="2373"/>
    </row>
    <row r="33" spans="1:9">
      <c r="A33" s="2335"/>
      <c r="B33" s="2374"/>
      <c r="C33" s="2745"/>
      <c r="D33" s="1909" t="s">
        <v>504</v>
      </c>
      <c r="E33" s="2374"/>
      <c r="F33" s="2375" t="s">
        <v>505</v>
      </c>
      <c r="G33" s="2375"/>
      <c r="H33" s="2375"/>
      <c r="I33" s="2376"/>
    </row>
    <row r="34" spans="1:9">
      <c r="A34" s="2335"/>
      <c r="B34" s="2336" t="s">
        <v>506</v>
      </c>
      <c r="C34" s="2746"/>
      <c r="D34" s="2377"/>
      <c r="E34" s="2378"/>
      <c r="F34" s="2377"/>
      <c r="G34" s="2377"/>
      <c r="H34" s="2377"/>
      <c r="I34" s="2379"/>
    </row>
    <row r="35" spans="1:9">
      <c r="A35" s="2335"/>
      <c r="B35" s="2336" t="s">
        <v>507</v>
      </c>
      <c r="C35" s="2747" t="s">
        <v>3592</v>
      </c>
      <c r="D35" s="2336" t="s">
        <v>3596</v>
      </c>
      <c r="E35" s="2336" t="s">
        <v>3596</v>
      </c>
      <c r="F35" s="2374" t="s">
        <v>3597</v>
      </c>
      <c r="G35" s="2336" t="s">
        <v>3598</v>
      </c>
      <c r="H35" s="2380" t="s">
        <v>3599</v>
      </c>
      <c r="I35" s="2381" t="s">
        <v>508</v>
      </c>
    </row>
    <row r="36" spans="1:9">
      <c r="A36" s="2339" t="s">
        <v>1728</v>
      </c>
      <c r="B36" s="2336" t="s">
        <v>1394</v>
      </c>
      <c r="C36" s="2747" t="s">
        <v>3602</v>
      </c>
      <c r="D36" s="2336" t="s">
        <v>1397</v>
      </c>
      <c r="E36" s="2336" t="s">
        <v>1970</v>
      </c>
      <c r="F36" s="2336" t="s">
        <v>3608</v>
      </c>
      <c r="G36" s="2336" t="s">
        <v>3608</v>
      </c>
      <c r="H36" s="2380" t="s">
        <v>509</v>
      </c>
      <c r="I36" s="2382" t="s">
        <v>510</v>
      </c>
    </row>
    <row r="37" spans="1:9">
      <c r="A37" s="2340" t="s">
        <v>1731</v>
      </c>
      <c r="B37" s="2341" t="s">
        <v>3021</v>
      </c>
      <c r="C37" s="2748" t="s">
        <v>3022</v>
      </c>
      <c r="D37" s="2341" t="s">
        <v>3023</v>
      </c>
      <c r="E37" s="2341" t="s">
        <v>3024</v>
      </c>
      <c r="F37" s="2341" t="s">
        <v>2346</v>
      </c>
      <c r="G37" s="2383" t="s">
        <v>511</v>
      </c>
      <c r="H37" s="2384" t="s">
        <v>2348</v>
      </c>
      <c r="I37" s="2343" t="s">
        <v>2349</v>
      </c>
    </row>
    <row r="38" spans="1:9">
      <c r="A38" s="2183">
        <v>1</v>
      </c>
      <c r="B38" s="1543" t="s">
        <v>5655</v>
      </c>
      <c r="C38" s="2622"/>
      <c r="D38" s="1878"/>
      <c r="E38" s="1878"/>
      <c r="F38" s="1857"/>
      <c r="G38" s="1857"/>
      <c r="H38" s="2290"/>
      <c r="I38" s="2752">
        <f t="shared" ref="I38:I52" si="0">SUM(F38:H38)</f>
        <v>0</v>
      </c>
    </row>
    <row r="39" spans="1:9">
      <c r="A39" s="2183">
        <v>2</v>
      </c>
      <c r="B39" s="1543" t="s">
        <v>5656</v>
      </c>
      <c r="C39" s="2749" t="s">
        <v>5472</v>
      </c>
      <c r="D39" s="1878"/>
      <c r="E39" s="1878"/>
      <c r="F39" s="1878">
        <v>58133</v>
      </c>
      <c r="G39" s="1878"/>
      <c r="H39" s="2291"/>
      <c r="I39" s="2753">
        <f t="shared" si="0"/>
        <v>58133</v>
      </c>
    </row>
    <row r="40" spans="1:9">
      <c r="A40" s="2183">
        <v>3</v>
      </c>
      <c r="B40" s="1543"/>
      <c r="C40" s="2622"/>
      <c r="D40" s="1878"/>
      <c r="E40" s="1878"/>
      <c r="F40" s="1878"/>
      <c r="G40" s="1878"/>
      <c r="H40" s="2291"/>
      <c r="I40" s="2753">
        <f t="shared" si="0"/>
        <v>0</v>
      </c>
    </row>
    <row r="41" spans="1:9">
      <c r="A41" s="2183">
        <v>4</v>
      </c>
      <c r="B41" s="1543" t="s">
        <v>5657</v>
      </c>
      <c r="C41" s="2622" t="s">
        <v>5472</v>
      </c>
      <c r="D41" s="1878"/>
      <c r="E41" s="1878"/>
      <c r="F41" s="1878">
        <v>9354240</v>
      </c>
      <c r="G41" s="1878"/>
      <c r="H41" s="2291"/>
      <c r="I41" s="2753">
        <f t="shared" si="0"/>
        <v>9354240</v>
      </c>
    </row>
    <row r="42" spans="1:9">
      <c r="A42" s="2183">
        <v>5</v>
      </c>
      <c r="B42" s="1543"/>
      <c r="C42" s="2622"/>
      <c r="D42" s="1878"/>
      <c r="E42" s="1878"/>
      <c r="F42" s="1878"/>
      <c r="G42" s="1878"/>
      <c r="H42" s="2291"/>
      <c r="I42" s="2753">
        <f t="shared" si="0"/>
        <v>0</v>
      </c>
    </row>
    <row r="43" spans="1:9">
      <c r="A43" s="2183">
        <v>6</v>
      </c>
      <c r="B43" s="1543"/>
      <c r="C43" s="2622"/>
      <c r="D43" s="1878"/>
      <c r="E43" s="1878"/>
      <c r="F43" s="1878"/>
      <c r="G43" s="1878"/>
      <c r="H43" s="2291"/>
      <c r="I43" s="2753">
        <f t="shared" si="0"/>
        <v>0</v>
      </c>
    </row>
    <row r="44" spans="1:9">
      <c r="A44" s="2183">
        <v>7</v>
      </c>
      <c r="B44" s="1543"/>
      <c r="C44" s="2622"/>
      <c r="D44" s="1878"/>
      <c r="E44" s="1878"/>
      <c r="F44" s="1878"/>
      <c r="G44" s="1878"/>
      <c r="H44" s="2291"/>
      <c r="I44" s="2753">
        <f t="shared" si="0"/>
        <v>0</v>
      </c>
    </row>
    <row r="45" spans="1:9">
      <c r="A45" s="2183">
        <v>8</v>
      </c>
      <c r="B45" s="1543"/>
      <c r="C45" s="2622"/>
      <c r="D45" s="1878"/>
      <c r="E45" s="1878"/>
      <c r="F45" s="1878"/>
      <c r="G45" s="1878"/>
      <c r="H45" s="2291"/>
      <c r="I45" s="2753">
        <f t="shared" si="0"/>
        <v>0</v>
      </c>
    </row>
    <row r="46" spans="1:9">
      <c r="A46" s="2183">
        <v>9</v>
      </c>
      <c r="B46" s="1543"/>
      <c r="C46" s="2622"/>
      <c r="D46" s="1878"/>
      <c r="E46" s="1878"/>
      <c r="F46" s="1878"/>
      <c r="G46" s="1878"/>
      <c r="H46" s="2291"/>
      <c r="I46" s="2753">
        <f t="shared" si="0"/>
        <v>0</v>
      </c>
    </row>
    <row r="47" spans="1:9">
      <c r="A47" s="2183">
        <v>10</v>
      </c>
      <c r="B47" s="1543"/>
      <c r="C47" s="2622"/>
      <c r="D47" s="1878"/>
      <c r="E47" s="1878"/>
      <c r="F47" s="1878"/>
      <c r="G47" s="1878"/>
      <c r="H47" s="2291"/>
      <c r="I47" s="2753">
        <f t="shared" si="0"/>
        <v>0</v>
      </c>
    </row>
    <row r="48" spans="1:9">
      <c r="A48" s="2183">
        <v>11</v>
      </c>
      <c r="B48" s="1543"/>
      <c r="C48" s="2622"/>
      <c r="D48" s="1878"/>
      <c r="E48" s="1878"/>
      <c r="F48" s="1878"/>
      <c r="G48" s="1878"/>
      <c r="H48" s="2291"/>
      <c r="I48" s="2753">
        <f t="shared" si="0"/>
        <v>0</v>
      </c>
    </row>
    <row r="49" spans="1:9">
      <c r="A49" s="2183">
        <v>12</v>
      </c>
      <c r="B49" s="1543"/>
      <c r="C49" s="2622"/>
      <c r="D49" s="1878"/>
      <c r="E49" s="1878"/>
      <c r="F49" s="1878"/>
      <c r="G49" s="1878"/>
      <c r="H49" s="2291"/>
      <c r="I49" s="2753">
        <f t="shared" si="0"/>
        <v>0</v>
      </c>
    </row>
    <row r="50" spans="1:9">
      <c r="A50" s="2183">
        <v>13</v>
      </c>
      <c r="B50" s="1543"/>
      <c r="C50" s="2622"/>
      <c r="D50" s="1878"/>
      <c r="E50" s="1878"/>
      <c r="F50" s="1878"/>
      <c r="G50" s="1878"/>
      <c r="H50" s="2291"/>
      <c r="I50" s="2753">
        <f t="shared" si="0"/>
        <v>0</v>
      </c>
    </row>
    <row r="51" spans="1:9">
      <c r="A51" s="2183">
        <v>14</v>
      </c>
      <c r="B51" s="1543"/>
      <c r="C51" s="2622"/>
      <c r="D51" s="1878"/>
      <c r="E51" s="1878"/>
      <c r="F51" s="1878"/>
      <c r="G51" s="1878"/>
      <c r="H51" s="2291"/>
      <c r="I51" s="2753">
        <f t="shared" si="0"/>
        <v>0</v>
      </c>
    </row>
    <row r="52" spans="1:9">
      <c r="A52" s="2183">
        <v>15</v>
      </c>
      <c r="B52" s="1543" t="s">
        <v>1189</v>
      </c>
      <c r="C52" s="2622"/>
      <c r="D52" s="1878"/>
      <c r="E52" s="1878"/>
      <c r="F52" s="1878"/>
      <c r="G52" s="1878"/>
      <c r="H52" s="2291"/>
      <c r="I52" s="2753">
        <f t="shared" si="0"/>
        <v>0</v>
      </c>
    </row>
    <row r="53" spans="1:9">
      <c r="A53" s="2183">
        <v>16</v>
      </c>
      <c r="B53" s="1557" t="s">
        <v>2331</v>
      </c>
      <c r="C53" s="2750"/>
      <c r="D53" s="1878">
        <f t="shared" ref="D53:I53" si="1">SUM(D38:D52)</f>
        <v>0</v>
      </c>
      <c r="E53" s="1878">
        <f t="shared" si="1"/>
        <v>0</v>
      </c>
      <c r="F53" s="1857">
        <f t="shared" si="1"/>
        <v>9412373</v>
      </c>
      <c r="G53" s="1857">
        <f t="shared" si="1"/>
        <v>0</v>
      </c>
      <c r="H53" s="1857">
        <f t="shared" si="1"/>
        <v>0</v>
      </c>
      <c r="I53" s="2140">
        <f t="shared" si="1"/>
        <v>9412373</v>
      </c>
    </row>
    <row r="54" spans="1:9">
      <c r="A54" s="2386"/>
      <c r="B54" s="2387"/>
      <c r="C54" s="2387"/>
      <c r="D54" s="2387"/>
      <c r="E54" s="2387"/>
      <c r="F54" s="2387"/>
      <c r="G54" s="2387"/>
      <c r="H54" s="2387"/>
      <c r="I54" s="2388"/>
    </row>
    <row r="55" spans="1:9">
      <c r="A55" s="2280"/>
      <c r="B55" s="2262"/>
      <c r="C55" s="2262"/>
      <c r="D55" s="2262"/>
      <c r="E55" s="2262"/>
      <c r="F55" s="2262"/>
      <c r="G55" s="2262"/>
      <c r="H55" s="2262"/>
      <c r="I55" s="2389"/>
    </row>
    <row r="56" spans="1:9">
      <c r="A56" s="2280"/>
      <c r="B56" s="2262"/>
      <c r="C56" s="2262"/>
      <c r="D56" s="2262"/>
      <c r="E56" s="2262"/>
      <c r="F56" s="2262"/>
      <c r="G56" s="2262"/>
      <c r="H56" s="2262"/>
      <c r="I56" s="2389"/>
    </row>
    <row r="57" spans="1:9">
      <c r="A57" s="2280"/>
      <c r="B57" s="2262"/>
      <c r="C57" s="2262"/>
      <c r="D57" s="2262"/>
      <c r="E57" s="2262"/>
      <c r="F57" s="2262"/>
      <c r="G57" s="2262"/>
      <c r="H57" s="2262"/>
      <c r="I57" s="2389"/>
    </row>
    <row r="58" spans="1:9">
      <c r="A58" s="2280"/>
      <c r="B58" s="2262"/>
      <c r="C58" s="2262"/>
      <c r="D58" s="2262"/>
      <c r="E58" s="2262"/>
      <c r="F58" s="2262"/>
      <c r="G58" s="2262"/>
      <c r="H58" s="2262"/>
      <c r="I58" s="2389"/>
    </row>
    <row r="59" spans="1:9">
      <c r="A59" s="2280"/>
      <c r="B59" s="2262"/>
      <c r="C59" s="2262"/>
      <c r="D59" s="2262"/>
      <c r="E59" s="2262"/>
      <c r="F59" s="2262"/>
      <c r="G59" s="2262"/>
      <c r="H59" s="2262"/>
      <c r="I59" s="2389"/>
    </row>
    <row r="60" spans="1:9" ht="15.75" thickBot="1">
      <c r="A60" s="2390"/>
      <c r="B60" s="2391"/>
      <c r="C60" s="2391"/>
      <c r="D60" s="2391"/>
      <c r="E60" s="2391"/>
      <c r="F60" s="2391"/>
      <c r="G60" s="2391"/>
      <c r="H60" s="2391"/>
      <c r="I60" s="2392"/>
    </row>
    <row r="62" spans="1:9">
      <c r="A62" s="2503" t="s">
        <v>4679</v>
      </c>
      <c r="B62" s="1672"/>
      <c r="C62" s="1672"/>
      <c r="D62" s="1672"/>
      <c r="E62" s="1672"/>
      <c r="F62" s="1555"/>
      <c r="G62" s="1576"/>
      <c r="H62" s="1989"/>
      <c r="I62" s="1576" t="s">
        <v>512</v>
      </c>
    </row>
    <row r="63" spans="1:9">
      <c r="A63" s="1576" t="s">
        <v>513</v>
      </c>
      <c r="B63" s="2263"/>
      <c r="C63" s="2263"/>
      <c r="D63" s="2278"/>
      <c r="E63" s="2278"/>
      <c r="F63" s="2278"/>
      <c r="G63" s="2263"/>
      <c r="H63" s="2263"/>
      <c r="I63" s="2263"/>
    </row>
    <row r="64" spans="1:9" ht="15.75">
      <c r="A64" s="1580" t="s">
        <v>419</v>
      </c>
      <c r="B64" s="2263"/>
      <c r="C64" s="2263"/>
      <c r="D64" s="2263"/>
      <c r="E64" s="2263"/>
      <c r="F64" s="2263"/>
      <c r="G64" s="2263"/>
      <c r="H64" s="2263"/>
      <c r="I64" s="2263"/>
    </row>
    <row r="66" spans="1:9" ht="16.5" thickBot="1">
      <c r="A66" s="2299" t="str">
        <f>'Data Sheet'!$C$25</f>
        <v xml:space="preserve">New York State Electric &amp; Gas Corporation </v>
      </c>
      <c r="B66" s="2262"/>
      <c r="C66" s="2262"/>
      <c r="D66" s="2262"/>
      <c r="E66" s="2262"/>
      <c r="F66" s="2262"/>
      <c r="G66" s="2300" t="str">
        <f>'Data Sheet'!$C$40</f>
        <v xml:space="preserve"> </v>
      </c>
      <c r="H66" s="1583" t="str">
        <f>'Data Sheet'!$C$38</f>
        <v>12/31/2017</v>
      </c>
    </row>
    <row r="67" spans="1:9">
      <c r="A67" s="1535"/>
      <c r="B67" s="1693"/>
      <c r="C67" s="1693"/>
      <c r="D67" s="1693"/>
      <c r="E67" s="1693"/>
      <c r="F67" s="1693"/>
      <c r="G67" s="1693"/>
      <c r="H67" s="1693"/>
      <c r="I67" s="1902"/>
    </row>
    <row r="68" spans="1:9">
      <c r="A68" s="2027" t="s">
        <v>1418</v>
      </c>
      <c r="B68" s="1576"/>
      <c r="C68" s="1576"/>
      <c r="D68" s="2263"/>
      <c r="E68" s="1576"/>
      <c r="F68" s="1576"/>
      <c r="G68" s="1576"/>
      <c r="H68" s="1576"/>
      <c r="I68" s="2000"/>
    </row>
    <row r="69" spans="1:9">
      <c r="A69" s="2027" t="s">
        <v>1982</v>
      </c>
      <c r="B69" s="1576"/>
      <c r="C69" s="1576"/>
      <c r="D69" s="2263"/>
      <c r="E69" s="1576"/>
      <c r="F69" s="1576"/>
      <c r="G69" s="1576"/>
      <c r="H69" s="1576"/>
      <c r="I69" s="2000"/>
    </row>
    <row r="70" spans="1:9">
      <c r="A70" s="1542"/>
      <c r="B70" s="1707"/>
      <c r="C70" s="1707"/>
      <c r="D70" s="1707"/>
      <c r="E70" s="1707"/>
      <c r="F70" s="1707"/>
      <c r="G70" s="1707"/>
      <c r="H70" s="1707"/>
      <c r="I70" s="1906"/>
    </row>
    <row r="71" spans="1:9">
      <c r="A71" s="2361"/>
      <c r="B71" s="1913"/>
      <c r="C71" s="2744"/>
      <c r="D71" s="1577"/>
      <c r="E71" s="1913"/>
      <c r="F71" s="1577"/>
      <c r="G71" s="1577"/>
      <c r="H71" s="1577"/>
      <c r="I71" s="1578"/>
    </row>
    <row r="72" spans="1:9">
      <c r="A72" s="2228"/>
      <c r="B72" s="1540"/>
      <c r="C72" s="2745"/>
      <c r="D72" s="1561" t="s">
        <v>504</v>
      </c>
      <c r="E72" s="1540"/>
      <c r="F72" s="1576" t="s">
        <v>505</v>
      </c>
      <c r="G72" s="1576"/>
      <c r="H72" s="1576"/>
      <c r="I72" s="2000"/>
    </row>
    <row r="73" spans="1:9">
      <c r="A73" s="2228"/>
      <c r="B73" s="1990" t="s">
        <v>506</v>
      </c>
      <c r="C73" s="2746"/>
      <c r="D73" s="1707"/>
      <c r="E73" s="1543"/>
      <c r="F73" s="1707"/>
      <c r="G73" s="1707"/>
      <c r="H73" s="1707"/>
      <c r="I73" s="1906"/>
    </row>
    <row r="74" spans="1:9">
      <c r="A74" s="2228"/>
      <c r="B74" s="1990" t="s">
        <v>507</v>
      </c>
      <c r="C74" s="2747" t="s">
        <v>3592</v>
      </c>
      <c r="D74" s="1990" t="s">
        <v>3596</v>
      </c>
      <c r="E74" s="1990" t="s">
        <v>3596</v>
      </c>
      <c r="F74" s="1540" t="s">
        <v>3597</v>
      </c>
      <c r="G74" s="1990" t="s">
        <v>3598</v>
      </c>
      <c r="H74" s="1555" t="s">
        <v>3599</v>
      </c>
      <c r="I74" s="1914" t="s">
        <v>508</v>
      </c>
    </row>
    <row r="75" spans="1:9">
      <c r="A75" s="2181" t="s">
        <v>1728</v>
      </c>
      <c r="B75" s="1990" t="s">
        <v>1394</v>
      </c>
      <c r="C75" s="2747" t="s">
        <v>3602</v>
      </c>
      <c r="D75" s="1990" t="s">
        <v>1397</v>
      </c>
      <c r="E75" s="1990" t="s">
        <v>1970</v>
      </c>
      <c r="F75" s="1990" t="s">
        <v>3608</v>
      </c>
      <c r="G75" s="1990" t="s">
        <v>3608</v>
      </c>
      <c r="H75" s="1555" t="s">
        <v>509</v>
      </c>
      <c r="I75" s="2393" t="s">
        <v>510</v>
      </c>
    </row>
    <row r="76" spans="1:9">
      <c r="A76" s="2183" t="s">
        <v>1731</v>
      </c>
      <c r="B76" s="2341" t="s">
        <v>3021</v>
      </c>
      <c r="C76" s="2748" t="s">
        <v>3022</v>
      </c>
      <c r="D76" s="2341" t="s">
        <v>3023</v>
      </c>
      <c r="E76" s="2341" t="s">
        <v>3024</v>
      </c>
      <c r="F76" s="2341" t="s">
        <v>2346</v>
      </c>
      <c r="G76" s="2383" t="s">
        <v>511</v>
      </c>
      <c r="H76" s="2384" t="s">
        <v>2348</v>
      </c>
      <c r="I76" s="2343" t="s">
        <v>2349</v>
      </c>
    </row>
    <row r="77" spans="1:9">
      <c r="A77" s="2183">
        <v>1</v>
      </c>
      <c r="B77" s="1543"/>
      <c r="C77" s="2622"/>
      <c r="D77" s="1878"/>
      <c r="E77" s="1878"/>
      <c r="F77" s="1878"/>
      <c r="G77" s="1878"/>
      <c r="H77" s="2291"/>
      <c r="I77" s="2753">
        <f t="shared" ref="I77:I124" si="2">SUM(F77:H77)</f>
        <v>0</v>
      </c>
    </row>
    <row r="78" spans="1:9">
      <c r="A78" s="2183">
        <v>2</v>
      </c>
      <c r="B78" s="2385"/>
      <c r="C78" s="2749"/>
      <c r="D78" s="1878"/>
      <c r="E78" s="1878"/>
      <c r="F78" s="1878"/>
      <c r="G78" s="1878"/>
      <c r="H78" s="2291"/>
      <c r="I78" s="2753">
        <f t="shared" si="2"/>
        <v>0</v>
      </c>
    </row>
    <row r="79" spans="1:9">
      <c r="A79" s="2183">
        <v>3</v>
      </c>
      <c r="B79" s="1543"/>
      <c r="C79" s="2622"/>
      <c r="D79" s="1878"/>
      <c r="E79" s="1878"/>
      <c r="F79" s="1878"/>
      <c r="G79" s="1878"/>
      <c r="H79" s="2291"/>
      <c r="I79" s="2753">
        <f t="shared" si="2"/>
        <v>0</v>
      </c>
    </row>
    <row r="80" spans="1:9">
      <c r="A80" s="2183">
        <v>4</v>
      </c>
      <c r="B80" s="1543"/>
      <c r="C80" s="2622"/>
      <c r="D80" s="1878"/>
      <c r="E80" s="1878"/>
      <c r="F80" s="1878"/>
      <c r="G80" s="1878"/>
      <c r="H80" s="2291"/>
      <c r="I80" s="2753">
        <f t="shared" si="2"/>
        <v>0</v>
      </c>
    </row>
    <row r="81" spans="1:9">
      <c r="A81" s="2183">
        <v>5</v>
      </c>
      <c r="B81" s="1543"/>
      <c r="C81" s="2622"/>
      <c r="D81" s="1878"/>
      <c r="E81" s="1878"/>
      <c r="F81" s="1878"/>
      <c r="G81" s="1878"/>
      <c r="H81" s="2291"/>
      <c r="I81" s="2753">
        <f t="shared" si="2"/>
        <v>0</v>
      </c>
    </row>
    <row r="82" spans="1:9">
      <c r="A82" s="2183">
        <v>6</v>
      </c>
      <c r="B82" s="1543"/>
      <c r="C82" s="2622"/>
      <c r="D82" s="1878"/>
      <c r="E82" s="1878"/>
      <c r="F82" s="1878"/>
      <c r="G82" s="1878"/>
      <c r="H82" s="2291"/>
      <c r="I82" s="2753">
        <f t="shared" si="2"/>
        <v>0</v>
      </c>
    </row>
    <row r="83" spans="1:9">
      <c r="A83" s="2183">
        <v>7</v>
      </c>
      <c r="B83" s="1543"/>
      <c r="C83" s="2622"/>
      <c r="D83" s="1878"/>
      <c r="E83" s="1878"/>
      <c r="F83" s="1878"/>
      <c r="G83" s="1878"/>
      <c r="H83" s="2291"/>
      <c r="I83" s="2753">
        <f t="shared" si="2"/>
        <v>0</v>
      </c>
    </row>
    <row r="84" spans="1:9">
      <c r="A84" s="2183">
        <v>8</v>
      </c>
      <c r="B84" s="1543"/>
      <c r="C84" s="2622"/>
      <c r="D84" s="1878"/>
      <c r="E84" s="1878"/>
      <c r="F84" s="1878"/>
      <c r="G84" s="1878"/>
      <c r="H84" s="2291"/>
      <c r="I84" s="2753">
        <f t="shared" si="2"/>
        <v>0</v>
      </c>
    </row>
    <row r="85" spans="1:9">
      <c r="A85" s="2183">
        <v>9</v>
      </c>
      <c r="B85" s="1543"/>
      <c r="C85" s="2622"/>
      <c r="D85" s="1878"/>
      <c r="E85" s="1878"/>
      <c r="F85" s="1878"/>
      <c r="G85" s="1878"/>
      <c r="H85" s="2291"/>
      <c r="I85" s="2753">
        <f t="shared" si="2"/>
        <v>0</v>
      </c>
    </row>
    <row r="86" spans="1:9">
      <c r="A86" s="2183">
        <v>10</v>
      </c>
      <c r="B86" s="1543"/>
      <c r="C86" s="2622"/>
      <c r="D86" s="1878"/>
      <c r="E86" s="1878"/>
      <c r="F86" s="1878"/>
      <c r="G86" s="1878"/>
      <c r="H86" s="2291"/>
      <c r="I86" s="2753">
        <f t="shared" si="2"/>
        <v>0</v>
      </c>
    </row>
    <row r="87" spans="1:9">
      <c r="A87" s="2183">
        <v>11</v>
      </c>
      <c r="B87" s="1543"/>
      <c r="C87" s="2622"/>
      <c r="D87" s="1878"/>
      <c r="E87" s="1878"/>
      <c r="F87" s="1878"/>
      <c r="G87" s="1878"/>
      <c r="H87" s="2291"/>
      <c r="I87" s="2753">
        <f t="shared" si="2"/>
        <v>0</v>
      </c>
    </row>
    <row r="88" spans="1:9">
      <c r="A88" s="2183">
        <v>12</v>
      </c>
      <c r="B88" s="1543"/>
      <c r="C88" s="2622"/>
      <c r="D88" s="1878"/>
      <c r="E88" s="1878"/>
      <c r="F88" s="1878"/>
      <c r="G88" s="1878"/>
      <c r="H88" s="2291"/>
      <c r="I88" s="2753">
        <f t="shared" si="2"/>
        <v>0</v>
      </c>
    </row>
    <row r="89" spans="1:9">
      <c r="A89" s="2183">
        <v>13</v>
      </c>
      <c r="B89" s="1543"/>
      <c r="C89" s="2622"/>
      <c r="D89" s="1878"/>
      <c r="E89" s="1878"/>
      <c r="F89" s="1878"/>
      <c r="G89" s="1878"/>
      <c r="H89" s="2291"/>
      <c r="I89" s="2753">
        <f t="shared" si="2"/>
        <v>0</v>
      </c>
    </row>
    <row r="90" spans="1:9">
      <c r="A90" s="2183">
        <v>14</v>
      </c>
      <c r="B90" s="1543"/>
      <c r="C90" s="2622"/>
      <c r="D90" s="1878"/>
      <c r="E90" s="1878"/>
      <c r="F90" s="1878"/>
      <c r="G90" s="1878"/>
      <c r="H90" s="2291"/>
      <c r="I90" s="2753">
        <f t="shared" si="2"/>
        <v>0</v>
      </c>
    </row>
    <row r="91" spans="1:9">
      <c r="A91" s="2183">
        <v>15</v>
      </c>
      <c r="B91" s="1543"/>
      <c r="C91" s="2622"/>
      <c r="D91" s="1878"/>
      <c r="E91" s="1878"/>
      <c r="F91" s="1878"/>
      <c r="G91" s="1878"/>
      <c r="H91" s="2291"/>
      <c r="I91" s="2753">
        <f t="shared" si="2"/>
        <v>0</v>
      </c>
    </row>
    <row r="92" spans="1:9">
      <c r="A92" s="2183">
        <v>16</v>
      </c>
      <c r="B92" s="1543"/>
      <c r="C92" s="2622"/>
      <c r="D92" s="1878"/>
      <c r="E92" s="1878"/>
      <c r="F92" s="1878"/>
      <c r="G92" s="1878"/>
      <c r="H92" s="2291"/>
      <c r="I92" s="2753">
        <f t="shared" si="2"/>
        <v>0</v>
      </c>
    </row>
    <row r="93" spans="1:9">
      <c r="A93" s="2183">
        <v>17</v>
      </c>
      <c r="B93" s="1543"/>
      <c r="C93" s="2622"/>
      <c r="D93" s="1878"/>
      <c r="E93" s="1878"/>
      <c r="F93" s="1878"/>
      <c r="G93" s="1878"/>
      <c r="H93" s="2291"/>
      <c r="I93" s="2753">
        <f t="shared" si="2"/>
        <v>0</v>
      </c>
    </row>
    <row r="94" spans="1:9">
      <c r="A94" s="2183">
        <v>18</v>
      </c>
      <c r="B94" s="1543"/>
      <c r="C94" s="2622"/>
      <c r="D94" s="1878"/>
      <c r="E94" s="1878"/>
      <c r="F94" s="1878"/>
      <c r="G94" s="1878"/>
      <c r="H94" s="2291"/>
      <c r="I94" s="2753">
        <f t="shared" si="2"/>
        <v>0</v>
      </c>
    </row>
    <row r="95" spans="1:9">
      <c r="A95" s="2183">
        <v>19</v>
      </c>
      <c r="B95" s="1543"/>
      <c r="C95" s="2622"/>
      <c r="D95" s="1878"/>
      <c r="E95" s="1878"/>
      <c r="F95" s="1878"/>
      <c r="G95" s="1878"/>
      <c r="H95" s="2291"/>
      <c r="I95" s="2753">
        <f t="shared" si="2"/>
        <v>0</v>
      </c>
    </row>
    <row r="96" spans="1:9">
      <c r="A96" s="2183">
        <v>20</v>
      </c>
      <c r="B96" s="1543"/>
      <c r="C96" s="2622"/>
      <c r="D96" s="1878"/>
      <c r="E96" s="1878"/>
      <c r="F96" s="1878"/>
      <c r="G96" s="1878"/>
      <c r="H96" s="2291"/>
      <c r="I96" s="2753">
        <f t="shared" si="2"/>
        <v>0</v>
      </c>
    </row>
    <row r="97" spans="1:9">
      <c r="A97" s="2183">
        <v>21</v>
      </c>
      <c r="B97" s="1543"/>
      <c r="C97" s="2622"/>
      <c r="D97" s="1878"/>
      <c r="E97" s="1878"/>
      <c r="F97" s="1878"/>
      <c r="G97" s="1878"/>
      <c r="H97" s="2291"/>
      <c r="I97" s="2753">
        <f t="shared" si="2"/>
        <v>0</v>
      </c>
    </row>
    <row r="98" spans="1:9">
      <c r="A98" s="2183">
        <v>22</v>
      </c>
      <c r="B98" s="1543"/>
      <c r="C98" s="2622"/>
      <c r="D98" s="1878"/>
      <c r="E98" s="1878"/>
      <c r="F98" s="1878"/>
      <c r="G98" s="1878"/>
      <c r="H98" s="2291"/>
      <c r="I98" s="2753">
        <f t="shared" si="2"/>
        <v>0</v>
      </c>
    </row>
    <row r="99" spans="1:9">
      <c r="A99" s="2183">
        <v>23</v>
      </c>
      <c r="B99" s="1543"/>
      <c r="C99" s="2622"/>
      <c r="D99" s="1878"/>
      <c r="E99" s="1878"/>
      <c r="F99" s="1878"/>
      <c r="G99" s="1878"/>
      <c r="H99" s="2291"/>
      <c r="I99" s="2753">
        <f t="shared" si="2"/>
        <v>0</v>
      </c>
    </row>
    <row r="100" spans="1:9">
      <c r="A100" s="2183">
        <v>24</v>
      </c>
      <c r="B100" s="1543"/>
      <c r="C100" s="2622"/>
      <c r="D100" s="1878"/>
      <c r="E100" s="1878"/>
      <c r="F100" s="1878"/>
      <c r="G100" s="1878"/>
      <c r="H100" s="2291"/>
      <c r="I100" s="2753">
        <f t="shared" si="2"/>
        <v>0</v>
      </c>
    </row>
    <row r="101" spans="1:9">
      <c r="A101" s="2183">
        <v>25</v>
      </c>
      <c r="B101" s="1543"/>
      <c r="C101" s="2622"/>
      <c r="D101" s="1878"/>
      <c r="E101" s="1878"/>
      <c r="F101" s="1878"/>
      <c r="G101" s="1878"/>
      <c r="H101" s="2291"/>
      <c r="I101" s="2753">
        <f t="shared" si="2"/>
        <v>0</v>
      </c>
    </row>
    <row r="102" spans="1:9">
      <c r="A102" s="2183">
        <v>26</v>
      </c>
      <c r="B102" s="1543"/>
      <c r="C102" s="2622"/>
      <c r="D102" s="1878"/>
      <c r="E102" s="1878"/>
      <c r="F102" s="1878"/>
      <c r="G102" s="1878"/>
      <c r="H102" s="2291"/>
      <c r="I102" s="2753">
        <f t="shared" si="2"/>
        <v>0</v>
      </c>
    </row>
    <row r="103" spans="1:9">
      <c r="A103" s="2183">
        <v>27</v>
      </c>
      <c r="B103" s="1543"/>
      <c r="C103" s="2622"/>
      <c r="D103" s="1878"/>
      <c r="E103" s="1878"/>
      <c r="F103" s="1878"/>
      <c r="G103" s="1878"/>
      <c r="H103" s="2291"/>
      <c r="I103" s="2753">
        <f t="shared" si="2"/>
        <v>0</v>
      </c>
    </row>
    <row r="104" spans="1:9">
      <c r="A104" s="2183">
        <v>28</v>
      </c>
      <c r="B104" s="1543"/>
      <c r="C104" s="2622"/>
      <c r="D104" s="1878"/>
      <c r="E104" s="1878"/>
      <c r="F104" s="1878"/>
      <c r="G104" s="1878"/>
      <c r="H104" s="2291"/>
      <c r="I104" s="2753">
        <f t="shared" si="2"/>
        <v>0</v>
      </c>
    </row>
    <row r="105" spans="1:9">
      <c r="A105" s="2183">
        <v>29</v>
      </c>
      <c r="B105" s="1543"/>
      <c r="C105" s="2622"/>
      <c r="D105" s="1878"/>
      <c r="E105" s="1878"/>
      <c r="F105" s="1878"/>
      <c r="G105" s="1878"/>
      <c r="H105" s="2291"/>
      <c r="I105" s="2753">
        <f t="shared" si="2"/>
        <v>0</v>
      </c>
    </row>
    <row r="106" spans="1:9">
      <c r="A106" s="2183">
        <v>30</v>
      </c>
      <c r="B106" s="1543"/>
      <c r="C106" s="2622"/>
      <c r="D106" s="1878"/>
      <c r="E106" s="1878"/>
      <c r="F106" s="1878"/>
      <c r="G106" s="1878"/>
      <c r="H106" s="2291"/>
      <c r="I106" s="2753">
        <f t="shared" si="2"/>
        <v>0</v>
      </c>
    </row>
    <row r="107" spans="1:9">
      <c r="A107" s="2183">
        <v>31</v>
      </c>
      <c r="B107" s="1543"/>
      <c r="C107" s="2622"/>
      <c r="D107" s="1878"/>
      <c r="E107" s="1878"/>
      <c r="F107" s="1878"/>
      <c r="G107" s="1878"/>
      <c r="H107" s="2291"/>
      <c r="I107" s="2753">
        <f t="shared" si="2"/>
        <v>0</v>
      </c>
    </row>
    <row r="108" spans="1:9">
      <c r="A108" s="2183">
        <v>32</v>
      </c>
      <c r="B108" s="1543"/>
      <c r="C108" s="2622"/>
      <c r="D108" s="1878"/>
      <c r="E108" s="1878"/>
      <c r="F108" s="1878"/>
      <c r="G108" s="1878"/>
      <c r="H108" s="2291"/>
      <c r="I108" s="2753">
        <f t="shared" si="2"/>
        <v>0</v>
      </c>
    </row>
    <row r="109" spans="1:9">
      <c r="A109" s="2183">
        <v>33</v>
      </c>
      <c r="B109" s="1543"/>
      <c r="C109" s="2622"/>
      <c r="D109" s="1878"/>
      <c r="E109" s="1878"/>
      <c r="F109" s="1878"/>
      <c r="G109" s="1878"/>
      <c r="H109" s="2291"/>
      <c r="I109" s="2753">
        <f t="shared" si="2"/>
        <v>0</v>
      </c>
    </row>
    <row r="110" spans="1:9">
      <c r="A110" s="2183">
        <v>34</v>
      </c>
      <c r="B110" s="1543"/>
      <c r="C110" s="2622"/>
      <c r="D110" s="1878"/>
      <c r="E110" s="1878"/>
      <c r="F110" s="1878"/>
      <c r="G110" s="1878"/>
      <c r="H110" s="2291"/>
      <c r="I110" s="2753">
        <f t="shared" si="2"/>
        <v>0</v>
      </c>
    </row>
    <row r="111" spans="1:9">
      <c r="A111" s="2183">
        <v>35</v>
      </c>
      <c r="B111" s="1543"/>
      <c r="C111" s="2622"/>
      <c r="D111" s="1878"/>
      <c r="E111" s="1878"/>
      <c r="F111" s="1878"/>
      <c r="G111" s="1878"/>
      <c r="H111" s="2291"/>
      <c r="I111" s="2753">
        <f t="shared" si="2"/>
        <v>0</v>
      </c>
    </row>
    <row r="112" spans="1:9">
      <c r="A112" s="2183">
        <v>36</v>
      </c>
      <c r="B112" s="1543"/>
      <c r="C112" s="2622"/>
      <c r="D112" s="1878"/>
      <c r="E112" s="1878"/>
      <c r="F112" s="1878"/>
      <c r="G112" s="1878"/>
      <c r="H112" s="2291"/>
      <c r="I112" s="2753">
        <f t="shared" si="2"/>
        <v>0</v>
      </c>
    </row>
    <row r="113" spans="1:9">
      <c r="A113" s="2183">
        <v>37</v>
      </c>
      <c r="B113" s="1543"/>
      <c r="C113" s="2622"/>
      <c r="D113" s="1878"/>
      <c r="E113" s="1878"/>
      <c r="F113" s="1878"/>
      <c r="G113" s="1878"/>
      <c r="H113" s="2291"/>
      <c r="I113" s="2753">
        <f t="shared" si="2"/>
        <v>0</v>
      </c>
    </row>
    <row r="114" spans="1:9">
      <c r="A114" s="2183">
        <v>38</v>
      </c>
      <c r="B114" s="1543"/>
      <c r="C114" s="2622"/>
      <c r="D114" s="1878"/>
      <c r="E114" s="1878"/>
      <c r="F114" s="1878"/>
      <c r="G114" s="1878"/>
      <c r="H114" s="2291"/>
      <c r="I114" s="2753">
        <f t="shared" si="2"/>
        <v>0</v>
      </c>
    </row>
    <row r="115" spans="1:9">
      <c r="A115" s="2183">
        <v>39</v>
      </c>
      <c r="B115" s="1543"/>
      <c r="C115" s="2622"/>
      <c r="D115" s="1878"/>
      <c r="E115" s="1878"/>
      <c r="F115" s="1878"/>
      <c r="G115" s="1878"/>
      <c r="H115" s="2291"/>
      <c r="I115" s="2753">
        <f t="shared" si="2"/>
        <v>0</v>
      </c>
    </row>
    <row r="116" spans="1:9">
      <c r="A116" s="2183">
        <v>40</v>
      </c>
      <c r="B116" s="1543"/>
      <c r="C116" s="2622"/>
      <c r="D116" s="1878"/>
      <c r="E116" s="1878"/>
      <c r="F116" s="1878"/>
      <c r="G116" s="1878"/>
      <c r="H116" s="2291"/>
      <c r="I116" s="2753">
        <f t="shared" si="2"/>
        <v>0</v>
      </c>
    </row>
    <row r="117" spans="1:9">
      <c r="A117" s="2183">
        <v>41</v>
      </c>
      <c r="B117" s="1543"/>
      <c r="C117" s="2622"/>
      <c r="D117" s="1878"/>
      <c r="E117" s="1878"/>
      <c r="F117" s="1878"/>
      <c r="G117" s="1878"/>
      <c r="H117" s="2291"/>
      <c r="I117" s="2753">
        <f t="shared" si="2"/>
        <v>0</v>
      </c>
    </row>
    <row r="118" spans="1:9">
      <c r="A118" s="2183">
        <v>42</v>
      </c>
      <c r="B118" s="1543"/>
      <c r="C118" s="2622"/>
      <c r="D118" s="1878"/>
      <c r="E118" s="1878"/>
      <c r="F118" s="1878"/>
      <c r="G118" s="1878"/>
      <c r="H118" s="2291"/>
      <c r="I118" s="2753">
        <f t="shared" si="2"/>
        <v>0</v>
      </c>
    </row>
    <row r="119" spans="1:9">
      <c r="A119" s="2183">
        <v>43</v>
      </c>
      <c r="B119" s="1543"/>
      <c r="C119" s="2622"/>
      <c r="D119" s="1878"/>
      <c r="E119" s="1878"/>
      <c r="F119" s="1878"/>
      <c r="G119" s="1878"/>
      <c r="H119" s="2291"/>
      <c r="I119" s="2753">
        <f t="shared" si="2"/>
        <v>0</v>
      </c>
    </row>
    <row r="120" spans="1:9">
      <c r="A120" s="2183">
        <v>44</v>
      </c>
      <c r="B120" s="1543"/>
      <c r="C120" s="2622"/>
      <c r="D120" s="1878"/>
      <c r="E120" s="1878"/>
      <c r="F120" s="1878"/>
      <c r="G120" s="1878"/>
      <c r="H120" s="2291"/>
      <c r="I120" s="2753">
        <f t="shared" si="2"/>
        <v>0</v>
      </c>
    </row>
    <row r="121" spans="1:9">
      <c r="A121" s="2183">
        <v>45</v>
      </c>
      <c r="B121" s="1543"/>
      <c r="C121" s="2622"/>
      <c r="D121" s="1878"/>
      <c r="E121" s="1878"/>
      <c r="F121" s="1878"/>
      <c r="G121" s="1878"/>
      <c r="H121" s="2291"/>
      <c r="I121" s="2753">
        <f t="shared" si="2"/>
        <v>0</v>
      </c>
    </row>
    <row r="122" spans="1:9">
      <c r="A122" s="2183">
        <v>46</v>
      </c>
      <c r="B122" s="1543"/>
      <c r="C122" s="2622"/>
      <c r="D122" s="1878"/>
      <c r="E122" s="1878"/>
      <c r="F122" s="1878"/>
      <c r="G122" s="1878"/>
      <c r="H122" s="2291"/>
      <c r="I122" s="2753">
        <f t="shared" si="2"/>
        <v>0</v>
      </c>
    </row>
    <row r="123" spans="1:9">
      <c r="A123" s="2183">
        <v>47</v>
      </c>
      <c r="B123" s="1543"/>
      <c r="C123" s="2622"/>
      <c r="D123" s="1878"/>
      <c r="E123" s="1878"/>
      <c r="F123" s="1878"/>
      <c r="G123" s="1878"/>
      <c r="H123" s="2291"/>
      <c r="I123" s="2753">
        <f t="shared" si="2"/>
        <v>0</v>
      </c>
    </row>
    <row r="124" spans="1:9">
      <c r="A124" s="2183">
        <v>48</v>
      </c>
      <c r="B124" s="1543"/>
      <c r="C124" s="2622"/>
      <c r="D124" s="1878"/>
      <c r="E124" s="1878"/>
      <c r="F124" s="1878"/>
      <c r="G124" s="1878"/>
      <c r="H124" s="2291"/>
      <c r="I124" s="2753">
        <f t="shared" si="2"/>
        <v>0</v>
      </c>
    </row>
    <row r="125" spans="1:9" ht="15.75" thickBot="1">
      <c r="A125" s="2179">
        <v>49</v>
      </c>
      <c r="B125" s="2292" t="s">
        <v>2331</v>
      </c>
      <c r="C125" s="2751"/>
      <c r="D125" s="2295">
        <f t="shared" ref="D125:I125" si="3">SUM(D77:D124)</f>
        <v>0</v>
      </c>
      <c r="E125" s="2295">
        <f t="shared" si="3"/>
        <v>0</v>
      </c>
      <c r="F125" s="2295">
        <f t="shared" si="3"/>
        <v>0</v>
      </c>
      <c r="G125" s="2295">
        <f t="shared" si="3"/>
        <v>0</v>
      </c>
      <c r="H125" s="2295">
        <f t="shared" si="3"/>
        <v>0</v>
      </c>
      <c r="I125" s="2754">
        <f t="shared" si="3"/>
        <v>0</v>
      </c>
    </row>
    <row r="126" spans="1:9">
      <c r="A126" s="2503" t="s">
        <v>4679</v>
      </c>
      <c r="B126" s="1672"/>
      <c r="C126" s="1672"/>
      <c r="D126" s="1672"/>
      <c r="E126" s="1672"/>
    </row>
    <row r="127" spans="1:9">
      <c r="A127" s="1576" t="s">
        <v>514</v>
      </c>
      <c r="B127" s="2263"/>
      <c r="C127" s="2263"/>
      <c r="D127" s="2263"/>
      <c r="E127" s="2263"/>
      <c r="F127" s="2263"/>
      <c r="G127" s="2263"/>
      <c r="H127" s="2263"/>
      <c r="I127" s="2263"/>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H126"/>
  <sheetViews>
    <sheetView defaultGridColor="0" colorId="22" zoomScaleNormal="100" zoomScaleSheetLayoutView="80" workbookViewId="0">
      <selection activeCell="F38" sqref="F38:F45"/>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 min="8" max="8" width="12.44140625" bestFit="1" customWidth="1"/>
  </cols>
  <sheetData>
    <row r="1" spans="1:6">
      <c r="A1" s="923" t="s">
        <v>1799</v>
      </c>
      <c r="B1" s="924"/>
      <c r="C1" s="924"/>
      <c r="D1" s="1001" t="s">
        <v>1344</v>
      </c>
      <c r="E1" s="1001" t="s">
        <v>1801</v>
      </c>
      <c r="F1" s="1002" t="s">
        <v>1802</v>
      </c>
    </row>
    <row r="2" spans="1:6">
      <c r="A2" s="72" t="str">
        <f>'Data Sheet'!$C$25</f>
        <v xml:space="preserve">New York State Electric &amp; Gas Corporation </v>
      </c>
      <c r="B2" s="921"/>
      <c r="C2" s="921"/>
      <c r="D2" s="918" t="s">
        <v>1156</v>
      </c>
      <c r="E2" s="918" t="s">
        <v>1804</v>
      </c>
      <c r="F2" s="996"/>
    </row>
    <row r="3" spans="1:6" ht="15" customHeight="1">
      <c r="A3" s="74"/>
      <c r="B3" s="77"/>
      <c r="C3" s="77"/>
      <c r="D3" s="104" t="s">
        <v>1157</v>
      </c>
      <c r="E3" s="919" t="str">
        <f>'Data Sheet'!$C$40</f>
        <v xml:space="preserve"> </v>
      </c>
      <c r="F3" s="941" t="str">
        <f>'Data Sheet'!$C$38</f>
        <v>12/31/2017</v>
      </c>
    </row>
    <row r="4" spans="1:6" ht="15" customHeight="1">
      <c r="A4" s="148" t="s">
        <v>515</v>
      </c>
      <c r="B4" s="75"/>
      <c r="C4" s="75"/>
      <c r="D4" s="75"/>
      <c r="E4" s="75"/>
      <c r="F4" s="454"/>
    </row>
    <row r="5" spans="1:6">
      <c r="A5" s="80"/>
      <c r="B5" s="17"/>
      <c r="C5" s="17"/>
      <c r="D5" s="17"/>
      <c r="E5" s="17"/>
      <c r="F5" s="83"/>
    </row>
    <row r="6" spans="1:6">
      <c r="A6" s="277" t="s">
        <v>1728</v>
      </c>
      <c r="B6" s="17"/>
      <c r="C6" s="922" t="s">
        <v>1783</v>
      </c>
      <c r="D6" s="69"/>
      <c r="E6" s="69"/>
      <c r="F6" s="237" t="s">
        <v>1838</v>
      </c>
    </row>
    <row r="7" spans="1:6">
      <c r="A7" s="278" t="s">
        <v>1731</v>
      </c>
      <c r="B7" s="77"/>
      <c r="C7" s="998" t="s">
        <v>3021</v>
      </c>
      <c r="D7" s="75"/>
      <c r="E7" s="75"/>
      <c r="F7" s="240" t="s">
        <v>3022</v>
      </c>
    </row>
    <row r="8" spans="1:6">
      <c r="A8" s="134">
        <v>1</v>
      </c>
      <c r="B8" s="77"/>
      <c r="C8" s="77" t="s">
        <v>516</v>
      </c>
      <c r="D8" s="77"/>
      <c r="E8" s="77"/>
      <c r="F8" s="391">
        <v>125200</v>
      </c>
    </row>
    <row r="9" spans="1:6">
      <c r="A9" s="134">
        <v>2</v>
      </c>
      <c r="B9" s="77"/>
      <c r="C9" s="77" t="s">
        <v>517</v>
      </c>
      <c r="D9" s="77"/>
      <c r="E9" s="77"/>
      <c r="F9" s="284">
        <v>0</v>
      </c>
    </row>
    <row r="10" spans="1:6">
      <c r="A10" s="134">
        <v>3</v>
      </c>
      <c r="B10" s="77"/>
      <c r="C10" s="77" t="s">
        <v>3510</v>
      </c>
      <c r="D10" s="77"/>
      <c r="E10" s="77"/>
      <c r="F10" s="284">
        <v>0</v>
      </c>
    </row>
    <row r="11" spans="1:6">
      <c r="A11" s="80">
        <v>4</v>
      </c>
      <c r="B11" s="17"/>
      <c r="C11" s="17" t="s">
        <v>3511</v>
      </c>
      <c r="D11" s="17"/>
      <c r="E11" s="17"/>
      <c r="F11" s="283">
        <v>0</v>
      </c>
    </row>
    <row r="12" spans="1:6">
      <c r="A12" s="134"/>
      <c r="B12" s="77"/>
      <c r="C12" s="77" t="s">
        <v>3512</v>
      </c>
      <c r="D12" s="77"/>
      <c r="E12" s="77"/>
      <c r="F12" s="284"/>
    </row>
    <row r="13" spans="1:6">
      <c r="A13" s="80">
        <v>5</v>
      </c>
      <c r="B13" s="17"/>
      <c r="C13" s="17" t="s">
        <v>3513</v>
      </c>
      <c r="D13" s="17"/>
      <c r="E13" s="17"/>
      <c r="F13" s="283">
        <v>0</v>
      </c>
    </row>
    <row r="14" spans="1:6">
      <c r="A14" s="80"/>
      <c r="B14" s="17"/>
      <c r="C14" s="17" t="s">
        <v>3514</v>
      </c>
      <c r="D14" s="17"/>
      <c r="E14" s="17"/>
      <c r="F14" s="283"/>
    </row>
    <row r="15" spans="1:6">
      <c r="A15" s="134"/>
      <c r="B15" s="77"/>
      <c r="C15" s="77" t="s">
        <v>3515</v>
      </c>
      <c r="D15" s="77"/>
      <c r="E15" s="77"/>
      <c r="F15" s="284"/>
    </row>
    <row r="16" spans="1:6">
      <c r="A16" s="80">
        <v>6</v>
      </c>
      <c r="B16" s="293" t="s">
        <v>2998</v>
      </c>
      <c r="C16" s="17"/>
      <c r="D16" s="17"/>
      <c r="E16" s="921"/>
      <c r="F16" s="282"/>
    </row>
    <row r="17" spans="1:6" s="3158" customFormat="1">
      <c r="A17" s="80"/>
      <c r="B17" s="293"/>
      <c r="C17" s="17" t="s">
        <v>516</v>
      </c>
      <c r="D17" s="17"/>
      <c r="E17" s="921"/>
      <c r="F17" s="282">
        <v>125200</v>
      </c>
    </row>
    <row r="18" spans="1:6">
      <c r="A18" s="80">
        <f>A16+1</f>
        <v>7</v>
      </c>
      <c r="B18" s="17"/>
      <c r="C18" s="17" t="s">
        <v>5515</v>
      </c>
      <c r="D18" s="17"/>
      <c r="E18" s="17"/>
      <c r="F18" s="541">
        <v>-106703</v>
      </c>
    </row>
    <row r="19" spans="1:6">
      <c r="A19" s="80">
        <f t="shared" ref="A19:A62" si="0">A18+1</f>
        <v>8</v>
      </c>
      <c r="B19" s="17"/>
      <c r="C19" s="17" t="s">
        <v>5516</v>
      </c>
      <c r="D19" s="17"/>
      <c r="E19" s="17"/>
      <c r="F19" s="541">
        <v>5094147</v>
      </c>
    </row>
    <row r="20" spans="1:6">
      <c r="A20" s="80">
        <f t="shared" si="0"/>
        <v>9</v>
      </c>
      <c r="B20" s="17"/>
      <c r="C20" s="17" t="s">
        <v>5517</v>
      </c>
      <c r="D20" s="17"/>
      <c r="E20" s="17"/>
      <c r="F20" s="541">
        <v>127475</v>
      </c>
    </row>
    <row r="21" spans="1:6">
      <c r="A21" s="80">
        <f t="shared" si="0"/>
        <v>10</v>
      </c>
      <c r="B21" s="17"/>
      <c r="C21" s="17" t="s">
        <v>5518</v>
      </c>
      <c r="D21" s="17"/>
      <c r="E21" s="17"/>
      <c r="F21" s="541">
        <v>172341</v>
      </c>
    </row>
    <row r="22" spans="1:6">
      <c r="A22" s="80">
        <f t="shared" si="0"/>
        <v>11</v>
      </c>
      <c r="B22" s="17"/>
      <c r="C22" s="17" t="s">
        <v>5519</v>
      </c>
      <c r="D22" s="17"/>
      <c r="E22" s="17"/>
      <c r="F22" s="541">
        <v>6431</v>
      </c>
    </row>
    <row r="23" spans="1:6">
      <c r="A23" s="80">
        <f t="shared" si="0"/>
        <v>12</v>
      </c>
      <c r="B23" s="17"/>
      <c r="C23" s="17"/>
      <c r="D23" s="17"/>
      <c r="E23" s="17"/>
      <c r="F23" s="541"/>
    </row>
    <row r="24" spans="1:6">
      <c r="A24" s="80">
        <f t="shared" si="0"/>
        <v>13</v>
      </c>
      <c r="B24" s="17"/>
      <c r="C24" s="17"/>
      <c r="D24" s="17"/>
      <c r="E24" s="17"/>
      <c r="F24" s="541"/>
    </row>
    <row r="25" spans="1:6">
      <c r="A25" s="80">
        <f t="shared" si="0"/>
        <v>14</v>
      </c>
      <c r="B25" s="17"/>
      <c r="C25" s="17"/>
      <c r="D25" s="17"/>
      <c r="E25" s="17"/>
      <c r="F25" s="541"/>
    </row>
    <row r="26" spans="1:6">
      <c r="A26" s="80">
        <f t="shared" si="0"/>
        <v>15</v>
      </c>
      <c r="B26" s="17"/>
      <c r="C26" s="17"/>
      <c r="D26" s="17"/>
      <c r="E26" s="17"/>
      <c r="F26" s="541"/>
    </row>
    <row r="27" spans="1:6">
      <c r="A27" s="80">
        <f t="shared" si="0"/>
        <v>16</v>
      </c>
      <c r="B27" s="17"/>
      <c r="C27" s="17"/>
      <c r="D27" s="17"/>
      <c r="E27" s="17"/>
      <c r="F27" s="541"/>
    </row>
    <row r="28" spans="1:6">
      <c r="A28" s="80">
        <f t="shared" si="0"/>
        <v>17</v>
      </c>
      <c r="B28" s="17"/>
      <c r="C28" s="17"/>
      <c r="D28" s="17"/>
      <c r="E28" s="17"/>
      <c r="F28" s="541"/>
    </row>
    <row r="29" spans="1:6">
      <c r="A29" s="80">
        <f t="shared" si="0"/>
        <v>18</v>
      </c>
      <c r="B29" s="17"/>
      <c r="C29" s="17"/>
      <c r="D29" s="17"/>
      <c r="E29" s="17"/>
      <c r="F29" s="541"/>
    </row>
    <row r="30" spans="1:6">
      <c r="A30" s="80">
        <f t="shared" si="0"/>
        <v>19</v>
      </c>
      <c r="B30" s="17"/>
      <c r="C30" s="17"/>
      <c r="D30" s="17"/>
      <c r="E30" s="17"/>
      <c r="F30" s="541"/>
    </row>
    <row r="31" spans="1:6">
      <c r="A31" s="80">
        <f t="shared" si="0"/>
        <v>20</v>
      </c>
      <c r="B31" s="17"/>
      <c r="C31" s="17"/>
      <c r="D31" s="17"/>
      <c r="E31" s="17"/>
      <c r="F31" s="541"/>
    </row>
    <row r="32" spans="1:6">
      <c r="A32" s="80">
        <f t="shared" si="0"/>
        <v>21</v>
      </c>
      <c r="B32" s="17"/>
      <c r="C32" s="17"/>
      <c r="D32" s="17"/>
      <c r="E32" s="17"/>
      <c r="F32" s="541"/>
    </row>
    <row r="33" spans="1:8">
      <c r="A33" s="80">
        <f t="shared" si="0"/>
        <v>22</v>
      </c>
      <c r="B33" s="17"/>
      <c r="C33" s="17"/>
      <c r="D33" s="17"/>
      <c r="E33" s="17"/>
      <c r="F33" s="541"/>
    </row>
    <row r="34" spans="1:8">
      <c r="A34" s="80">
        <f t="shared" si="0"/>
        <v>23</v>
      </c>
      <c r="B34" s="17"/>
      <c r="C34" s="17"/>
      <c r="D34" s="17"/>
      <c r="E34" s="17"/>
      <c r="F34" s="541"/>
    </row>
    <row r="35" spans="1:8">
      <c r="A35" s="80">
        <f t="shared" si="0"/>
        <v>24</v>
      </c>
      <c r="B35" s="17"/>
      <c r="C35" s="17"/>
      <c r="D35" s="17" t="s">
        <v>1190</v>
      </c>
      <c r="E35" s="921"/>
      <c r="F35" s="542">
        <f>SUM(F16:F34)</f>
        <v>5418891</v>
      </c>
    </row>
    <row r="36" spans="1:8">
      <c r="A36" s="80">
        <f t="shared" si="0"/>
        <v>25</v>
      </c>
      <c r="B36" s="293" t="s">
        <v>2999</v>
      </c>
      <c r="C36" s="17"/>
      <c r="D36" s="17"/>
      <c r="E36" s="921"/>
      <c r="F36" s="541"/>
    </row>
    <row r="37" spans="1:8">
      <c r="A37" s="80">
        <f t="shared" si="0"/>
        <v>26</v>
      </c>
      <c r="B37" s="17"/>
      <c r="C37" s="17"/>
      <c r="D37" s="17"/>
      <c r="E37" s="17"/>
      <c r="F37" s="541"/>
    </row>
    <row r="38" spans="1:8">
      <c r="A38" s="80">
        <f t="shared" si="0"/>
        <v>27</v>
      </c>
      <c r="B38" s="17"/>
      <c r="C38" s="17" t="s">
        <v>516</v>
      </c>
      <c r="D38" s="17"/>
      <c r="E38" s="17"/>
      <c r="F38" s="541">
        <v>4927.5</v>
      </c>
    </row>
    <row r="39" spans="1:8">
      <c r="A39" s="80">
        <f t="shared" si="0"/>
        <v>28</v>
      </c>
      <c r="B39" s="17"/>
      <c r="C39" s="17" t="s">
        <v>5516</v>
      </c>
      <c r="D39" s="17"/>
      <c r="E39" s="17"/>
      <c r="F39" s="541">
        <v>980202.82</v>
      </c>
      <c r="H39" s="3028"/>
    </row>
    <row r="40" spans="1:8">
      <c r="A40" s="80">
        <f t="shared" si="0"/>
        <v>29</v>
      </c>
      <c r="B40" s="17"/>
      <c r="C40" s="17" t="s">
        <v>5518</v>
      </c>
      <c r="D40" s="17"/>
      <c r="E40" s="17"/>
      <c r="F40" s="541">
        <v>37097.19</v>
      </c>
      <c r="H40" s="3028"/>
    </row>
    <row r="41" spans="1:8">
      <c r="A41" s="80">
        <f t="shared" si="0"/>
        <v>30</v>
      </c>
      <c r="B41" s="17"/>
      <c r="C41" s="17" t="s">
        <v>5515</v>
      </c>
      <c r="D41" s="17"/>
      <c r="E41" s="17"/>
      <c r="F41" s="541">
        <v>-26028.82</v>
      </c>
      <c r="H41" s="3028"/>
    </row>
    <row r="42" spans="1:8">
      <c r="A42" s="80">
        <f t="shared" si="0"/>
        <v>31</v>
      </c>
      <c r="B42" s="17"/>
      <c r="C42" s="17" t="s">
        <v>5519</v>
      </c>
      <c r="D42" s="17"/>
      <c r="E42" s="17"/>
      <c r="F42" s="541">
        <v>22192.33</v>
      </c>
      <c r="H42" s="3028"/>
    </row>
    <row r="43" spans="1:8">
      <c r="A43" s="80">
        <f t="shared" si="0"/>
        <v>32</v>
      </c>
      <c r="B43" s="17"/>
      <c r="C43" s="17"/>
      <c r="D43" s="17"/>
      <c r="E43" s="17"/>
      <c r="F43" s="541"/>
      <c r="H43" s="3028"/>
    </row>
    <row r="44" spans="1:8">
      <c r="A44" s="80">
        <f t="shared" si="0"/>
        <v>33</v>
      </c>
      <c r="B44" s="17"/>
      <c r="C44" s="17"/>
      <c r="D44" s="17"/>
      <c r="E44" s="17"/>
      <c r="F44" s="541"/>
      <c r="H44" s="3028"/>
    </row>
    <row r="45" spans="1:8">
      <c r="A45" s="80">
        <f t="shared" si="0"/>
        <v>34</v>
      </c>
      <c r="B45" s="17"/>
      <c r="C45" s="17"/>
      <c r="D45" s="17"/>
      <c r="E45" s="17"/>
      <c r="F45" s="541"/>
    </row>
    <row r="46" spans="1:8">
      <c r="A46" s="80">
        <f t="shared" si="0"/>
        <v>35</v>
      </c>
      <c r="B46" s="17"/>
      <c r="C46" s="17"/>
      <c r="D46" s="17"/>
      <c r="E46" s="17"/>
      <c r="F46" s="541"/>
    </row>
    <row r="47" spans="1:8">
      <c r="A47" s="80">
        <f t="shared" si="0"/>
        <v>36</v>
      </c>
      <c r="B47" s="17"/>
      <c r="C47" s="17"/>
      <c r="D47" s="17"/>
      <c r="E47" s="17"/>
      <c r="F47" s="541"/>
    </row>
    <row r="48" spans="1:8">
      <c r="A48" s="80">
        <f t="shared" si="0"/>
        <v>37</v>
      </c>
      <c r="B48" s="17"/>
      <c r="C48" s="17"/>
      <c r="D48" s="17"/>
      <c r="E48" s="17"/>
      <c r="F48" s="541"/>
    </row>
    <row r="49" spans="1:8">
      <c r="A49" s="80">
        <f t="shared" si="0"/>
        <v>38</v>
      </c>
      <c r="B49" s="17"/>
      <c r="C49" s="17"/>
      <c r="D49" s="17"/>
      <c r="E49" s="17"/>
      <c r="F49" s="541"/>
    </row>
    <row r="50" spans="1:8">
      <c r="A50" s="80">
        <f t="shared" si="0"/>
        <v>39</v>
      </c>
      <c r="B50" s="17"/>
      <c r="C50" s="17"/>
      <c r="D50" s="17"/>
      <c r="E50" s="17"/>
      <c r="F50" s="541"/>
    </row>
    <row r="51" spans="1:8">
      <c r="A51" s="80">
        <f t="shared" si="0"/>
        <v>40</v>
      </c>
      <c r="B51" s="17"/>
      <c r="C51" s="17"/>
      <c r="D51" s="17"/>
      <c r="E51" s="17"/>
      <c r="F51" s="541"/>
    </row>
    <row r="52" spans="1:8">
      <c r="A52" s="80">
        <f t="shared" si="0"/>
        <v>41</v>
      </c>
      <c r="B52" s="17"/>
      <c r="C52" s="17"/>
      <c r="D52" s="17" t="s">
        <v>1190</v>
      </c>
      <c r="E52" s="17"/>
      <c r="F52" s="542">
        <f>SUM(F38:F51)</f>
        <v>1018391.02</v>
      </c>
    </row>
    <row r="53" spans="1:8">
      <c r="A53" s="80">
        <f t="shared" si="0"/>
        <v>42</v>
      </c>
      <c r="B53" s="293" t="s">
        <v>2330</v>
      </c>
      <c r="C53" s="17"/>
      <c r="D53" s="17"/>
      <c r="E53" s="921"/>
      <c r="F53" s="541"/>
    </row>
    <row r="54" spans="1:8">
      <c r="A54" s="80">
        <f t="shared" si="0"/>
        <v>43</v>
      </c>
      <c r="B54" s="17"/>
      <c r="C54" s="17"/>
      <c r="D54" s="17"/>
      <c r="E54" s="17"/>
      <c r="F54" s="541"/>
    </row>
    <row r="55" spans="1:8">
      <c r="A55" s="80">
        <f t="shared" si="0"/>
        <v>44</v>
      </c>
      <c r="B55" s="17"/>
      <c r="C55" s="17"/>
      <c r="D55" s="17"/>
      <c r="E55" s="17"/>
      <c r="F55" s="541"/>
    </row>
    <row r="56" spans="1:8">
      <c r="A56" s="80">
        <f t="shared" si="0"/>
        <v>45</v>
      </c>
      <c r="B56" s="17"/>
      <c r="C56" s="17"/>
      <c r="D56" s="17"/>
      <c r="E56" s="17"/>
      <c r="F56" s="541"/>
    </row>
    <row r="57" spans="1:8">
      <c r="A57" s="80">
        <f t="shared" si="0"/>
        <v>46</v>
      </c>
      <c r="B57" s="17"/>
      <c r="C57" s="17"/>
      <c r="D57" s="17"/>
      <c r="E57" s="17"/>
      <c r="F57" s="541"/>
      <c r="H57" s="3028"/>
    </row>
    <row r="58" spans="1:8">
      <c r="A58" s="80">
        <f t="shared" si="0"/>
        <v>47</v>
      </c>
      <c r="B58" s="17"/>
      <c r="C58" s="17"/>
      <c r="D58" s="17"/>
      <c r="E58" s="17"/>
      <c r="F58" s="541"/>
      <c r="H58" s="3028"/>
    </row>
    <row r="59" spans="1:8">
      <c r="A59" s="80">
        <f t="shared" si="0"/>
        <v>48</v>
      </c>
      <c r="B59" s="17"/>
      <c r="C59" s="17"/>
      <c r="D59" s="17"/>
      <c r="E59" s="17"/>
      <c r="F59" s="541"/>
      <c r="H59" s="3028"/>
    </row>
    <row r="60" spans="1:8">
      <c r="A60" s="80">
        <f t="shared" si="0"/>
        <v>49</v>
      </c>
      <c r="B60" s="17"/>
      <c r="C60" s="17"/>
      <c r="D60" s="17"/>
      <c r="E60" s="17"/>
      <c r="F60" s="541"/>
    </row>
    <row r="61" spans="1:8">
      <c r="A61" s="80">
        <f t="shared" si="0"/>
        <v>50</v>
      </c>
      <c r="B61" s="17"/>
      <c r="C61" s="17"/>
      <c r="D61" s="17" t="s">
        <v>1190</v>
      </c>
      <c r="E61" s="921"/>
      <c r="F61" s="266">
        <f>SUM(F53:F60)</f>
        <v>0</v>
      </c>
    </row>
    <row r="62" spans="1:8" ht="15.75" thickBot="1">
      <c r="A62" s="367">
        <f t="shared" si="0"/>
        <v>51</v>
      </c>
      <c r="B62" s="274"/>
      <c r="C62" s="543" t="s">
        <v>2331</v>
      </c>
      <c r="D62" s="274"/>
      <c r="E62" s="274"/>
      <c r="F62" s="271">
        <f>F35+F52+F61</f>
        <v>6437282.0199999996</v>
      </c>
    </row>
    <row r="63" spans="1:8" ht="15.75">
      <c r="A63" s="114" t="s">
        <v>3516</v>
      </c>
      <c r="B63" s="69"/>
      <c r="C63" s="922"/>
      <c r="D63" s="921"/>
      <c r="E63" s="17"/>
      <c r="F63" s="17"/>
    </row>
    <row r="64" spans="1:8">
      <c r="A64" s="69" t="s">
        <v>3517</v>
      </c>
      <c r="B64" s="69"/>
      <c r="C64" s="922"/>
      <c r="D64" s="69"/>
      <c r="E64" s="69"/>
      <c r="F64" s="69"/>
    </row>
    <row r="65" spans="1:6">
      <c r="A65" s="17"/>
      <c r="B65" s="69"/>
      <c r="C65" s="922"/>
      <c r="D65" s="69"/>
      <c r="E65" s="17"/>
      <c r="F65" s="17"/>
    </row>
    <row r="68" spans="1:6" ht="15.75">
      <c r="A68" s="71" t="s">
        <v>566</v>
      </c>
      <c r="B68" s="922"/>
      <c r="C68" s="922"/>
      <c r="D68" s="922"/>
      <c r="E68" s="922"/>
      <c r="F68" s="922"/>
    </row>
    <row r="70" spans="1:6" ht="16.5" thickBot="1">
      <c r="A70" s="989" t="str">
        <f>'Data Sheet'!$C$25</f>
        <v xml:space="preserve">New York State Electric &amp; Gas Corporation </v>
      </c>
      <c r="B70" s="921"/>
      <c r="C70" s="921"/>
      <c r="D70" s="921"/>
      <c r="E70" s="978" t="str">
        <f>'Data Sheet'!$C$40</f>
        <v xml:space="preserve"> </v>
      </c>
      <c r="F70" t="str">
        <f>'Data Sheet'!$C$38</f>
        <v>12/31/2017</v>
      </c>
    </row>
    <row r="71" spans="1:6">
      <c r="A71" s="29"/>
      <c r="B71" s="66"/>
      <c r="C71" s="66"/>
      <c r="D71" s="66"/>
      <c r="E71" s="66"/>
      <c r="F71" s="67"/>
    </row>
    <row r="72" spans="1:6">
      <c r="A72" s="310" t="s">
        <v>515</v>
      </c>
      <c r="B72" s="69"/>
      <c r="C72" s="69"/>
      <c r="D72" s="69"/>
      <c r="E72" s="69"/>
      <c r="F72" s="70"/>
    </row>
    <row r="73" spans="1:6">
      <c r="A73" s="72"/>
      <c r="B73" s="17"/>
      <c r="C73" s="17"/>
      <c r="D73" s="17"/>
      <c r="E73" s="17"/>
      <c r="F73" s="73"/>
    </row>
    <row r="74" spans="1:6">
      <c r="A74" s="336" t="s">
        <v>1728</v>
      </c>
      <c r="B74" s="88"/>
      <c r="C74" s="1003" t="s">
        <v>1783</v>
      </c>
      <c r="D74" s="338"/>
      <c r="E74" s="338"/>
      <c r="F74" s="331" t="s">
        <v>1838</v>
      </c>
    </row>
    <row r="75" spans="1:6">
      <c r="A75" s="278" t="s">
        <v>1731</v>
      </c>
      <c r="B75" s="77"/>
      <c r="C75" s="998" t="s">
        <v>3021</v>
      </c>
      <c r="D75" s="75"/>
      <c r="E75" s="75"/>
      <c r="F75" s="240" t="s">
        <v>3022</v>
      </c>
    </row>
    <row r="76" spans="1:6">
      <c r="A76" s="80">
        <f>A62+1</f>
        <v>52</v>
      </c>
      <c r="B76" s="17"/>
      <c r="C76" s="17"/>
      <c r="D76" s="17"/>
      <c r="E76" s="17"/>
      <c r="F76" s="283"/>
    </row>
    <row r="77" spans="1:6">
      <c r="A77" s="80">
        <f t="shared" ref="A77:A124" si="1">A76+1</f>
        <v>53</v>
      </c>
      <c r="B77" s="17"/>
      <c r="C77" s="17"/>
      <c r="D77" s="17"/>
      <c r="E77" s="17"/>
      <c r="F77" s="283"/>
    </row>
    <row r="78" spans="1:6">
      <c r="A78" s="80">
        <f t="shared" si="1"/>
        <v>54</v>
      </c>
      <c r="B78" s="17"/>
      <c r="C78" s="17"/>
      <c r="D78" s="17"/>
      <c r="E78" s="17"/>
      <c r="F78" s="283"/>
    </row>
    <row r="79" spans="1:6">
      <c r="A79" s="80">
        <f t="shared" si="1"/>
        <v>55</v>
      </c>
      <c r="B79" s="17"/>
      <c r="C79" s="17"/>
      <c r="D79" s="17"/>
      <c r="E79" s="17"/>
      <c r="F79" s="283"/>
    </row>
    <row r="80" spans="1:6">
      <c r="A80" s="80">
        <f t="shared" si="1"/>
        <v>56</v>
      </c>
      <c r="B80" s="17"/>
      <c r="C80" s="514"/>
      <c r="D80" s="514"/>
      <c r="E80" s="514"/>
      <c r="F80" s="283"/>
    </row>
    <row r="81" spans="1:6">
      <c r="A81" s="80">
        <f t="shared" si="1"/>
        <v>57</v>
      </c>
      <c r="B81" s="17"/>
      <c r="C81" s="17"/>
      <c r="D81" s="17"/>
      <c r="E81" s="17"/>
      <c r="F81" s="283"/>
    </row>
    <row r="82" spans="1:6">
      <c r="A82" s="80">
        <f t="shared" si="1"/>
        <v>58</v>
      </c>
      <c r="B82" s="17"/>
      <c r="C82" s="17"/>
      <c r="D82" s="17"/>
      <c r="E82" s="17"/>
      <c r="F82" s="283"/>
    </row>
    <row r="83" spans="1:6">
      <c r="A83" s="80">
        <f t="shared" si="1"/>
        <v>59</v>
      </c>
      <c r="B83" s="17"/>
      <c r="C83" s="17"/>
      <c r="D83" s="17"/>
      <c r="E83" s="17"/>
      <c r="F83" s="283"/>
    </row>
    <row r="84" spans="1:6">
      <c r="A84" s="80">
        <f t="shared" si="1"/>
        <v>60</v>
      </c>
      <c r="B84" s="17"/>
      <c r="C84" s="17"/>
      <c r="D84" s="17"/>
      <c r="E84" s="921"/>
      <c r="F84" s="283"/>
    </row>
    <row r="85" spans="1:6">
      <c r="A85" s="80">
        <f t="shared" si="1"/>
        <v>61</v>
      </c>
      <c r="B85" s="17"/>
      <c r="C85" s="17"/>
      <c r="D85" s="17"/>
      <c r="E85" s="17"/>
      <c r="F85" s="541"/>
    </row>
    <row r="86" spans="1:6">
      <c r="A86" s="80">
        <f t="shared" si="1"/>
        <v>62</v>
      </c>
      <c r="B86" s="17"/>
      <c r="C86" s="17"/>
      <c r="D86" s="17"/>
      <c r="E86" s="17"/>
      <c r="F86" s="541"/>
    </row>
    <row r="87" spans="1:6">
      <c r="A87" s="80">
        <f t="shared" si="1"/>
        <v>63</v>
      </c>
      <c r="B87" s="17"/>
      <c r="C87" s="17"/>
      <c r="D87" s="17"/>
      <c r="E87" s="17"/>
      <c r="F87" s="541"/>
    </row>
    <row r="88" spans="1:6">
      <c r="A88" s="80">
        <f t="shared" si="1"/>
        <v>64</v>
      </c>
      <c r="B88" s="17"/>
      <c r="C88" s="17"/>
      <c r="D88" s="17"/>
      <c r="E88" s="17"/>
      <c r="F88" s="541"/>
    </row>
    <row r="89" spans="1:6">
      <c r="A89" s="80">
        <f t="shared" si="1"/>
        <v>65</v>
      </c>
      <c r="B89" s="17"/>
      <c r="C89" s="17"/>
      <c r="D89" s="17"/>
      <c r="E89" s="17"/>
      <c r="F89" s="541"/>
    </row>
    <row r="90" spans="1:6">
      <c r="A90" s="80">
        <f t="shared" si="1"/>
        <v>66</v>
      </c>
      <c r="B90" s="17"/>
      <c r="C90" s="17"/>
      <c r="D90" s="17"/>
      <c r="E90" s="17"/>
      <c r="F90" s="541"/>
    </row>
    <row r="91" spans="1:6">
      <c r="A91" s="80">
        <f t="shared" si="1"/>
        <v>67</v>
      </c>
      <c r="B91" s="17"/>
      <c r="C91" s="17"/>
      <c r="D91" s="17"/>
      <c r="E91" s="17"/>
      <c r="F91" s="541"/>
    </row>
    <row r="92" spans="1:6">
      <c r="A92" s="80">
        <f t="shared" si="1"/>
        <v>68</v>
      </c>
      <c r="B92" s="17"/>
      <c r="C92" s="17"/>
      <c r="D92" s="17"/>
      <c r="E92" s="17"/>
      <c r="F92" s="541"/>
    </row>
    <row r="93" spans="1:6">
      <c r="A93" s="80">
        <f t="shared" si="1"/>
        <v>69</v>
      </c>
      <c r="B93" s="17"/>
      <c r="C93" s="17"/>
      <c r="D93" s="17"/>
      <c r="E93" s="17"/>
      <c r="F93" s="541"/>
    </row>
    <row r="94" spans="1:6">
      <c r="A94" s="80">
        <f t="shared" si="1"/>
        <v>70</v>
      </c>
      <c r="B94" s="17"/>
      <c r="C94" s="17"/>
      <c r="D94" s="17"/>
      <c r="E94" s="17"/>
      <c r="F94" s="541"/>
    </row>
    <row r="95" spans="1:6">
      <c r="A95" s="80">
        <f t="shared" si="1"/>
        <v>71</v>
      </c>
      <c r="B95" s="17"/>
      <c r="C95" s="17"/>
      <c r="D95" s="17"/>
      <c r="E95" s="17"/>
      <c r="F95" s="541"/>
    </row>
    <row r="96" spans="1:6">
      <c r="A96" s="80">
        <f t="shared" si="1"/>
        <v>72</v>
      </c>
      <c r="B96" s="17"/>
      <c r="C96" s="17"/>
      <c r="D96" s="17"/>
      <c r="E96" s="17"/>
      <c r="F96" s="541"/>
    </row>
    <row r="97" spans="1:6">
      <c r="A97" s="80">
        <f t="shared" si="1"/>
        <v>73</v>
      </c>
      <c r="B97" s="17"/>
      <c r="C97" s="17"/>
      <c r="D97" s="17"/>
      <c r="E97" s="921"/>
      <c r="F97" s="541"/>
    </row>
    <row r="98" spans="1:6">
      <c r="A98" s="80">
        <f t="shared" si="1"/>
        <v>74</v>
      </c>
      <c r="B98" s="17"/>
      <c r="C98" s="17"/>
      <c r="D98" s="17"/>
      <c r="E98" s="921"/>
      <c r="F98" s="541"/>
    </row>
    <row r="99" spans="1:6">
      <c r="A99" s="80">
        <f t="shared" si="1"/>
        <v>75</v>
      </c>
      <c r="B99" s="17"/>
      <c r="C99" s="17"/>
      <c r="D99" s="17"/>
      <c r="E99" s="17"/>
      <c r="F99" s="541"/>
    </row>
    <row r="100" spans="1:6">
      <c r="A100" s="80">
        <f t="shared" si="1"/>
        <v>76</v>
      </c>
      <c r="B100" s="17"/>
      <c r="C100" s="17"/>
      <c r="D100" s="17"/>
      <c r="E100" s="17"/>
      <c r="F100" s="541"/>
    </row>
    <row r="101" spans="1:6">
      <c r="A101" s="80">
        <f t="shared" si="1"/>
        <v>77</v>
      </c>
      <c r="B101" s="17"/>
      <c r="C101" s="17"/>
      <c r="D101" s="17"/>
      <c r="E101" s="17"/>
      <c r="F101" s="541"/>
    </row>
    <row r="102" spans="1:6">
      <c r="A102" s="80">
        <f t="shared" si="1"/>
        <v>78</v>
      </c>
      <c r="B102" s="17"/>
      <c r="C102" s="17"/>
      <c r="D102" s="17"/>
      <c r="E102" s="17"/>
      <c r="F102" s="541"/>
    </row>
    <row r="103" spans="1:6">
      <c r="A103" s="80">
        <f t="shared" si="1"/>
        <v>79</v>
      </c>
      <c r="B103" s="17"/>
      <c r="C103" s="17"/>
      <c r="D103" s="17"/>
      <c r="E103" s="17"/>
      <c r="F103" s="541"/>
    </row>
    <row r="104" spans="1:6">
      <c r="A104" s="80">
        <f t="shared" si="1"/>
        <v>80</v>
      </c>
      <c r="B104" s="17"/>
      <c r="C104" s="17"/>
      <c r="D104" s="17"/>
      <c r="E104" s="17"/>
      <c r="F104" s="541"/>
    </row>
    <row r="105" spans="1:6">
      <c r="A105" s="80">
        <f t="shared" si="1"/>
        <v>81</v>
      </c>
      <c r="B105" s="17"/>
      <c r="C105" s="17"/>
      <c r="D105" s="17"/>
      <c r="E105" s="17"/>
      <c r="F105" s="541"/>
    </row>
    <row r="106" spans="1:6">
      <c r="A106" s="80">
        <f t="shared" si="1"/>
        <v>82</v>
      </c>
      <c r="B106" s="17"/>
      <c r="C106" s="17"/>
      <c r="D106" s="17"/>
      <c r="E106" s="17"/>
      <c r="F106" s="541"/>
    </row>
    <row r="107" spans="1:6">
      <c r="A107" s="80">
        <f t="shared" si="1"/>
        <v>83</v>
      </c>
      <c r="B107" s="17"/>
      <c r="C107" s="17"/>
      <c r="D107" s="17"/>
      <c r="E107" s="17"/>
      <c r="F107" s="541"/>
    </row>
    <row r="108" spans="1:6">
      <c r="A108" s="80">
        <f t="shared" si="1"/>
        <v>84</v>
      </c>
      <c r="B108" s="17"/>
      <c r="C108" s="17"/>
      <c r="D108" s="17"/>
      <c r="E108" s="17"/>
      <c r="F108" s="541"/>
    </row>
    <row r="109" spans="1:6">
      <c r="A109" s="80">
        <f t="shared" si="1"/>
        <v>85</v>
      </c>
      <c r="B109" s="17"/>
      <c r="C109" s="17"/>
      <c r="D109" s="17"/>
      <c r="E109" s="17"/>
      <c r="F109" s="541"/>
    </row>
    <row r="110" spans="1:6">
      <c r="A110" s="80">
        <f t="shared" si="1"/>
        <v>86</v>
      </c>
      <c r="B110" s="17"/>
      <c r="C110" s="17"/>
      <c r="D110" s="17"/>
      <c r="E110" s="921"/>
      <c r="F110" s="541"/>
    </row>
    <row r="111" spans="1:6">
      <c r="A111" s="80">
        <f t="shared" si="1"/>
        <v>87</v>
      </c>
      <c r="B111" s="17"/>
      <c r="C111" s="17"/>
      <c r="D111" s="17"/>
      <c r="E111" s="17"/>
      <c r="F111" s="541"/>
    </row>
    <row r="112" spans="1:6">
      <c r="A112" s="80">
        <f t="shared" si="1"/>
        <v>88</v>
      </c>
      <c r="B112" s="17"/>
      <c r="C112" s="17"/>
      <c r="D112" s="17"/>
      <c r="E112" s="17"/>
      <c r="F112" s="541"/>
    </row>
    <row r="113" spans="1:6">
      <c r="A113" s="80">
        <f t="shared" si="1"/>
        <v>89</v>
      </c>
      <c r="B113" s="17"/>
      <c r="C113" s="17"/>
      <c r="D113" s="17"/>
      <c r="E113" s="17"/>
      <c r="F113" s="541"/>
    </row>
    <row r="114" spans="1:6">
      <c r="A114" s="80">
        <f t="shared" si="1"/>
        <v>90</v>
      </c>
      <c r="B114" s="17"/>
      <c r="C114" s="17"/>
      <c r="D114" s="17"/>
      <c r="E114" s="17"/>
      <c r="F114" s="541"/>
    </row>
    <row r="115" spans="1:6">
      <c r="A115" s="80">
        <f t="shared" si="1"/>
        <v>91</v>
      </c>
      <c r="B115" s="17"/>
      <c r="C115" s="17"/>
      <c r="D115" s="17"/>
      <c r="E115" s="17"/>
      <c r="F115" s="541"/>
    </row>
    <row r="116" spans="1:6">
      <c r="A116" s="80">
        <f t="shared" si="1"/>
        <v>92</v>
      </c>
      <c r="B116" s="17"/>
      <c r="C116" s="17"/>
      <c r="D116" s="17"/>
      <c r="E116" s="17"/>
      <c r="F116" s="541"/>
    </row>
    <row r="117" spans="1:6">
      <c r="A117" s="80">
        <f t="shared" si="1"/>
        <v>93</v>
      </c>
      <c r="B117" s="17"/>
      <c r="C117" s="17"/>
      <c r="D117" s="17"/>
      <c r="E117" s="17"/>
      <c r="F117" s="541"/>
    </row>
    <row r="118" spans="1:6">
      <c r="A118" s="80">
        <f t="shared" si="1"/>
        <v>94</v>
      </c>
      <c r="B118" s="17"/>
      <c r="C118" s="17"/>
      <c r="D118" s="17"/>
      <c r="E118" s="17"/>
      <c r="F118" s="541"/>
    </row>
    <row r="119" spans="1:6">
      <c r="A119" s="80">
        <f t="shared" si="1"/>
        <v>95</v>
      </c>
      <c r="B119" s="17"/>
      <c r="C119" s="17"/>
      <c r="D119" s="17"/>
      <c r="E119" s="17"/>
      <c r="F119" s="541"/>
    </row>
    <row r="120" spans="1:6">
      <c r="A120" s="80">
        <f t="shared" si="1"/>
        <v>96</v>
      </c>
      <c r="B120" s="17"/>
      <c r="C120" s="17"/>
      <c r="D120" s="17"/>
      <c r="E120" s="17"/>
      <c r="F120" s="541"/>
    </row>
    <row r="121" spans="1:6">
      <c r="A121" s="80">
        <f t="shared" si="1"/>
        <v>97</v>
      </c>
      <c r="B121" s="17"/>
      <c r="C121" s="17"/>
      <c r="D121" s="17"/>
      <c r="E121" s="17"/>
      <c r="F121" s="541"/>
    </row>
    <row r="122" spans="1:6">
      <c r="A122" s="80">
        <f t="shared" si="1"/>
        <v>98</v>
      </c>
      <c r="B122" s="17"/>
      <c r="C122" s="17"/>
      <c r="D122" s="17"/>
      <c r="E122" s="17"/>
      <c r="F122" s="541"/>
    </row>
    <row r="123" spans="1:6">
      <c r="A123" s="80">
        <f t="shared" si="1"/>
        <v>99</v>
      </c>
      <c r="B123" s="17"/>
      <c r="C123" s="17"/>
      <c r="D123" s="17"/>
      <c r="E123" s="921"/>
      <c r="F123" s="283"/>
    </row>
    <row r="124" spans="1:6" ht="15.75" thickBot="1">
      <c r="A124" s="367">
        <f t="shared" si="1"/>
        <v>100</v>
      </c>
      <c r="B124" s="112"/>
      <c r="C124" s="112"/>
      <c r="D124" s="112"/>
      <c r="E124" s="112"/>
      <c r="F124" s="295"/>
    </row>
    <row r="125" spans="1:6" ht="15.75">
      <c r="A125" s="114" t="str">
        <f>A63</f>
        <v>FERC FORM NO.1 (ED. 12-94) NYPSC Modified-96</v>
      </c>
      <c r="B125" s="69"/>
      <c r="C125" s="922"/>
      <c r="D125" s="69"/>
      <c r="E125" s="17"/>
      <c r="F125" s="17"/>
    </row>
    <row r="126" spans="1:6">
      <c r="A126" s="69" t="s">
        <v>3518</v>
      </c>
      <c r="B126" s="922"/>
      <c r="C126" s="922"/>
      <c r="D126" s="922"/>
      <c r="E126" s="922"/>
      <c r="F126" s="922"/>
    </row>
  </sheetData>
  <printOptions horizontalCentered="1" verticalCentered="1"/>
  <pageMargins left="0.5" right="0.5" top="0.25" bottom="0.25" header="0" footer="0"/>
  <pageSetup scale="73" fitToHeight="2"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I60"/>
  <sheetViews>
    <sheetView defaultGridColor="0" view="pageBreakPreview" topLeftCell="A19" colorId="22" zoomScale="80" zoomScaleNormal="85" zoomScaleSheetLayoutView="80" workbookViewId="0">
      <selection activeCell="E53" sqref="E53"/>
    </sheetView>
  </sheetViews>
  <sheetFormatPr defaultColWidth="9.6640625" defaultRowHeight="15"/>
  <cols>
    <col min="1" max="1" width="4.6640625" style="1583" customWidth="1"/>
    <col min="2" max="2" width="1.6640625" style="1583" customWidth="1"/>
    <col min="3" max="3" width="38.77734375" style="1583" customWidth="1"/>
    <col min="4" max="4" width="14.6640625" style="1583" customWidth="1"/>
    <col min="5" max="5" width="17.21875" style="1583" bestFit="1" customWidth="1"/>
    <col min="6" max="8" width="14.6640625" style="1583" customWidth="1"/>
    <col min="9" max="16384" width="9.6640625" style="1583"/>
  </cols>
  <sheetData>
    <row r="1" spans="1:8">
      <c r="A1" s="1535" t="s">
        <v>2213</v>
      </c>
      <c r="B1" s="1693"/>
      <c r="C1" s="1536"/>
      <c r="D1" s="1903" t="s">
        <v>1344</v>
      </c>
      <c r="E1" s="1693"/>
      <c r="F1" s="1693"/>
      <c r="G1" s="1903" t="s">
        <v>1801</v>
      </c>
      <c r="H1" s="1964" t="s">
        <v>1802</v>
      </c>
    </row>
    <row r="2" spans="1:8">
      <c r="A2" s="1539" t="str">
        <f>'Data Sheet'!$C$25</f>
        <v xml:space="preserve">New York State Electric &amp; Gas Corporation </v>
      </c>
      <c r="B2" s="1561"/>
      <c r="C2" s="1540"/>
      <c r="D2" s="1813" t="s">
        <v>1156</v>
      </c>
      <c r="E2" s="1810"/>
      <c r="F2" s="1561"/>
      <c r="G2" s="1813" t="s">
        <v>1804</v>
      </c>
      <c r="H2" s="1965"/>
    </row>
    <row r="3" spans="1:8" ht="15" customHeight="1">
      <c r="A3" s="1542"/>
      <c r="B3" s="1707"/>
      <c r="C3" s="1543"/>
      <c r="D3" s="1905" t="s">
        <v>1157</v>
      </c>
      <c r="E3" s="1707"/>
      <c r="F3" s="1707"/>
      <c r="G3" s="2225" t="str">
        <f>'Data Sheet'!$C$40</f>
        <v xml:space="preserve"> </v>
      </c>
      <c r="H3" s="2306" t="str">
        <f>'Data Sheet'!$C$38</f>
        <v>12/31/2017</v>
      </c>
    </row>
    <row r="4" spans="1:8" ht="15" customHeight="1">
      <c r="A4" s="2027" t="s">
        <v>3519</v>
      </c>
      <c r="B4" s="1576"/>
      <c r="C4" s="2263"/>
      <c r="D4" s="1576"/>
      <c r="E4" s="1576"/>
      <c r="F4" s="1576"/>
      <c r="G4" s="1576"/>
      <c r="H4" s="2000"/>
    </row>
    <row r="5" spans="1:8">
      <c r="A5" s="1542"/>
      <c r="B5" s="1707"/>
      <c r="C5" s="1707" t="s">
        <v>3520</v>
      </c>
      <c r="D5" s="1707"/>
      <c r="E5" s="1707"/>
      <c r="F5" s="1707"/>
      <c r="G5" s="1707"/>
      <c r="H5" s="1906"/>
    </row>
    <row r="6" spans="1:8">
      <c r="A6" s="2743" t="s">
        <v>2398</v>
      </c>
      <c r="B6" s="2602" t="s">
        <v>4630</v>
      </c>
      <c r="C6" s="2602"/>
      <c r="D6" s="2602"/>
      <c r="E6" s="2602"/>
      <c r="F6" s="2602"/>
      <c r="G6" s="2602"/>
      <c r="H6" s="2603"/>
    </row>
    <row r="7" spans="1:8">
      <c r="A7" s="2743"/>
      <c r="B7" s="2602" t="s">
        <v>4631</v>
      </c>
      <c r="C7" s="2602"/>
      <c r="D7" s="2602"/>
      <c r="E7" s="2602"/>
      <c r="F7" s="2602"/>
      <c r="G7" s="2602"/>
      <c r="H7" s="2603"/>
    </row>
    <row r="8" spans="1:8">
      <c r="A8" s="2743"/>
      <c r="B8" s="2602" t="s">
        <v>4091</v>
      </c>
      <c r="C8" s="2602"/>
      <c r="D8" s="2602"/>
      <c r="E8" s="2602"/>
      <c r="F8" s="2602"/>
      <c r="G8" s="2602"/>
      <c r="H8" s="2603"/>
    </row>
    <row r="9" spans="1:8">
      <c r="A9" s="2368" t="s">
        <v>2315</v>
      </c>
      <c r="B9" s="1909" t="s">
        <v>3153</v>
      </c>
      <c r="C9" s="1909"/>
      <c r="D9" s="1909"/>
      <c r="E9" s="1909"/>
      <c r="F9" s="1909"/>
      <c r="G9" s="1909"/>
      <c r="H9" s="1910"/>
    </row>
    <row r="10" spans="1:8">
      <c r="A10" s="2368"/>
      <c r="B10" s="1909" t="s">
        <v>3154</v>
      </c>
      <c r="C10" s="1909"/>
      <c r="D10" s="1909"/>
      <c r="E10" s="1909"/>
      <c r="F10" s="1909"/>
      <c r="G10" s="1909"/>
      <c r="H10" s="1910"/>
    </row>
    <row r="11" spans="1:8">
      <c r="A11" s="2368" t="s">
        <v>2316</v>
      </c>
      <c r="B11" s="1909" t="s">
        <v>3155</v>
      </c>
      <c r="C11" s="1909"/>
      <c r="D11" s="1909"/>
      <c r="E11" s="1909"/>
      <c r="F11" s="1909"/>
      <c r="G11" s="1909"/>
      <c r="H11" s="1910"/>
    </row>
    <row r="12" spans="1:8">
      <c r="A12" s="2368"/>
      <c r="B12" s="1909" t="s">
        <v>3156</v>
      </c>
      <c r="C12" s="1909"/>
      <c r="D12" s="1909"/>
      <c r="E12" s="1909"/>
      <c r="F12" s="1909"/>
      <c r="G12" s="1909"/>
      <c r="H12" s="1910"/>
    </row>
    <row r="13" spans="1:8">
      <c r="A13" s="2368"/>
      <c r="B13" s="1909" t="s">
        <v>3248</v>
      </c>
      <c r="C13" s="1909"/>
      <c r="D13" s="1909"/>
      <c r="E13" s="1909"/>
      <c r="F13" s="1909"/>
      <c r="G13" s="1909"/>
      <c r="H13" s="1910"/>
    </row>
    <row r="14" spans="1:8">
      <c r="A14" s="2368"/>
      <c r="B14" s="1909" t="s">
        <v>3249</v>
      </c>
      <c r="C14" s="1909"/>
      <c r="D14" s="1909"/>
      <c r="E14" s="1909"/>
      <c r="F14" s="1909"/>
      <c r="G14" s="1909"/>
      <c r="H14" s="1910"/>
    </row>
    <row r="15" spans="1:8">
      <c r="A15" s="2368"/>
      <c r="B15" s="1909" t="s">
        <v>3250</v>
      </c>
      <c r="C15" s="1909"/>
      <c r="D15" s="1909"/>
      <c r="E15" s="1909"/>
      <c r="F15" s="1909"/>
      <c r="G15" s="1909"/>
      <c r="H15" s="1910"/>
    </row>
    <row r="16" spans="1:8">
      <c r="A16" s="2368"/>
      <c r="B16" s="1909" t="s">
        <v>3251</v>
      </c>
      <c r="C16" s="1909"/>
      <c r="D16" s="1909"/>
      <c r="E16" s="1909"/>
      <c r="F16" s="1909"/>
      <c r="G16" s="1909"/>
      <c r="H16" s="1910"/>
    </row>
    <row r="17" spans="1:8">
      <c r="A17" s="2368"/>
      <c r="B17" s="1909" t="s">
        <v>3252</v>
      </c>
      <c r="C17" s="1909"/>
      <c r="D17" s="1909"/>
      <c r="E17" s="1909"/>
      <c r="F17" s="1909"/>
      <c r="G17" s="1909"/>
      <c r="H17" s="1910"/>
    </row>
    <row r="18" spans="1:8">
      <c r="A18" s="2368"/>
      <c r="B18" s="1909" t="s">
        <v>3253</v>
      </c>
      <c r="C18" s="1909"/>
      <c r="D18" s="1909"/>
      <c r="E18" s="1909"/>
      <c r="F18" s="1909"/>
      <c r="G18" s="1909"/>
      <c r="H18" s="1910"/>
    </row>
    <row r="19" spans="1:8">
      <c r="A19" s="2368"/>
      <c r="B19" s="1909" t="s">
        <v>3254</v>
      </c>
      <c r="C19" s="1909"/>
      <c r="D19" s="1909"/>
      <c r="E19" s="1909"/>
      <c r="F19" s="1909"/>
      <c r="G19" s="1909"/>
      <c r="H19" s="1910"/>
    </row>
    <row r="20" spans="1:8">
      <c r="A20" s="2368"/>
      <c r="B20" s="1909" t="s">
        <v>3255</v>
      </c>
      <c r="C20" s="1909"/>
      <c r="D20" s="1909"/>
      <c r="E20" s="1909"/>
      <c r="F20" s="1909"/>
      <c r="G20" s="1909"/>
      <c r="H20" s="1910"/>
    </row>
    <row r="21" spans="1:8">
      <c r="A21" s="2368"/>
      <c r="B21" s="1909" t="s">
        <v>3256</v>
      </c>
      <c r="C21" s="1909"/>
      <c r="D21" s="1909"/>
      <c r="E21" s="1909"/>
      <c r="F21" s="1909"/>
      <c r="G21" s="1909"/>
      <c r="H21" s="1910"/>
    </row>
    <row r="22" spans="1:8">
      <c r="A22" s="2368"/>
      <c r="B22" s="1909" t="s">
        <v>3257</v>
      </c>
      <c r="C22" s="1909"/>
      <c r="D22" s="1909"/>
      <c r="E22" s="1909"/>
      <c r="F22" s="1909"/>
      <c r="G22" s="1909"/>
      <c r="H22" s="1910"/>
    </row>
    <row r="23" spans="1:8">
      <c r="A23" s="2368"/>
      <c r="B23" s="1909" t="s">
        <v>3258</v>
      </c>
      <c r="C23" s="1909"/>
      <c r="D23" s="1909"/>
      <c r="E23" s="1909"/>
      <c r="F23" s="1909"/>
      <c r="G23" s="1909"/>
      <c r="H23" s="1910"/>
    </row>
    <row r="24" spans="1:8">
      <c r="A24" s="2368" t="s">
        <v>3710</v>
      </c>
      <c r="B24" s="1909" t="s">
        <v>3259</v>
      </c>
      <c r="C24" s="1909"/>
      <c r="D24" s="1909"/>
      <c r="E24" s="1909"/>
      <c r="F24" s="1909"/>
      <c r="G24" s="1909"/>
      <c r="H24" s="1910"/>
    </row>
    <row r="25" spans="1:8">
      <c r="A25" s="2368"/>
      <c r="B25" s="1909" t="s">
        <v>3260</v>
      </c>
      <c r="C25" s="1909"/>
      <c r="D25" s="1909"/>
      <c r="E25" s="1909"/>
      <c r="F25" s="1909"/>
      <c r="G25" s="1909"/>
      <c r="H25" s="1910"/>
    </row>
    <row r="26" spans="1:8">
      <c r="A26" s="1967"/>
      <c r="B26" s="1968"/>
      <c r="C26" s="1968" t="s">
        <v>3261</v>
      </c>
      <c r="D26" s="1968"/>
      <c r="E26" s="1968"/>
      <c r="F26" s="1968"/>
      <c r="G26" s="1968"/>
      <c r="H26" s="1969"/>
    </row>
    <row r="27" spans="1:8">
      <c r="A27" s="1567"/>
      <c r="B27" s="1813"/>
      <c r="C27" s="1561"/>
      <c r="D27" s="1813"/>
      <c r="E27" s="2755" t="s">
        <v>3262</v>
      </c>
      <c r="F27" s="1832" t="s">
        <v>3193</v>
      </c>
      <c r="G27" s="1832" t="s">
        <v>3193</v>
      </c>
      <c r="H27" s="1965"/>
    </row>
    <row r="28" spans="1:8">
      <c r="A28" s="1567"/>
      <c r="B28" s="1813"/>
      <c r="C28" s="1561"/>
      <c r="D28" s="1832" t="s">
        <v>3262</v>
      </c>
      <c r="E28" s="2755" t="s">
        <v>4092</v>
      </c>
      <c r="F28" s="1832" t="s">
        <v>3263</v>
      </c>
      <c r="G28" s="1832" t="s">
        <v>3264</v>
      </c>
      <c r="H28" s="1965"/>
    </row>
    <row r="29" spans="1:8">
      <c r="A29" s="1567" t="s">
        <v>1967</v>
      </c>
      <c r="B29" s="1813"/>
      <c r="C29" s="1555" t="s">
        <v>3265</v>
      </c>
      <c r="D29" s="1832" t="s">
        <v>3266</v>
      </c>
      <c r="E29" s="2755" t="s">
        <v>4093</v>
      </c>
      <c r="F29" s="1832" t="s">
        <v>1</v>
      </c>
      <c r="G29" s="1832" t="s">
        <v>1</v>
      </c>
      <c r="H29" s="1914" t="s">
        <v>2331</v>
      </c>
    </row>
    <row r="30" spans="1:8">
      <c r="A30" s="1567" t="s">
        <v>1731</v>
      </c>
      <c r="B30" s="1813"/>
      <c r="C30" s="1561"/>
      <c r="D30" s="1832" t="s">
        <v>3267</v>
      </c>
      <c r="E30" s="2755" t="s">
        <v>4094</v>
      </c>
      <c r="F30" s="1832" t="s">
        <v>3268</v>
      </c>
      <c r="G30" s="1832" t="s">
        <v>3269</v>
      </c>
      <c r="H30" s="1965"/>
    </row>
    <row r="31" spans="1:8">
      <c r="A31" s="1915"/>
      <c r="B31" s="1905"/>
      <c r="C31" s="1558" t="s">
        <v>3021</v>
      </c>
      <c r="D31" s="1916" t="s">
        <v>3022</v>
      </c>
      <c r="E31" s="2756" t="s">
        <v>3023</v>
      </c>
      <c r="F31" s="1916" t="s">
        <v>3024</v>
      </c>
      <c r="G31" s="1916" t="s">
        <v>2346</v>
      </c>
      <c r="H31" s="1917" t="s">
        <v>2347</v>
      </c>
    </row>
    <row r="32" spans="1:8">
      <c r="A32" s="2394">
        <v>1</v>
      </c>
      <c r="B32" s="1919"/>
      <c r="C32" s="1968" t="s">
        <v>3270</v>
      </c>
      <c r="D32" s="2010">
        <v>0</v>
      </c>
      <c r="E32" s="2757"/>
      <c r="F32" s="2010">
        <v>87157</v>
      </c>
      <c r="G32" s="2010"/>
      <c r="H32" s="1971">
        <f t="shared" ref="H32:H42" si="0">SUM(D32:G32)</f>
        <v>87157</v>
      </c>
    </row>
    <row r="33" spans="1:9">
      <c r="A33" s="2394">
        <v>2</v>
      </c>
      <c r="B33" s="1919"/>
      <c r="C33" s="1968" t="s">
        <v>3271</v>
      </c>
      <c r="D33" s="2016">
        <v>30689</v>
      </c>
      <c r="E33" s="2637"/>
      <c r="F33" s="2016"/>
      <c r="G33" s="2016"/>
      <c r="H33" s="1975">
        <f t="shared" si="0"/>
        <v>30689</v>
      </c>
    </row>
    <row r="34" spans="1:9">
      <c r="A34" s="2394">
        <v>3</v>
      </c>
      <c r="B34" s="1919"/>
      <c r="C34" s="1968" t="s">
        <v>3272</v>
      </c>
      <c r="D34" s="2016">
        <v>0</v>
      </c>
      <c r="E34" s="2637"/>
      <c r="F34" s="2016"/>
      <c r="G34" s="2016"/>
      <c r="H34" s="1975">
        <f t="shared" si="0"/>
        <v>0</v>
      </c>
    </row>
    <row r="35" spans="1:9">
      <c r="A35" s="2394">
        <v>4</v>
      </c>
      <c r="B35" s="1919"/>
      <c r="C35" s="1968" t="s">
        <v>3273</v>
      </c>
      <c r="D35" s="2016">
        <v>2178542</v>
      </c>
      <c r="E35" s="2637"/>
      <c r="F35" s="2016"/>
      <c r="G35" s="2016"/>
      <c r="H35" s="1975">
        <f t="shared" si="0"/>
        <v>2178542</v>
      </c>
    </row>
    <row r="36" spans="1:9">
      <c r="A36" s="2394">
        <v>5</v>
      </c>
      <c r="B36" s="1919"/>
      <c r="C36" s="1968" t="s">
        <v>3274</v>
      </c>
      <c r="D36" s="2016">
        <v>0</v>
      </c>
      <c r="E36" s="2637"/>
      <c r="F36" s="2016"/>
      <c r="G36" s="2016"/>
      <c r="H36" s="1975">
        <f t="shared" si="0"/>
        <v>0</v>
      </c>
    </row>
    <row r="37" spans="1:9">
      <c r="A37" s="2394">
        <v>6</v>
      </c>
      <c r="B37" s="1919"/>
      <c r="C37" s="1968" t="s">
        <v>3275</v>
      </c>
      <c r="D37" s="2016">
        <v>-84806</v>
      </c>
      <c r="E37" s="2637"/>
      <c r="F37" s="2016"/>
      <c r="G37" s="2016"/>
      <c r="H37" s="1975">
        <f t="shared" si="0"/>
        <v>-84806</v>
      </c>
    </row>
    <row r="38" spans="1:9">
      <c r="A38" s="2394">
        <v>7</v>
      </c>
      <c r="B38" s="1919"/>
      <c r="C38" s="1968" t="s">
        <v>3276</v>
      </c>
      <c r="D38" s="2016">
        <v>21237451</v>
      </c>
      <c r="E38" s="2637"/>
      <c r="F38" s="2016"/>
      <c r="G38" s="2016"/>
      <c r="H38" s="1975">
        <f t="shared" si="0"/>
        <v>21237451</v>
      </c>
    </row>
    <row r="39" spans="1:9">
      <c r="A39" s="2394">
        <v>8</v>
      </c>
      <c r="B39" s="1919"/>
      <c r="C39" s="1968" t="s">
        <v>3277</v>
      </c>
      <c r="D39" s="2016">
        <v>64982550</v>
      </c>
      <c r="E39" s="2637"/>
      <c r="F39" s="2016"/>
      <c r="G39" s="2016"/>
      <c r="H39" s="1975">
        <f t="shared" si="0"/>
        <v>64982550</v>
      </c>
    </row>
    <row r="40" spans="1:9">
      <c r="A40" s="2758">
        <v>9</v>
      </c>
      <c r="B40" s="2605"/>
      <c r="C40" s="2624" t="s">
        <v>4095</v>
      </c>
      <c r="D40" s="2637">
        <v>0</v>
      </c>
      <c r="E40" s="2637"/>
      <c r="F40" s="2637"/>
      <c r="G40" s="2637"/>
      <c r="H40" s="2623">
        <f t="shared" si="0"/>
        <v>0</v>
      </c>
      <c r="I40" s="1538"/>
    </row>
    <row r="41" spans="1:9">
      <c r="A41" s="2394">
        <v>10</v>
      </c>
      <c r="B41" s="1919"/>
      <c r="C41" s="1968" t="s">
        <v>3278</v>
      </c>
      <c r="D41" s="2016">
        <v>7751921</v>
      </c>
      <c r="E41" s="2637"/>
      <c r="F41" s="2016"/>
      <c r="G41" s="2016"/>
      <c r="H41" s="1975">
        <f t="shared" si="0"/>
        <v>7751921</v>
      </c>
    </row>
    <row r="42" spans="1:9">
      <c r="A42" s="2394">
        <v>11</v>
      </c>
      <c r="B42" s="1919"/>
      <c r="C42" s="1968" t="s">
        <v>3279</v>
      </c>
      <c r="D42" s="2016">
        <v>8782241</v>
      </c>
      <c r="E42" s="2637"/>
      <c r="F42" s="2016">
        <v>3465125</v>
      </c>
      <c r="G42" s="2016"/>
      <c r="H42" s="1975">
        <f t="shared" si="0"/>
        <v>12247366</v>
      </c>
    </row>
    <row r="43" spans="1:9" ht="15.75" thickBot="1">
      <c r="A43" s="2394">
        <v>12</v>
      </c>
      <c r="B43" s="1919"/>
      <c r="C43" s="1973" t="s">
        <v>172</v>
      </c>
      <c r="D43" s="2395">
        <f>SUM(D32:D42)</f>
        <v>104878588</v>
      </c>
      <c r="E43" s="2395">
        <f>SUM(E32:E42)</f>
        <v>0</v>
      </c>
      <c r="F43" s="2395">
        <f>SUM(F32:F42)</f>
        <v>3552282</v>
      </c>
      <c r="G43" s="2395">
        <f>SUM(G32:G42)</f>
        <v>0</v>
      </c>
      <c r="H43" s="2396">
        <f>SUM(H32:H42)</f>
        <v>108430870</v>
      </c>
    </row>
    <row r="44" spans="1:9" ht="15.75" thickTop="1">
      <c r="A44" s="2226" t="s">
        <v>3280</v>
      </c>
      <c r="B44" s="2009"/>
      <c r="C44" s="2009"/>
      <c r="D44" s="2009"/>
      <c r="E44" s="2009"/>
      <c r="F44" s="2009"/>
      <c r="G44" s="2009"/>
      <c r="H44" s="2227"/>
    </row>
    <row r="45" spans="1:9">
      <c r="A45" s="1539"/>
      <c r="B45" s="1561"/>
      <c r="C45" s="1561"/>
      <c r="D45" s="1561"/>
      <c r="E45" s="1561"/>
      <c r="F45" s="1561"/>
      <c r="G45" s="1561"/>
      <c r="H45" s="1541"/>
    </row>
    <row r="46" spans="1:9">
      <c r="A46" s="1539"/>
      <c r="B46" s="1561"/>
      <c r="C46" s="1561"/>
      <c r="D46" s="1561"/>
      <c r="E46" s="1561"/>
      <c r="F46" s="1561"/>
      <c r="G46" s="1561"/>
      <c r="H46" s="1541"/>
    </row>
    <row r="47" spans="1:9">
      <c r="A47" s="1539"/>
      <c r="B47" s="1561"/>
      <c r="C47" s="1561"/>
      <c r="D47" s="1561"/>
      <c r="E47" s="1561"/>
      <c r="F47" s="1561"/>
      <c r="G47" s="1561"/>
      <c r="H47" s="1541"/>
    </row>
    <row r="48" spans="1:9">
      <c r="A48" s="1539"/>
      <c r="B48" s="1561"/>
      <c r="C48" s="1561"/>
      <c r="D48" s="1561"/>
      <c r="E48" s="1561"/>
      <c r="F48" s="1561"/>
      <c r="G48" s="1561"/>
      <c r="H48" s="1541"/>
    </row>
    <row r="49" spans="1:8">
      <c r="A49" s="1539"/>
      <c r="B49" s="1561"/>
      <c r="C49" s="1561"/>
      <c r="D49" s="1561"/>
      <c r="E49" s="1561"/>
      <c r="F49" s="1561"/>
      <c r="G49" s="1561"/>
      <c r="H49" s="1541"/>
    </row>
    <row r="50" spans="1:8">
      <c r="A50" s="1539"/>
      <c r="B50" s="1561"/>
      <c r="C50" s="1561"/>
      <c r="D50" s="1561"/>
      <c r="E50" s="1561"/>
      <c r="F50" s="1561"/>
      <c r="G50" s="1561"/>
      <c r="H50" s="1541"/>
    </row>
    <row r="51" spans="1:8">
      <c r="A51" s="1539"/>
      <c r="B51" s="1561"/>
      <c r="C51" s="1561"/>
      <c r="D51" s="1561"/>
      <c r="E51" s="1561"/>
      <c r="F51" s="1561"/>
      <c r="G51" s="1561"/>
      <c r="H51" s="1541"/>
    </row>
    <row r="52" spans="1:8">
      <c r="A52" s="1539"/>
      <c r="B52" s="1561"/>
      <c r="C52" s="1561"/>
      <c r="D52" s="1561"/>
      <c r="E52" s="1561"/>
      <c r="F52" s="1561"/>
      <c r="G52" s="1561"/>
      <c r="H52" s="1541"/>
    </row>
    <row r="53" spans="1:8">
      <c r="A53" s="1539"/>
      <c r="B53" s="1561"/>
      <c r="C53" s="1561"/>
      <c r="D53" s="1561"/>
      <c r="E53" s="1561"/>
      <c r="F53" s="1561"/>
      <c r="G53" s="1561"/>
      <c r="H53" s="1541"/>
    </row>
    <row r="54" spans="1:8">
      <c r="A54" s="1539"/>
      <c r="B54" s="1561"/>
      <c r="C54" s="1561"/>
      <c r="D54" s="1561"/>
      <c r="E54" s="1561"/>
      <c r="F54" s="1561"/>
      <c r="G54" s="1561"/>
      <c r="H54" s="1541"/>
    </row>
    <row r="55" spans="1:8">
      <c r="A55" s="1539"/>
      <c r="B55" s="1561"/>
      <c r="C55" s="1561"/>
      <c r="D55" s="1561"/>
      <c r="E55" s="1561"/>
      <c r="F55" s="1561"/>
      <c r="G55" s="1561"/>
      <c r="H55" s="1541"/>
    </row>
    <row r="56" spans="1:8">
      <c r="A56" s="1539"/>
      <c r="B56" s="1561"/>
      <c r="C56" s="1561"/>
      <c r="D56" s="1561"/>
      <c r="E56" s="1561"/>
      <c r="F56" s="1561"/>
      <c r="G56" s="1561"/>
      <c r="H56" s="1541"/>
    </row>
    <row r="57" spans="1:8" ht="15.75" thickBot="1">
      <c r="A57" s="1777"/>
      <c r="B57" s="1572"/>
      <c r="C57" s="1572"/>
      <c r="D57" s="1572"/>
      <c r="E57" s="1572"/>
      <c r="F57" s="1572"/>
      <c r="G57" s="1572"/>
      <c r="H57" s="2029"/>
    </row>
    <row r="58" spans="1:8">
      <c r="A58" s="1561"/>
      <c r="B58" s="1561"/>
      <c r="C58" s="1561"/>
      <c r="D58" s="1561"/>
      <c r="E58" s="1561"/>
      <c r="F58" s="1561"/>
      <c r="G58" s="1561"/>
      <c r="H58" s="1561"/>
    </row>
    <row r="59" spans="1:8">
      <c r="A59" s="2759" t="s">
        <v>4680</v>
      </c>
      <c r="B59" s="2570"/>
      <c r="C59" s="2570"/>
      <c r="D59" s="2262"/>
      <c r="E59" s="2262"/>
      <c r="F59" s="1576"/>
      <c r="G59" s="1576"/>
      <c r="H59" s="1576"/>
    </row>
    <row r="60" spans="1:8">
      <c r="A60" s="1576" t="s">
        <v>3281</v>
      </c>
      <c r="B60" s="2263"/>
      <c r="C60" s="2263"/>
      <c r="D60" s="1576"/>
      <c r="E60" s="1576"/>
      <c r="F60" s="1576"/>
      <c r="G60" s="1576"/>
      <c r="H60" s="1576"/>
    </row>
  </sheetData>
  <printOptions horizontalCentered="1" verticalCentered="1"/>
  <pageMargins left="0.25" right="0.25" top="0.25" bottom="0.25" header="0" footer="0"/>
  <pageSetup scale="7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topLeftCell="A25" colorId="22" zoomScaleNormal="100" zoomScaleSheetLayoutView="100" workbookViewId="0">
      <selection activeCell="B157" sqref="B157"/>
    </sheetView>
  </sheetViews>
  <sheetFormatPr defaultColWidth="9.6640625" defaultRowHeight="15"/>
  <cols>
    <col min="1" max="1" width="2.6640625" style="1947" customWidth="1"/>
    <col min="2" max="2" width="49.77734375" style="1538" customWidth="1"/>
    <col min="3" max="3" width="19.5546875" style="1538" customWidth="1"/>
    <col min="4" max="4" width="13.33203125" style="1538" customWidth="1"/>
    <col min="5" max="5" width="18.6640625" style="1538" customWidth="1"/>
    <col min="6" max="16384" width="9.6640625" style="1538"/>
  </cols>
  <sheetData>
    <row r="1" spans="1:5">
      <c r="A1" s="2497"/>
      <c r="B1" s="1536" t="s">
        <v>1799</v>
      </c>
      <c r="C1" s="1536" t="s">
        <v>1800</v>
      </c>
      <c r="D1" s="1536" t="s">
        <v>1801</v>
      </c>
      <c r="E1" s="1537" t="s">
        <v>1802</v>
      </c>
    </row>
    <row r="2" spans="1:5">
      <c r="A2" s="2502"/>
      <c r="B2" s="1540" t="str">
        <f>'Data Sheet'!$C$25</f>
        <v xml:space="preserve">New York State Electric &amp; Gas Corporation </v>
      </c>
      <c r="C2" s="1540" t="s">
        <v>1803</v>
      </c>
      <c r="D2" s="1540" t="s">
        <v>1804</v>
      </c>
      <c r="E2" s="1541"/>
    </row>
    <row r="3" spans="1:5" ht="15" customHeight="1">
      <c r="A3" s="2507"/>
      <c r="B3" s="1543"/>
      <c r="C3" s="1543" t="s">
        <v>3011</v>
      </c>
      <c r="D3" s="1543" t="str">
        <f>'Data Sheet'!$C$40</f>
        <v xml:space="preserve"> </v>
      </c>
      <c r="E3" s="1544" t="str">
        <f>'Data Sheet'!$C$38</f>
        <v>12/31/2017</v>
      </c>
    </row>
    <row r="4" spans="1:5" ht="15" customHeight="1">
      <c r="A4" s="2575" t="s">
        <v>3012</v>
      </c>
      <c r="B4" s="1545"/>
      <c r="C4" s="1545"/>
      <c r="D4" s="1545"/>
      <c r="E4" s="1546"/>
    </row>
    <row r="5" spans="1:5">
      <c r="A5" s="2566"/>
      <c r="B5" s="1548" t="s">
        <v>3013</v>
      </c>
      <c r="C5" s="1548"/>
      <c r="D5" s="1548"/>
      <c r="E5" s="1549"/>
    </row>
    <row r="6" spans="1:5">
      <c r="A6" s="2566"/>
      <c r="B6" s="1548" t="s">
        <v>3014</v>
      </c>
      <c r="C6" s="1548"/>
      <c r="D6" s="1548"/>
      <c r="E6" s="1549"/>
    </row>
    <row r="7" spans="1:5">
      <c r="A7" s="2567"/>
      <c r="B7" s="1551" t="s">
        <v>3015</v>
      </c>
      <c r="C7" s="1552" t="s">
        <v>3016</v>
      </c>
      <c r="D7" s="1553" t="s">
        <v>3017</v>
      </c>
      <c r="E7" s="1554" t="s">
        <v>3018</v>
      </c>
    </row>
    <row r="8" spans="1:5">
      <c r="A8" s="2502"/>
      <c r="B8" s="1540"/>
      <c r="C8" s="1555" t="s">
        <v>3019</v>
      </c>
      <c r="D8" s="1556" t="s">
        <v>3020</v>
      </c>
      <c r="E8" s="1541"/>
    </row>
    <row r="9" spans="1:5">
      <c r="A9" s="2507"/>
      <c r="B9" s="1557" t="s">
        <v>3021</v>
      </c>
      <c r="C9" s="1558" t="s">
        <v>3022</v>
      </c>
      <c r="D9" s="1559" t="s">
        <v>3023</v>
      </c>
      <c r="E9" s="1544" t="s">
        <v>3024</v>
      </c>
    </row>
    <row r="10" spans="1:5" ht="15.75">
      <c r="A10" s="2502"/>
      <c r="B10" s="1560" t="s">
        <v>3025</v>
      </c>
      <c r="C10" s="1561"/>
      <c r="D10" s="1562"/>
      <c r="E10" s="1541"/>
    </row>
    <row r="11" spans="1:5" ht="15.75">
      <c r="A11" s="2563"/>
      <c r="B11" s="1560" t="s">
        <v>3026</v>
      </c>
      <c r="C11" s="1563"/>
      <c r="D11" s="1562"/>
      <c r="E11" s="1541"/>
    </row>
    <row r="12" spans="1:5" ht="15.75">
      <c r="A12" s="2563"/>
      <c r="B12" s="1560"/>
      <c r="C12" s="1563"/>
      <c r="D12" s="1562"/>
      <c r="E12" s="1541"/>
    </row>
    <row r="13" spans="1:5">
      <c r="A13" s="2563"/>
      <c r="B13" s="1540" t="s">
        <v>2928</v>
      </c>
      <c r="C13" s="1564">
        <v>101</v>
      </c>
      <c r="D13" s="1556" t="s">
        <v>3027</v>
      </c>
      <c r="E13" s="1541"/>
    </row>
    <row r="14" spans="1:5">
      <c r="A14" s="2563"/>
      <c r="B14" s="1540" t="s">
        <v>3028</v>
      </c>
      <c r="C14" s="1564">
        <v>102</v>
      </c>
      <c r="D14" s="1562" t="s">
        <v>3029</v>
      </c>
      <c r="E14" s="1541"/>
    </row>
    <row r="15" spans="1:5">
      <c r="A15" s="2563"/>
      <c r="B15" s="1540" t="s">
        <v>3057</v>
      </c>
      <c r="C15" s="1564">
        <v>103</v>
      </c>
      <c r="D15" s="1562" t="s">
        <v>3029</v>
      </c>
      <c r="E15" s="1541"/>
    </row>
    <row r="16" spans="1:5">
      <c r="A16" s="2563"/>
      <c r="B16" s="1540" t="s">
        <v>3058</v>
      </c>
      <c r="C16" s="1564" t="s">
        <v>3059</v>
      </c>
      <c r="D16" s="1562" t="s">
        <v>3060</v>
      </c>
      <c r="E16" s="1541"/>
    </row>
    <row r="17" spans="1:5">
      <c r="A17" s="2563"/>
      <c r="B17" s="1540" t="s">
        <v>3061</v>
      </c>
      <c r="C17" s="1564" t="s">
        <v>3062</v>
      </c>
      <c r="D17" s="1562" t="s">
        <v>3029</v>
      </c>
      <c r="E17" s="1541"/>
    </row>
    <row r="18" spans="1:5">
      <c r="A18" s="2563"/>
      <c r="B18" s="1540" t="s">
        <v>3063</v>
      </c>
      <c r="C18" s="1564" t="s">
        <v>3064</v>
      </c>
      <c r="D18" s="1562" t="s">
        <v>3029</v>
      </c>
      <c r="E18" s="1565" t="s">
        <v>491</v>
      </c>
    </row>
    <row r="19" spans="1:5">
      <c r="A19" s="2563"/>
      <c r="B19" s="1540" t="s">
        <v>492</v>
      </c>
      <c r="C19" s="1564" t="s">
        <v>4571</v>
      </c>
      <c r="D19" s="2543" t="s">
        <v>4662</v>
      </c>
      <c r="E19" s="1541"/>
    </row>
    <row r="20" spans="1:5" ht="15.75">
      <c r="A20" s="2563"/>
      <c r="B20" s="1540" t="s">
        <v>494</v>
      </c>
      <c r="C20" s="1564" t="s">
        <v>4572</v>
      </c>
      <c r="D20" s="2543" t="s">
        <v>4662</v>
      </c>
      <c r="E20" s="1566"/>
    </row>
    <row r="21" spans="1:5" ht="15.75">
      <c r="A21" s="2563"/>
      <c r="B21" s="1540" t="s">
        <v>495</v>
      </c>
      <c r="C21" s="1564" t="s">
        <v>496</v>
      </c>
      <c r="D21" s="1562" t="s">
        <v>3029</v>
      </c>
      <c r="E21" s="1566"/>
    </row>
    <row r="22" spans="1:5">
      <c r="A22" s="2563"/>
      <c r="B22" s="1540" t="s">
        <v>497</v>
      </c>
      <c r="C22" s="1564" t="s">
        <v>4573</v>
      </c>
      <c r="D22" s="2543" t="s">
        <v>4662</v>
      </c>
      <c r="E22" s="1541"/>
    </row>
    <row r="23" spans="1:5" ht="15.75">
      <c r="A23" s="2563"/>
      <c r="B23" s="1540" t="s">
        <v>498</v>
      </c>
      <c r="C23" s="1564" t="s">
        <v>4405</v>
      </c>
      <c r="D23" s="2543" t="s">
        <v>3029</v>
      </c>
      <c r="E23" s="1566"/>
    </row>
    <row r="24" spans="1:5">
      <c r="A24" s="2563"/>
      <c r="B24" s="2564" t="s">
        <v>4424</v>
      </c>
      <c r="C24" s="2572"/>
      <c r="D24" s="2562"/>
      <c r="E24" s="2573"/>
    </row>
    <row r="25" spans="1:5">
      <c r="A25" s="2563"/>
      <c r="B25" s="2564" t="s">
        <v>4307</v>
      </c>
      <c r="C25" s="2572" t="s">
        <v>3883</v>
      </c>
      <c r="D25" s="2543" t="s">
        <v>4662</v>
      </c>
      <c r="E25" s="2573"/>
    </row>
    <row r="26" spans="1:5">
      <c r="A26" s="2563"/>
      <c r="B26" s="1540"/>
      <c r="C26" s="1563"/>
      <c r="D26" s="1562"/>
      <c r="E26" s="1541"/>
    </row>
    <row r="27" spans="1:5" ht="15.75">
      <c r="A27" s="2563"/>
      <c r="B27" s="1560" t="s">
        <v>499</v>
      </c>
      <c r="C27" s="1561" t="s">
        <v>2920</v>
      </c>
      <c r="D27" s="1562"/>
      <c r="E27" s="1566"/>
    </row>
    <row r="28" spans="1:5" ht="15.75">
      <c r="A28" s="2563"/>
      <c r="B28" s="1560" t="s">
        <v>500</v>
      </c>
      <c r="C28" s="1561"/>
      <c r="D28" s="1562"/>
      <c r="E28" s="1566"/>
    </row>
    <row r="29" spans="1:5" ht="15.75">
      <c r="A29" s="2563"/>
      <c r="B29" s="1560"/>
      <c r="C29" s="1561"/>
      <c r="D29" s="1562"/>
      <c r="E29" s="1566"/>
    </row>
    <row r="30" spans="1:5">
      <c r="A30" s="2563"/>
      <c r="B30" s="1540" t="s">
        <v>1285</v>
      </c>
      <c r="C30" s="1561"/>
      <c r="D30" s="1562"/>
      <c r="E30" s="1541"/>
    </row>
    <row r="31" spans="1:5">
      <c r="A31" s="2563"/>
      <c r="B31" s="1540" t="s">
        <v>1286</v>
      </c>
      <c r="C31" s="1555" t="s">
        <v>1287</v>
      </c>
      <c r="D31" s="1562" t="s">
        <v>1288</v>
      </c>
      <c r="E31" s="1541"/>
    </row>
    <row r="32" spans="1:5">
      <c r="A32" s="2563"/>
      <c r="B32" s="1540" t="s">
        <v>1289</v>
      </c>
      <c r="C32" s="1555" t="s">
        <v>1290</v>
      </c>
      <c r="D32" s="1562" t="s">
        <v>1288</v>
      </c>
      <c r="E32" s="1541"/>
    </row>
    <row r="33" spans="1:5">
      <c r="A33" s="2563"/>
      <c r="B33" s="1540" t="s">
        <v>1291</v>
      </c>
      <c r="C33" s="2555" t="s">
        <v>4570</v>
      </c>
      <c r="D33" s="2543" t="s">
        <v>4662</v>
      </c>
      <c r="E33" s="1541"/>
    </row>
    <row r="34" spans="1:5">
      <c r="A34" s="2563"/>
      <c r="B34" s="1540" t="s">
        <v>1293</v>
      </c>
      <c r="C34" s="1555">
        <v>213</v>
      </c>
      <c r="D34" s="1556" t="s">
        <v>1292</v>
      </c>
      <c r="E34" s="1541"/>
    </row>
    <row r="35" spans="1:5">
      <c r="A35" s="2563"/>
      <c r="B35" s="1540" t="s">
        <v>1294</v>
      </c>
      <c r="C35" s="1555">
        <v>214</v>
      </c>
      <c r="D35" s="1562" t="s">
        <v>1288</v>
      </c>
      <c r="E35" s="1541"/>
    </row>
    <row r="36" spans="1:5">
      <c r="A36" s="2563"/>
      <c r="B36" s="1540" t="s">
        <v>1295</v>
      </c>
      <c r="C36" s="2474">
        <v>216</v>
      </c>
      <c r="D36" s="2543" t="s">
        <v>4662</v>
      </c>
      <c r="E36" s="1565" t="s">
        <v>491</v>
      </c>
    </row>
    <row r="37" spans="1:5">
      <c r="A37" s="2563"/>
      <c r="B37" s="1540" t="s">
        <v>1296</v>
      </c>
      <c r="C37" s="1555">
        <v>217</v>
      </c>
      <c r="D37" s="1562" t="s">
        <v>1288</v>
      </c>
      <c r="E37" s="1565" t="s">
        <v>491</v>
      </c>
    </row>
    <row r="38" spans="1:5">
      <c r="A38" s="2563"/>
      <c r="B38" s="1540" t="s">
        <v>1297</v>
      </c>
      <c r="C38" s="1555">
        <v>218</v>
      </c>
      <c r="D38" s="1562" t="s">
        <v>1298</v>
      </c>
      <c r="E38" s="1541"/>
    </row>
    <row r="39" spans="1:5">
      <c r="A39" s="2563"/>
      <c r="B39" s="1540" t="s">
        <v>1299</v>
      </c>
      <c r="C39" s="2474">
        <v>219</v>
      </c>
      <c r="D39" s="2543" t="s">
        <v>4662</v>
      </c>
      <c r="E39" s="1541"/>
    </row>
    <row r="40" spans="1:5">
      <c r="A40" s="2563"/>
      <c r="B40" s="1540" t="s">
        <v>1300</v>
      </c>
      <c r="C40" s="1555">
        <v>221</v>
      </c>
      <c r="D40" s="1556" t="s">
        <v>1292</v>
      </c>
      <c r="E40" s="1541"/>
    </row>
    <row r="41" spans="1:5">
      <c r="A41" s="2563"/>
      <c r="B41" s="1540" t="s">
        <v>1301</v>
      </c>
      <c r="C41" s="1555" t="s">
        <v>1302</v>
      </c>
      <c r="D41" s="1562" t="s">
        <v>1288</v>
      </c>
      <c r="E41" s="1541"/>
    </row>
    <row r="42" spans="1:5">
      <c r="A42" s="2563"/>
      <c r="B42" s="1540" t="s">
        <v>1303</v>
      </c>
      <c r="C42" s="2474">
        <v>227</v>
      </c>
      <c r="D42" s="2543" t="s">
        <v>4662</v>
      </c>
      <c r="E42" s="1541"/>
    </row>
    <row r="43" spans="1:5">
      <c r="A43" s="2563"/>
      <c r="B43" s="1540" t="s">
        <v>1304</v>
      </c>
      <c r="C43" s="2555" t="s">
        <v>1305</v>
      </c>
      <c r="D43" s="2543" t="s">
        <v>4662</v>
      </c>
      <c r="E43" s="1541"/>
    </row>
    <row r="44" spans="1:5">
      <c r="A44" s="2568"/>
      <c r="B44" s="1540" t="s">
        <v>1306</v>
      </c>
      <c r="C44" s="1555">
        <v>230</v>
      </c>
      <c r="D44" s="1562" t="s">
        <v>1307</v>
      </c>
      <c r="E44" s="1541"/>
    </row>
    <row r="45" spans="1:5">
      <c r="A45" s="2568"/>
      <c r="B45" s="1540" t="s">
        <v>1308</v>
      </c>
      <c r="C45" s="1555">
        <v>230</v>
      </c>
      <c r="D45" s="1562" t="s">
        <v>1307</v>
      </c>
      <c r="E45" s="1541"/>
    </row>
    <row r="46" spans="1:5">
      <c r="A46" s="2568"/>
      <c r="B46" s="2564" t="s">
        <v>4308</v>
      </c>
      <c r="C46" s="2565"/>
      <c r="D46" s="2562"/>
      <c r="E46" s="2527"/>
    </row>
    <row r="47" spans="1:5">
      <c r="A47" s="2568"/>
      <c r="B47" s="2564" t="s">
        <v>4309</v>
      </c>
      <c r="C47" s="2565">
        <v>231</v>
      </c>
      <c r="D47" s="2543" t="s">
        <v>4662</v>
      </c>
      <c r="E47" s="2527"/>
    </row>
    <row r="48" spans="1:5">
      <c r="A48" s="2563"/>
      <c r="B48" s="1540" t="s">
        <v>1309</v>
      </c>
      <c r="C48" s="2474">
        <v>232</v>
      </c>
      <c r="D48" s="2543" t="s">
        <v>4662</v>
      </c>
      <c r="E48" s="1541"/>
    </row>
    <row r="49" spans="1:5">
      <c r="A49" s="2563"/>
      <c r="B49" s="1540" t="s">
        <v>1310</v>
      </c>
      <c r="C49" s="2474">
        <v>233</v>
      </c>
      <c r="D49" s="2543" t="s">
        <v>4662</v>
      </c>
      <c r="E49" s="1541"/>
    </row>
    <row r="50" spans="1:5">
      <c r="A50" s="2563"/>
      <c r="B50" s="1568" t="s">
        <v>1311</v>
      </c>
      <c r="C50" s="1555">
        <v>234</v>
      </c>
      <c r="D50" s="1562" t="s">
        <v>1298</v>
      </c>
      <c r="E50" s="1541"/>
    </row>
    <row r="51" spans="1:5">
      <c r="A51" s="2563"/>
      <c r="B51" s="1540"/>
      <c r="C51" s="1561" t="s">
        <v>2920</v>
      </c>
      <c r="D51" s="1562"/>
      <c r="E51" s="1541"/>
    </row>
    <row r="52" spans="1:5" ht="15.75">
      <c r="A52" s="2563"/>
      <c r="B52" s="1560" t="s">
        <v>1656</v>
      </c>
      <c r="C52" s="1561" t="s">
        <v>2920</v>
      </c>
      <c r="D52" s="1562"/>
      <c r="E52" s="1541"/>
    </row>
    <row r="53" spans="1:5" ht="15.75">
      <c r="A53" s="2563"/>
      <c r="B53" s="1560" t="s">
        <v>1657</v>
      </c>
      <c r="C53" s="1561" t="s">
        <v>2920</v>
      </c>
      <c r="D53" s="1562"/>
      <c r="E53" s="1541"/>
    </row>
    <row r="54" spans="1:5">
      <c r="A54" s="2563"/>
      <c r="B54" s="1540"/>
      <c r="C54" s="1561" t="s">
        <v>2920</v>
      </c>
      <c r="D54" s="1562"/>
      <c r="E54" s="1541"/>
    </row>
    <row r="55" spans="1:5">
      <c r="A55" s="2563"/>
      <c r="B55" s="1540" t="s">
        <v>1658</v>
      </c>
      <c r="C55" s="1555" t="s">
        <v>1659</v>
      </c>
      <c r="D55" s="1562" t="s">
        <v>1660</v>
      </c>
      <c r="E55" s="1565" t="s">
        <v>491</v>
      </c>
    </row>
    <row r="56" spans="1:5">
      <c r="A56" s="2563"/>
      <c r="B56" s="1540" t="s">
        <v>1661</v>
      </c>
      <c r="C56" s="1555">
        <v>253</v>
      </c>
      <c r="D56" s="1562" t="s">
        <v>3027</v>
      </c>
      <c r="E56" s="1565" t="s">
        <v>491</v>
      </c>
    </row>
    <row r="57" spans="1:5">
      <c r="A57" s="2563"/>
      <c r="B57" s="1540" t="s">
        <v>1662</v>
      </c>
      <c r="C57" s="2474">
        <v>254</v>
      </c>
      <c r="D57" s="2543" t="s">
        <v>4662</v>
      </c>
      <c r="E57" s="1541"/>
    </row>
    <row r="58" spans="1:5">
      <c r="A58" s="2563"/>
      <c r="B58" s="1540" t="s">
        <v>1663</v>
      </c>
      <c r="C58" s="1555" t="s">
        <v>1664</v>
      </c>
      <c r="D58" s="1562" t="s">
        <v>3029</v>
      </c>
      <c r="E58" s="1565" t="s">
        <v>491</v>
      </c>
    </row>
    <row r="59" spans="1:5" ht="16.5" thickBot="1">
      <c r="A59" s="2569"/>
      <c r="B59" s="1571"/>
      <c r="C59" s="1572"/>
      <c r="D59" s="1573"/>
      <c r="E59" s="1574"/>
    </row>
    <row r="60" spans="1:5" ht="15.75">
      <c r="A60" s="2261" t="s">
        <v>4663</v>
      </c>
      <c r="B60" s="2503"/>
      <c r="C60" s="2503"/>
      <c r="D60" s="1561"/>
      <c r="E60" s="1575"/>
    </row>
    <row r="61" spans="1:5" ht="15.75" thickBot="1">
      <c r="A61" s="2570" t="s">
        <v>1665</v>
      </c>
      <c r="B61" s="1576"/>
      <c r="C61" s="1576"/>
      <c r="D61" s="1576"/>
      <c r="E61" s="1576"/>
    </row>
    <row r="62" spans="1:5">
      <c r="A62" s="2497"/>
      <c r="B62" s="1536" t="s">
        <v>1799</v>
      </c>
      <c r="C62" s="1536" t="s">
        <v>1800</v>
      </c>
      <c r="D62" s="1536" t="s">
        <v>1801</v>
      </c>
      <c r="E62" s="1537" t="s">
        <v>1802</v>
      </c>
    </row>
    <row r="63" spans="1:5">
      <c r="A63" s="2502"/>
      <c r="B63" s="1540"/>
      <c r="C63" s="1540" t="s">
        <v>1803</v>
      </c>
      <c r="D63" s="1540" t="s">
        <v>1804</v>
      </c>
      <c r="E63" s="1541"/>
    </row>
    <row r="64" spans="1:5">
      <c r="A64" s="2502"/>
      <c r="B64" s="1540">
        <f>'Data Sheet'!$D$27</f>
        <v>0</v>
      </c>
      <c r="C64" s="1540" t="s">
        <v>3011</v>
      </c>
      <c r="D64" s="1540">
        <f>'Data Sheet'!$D$42</f>
        <v>0</v>
      </c>
      <c r="E64" s="1541">
        <f>'Data Sheet'!$D$40</f>
        <v>0</v>
      </c>
    </row>
    <row r="65" spans="1:5">
      <c r="A65" s="2567"/>
      <c r="B65" s="1577"/>
      <c r="C65" s="1577"/>
      <c r="D65" s="1577"/>
      <c r="E65" s="1578"/>
    </row>
    <row r="66" spans="1:5" ht="15.75">
      <c r="A66" s="2576" t="s">
        <v>1666</v>
      </c>
      <c r="B66" s="1580"/>
      <c r="C66" s="1580"/>
      <c r="D66" s="1580"/>
      <c r="E66" s="1581"/>
    </row>
    <row r="67" spans="1:5">
      <c r="A67" s="2502"/>
      <c r="B67" s="1561"/>
      <c r="C67" s="1561"/>
      <c r="D67" s="1561"/>
      <c r="E67" s="1541"/>
    </row>
    <row r="68" spans="1:5">
      <c r="A68" s="2567"/>
      <c r="B68" s="1551" t="s">
        <v>3015</v>
      </c>
      <c r="C68" s="1552" t="s">
        <v>3016</v>
      </c>
      <c r="D68" s="1553" t="s">
        <v>3017</v>
      </c>
      <c r="E68" s="1554" t="s">
        <v>3018</v>
      </c>
    </row>
    <row r="69" spans="1:5">
      <c r="A69" s="2502"/>
      <c r="B69" s="1540"/>
      <c r="C69" s="1555" t="s">
        <v>3019</v>
      </c>
      <c r="D69" s="1556" t="s">
        <v>3020</v>
      </c>
      <c r="E69" s="1541"/>
    </row>
    <row r="70" spans="1:5">
      <c r="A70" s="2507"/>
      <c r="B70" s="1557" t="s">
        <v>3021</v>
      </c>
      <c r="C70" s="1558" t="s">
        <v>3022</v>
      </c>
      <c r="D70" s="1559" t="s">
        <v>3023</v>
      </c>
      <c r="E70" s="1544" t="s">
        <v>3024</v>
      </c>
    </row>
    <row r="71" spans="1:5" ht="15.75">
      <c r="A71" s="2502"/>
      <c r="B71" s="1560" t="s">
        <v>1656</v>
      </c>
      <c r="C71" s="1561"/>
      <c r="D71" s="1562"/>
      <c r="E71" s="1541"/>
    </row>
    <row r="72" spans="1:5" ht="15.75">
      <c r="A72" s="2563"/>
      <c r="B72" s="1560" t="s">
        <v>1667</v>
      </c>
      <c r="C72" s="1563"/>
      <c r="D72" s="1562"/>
      <c r="E72" s="1541"/>
    </row>
    <row r="73" spans="1:5" ht="15.75">
      <c r="A73" s="2563"/>
      <c r="B73" s="1560"/>
      <c r="C73" s="1563"/>
      <c r="D73" s="1562"/>
      <c r="E73" s="1541"/>
    </row>
    <row r="74" spans="1:5">
      <c r="A74" s="2563"/>
      <c r="B74" s="1540" t="s">
        <v>1668</v>
      </c>
      <c r="C74" s="1563"/>
      <c r="D74" s="1556"/>
      <c r="E74" s="1541"/>
    </row>
    <row r="75" spans="1:5">
      <c r="A75" s="2563"/>
      <c r="B75" s="1540" t="s">
        <v>1669</v>
      </c>
      <c r="C75" s="1564">
        <v>261</v>
      </c>
      <c r="D75" s="1562" t="s">
        <v>3029</v>
      </c>
      <c r="E75" s="1541"/>
    </row>
    <row r="76" spans="1:5">
      <c r="A76" s="2563"/>
      <c r="B76" s="1540" t="s">
        <v>1670</v>
      </c>
      <c r="C76" s="1564" t="s">
        <v>1671</v>
      </c>
      <c r="D76" s="1562" t="s">
        <v>3029</v>
      </c>
      <c r="E76" s="1565" t="s">
        <v>491</v>
      </c>
    </row>
    <row r="77" spans="1:5">
      <c r="A77" s="2563"/>
      <c r="B77" s="1540" t="s">
        <v>1672</v>
      </c>
      <c r="C77" s="1564" t="s">
        <v>1673</v>
      </c>
      <c r="D77" s="1562" t="s">
        <v>1288</v>
      </c>
      <c r="E77" s="1565" t="s">
        <v>491</v>
      </c>
    </row>
    <row r="78" spans="1:5">
      <c r="A78" s="2563"/>
      <c r="B78" s="1540" t="s">
        <v>1674</v>
      </c>
      <c r="C78" s="1564">
        <v>269</v>
      </c>
      <c r="D78" s="2543" t="s">
        <v>4662</v>
      </c>
      <c r="E78" s="1541"/>
    </row>
    <row r="79" spans="1:5">
      <c r="A79" s="2563"/>
      <c r="B79" s="1540" t="s">
        <v>1675</v>
      </c>
      <c r="C79" s="1563"/>
      <c r="D79" s="1562"/>
      <c r="E79" s="1541"/>
    </row>
    <row r="80" spans="1:5">
      <c r="A80" s="2563"/>
      <c r="B80" s="1540" t="s">
        <v>1676</v>
      </c>
      <c r="C80" s="1564" t="s">
        <v>1677</v>
      </c>
      <c r="D80" s="1562" t="s">
        <v>3029</v>
      </c>
      <c r="E80" s="1541"/>
    </row>
    <row r="81" spans="1:5" ht="15.75">
      <c r="A81" s="2563"/>
      <c r="B81" s="1540" t="s">
        <v>1678</v>
      </c>
      <c r="C81" s="1564" t="s">
        <v>1679</v>
      </c>
      <c r="D81" s="1562" t="s">
        <v>3029</v>
      </c>
      <c r="E81" s="1566"/>
    </row>
    <row r="82" spans="1:5" ht="15.75">
      <c r="A82" s="2563"/>
      <c r="B82" s="1540" t="s">
        <v>1680</v>
      </c>
      <c r="C82" s="1564" t="s">
        <v>1681</v>
      </c>
      <c r="D82" s="1562" t="s">
        <v>3029</v>
      </c>
      <c r="E82" s="1566"/>
    </row>
    <row r="83" spans="1:5">
      <c r="A83" s="2563"/>
      <c r="B83" s="1540" t="s">
        <v>1682</v>
      </c>
      <c r="C83" s="1564">
        <v>278</v>
      </c>
      <c r="D83" s="2543" t="s">
        <v>4662</v>
      </c>
      <c r="E83" s="1541"/>
    </row>
    <row r="84" spans="1:5" ht="15.75">
      <c r="A84" s="2563"/>
      <c r="B84" s="1540"/>
      <c r="C84" s="1563"/>
      <c r="D84" s="1562"/>
      <c r="E84" s="1566"/>
    </row>
    <row r="85" spans="1:5" ht="15.75">
      <c r="A85" s="2563"/>
      <c r="B85" s="1560" t="s">
        <v>785</v>
      </c>
      <c r="C85" s="1561" t="s">
        <v>2920</v>
      </c>
      <c r="D85" s="1562"/>
      <c r="E85" s="1566"/>
    </row>
    <row r="86" spans="1:5" ht="15.75">
      <c r="A86" s="2563"/>
      <c r="B86" s="1560"/>
      <c r="C86" s="1561"/>
      <c r="D86" s="1562"/>
      <c r="E86" s="1566"/>
    </row>
    <row r="87" spans="1:5">
      <c r="A87" s="2563"/>
      <c r="B87" s="1540" t="s">
        <v>786</v>
      </c>
      <c r="C87" s="2555" t="s">
        <v>787</v>
      </c>
      <c r="D87" s="2543" t="s">
        <v>4662</v>
      </c>
      <c r="E87" s="2793" t="s">
        <v>491</v>
      </c>
    </row>
    <row r="88" spans="1:5">
      <c r="A88" s="2563"/>
      <c r="B88" s="2564" t="s">
        <v>4310</v>
      </c>
      <c r="C88" s="2565">
        <v>302</v>
      </c>
      <c r="D88" s="2543" t="s">
        <v>4662</v>
      </c>
      <c r="E88" s="2527"/>
    </row>
    <row r="89" spans="1:5">
      <c r="A89" s="2563"/>
      <c r="B89" s="1540" t="s">
        <v>3327</v>
      </c>
      <c r="C89" s="2474">
        <v>304</v>
      </c>
      <c r="D89" s="2543" t="s">
        <v>4662</v>
      </c>
      <c r="E89" s="1541"/>
    </row>
    <row r="90" spans="1:5">
      <c r="A90" s="2563"/>
      <c r="B90" s="1540" t="s">
        <v>3328</v>
      </c>
      <c r="C90" s="1555" t="s">
        <v>3329</v>
      </c>
      <c r="D90" s="1562" t="s">
        <v>1298</v>
      </c>
      <c r="E90" s="1565" t="s">
        <v>491</v>
      </c>
    </row>
    <row r="91" spans="1:5">
      <c r="A91" s="2563"/>
      <c r="B91" s="1540" t="s">
        <v>3330</v>
      </c>
      <c r="C91" s="2555" t="s">
        <v>3331</v>
      </c>
      <c r="D91" s="2543" t="s">
        <v>4662</v>
      </c>
      <c r="E91" s="1541"/>
    </row>
    <row r="92" spans="1:5">
      <c r="A92" s="2563"/>
      <c r="B92" s="1540" t="s">
        <v>3332</v>
      </c>
      <c r="C92" s="2490">
        <v>323</v>
      </c>
      <c r="D92" s="1556" t="s">
        <v>1307</v>
      </c>
      <c r="E92" s="1570"/>
    </row>
    <row r="93" spans="1:5">
      <c r="A93" s="2563"/>
      <c r="B93" s="1540" t="s">
        <v>3333</v>
      </c>
      <c r="C93" s="2555" t="s">
        <v>4569</v>
      </c>
      <c r="D93" s="2543" t="s">
        <v>4662</v>
      </c>
      <c r="E93" s="1565" t="s">
        <v>491</v>
      </c>
    </row>
    <row r="94" spans="1:5">
      <c r="A94" s="2563"/>
      <c r="B94" s="1540" t="s">
        <v>2118</v>
      </c>
      <c r="C94" s="2555" t="s">
        <v>4568</v>
      </c>
      <c r="D94" s="2543" t="s">
        <v>4662</v>
      </c>
      <c r="E94" s="1565" t="s">
        <v>491</v>
      </c>
    </row>
    <row r="95" spans="1:5">
      <c r="A95" s="2563"/>
      <c r="B95" s="2564" t="s">
        <v>4311</v>
      </c>
      <c r="C95" s="2565">
        <v>331</v>
      </c>
      <c r="D95" s="2543" t="s">
        <v>4662</v>
      </c>
      <c r="E95" s="2574"/>
    </row>
    <row r="96" spans="1:5">
      <c r="A96" s="2563"/>
      <c r="B96" s="1540" t="s">
        <v>2120</v>
      </c>
      <c r="C96" s="2474">
        <v>332</v>
      </c>
      <c r="D96" s="2543" t="s">
        <v>4662</v>
      </c>
      <c r="E96" s="1565" t="s">
        <v>491</v>
      </c>
    </row>
    <row r="97" spans="1:5">
      <c r="A97" s="2563"/>
      <c r="B97" s="1540" t="s">
        <v>2121</v>
      </c>
      <c r="C97" s="1555">
        <v>335</v>
      </c>
      <c r="D97" s="2562" t="s">
        <v>493</v>
      </c>
      <c r="E97" s="1565" t="s">
        <v>491</v>
      </c>
    </row>
    <row r="98" spans="1:5">
      <c r="A98" s="2563"/>
      <c r="B98" s="1540" t="s">
        <v>2122</v>
      </c>
      <c r="C98" s="2555" t="s">
        <v>2123</v>
      </c>
      <c r="D98" s="2543" t="s">
        <v>4662</v>
      </c>
      <c r="E98" s="1541"/>
    </row>
    <row r="99" spans="1:5">
      <c r="A99" s="2563"/>
      <c r="B99" s="1540" t="s">
        <v>2124</v>
      </c>
      <c r="C99" s="1561"/>
      <c r="D99" s="1556"/>
      <c r="E99" s="1541"/>
    </row>
    <row r="100" spans="1:5">
      <c r="A100" s="2563"/>
      <c r="B100" s="1540" t="s">
        <v>2125</v>
      </c>
      <c r="C100" s="1555">
        <v>340</v>
      </c>
      <c r="D100" s="1562" t="s">
        <v>3027</v>
      </c>
      <c r="E100" s="1565" t="s">
        <v>491</v>
      </c>
    </row>
    <row r="101" spans="1:5">
      <c r="A101" s="2563"/>
      <c r="B101" s="1540"/>
      <c r="C101" s="1561"/>
      <c r="D101" s="1562"/>
      <c r="E101" s="1541"/>
    </row>
    <row r="102" spans="1:5" ht="15.75">
      <c r="A102" s="2563"/>
      <c r="B102" s="1560" t="s">
        <v>2126</v>
      </c>
      <c r="C102" s="1561"/>
      <c r="D102" s="1556"/>
      <c r="E102" s="1541"/>
    </row>
    <row r="103" spans="1:5">
      <c r="A103" s="2568"/>
      <c r="B103" s="1540"/>
      <c r="C103" s="1561"/>
      <c r="D103" s="1562"/>
      <c r="E103" s="1541"/>
    </row>
    <row r="104" spans="1:5">
      <c r="A104" s="2568"/>
      <c r="B104" s="1540" t="s">
        <v>2127</v>
      </c>
      <c r="C104" s="1555" t="s">
        <v>2128</v>
      </c>
      <c r="D104" s="1562" t="s">
        <v>3029</v>
      </c>
      <c r="E104" s="1565" t="s">
        <v>491</v>
      </c>
    </row>
    <row r="105" spans="1:5">
      <c r="A105" s="2563"/>
      <c r="B105" s="1540" t="s">
        <v>2129</v>
      </c>
      <c r="C105" s="2555" t="s">
        <v>2130</v>
      </c>
      <c r="D105" s="2543" t="s">
        <v>4662</v>
      </c>
      <c r="E105" s="1541"/>
    </row>
    <row r="106" spans="1:5">
      <c r="A106" s="2563"/>
      <c r="B106" s="1540" t="s">
        <v>2131</v>
      </c>
      <c r="C106" s="2555" t="s">
        <v>4567</v>
      </c>
      <c r="D106" s="2543" t="s">
        <v>4662</v>
      </c>
      <c r="E106" s="1541"/>
    </row>
    <row r="107" spans="1:5">
      <c r="A107" s="2563"/>
      <c r="B107" s="1568" t="s">
        <v>2132</v>
      </c>
      <c r="C107" s="1555">
        <v>356</v>
      </c>
      <c r="D107" s="1562" t="s">
        <v>3027</v>
      </c>
      <c r="E107" s="1565" t="s">
        <v>491</v>
      </c>
    </row>
    <row r="108" spans="1:5">
      <c r="A108" s="2563"/>
      <c r="B108" s="1540"/>
      <c r="C108" s="1561" t="s">
        <v>2920</v>
      </c>
      <c r="D108" s="1562"/>
      <c r="E108" s="1541"/>
    </row>
    <row r="109" spans="1:5" ht="15.75">
      <c r="A109" s="2563"/>
      <c r="B109" s="1560" t="s">
        <v>2133</v>
      </c>
      <c r="C109" s="1561" t="s">
        <v>2920</v>
      </c>
      <c r="D109" s="1562"/>
      <c r="E109" s="1541"/>
    </row>
    <row r="110" spans="1:5">
      <c r="A110" s="2563"/>
      <c r="B110" s="1540"/>
      <c r="C110" s="1561" t="s">
        <v>2920</v>
      </c>
      <c r="D110" s="1562"/>
      <c r="E110" s="1541"/>
    </row>
    <row r="111" spans="1:5">
      <c r="A111" s="2563"/>
      <c r="B111" s="2564" t="s">
        <v>4312</v>
      </c>
      <c r="C111" s="2565">
        <v>397</v>
      </c>
      <c r="D111" s="2543" t="s">
        <v>4662</v>
      </c>
      <c r="E111" s="2527"/>
    </row>
    <row r="112" spans="1:5">
      <c r="A112" s="2563"/>
      <c r="B112" s="2564" t="s">
        <v>4314</v>
      </c>
      <c r="C112" s="2565">
        <v>398</v>
      </c>
      <c r="D112" s="2543" t="s">
        <v>4662</v>
      </c>
      <c r="E112" s="2527"/>
    </row>
    <row r="113" spans="1:9">
      <c r="A113" s="2563"/>
      <c r="B113" s="2564" t="s">
        <v>4148</v>
      </c>
      <c r="C113" s="2565">
        <v>400</v>
      </c>
      <c r="D113" s="2543" t="s">
        <v>4662</v>
      </c>
      <c r="E113" s="2527"/>
    </row>
    <row r="114" spans="1:9">
      <c r="A114" s="2563"/>
      <c r="B114" s="2564" t="s">
        <v>4180</v>
      </c>
      <c r="C114" s="2565" t="s">
        <v>4313</v>
      </c>
      <c r="D114" s="2543" t="s">
        <v>4662</v>
      </c>
      <c r="E114" s="2527"/>
    </row>
    <row r="115" spans="1:9">
      <c r="A115" s="2563"/>
      <c r="B115" s="2564" t="s">
        <v>2134</v>
      </c>
      <c r="C115" s="2565">
        <v>401</v>
      </c>
      <c r="D115" s="2543" t="s">
        <v>4662</v>
      </c>
      <c r="E115" s="2527"/>
      <c r="H115" s="1900"/>
      <c r="I115" s="2790" t="s">
        <v>4662</v>
      </c>
    </row>
    <row r="116" spans="1:9">
      <c r="A116" s="2563"/>
      <c r="B116" s="2564" t="s">
        <v>2135</v>
      </c>
      <c r="C116" s="2565">
        <v>401</v>
      </c>
      <c r="D116" s="2562" t="s">
        <v>2119</v>
      </c>
      <c r="E116" s="2527"/>
    </row>
    <row r="117" spans="1:9">
      <c r="A117" s="2563"/>
      <c r="B117" s="2564" t="s">
        <v>2136</v>
      </c>
      <c r="C117" s="2565" t="s">
        <v>4566</v>
      </c>
      <c r="D117" s="2543" t="s">
        <v>4662</v>
      </c>
      <c r="E117" s="2573"/>
    </row>
    <row r="118" spans="1:9">
      <c r="A118" s="2563"/>
      <c r="B118" s="2564" t="s">
        <v>2137</v>
      </c>
      <c r="C118" s="2565" t="s">
        <v>4565</v>
      </c>
      <c r="D118" s="2543" t="s">
        <v>4662</v>
      </c>
      <c r="E118" s="2527"/>
    </row>
    <row r="119" spans="1:9">
      <c r="A119" s="2563"/>
      <c r="B119" s="2564" t="s">
        <v>2138</v>
      </c>
      <c r="C119" s="2565" t="s">
        <v>4564</v>
      </c>
      <c r="D119" s="2543" t="s">
        <v>4662</v>
      </c>
      <c r="E119" s="2527"/>
    </row>
    <row r="120" spans="1:9">
      <c r="A120" s="2563"/>
      <c r="B120" s="2564" t="s">
        <v>2139</v>
      </c>
      <c r="C120" s="2565" t="s">
        <v>4563</v>
      </c>
      <c r="D120" s="2543" t="s">
        <v>4662</v>
      </c>
      <c r="E120" s="2527"/>
    </row>
    <row r="121" spans="1:9">
      <c r="A121" s="2563"/>
      <c r="B121" s="2564" t="s">
        <v>4215</v>
      </c>
      <c r="C121" s="2565" t="s">
        <v>4216</v>
      </c>
      <c r="D121" s="2543" t="s">
        <v>4662</v>
      </c>
      <c r="E121" s="2527"/>
    </row>
    <row r="122" spans="1:9">
      <c r="A122" s="2563"/>
      <c r="B122" s="2564" t="s">
        <v>4217</v>
      </c>
      <c r="C122" s="2565" t="s">
        <v>4218</v>
      </c>
      <c r="D122" s="2543" t="s">
        <v>4662</v>
      </c>
      <c r="E122" s="2527"/>
    </row>
    <row r="123" spans="1:9" ht="16.5" thickBot="1">
      <c r="A123" s="2569"/>
      <c r="B123" s="1571"/>
      <c r="C123" s="1572"/>
      <c r="D123" s="1573"/>
      <c r="E123" s="1574"/>
    </row>
    <row r="124" spans="1:9">
      <c r="A124" s="2261" t="s">
        <v>4663</v>
      </c>
      <c r="B124" s="2503"/>
      <c r="C124" s="2503"/>
      <c r="D124" s="1561"/>
      <c r="E124" s="1561"/>
    </row>
    <row r="125" spans="1:9" ht="15.75" thickBot="1">
      <c r="A125" s="2570" t="s">
        <v>2140</v>
      </c>
      <c r="B125" s="1576"/>
      <c r="C125" s="1576"/>
      <c r="D125" s="1576"/>
      <c r="E125" s="1576"/>
    </row>
    <row r="126" spans="1:9">
      <c r="A126" s="2497"/>
      <c r="B126" s="1536" t="s">
        <v>1799</v>
      </c>
      <c r="C126" s="1536" t="s">
        <v>1800</v>
      </c>
      <c r="D126" s="1536" t="s">
        <v>1801</v>
      </c>
      <c r="E126" s="1537" t="s">
        <v>1802</v>
      </c>
    </row>
    <row r="127" spans="1:9">
      <c r="A127" s="2502"/>
      <c r="B127" s="1540"/>
      <c r="C127" s="1540" t="s">
        <v>1803</v>
      </c>
      <c r="D127" s="1540" t="s">
        <v>1804</v>
      </c>
      <c r="E127" s="1541"/>
    </row>
    <row r="128" spans="1:9">
      <c r="A128" s="2502"/>
      <c r="B128" s="1540">
        <f>'Data Sheet'!$D$27</f>
        <v>0</v>
      </c>
      <c r="C128" s="1540" t="s">
        <v>3011</v>
      </c>
      <c r="D128" s="1540">
        <f>'Data Sheet'!$D$42</f>
        <v>0</v>
      </c>
      <c r="E128" s="1541">
        <f>'Data Sheet'!$D$40</f>
        <v>0</v>
      </c>
    </row>
    <row r="129" spans="1:5">
      <c r="A129" s="2567"/>
      <c r="B129" s="1577"/>
      <c r="C129" s="1577"/>
      <c r="D129" s="1577"/>
      <c r="E129" s="1578"/>
    </row>
    <row r="130" spans="1:5" ht="15.75">
      <c r="A130" s="2576" t="s">
        <v>1666</v>
      </c>
      <c r="B130" s="1580"/>
      <c r="C130" s="1580"/>
      <c r="D130" s="1580"/>
      <c r="E130" s="1581"/>
    </row>
    <row r="131" spans="1:5">
      <c r="A131" s="2502"/>
      <c r="B131" s="1561"/>
      <c r="C131" s="1561"/>
      <c r="D131" s="1561"/>
      <c r="E131" s="1541"/>
    </row>
    <row r="132" spans="1:5">
      <c r="A132" s="2567"/>
      <c r="B132" s="1551" t="s">
        <v>3015</v>
      </c>
      <c r="C132" s="1552" t="s">
        <v>3016</v>
      </c>
      <c r="D132" s="1553" t="s">
        <v>3017</v>
      </c>
      <c r="E132" s="1554" t="s">
        <v>3018</v>
      </c>
    </row>
    <row r="133" spans="1:5">
      <c r="A133" s="2502"/>
      <c r="B133" s="1540"/>
      <c r="C133" s="1555" t="s">
        <v>3019</v>
      </c>
      <c r="D133" s="1556" t="s">
        <v>3020</v>
      </c>
      <c r="E133" s="1541"/>
    </row>
    <row r="134" spans="1:5">
      <c r="A134" s="2507"/>
      <c r="B134" s="1557" t="s">
        <v>3021</v>
      </c>
      <c r="C134" s="1558" t="s">
        <v>3022</v>
      </c>
      <c r="D134" s="1559" t="s">
        <v>3023</v>
      </c>
      <c r="E134" s="1544" t="s">
        <v>3024</v>
      </c>
    </row>
    <row r="135" spans="1:5" ht="15.75">
      <c r="A135" s="2502"/>
      <c r="B135" s="1560" t="s">
        <v>2141</v>
      </c>
      <c r="C135" s="1561"/>
      <c r="D135" s="1562"/>
      <c r="E135" s="1541"/>
    </row>
    <row r="136" spans="1:5" ht="15.75">
      <c r="A136" s="2563"/>
      <c r="B136" s="1560"/>
      <c r="C136" s="1563"/>
      <c r="D136" s="1562"/>
      <c r="E136" s="1541"/>
    </row>
    <row r="137" spans="1:5">
      <c r="A137" s="2563"/>
      <c r="B137" s="1540" t="s">
        <v>2142</v>
      </c>
      <c r="C137" s="1564" t="s">
        <v>2143</v>
      </c>
      <c r="D137" s="1562" t="s">
        <v>3027</v>
      </c>
      <c r="E137" s="1541"/>
    </row>
    <row r="138" spans="1:5">
      <c r="A138" s="2563"/>
      <c r="B138" s="1540" t="s">
        <v>2144</v>
      </c>
      <c r="C138" s="1564" t="s">
        <v>4562</v>
      </c>
      <c r="D138" s="2543" t="s">
        <v>4662</v>
      </c>
      <c r="E138" s="1541"/>
    </row>
    <row r="139" spans="1:5">
      <c r="A139" s="2563"/>
      <c r="B139" s="1540" t="s">
        <v>2145</v>
      </c>
      <c r="C139" s="1564" t="s">
        <v>2146</v>
      </c>
      <c r="D139" s="1562" t="s">
        <v>3029</v>
      </c>
      <c r="E139" s="1541"/>
    </row>
    <row r="140" spans="1:5">
      <c r="A140" s="2571"/>
      <c r="B140" s="1540" t="s">
        <v>2147</v>
      </c>
      <c r="C140" s="1564">
        <v>429</v>
      </c>
      <c r="D140" s="1562" t="s">
        <v>1298</v>
      </c>
      <c r="E140" s="1570"/>
    </row>
    <row r="141" spans="1:5">
      <c r="A141" s="2563"/>
      <c r="B141" s="2564" t="s">
        <v>4358</v>
      </c>
      <c r="C141" s="2572">
        <v>430</v>
      </c>
      <c r="D141" s="2543" t="s">
        <v>4662</v>
      </c>
      <c r="E141" s="2527"/>
    </row>
    <row r="142" spans="1:5">
      <c r="A142" s="2563"/>
      <c r="B142" s="1540" t="s">
        <v>1338</v>
      </c>
      <c r="C142" s="1564">
        <v>450</v>
      </c>
      <c r="D142" s="1562" t="s">
        <v>3027</v>
      </c>
      <c r="E142" s="1541"/>
    </row>
    <row r="143" spans="1:5" ht="15.75">
      <c r="A143" s="2563"/>
      <c r="B143" s="1540" t="s">
        <v>1339</v>
      </c>
      <c r="C143" s="1563"/>
      <c r="D143" s="1562"/>
      <c r="E143" s="1566"/>
    </row>
    <row r="144" spans="1:5" ht="15.75">
      <c r="A144" s="2563"/>
      <c r="B144" s="1540"/>
      <c r="C144" s="1563"/>
      <c r="D144" s="1562"/>
      <c r="E144" s="1566"/>
    </row>
    <row r="145" spans="1:5">
      <c r="A145" s="2563"/>
      <c r="B145" s="1540" t="s">
        <v>1340</v>
      </c>
      <c r="C145" s="1563"/>
      <c r="D145" s="1562"/>
      <c r="E145" s="1541"/>
    </row>
    <row r="146" spans="1:5" ht="15.75">
      <c r="A146" s="2563"/>
      <c r="B146" s="1540"/>
      <c r="C146" s="1563"/>
      <c r="D146" s="1562"/>
      <c r="E146" s="1566"/>
    </row>
    <row r="147" spans="1:5" ht="15.75">
      <c r="A147" s="2563"/>
      <c r="B147" s="1568" t="s">
        <v>1341</v>
      </c>
      <c r="C147" s="1561"/>
      <c r="D147" s="1562"/>
      <c r="E147" s="1566"/>
    </row>
    <row r="148" spans="1:5" ht="15.75">
      <c r="A148" s="2563"/>
      <c r="B148" s="1560"/>
      <c r="C148" s="1561"/>
      <c r="D148" s="1562"/>
      <c r="E148" s="1566"/>
    </row>
    <row r="149" spans="1:5">
      <c r="A149" s="2563"/>
      <c r="B149" s="1540"/>
      <c r="C149" s="1561"/>
      <c r="D149" s="1562"/>
      <c r="E149" s="1541"/>
    </row>
    <row r="150" spans="1:5" ht="15.75">
      <c r="A150" s="2563"/>
      <c r="B150" s="1560" t="s">
        <v>1342</v>
      </c>
      <c r="C150" s="2577">
        <v>34335</v>
      </c>
      <c r="D150" s="2796" t="s">
        <v>4662</v>
      </c>
      <c r="E150" s="1541"/>
    </row>
    <row r="151" spans="1:5">
      <c r="A151" s="2563"/>
      <c r="B151" s="1540"/>
      <c r="C151" s="1561"/>
      <c r="D151" s="1562"/>
      <c r="E151" s="1541"/>
    </row>
    <row r="152" spans="1:5">
      <c r="A152" s="2563"/>
      <c r="B152" s="1540"/>
      <c r="C152" s="1561"/>
      <c r="D152" s="1556"/>
      <c r="E152" s="1541"/>
    </row>
    <row r="153" spans="1:5">
      <c r="A153" s="2563"/>
      <c r="B153" s="1540"/>
      <c r="C153" s="1561"/>
      <c r="D153" s="1556"/>
      <c r="E153" s="1541"/>
    </row>
    <row r="154" spans="1:5">
      <c r="A154" s="2563"/>
      <c r="B154" s="1540"/>
      <c r="C154" s="1561"/>
      <c r="D154" s="1556"/>
      <c r="E154" s="1541"/>
    </row>
    <row r="155" spans="1:5">
      <c r="A155" s="2563"/>
      <c r="B155" s="1540"/>
      <c r="C155" s="1561"/>
      <c r="D155" s="1562"/>
      <c r="E155" s="1541"/>
    </row>
    <row r="156" spans="1:5">
      <c r="A156" s="2563"/>
      <c r="B156" s="1540"/>
      <c r="C156" s="1561"/>
      <c r="D156" s="1562"/>
      <c r="E156" s="1541"/>
    </row>
    <row r="157" spans="1:5">
      <c r="A157" s="2563"/>
      <c r="B157" s="1540"/>
      <c r="C157" s="1561"/>
      <c r="D157" s="1562"/>
      <c r="E157" s="1541"/>
    </row>
    <row r="158" spans="1:5">
      <c r="A158" s="2563"/>
      <c r="B158" s="1540"/>
      <c r="C158" s="1561"/>
      <c r="D158" s="1556"/>
      <c r="E158" s="1541"/>
    </row>
    <row r="159" spans="1:5">
      <c r="A159" s="2563"/>
      <c r="B159" s="1540"/>
      <c r="C159" s="1561"/>
      <c r="D159" s="1556"/>
      <c r="E159" s="1541"/>
    </row>
    <row r="160" spans="1:5">
      <c r="A160" s="2563"/>
      <c r="B160" s="1540"/>
      <c r="C160" s="1561"/>
      <c r="D160" s="1562"/>
      <c r="E160" s="1541"/>
    </row>
    <row r="161" spans="1:5">
      <c r="A161" s="2563"/>
      <c r="B161" s="1540"/>
      <c r="C161" s="1561"/>
      <c r="D161" s="1562"/>
      <c r="E161" s="1541"/>
    </row>
    <row r="162" spans="1:5" ht="15.75">
      <c r="A162" s="2563"/>
      <c r="B162" s="1582"/>
      <c r="C162" s="1561"/>
      <c r="D162" s="1556"/>
      <c r="E162" s="1541"/>
    </row>
    <row r="163" spans="1:5">
      <c r="A163" s="2568"/>
      <c r="B163" s="1540"/>
      <c r="C163" s="1561"/>
      <c r="D163" s="1562"/>
      <c r="E163" s="1541"/>
    </row>
    <row r="164" spans="1:5">
      <c r="A164" s="2568"/>
      <c r="B164" s="1540"/>
      <c r="C164" s="1561"/>
      <c r="D164" s="1562"/>
      <c r="E164" s="1541"/>
    </row>
    <row r="165" spans="1:5">
      <c r="A165" s="2563"/>
      <c r="B165" s="1540"/>
      <c r="C165" s="1561"/>
      <c r="D165" s="1562"/>
      <c r="E165" s="1541"/>
    </row>
    <row r="166" spans="1:5">
      <c r="A166" s="2563"/>
      <c r="B166" s="1540"/>
      <c r="C166" s="1561"/>
      <c r="D166" s="1562"/>
      <c r="E166" s="1541"/>
    </row>
    <row r="167" spans="1:5">
      <c r="A167" s="2563"/>
      <c r="B167" s="1568"/>
      <c r="C167" s="1561"/>
      <c r="D167" s="1562"/>
      <c r="E167" s="1541"/>
    </row>
    <row r="168" spans="1:5">
      <c r="A168" s="2563"/>
      <c r="B168" s="1540"/>
      <c r="C168" s="1561"/>
      <c r="D168" s="1562"/>
      <c r="E168" s="1541"/>
    </row>
    <row r="169" spans="1:5" ht="15.75">
      <c r="A169" s="2563"/>
      <c r="B169" s="1560"/>
      <c r="C169" s="1561"/>
      <c r="D169" s="1562"/>
      <c r="E169" s="1541"/>
    </row>
    <row r="170" spans="1:5">
      <c r="A170" s="2563"/>
      <c r="B170" s="1540"/>
      <c r="C170" s="1561"/>
      <c r="D170" s="1562"/>
      <c r="E170" s="1541"/>
    </row>
    <row r="171" spans="1:5">
      <c r="A171" s="2563"/>
      <c r="B171" s="1540"/>
      <c r="C171" s="1561"/>
      <c r="D171" s="1562"/>
      <c r="E171" s="1541"/>
    </row>
    <row r="172" spans="1:5">
      <c r="A172" s="2563"/>
      <c r="B172" s="1540"/>
      <c r="C172" s="1561"/>
      <c r="D172" s="1562"/>
      <c r="E172" s="1541"/>
    </row>
    <row r="173" spans="1:5" ht="15.75">
      <c r="A173" s="2563"/>
      <c r="B173" s="1540"/>
      <c r="C173" s="1561"/>
      <c r="D173" s="1569"/>
      <c r="E173" s="1566"/>
    </row>
    <row r="174" spans="1:5">
      <c r="A174" s="2563"/>
      <c r="B174" s="1540"/>
      <c r="C174" s="1561"/>
      <c r="D174" s="1569"/>
      <c r="E174" s="1541"/>
    </row>
    <row r="175" spans="1:5">
      <c r="A175" s="2563"/>
      <c r="B175" s="1540"/>
      <c r="C175" s="1561"/>
      <c r="D175" s="1562"/>
      <c r="E175" s="1541"/>
    </row>
    <row r="176" spans="1:5">
      <c r="A176" s="2563"/>
      <c r="B176" s="1540"/>
      <c r="C176" s="1561"/>
      <c r="D176" s="1562"/>
      <c r="E176" s="1541"/>
    </row>
    <row r="177" spans="1:5">
      <c r="A177" s="2563"/>
      <c r="B177" s="1540"/>
      <c r="C177" s="1561"/>
      <c r="D177" s="1562"/>
      <c r="E177" s="1541"/>
    </row>
    <row r="178" spans="1:5">
      <c r="A178" s="2563"/>
      <c r="B178" s="1540"/>
      <c r="C178" s="1561"/>
      <c r="D178" s="1562"/>
      <c r="E178" s="1541"/>
    </row>
    <row r="179" spans="1:5" ht="16.5" thickBot="1">
      <c r="A179" s="2569"/>
      <c r="B179" s="1571"/>
      <c r="C179" s="1572"/>
      <c r="D179" s="1573"/>
      <c r="E179" s="1574"/>
    </row>
    <row r="180" spans="1:5">
      <c r="A180" s="2261" t="s">
        <v>4663</v>
      </c>
      <c r="B180" s="2503"/>
      <c r="C180" s="2503"/>
      <c r="D180" s="1561"/>
      <c r="E180" s="1561"/>
    </row>
    <row r="181" spans="1:5">
      <c r="A181" s="2570" t="s">
        <v>1343</v>
      </c>
      <c r="B181" s="1576"/>
      <c r="C181" s="1576"/>
      <c r="D181" s="1576"/>
      <c r="E181" s="1576"/>
    </row>
    <row r="182" spans="1:5">
      <c r="A182" s="2503"/>
      <c r="B182" s="1561"/>
      <c r="C182" s="1561"/>
      <c r="D182" s="1561"/>
      <c r="E182" s="1561"/>
    </row>
    <row r="183" spans="1:5">
      <c r="A183" s="2503"/>
    </row>
    <row r="184" spans="1:5">
      <c r="A184" s="2503"/>
      <c r="B184" s="1561"/>
      <c r="C184" s="1576"/>
      <c r="D184" s="1576"/>
      <c r="E184" s="1576"/>
    </row>
    <row r="187" spans="1:5">
      <c r="A187" s="2503"/>
      <c r="B187" s="1583"/>
    </row>
    <row r="188" spans="1:5">
      <c r="A188" s="2503"/>
      <c r="B188" s="1583"/>
    </row>
    <row r="189" spans="1:5">
      <c r="A189" s="2503"/>
      <c r="B189" s="1583"/>
    </row>
    <row r="190" spans="1:5">
      <c r="A190" s="2503"/>
      <c r="B190" s="1583"/>
    </row>
    <row r="191" spans="1:5">
      <c r="A191" s="2503"/>
      <c r="B191" s="1583"/>
    </row>
    <row r="192" spans="1:5">
      <c r="A192" s="2503"/>
      <c r="B192" s="1583"/>
    </row>
    <row r="193" spans="1:2">
      <c r="A193" s="2503"/>
      <c r="B193" s="1583"/>
    </row>
    <row r="194" spans="1:2">
      <c r="A194" s="2503"/>
      <c r="B194" s="1583"/>
    </row>
    <row r="195" spans="1:2">
      <c r="A195" s="2503"/>
      <c r="B195" s="1583"/>
    </row>
    <row r="196" spans="1:2">
      <c r="B196" s="1583"/>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H50"/>
  <sheetViews>
    <sheetView defaultGridColor="0" colorId="22" zoomScaleNormal="100" zoomScaleSheetLayoutView="80" workbookViewId="0">
      <selection activeCell="J33" sqref="J33"/>
    </sheetView>
  </sheetViews>
  <sheetFormatPr defaultColWidth="9.6640625" defaultRowHeight="15"/>
  <cols>
    <col min="1" max="1" width="5.6640625" customWidth="1"/>
    <col min="2" max="2" width="20.88671875" customWidth="1"/>
    <col min="3" max="3" width="20.6640625" customWidth="1"/>
    <col min="4" max="4" width="11.33203125" customWidth="1"/>
    <col min="5" max="5" width="10.6640625" customWidth="1"/>
    <col min="6" max="6" width="14.88671875" customWidth="1"/>
    <col min="7" max="7" width="14.6640625" customWidth="1"/>
  </cols>
  <sheetData>
    <row r="1" spans="1:8">
      <c r="A1" s="29" t="s">
        <v>2213</v>
      </c>
      <c r="B1" s="924"/>
      <c r="C1" s="925"/>
      <c r="D1" s="66" t="s">
        <v>1344</v>
      </c>
      <c r="E1" s="925"/>
      <c r="F1" s="66" t="s">
        <v>1801</v>
      </c>
      <c r="G1" s="229" t="s">
        <v>1802</v>
      </c>
      <c r="H1" s="979"/>
    </row>
    <row r="2" spans="1:8">
      <c r="A2" s="72" t="str">
        <f>'Data Sheet'!$C$25</f>
        <v xml:space="preserve">New York State Electric &amp; Gas Corporation </v>
      </c>
      <c r="B2" s="17"/>
      <c r="C2" s="930"/>
      <c r="D2" s="17" t="s">
        <v>1156</v>
      </c>
      <c r="E2" s="930"/>
      <c r="F2" s="17" t="s">
        <v>1804</v>
      </c>
      <c r="G2" s="97"/>
      <c r="H2" s="73"/>
    </row>
    <row r="3" spans="1:8" ht="15" customHeight="1">
      <c r="A3" s="72"/>
      <c r="B3" s="17"/>
      <c r="C3" s="930"/>
      <c r="D3" s="17" t="s">
        <v>1157</v>
      </c>
      <c r="E3" s="81"/>
      <c r="F3" s="940" t="str">
        <f>'Data Sheet'!$C$40</f>
        <v xml:space="preserve"> </v>
      </c>
      <c r="G3" s="920" t="str">
        <f>'Data Sheet'!$C$38</f>
        <v>12/31/2017</v>
      </c>
      <c r="H3" s="73"/>
    </row>
    <row r="4" spans="1:8" ht="15" customHeight="1">
      <c r="A4" s="337" t="s">
        <v>3282</v>
      </c>
      <c r="B4" s="338"/>
      <c r="C4" s="338"/>
      <c r="D4" s="338"/>
      <c r="E4" s="338"/>
      <c r="F4" s="338"/>
      <c r="G4" s="338"/>
      <c r="H4" s="339"/>
    </row>
    <row r="5" spans="1:8">
      <c r="A5" s="230" t="s">
        <v>3283</v>
      </c>
      <c r="B5" s="231"/>
      <c r="C5" s="231"/>
      <c r="D5" s="231"/>
      <c r="E5" s="231"/>
      <c r="F5" s="231"/>
      <c r="G5" s="231"/>
      <c r="H5" s="232"/>
    </row>
    <row r="6" spans="1:8">
      <c r="A6" s="238"/>
      <c r="B6" s="97"/>
      <c r="C6" s="290" t="s">
        <v>3284</v>
      </c>
      <c r="D6" s="290" t="s">
        <v>3285</v>
      </c>
      <c r="E6" s="97"/>
      <c r="F6" s="290" t="s">
        <v>3286</v>
      </c>
      <c r="G6" s="97"/>
      <c r="H6" s="237" t="s">
        <v>3590</v>
      </c>
    </row>
    <row r="7" spans="1:8">
      <c r="A7" s="238"/>
      <c r="B7" s="290" t="s">
        <v>176</v>
      </c>
      <c r="C7" s="290" t="s">
        <v>3287</v>
      </c>
      <c r="D7" s="290" t="s">
        <v>3288</v>
      </c>
      <c r="E7" s="290" t="s">
        <v>1929</v>
      </c>
      <c r="F7" s="290" t="s">
        <v>1930</v>
      </c>
      <c r="G7" s="290" t="s">
        <v>1931</v>
      </c>
      <c r="H7" s="237" t="s">
        <v>1932</v>
      </c>
    </row>
    <row r="8" spans="1:8">
      <c r="A8" s="238" t="s">
        <v>1728</v>
      </c>
      <c r="B8" s="290" t="s">
        <v>1731</v>
      </c>
      <c r="C8" s="290" t="s">
        <v>1933</v>
      </c>
      <c r="D8" s="290" t="s">
        <v>1934</v>
      </c>
      <c r="E8" s="290" t="s">
        <v>1935</v>
      </c>
      <c r="F8" s="290" t="s">
        <v>1935</v>
      </c>
      <c r="G8" s="290" t="s">
        <v>1936</v>
      </c>
      <c r="H8" s="237" t="s">
        <v>1934</v>
      </c>
    </row>
    <row r="9" spans="1:8">
      <c r="A9" s="239" t="s">
        <v>1731</v>
      </c>
      <c r="B9" s="328" t="s">
        <v>3021</v>
      </c>
      <c r="C9" s="328" t="s">
        <v>3022</v>
      </c>
      <c r="D9" s="328" t="s">
        <v>3023</v>
      </c>
      <c r="E9" s="328" t="s">
        <v>3024</v>
      </c>
      <c r="F9" s="328" t="s">
        <v>2346</v>
      </c>
      <c r="G9" s="328" t="s">
        <v>2347</v>
      </c>
      <c r="H9" s="240" t="s">
        <v>2348</v>
      </c>
    </row>
    <row r="10" spans="1:8">
      <c r="A10" s="238">
        <v>12</v>
      </c>
      <c r="B10" s="78" t="s">
        <v>5501</v>
      </c>
      <c r="C10" s="545"/>
      <c r="D10" s="81"/>
      <c r="E10" s="546"/>
      <c r="F10" s="546"/>
      <c r="G10" s="81"/>
      <c r="H10" s="73"/>
    </row>
    <row r="11" spans="1:8">
      <c r="A11" s="238">
        <v>13</v>
      </c>
      <c r="B11" s="78" t="s">
        <v>5502</v>
      </c>
      <c r="C11" s="354"/>
      <c r="D11" s="81"/>
      <c r="E11" s="546"/>
      <c r="F11" s="546"/>
      <c r="G11" s="81"/>
      <c r="H11" s="73"/>
    </row>
    <row r="12" spans="1:8">
      <c r="A12" s="238">
        <v>14</v>
      </c>
      <c r="B12" s="78" t="s">
        <v>5503</v>
      </c>
      <c r="C12" s="354"/>
      <c r="D12" s="81"/>
      <c r="E12" s="546"/>
      <c r="F12" s="546"/>
      <c r="G12" s="81"/>
      <c r="H12" s="73"/>
    </row>
    <row r="13" spans="1:8">
      <c r="A13" s="238">
        <v>15</v>
      </c>
      <c r="B13" s="78"/>
      <c r="C13" s="354"/>
      <c r="D13" s="354"/>
      <c r="E13" s="546"/>
      <c r="F13" s="546"/>
      <c r="G13" s="354"/>
      <c r="H13" s="312"/>
    </row>
    <row r="14" spans="1:8">
      <c r="A14" s="238">
        <v>16</v>
      </c>
      <c r="B14" s="78"/>
      <c r="C14" s="354"/>
      <c r="D14" s="81"/>
      <c r="E14" s="546"/>
      <c r="F14" s="546"/>
      <c r="G14" s="81"/>
      <c r="H14" s="73"/>
    </row>
    <row r="15" spans="1:8">
      <c r="A15" s="238">
        <v>17</v>
      </c>
      <c r="B15" s="544"/>
      <c r="C15" s="354"/>
      <c r="D15" s="81"/>
      <c r="E15" s="546"/>
      <c r="F15" s="546"/>
      <c r="G15" s="81"/>
      <c r="H15" s="73"/>
    </row>
    <row r="16" spans="1:8">
      <c r="A16" s="238">
        <v>18</v>
      </c>
      <c r="B16" s="78"/>
      <c r="C16" s="354"/>
      <c r="D16" s="81"/>
      <c r="E16" s="546"/>
      <c r="F16" s="546"/>
      <c r="G16" s="81"/>
      <c r="H16" s="73"/>
    </row>
    <row r="17" spans="1:8">
      <c r="A17" s="238">
        <v>19</v>
      </c>
      <c r="B17" s="78"/>
      <c r="C17" s="354"/>
      <c r="D17" s="81"/>
      <c r="E17" s="546"/>
      <c r="F17" s="546"/>
      <c r="G17" s="81"/>
      <c r="H17" s="73"/>
    </row>
    <row r="18" spans="1:8">
      <c r="A18" s="238">
        <v>20</v>
      </c>
      <c r="B18" s="78"/>
      <c r="C18" s="354"/>
      <c r="D18" s="81"/>
      <c r="E18" s="546"/>
      <c r="F18" s="546"/>
      <c r="G18" s="81"/>
      <c r="H18" s="73"/>
    </row>
    <row r="19" spans="1:8">
      <c r="A19" s="238">
        <v>21</v>
      </c>
      <c r="B19" s="78"/>
      <c r="C19" s="354"/>
      <c r="D19" s="81"/>
      <c r="E19" s="546"/>
      <c r="F19" s="546"/>
      <c r="G19" s="81"/>
      <c r="H19" s="73"/>
    </row>
    <row r="20" spans="1:8">
      <c r="A20" s="238">
        <v>22</v>
      </c>
      <c r="B20" s="78"/>
      <c r="C20" s="354"/>
      <c r="D20" s="81"/>
      <c r="E20" s="546"/>
      <c r="F20" s="546"/>
      <c r="G20" s="81"/>
      <c r="H20" s="73"/>
    </row>
    <row r="21" spans="1:8">
      <c r="A21" s="238">
        <v>23</v>
      </c>
      <c r="B21" s="78"/>
      <c r="C21" s="354"/>
      <c r="D21" s="354"/>
      <c r="E21" s="546"/>
      <c r="F21" s="546"/>
      <c r="G21" s="354"/>
      <c r="H21" s="312"/>
    </row>
    <row r="22" spans="1:8">
      <c r="A22" s="238">
        <v>24</v>
      </c>
      <c r="B22" s="78"/>
      <c r="C22" s="354"/>
      <c r="D22" s="81"/>
      <c r="E22" s="546"/>
      <c r="F22" s="546"/>
      <c r="G22" s="81"/>
      <c r="H22" s="73"/>
    </row>
    <row r="23" spans="1:8">
      <c r="A23" s="238">
        <v>25</v>
      </c>
      <c r="B23" s="544"/>
      <c r="C23" s="354"/>
      <c r="D23" s="81"/>
      <c r="E23" s="546"/>
      <c r="F23" s="546"/>
      <c r="G23" s="81"/>
      <c r="H23" s="73"/>
    </row>
    <row r="24" spans="1:8">
      <c r="A24" s="238">
        <v>26</v>
      </c>
      <c r="B24" s="78"/>
      <c r="C24" s="354"/>
      <c r="D24" s="81"/>
      <c r="E24" s="546"/>
      <c r="F24" s="546"/>
      <c r="G24" s="81"/>
      <c r="H24" s="73"/>
    </row>
    <row r="25" spans="1:8">
      <c r="A25" s="238">
        <v>27</v>
      </c>
      <c r="B25" s="78"/>
      <c r="C25" s="354"/>
      <c r="D25" s="81"/>
      <c r="E25" s="546"/>
      <c r="F25" s="546"/>
      <c r="G25" s="81"/>
      <c r="H25" s="73"/>
    </row>
    <row r="26" spans="1:8">
      <c r="A26" s="238">
        <v>28</v>
      </c>
      <c r="B26" s="78"/>
      <c r="C26" s="354"/>
      <c r="D26" s="81"/>
      <c r="E26" s="546"/>
      <c r="F26" s="546"/>
      <c r="G26" s="81"/>
      <c r="H26" s="73"/>
    </row>
    <row r="27" spans="1:8">
      <c r="A27" s="238">
        <v>29</v>
      </c>
      <c r="B27" s="78"/>
      <c r="C27" s="354"/>
      <c r="D27" s="81"/>
      <c r="E27" s="546"/>
      <c r="F27" s="546"/>
      <c r="G27" s="81"/>
      <c r="H27" s="73"/>
    </row>
    <row r="28" spans="1:8">
      <c r="A28" s="238">
        <v>30</v>
      </c>
      <c r="B28" s="78"/>
      <c r="C28" s="354"/>
      <c r="D28" s="81"/>
      <c r="E28" s="546"/>
      <c r="F28" s="546"/>
      <c r="G28" s="81"/>
      <c r="H28" s="73"/>
    </row>
    <row r="29" spans="1:8">
      <c r="A29" s="238">
        <v>31</v>
      </c>
      <c r="B29" s="78"/>
      <c r="C29" s="354"/>
      <c r="D29" s="354"/>
      <c r="E29" s="546"/>
      <c r="F29" s="546"/>
      <c r="G29" s="354"/>
      <c r="H29" s="312"/>
    </row>
    <row r="30" spans="1:8">
      <c r="A30" s="238">
        <v>32</v>
      </c>
      <c r="B30" s="78"/>
      <c r="C30" s="354"/>
      <c r="D30" s="81"/>
      <c r="E30" s="546"/>
      <c r="F30" s="546"/>
      <c r="G30" s="81"/>
      <c r="H30" s="73"/>
    </row>
    <row r="31" spans="1:8">
      <c r="A31" s="238">
        <v>33</v>
      </c>
      <c r="B31" s="544"/>
      <c r="C31" s="354"/>
      <c r="D31" s="81"/>
      <c r="E31" s="546"/>
      <c r="F31" s="546"/>
      <c r="G31" s="81"/>
      <c r="H31" s="73"/>
    </row>
    <row r="32" spans="1:8">
      <c r="A32" s="238">
        <v>34</v>
      </c>
      <c r="B32" s="78"/>
      <c r="C32" s="354"/>
      <c r="D32" s="81"/>
      <c r="E32" s="546"/>
      <c r="F32" s="546"/>
      <c r="G32" s="81"/>
      <c r="H32" s="73"/>
    </row>
    <row r="33" spans="1:8">
      <c r="A33" s="238">
        <v>35</v>
      </c>
      <c r="B33" s="78"/>
      <c r="C33" s="354"/>
      <c r="D33" s="81"/>
      <c r="E33" s="546"/>
      <c r="F33" s="546"/>
      <c r="G33" s="81"/>
      <c r="H33" s="73"/>
    </row>
    <row r="34" spans="1:8">
      <c r="A34" s="238">
        <v>36</v>
      </c>
      <c r="B34" s="78"/>
      <c r="C34" s="354"/>
      <c r="D34" s="81"/>
      <c r="E34" s="546"/>
      <c r="F34" s="546"/>
      <c r="G34" s="81"/>
      <c r="H34" s="73"/>
    </row>
    <row r="35" spans="1:8">
      <c r="A35" s="238">
        <v>37</v>
      </c>
      <c r="B35" s="78"/>
      <c r="C35" s="354"/>
      <c r="D35" s="81"/>
      <c r="E35" s="546"/>
      <c r="F35" s="546"/>
      <c r="G35" s="81"/>
      <c r="H35" s="73"/>
    </row>
    <row r="36" spans="1:8">
      <c r="A36" s="238">
        <v>38</v>
      </c>
      <c r="B36" s="78"/>
      <c r="C36" s="354"/>
      <c r="D36" s="81"/>
      <c r="E36" s="546"/>
      <c r="F36" s="546"/>
      <c r="G36" s="81"/>
      <c r="H36" s="73"/>
    </row>
    <row r="37" spans="1:8">
      <c r="A37" s="238">
        <v>39</v>
      </c>
      <c r="B37" s="78"/>
      <c r="C37" s="354"/>
      <c r="D37" s="81"/>
      <c r="E37" s="546"/>
      <c r="F37" s="546"/>
      <c r="G37" s="81"/>
      <c r="H37" s="73"/>
    </row>
    <row r="38" spans="1:8">
      <c r="A38" s="238">
        <v>40</v>
      </c>
      <c r="B38" s="78"/>
      <c r="C38" s="354"/>
      <c r="D38" s="81"/>
      <c r="E38" s="546"/>
      <c r="F38" s="546"/>
      <c r="G38" s="81"/>
      <c r="H38" s="73"/>
    </row>
    <row r="39" spans="1:8">
      <c r="A39" s="238">
        <v>41</v>
      </c>
      <c r="B39" s="78"/>
      <c r="C39" s="354"/>
      <c r="D39" s="354"/>
      <c r="E39" s="546"/>
      <c r="F39" s="546"/>
      <c r="G39" s="354"/>
      <c r="H39" s="312"/>
    </row>
    <row r="40" spans="1:8">
      <c r="A40" s="238">
        <v>42</v>
      </c>
      <c r="B40" s="78"/>
      <c r="C40" s="354"/>
      <c r="D40" s="81"/>
      <c r="E40" s="546"/>
      <c r="F40" s="546"/>
      <c r="G40" s="81"/>
      <c r="H40" s="73"/>
    </row>
    <row r="41" spans="1:8">
      <c r="A41" s="238">
        <v>43</v>
      </c>
      <c r="B41" s="544"/>
      <c r="C41" s="354"/>
      <c r="D41" s="81"/>
      <c r="E41" s="546"/>
      <c r="F41" s="546"/>
      <c r="G41" s="81"/>
      <c r="H41" s="73"/>
    </row>
    <row r="42" spans="1:8">
      <c r="A42" s="238">
        <v>44</v>
      </c>
      <c r="B42" s="78"/>
      <c r="C42" s="354"/>
      <c r="D42" s="81"/>
      <c r="E42" s="546"/>
      <c r="F42" s="546"/>
      <c r="G42" s="81"/>
      <c r="H42" s="73"/>
    </row>
    <row r="43" spans="1:8">
      <c r="A43" s="238">
        <v>45</v>
      </c>
      <c r="B43" s="78"/>
      <c r="C43" s="354"/>
      <c r="D43" s="81"/>
      <c r="E43" s="546"/>
      <c r="F43" s="546"/>
      <c r="G43" s="81"/>
      <c r="H43" s="73"/>
    </row>
    <row r="44" spans="1:8">
      <c r="A44" s="238">
        <v>46</v>
      </c>
      <c r="B44" s="78"/>
      <c r="C44" s="354"/>
      <c r="D44" s="81"/>
      <c r="E44" s="546"/>
      <c r="F44" s="546"/>
      <c r="G44" s="81"/>
      <c r="H44" s="73"/>
    </row>
    <row r="45" spans="1:8">
      <c r="A45" s="238">
        <v>47</v>
      </c>
      <c r="B45" s="78"/>
      <c r="C45" s="354"/>
      <c r="D45" s="81"/>
      <c r="E45" s="546"/>
      <c r="F45" s="546"/>
      <c r="G45" s="81"/>
      <c r="H45" s="73"/>
    </row>
    <row r="46" spans="1:8">
      <c r="A46" s="238">
        <v>48</v>
      </c>
      <c r="B46" s="78"/>
      <c r="C46" s="354"/>
      <c r="D46" s="81"/>
      <c r="E46" s="546"/>
      <c r="F46" s="546"/>
      <c r="G46" s="81"/>
      <c r="H46" s="73"/>
    </row>
    <row r="47" spans="1:8">
      <c r="A47" s="238">
        <v>49</v>
      </c>
      <c r="B47" s="78"/>
      <c r="C47" s="354"/>
      <c r="D47" s="81"/>
      <c r="E47" s="546"/>
      <c r="F47" s="546"/>
      <c r="G47" s="81"/>
      <c r="H47" s="73"/>
    </row>
    <row r="48" spans="1:8" ht="15.75" thickBot="1">
      <c r="A48" s="333">
        <v>50</v>
      </c>
      <c r="B48" s="438"/>
      <c r="C48" s="437"/>
      <c r="D48" s="536"/>
      <c r="E48" s="547"/>
      <c r="F48" s="547"/>
      <c r="G48" s="536"/>
      <c r="H48" s="341"/>
    </row>
    <row r="49" spans="1:8">
      <c r="A49" s="2759" t="s">
        <v>4680</v>
      </c>
      <c r="B49" s="17"/>
      <c r="C49" s="17"/>
      <c r="D49" s="17"/>
      <c r="E49" s="921"/>
      <c r="F49" s="17"/>
      <c r="G49" s="17"/>
      <c r="H49" s="276" t="s">
        <v>1937</v>
      </c>
    </row>
    <row r="50" spans="1:8">
      <c r="A50" s="69" t="s">
        <v>1938</v>
      </c>
      <c r="B50" s="69"/>
      <c r="C50" s="69"/>
      <c r="D50" s="69"/>
      <c r="E50" s="69"/>
      <c r="F50" s="69"/>
      <c r="G50" s="69"/>
      <c r="H50" s="69"/>
    </row>
  </sheetData>
  <printOptions horizontalCentered="1" verticalCentered="1"/>
  <pageMargins left="0.5" right="0.25" top="0.25" bottom="0.25" header="0" footer="0"/>
  <pageSetup scale="87"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G190"/>
  <sheetViews>
    <sheetView defaultGridColor="0" topLeftCell="A170" colorId="22" zoomScaleNormal="100" zoomScaleSheetLayoutView="80" workbookViewId="0">
      <selection activeCell="B198" sqref="B198"/>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923" t="s">
        <v>1799</v>
      </c>
      <c r="B1" s="924"/>
      <c r="C1" s="926" t="s">
        <v>1344</v>
      </c>
      <c r="D1" s="1004" t="s">
        <v>1801</v>
      </c>
      <c r="E1" s="1005" t="s">
        <v>1802</v>
      </c>
    </row>
    <row r="2" spans="1:5">
      <c r="A2" s="72" t="str">
        <f>'Data Sheet'!$C$25</f>
        <v xml:space="preserve">New York State Electric &amp; Gas Corporation </v>
      </c>
      <c r="B2" s="921"/>
      <c r="C2" s="918" t="s">
        <v>1136</v>
      </c>
      <c r="D2" s="951" t="s">
        <v>1804</v>
      </c>
      <c r="E2" s="996"/>
    </row>
    <row r="3" spans="1:5" ht="15" customHeight="1">
      <c r="A3" s="982"/>
      <c r="B3" s="921"/>
      <c r="C3" s="918" t="s">
        <v>1137</v>
      </c>
      <c r="D3" s="919" t="str">
        <f>'Data Sheet'!$C$40</f>
        <v xml:space="preserve"> </v>
      </c>
      <c r="E3" s="941" t="str">
        <f>'Data Sheet'!$C$38</f>
        <v>12/31/2017</v>
      </c>
    </row>
    <row r="4" spans="1:5" ht="15" customHeight="1">
      <c r="A4" s="548" t="s">
        <v>1939</v>
      </c>
      <c r="B4" s="549"/>
      <c r="C4" s="942"/>
      <c r="D4" s="942"/>
      <c r="E4" s="943"/>
    </row>
    <row r="5" spans="1:5" ht="15.75">
      <c r="A5" s="68"/>
      <c r="B5" s="17"/>
      <c r="C5" s="922"/>
      <c r="D5" s="922"/>
      <c r="E5" s="981"/>
    </row>
    <row r="6" spans="1:5">
      <c r="A6" s="72" t="s">
        <v>1940</v>
      </c>
      <c r="B6" s="17"/>
      <c r="C6" s="921" t="s">
        <v>1941</v>
      </c>
      <c r="D6" s="922"/>
      <c r="E6" s="981"/>
    </row>
    <row r="7" spans="1:5">
      <c r="A7" s="982" t="s">
        <v>1942</v>
      </c>
      <c r="B7" s="921"/>
      <c r="C7" s="921" t="s">
        <v>1943</v>
      </c>
      <c r="D7" s="921"/>
      <c r="E7" s="983"/>
    </row>
    <row r="8" spans="1:5">
      <c r="A8" s="982" t="s">
        <v>1944</v>
      </c>
      <c r="B8" s="921"/>
      <c r="C8" s="921" t="s">
        <v>1945</v>
      </c>
      <c r="D8" s="921"/>
      <c r="E8" s="983"/>
    </row>
    <row r="9" spans="1:5">
      <c r="A9" s="982" t="s">
        <v>3454</v>
      </c>
      <c r="B9" s="921"/>
      <c r="C9" s="921" t="s">
        <v>3455</v>
      </c>
      <c r="D9" s="921"/>
      <c r="E9" s="983"/>
    </row>
    <row r="10" spans="1:5">
      <c r="A10" s="982" t="s">
        <v>3456</v>
      </c>
      <c r="B10" s="921"/>
      <c r="C10" s="921" t="s">
        <v>3457</v>
      </c>
      <c r="D10" s="921"/>
      <c r="E10" s="983"/>
    </row>
    <row r="11" spans="1:5">
      <c r="A11" s="982" t="s">
        <v>3458</v>
      </c>
      <c r="B11" s="921"/>
      <c r="C11" s="921" t="s">
        <v>3459</v>
      </c>
      <c r="D11" s="921"/>
      <c r="E11" s="983"/>
    </row>
    <row r="12" spans="1:5">
      <c r="A12" s="982" t="s">
        <v>3460</v>
      </c>
      <c r="B12" s="921"/>
      <c r="C12" s="921" t="s">
        <v>3461</v>
      </c>
      <c r="D12" s="921"/>
      <c r="E12" s="983"/>
    </row>
    <row r="13" spans="1:5">
      <c r="A13" s="982" t="s">
        <v>3462</v>
      </c>
      <c r="B13" s="921"/>
      <c r="C13" s="921" t="s">
        <v>3463</v>
      </c>
      <c r="D13" s="921"/>
      <c r="E13" s="983"/>
    </row>
    <row r="14" spans="1:5">
      <c r="A14" s="982" t="s">
        <v>3464</v>
      </c>
      <c r="B14" s="921"/>
      <c r="C14" s="921" t="s">
        <v>3465</v>
      </c>
      <c r="D14" s="921"/>
      <c r="E14" s="983"/>
    </row>
    <row r="15" spans="1:5">
      <c r="A15" s="982" t="s">
        <v>3466</v>
      </c>
      <c r="B15" s="921"/>
      <c r="C15" s="921" t="s">
        <v>3467</v>
      </c>
      <c r="D15" s="921"/>
      <c r="E15" s="983"/>
    </row>
    <row r="16" spans="1:5">
      <c r="A16" s="982" t="s">
        <v>3468</v>
      </c>
      <c r="B16" s="921"/>
      <c r="C16" s="921" t="s">
        <v>3469</v>
      </c>
      <c r="D16" s="921"/>
      <c r="E16" s="983"/>
    </row>
    <row r="17" spans="1:5">
      <c r="A17" s="982" t="s">
        <v>3470</v>
      </c>
      <c r="B17" s="921"/>
      <c r="C17" s="921" t="s">
        <v>3471</v>
      </c>
      <c r="D17" s="921"/>
      <c r="E17" s="983"/>
    </row>
    <row r="18" spans="1:5">
      <c r="A18" s="982" t="s">
        <v>3472</v>
      </c>
      <c r="B18" s="921"/>
      <c r="C18" s="921" t="s">
        <v>3473</v>
      </c>
      <c r="D18" s="921"/>
      <c r="E18" s="983"/>
    </row>
    <row r="19" spans="1:5">
      <c r="A19" s="982" t="s">
        <v>3474</v>
      </c>
      <c r="B19" s="921"/>
      <c r="C19" s="921" t="s">
        <v>3475</v>
      </c>
      <c r="D19" s="921"/>
      <c r="E19" s="983"/>
    </row>
    <row r="20" spans="1:5">
      <c r="A20" s="982" t="s">
        <v>3476</v>
      </c>
      <c r="B20" s="921"/>
      <c r="C20" s="921" t="s">
        <v>3477</v>
      </c>
      <c r="D20" s="921"/>
      <c r="E20" s="983"/>
    </row>
    <row r="21" spans="1:5">
      <c r="A21" s="982"/>
      <c r="B21" s="921"/>
      <c r="C21" s="921"/>
      <c r="D21" s="921"/>
      <c r="E21" s="983"/>
    </row>
    <row r="22" spans="1:5">
      <c r="A22" s="944" t="s">
        <v>1728</v>
      </c>
      <c r="B22" s="1003" t="s">
        <v>1782</v>
      </c>
      <c r="C22" s="1003"/>
      <c r="D22" s="1003"/>
      <c r="E22" s="1006" t="s">
        <v>1838</v>
      </c>
    </row>
    <row r="23" spans="1:5">
      <c r="A23" s="955" t="s">
        <v>1731</v>
      </c>
      <c r="B23" s="998" t="s">
        <v>3021</v>
      </c>
      <c r="C23" s="998"/>
      <c r="D23" s="998"/>
      <c r="E23" s="1007" t="s">
        <v>3022</v>
      </c>
    </row>
    <row r="24" spans="1:5">
      <c r="A24" s="950">
        <v>1</v>
      </c>
      <c r="B24" s="965" t="s">
        <v>3478</v>
      </c>
      <c r="C24" s="921"/>
      <c r="D24" s="921"/>
      <c r="E24" s="996"/>
    </row>
    <row r="25" spans="1:5">
      <c r="A25" s="950">
        <v>2</v>
      </c>
      <c r="B25" s="3186" t="s">
        <v>4850</v>
      </c>
      <c r="C25" s="921"/>
      <c r="D25" s="921"/>
      <c r="E25" s="1008"/>
    </row>
    <row r="26" spans="1:5">
      <c r="A26" s="950">
        <v>3</v>
      </c>
      <c r="B26" s="921"/>
      <c r="C26" s="921"/>
      <c r="D26" s="921"/>
      <c r="E26" s="1008"/>
    </row>
    <row r="27" spans="1:5">
      <c r="A27" s="950">
        <v>4</v>
      </c>
      <c r="B27" s="921"/>
      <c r="C27" s="921"/>
      <c r="D27" s="921"/>
      <c r="E27" s="1008"/>
    </row>
    <row r="28" spans="1:5">
      <c r="A28" s="950">
        <v>5</v>
      </c>
      <c r="B28" s="921"/>
      <c r="C28" s="921"/>
      <c r="D28" s="921"/>
      <c r="E28" s="1008"/>
    </row>
    <row r="29" spans="1:5">
      <c r="A29" s="950">
        <v>6</v>
      </c>
      <c r="B29" s="921"/>
      <c r="C29" s="921"/>
      <c r="D29" s="921"/>
      <c r="E29" s="1008"/>
    </row>
    <row r="30" spans="1:5">
      <c r="A30" s="950">
        <v>7</v>
      </c>
      <c r="B30" s="921"/>
      <c r="C30" s="921"/>
      <c r="D30" s="921"/>
      <c r="E30" s="1008"/>
    </row>
    <row r="31" spans="1:5">
      <c r="A31" s="950">
        <v>8</v>
      </c>
      <c r="B31" s="921"/>
      <c r="C31" s="921"/>
      <c r="D31" s="921"/>
      <c r="E31" s="1008"/>
    </row>
    <row r="32" spans="1:5">
      <c r="A32" s="950">
        <v>9</v>
      </c>
      <c r="B32" s="921"/>
      <c r="C32" s="921"/>
      <c r="D32" s="921"/>
      <c r="E32" s="1008"/>
    </row>
    <row r="33" spans="1:5" ht="15.75" thickBot="1">
      <c r="A33" s="950">
        <v>10</v>
      </c>
      <c r="B33" s="921"/>
      <c r="C33" s="966" t="s">
        <v>2331</v>
      </c>
      <c r="D33" s="921"/>
      <c r="E33" s="1009">
        <f>SUM(E25:E32)</f>
        <v>0</v>
      </c>
    </row>
    <row r="34" spans="1:5" ht="15.75" thickTop="1">
      <c r="A34" s="950">
        <v>11</v>
      </c>
      <c r="B34" s="965" t="s">
        <v>3479</v>
      </c>
      <c r="C34" s="921"/>
      <c r="D34" s="921"/>
      <c r="E34" s="996"/>
    </row>
    <row r="35" spans="1:5">
      <c r="A35" s="950">
        <v>12</v>
      </c>
      <c r="B35" s="921"/>
      <c r="C35" s="921"/>
      <c r="D35" s="921"/>
      <c r="E35" s="1010"/>
    </row>
    <row r="36" spans="1:5">
      <c r="A36" s="950">
        <v>13</v>
      </c>
      <c r="B36" s="921" t="s">
        <v>5658</v>
      </c>
      <c r="C36" s="921"/>
      <c r="D36" s="921"/>
      <c r="E36" s="1008">
        <v>1001840</v>
      </c>
    </row>
    <row r="37" spans="1:5">
      <c r="A37" s="950">
        <v>14</v>
      </c>
      <c r="B37" s="921" t="s">
        <v>5659</v>
      </c>
      <c r="C37" s="921"/>
      <c r="D37" s="921"/>
      <c r="E37" s="1008">
        <v>0</v>
      </c>
    </row>
    <row r="38" spans="1:5">
      <c r="A38" s="950">
        <v>15</v>
      </c>
      <c r="B38" s="921" t="s">
        <v>5660</v>
      </c>
      <c r="C38" s="921"/>
      <c r="D38" s="921"/>
      <c r="E38" s="1008">
        <v>48820</v>
      </c>
    </row>
    <row r="39" spans="1:5">
      <c r="A39" s="950">
        <v>16</v>
      </c>
      <c r="B39" s="921" t="s">
        <v>2330</v>
      </c>
      <c r="C39" s="921"/>
      <c r="D39" s="921"/>
      <c r="E39" s="1008">
        <v>17004</v>
      </c>
    </row>
    <row r="40" spans="1:5">
      <c r="A40" s="950">
        <v>17</v>
      </c>
      <c r="B40" s="921"/>
      <c r="C40" s="921"/>
      <c r="D40" s="921"/>
      <c r="E40" s="1008"/>
    </row>
    <row r="41" spans="1:5">
      <c r="A41" s="950">
        <v>18</v>
      </c>
      <c r="B41" s="921"/>
      <c r="C41" s="921"/>
      <c r="D41" s="921"/>
      <c r="E41" s="1008"/>
    </row>
    <row r="42" spans="1:5">
      <c r="A42" s="950">
        <v>19</v>
      </c>
      <c r="B42" s="921"/>
      <c r="C42" s="921"/>
      <c r="D42" s="921"/>
      <c r="E42" s="1008"/>
    </row>
    <row r="43" spans="1:5">
      <c r="A43" s="950">
        <v>20</v>
      </c>
      <c r="B43" s="921"/>
      <c r="C43" s="921"/>
      <c r="D43" s="921"/>
      <c r="E43" s="1008"/>
    </row>
    <row r="44" spans="1:5">
      <c r="A44" s="950">
        <v>21</v>
      </c>
      <c r="B44" s="921"/>
      <c r="C44" s="921"/>
      <c r="D44" s="921"/>
      <c r="E44" s="1008"/>
    </row>
    <row r="45" spans="1:5">
      <c r="A45" s="950">
        <v>22</v>
      </c>
      <c r="B45" s="921"/>
      <c r="C45" s="921"/>
      <c r="D45" s="921"/>
      <c r="E45" s="1008"/>
    </row>
    <row r="46" spans="1:5">
      <c r="A46" s="950">
        <v>23</v>
      </c>
      <c r="B46" s="921"/>
      <c r="C46" s="921"/>
      <c r="D46" s="921"/>
      <c r="E46" s="1008"/>
    </row>
    <row r="47" spans="1:5">
      <c r="A47" s="950">
        <v>24</v>
      </c>
      <c r="B47" s="921"/>
      <c r="C47" s="921"/>
      <c r="D47" s="921"/>
      <c r="E47" s="1008"/>
    </row>
    <row r="48" spans="1:5">
      <c r="A48" s="950">
        <v>25</v>
      </c>
      <c r="B48" s="921"/>
      <c r="C48" s="921"/>
      <c r="D48" s="921"/>
      <c r="E48" s="1008"/>
    </row>
    <row r="49" spans="1:5">
      <c r="A49" s="950">
        <v>26</v>
      </c>
      <c r="B49" s="921"/>
      <c r="C49" s="921"/>
      <c r="D49" s="921"/>
      <c r="E49" s="1008"/>
    </row>
    <row r="50" spans="1:5">
      <c r="A50" s="950">
        <v>27</v>
      </c>
      <c r="B50" s="921"/>
      <c r="C50" s="921"/>
      <c r="D50" s="921"/>
      <c r="E50" s="1008"/>
    </row>
    <row r="51" spans="1:5">
      <c r="A51" s="950">
        <v>28</v>
      </c>
      <c r="B51" s="921"/>
      <c r="C51" s="921"/>
      <c r="D51" s="921"/>
      <c r="E51" s="1008"/>
    </row>
    <row r="52" spans="1:5">
      <c r="A52" s="950">
        <v>29</v>
      </c>
      <c r="B52" s="921"/>
      <c r="C52" s="921"/>
      <c r="D52" s="921"/>
      <c r="E52" s="1008"/>
    </row>
    <row r="53" spans="1:5">
      <c r="A53" s="950">
        <v>30</v>
      </c>
      <c r="B53" s="921"/>
      <c r="C53" s="921"/>
      <c r="D53" s="921"/>
      <c r="E53" s="1008"/>
    </row>
    <row r="54" spans="1:5">
      <c r="A54" s="950">
        <v>31</v>
      </c>
      <c r="B54" s="921"/>
      <c r="C54" s="921"/>
      <c r="D54" s="921"/>
      <c r="E54" s="1008"/>
    </row>
    <row r="55" spans="1:5">
      <c r="A55" s="950">
        <v>32</v>
      </c>
      <c r="B55" s="921"/>
      <c r="C55" s="921"/>
      <c r="D55" s="921"/>
      <c r="E55" s="1008"/>
    </row>
    <row r="56" spans="1:5">
      <c r="A56" s="950">
        <v>33</v>
      </c>
      <c r="B56" s="921"/>
      <c r="C56" s="921"/>
      <c r="D56" s="921"/>
      <c r="E56" s="1008"/>
    </row>
    <row r="57" spans="1:5">
      <c r="A57" s="950">
        <v>34</v>
      </c>
      <c r="B57" s="921"/>
      <c r="C57" s="921"/>
      <c r="D57" s="921"/>
      <c r="E57" s="1008"/>
    </row>
    <row r="58" spans="1:5">
      <c r="A58" s="950">
        <v>35</v>
      </c>
      <c r="B58" s="921"/>
      <c r="C58" s="921"/>
      <c r="D58" s="921"/>
      <c r="E58" s="1008"/>
    </row>
    <row r="59" spans="1:5">
      <c r="A59" s="950">
        <v>36</v>
      </c>
      <c r="B59" s="921"/>
      <c r="C59" s="921"/>
      <c r="D59" s="921"/>
      <c r="E59" s="1008"/>
    </row>
    <row r="60" spans="1:5">
      <c r="A60" s="950">
        <v>37</v>
      </c>
      <c r="B60" s="921"/>
      <c r="C60" s="921"/>
      <c r="D60" s="921"/>
      <c r="E60" s="1008"/>
    </row>
    <row r="61" spans="1:5">
      <c r="A61" s="950">
        <v>38</v>
      </c>
      <c r="B61" s="921"/>
      <c r="C61" s="921"/>
      <c r="D61" s="921"/>
      <c r="E61" s="1008"/>
    </row>
    <row r="62" spans="1:5">
      <c r="A62" s="950">
        <v>39</v>
      </c>
      <c r="B62" s="921"/>
      <c r="C62" s="921"/>
      <c r="D62" s="921"/>
      <c r="E62" s="1008"/>
    </row>
    <row r="63" spans="1:5">
      <c r="A63" s="950">
        <v>40</v>
      </c>
      <c r="B63" s="921"/>
      <c r="C63" s="921"/>
      <c r="D63" s="921"/>
      <c r="E63" s="1008"/>
    </row>
    <row r="64" spans="1:5" ht="15.75" thickBot="1">
      <c r="A64" s="984">
        <v>41</v>
      </c>
      <c r="B64" s="973"/>
      <c r="C64" s="1011" t="s">
        <v>2331</v>
      </c>
      <c r="D64" s="973"/>
      <c r="E64" s="1012">
        <f>SUM(E35:E63)</f>
        <v>1067664</v>
      </c>
    </row>
    <row r="65" spans="1:5">
      <c r="A65" s="921" t="s">
        <v>3480</v>
      </c>
      <c r="B65" s="921"/>
      <c r="C65" s="921"/>
      <c r="D65" s="921"/>
      <c r="E65" s="977" t="s">
        <v>3481</v>
      </c>
    </row>
    <row r="66" spans="1:5">
      <c r="A66" s="922" t="s">
        <v>3482</v>
      </c>
      <c r="B66" s="922"/>
      <c r="C66" s="922"/>
      <c r="D66" s="922"/>
      <c r="E66" s="922"/>
    </row>
    <row r="68" spans="1:5" ht="18">
      <c r="A68" s="406" t="s">
        <v>419</v>
      </c>
      <c r="B68" s="922"/>
      <c r="C68" s="922"/>
      <c r="D68" s="922"/>
      <c r="E68" s="922"/>
    </row>
    <row r="70" spans="1:5" ht="16.5" thickBot="1">
      <c r="A70" s="989" t="str">
        <f>'Data Sheet'!$C$25</f>
        <v xml:space="preserve">New York State Electric &amp; Gas Corporation </v>
      </c>
      <c r="B70" s="921"/>
      <c r="C70" s="921"/>
      <c r="D70" s="978" t="str">
        <f>'Data Sheet'!$C$40</f>
        <v xml:space="preserve"> </v>
      </c>
      <c r="E70" t="str">
        <f>'Data Sheet'!$C$38</f>
        <v>12/31/2017</v>
      </c>
    </row>
    <row r="71" spans="1:5">
      <c r="A71" s="923"/>
      <c r="B71" s="924"/>
      <c r="C71" s="924"/>
      <c r="D71" s="924"/>
      <c r="E71" s="979"/>
    </row>
    <row r="72" spans="1:5" ht="15.75">
      <c r="A72" s="68" t="s">
        <v>1939</v>
      </c>
      <c r="B72" s="71"/>
      <c r="C72" s="922"/>
      <c r="D72" s="922"/>
      <c r="E72" s="981"/>
    </row>
    <row r="73" spans="1:5">
      <c r="A73" s="982"/>
      <c r="B73" s="921"/>
      <c r="C73" s="921"/>
      <c r="D73" s="921"/>
      <c r="E73" s="983"/>
    </row>
    <row r="74" spans="1:5">
      <c r="A74" s="944" t="s">
        <v>1728</v>
      </c>
      <c r="B74" s="1003" t="s">
        <v>1782</v>
      </c>
      <c r="C74" s="1003"/>
      <c r="D74" s="1003"/>
      <c r="E74" s="1006" t="s">
        <v>1838</v>
      </c>
    </row>
    <row r="75" spans="1:5">
      <c r="A75" s="955" t="s">
        <v>1731</v>
      </c>
      <c r="B75" s="998" t="s">
        <v>3021</v>
      </c>
      <c r="C75" s="998"/>
      <c r="D75" s="998"/>
      <c r="E75" s="1007" t="s">
        <v>3022</v>
      </c>
    </row>
    <row r="76" spans="1:5">
      <c r="A76" s="950">
        <v>1</v>
      </c>
      <c r="B76" s="965" t="s">
        <v>3483</v>
      </c>
      <c r="C76" s="921"/>
      <c r="D76" s="921"/>
      <c r="E76" s="996"/>
    </row>
    <row r="77" spans="1:5">
      <c r="A77" s="950">
        <v>2</v>
      </c>
      <c r="B77" s="921"/>
      <c r="C77" s="921"/>
      <c r="D77" s="921"/>
      <c r="E77" s="1010"/>
    </row>
    <row r="78" spans="1:5">
      <c r="A78" s="950">
        <v>3</v>
      </c>
      <c r="B78" s="17" t="s">
        <v>4850</v>
      </c>
      <c r="C78" s="921"/>
      <c r="D78" s="921"/>
      <c r="E78" s="1008"/>
    </row>
    <row r="79" spans="1:5">
      <c r="A79" s="950">
        <v>4</v>
      </c>
      <c r="B79" s="921"/>
      <c r="C79" s="921"/>
      <c r="D79" s="921"/>
      <c r="E79" s="1008"/>
    </row>
    <row r="80" spans="1:5">
      <c r="A80" s="950">
        <v>5</v>
      </c>
      <c r="B80" s="921"/>
      <c r="C80" s="921"/>
      <c r="D80" s="921"/>
      <c r="E80" s="1008"/>
    </row>
    <row r="81" spans="1:5">
      <c r="A81" s="950">
        <v>6</v>
      </c>
      <c r="B81" s="921"/>
      <c r="C81" s="921"/>
      <c r="D81" s="921"/>
      <c r="E81" s="1008"/>
    </row>
    <row r="82" spans="1:5" ht="15.75" thickBot="1">
      <c r="A82" s="950">
        <v>7</v>
      </c>
      <c r="B82" s="921"/>
      <c r="C82" s="966" t="s">
        <v>2331</v>
      </c>
      <c r="D82" s="921"/>
      <c r="E82" s="1009">
        <f>SUM(E77:E81)</f>
        <v>0</v>
      </c>
    </row>
    <row r="83" spans="1:5" ht="15.75" thickTop="1">
      <c r="A83" s="950">
        <v>8</v>
      </c>
      <c r="B83" s="965" t="s">
        <v>3484</v>
      </c>
      <c r="C83" s="921"/>
      <c r="D83" s="921"/>
      <c r="E83" s="996"/>
    </row>
    <row r="84" spans="1:5">
      <c r="A84" s="950">
        <v>9</v>
      </c>
      <c r="B84" s="921"/>
      <c r="C84" s="921"/>
      <c r="D84" s="921"/>
      <c r="E84" s="1010"/>
    </row>
    <row r="85" spans="1:5">
      <c r="A85" s="950">
        <v>10</v>
      </c>
      <c r="B85" s="921" t="s">
        <v>5661</v>
      </c>
      <c r="C85" s="921"/>
      <c r="D85" s="921"/>
      <c r="E85" s="1008">
        <v>10000</v>
      </c>
    </row>
    <row r="86" spans="1:5">
      <c r="A86" s="950">
        <v>11</v>
      </c>
      <c r="B86" s="921" t="s">
        <v>5662</v>
      </c>
      <c r="C86" s="921"/>
      <c r="D86" s="921"/>
      <c r="E86" s="1008">
        <v>-100000</v>
      </c>
    </row>
    <row r="87" spans="1:5">
      <c r="A87" s="950">
        <v>12</v>
      </c>
      <c r="B87" s="921" t="s">
        <v>2330</v>
      </c>
      <c r="C87" s="921"/>
      <c r="D87" s="921"/>
      <c r="E87" s="1008">
        <v>123</v>
      </c>
    </row>
    <row r="88" spans="1:5">
      <c r="A88" s="950">
        <v>13</v>
      </c>
      <c r="B88" s="921"/>
      <c r="C88" s="921"/>
      <c r="D88" s="921"/>
      <c r="E88" s="1008"/>
    </row>
    <row r="89" spans="1:5">
      <c r="A89" s="950">
        <v>14</v>
      </c>
      <c r="B89" s="921"/>
      <c r="C89" s="921"/>
      <c r="D89" s="921"/>
      <c r="E89" s="1008"/>
    </row>
    <row r="90" spans="1:5" ht="15.75" thickBot="1">
      <c r="A90" s="950">
        <v>15</v>
      </c>
      <c r="B90" s="921"/>
      <c r="C90" s="966" t="s">
        <v>2331</v>
      </c>
      <c r="D90" s="921"/>
      <c r="E90" s="1009">
        <f>SUM(E84:E89)</f>
        <v>-89877</v>
      </c>
    </row>
    <row r="91" spans="1:5" ht="15.75" thickTop="1">
      <c r="A91" s="950">
        <v>16</v>
      </c>
      <c r="B91" s="965" t="s">
        <v>3485</v>
      </c>
      <c r="C91" s="921"/>
      <c r="D91" s="921"/>
      <c r="E91" s="996"/>
    </row>
    <row r="92" spans="1:5">
      <c r="A92" s="950">
        <v>17</v>
      </c>
      <c r="B92" s="921"/>
      <c r="C92" s="921"/>
      <c r="D92" s="921"/>
      <c r="E92" s="1010"/>
    </row>
    <row r="93" spans="1:5">
      <c r="A93" s="950">
        <v>18</v>
      </c>
      <c r="B93" s="921" t="s">
        <v>5663</v>
      </c>
      <c r="C93" s="921"/>
      <c r="D93" s="921"/>
      <c r="E93" s="1008">
        <v>5000</v>
      </c>
    </row>
    <row r="94" spans="1:5">
      <c r="A94" s="950">
        <v>19</v>
      </c>
      <c r="B94" s="921" t="s">
        <v>5664</v>
      </c>
      <c r="C94" s="921"/>
      <c r="D94" s="921"/>
      <c r="E94" s="1008">
        <v>72770</v>
      </c>
    </row>
    <row r="95" spans="1:5">
      <c r="A95" s="950">
        <v>20</v>
      </c>
      <c r="B95" s="921" t="s">
        <v>2330</v>
      </c>
      <c r="C95" s="921"/>
      <c r="D95" s="921"/>
      <c r="E95" s="1008">
        <v>62427</v>
      </c>
    </row>
    <row r="96" spans="1:5">
      <c r="A96" s="950">
        <v>21</v>
      </c>
      <c r="B96" s="921"/>
      <c r="C96" s="921"/>
      <c r="D96" s="921"/>
      <c r="E96" s="1008"/>
    </row>
    <row r="97" spans="1:5">
      <c r="A97" s="950">
        <v>22</v>
      </c>
      <c r="B97" s="921"/>
      <c r="C97" s="921"/>
      <c r="D97" s="921"/>
      <c r="E97" s="1008"/>
    </row>
    <row r="98" spans="1:5">
      <c r="A98" s="950">
        <v>23</v>
      </c>
      <c r="B98" s="921"/>
      <c r="C98" s="921"/>
      <c r="D98" s="921"/>
      <c r="E98" s="1008"/>
    </row>
    <row r="99" spans="1:5">
      <c r="A99" s="950">
        <v>24</v>
      </c>
      <c r="B99" s="921"/>
      <c r="C99" s="921"/>
      <c r="D99" s="921"/>
      <c r="E99" s="1008"/>
    </row>
    <row r="100" spans="1:5">
      <c r="A100" s="950">
        <v>25</v>
      </c>
      <c r="B100" s="921"/>
      <c r="C100" s="921"/>
      <c r="D100" s="921"/>
      <c r="E100" s="1008"/>
    </row>
    <row r="101" spans="1:5">
      <c r="A101" s="950">
        <v>26</v>
      </c>
      <c r="B101" s="921"/>
      <c r="C101" s="921"/>
      <c r="D101" s="921"/>
      <c r="E101" s="1008"/>
    </row>
    <row r="102" spans="1:5">
      <c r="A102" s="950">
        <v>27</v>
      </c>
      <c r="B102" s="921"/>
      <c r="C102" s="921"/>
      <c r="D102" s="921"/>
      <c r="E102" s="1008"/>
    </row>
    <row r="103" spans="1:5">
      <c r="A103" s="950">
        <v>28</v>
      </c>
      <c r="B103" s="921"/>
      <c r="C103" s="921"/>
      <c r="D103" s="921"/>
      <c r="E103" s="1008"/>
    </row>
    <row r="104" spans="1:5">
      <c r="A104" s="950">
        <v>29</v>
      </c>
      <c r="B104" s="921"/>
      <c r="C104" s="921"/>
      <c r="D104" s="921"/>
      <c r="E104" s="1008"/>
    </row>
    <row r="105" spans="1:5">
      <c r="A105" s="950">
        <v>30</v>
      </c>
      <c r="B105" s="921"/>
      <c r="C105" s="921"/>
      <c r="D105" s="921"/>
      <c r="E105" s="1008"/>
    </row>
    <row r="106" spans="1:5">
      <c r="A106" s="950">
        <v>31</v>
      </c>
      <c r="B106" s="921"/>
      <c r="C106" s="921"/>
      <c r="D106" s="921"/>
      <c r="E106" s="1008"/>
    </row>
    <row r="107" spans="1:5">
      <c r="A107" s="950">
        <v>32</v>
      </c>
      <c r="B107" s="921"/>
      <c r="C107" s="921"/>
      <c r="D107" s="921"/>
      <c r="E107" s="1008"/>
    </row>
    <row r="108" spans="1:5">
      <c r="A108" s="950">
        <v>33</v>
      </c>
      <c r="B108" s="921"/>
      <c r="C108" s="921"/>
      <c r="D108" s="921"/>
      <c r="E108" s="1008"/>
    </row>
    <row r="109" spans="1:5">
      <c r="A109" s="950">
        <v>34</v>
      </c>
      <c r="B109" s="921"/>
      <c r="C109" s="921"/>
      <c r="D109" s="921"/>
      <c r="E109" s="1008"/>
    </row>
    <row r="110" spans="1:5">
      <c r="A110" s="950">
        <v>35</v>
      </c>
      <c r="B110" s="921"/>
      <c r="C110" s="921"/>
      <c r="D110" s="921"/>
      <c r="E110" s="1008"/>
    </row>
    <row r="111" spans="1:5">
      <c r="A111" s="950">
        <v>36</v>
      </c>
      <c r="B111" s="921"/>
      <c r="C111" s="921"/>
      <c r="D111" s="921"/>
      <c r="E111" s="1008"/>
    </row>
    <row r="112" spans="1:5">
      <c r="A112" s="950">
        <v>37</v>
      </c>
      <c r="B112" s="921"/>
      <c r="C112" s="921"/>
      <c r="D112" s="921"/>
      <c r="E112" s="1008"/>
    </row>
    <row r="113" spans="1:5">
      <c r="A113" s="950">
        <v>38</v>
      </c>
      <c r="B113" s="921"/>
      <c r="C113" s="921"/>
      <c r="D113" s="921"/>
      <c r="E113" s="1008"/>
    </row>
    <row r="114" spans="1:5">
      <c r="A114" s="950">
        <v>39</v>
      </c>
      <c r="B114" s="921"/>
      <c r="C114" s="921"/>
      <c r="D114" s="921"/>
      <c r="E114" s="1008"/>
    </row>
    <row r="115" spans="1:5">
      <c r="A115" s="950">
        <v>40</v>
      </c>
      <c r="B115" s="921"/>
      <c r="C115" s="921"/>
      <c r="D115" s="921"/>
      <c r="E115" s="1008"/>
    </row>
    <row r="116" spans="1:5">
      <c r="A116" s="950">
        <v>41</v>
      </c>
      <c r="B116" s="921"/>
      <c r="C116" s="921"/>
      <c r="D116" s="921"/>
      <c r="E116" s="1008"/>
    </row>
    <row r="117" spans="1:5">
      <c r="A117" s="950">
        <v>42</v>
      </c>
      <c r="B117" s="921"/>
      <c r="C117" s="921"/>
      <c r="D117" s="921"/>
      <c r="E117" s="1008"/>
    </row>
    <row r="118" spans="1:5">
      <c r="A118" s="950">
        <v>43</v>
      </c>
      <c r="B118" s="921"/>
      <c r="C118" s="921"/>
      <c r="D118" s="921"/>
      <c r="E118" s="1008"/>
    </row>
    <row r="119" spans="1:5">
      <c r="A119" s="950">
        <v>44</v>
      </c>
      <c r="B119" s="921"/>
      <c r="C119" s="921"/>
      <c r="D119" s="921"/>
      <c r="E119" s="1008"/>
    </row>
    <row r="120" spans="1:5">
      <c r="A120" s="950">
        <v>45</v>
      </c>
      <c r="B120" s="921"/>
      <c r="C120" s="921"/>
      <c r="D120" s="921"/>
      <c r="E120" s="1008"/>
    </row>
    <row r="121" spans="1:5">
      <c r="A121" s="950">
        <v>46</v>
      </c>
      <c r="B121" s="921"/>
      <c r="C121" s="921"/>
      <c r="D121" s="921"/>
      <c r="E121" s="1008"/>
    </row>
    <row r="122" spans="1:5">
      <c r="A122" s="950">
        <v>47</v>
      </c>
      <c r="B122" s="921"/>
      <c r="C122" s="921"/>
      <c r="D122" s="921"/>
      <c r="E122" s="1008"/>
    </row>
    <row r="123" spans="1:5">
      <c r="A123" s="950">
        <v>48</v>
      </c>
      <c r="B123" s="921"/>
      <c r="C123" s="921"/>
      <c r="D123" s="921"/>
      <c r="E123" s="1008"/>
    </row>
    <row r="124" spans="1:5">
      <c r="A124" s="950">
        <v>49</v>
      </c>
      <c r="B124" s="921"/>
      <c r="C124" s="921"/>
      <c r="D124" s="921"/>
      <c r="E124" s="1008"/>
    </row>
    <row r="125" spans="1:5">
      <c r="A125" s="950">
        <v>50</v>
      </c>
      <c r="B125" s="921"/>
      <c r="C125" s="921"/>
      <c r="D125" s="921"/>
      <c r="E125" s="1008"/>
    </row>
    <row r="126" spans="1:5">
      <c r="A126" s="950">
        <v>51</v>
      </c>
      <c r="B126" s="921"/>
      <c r="C126" s="921"/>
      <c r="D126" s="921"/>
      <c r="E126" s="1008"/>
    </row>
    <row r="127" spans="1:5" ht="15.75" thickBot="1">
      <c r="A127" s="984">
        <v>52</v>
      </c>
      <c r="B127" s="973"/>
      <c r="C127" s="1011" t="s">
        <v>2331</v>
      </c>
      <c r="D127" s="973"/>
      <c r="E127" s="1012">
        <f>SUM(E92:E126)</f>
        <v>140197</v>
      </c>
    </row>
    <row r="128" spans="1:5">
      <c r="A128" t="str">
        <f>A65</f>
        <v>FERC FORM NO. 1 (ED. 12-87) NYPSC Modified-96</v>
      </c>
    </row>
    <row r="129" spans="1:7">
      <c r="A129" s="922" t="s">
        <v>3486</v>
      </c>
      <c r="B129" s="922"/>
      <c r="C129" s="922"/>
      <c r="D129" s="922"/>
      <c r="E129" s="922"/>
    </row>
    <row r="130" spans="1:7" ht="16.5" thickBot="1">
      <c r="A130" s="989" t="str">
        <f>'Data Sheet'!$C$25</f>
        <v xml:space="preserve">New York State Electric &amp; Gas Corporation </v>
      </c>
      <c r="B130" s="922"/>
      <c r="C130" s="922"/>
      <c r="D130" s="978" t="str">
        <f>'Data Sheet'!$C$40</f>
        <v xml:space="preserve"> </v>
      </c>
      <c r="E130" t="str">
        <f>'Data Sheet'!$C$38</f>
        <v>12/31/2017</v>
      </c>
    </row>
    <row r="131" spans="1:7">
      <c r="A131" s="923"/>
      <c r="B131" s="924"/>
      <c r="C131" s="924"/>
      <c r="D131" s="924"/>
      <c r="E131" s="979"/>
    </row>
    <row r="132" spans="1:7" ht="15.75">
      <c r="A132" s="68" t="s">
        <v>1939</v>
      </c>
      <c r="B132" s="71"/>
      <c r="C132" s="922"/>
      <c r="D132" s="922"/>
      <c r="E132" s="981"/>
    </row>
    <row r="133" spans="1:7">
      <c r="A133" s="982"/>
      <c r="B133" s="921"/>
      <c r="C133" s="921"/>
      <c r="D133" s="921"/>
      <c r="E133" s="983"/>
    </row>
    <row r="134" spans="1:7">
      <c r="A134" s="944" t="s">
        <v>1728</v>
      </c>
      <c r="B134" s="1003" t="s">
        <v>1782</v>
      </c>
      <c r="C134" s="1003"/>
      <c r="D134" s="1003"/>
      <c r="E134" s="1006" t="s">
        <v>1838</v>
      </c>
    </row>
    <row r="135" spans="1:7">
      <c r="A135" s="955" t="s">
        <v>1731</v>
      </c>
      <c r="B135" s="998" t="s">
        <v>3021</v>
      </c>
      <c r="C135" s="998"/>
      <c r="D135" s="998"/>
      <c r="E135" s="1007" t="s">
        <v>3022</v>
      </c>
    </row>
    <row r="136" spans="1:7">
      <c r="A136" s="950">
        <v>1</v>
      </c>
      <c r="B136" s="965" t="s">
        <v>3487</v>
      </c>
      <c r="C136" s="921"/>
      <c r="D136" s="921"/>
      <c r="E136" s="996"/>
    </row>
    <row r="137" spans="1:7">
      <c r="A137" s="950">
        <v>2</v>
      </c>
      <c r="B137" s="921"/>
      <c r="C137" s="921"/>
      <c r="D137" s="921"/>
      <c r="E137" s="1010"/>
    </row>
    <row r="138" spans="1:7">
      <c r="A138" s="950">
        <v>3</v>
      </c>
      <c r="B138" s="921" t="s">
        <v>5665</v>
      </c>
      <c r="C138" s="921"/>
      <c r="D138" s="921"/>
      <c r="E138" s="1008">
        <v>7009</v>
      </c>
    </row>
    <row r="139" spans="1:7">
      <c r="A139" s="950">
        <v>4</v>
      </c>
      <c r="B139" s="17" t="s">
        <v>2330</v>
      </c>
      <c r="C139" s="921"/>
      <c r="D139" s="921"/>
      <c r="E139" s="1008">
        <v>1194.6199999999999</v>
      </c>
    </row>
    <row r="140" spans="1:7">
      <c r="A140" s="950">
        <v>5</v>
      </c>
      <c r="B140" s="921"/>
      <c r="C140" s="921"/>
      <c r="D140" s="921"/>
      <c r="E140" s="1008"/>
    </row>
    <row r="141" spans="1:7">
      <c r="A141" s="950">
        <v>6</v>
      </c>
      <c r="B141" s="921"/>
      <c r="C141" s="921"/>
      <c r="D141" s="921"/>
      <c r="E141" s="1008"/>
    </row>
    <row r="142" spans="1:7">
      <c r="A142" s="950">
        <v>7</v>
      </c>
      <c r="B142" s="921"/>
      <c r="C142" s="921"/>
      <c r="D142" s="921"/>
      <c r="E142" s="1008"/>
    </row>
    <row r="143" spans="1:7">
      <c r="A143" s="950">
        <v>8</v>
      </c>
      <c r="B143" s="965"/>
      <c r="C143" s="921"/>
      <c r="D143" s="921"/>
      <c r="E143" s="1008"/>
    </row>
    <row r="144" spans="1:7">
      <c r="A144" s="950">
        <v>9</v>
      </c>
      <c r="B144" s="921"/>
      <c r="C144" s="921"/>
      <c r="D144" s="921"/>
      <c r="E144" s="1008"/>
      <c r="G144" s="3261"/>
    </row>
    <row r="145" spans="1:7">
      <c r="A145" s="950">
        <v>10</v>
      </c>
      <c r="B145" s="921"/>
      <c r="C145" s="921"/>
      <c r="D145" s="921"/>
      <c r="E145" s="1008"/>
    </row>
    <row r="146" spans="1:7">
      <c r="A146" s="950">
        <v>11</v>
      </c>
      <c r="B146" s="921"/>
      <c r="C146" s="921"/>
      <c r="D146" s="921"/>
      <c r="E146" s="1008"/>
    </row>
    <row r="147" spans="1:7">
      <c r="A147" s="950">
        <v>12</v>
      </c>
      <c r="B147" s="921"/>
      <c r="C147" s="921"/>
      <c r="D147" s="921"/>
      <c r="E147" s="1008"/>
    </row>
    <row r="148" spans="1:7">
      <c r="A148" s="950">
        <v>13</v>
      </c>
      <c r="B148" s="921"/>
      <c r="C148" s="921"/>
      <c r="D148" s="921"/>
      <c r="E148" s="1008"/>
    </row>
    <row r="149" spans="1:7">
      <c r="A149" s="950">
        <v>14</v>
      </c>
      <c r="B149" s="921"/>
      <c r="C149" s="921"/>
      <c r="D149" s="921"/>
      <c r="E149" s="1008"/>
    </row>
    <row r="150" spans="1:7" ht="15.75" thickBot="1">
      <c r="A150" s="950">
        <v>15</v>
      </c>
      <c r="B150" s="921"/>
      <c r="C150" s="966" t="s">
        <v>2331</v>
      </c>
      <c r="D150" s="921"/>
      <c r="E150" s="1009">
        <f>SUM(E137:E149)</f>
        <v>8203.619999999999</v>
      </c>
    </row>
    <row r="151" spans="1:7" ht="15.75" thickTop="1">
      <c r="A151" s="950">
        <v>16</v>
      </c>
      <c r="B151" s="965" t="s">
        <v>3488</v>
      </c>
      <c r="C151" s="921"/>
      <c r="D151" s="921"/>
      <c r="E151" s="996"/>
    </row>
    <row r="152" spans="1:7">
      <c r="A152" s="950">
        <v>17</v>
      </c>
      <c r="B152" s="921" t="s">
        <v>5666</v>
      </c>
      <c r="C152" s="921"/>
      <c r="D152" s="921"/>
      <c r="E152" s="1010">
        <v>804893</v>
      </c>
      <c r="G152" s="3261"/>
    </row>
    <row r="153" spans="1:7">
      <c r="A153" s="950">
        <v>18</v>
      </c>
      <c r="B153" s="921"/>
      <c r="C153" s="921"/>
      <c r="D153" s="921"/>
      <c r="E153" s="1008"/>
    </row>
    <row r="154" spans="1:7">
      <c r="A154" s="950">
        <v>19</v>
      </c>
      <c r="B154" s="921"/>
      <c r="C154" s="921"/>
      <c r="D154" s="921"/>
      <c r="E154" s="1008"/>
    </row>
    <row r="155" spans="1:7">
      <c r="A155" s="950">
        <v>20</v>
      </c>
      <c r="B155" s="921"/>
      <c r="C155" s="921"/>
      <c r="D155" s="921"/>
      <c r="E155" s="1008"/>
    </row>
    <row r="156" spans="1:7">
      <c r="A156" s="950">
        <v>21</v>
      </c>
      <c r="B156" s="921"/>
      <c r="C156" s="921"/>
      <c r="D156" s="921"/>
      <c r="E156" s="1008"/>
    </row>
    <row r="157" spans="1:7">
      <c r="A157" s="950">
        <v>22</v>
      </c>
      <c r="B157" s="921"/>
      <c r="C157" s="921"/>
      <c r="D157" s="921"/>
      <c r="E157" s="1008"/>
    </row>
    <row r="158" spans="1:7">
      <c r="A158" s="950">
        <v>23</v>
      </c>
      <c r="B158" s="921"/>
      <c r="C158" s="921"/>
      <c r="D158" s="921"/>
      <c r="E158" s="1008"/>
    </row>
    <row r="159" spans="1:7">
      <c r="A159" s="950">
        <v>24</v>
      </c>
      <c r="B159" s="921"/>
      <c r="C159" s="921"/>
      <c r="D159" s="921"/>
      <c r="E159" s="1008"/>
    </row>
    <row r="160" spans="1:7">
      <c r="A160" s="950">
        <v>25</v>
      </c>
      <c r="B160" s="921"/>
      <c r="C160" s="921"/>
      <c r="D160" s="921"/>
      <c r="E160" s="1008"/>
    </row>
    <row r="161" spans="1:7" ht="15.75" thickBot="1">
      <c r="A161" s="950">
        <v>26</v>
      </c>
      <c r="B161" s="921"/>
      <c r="C161" s="966" t="s">
        <v>2331</v>
      </c>
      <c r="D161" s="921"/>
      <c r="E161" s="1009">
        <f>SUM(E152:E160)</f>
        <v>804893</v>
      </c>
    </row>
    <row r="162" spans="1:7" ht="15.75" thickTop="1">
      <c r="A162" s="950">
        <v>27</v>
      </c>
      <c r="B162" s="965" t="s">
        <v>3489</v>
      </c>
      <c r="C162" s="921"/>
      <c r="D162" s="921"/>
      <c r="E162" s="996"/>
    </row>
    <row r="163" spans="1:7">
      <c r="A163" s="950">
        <v>28</v>
      </c>
      <c r="B163" s="921"/>
      <c r="C163" s="921"/>
      <c r="D163" s="921"/>
      <c r="E163" s="1010"/>
    </row>
    <row r="164" spans="1:7">
      <c r="A164" s="950">
        <v>29</v>
      </c>
      <c r="B164" s="921" t="s">
        <v>4433</v>
      </c>
      <c r="C164" s="921"/>
      <c r="D164" s="921"/>
      <c r="E164" s="1008">
        <v>745456</v>
      </c>
      <c r="G164" s="3229"/>
    </row>
    <row r="165" spans="1:7">
      <c r="A165" s="950">
        <v>30</v>
      </c>
      <c r="B165" s="921" t="s">
        <v>5667</v>
      </c>
      <c r="C165" s="921"/>
      <c r="D165" s="921"/>
      <c r="E165" s="1008">
        <v>462720</v>
      </c>
      <c r="G165" s="3229"/>
    </row>
    <row r="166" spans="1:7">
      <c r="A166" s="950">
        <v>31</v>
      </c>
      <c r="B166" s="921" t="s">
        <v>5668</v>
      </c>
      <c r="C166" s="921"/>
      <c r="D166" s="921"/>
      <c r="E166" s="1008">
        <v>728432</v>
      </c>
      <c r="G166" s="3229"/>
    </row>
    <row r="167" spans="1:7">
      <c r="A167" s="950">
        <v>32</v>
      </c>
      <c r="B167" s="921" t="s">
        <v>5669</v>
      </c>
      <c r="C167" s="921"/>
      <c r="D167" s="921"/>
      <c r="E167" s="1008">
        <v>1014908</v>
      </c>
      <c r="G167" s="3229"/>
    </row>
    <row r="168" spans="1:7">
      <c r="A168" s="950">
        <v>33</v>
      </c>
      <c r="B168" s="921" t="s">
        <v>5670</v>
      </c>
      <c r="C168" s="921"/>
      <c r="D168" s="921"/>
      <c r="E168" s="1008">
        <v>105972</v>
      </c>
      <c r="G168" s="3229"/>
    </row>
    <row r="169" spans="1:7">
      <c r="A169" s="950">
        <v>34</v>
      </c>
      <c r="B169" s="921" t="s">
        <v>5671</v>
      </c>
      <c r="C169" s="921"/>
      <c r="D169" s="921"/>
      <c r="E169" s="1008">
        <v>2589836</v>
      </c>
      <c r="G169" s="3229"/>
    </row>
    <row r="170" spans="1:7" s="3158" customFormat="1">
      <c r="A170" s="950"/>
      <c r="B170" s="921" t="s">
        <v>2330</v>
      </c>
      <c r="C170" s="921"/>
      <c r="D170" s="921"/>
      <c r="E170" s="1008">
        <v>1103425</v>
      </c>
      <c r="G170" s="3229"/>
    </row>
    <row r="171" spans="1:7" ht="15.75" thickBot="1">
      <c r="A171" s="950">
        <v>35</v>
      </c>
      <c r="C171" s="966" t="s">
        <v>2331</v>
      </c>
      <c r="D171" s="921"/>
      <c r="E171" s="1009">
        <f>SUM(E163:E170)</f>
        <v>6750749</v>
      </c>
    </row>
    <row r="172" spans="1:7" ht="15.75" thickTop="1">
      <c r="A172" s="950">
        <v>36</v>
      </c>
      <c r="B172" s="921"/>
      <c r="C172" s="921"/>
      <c r="D172" s="921"/>
      <c r="E172" s="1008"/>
    </row>
    <row r="173" spans="1:7">
      <c r="A173" s="950">
        <v>37</v>
      </c>
      <c r="B173" s="921"/>
      <c r="C173" s="921"/>
      <c r="D173" s="921"/>
      <c r="E173" s="1008"/>
    </row>
    <row r="174" spans="1:7">
      <c r="A174" s="950">
        <v>38</v>
      </c>
      <c r="B174" s="921"/>
      <c r="C174" s="921"/>
      <c r="D174" s="921"/>
      <c r="E174" s="1008"/>
    </row>
    <row r="175" spans="1:7">
      <c r="A175" s="950">
        <v>39</v>
      </c>
      <c r="B175" s="921"/>
      <c r="C175" s="921"/>
      <c r="D175" s="921"/>
      <c r="E175" s="1008"/>
    </row>
    <row r="176" spans="1:7">
      <c r="A176" s="950">
        <v>40</v>
      </c>
      <c r="B176" s="921"/>
      <c r="C176" s="921"/>
      <c r="D176" s="921"/>
      <c r="E176" s="1008"/>
    </row>
    <row r="177" spans="1:5">
      <c r="A177" s="950">
        <v>41</v>
      </c>
      <c r="B177" s="921"/>
      <c r="C177" s="921"/>
      <c r="D177" s="921"/>
      <c r="E177" s="1008"/>
    </row>
    <row r="178" spans="1:5">
      <c r="A178" s="950">
        <v>42</v>
      </c>
      <c r="B178" s="921"/>
      <c r="C178" s="921"/>
      <c r="D178" s="921"/>
      <c r="E178" s="1008"/>
    </row>
    <row r="179" spans="1:5">
      <c r="A179" s="950">
        <v>43</v>
      </c>
      <c r="B179" s="921"/>
      <c r="C179" s="921"/>
      <c r="D179" s="921"/>
      <c r="E179" s="1008"/>
    </row>
    <row r="180" spans="1:5">
      <c r="A180" s="950">
        <v>44</v>
      </c>
      <c r="B180" s="921"/>
      <c r="C180" s="921"/>
      <c r="D180" s="921"/>
      <c r="E180" s="1008"/>
    </row>
    <row r="181" spans="1:5">
      <c r="A181" s="950">
        <v>45</v>
      </c>
      <c r="B181" s="921"/>
      <c r="C181" s="921"/>
      <c r="D181" s="921"/>
      <c r="E181" s="1008"/>
    </row>
    <row r="182" spans="1:5">
      <c r="A182" s="950">
        <v>46</v>
      </c>
      <c r="B182" s="921"/>
      <c r="C182" s="921"/>
      <c r="D182" s="921"/>
      <c r="E182" s="1008"/>
    </row>
    <row r="183" spans="1:5">
      <c r="A183" s="950">
        <v>47</v>
      </c>
      <c r="B183" s="921"/>
      <c r="C183" s="921"/>
      <c r="D183" s="921"/>
      <c r="E183" s="1008"/>
    </row>
    <row r="184" spans="1:5">
      <c r="A184" s="950">
        <v>48</v>
      </c>
      <c r="B184" s="921"/>
      <c r="C184" s="921"/>
      <c r="D184" s="921"/>
      <c r="E184" s="1008"/>
    </row>
    <row r="185" spans="1:5">
      <c r="A185" s="950">
        <v>49</v>
      </c>
      <c r="B185" s="921"/>
      <c r="C185" s="921"/>
      <c r="D185" s="921"/>
      <c r="E185" s="1008"/>
    </row>
    <row r="186" spans="1:5">
      <c r="A186" s="950">
        <v>50</v>
      </c>
      <c r="B186" s="921"/>
      <c r="C186" s="921"/>
      <c r="D186" s="921"/>
      <c r="E186" s="1008"/>
    </row>
    <row r="187" spans="1:5">
      <c r="A187" s="950">
        <v>51</v>
      </c>
      <c r="B187" s="921"/>
      <c r="C187" s="921"/>
      <c r="D187" s="921"/>
      <c r="E187" s="1008"/>
    </row>
    <row r="188" spans="1:5" ht="15.75" thickBot="1">
      <c r="A188" s="984">
        <v>52</v>
      </c>
      <c r="B188" s="973"/>
      <c r="C188" s="973"/>
      <c r="D188" s="973"/>
      <c r="E188" s="1013"/>
    </row>
    <row r="189" spans="1:5">
      <c r="A189" t="str">
        <f>A65</f>
        <v>FERC FORM NO. 1 (ED. 12-87) NYPSC Modified-96</v>
      </c>
    </row>
    <row r="190" spans="1:5">
      <c r="A190" s="922" t="s">
        <v>3490</v>
      </c>
      <c r="B190" s="922"/>
      <c r="C190" s="922"/>
      <c r="D190" s="922"/>
      <c r="E190" s="922"/>
    </row>
  </sheetData>
  <printOptions horizontalCentered="1" verticalCentered="1"/>
  <pageMargins left="0.25" right="0.25" top="0.25" bottom="0.25" header="0" footer="0"/>
  <pageSetup scale="72" fitToHeight="3" orientation="portrait" r:id="rId1"/>
  <headerFooter alignWithMargins="0"/>
  <rowBreaks count="1" manualBreakCount="1">
    <brk id="1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N65"/>
  <sheetViews>
    <sheetView defaultGridColor="0" topLeftCell="A13" colorId="22" zoomScaleNormal="100" zoomScaleSheetLayoutView="50" workbookViewId="0">
      <selection activeCell="B24" sqref="B24"/>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923" t="s">
        <v>1799</v>
      </c>
      <c r="B1" s="550"/>
      <c r="C1" s="926" t="s">
        <v>1344</v>
      </c>
      <c r="D1" s="924"/>
      <c r="E1" s="1004" t="s">
        <v>1801</v>
      </c>
      <c r="F1" s="1005" t="s">
        <v>1802</v>
      </c>
      <c r="G1" s="923" t="s">
        <v>1799</v>
      </c>
      <c r="H1" s="924"/>
      <c r="I1" s="924"/>
      <c r="J1" s="926" t="s">
        <v>1344</v>
      </c>
      <c r="K1" s="924"/>
      <c r="L1" s="926" t="s">
        <v>1801</v>
      </c>
      <c r="M1" s="926" t="s">
        <v>1802</v>
      </c>
      <c r="N1" s="1014"/>
    </row>
    <row r="2" spans="1:14">
      <c r="A2" s="72" t="str">
        <f>'Data Sheet'!$C$25</f>
        <v xml:space="preserve">New York State Electric &amp; Gas Corporation </v>
      </c>
      <c r="B2" s="921"/>
      <c r="C2" s="918" t="s">
        <v>1136</v>
      </c>
      <c r="D2" s="921"/>
      <c r="E2" s="951" t="s">
        <v>1804</v>
      </c>
      <c r="F2" s="296"/>
      <c r="G2" s="72" t="str">
        <f>'Data Sheet'!$C$25</f>
        <v xml:space="preserve">New York State Electric &amp; Gas Corporation </v>
      </c>
      <c r="H2" s="921"/>
      <c r="I2" s="921"/>
      <c r="J2" s="918" t="s">
        <v>1136</v>
      </c>
      <c r="K2" s="921"/>
      <c r="L2" s="931" t="s">
        <v>1804</v>
      </c>
      <c r="M2" s="918"/>
      <c r="N2" s="983"/>
    </row>
    <row r="3" spans="1:14" ht="15" customHeight="1">
      <c r="A3" s="300"/>
      <c r="B3" s="921"/>
      <c r="C3" s="918" t="s">
        <v>1137</v>
      </c>
      <c r="D3" s="921"/>
      <c r="E3" s="919" t="str">
        <f>'Data Sheet'!$C$40</f>
        <v xml:space="preserve"> </v>
      </c>
      <c r="F3" s="941" t="str">
        <f>'Data Sheet'!$C$38</f>
        <v>12/31/2017</v>
      </c>
      <c r="G3" s="300"/>
      <c r="H3" s="921"/>
      <c r="I3" s="921"/>
      <c r="J3" s="918" t="s">
        <v>1137</v>
      </c>
      <c r="K3" s="921"/>
      <c r="L3" s="997" t="str">
        <f>'Data Sheet'!$C$40</f>
        <v xml:space="preserve"> </v>
      </c>
      <c r="M3" s="920" t="str">
        <f>'Data Sheet'!$C$38</f>
        <v>12/31/2017</v>
      </c>
      <c r="N3" s="983"/>
    </row>
    <row r="4" spans="1:14" ht="15" customHeight="1">
      <c r="A4" s="551" t="s">
        <v>3491</v>
      </c>
      <c r="B4" s="549"/>
      <c r="C4" s="942"/>
      <c r="D4" s="942"/>
      <c r="E4" s="942"/>
      <c r="F4" s="552"/>
      <c r="G4" s="551" t="s">
        <v>3492</v>
      </c>
      <c r="H4" s="549"/>
      <c r="I4" s="549"/>
      <c r="J4" s="942"/>
      <c r="K4" s="942"/>
      <c r="L4" s="942"/>
      <c r="M4" s="942"/>
      <c r="N4" s="1015"/>
    </row>
    <row r="5" spans="1:14" ht="15.75">
      <c r="A5" s="553"/>
      <c r="B5" s="71"/>
      <c r="C5" s="922"/>
      <c r="D5" s="922"/>
      <c r="E5" s="922"/>
      <c r="F5" s="554"/>
      <c r="G5" s="553"/>
      <c r="H5" s="71"/>
      <c r="I5" s="71"/>
      <c r="J5" s="922"/>
      <c r="K5" s="922"/>
      <c r="L5" s="922"/>
      <c r="M5" s="922"/>
      <c r="N5" s="983"/>
    </row>
    <row r="6" spans="1:14">
      <c r="A6" s="300" t="s">
        <v>3493</v>
      </c>
      <c r="B6" s="921"/>
      <c r="C6" s="921" t="s">
        <v>3240</v>
      </c>
      <c r="D6" s="921"/>
      <c r="E6" s="921"/>
      <c r="F6" s="515"/>
      <c r="G6" s="300" t="s">
        <v>3241</v>
      </c>
      <c r="H6" s="921"/>
      <c r="I6" s="921"/>
      <c r="J6" s="921"/>
      <c r="K6" s="921" t="s">
        <v>3242</v>
      </c>
      <c r="L6" s="921"/>
      <c r="M6" s="921"/>
      <c r="N6" s="983"/>
    </row>
    <row r="7" spans="1:14">
      <c r="A7" s="300" t="s">
        <v>3243</v>
      </c>
      <c r="B7" s="921"/>
      <c r="C7" s="921" t="s">
        <v>3244</v>
      </c>
      <c r="D7" s="921"/>
      <c r="E7" s="921"/>
      <c r="F7" s="515"/>
      <c r="G7" s="300" t="s">
        <v>3245</v>
      </c>
      <c r="H7" s="921"/>
      <c r="I7" s="921"/>
      <c r="J7" s="921"/>
      <c r="K7" s="921" t="s">
        <v>3246</v>
      </c>
      <c r="L7" s="921"/>
      <c r="M7" s="921"/>
      <c r="N7" s="983"/>
    </row>
    <row r="8" spans="1:14">
      <c r="A8" s="300" t="s">
        <v>3247</v>
      </c>
      <c r="B8" s="921"/>
      <c r="C8" s="921" t="s">
        <v>2074</v>
      </c>
      <c r="D8" s="921"/>
      <c r="E8" s="921"/>
      <c r="F8" s="515"/>
      <c r="G8" s="300" t="s">
        <v>2075</v>
      </c>
      <c r="H8" s="921"/>
      <c r="I8" s="921"/>
      <c r="J8" s="921"/>
      <c r="K8" s="921" t="s">
        <v>2076</v>
      </c>
      <c r="L8" s="921"/>
      <c r="M8" s="921"/>
      <c r="N8" s="983"/>
    </row>
    <row r="9" spans="1:14">
      <c r="A9" s="300" t="s">
        <v>2077</v>
      </c>
      <c r="B9" s="921"/>
      <c r="C9" s="921"/>
      <c r="D9" s="921"/>
      <c r="E9" s="921"/>
      <c r="F9" s="515"/>
      <c r="G9" s="300"/>
      <c r="H9" s="921"/>
      <c r="I9" s="921"/>
      <c r="J9" s="921"/>
      <c r="K9" s="921" t="s">
        <v>2078</v>
      </c>
      <c r="L9" s="921"/>
      <c r="M9" s="921"/>
      <c r="N9" s="983"/>
    </row>
    <row r="10" spans="1:14">
      <c r="A10" s="300" t="s">
        <v>2079</v>
      </c>
      <c r="B10" s="921"/>
      <c r="C10" s="921"/>
      <c r="D10" s="921"/>
      <c r="E10" s="921"/>
      <c r="F10" s="515"/>
      <c r="G10" s="300"/>
      <c r="H10" s="921"/>
      <c r="I10" s="921"/>
      <c r="J10" s="921"/>
      <c r="K10" s="921"/>
      <c r="L10" s="921"/>
      <c r="M10" s="921"/>
      <c r="N10" s="983"/>
    </row>
    <row r="11" spans="1:14">
      <c r="A11" s="300"/>
      <c r="B11" s="921"/>
      <c r="C11" s="921"/>
      <c r="D11" s="921"/>
      <c r="E11" s="921"/>
      <c r="F11" s="515"/>
      <c r="G11" s="300"/>
      <c r="H11" s="921"/>
      <c r="I11" s="921"/>
      <c r="J11" s="921"/>
      <c r="K11" s="921"/>
      <c r="L11" s="921"/>
      <c r="M11" s="921"/>
      <c r="N11" s="983"/>
    </row>
    <row r="12" spans="1:14">
      <c r="A12" s="555"/>
      <c r="B12" s="1016" t="s">
        <v>1783</v>
      </c>
      <c r="C12" s="1016"/>
      <c r="D12" s="1016"/>
      <c r="E12" s="1016"/>
      <c r="F12" s="556"/>
      <c r="G12" s="557" t="s">
        <v>2080</v>
      </c>
      <c r="H12" s="942"/>
      <c r="I12" s="942"/>
      <c r="J12" s="1017"/>
      <c r="K12" s="1018" t="s">
        <v>2081</v>
      </c>
      <c r="L12" s="942"/>
      <c r="M12" s="1017"/>
      <c r="N12" s="1019"/>
    </row>
    <row r="13" spans="1:14">
      <c r="A13" s="558"/>
      <c r="B13" s="559" t="s">
        <v>2082</v>
      </c>
      <c r="C13" s="952" t="s">
        <v>2083</v>
      </c>
      <c r="D13" s="952" t="s">
        <v>2084</v>
      </c>
      <c r="E13" s="952" t="s">
        <v>2331</v>
      </c>
      <c r="F13" s="560" t="s">
        <v>2085</v>
      </c>
      <c r="G13" s="557" t="s">
        <v>2086</v>
      </c>
      <c r="H13" s="998"/>
      <c r="I13" s="561"/>
      <c r="J13" s="952"/>
      <c r="K13" s="952"/>
      <c r="L13" s="952"/>
      <c r="M13" s="562"/>
      <c r="N13" s="934"/>
    </row>
    <row r="14" spans="1:14">
      <c r="A14" s="558" t="s">
        <v>1728</v>
      </c>
      <c r="B14" s="559" t="s">
        <v>2087</v>
      </c>
      <c r="C14" s="952" t="s">
        <v>2088</v>
      </c>
      <c r="D14" s="952" t="s">
        <v>530</v>
      </c>
      <c r="E14" s="952" t="s">
        <v>2089</v>
      </c>
      <c r="F14" s="560" t="s">
        <v>2090</v>
      </c>
      <c r="G14" s="558"/>
      <c r="H14" s="952"/>
      <c r="I14" s="559"/>
      <c r="J14" s="952" t="s">
        <v>2091</v>
      </c>
      <c r="K14" s="952" t="s">
        <v>1836</v>
      </c>
      <c r="L14" s="952" t="s">
        <v>1838</v>
      </c>
      <c r="M14" s="563" t="s">
        <v>2085</v>
      </c>
      <c r="N14" s="934"/>
    </row>
    <row r="15" spans="1:14">
      <c r="A15" s="558" t="s">
        <v>1731</v>
      </c>
      <c r="B15" s="559" t="s">
        <v>2092</v>
      </c>
      <c r="C15" s="952" t="s">
        <v>1146</v>
      </c>
      <c r="D15" s="952" t="s">
        <v>2093</v>
      </c>
      <c r="E15" s="952" t="s">
        <v>177</v>
      </c>
      <c r="F15" s="560" t="s">
        <v>881</v>
      </c>
      <c r="G15" s="558" t="s">
        <v>2094</v>
      </c>
      <c r="H15" s="952" t="s">
        <v>176</v>
      </c>
      <c r="I15" s="952" t="s">
        <v>1838</v>
      </c>
      <c r="J15" s="563" t="s">
        <v>2090</v>
      </c>
      <c r="K15" s="952" t="s">
        <v>176</v>
      </c>
      <c r="L15" s="952"/>
      <c r="M15" s="563" t="s">
        <v>2090</v>
      </c>
      <c r="N15" s="934" t="s">
        <v>1728</v>
      </c>
    </row>
    <row r="16" spans="1:14">
      <c r="A16" s="558"/>
      <c r="B16" s="1020"/>
      <c r="C16" s="1020"/>
      <c r="D16" s="1020"/>
      <c r="E16" s="952" t="s">
        <v>2095</v>
      </c>
      <c r="F16" s="560" t="s">
        <v>558</v>
      </c>
      <c r="G16" s="558"/>
      <c r="H16" s="952" t="s">
        <v>1731</v>
      </c>
      <c r="I16" s="952"/>
      <c r="J16" s="952"/>
      <c r="K16" s="952"/>
      <c r="L16" s="952"/>
      <c r="M16" s="952" t="s">
        <v>2517</v>
      </c>
      <c r="N16" s="934" t="s">
        <v>1731</v>
      </c>
    </row>
    <row r="17" spans="1:14">
      <c r="A17" s="558"/>
      <c r="B17" s="957" t="s">
        <v>3021</v>
      </c>
      <c r="C17" s="957" t="s">
        <v>3022</v>
      </c>
      <c r="D17" s="957" t="s">
        <v>3023</v>
      </c>
      <c r="E17" s="957" t="s">
        <v>3024</v>
      </c>
      <c r="F17" s="560" t="s">
        <v>2346</v>
      </c>
      <c r="G17" s="558" t="s">
        <v>2347</v>
      </c>
      <c r="H17" s="957" t="s">
        <v>2348</v>
      </c>
      <c r="I17" s="957" t="s">
        <v>2349</v>
      </c>
      <c r="J17" s="957" t="s">
        <v>2350</v>
      </c>
      <c r="K17" s="957" t="s">
        <v>2351</v>
      </c>
      <c r="L17" s="957" t="s">
        <v>2352</v>
      </c>
      <c r="M17" s="957" t="s">
        <v>2353</v>
      </c>
      <c r="N17" s="1021"/>
    </row>
    <row r="18" spans="1:14" ht="15.75">
      <c r="A18" s="564">
        <v>1</v>
      </c>
      <c r="B18" s="689" t="s">
        <v>2998</v>
      </c>
      <c r="C18" s="918"/>
      <c r="D18" s="1022"/>
      <c r="E18" s="1022"/>
      <c r="F18" s="1023"/>
      <c r="G18" s="565"/>
      <c r="H18" s="1024"/>
      <c r="I18" s="1022"/>
      <c r="J18" s="1022"/>
      <c r="K18" s="918"/>
      <c r="L18" s="1022"/>
      <c r="M18" s="1022"/>
      <c r="N18" s="1025">
        <v>1</v>
      </c>
    </row>
    <row r="19" spans="1:14">
      <c r="A19" s="566">
        <v>2</v>
      </c>
      <c r="B19" s="17" t="s">
        <v>5510</v>
      </c>
      <c r="C19" s="918">
        <v>0</v>
      </c>
      <c r="D19" s="1022"/>
      <c r="E19" s="1022">
        <f>C19+D19</f>
        <v>0</v>
      </c>
      <c r="F19" s="541"/>
      <c r="G19" s="567"/>
      <c r="H19" s="1024"/>
      <c r="I19" s="1022"/>
      <c r="J19" s="1022"/>
      <c r="K19" s="918"/>
      <c r="L19" s="1022"/>
      <c r="M19" s="1022"/>
      <c r="N19" s="1025">
        <v>2</v>
      </c>
    </row>
    <row r="20" spans="1:14">
      <c r="A20" s="566">
        <v>3</v>
      </c>
      <c r="B20" s="921"/>
      <c r="C20" s="918"/>
      <c r="D20" s="1022"/>
      <c r="E20" s="1022"/>
      <c r="F20" s="541"/>
      <c r="G20" s="567"/>
      <c r="H20" s="1024"/>
      <c r="I20" s="1022"/>
      <c r="J20" s="1022"/>
      <c r="K20" s="918"/>
      <c r="L20" s="1022"/>
      <c r="M20" s="1022"/>
      <c r="N20" s="1025">
        <v>3</v>
      </c>
    </row>
    <row r="21" spans="1:14">
      <c r="A21" s="566">
        <v>4</v>
      </c>
      <c r="B21" s="17" t="s">
        <v>5511</v>
      </c>
      <c r="C21" s="3262">
        <v>4673571</v>
      </c>
      <c r="D21" s="1022"/>
      <c r="E21" s="1022">
        <f>C21+D21</f>
        <v>4673571</v>
      </c>
      <c r="F21" s="541"/>
      <c r="G21" s="567" t="s">
        <v>2998</v>
      </c>
      <c r="H21" s="1024">
        <v>928</v>
      </c>
      <c r="I21" s="1022">
        <v>4673571</v>
      </c>
      <c r="J21" s="1022"/>
      <c r="K21" s="918"/>
      <c r="L21" s="1022"/>
      <c r="M21" s="1022"/>
      <c r="N21" s="1025">
        <v>4</v>
      </c>
    </row>
    <row r="22" spans="1:14">
      <c r="A22" s="566">
        <v>5</v>
      </c>
      <c r="B22" s="921"/>
      <c r="C22" s="3262"/>
      <c r="D22" s="1022"/>
      <c r="E22" s="1022"/>
      <c r="F22" s="541"/>
      <c r="G22" s="567"/>
      <c r="H22" s="1024"/>
      <c r="I22" s="1022"/>
      <c r="J22" s="1022"/>
      <c r="K22" s="918"/>
      <c r="L22" s="1022"/>
      <c r="M22" s="1022"/>
      <c r="N22" s="1025">
        <v>5</v>
      </c>
    </row>
    <row r="23" spans="1:14">
      <c r="A23" s="566">
        <v>6</v>
      </c>
      <c r="B23" s="17" t="s">
        <v>5512</v>
      </c>
      <c r="C23" s="3262">
        <v>4008333</v>
      </c>
      <c r="D23" s="1022"/>
      <c r="E23" s="1022">
        <f>+C23+D23</f>
        <v>4008333</v>
      </c>
      <c r="F23" s="541"/>
      <c r="G23" s="567" t="s">
        <v>2998</v>
      </c>
      <c r="H23" s="1024">
        <v>928</v>
      </c>
      <c r="I23" s="1022">
        <v>4008333</v>
      </c>
      <c r="J23" s="1022"/>
      <c r="K23" s="918"/>
      <c r="L23" s="1022"/>
      <c r="M23" s="1022"/>
      <c r="N23" s="1025">
        <v>6</v>
      </c>
    </row>
    <row r="24" spans="1:14">
      <c r="A24" s="566">
        <v>7</v>
      </c>
      <c r="B24" s="921"/>
      <c r="C24" s="3268"/>
      <c r="D24" s="1022"/>
      <c r="E24" s="1022"/>
      <c r="F24" s="541"/>
      <c r="G24" s="567"/>
      <c r="H24" s="1024"/>
      <c r="I24" s="1022"/>
      <c r="J24" s="1022"/>
      <c r="K24" s="918"/>
      <c r="L24" s="1022"/>
      <c r="M24" s="1022"/>
      <c r="N24" s="1025">
        <v>7</v>
      </c>
    </row>
    <row r="25" spans="1:14">
      <c r="A25" s="566">
        <v>8</v>
      </c>
      <c r="B25" s="17" t="s">
        <v>5513</v>
      </c>
      <c r="C25" s="3268">
        <v>1808573</v>
      </c>
      <c r="D25" s="1022"/>
      <c r="E25" s="1022">
        <f>C25+D25</f>
        <v>1808573</v>
      </c>
      <c r="F25" s="541"/>
      <c r="G25" s="567" t="s">
        <v>2998</v>
      </c>
      <c r="H25" s="1024">
        <v>928</v>
      </c>
      <c r="I25" s="1022">
        <v>1808573</v>
      </c>
      <c r="J25" s="1022"/>
      <c r="K25" s="918"/>
      <c r="L25" s="1022"/>
      <c r="M25" s="1022"/>
      <c r="N25" s="1025">
        <v>8</v>
      </c>
    </row>
    <row r="26" spans="1:14">
      <c r="A26" s="566">
        <v>9</v>
      </c>
      <c r="B26" s="921"/>
      <c r="C26" s="3268"/>
      <c r="D26" s="1022"/>
      <c r="E26" s="1022"/>
      <c r="F26" s="541"/>
      <c r="G26" s="567"/>
      <c r="H26" s="1024"/>
      <c r="I26" s="1022"/>
      <c r="J26" s="1022"/>
      <c r="K26" s="918"/>
      <c r="L26" s="1022"/>
      <c r="M26" s="1022"/>
      <c r="N26" s="1025">
        <v>9</v>
      </c>
    </row>
    <row r="27" spans="1:14">
      <c r="A27" s="566">
        <v>10</v>
      </c>
      <c r="B27" s="17"/>
      <c r="C27" s="3268"/>
      <c r="D27" s="1022"/>
      <c r="E27" s="1022"/>
      <c r="F27" s="541"/>
      <c r="G27" s="567"/>
      <c r="H27" s="1024"/>
      <c r="I27" s="1022"/>
      <c r="J27" s="1022"/>
      <c r="K27" s="918"/>
      <c r="L27" s="1022"/>
      <c r="M27" s="1022"/>
      <c r="N27" s="1025">
        <v>10</v>
      </c>
    </row>
    <row r="28" spans="1:14" ht="15.75">
      <c r="A28" s="566">
        <v>11</v>
      </c>
      <c r="B28" s="689" t="s">
        <v>2999</v>
      </c>
      <c r="C28" s="3268"/>
      <c r="D28" s="1022"/>
      <c r="E28" s="1022"/>
      <c r="F28" s="541"/>
      <c r="G28" s="567"/>
      <c r="H28" s="1024"/>
      <c r="I28" s="1022"/>
      <c r="J28" s="1022"/>
      <c r="K28" s="918"/>
      <c r="L28" s="1022"/>
      <c r="M28" s="1022"/>
      <c r="N28" s="1025">
        <v>11</v>
      </c>
    </row>
    <row r="29" spans="1:14">
      <c r="A29" s="566">
        <v>12</v>
      </c>
      <c r="B29" s="921"/>
      <c r="C29" s="3268"/>
      <c r="D29" s="1022"/>
      <c r="E29" s="1022"/>
      <c r="F29" s="541"/>
      <c r="G29" s="300"/>
      <c r="H29" s="918"/>
      <c r="I29" s="1022"/>
      <c r="J29" s="1022"/>
      <c r="K29" s="918"/>
      <c r="L29" s="1022"/>
      <c r="M29" s="1022"/>
      <c r="N29" s="1025">
        <v>12</v>
      </c>
    </row>
    <row r="30" spans="1:14">
      <c r="A30" s="566">
        <v>13</v>
      </c>
      <c r="B30" s="17" t="s">
        <v>5511</v>
      </c>
      <c r="C30" s="3268">
        <v>1432800</v>
      </c>
      <c r="D30" s="1022"/>
      <c r="E30" s="1022">
        <f>C30+D30</f>
        <v>1432800</v>
      </c>
      <c r="F30" s="541"/>
      <c r="G30" s="567" t="s">
        <v>2999</v>
      </c>
      <c r="H30" s="918">
        <v>928</v>
      </c>
      <c r="I30" s="1022">
        <v>1432800</v>
      </c>
      <c r="J30" s="1022"/>
      <c r="K30" s="918"/>
      <c r="L30" s="1022"/>
      <c r="M30" s="1022"/>
      <c r="N30" s="1025">
        <v>13</v>
      </c>
    </row>
    <row r="31" spans="1:14">
      <c r="A31" s="566">
        <v>14</v>
      </c>
      <c r="B31" s="921"/>
      <c r="C31" s="3268"/>
      <c r="D31" s="1022"/>
      <c r="E31" s="1022"/>
      <c r="F31" s="541"/>
      <c r="G31" s="567"/>
      <c r="H31" s="918"/>
      <c r="I31" s="1022"/>
      <c r="J31" s="1022"/>
      <c r="K31" s="918"/>
      <c r="L31" s="1022"/>
      <c r="M31" s="1022"/>
      <c r="N31" s="1025">
        <v>14</v>
      </c>
    </row>
    <row r="32" spans="1:14">
      <c r="A32" s="566">
        <v>15</v>
      </c>
      <c r="B32" s="17" t="s">
        <v>5512</v>
      </c>
      <c r="C32" s="3268">
        <v>1199461</v>
      </c>
      <c r="D32" s="1022"/>
      <c r="E32" s="1022">
        <f>+C32+D32</f>
        <v>1199461</v>
      </c>
      <c r="F32" s="541"/>
      <c r="G32" s="567" t="s">
        <v>2999</v>
      </c>
      <c r="H32" s="918">
        <v>928</v>
      </c>
      <c r="I32" s="1022">
        <v>1199461</v>
      </c>
      <c r="J32" s="1022"/>
      <c r="K32" s="918"/>
      <c r="L32" s="1022"/>
      <c r="M32" s="1022"/>
      <c r="N32" s="1025">
        <v>15</v>
      </c>
    </row>
    <row r="33" spans="1:14">
      <c r="A33" s="566">
        <v>16</v>
      </c>
      <c r="B33" s="921"/>
      <c r="C33" s="3268"/>
      <c r="D33" s="1022"/>
      <c r="E33" s="1022"/>
      <c r="F33" s="541"/>
      <c r="G33" s="567"/>
      <c r="H33" s="918"/>
      <c r="I33" s="1022"/>
      <c r="J33" s="1022"/>
      <c r="K33" s="918"/>
      <c r="L33" s="1022"/>
      <c r="M33" s="1022"/>
      <c r="N33" s="1025">
        <v>16</v>
      </c>
    </row>
    <row r="34" spans="1:14">
      <c r="A34" s="566">
        <v>17</v>
      </c>
      <c r="B34" s="17" t="s">
        <v>5513</v>
      </c>
      <c r="C34" s="3268">
        <v>566448</v>
      </c>
      <c r="D34" s="1022"/>
      <c r="E34" s="1022">
        <f>+C34+D34</f>
        <v>566448</v>
      </c>
      <c r="F34" s="541"/>
      <c r="G34" s="567" t="s">
        <v>2999</v>
      </c>
      <c r="H34" s="918">
        <v>928</v>
      </c>
      <c r="I34" s="1022">
        <v>566448</v>
      </c>
      <c r="J34" s="1022"/>
      <c r="K34" s="918"/>
      <c r="L34" s="1022"/>
      <c r="M34" s="1022"/>
      <c r="N34" s="1025">
        <v>17</v>
      </c>
    </row>
    <row r="35" spans="1:14">
      <c r="A35" s="566">
        <v>18</v>
      </c>
      <c r="B35" s="921"/>
      <c r="C35" s="3268"/>
      <c r="D35" s="1022"/>
      <c r="E35" s="1022"/>
      <c r="F35" s="541"/>
      <c r="G35" s="300"/>
      <c r="H35" s="918"/>
      <c r="I35" s="1022"/>
      <c r="J35" s="1022"/>
      <c r="K35" s="918"/>
      <c r="L35" s="1022"/>
      <c r="M35" s="1022"/>
      <c r="N35" s="1025">
        <v>18</v>
      </c>
    </row>
    <row r="36" spans="1:14">
      <c r="A36" s="566">
        <v>19</v>
      </c>
      <c r="B36" s="17" t="s">
        <v>5514</v>
      </c>
      <c r="C36" s="3269">
        <v>0</v>
      </c>
      <c r="D36" s="569"/>
      <c r="E36" s="569">
        <f>C36+D36</f>
        <v>0</v>
      </c>
      <c r="F36" s="541"/>
      <c r="G36" s="300"/>
      <c r="H36" s="918"/>
      <c r="I36" s="569"/>
      <c r="J36" s="569"/>
      <c r="K36" s="918"/>
      <c r="L36" s="569"/>
      <c r="M36" s="569"/>
      <c r="N36" s="1025">
        <v>19</v>
      </c>
    </row>
    <row r="37" spans="1:14">
      <c r="A37" s="566">
        <v>20</v>
      </c>
      <c r="B37" s="965"/>
      <c r="C37" s="918"/>
      <c r="D37" s="1022"/>
      <c r="E37" s="1022"/>
      <c r="F37" s="541"/>
      <c r="G37" s="300"/>
      <c r="H37" s="918"/>
      <c r="I37" s="1022"/>
      <c r="J37" s="1022"/>
      <c r="K37" s="918"/>
      <c r="L37" s="1022"/>
      <c r="M37" s="1022"/>
      <c r="N37" s="1025">
        <v>20</v>
      </c>
    </row>
    <row r="38" spans="1:14">
      <c r="A38" s="566">
        <v>21</v>
      </c>
      <c r="B38" s="921"/>
      <c r="C38" s="918"/>
      <c r="D38" s="1022"/>
      <c r="E38" s="1022"/>
      <c r="F38" s="541"/>
      <c r="G38" s="300"/>
      <c r="H38" s="918"/>
      <c r="I38" s="1022"/>
      <c r="J38" s="1022"/>
      <c r="K38" s="918"/>
      <c r="L38" s="1022"/>
      <c r="M38" s="1022"/>
      <c r="N38" s="1025">
        <v>21</v>
      </c>
    </row>
    <row r="39" spans="1:14">
      <c r="A39" s="566">
        <v>22</v>
      </c>
      <c r="B39" s="921"/>
      <c r="C39" s="918"/>
      <c r="D39" s="1022"/>
      <c r="E39" s="1022"/>
      <c r="F39" s="541"/>
      <c r="G39" s="300"/>
      <c r="H39" s="918"/>
      <c r="I39" s="1022"/>
      <c r="J39" s="1022"/>
      <c r="K39" s="918"/>
      <c r="L39" s="1022"/>
      <c r="M39" s="1022"/>
      <c r="N39" s="1025">
        <v>22</v>
      </c>
    </row>
    <row r="40" spans="1:14">
      <c r="A40" s="566">
        <v>23</v>
      </c>
      <c r="B40" s="921" t="s">
        <v>5520</v>
      </c>
      <c r="C40" s="918"/>
      <c r="D40" s="1022"/>
      <c r="E40" s="1022"/>
      <c r="F40" s="541"/>
      <c r="G40" s="300"/>
      <c r="H40" s="918"/>
      <c r="I40" s="1022"/>
      <c r="J40" s="1022"/>
      <c r="K40" s="918"/>
      <c r="L40" s="1022"/>
      <c r="M40" s="1022"/>
      <c r="N40" s="1025">
        <v>23</v>
      </c>
    </row>
    <row r="41" spans="1:14">
      <c r="A41" s="566">
        <v>24</v>
      </c>
      <c r="B41" s="921"/>
      <c r="C41" s="918"/>
      <c r="D41" s="1022"/>
      <c r="E41" s="1022"/>
      <c r="F41" s="541"/>
      <c r="G41" s="300"/>
      <c r="H41" s="918"/>
      <c r="I41" s="1022"/>
      <c r="J41" s="1022"/>
      <c r="K41" s="918"/>
      <c r="L41" s="1022"/>
      <c r="M41" s="1022"/>
      <c r="N41" s="1025">
        <v>24</v>
      </c>
    </row>
    <row r="42" spans="1:14">
      <c r="A42" s="566">
        <v>25</v>
      </c>
      <c r="B42" s="921"/>
      <c r="C42" s="918"/>
      <c r="D42" s="1022"/>
      <c r="E42" s="1022"/>
      <c r="F42" s="541"/>
      <c r="G42" s="300"/>
      <c r="H42" s="918"/>
      <c r="I42" s="1022"/>
      <c r="J42" s="1022"/>
      <c r="K42" s="918"/>
      <c r="L42" s="1022"/>
      <c r="M42" s="1022"/>
      <c r="N42" s="1025">
        <v>25</v>
      </c>
    </row>
    <row r="43" spans="1:14">
      <c r="A43" s="566">
        <v>26</v>
      </c>
      <c r="B43" s="921"/>
      <c r="C43" s="918"/>
      <c r="D43" s="1022"/>
      <c r="E43" s="1022"/>
      <c r="F43" s="541"/>
      <c r="G43" s="300"/>
      <c r="H43" s="918"/>
      <c r="I43" s="1022"/>
      <c r="J43" s="1022"/>
      <c r="K43" s="918"/>
      <c r="L43" s="1022"/>
      <c r="M43" s="1022"/>
      <c r="N43" s="1025">
        <v>26</v>
      </c>
    </row>
    <row r="44" spans="1:14">
      <c r="A44" s="566">
        <v>27</v>
      </c>
      <c r="B44" s="921"/>
      <c r="C44" s="918"/>
      <c r="D44" s="1022"/>
      <c r="E44" s="1022"/>
      <c r="F44" s="541"/>
      <c r="G44" s="300"/>
      <c r="H44" s="918"/>
      <c r="I44" s="1022"/>
      <c r="J44" s="1022"/>
      <c r="K44" s="918"/>
      <c r="L44" s="1022"/>
      <c r="M44" s="1022"/>
      <c r="N44" s="1025">
        <v>27</v>
      </c>
    </row>
    <row r="45" spans="1:14">
      <c r="A45" s="566">
        <v>28</v>
      </c>
      <c r="B45" s="921"/>
      <c r="C45" s="918"/>
      <c r="D45" s="1022"/>
      <c r="E45" s="1022"/>
      <c r="F45" s="541"/>
      <c r="G45" s="300"/>
      <c r="H45" s="918"/>
      <c r="I45" s="1022"/>
      <c r="J45" s="1022"/>
      <c r="K45" s="918"/>
      <c r="L45" s="1022"/>
      <c r="M45" s="1022"/>
      <c r="N45" s="1025">
        <v>28</v>
      </c>
    </row>
    <row r="46" spans="1:14">
      <c r="A46" s="566">
        <v>29</v>
      </c>
      <c r="B46" s="921"/>
      <c r="C46" s="918"/>
      <c r="D46" s="1022"/>
      <c r="E46" s="1022"/>
      <c r="F46" s="541"/>
      <c r="G46" s="300"/>
      <c r="H46" s="918"/>
      <c r="I46" s="1022"/>
      <c r="J46" s="1022"/>
      <c r="K46" s="918"/>
      <c r="L46" s="1022"/>
      <c r="M46" s="1022"/>
      <c r="N46" s="1025">
        <v>29</v>
      </c>
    </row>
    <row r="47" spans="1:14">
      <c r="A47" s="566">
        <v>30</v>
      </c>
      <c r="B47" s="921"/>
      <c r="C47" s="918"/>
      <c r="D47" s="1022"/>
      <c r="E47" s="1022"/>
      <c r="F47" s="541"/>
      <c r="G47" s="300"/>
      <c r="H47" s="918"/>
      <c r="I47" s="1022"/>
      <c r="J47" s="1022"/>
      <c r="K47" s="918"/>
      <c r="L47" s="1022"/>
      <c r="M47" s="1022"/>
      <c r="N47" s="1025">
        <v>30</v>
      </c>
    </row>
    <row r="48" spans="1:14">
      <c r="A48" s="566">
        <v>31</v>
      </c>
      <c r="B48" s="921"/>
      <c r="C48" s="568"/>
      <c r="D48" s="569"/>
      <c r="E48" s="569"/>
      <c r="F48" s="541"/>
      <c r="G48" s="300"/>
      <c r="H48" s="918"/>
      <c r="I48" s="569"/>
      <c r="J48" s="569"/>
      <c r="K48" s="918"/>
      <c r="L48" s="569"/>
      <c r="M48" s="569"/>
      <c r="N48" s="1025">
        <v>31</v>
      </c>
    </row>
    <row r="49" spans="1:14">
      <c r="A49" s="566">
        <v>32</v>
      </c>
      <c r="B49" s="965"/>
      <c r="C49" s="918"/>
      <c r="D49" s="1022"/>
      <c r="E49" s="1022"/>
      <c r="F49" s="541"/>
      <c r="G49" s="300"/>
      <c r="H49" s="918"/>
      <c r="I49" s="1022"/>
      <c r="J49" s="1022"/>
      <c r="K49" s="918"/>
      <c r="L49" s="1022"/>
      <c r="M49" s="1022"/>
      <c r="N49" s="1025">
        <v>32</v>
      </c>
    </row>
    <row r="50" spans="1:14">
      <c r="A50" s="566">
        <v>33</v>
      </c>
      <c r="B50" s="921"/>
      <c r="C50" s="918"/>
      <c r="D50" s="1022"/>
      <c r="E50" s="1022"/>
      <c r="F50" s="541"/>
      <c r="G50" s="300"/>
      <c r="H50" s="918"/>
      <c r="I50" s="1022"/>
      <c r="J50" s="1022"/>
      <c r="K50" s="918"/>
      <c r="L50" s="1022"/>
      <c r="M50" s="1022"/>
      <c r="N50" s="1025">
        <v>33</v>
      </c>
    </row>
    <row r="51" spans="1:14">
      <c r="A51" s="566">
        <v>34</v>
      </c>
      <c r="B51" s="921"/>
      <c r="C51" s="918"/>
      <c r="D51" s="1022"/>
      <c r="E51" s="1022"/>
      <c r="F51" s="541"/>
      <c r="G51" s="300"/>
      <c r="H51" s="918"/>
      <c r="I51" s="1022"/>
      <c r="J51" s="1022"/>
      <c r="K51" s="918"/>
      <c r="L51" s="1022"/>
      <c r="M51" s="1022"/>
      <c r="N51" s="1025">
        <v>34</v>
      </c>
    </row>
    <row r="52" spans="1:14">
      <c r="A52" s="566">
        <v>35</v>
      </c>
      <c r="B52" s="921"/>
      <c r="C52" s="918"/>
      <c r="D52" s="1022"/>
      <c r="E52" s="1022"/>
      <c r="F52" s="541"/>
      <c r="G52" s="300"/>
      <c r="H52" s="918"/>
      <c r="I52" s="1022"/>
      <c r="J52" s="1022"/>
      <c r="K52" s="918"/>
      <c r="L52" s="1022"/>
      <c r="M52" s="1022"/>
      <c r="N52" s="1025">
        <v>35</v>
      </c>
    </row>
    <row r="53" spans="1:14">
      <c r="A53" s="566">
        <v>36</v>
      </c>
      <c r="B53" s="921"/>
      <c r="C53" s="918"/>
      <c r="D53" s="1022"/>
      <c r="E53" s="1022"/>
      <c r="F53" s="541"/>
      <c r="G53" s="300"/>
      <c r="H53" s="918"/>
      <c r="I53" s="1022"/>
      <c r="J53" s="1022"/>
      <c r="K53" s="918"/>
      <c r="L53" s="1022"/>
      <c r="M53" s="1022"/>
      <c r="N53" s="1025">
        <v>36</v>
      </c>
    </row>
    <row r="54" spans="1:14">
      <c r="A54" s="566">
        <v>37</v>
      </c>
      <c r="B54" s="921"/>
      <c r="C54" s="918"/>
      <c r="D54" s="1022"/>
      <c r="E54" s="1022"/>
      <c r="F54" s="541"/>
      <c r="G54" s="300"/>
      <c r="H54" s="918"/>
      <c r="I54" s="1022"/>
      <c r="J54" s="1022"/>
      <c r="K54" s="918"/>
      <c r="L54" s="1022"/>
      <c r="M54" s="1022"/>
      <c r="N54" s="1025">
        <v>37</v>
      </c>
    </row>
    <row r="55" spans="1:14">
      <c r="A55" s="566">
        <v>38</v>
      </c>
      <c r="B55" s="921"/>
      <c r="C55" s="918"/>
      <c r="D55" s="1022"/>
      <c r="E55" s="1022"/>
      <c r="F55" s="541"/>
      <c r="G55" s="300"/>
      <c r="H55" s="918"/>
      <c r="I55" s="1022"/>
      <c r="J55" s="1022"/>
      <c r="K55" s="918"/>
      <c r="L55" s="1022"/>
      <c r="M55" s="1022"/>
      <c r="N55" s="1025">
        <v>38</v>
      </c>
    </row>
    <row r="56" spans="1:14">
      <c r="A56" s="566">
        <v>39</v>
      </c>
      <c r="B56" s="921"/>
      <c r="C56" s="918"/>
      <c r="D56" s="1022"/>
      <c r="E56" s="1022"/>
      <c r="F56" s="541"/>
      <c r="G56" s="300"/>
      <c r="H56" s="918"/>
      <c r="I56" s="1022"/>
      <c r="J56" s="1022"/>
      <c r="K56" s="918"/>
      <c r="L56" s="1022"/>
      <c r="M56" s="1022"/>
      <c r="N56" s="1025">
        <v>39</v>
      </c>
    </row>
    <row r="57" spans="1:14">
      <c r="A57" s="566">
        <v>40</v>
      </c>
      <c r="B57" s="921"/>
      <c r="C57" s="918"/>
      <c r="D57" s="1022"/>
      <c r="E57" s="1022"/>
      <c r="F57" s="541"/>
      <c r="G57" s="300"/>
      <c r="H57" s="918"/>
      <c r="I57" s="1022"/>
      <c r="J57" s="1022"/>
      <c r="K57" s="918"/>
      <c r="L57" s="1022"/>
      <c r="M57" s="1022"/>
      <c r="N57" s="1025">
        <v>40</v>
      </c>
    </row>
    <row r="58" spans="1:14">
      <c r="A58" s="566">
        <v>41</v>
      </c>
      <c r="B58" s="921"/>
      <c r="C58" s="918"/>
      <c r="D58" s="1022"/>
      <c r="E58" s="1022"/>
      <c r="F58" s="541"/>
      <c r="G58" s="300"/>
      <c r="H58" s="918"/>
      <c r="I58" s="1022"/>
      <c r="J58" s="1022"/>
      <c r="K58" s="918"/>
      <c r="L58" s="1022"/>
      <c r="M58" s="1022"/>
      <c r="N58" s="1025">
        <v>41</v>
      </c>
    </row>
    <row r="59" spans="1:14">
      <c r="A59" s="566">
        <v>42</v>
      </c>
      <c r="B59" s="921"/>
      <c r="C59" s="918"/>
      <c r="D59" s="1022"/>
      <c r="E59" s="1022"/>
      <c r="F59" s="541"/>
      <c r="G59" s="300"/>
      <c r="H59" s="918"/>
      <c r="I59" s="1022"/>
      <c r="J59" s="1022"/>
      <c r="K59" s="918"/>
      <c r="L59" s="1022"/>
      <c r="M59" s="1022"/>
      <c r="N59" s="1025">
        <v>42</v>
      </c>
    </row>
    <row r="60" spans="1:14">
      <c r="A60" s="566">
        <v>43</v>
      </c>
      <c r="B60" s="921"/>
      <c r="C60" s="918"/>
      <c r="D60" s="1022"/>
      <c r="E60" s="1022"/>
      <c r="F60" s="541"/>
      <c r="G60" s="300"/>
      <c r="H60" s="918"/>
      <c r="I60" s="1022"/>
      <c r="J60" s="1022"/>
      <c r="K60" s="918"/>
      <c r="L60" s="1022"/>
      <c r="M60" s="1022"/>
      <c r="N60" s="1025">
        <v>43</v>
      </c>
    </row>
    <row r="61" spans="1:14">
      <c r="A61" s="566">
        <v>44</v>
      </c>
      <c r="B61" s="921"/>
      <c r="C61" s="918"/>
      <c r="D61" s="1022"/>
      <c r="E61" s="1022"/>
      <c r="F61" s="541"/>
      <c r="G61" s="300"/>
      <c r="H61" s="918"/>
      <c r="I61" s="1022"/>
      <c r="J61" s="1022"/>
      <c r="K61" s="918"/>
      <c r="L61" s="1022"/>
      <c r="M61" s="1022"/>
      <c r="N61" s="1025">
        <v>44</v>
      </c>
    </row>
    <row r="62" spans="1:14">
      <c r="A62" s="950">
        <v>45</v>
      </c>
      <c r="B62" s="921"/>
      <c r="C62" s="570"/>
      <c r="D62" s="571"/>
      <c r="E62" s="571"/>
      <c r="F62" s="572"/>
      <c r="G62" s="982"/>
      <c r="H62" s="918"/>
      <c r="I62" s="571"/>
      <c r="J62" s="571"/>
      <c r="K62" s="918"/>
      <c r="L62" s="571"/>
      <c r="M62" s="571"/>
      <c r="N62" s="1025">
        <v>45</v>
      </c>
    </row>
    <row r="63" spans="1:14" ht="15.75" thickBot="1">
      <c r="A63" s="573">
        <v>46</v>
      </c>
      <c r="B63" s="574" t="s">
        <v>172</v>
      </c>
      <c r="C63" s="575">
        <f>SUM(C18:C62)</f>
        <v>13689186</v>
      </c>
      <c r="D63" s="575">
        <f>SUM(D18:D62)</f>
        <v>0</v>
      </c>
      <c r="E63" s="575">
        <f>SUM(E18:E62)</f>
        <v>13689186</v>
      </c>
      <c r="F63" s="576">
        <f>SUM(F18:F62)</f>
        <v>0</v>
      </c>
      <c r="G63" s="577"/>
      <c r="H63" s="578"/>
      <c r="I63" s="575">
        <f>SUM(I18:I62)</f>
        <v>13689186</v>
      </c>
      <c r="J63" s="575">
        <f>SUM(J18:J62)</f>
        <v>0</v>
      </c>
      <c r="K63" s="578"/>
      <c r="L63" s="575">
        <f>SUM(L18:L62)</f>
        <v>0</v>
      </c>
      <c r="M63" s="575">
        <f>SUM(M18:M62)</f>
        <v>0</v>
      </c>
      <c r="N63" s="1026">
        <v>46</v>
      </c>
    </row>
    <row r="64" spans="1:14" ht="15.75">
      <c r="A64" s="114" t="s">
        <v>2096</v>
      </c>
      <c r="B64" s="921"/>
      <c r="C64" s="114"/>
      <c r="D64" s="921"/>
      <c r="E64" s="921"/>
      <c r="F64" s="921"/>
      <c r="G64" s="114" t="str">
        <f>A64</f>
        <v>FERC FORM NO. 1 (ED. 12-96) NYPSC Modified-96</v>
      </c>
      <c r="H64" s="921"/>
      <c r="I64" s="114"/>
      <c r="J64" s="114"/>
    </row>
    <row r="65" spans="1:14">
      <c r="A65" s="922" t="s">
        <v>2097</v>
      </c>
      <c r="B65" s="922"/>
      <c r="C65" s="922"/>
      <c r="D65" s="922"/>
      <c r="E65" s="922"/>
      <c r="F65" s="922"/>
      <c r="G65" s="922" t="s">
        <v>2098</v>
      </c>
      <c r="H65" s="922"/>
      <c r="I65" s="922"/>
      <c r="J65" s="922"/>
      <c r="K65" s="922"/>
      <c r="L65" s="922"/>
      <c r="M65" s="922"/>
      <c r="N65" s="922"/>
    </row>
  </sheetData>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L194"/>
  <sheetViews>
    <sheetView defaultGridColor="0" view="pageBreakPreview" topLeftCell="A7" colorId="22" zoomScale="80" zoomScaleNormal="80" zoomScaleSheetLayoutView="80" workbookViewId="0">
      <selection activeCell="B29" sqref="B29"/>
    </sheetView>
  </sheetViews>
  <sheetFormatPr defaultColWidth="9.6640625" defaultRowHeight="15"/>
  <cols>
    <col min="1" max="1" width="4.6640625" style="1583" customWidth="1"/>
    <col min="2" max="2" width="25.6640625" style="1583" customWidth="1"/>
    <col min="3" max="4" width="24.6640625" style="1583" customWidth="1"/>
    <col min="5" max="5" width="27.21875" style="1583" customWidth="1"/>
    <col min="6" max="6" width="1.6640625" style="1583" customWidth="1"/>
    <col min="7" max="7" width="27.77734375" style="1583" customWidth="1"/>
    <col min="8" max="8" width="26.44140625" style="1583" customWidth="1"/>
    <col min="9" max="9" width="9.6640625" style="1583"/>
    <col min="10" max="10" width="25.6640625" style="1583" customWidth="1"/>
    <col min="11" max="11" width="15.6640625" style="1583" customWidth="1"/>
    <col min="12" max="12" width="4.6640625" style="1583" customWidth="1"/>
    <col min="13" max="16384" width="9.6640625" style="1583"/>
  </cols>
  <sheetData>
    <row r="1" spans="1:12">
      <c r="A1" s="2302" t="s">
        <v>1799</v>
      </c>
      <c r="B1" s="2303"/>
      <c r="C1" s="2397" t="s">
        <v>1344</v>
      </c>
      <c r="D1" s="2398" t="s">
        <v>1801</v>
      </c>
      <c r="E1" s="2399" t="s">
        <v>1802</v>
      </c>
      <c r="F1" s="2302" t="s">
        <v>1799</v>
      </c>
      <c r="G1" s="2303"/>
      <c r="H1" s="2397" t="s">
        <v>1344</v>
      </c>
      <c r="I1" s="2400"/>
      <c r="J1" s="2398" t="s">
        <v>1801</v>
      </c>
      <c r="K1" s="2401" t="s">
        <v>1802</v>
      </c>
      <c r="L1" s="2402"/>
    </row>
    <row r="2" spans="1:12">
      <c r="A2" s="1539" t="str">
        <f>'Data Sheet'!$C$25</f>
        <v xml:space="preserve">New York State Electric &amp; Gas Corporation </v>
      </c>
      <c r="B2" s="2262"/>
      <c r="C2" s="2280" t="s">
        <v>1136</v>
      </c>
      <c r="D2" s="2403" t="s">
        <v>1804</v>
      </c>
      <c r="E2" s="2404"/>
      <c r="F2" s="1539" t="str">
        <f>'Data Sheet'!$C$25</f>
        <v xml:space="preserve">New York State Electric &amp; Gas Corporation </v>
      </c>
      <c r="G2" s="2262"/>
      <c r="H2" s="2280" t="s">
        <v>1136</v>
      </c>
      <c r="I2" s="2262"/>
      <c r="J2" s="2403" t="s">
        <v>1804</v>
      </c>
      <c r="K2" s="2280"/>
      <c r="L2" s="2389"/>
    </row>
    <row r="3" spans="1:12" ht="15" customHeight="1" thickBot="1">
      <c r="A3" s="2390"/>
      <c r="B3" s="2391"/>
      <c r="C3" s="2390" t="s">
        <v>1137</v>
      </c>
      <c r="D3" s="2405" t="str">
        <f>'Data Sheet'!$C$40</f>
        <v xml:space="preserve"> </v>
      </c>
      <c r="E3" s="2406" t="str">
        <f>'Data Sheet'!$C$38</f>
        <v>12/31/2017</v>
      </c>
      <c r="F3" s="2390"/>
      <c r="G3" s="2391"/>
      <c r="H3" s="2390" t="s">
        <v>1137</v>
      </c>
      <c r="I3" s="2391"/>
      <c r="J3" s="2405" t="str">
        <f>'Data Sheet'!$C$40</f>
        <v xml:space="preserve"> </v>
      </c>
      <c r="K3" s="2407" t="str">
        <f>'Data Sheet'!$C$38</f>
        <v>12/31/2017</v>
      </c>
      <c r="L3" s="2360"/>
    </row>
    <row r="4" spans="1:12" ht="15" customHeight="1" thickBot="1">
      <c r="A4" s="2408" t="s">
        <v>2099</v>
      </c>
      <c r="B4" s="2409"/>
      <c r="C4" s="2410"/>
      <c r="D4" s="2410"/>
      <c r="E4" s="2411"/>
      <c r="F4" s="2408" t="s">
        <v>2100</v>
      </c>
      <c r="G4" s="2409"/>
      <c r="H4" s="2409"/>
      <c r="I4" s="2410"/>
      <c r="J4" s="2410"/>
      <c r="K4" s="2412"/>
      <c r="L4" s="2413"/>
    </row>
    <row r="5" spans="1:12" ht="15.75">
      <c r="A5" s="1579"/>
      <c r="B5" s="1580"/>
      <c r="C5" s="2263"/>
      <c r="D5" s="2263"/>
      <c r="E5" s="2360"/>
      <c r="F5" s="1579"/>
      <c r="G5" s="1580"/>
      <c r="H5" s="1580"/>
      <c r="I5" s="2263"/>
      <c r="J5" s="2263"/>
      <c r="K5" s="2263"/>
      <c r="L5" s="2389"/>
    </row>
    <row r="6" spans="1:12">
      <c r="A6" s="2280" t="s">
        <v>2101</v>
      </c>
      <c r="B6" s="2262"/>
      <c r="C6" s="2262"/>
      <c r="D6" s="2262" t="s">
        <v>2102</v>
      </c>
      <c r="E6" s="2389"/>
      <c r="F6" s="2280" t="s">
        <v>3814</v>
      </c>
      <c r="G6" s="2262"/>
      <c r="H6" s="2262"/>
      <c r="I6" s="2262" t="s">
        <v>2104</v>
      </c>
      <c r="J6" s="2262"/>
      <c r="K6" s="2262"/>
      <c r="L6" s="2389"/>
    </row>
    <row r="7" spans="1:12">
      <c r="A7" s="2280" t="s">
        <v>2105</v>
      </c>
      <c r="B7" s="2262"/>
      <c r="C7" s="2262"/>
      <c r="D7" s="2262" t="s">
        <v>2106</v>
      </c>
      <c r="E7" s="2389"/>
      <c r="F7" s="2280" t="s">
        <v>3816</v>
      </c>
      <c r="G7" s="2262"/>
      <c r="H7" s="2262"/>
      <c r="I7" s="2262" t="s">
        <v>2108</v>
      </c>
      <c r="J7" s="2262"/>
      <c r="K7" s="2262"/>
      <c r="L7" s="2389"/>
    </row>
    <row r="8" spans="1:12">
      <c r="A8" s="2280" t="s">
        <v>2109</v>
      </c>
      <c r="B8" s="2262"/>
      <c r="C8" s="2262"/>
      <c r="D8" s="2262" t="s">
        <v>2110</v>
      </c>
      <c r="E8" s="2389"/>
      <c r="F8" s="2280" t="s">
        <v>2103</v>
      </c>
      <c r="G8" s="2262"/>
      <c r="H8" s="2262"/>
      <c r="I8" s="2262" t="s">
        <v>2112</v>
      </c>
      <c r="J8" s="2262"/>
      <c r="K8" s="2262"/>
      <c r="L8" s="2389"/>
    </row>
    <row r="9" spans="1:12">
      <c r="A9" s="2280" t="s">
        <v>2113</v>
      </c>
      <c r="B9" s="2262"/>
      <c r="C9" s="2262"/>
      <c r="D9" s="2262" t="s">
        <v>2114</v>
      </c>
      <c r="E9" s="2389"/>
      <c r="F9" s="2280" t="s">
        <v>2107</v>
      </c>
      <c r="G9" s="2262"/>
      <c r="H9" s="2262"/>
      <c r="I9" s="2262" t="s">
        <v>2116</v>
      </c>
      <c r="J9" s="2262"/>
      <c r="K9" s="2262"/>
      <c r="L9" s="2389"/>
    </row>
    <row r="10" spans="1:12">
      <c r="A10" s="2280" t="s">
        <v>29</v>
      </c>
      <c r="B10" s="2262"/>
      <c r="C10" s="2262"/>
      <c r="D10" s="2262" t="s">
        <v>30</v>
      </c>
      <c r="E10" s="2389"/>
      <c r="F10" s="2280" t="s">
        <v>2111</v>
      </c>
      <c r="G10" s="2262"/>
      <c r="H10" s="2262"/>
      <c r="I10" s="2262" t="s">
        <v>32</v>
      </c>
      <c r="J10" s="2262"/>
      <c r="K10" s="2262"/>
      <c r="L10" s="2389"/>
    </row>
    <row r="11" spans="1:12">
      <c r="A11" s="2280" t="s">
        <v>33</v>
      </c>
      <c r="B11" s="2262"/>
      <c r="C11" s="2262"/>
      <c r="D11" s="2262" t="s">
        <v>34</v>
      </c>
      <c r="E11" s="2389"/>
      <c r="F11" s="2280" t="s">
        <v>2115</v>
      </c>
      <c r="G11" s="2262"/>
      <c r="H11" s="2262"/>
      <c r="I11" s="2262" t="s">
        <v>36</v>
      </c>
      <c r="J11" s="2262"/>
      <c r="K11" s="2262"/>
      <c r="L11" s="2389"/>
    </row>
    <row r="12" spans="1:12">
      <c r="A12" s="2280" t="s">
        <v>37</v>
      </c>
      <c r="B12" s="2262"/>
      <c r="C12" s="2262"/>
      <c r="D12" s="2262" t="s">
        <v>38</v>
      </c>
      <c r="E12" s="2389"/>
      <c r="F12" s="2280" t="s">
        <v>31</v>
      </c>
      <c r="G12" s="2262"/>
      <c r="H12" s="2262"/>
      <c r="I12" s="2262" t="s">
        <v>40</v>
      </c>
      <c r="J12" s="2262"/>
      <c r="K12" s="2262"/>
      <c r="L12" s="2389"/>
    </row>
    <row r="13" spans="1:12">
      <c r="A13" s="2280" t="s">
        <v>3850</v>
      </c>
      <c r="B13" s="2262"/>
      <c r="C13" s="2262"/>
      <c r="D13" s="2262" t="s">
        <v>3851</v>
      </c>
      <c r="E13" s="2389"/>
      <c r="F13" s="2280" t="s">
        <v>35</v>
      </c>
      <c r="G13" s="2262"/>
      <c r="H13" s="2262"/>
      <c r="I13" s="2262" t="s">
        <v>3853</v>
      </c>
      <c r="J13" s="2262"/>
      <c r="K13" s="2262"/>
      <c r="L13" s="2389"/>
    </row>
    <row r="14" spans="1:12">
      <c r="A14" s="2280" t="s">
        <v>3854</v>
      </c>
      <c r="B14" s="2262"/>
      <c r="C14" s="2262"/>
      <c r="D14" s="2262" t="s">
        <v>3855</v>
      </c>
      <c r="E14" s="2389"/>
      <c r="F14" s="2761" t="s">
        <v>39</v>
      </c>
      <c r="G14" s="2726"/>
      <c r="H14" s="2726"/>
      <c r="I14" s="2262" t="s">
        <v>3793</v>
      </c>
      <c r="J14" s="2262"/>
      <c r="K14" s="2262"/>
      <c r="L14" s="2389"/>
    </row>
    <row r="15" spans="1:12">
      <c r="A15" s="2280" t="s">
        <v>3794</v>
      </c>
      <c r="B15" s="2262"/>
      <c r="C15" s="2262"/>
      <c r="D15" s="2262" t="s">
        <v>3795</v>
      </c>
      <c r="E15" s="2389"/>
      <c r="F15" s="2761" t="s">
        <v>3852</v>
      </c>
      <c r="G15" s="2726"/>
      <c r="H15" s="2726"/>
      <c r="I15" s="2262" t="s">
        <v>3797</v>
      </c>
      <c r="J15" s="2262"/>
      <c r="K15" s="2262"/>
      <c r="L15" s="2389"/>
    </row>
    <row r="16" spans="1:12">
      <c r="A16" s="2280" t="s">
        <v>3798</v>
      </c>
      <c r="B16" s="2262"/>
      <c r="C16" s="2262"/>
      <c r="D16" s="2503" t="s">
        <v>4096</v>
      </c>
      <c r="E16" s="2527"/>
      <c r="F16" s="2502" t="s">
        <v>4633</v>
      </c>
      <c r="G16" s="2726"/>
      <c r="H16" s="2726"/>
      <c r="I16" s="2262" t="s">
        <v>3800</v>
      </c>
      <c r="J16" s="2262"/>
      <c r="K16" s="2262"/>
      <c r="L16" s="2389"/>
    </row>
    <row r="17" spans="1:12">
      <c r="A17" s="2280" t="s">
        <v>3801</v>
      </c>
      <c r="B17" s="2262"/>
      <c r="C17" s="2262"/>
      <c r="D17" s="1561" t="s">
        <v>4097</v>
      </c>
      <c r="E17" s="2389"/>
      <c r="F17" s="2761" t="s">
        <v>3796</v>
      </c>
      <c r="G17" s="2726"/>
      <c r="H17" s="2726"/>
      <c r="I17" s="2262" t="s">
        <v>3803</v>
      </c>
      <c r="J17" s="2262"/>
      <c r="K17" s="2262"/>
      <c r="L17" s="2389"/>
    </row>
    <row r="18" spans="1:12">
      <c r="A18" s="2280" t="s">
        <v>3804</v>
      </c>
      <c r="B18" s="2262"/>
      <c r="C18" s="2262"/>
      <c r="D18" s="2503" t="s">
        <v>4098</v>
      </c>
      <c r="E18" s="2760"/>
      <c r="F18" s="2761" t="s">
        <v>3799</v>
      </c>
      <c r="G18" s="2726"/>
      <c r="H18" s="2726"/>
      <c r="I18" s="2262" t="s">
        <v>3806</v>
      </c>
      <c r="J18" s="2262"/>
      <c r="K18" s="2262"/>
      <c r="L18" s="2389"/>
    </row>
    <row r="19" spans="1:12">
      <c r="A19" s="2280" t="s">
        <v>3807</v>
      </c>
      <c r="B19" s="2262"/>
      <c r="C19" s="2262"/>
      <c r="D19" s="2503" t="s">
        <v>4632</v>
      </c>
      <c r="E19" s="2760"/>
      <c r="F19" s="2761" t="s">
        <v>3802</v>
      </c>
      <c r="G19" s="2726"/>
      <c r="H19" s="2726"/>
      <c r="I19" s="2262" t="s">
        <v>3809</v>
      </c>
      <c r="J19" s="2262"/>
      <c r="K19" s="2262"/>
      <c r="L19" s="2389"/>
    </row>
    <row r="20" spans="1:12">
      <c r="A20" s="2280" t="s">
        <v>3810</v>
      </c>
      <c r="B20" s="2262"/>
      <c r="C20" s="2262"/>
      <c r="D20" s="1561" t="s">
        <v>4099</v>
      </c>
      <c r="E20" s="2389"/>
      <c r="F20" s="2761" t="s">
        <v>3805</v>
      </c>
      <c r="G20" s="2726"/>
      <c r="H20" s="2726"/>
      <c r="I20" s="2262"/>
      <c r="J20" s="2262"/>
      <c r="K20" s="2262"/>
      <c r="L20" s="2389"/>
    </row>
    <row r="21" spans="1:12">
      <c r="A21" s="2280" t="s">
        <v>3813</v>
      </c>
      <c r="B21" s="2262"/>
      <c r="C21" s="2262"/>
      <c r="D21" s="2262" t="s">
        <v>3811</v>
      </c>
      <c r="E21" s="2389"/>
      <c r="F21" s="2761" t="s">
        <v>3808</v>
      </c>
      <c r="G21" s="2726"/>
      <c r="H21" s="2726"/>
      <c r="I21" s="2262"/>
      <c r="J21" s="2262"/>
      <c r="K21" s="2262"/>
      <c r="L21" s="2389"/>
    </row>
    <row r="22" spans="1:12">
      <c r="A22" s="2280" t="s">
        <v>3815</v>
      </c>
      <c r="B22" s="2262"/>
      <c r="C22" s="2262"/>
      <c r="D22" s="2262" t="s">
        <v>3816</v>
      </c>
      <c r="E22" s="2389"/>
      <c r="F22" s="2761" t="s">
        <v>3812</v>
      </c>
      <c r="G22" s="2726"/>
      <c r="H22" s="2726"/>
      <c r="I22" s="2262"/>
      <c r="J22" s="2262"/>
      <c r="K22" s="2262"/>
      <c r="L22" s="2389"/>
    </row>
    <row r="23" spans="1:12" ht="15.75" thickBot="1">
      <c r="A23" s="2280"/>
      <c r="B23" s="2262"/>
      <c r="C23" s="2262"/>
      <c r="D23" s="2262"/>
      <c r="E23" s="2389"/>
      <c r="F23" s="2761"/>
      <c r="G23" s="2726"/>
      <c r="H23" s="2726"/>
      <c r="I23" s="2262"/>
      <c r="J23" s="2262"/>
      <c r="K23" s="2262"/>
      <c r="L23" s="2389"/>
    </row>
    <row r="24" spans="1:12" ht="15.75" thickBot="1">
      <c r="A24" s="2399"/>
      <c r="B24" s="2414"/>
      <c r="C24" s="2415"/>
      <c r="D24" s="2415"/>
      <c r="E24" s="2402"/>
      <c r="F24" s="2401" t="s">
        <v>3817</v>
      </c>
      <c r="G24" s="2402"/>
      <c r="H24" s="2416" t="s">
        <v>3818</v>
      </c>
      <c r="I24" s="2417" t="s">
        <v>3819</v>
      </c>
      <c r="J24" s="2411"/>
      <c r="K24" s="2402" t="s">
        <v>3820</v>
      </c>
      <c r="L24" s="2399"/>
    </row>
    <row r="25" spans="1:12">
      <c r="A25" s="2418" t="s">
        <v>1728</v>
      </c>
      <c r="B25" s="2419" t="s">
        <v>3602</v>
      </c>
      <c r="C25" s="2263" t="s">
        <v>1783</v>
      </c>
      <c r="D25" s="2263"/>
      <c r="E25" s="2360"/>
      <c r="F25" s="2420" t="s">
        <v>177</v>
      </c>
      <c r="G25" s="2360"/>
      <c r="H25" s="2421" t="s">
        <v>177</v>
      </c>
      <c r="I25" s="2360" t="s">
        <v>176</v>
      </c>
      <c r="J25" s="2360" t="s">
        <v>1838</v>
      </c>
      <c r="K25" s="2360" t="s">
        <v>3821</v>
      </c>
      <c r="L25" s="2418" t="s">
        <v>1728</v>
      </c>
    </row>
    <row r="26" spans="1:12" ht="15.75" thickBot="1">
      <c r="A26" s="2422" t="s">
        <v>1731</v>
      </c>
      <c r="B26" s="2423" t="s">
        <v>3021</v>
      </c>
      <c r="C26" s="2410" t="s">
        <v>3022</v>
      </c>
      <c r="D26" s="2410"/>
      <c r="E26" s="2424"/>
      <c r="F26" s="2425" t="s">
        <v>3023</v>
      </c>
      <c r="G26" s="2424"/>
      <c r="H26" s="2423" t="s">
        <v>3024</v>
      </c>
      <c r="I26" s="2422" t="s">
        <v>2346</v>
      </c>
      <c r="J26" s="2422" t="s">
        <v>2347</v>
      </c>
      <c r="K26" s="2422" t="s">
        <v>2348</v>
      </c>
      <c r="L26" s="2422" t="s">
        <v>1731</v>
      </c>
    </row>
    <row r="27" spans="1:12">
      <c r="A27" s="2426">
        <v>1</v>
      </c>
      <c r="B27" s="2389" t="s">
        <v>2998</v>
      </c>
      <c r="C27" s="2262"/>
      <c r="D27" s="2262"/>
      <c r="E27" s="2389"/>
      <c r="F27" s="2427"/>
      <c r="G27" s="2428"/>
      <c r="H27" s="2429"/>
      <c r="I27" s="2389"/>
      <c r="J27" s="2429"/>
      <c r="K27" s="2429"/>
      <c r="L27" s="2418">
        <v>1</v>
      </c>
    </row>
    <row r="28" spans="1:12">
      <c r="A28" s="2426">
        <v>2</v>
      </c>
      <c r="B28" s="2389" t="s">
        <v>6080</v>
      </c>
      <c r="C28" s="2262" t="s">
        <v>5504</v>
      </c>
      <c r="D28" s="2262"/>
      <c r="E28" s="2389"/>
      <c r="F28" s="2427"/>
      <c r="G28" s="2428">
        <v>1788505</v>
      </c>
      <c r="H28" s="2429"/>
      <c r="I28" s="2389">
        <v>928</v>
      </c>
      <c r="J28" s="2429">
        <f t="shared" ref="J28" si="0">G28+H28</f>
        <v>1788505</v>
      </c>
      <c r="K28" s="2429"/>
      <c r="L28" s="2418">
        <v>2</v>
      </c>
    </row>
    <row r="29" spans="1:12">
      <c r="A29" s="2426">
        <v>3</v>
      </c>
      <c r="B29" s="2389"/>
      <c r="C29" s="2262"/>
      <c r="D29" s="2262"/>
      <c r="E29" s="2389"/>
      <c r="F29" s="2427"/>
      <c r="G29" s="2428"/>
      <c r="H29" s="2429"/>
      <c r="I29" s="2389"/>
      <c r="J29" s="2429">
        <f t="shared" ref="J29:J63" si="1">G29+H29</f>
        <v>0</v>
      </c>
      <c r="K29" s="2429"/>
      <c r="L29" s="2418">
        <v>3</v>
      </c>
    </row>
    <row r="30" spans="1:12">
      <c r="A30" s="2426">
        <v>4</v>
      </c>
      <c r="B30" s="2389" t="s">
        <v>2999</v>
      </c>
      <c r="C30" s="2262"/>
      <c r="D30" s="2262"/>
      <c r="E30" s="2389"/>
      <c r="F30" s="2427"/>
      <c r="G30" s="2428"/>
      <c r="H30" s="2429"/>
      <c r="I30" s="2389"/>
      <c r="J30" s="2429">
        <f t="shared" si="1"/>
        <v>0</v>
      </c>
      <c r="K30" s="2429"/>
      <c r="L30" s="2418">
        <v>4</v>
      </c>
    </row>
    <row r="31" spans="1:12">
      <c r="A31" s="2426">
        <v>5</v>
      </c>
      <c r="B31" s="3231" t="s">
        <v>5850</v>
      </c>
      <c r="C31" s="3232" t="s">
        <v>5852</v>
      </c>
      <c r="D31" s="2262"/>
      <c r="E31" s="2389"/>
      <c r="F31" s="2427"/>
      <c r="G31" s="2428"/>
      <c r="H31" s="2429">
        <v>280000</v>
      </c>
      <c r="I31" s="2389">
        <v>880</v>
      </c>
      <c r="J31" s="2429">
        <f t="shared" si="1"/>
        <v>280000</v>
      </c>
      <c r="K31" s="2429"/>
      <c r="L31" s="2418">
        <v>5</v>
      </c>
    </row>
    <row r="32" spans="1:12">
      <c r="A32" s="2426">
        <v>6</v>
      </c>
      <c r="B32" s="3231"/>
      <c r="C32" s="3232"/>
      <c r="D32" s="2262"/>
      <c r="E32" s="2389"/>
      <c r="F32" s="2427"/>
      <c r="G32" s="2428"/>
      <c r="H32" s="2429"/>
      <c r="I32" s="2389"/>
      <c r="J32" s="2429">
        <f t="shared" si="1"/>
        <v>0</v>
      </c>
      <c r="K32" s="2429"/>
      <c r="L32" s="2418">
        <v>6</v>
      </c>
    </row>
    <row r="33" spans="1:12">
      <c r="A33" s="2426">
        <v>7</v>
      </c>
      <c r="B33" s="3231" t="s">
        <v>5850</v>
      </c>
      <c r="C33" s="3232" t="s">
        <v>5852</v>
      </c>
      <c r="D33" s="2262"/>
      <c r="E33" s="2389"/>
      <c r="F33" s="2427"/>
      <c r="G33" s="2428"/>
      <c r="H33" s="2429">
        <v>370111.82999999996</v>
      </c>
      <c r="I33" s="2389">
        <v>880</v>
      </c>
      <c r="J33" s="2429">
        <f t="shared" si="1"/>
        <v>370111.82999999996</v>
      </c>
      <c r="K33" s="2429"/>
      <c r="L33" s="2418">
        <v>7</v>
      </c>
    </row>
    <row r="34" spans="1:12">
      <c r="A34" s="2426">
        <v>8</v>
      </c>
      <c r="B34" s="3231"/>
      <c r="C34" s="3232"/>
      <c r="D34" s="2262"/>
      <c r="E34" s="2389"/>
      <c r="F34" s="2427"/>
      <c r="G34" s="2428"/>
      <c r="H34" s="2429"/>
      <c r="I34" s="2389"/>
      <c r="J34" s="2429">
        <f t="shared" si="1"/>
        <v>0</v>
      </c>
      <c r="K34" s="2429"/>
      <c r="L34" s="2418">
        <v>8</v>
      </c>
    </row>
    <row r="35" spans="1:12">
      <c r="A35" s="2426">
        <v>9</v>
      </c>
      <c r="B35" s="3231" t="s">
        <v>5850</v>
      </c>
      <c r="C35" s="3232" t="s">
        <v>5853</v>
      </c>
      <c r="D35" s="2262"/>
      <c r="E35" s="2389"/>
      <c r="F35" s="2427"/>
      <c r="G35" s="2428"/>
      <c r="H35" s="2429">
        <v>566447.65</v>
      </c>
      <c r="I35" s="2389">
        <v>928</v>
      </c>
      <c r="J35" s="2429">
        <f t="shared" si="1"/>
        <v>566447.65</v>
      </c>
      <c r="K35" s="2429"/>
      <c r="L35" s="2418">
        <v>9</v>
      </c>
    </row>
    <row r="36" spans="1:12">
      <c r="A36" s="2426">
        <v>10</v>
      </c>
      <c r="B36" s="3231"/>
      <c r="C36" s="3232"/>
      <c r="D36" s="2262"/>
      <c r="E36" s="2389"/>
      <c r="F36" s="2427"/>
      <c r="G36" s="2428"/>
      <c r="H36" s="2429"/>
      <c r="I36" s="2389"/>
      <c r="J36" s="2429">
        <f t="shared" si="1"/>
        <v>0</v>
      </c>
      <c r="K36" s="2429"/>
      <c r="L36" s="2418">
        <v>10</v>
      </c>
    </row>
    <row r="37" spans="1:12">
      <c r="A37" s="2426">
        <v>11</v>
      </c>
      <c r="B37" s="3231" t="s">
        <v>5851</v>
      </c>
      <c r="C37" s="3232" t="s">
        <v>5854</v>
      </c>
      <c r="D37" s="2262"/>
      <c r="E37" s="2389"/>
      <c r="F37" s="2427"/>
      <c r="G37" s="2428">
        <v>-313720.83000000007</v>
      </c>
      <c r="H37" s="2429"/>
      <c r="I37" s="2389">
        <v>880</v>
      </c>
      <c r="J37" s="2429">
        <f t="shared" si="1"/>
        <v>-313720.83000000007</v>
      </c>
      <c r="K37" s="2429"/>
      <c r="L37" s="2418">
        <v>11</v>
      </c>
    </row>
    <row r="38" spans="1:12">
      <c r="A38" s="2404">
        <v>12</v>
      </c>
      <c r="B38" s="3231"/>
      <c r="C38" s="3232"/>
      <c r="D38" s="2262"/>
      <c r="E38" s="2389"/>
      <c r="F38" s="2280"/>
      <c r="G38" s="2429"/>
      <c r="H38" s="2429"/>
      <c r="I38" s="2389"/>
      <c r="J38" s="2429">
        <f t="shared" si="1"/>
        <v>0</v>
      </c>
      <c r="K38" s="2429"/>
      <c r="L38" s="2418">
        <v>12</v>
      </c>
    </row>
    <row r="39" spans="1:12">
      <c r="A39" s="2404">
        <v>13</v>
      </c>
      <c r="B39" s="2389"/>
      <c r="C39" s="2262"/>
      <c r="D39" s="2262"/>
      <c r="E39" s="2389"/>
      <c r="F39" s="2280"/>
      <c r="G39" s="2429"/>
      <c r="H39" s="2429"/>
      <c r="I39" s="2389"/>
      <c r="J39" s="2429">
        <f t="shared" si="1"/>
        <v>0</v>
      </c>
      <c r="K39" s="2429"/>
      <c r="L39" s="2418">
        <v>13</v>
      </c>
    </row>
    <row r="40" spans="1:12">
      <c r="A40" s="2404">
        <v>14</v>
      </c>
      <c r="B40" s="2389"/>
      <c r="C40" s="2262"/>
      <c r="D40" s="2262"/>
      <c r="E40" s="2389"/>
      <c r="F40" s="2280"/>
      <c r="G40" s="2429"/>
      <c r="H40" s="2429"/>
      <c r="I40" s="2389"/>
      <c r="J40" s="2429">
        <f t="shared" si="1"/>
        <v>0</v>
      </c>
      <c r="K40" s="2429"/>
      <c r="L40" s="2418">
        <v>14</v>
      </c>
    </row>
    <row r="41" spans="1:12">
      <c r="A41" s="2404">
        <v>15</v>
      </c>
      <c r="B41" s="2389"/>
      <c r="C41" s="2262"/>
      <c r="D41" s="2262"/>
      <c r="E41" s="2389"/>
      <c r="F41" s="2280"/>
      <c r="G41" s="2429"/>
      <c r="H41" s="2429"/>
      <c r="I41" s="2389"/>
      <c r="J41" s="2429">
        <f t="shared" si="1"/>
        <v>0</v>
      </c>
      <c r="K41" s="2429"/>
      <c r="L41" s="2418">
        <v>15</v>
      </c>
    </row>
    <row r="42" spans="1:12">
      <c r="A42" s="2404">
        <v>16</v>
      </c>
      <c r="B42" s="2389"/>
      <c r="C42" s="2262"/>
      <c r="D42" s="2262"/>
      <c r="E42" s="2389"/>
      <c r="F42" s="2280"/>
      <c r="G42" s="2429"/>
      <c r="H42" s="2429"/>
      <c r="I42" s="2389"/>
      <c r="J42" s="2429">
        <f t="shared" si="1"/>
        <v>0</v>
      </c>
      <c r="K42" s="2429"/>
      <c r="L42" s="2418">
        <v>16</v>
      </c>
    </row>
    <row r="43" spans="1:12">
      <c r="A43" s="2404">
        <v>17</v>
      </c>
      <c r="B43" s="2389"/>
      <c r="C43" s="2262"/>
      <c r="D43" s="2262"/>
      <c r="E43" s="2389"/>
      <c r="F43" s="2280"/>
      <c r="G43" s="2429"/>
      <c r="H43" s="2429"/>
      <c r="I43" s="2389"/>
      <c r="J43" s="2429">
        <f t="shared" si="1"/>
        <v>0</v>
      </c>
      <c r="K43" s="2429"/>
      <c r="L43" s="2418">
        <v>17</v>
      </c>
    </row>
    <row r="44" spans="1:12">
      <c r="A44" s="2404">
        <v>18</v>
      </c>
      <c r="B44" s="2389"/>
      <c r="C44" s="2262"/>
      <c r="D44" s="2262"/>
      <c r="E44" s="2389"/>
      <c r="F44" s="2280"/>
      <c r="G44" s="2429"/>
      <c r="H44" s="2429"/>
      <c r="I44" s="2389"/>
      <c r="J44" s="2429">
        <f t="shared" si="1"/>
        <v>0</v>
      </c>
      <c r="K44" s="2429"/>
      <c r="L44" s="2418">
        <v>18</v>
      </c>
    </row>
    <row r="45" spans="1:12">
      <c r="A45" s="2404">
        <v>19</v>
      </c>
      <c r="B45" s="2389"/>
      <c r="C45" s="2262"/>
      <c r="D45" s="2262"/>
      <c r="E45" s="2389"/>
      <c r="F45" s="2280"/>
      <c r="G45" s="2429"/>
      <c r="H45" s="2429"/>
      <c r="I45" s="2389"/>
      <c r="J45" s="2429">
        <f t="shared" si="1"/>
        <v>0</v>
      </c>
      <c r="K45" s="2429"/>
      <c r="L45" s="2418">
        <v>19</v>
      </c>
    </row>
    <row r="46" spans="1:12">
      <c r="A46" s="2404">
        <v>20</v>
      </c>
      <c r="B46" s="2389"/>
      <c r="C46" s="2262"/>
      <c r="D46" s="2262"/>
      <c r="E46" s="2389"/>
      <c r="F46" s="2280"/>
      <c r="G46" s="2429"/>
      <c r="H46" s="2429"/>
      <c r="I46" s="2389"/>
      <c r="J46" s="2429">
        <f t="shared" si="1"/>
        <v>0</v>
      </c>
      <c r="K46" s="2429"/>
      <c r="L46" s="2418">
        <v>20</v>
      </c>
    </row>
    <row r="47" spans="1:12">
      <c r="A47" s="2404">
        <v>21</v>
      </c>
      <c r="B47" s="2389"/>
      <c r="C47" s="2262"/>
      <c r="D47" s="2262"/>
      <c r="E47" s="2389"/>
      <c r="F47" s="2280"/>
      <c r="G47" s="2429"/>
      <c r="H47" s="2429"/>
      <c r="I47" s="2389"/>
      <c r="J47" s="2429">
        <f t="shared" si="1"/>
        <v>0</v>
      </c>
      <c r="K47" s="2429"/>
      <c r="L47" s="2418">
        <v>21</v>
      </c>
    </row>
    <row r="48" spans="1:12">
      <c r="A48" s="2404">
        <v>22</v>
      </c>
      <c r="B48" s="2389"/>
      <c r="C48" s="2262"/>
      <c r="D48" s="2262"/>
      <c r="E48" s="2389"/>
      <c r="F48" s="2280"/>
      <c r="G48" s="2429"/>
      <c r="H48" s="2429"/>
      <c r="I48" s="2389"/>
      <c r="J48" s="2429">
        <f t="shared" si="1"/>
        <v>0</v>
      </c>
      <c r="K48" s="2429"/>
      <c r="L48" s="2418">
        <v>22</v>
      </c>
    </row>
    <row r="49" spans="1:12">
      <c r="A49" s="2404">
        <v>23</v>
      </c>
      <c r="B49" s="2389"/>
      <c r="C49" s="2262"/>
      <c r="D49" s="2262"/>
      <c r="E49" s="2389"/>
      <c r="F49" s="2280"/>
      <c r="G49" s="2429"/>
      <c r="H49" s="2429"/>
      <c r="I49" s="2389"/>
      <c r="J49" s="2429">
        <f t="shared" si="1"/>
        <v>0</v>
      </c>
      <c r="K49" s="2429"/>
      <c r="L49" s="2418">
        <v>23</v>
      </c>
    </row>
    <row r="50" spans="1:12">
      <c r="A50" s="2404">
        <v>24</v>
      </c>
      <c r="B50" s="2389"/>
      <c r="C50" s="2262"/>
      <c r="D50" s="2262"/>
      <c r="E50" s="2389"/>
      <c r="F50" s="2280"/>
      <c r="G50" s="2429"/>
      <c r="H50" s="2429"/>
      <c r="I50" s="2389"/>
      <c r="J50" s="2429">
        <f t="shared" si="1"/>
        <v>0</v>
      </c>
      <c r="K50" s="2429"/>
      <c r="L50" s="2418">
        <v>24</v>
      </c>
    </row>
    <row r="51" spans="1:12">
      <c r="A51" s="2404">
        <v>25</v>
      </c>
      <c r="B51" s="2389"/>
      <c r="C51" s="2262"/>
      <c r="D51" s="2262"/>
      <c r="E51" s="2389"/>
      <c r="F51" s="2280"/>
      <c r="G51" s="2429"/>
      <c r="H51" s="2429"/>
      <c r="I51" s="2389"/>
      <c r="J51" s="2429">
        <f t="shared" si="1"/>
        <v>0</v>
      </c>
      <c r="K51" s="2429"/>
      <c r="L51" s="2418">
        <v>25</v>
      </c>
    </row>
    <row r="52" spans="1:12">
      <c r="A52" s="2404">
        <v>26</v>
      </c>
      <c r="B52" s="2389"/>
      <c r="C52" s="2262"/>
      <c r="D52" s="2262"/>
      <c r="E52" s="2389"/>
      <c r="F52" s="2280"/>
      <c r="G52" s="2429"/>
      <c r="H52" s="2429"/>
      <c r="I52" s="2389"/>
      <c r="J52" s="2429">
        <f t="shared" si="1"/>
        <v>0</v>
      </c>
      <c r="K52" s="2429"/>
      <c r="L52" s="2418">
        <v>26</v>
      </c>
    </row>
    <row r="53" spans="1:12">
      <c r="A53" s="2404">
        <v>27</v>
      </c>
      <c r="B53" s="2389"/>
      <c r="C53" s="2262"/>
      <c r="D53" s="2262"/>
      <c r="E53" s="2389"/>
      <c r="F53" s="2280"/>
      <c r="G53" s="2429"/>
      <c r="H53" s="2429"/>
      <c r="I53" s="2389"/>
      <c r="J53" s="2429">
        <f t="shared" si="1"/>
        <v>0</v>
      </c>
      <c r="K53" s="2429"/>
      <c r="L53" s="2418">
        <v>27</v>
      </c>
    </row>
    <row r="54" spans="1:12">
      <c r="A54" s="2404">
        <v>28</v>
      </c>
      <c r="B54" s="2389"/>
      <c r="C54" s="2262"/>
      <c r="D54" s="2262"/>
      <c r="E54" s="2389"/>
      <c r="F54" s="2280"/>
      <c r="G54" s="2429"/>
      <c r="H54" s="2429"/>
      <c r="I54" s="2389"/>
      <c r="J54" s="2429">
        <f t="shared" si="1"/>
        <v>0</v>
      </c>
      <c r="K54" s="2429"/>
      <c r="L54" s="2418">
        <v>28</v>
      </c>
    </row>
    <row r="55" spans="1:12">
      <c r="A55" s="2404">
        <v>29</v>
      </c>
      <c r="B55" s="2389"/>
      <c r="C55" s="2262"/>
      <c r="D55" s="2262"/>
      <c r="E55" s="2389"/>
      <c r="F55" s="2280"/>
      <c r="G55" s="2429"/>
      <c r="H55" s="2429"/>
      <c r="I55" s="2389"/>
      <c r="J55" s="2429">
        <f t="shared" si="1"/>
        <v>0</v>
      </c>
      <c r="K55" s="2429"/>
      <c r="L55" s="2418">
        <v>29</v>
      </c>
    </row>
    <row r="56" spans="1:12">
      <c r="A56" s="2404">
        <v>30</v>
      </c>
      <c r="B56" s="2389"/>
      <c r="C56" s="2262"/>
      <c r="D56" s="2262"/>
      <c r="E56" s="2389"/>
      <c r="F56" s="2280"/>
      <c r="G56" s="2429"/>
      <c r="H56" s="2429"/>
      <c r="I56" s="2389"/>
      <c r="J56" s="2429">
        <f t="shared" si="1"/>
        <v>0</v>
      </c>
      <c r="K56" s="2429"/>
      <c r="L56" s="2418">
        <v>30</v>
      </c>
    </row>
    <row r="57" spans="1:12">
      <c r="A57" s="2404">
        <v>31</v>
      </c>
      <c r="B57" s="2389"/>
      <c r="C57" s="2262"/>
      <c r="D57" s="2262"/>
      <c r="E57" s="2389"/>
      <c r="F57" s="2280"/>
      <c r="G57" s="2429"/>
      <c r="H57" s="2429"/>
      <c r="I57" s="2389"/>
      <c r="J57" s="2429">
        <f t="shared" si="1"/>
        <v>0</v>
      </c>
      <c r="K57" s="2429"/>
      <c r="L57" s="2418">
        <v>31</v>
      </c>
    </row>
    <row r="58" spans="1:12">
      <c r="A58" s="2404">
        <v>32</v>
      </c>
      <c r="B58" s="2389"/>
      <c r="C58" s="2262"/>
      <c r="D58" s="2262"/>
      <c r="E58" s="2389"/>
      <c r="F58" s="2280"/>
      <c r="G58" s="2429"/>
      <c r="H58" s="2429"/>
      <c r="I58" s="2389"/>
      <c r="J58" s="2429">
        <f t="shared" si="1"/>
        <v>0</v>
      </c>
      <c r="K58" s="2429"/>
      <c r="L58" s="2418">
        <v>32</v>
      </c>
    </row>
    <row r="59" spans="1:12">
      <c r="A59" s="2404">
        <v>33</v>
      </c>
      <c r="B59" s="2389"/>
      <c r="C59" s="2262"/>
      <c r="D59" s="2262"/>
      <c r="E59" s="2389"/>
      <c r="F59" s="2280"/>
      <c r="G59" s="2429"/>
      <c r="H59" s="2429"/>
      <c r="I59" s="2389"/>
      <c r="J59" s="2429">
        <f t="shared" si="1"/>
        <v>0</v>
      </c>
      <c r="K59" s="2429"/>
      <c r="L59" s="2418">
        <v>33</v>
      </c>
    </row>
    <row r="60" spans="1:12">
      <c r="A60" s="2404">
        <v>34</v>
      </c>
      <c r="B60" s="2389"/>
      <c r="C60" s="2262"/>
      <c r="D60" s="2262"/>
      <c r="E60" s="2389"/>
      <c r="F60" s="2280"/>
      <c r="G60" s="2429"/>
      <c r="H60" s="2429"/>
      <c r="I60" s="2389"/>
      <c r="J60" s="2429">
        <f t="shared" si="1"/>
        <v>0</v>
      </c>
      <c r="K60" s="2429"/>
      <c r="L60" s="2418">
        <v>34</v>
      </c>
    </row>
    <row r="61" spans="1:12">
      <c r="A61" s="2404">
        <v>35</v>
      </c>
      <c r="B61" s="2389"/>
      <c r="C61" s="2262"/>
      <c r="D61" s="2262"/>
      <c r="E61" s="2389"/>
      <c r="F61" s="2280"/>
      <c r="G61" s="2429"/>
      <c r="H61" s="2429"/>
      <c r="I61" s="2389"/>
      <c r="J61" s="2429">
        <f t="shared" si="1"/>
        <v>0</v>
      </c>
      <c r="K61" s="2429"/>
      <c r="L61" s="2418">
        <v>35</v>
      </c>
    </row>
    <row r="62" spans="1:12">
      <c r="A62" s="2404">
        <v>36</v>
      </c>
      <c r="B62" s="2389"/>
      <c r="C62" s="2262"/>
      <c r="D62" s="2262"/>
      <c r="E62" s="2389"/>
      <c r="F62" s="2280"/>
      <c r="G62" s="2429"/>
      <c r="H62" s="2429"/>
      <c r="I62" s="2389"/>
      <c r="J62" s="2429">
        <f t="shared" si="1"/>
        <v>0</v>
      </c>
      <c r="K62" s="2429"/>
      <c r="L62" s="2418">
        <v>36</v>
      </c>
    </row>
    <row r="63" spans="1:12">
      <c r="A63" s="2404">
        <v>37</v>
      </c>
      <c r="B63" s="2389"/>
      <c r="C63" s="2262"/>
      <c r="D63" s="2262"/>
      <c r="E63" s="2389"/>
      <c r="F63" s="2280"/>
      <c r="G63" s="2429"/>
      <c r="H63" s="2429"/>
      <c r="I63" s="2389"/>
      <c r="J63" s="2429">
        <f t="shared" si="1"/>
        <v>0</v>
      </c>
      <c r="K63" s="2429"/>
      <c r="L63" s="2418">
        <v>37</v>
      </c>
    </row>
    <row r="64" spans="1:12" ht="15.75" thickBot="1">
      <c r="A64" s="2430">
        <v>38</v>
      </c>
      <c r="B64" s="2423" t="s">
        <v>2331</v>
      </c>
      <c r="C64" s="2391"/>
      <c r="D64" s="2391"/>
      <c r="E64" s="2392"/>
      <c r="F64" s="2431"/>
      <c r="G64" s="2432">
        <f>SUM(G27:G63)</f>
        <v>1474784.17</v>
      </c>
      <c r="H64" s="2432">
        <f>SUM(H27:H63)</f>
        <v>1216559.48</v>
      </c>
      <c r="I64" s="2392"/>
      <c r="J64" s="2432">
        <f>SUM(J27:J63)</f>
        <v>2691343.65</v>
      </c>
      <c r="K64" s="2432">
        <f>SUM(K27:K63)</f>
        <v>0</v>
      </c>
      <c r="L64" s="2422">
        <v>38</v>
      </c>
    </row>
    <row r="65" spans="1:12">
      <c r="A65" s="2503" t="s">
        <v>4675</v>
      </c>
      <c r="B65" s="2503"/>
      <c r="C65" s="2262"/>
      <c r="D65" s="2262"/>
      <c r="E65" s="2262"/>
      <c r="F65" s="2503" t="s">
        <v>4675</v>
      </c>
      <c r="G65" s="2503"/>
      <c r="H65" s="2263"/>
    </row>
    <row r="66" spans="1:12">
      <c r="A66" s="2263" t="s">
        <v>3823</v>
      </c>
      <c r="B66" s="2263"/>
      <c r="C66" s="2263"/>
      <c r="D66" s="2263"/>
      <c r="E66" s="2263"/>
      <c r="F66" s="2263" t="s">
        <v>3824</v>
      </c>
      <c r="G66" s="2263"/>
      <c r="H66" s="2263"/>
      <c r="I66" s="2263"/>
      <c r="J66" s="2263"/>
      <c r="K66" s="2263"/>
      <c r="L66" s="2263"/>
    </row>
    <row r="67" spans="1:12" ht="15.75">
      <c r="A67" s="1580" t="s">
        <v>419</v>
      </c>
      <c r="B67" s="2263"/>
      <c r="C67" s="2263"/>
      <c r="D67" s="2263"/>
      <c r="E67" s="2263"/>
    </row>
    <row r="69" spans="1:12" ht="16.5" thickBot="1">
      <c r="A69" s="2299" t="str">
        <f>'Data Sheet'!$C$25</f>
        <v xml:space="preserve">New York State Electric &amp; Gas Corporation </v>
      </c>
      <c r="B69" s="2262"/>
      <c r="C69" s="2262"/>
      <c r="D69" s="2433" t="str">
        <f>'Data Sheet'!$C$40</f>
        <v xml:space="preserve"> </v>
      </c>
      <c r="E69" s="2262" t="str">
        <f>'Data Sheet'!$C$38</f>
        <v>12/31/2017</v>
      </c>
      <c r="F69" s="2299" t="str">
        <f>'Data Sheet'!$C$25</f>
        <v xml:space="preserve">New York State Electric &amp; Gas Corporation </v>
      </c>
      <c r="G69" s="2262"/>
      <c r="H69" s="2262"/>
      <c r="I69" s="2262"/>
      <c r="J69" s="2433" t="str">
        <f>'Data Sheet'!$C$40</f>
        <v xml:space="preserve"> </v>
      </c>
      <c r="K69" s="1583" t="str">
        <f>'Data Sheet'!$C$38</f>
        <v>12/31/2017</v>
      </c>
    </row>
    <row r="70" spans="1:12" ht="15.75">
      <c r="A70" s="2302"/>
      <c r="B70" s="2434" t="s">
        <v>3863</v>
      </c>
      <c r="C70" s="2434"/>
      <c r="D70" s="2415"/>
      <c r="E70" s="2402"/>
      <c r="F70" s="2401"/>
      <c r="G70" s="2434" t="s">
        <v>2100</v>
      </c>
      <c r="H70" s="2434"/>
      <c r="I70" s="2434"/>
      <c r="J70" s="2415"/>
      <c r="K70" s="2415"/>
      <c r="L70" s="2402"/>
    </row>
    <row r="71" spans="1:12" ht="15.75" thickBot="1">
      <c r="A71" s="2390"/>
      <c r="B71" s="2391"/>
      <c r="C71" s="2391"/>
      <c r="D71" s="2435"/>
      <c r="E71" s="2392"/>
      <c r="F71" s="2390"/>
      <c r="G71" s="2391"/>
      <c r="H71" s="2391"/>
      <c r="I71" s="2391"/>
      <c r="J71" s="2391"/>
      <c r="K71" s="2391"/>
      <c r="L71" s="2392"/>
    </row>
    <row r="72" spans="1:12" ht="15.75" thickBot="1">
      <c r="A72" s="2399"/>
      <c r="B72" s="2414" t="s">
        <v>3602</v>
      </c>
      <c r="C72" s="2415" t="s">
        <v>1783</v>
      </c>
      <c r="D72" s="2415"/>
      <c r="E72" s="2402"/>
      <c r="F72" s="2401" t="s">
        <v>3817</v>
      </c>
      <c r="G72" s="2402"/>
      <c r="H72" s="2416" t="s">
        <v>3818</v>
      </c>
      <c r="I72" s="2417" t="s">
        <v>3819</v>
      </c>
      <c r="J72" s="2436"/>
      <c r="K72" s="2402" t="s">
        <v>3820</v>
      </c>
      <c r="L72" s="2399"/>
    </row>
    <row r="73" spans="1:12">
      <c r="A73" s="2418" t="s">
        <v>1728</v>
      </c>
      <c r="B73" s="2389"/>
      <c r="C73" s="2262"/>
      <c r="D73" s="2262"/>
      <c r="E73" s="2389"/>
      <c r="F73" s="2420" t="s">
        <v>177</v>
      </c>
      <c r="G73" s="2360"/>
      <c r="H73" s="2421" t="s">
        <v>177</v>
      </c>
      <c r="I73" s="2360" t="s">
        <v>176</v>
      </c>
      <c r="J73" s="2360" t="s">
        <v>1838</v>
      </c>
      <c r="K73" s="2360" t="s">
        <v>3821</v>
      </c>
      <c r="L73" s="2418" t="s">
        <v>1728</v>
      </c>
    </row>
    <row r="74" spans="1:12" ht="15.75" thickBot="1">
      <c r="A74" s="2422" t="s">
        <v>1731</v>
      </c>
      <c r="B74" s="2423" t="s">
        <v>3021</v>
      </c>
      <c r="C74" s="2410" t="s">
        <v>3022</v>
      </c>
      <c r="D74" s="2410"/>
      <c r="E74" s="2424"/>
      <c r="F74" s="2425" t="s">
        <v>3023</v>
      </c>
      <c r="G74" s="2424"/>
      <c r="H74" s="2423" t="s">
        <v>3024</v>
      </c>
      <c r="I74" s="2422" t="s">
        <v>2346</v>
      </c>
      <c r="J74" s="2422" t="s">
        <v>2347</v>
      </c>
      <c r="K74" s="2422" t="s">
        <v>2348</v>
      </c>
      <c r="L74" s="2422" t="s">
        <v>1731</v>
      </c>
    </row>
    <row r="75" spans="1:12">
      <c r="A75" s="2426">
        <v>1</v>
      </c>
      <c r="B75" s="2389"/>
      <c r="C75" s="2262"/>
      <c r="D75" s="2262"/>
      <c r="E75" s="2389"/>
      <c r="F75" s="2427"/>
      <c r="G75" s="2428"/>
      <c r="H75" s="2429"/>
      <c r="I75" s="2389"/>
      <c r="J75" s="2429">
        <f t="shared" ref="J75:J128" si="2">G75+H75</f>
        <v>0</v>
      </c>
      <c r="K75" s="2429"/>
      <c r="L75" s="2426">
        <v>1</v>
      </c>
    </row>
    <row r="76" spans="1:12">
      <c r="A76" s="2426">
        <v>2</v>
      </c>
      <c r="B76" s="2389"/>
      <c r="C76" s="2262"/>
      <c r="D76" s="2262"/>
      <c r="E76" s="2389"/>
      <c r="F76" s="2427"/>
      <c r="G76" s="2428"/>
      <c r="H76" s="2429"/>
      <c r="I76" s="2389"/>
      <c r="J76" s="2429">
        <f t="shared" si="2"/>
        <v>0</v>
      </c>
      <c r="K76" s="2429"/>
      <c r="L76" s="2426">
        <v>2</v>
      </c>
    </row>
    <row r="77" spans="1:12">
      <c r="A77" s="2426">
        <v>3</v>
      </c>
      <c r="B77" s="2389"/>
      <c r="C77" s="2262"/>
      <c r="D77" s="2262"/>
      <c r="E77" s="2389"/>
      <c r="F77" s="2427"/>
      <c r="G77" s="2428"/>
      <c r="H77" s="2429"/>
      <c r="I77" s="2389"/>
      <c r="J77" s="2429">
        <f t="shared" si="2"/>
        <v>0</v>
      </c>
      <c r="K77" s="2429"/>
      <c r="L77" s="2426">
        <v>3</v>
      </c>
    </row>
    <row r="78" spans="1:12">
      <c r="A78" s="2426">
        <v>4</v>
      </c>
      <c r="B78" s="2389"/>
      <c r="C78" s="2262"/>
      <c r="D78" s="2262"/>
      <c r="E78" s="2389"/>
      <c r="F78" s="2427"/>
      <c r="G78" s="2428"/>
      <c r="H78" s="2429"/>
      <c r="I78" s="2389"/>
      <c r="J78" s="2429">
        <f t="shared" si="2"/>
        <v>0</v>
      </c>
      <c r="K78" s="2429"/>
      <c r="L78" s="2426">
        <v>4</v>
      </c>
    </row>
    <row r="79" spans="1:12">
      <c r="A79" s="2426">
        <v>5</v>
      </c>
      <c r="B79" s="2389"/>
      <c r="C79" s="2262"/>
      <c r="D79" s="2262"/>
      <c r="E79" s="2389"/>
      <c r="F79" s="2427"/>
      <c r="G79" s="2428"/>
      <c r="H79" s="2429"/>
      <c r="I79" s="2389"/>
      <c r="J79" s="2429">
        <f t="shared" si="2"/>
        <v>0</v>
      </c>
      <c r="K79" s="2429"/>
      <c r="L79" s="2426">
        <v>5</v>
      </c>
    </row>
    <row r="80" spans="1:12">
      <c r="A80" s="2426">
        <v>6</v>
      </c>
      <c r="B80" s="2389"/>
      <c r="C80" s="2262"/>
      <c r="D80" s="2262"/>
      <c r="E80" s="2389"/>
      <c r="F80" s="2427"/>
      <c r="G80" s="2428"/>
      <c r="H80" s="2429"/>
      <c r="I80" s="2389"/>
      <c r="J80" s="2429">
        <f t="shared" si="2"/>
        <v>0</v>
      </c>
      <c r="K80" s="2429"/>
      <c r="L80" s="2426">
        <v>6</v>
      </c>
    </row>
    <row r="81" spans="1:12">
      <c r="A81" s="2426">
        <v>7</v>
      </c>
      <c r="B81" s="2389"/>
      <c r="C81" s="2262"/>
      <c r="D81" s="2262"/>
      <c r="E81" s="2389"/>
      <c r="F81" s="2427"/>
      <c r="G81" s="2428"/>
      <c r="H81" s="2429"/>
      <c r="I81" s="2389"/>
      <c r="J81" s="2429">
        <f t="shared" si="2"/>
        <v>0</v>
      </c>
      <c r="K81" s="2429"/>
      <c r="L81" s="2426">
        <v>7</v>
      </c>
    </row>
    <row r="82" spans="1:12">
      <c r="A82" s="2426">
        <v>8</v>
      </c>
      <c r="B82" s="2389"/>
      <c r="C82" s="2262"/>
      <c r="D82" s="2262"/>
      <c r="E82" s="2389"/>
      <c r="F82" s="2427"/>
      <c r="G82" s="2428"/>
      <c r="H82" s="2429"/>
      <c r="I82" s="2389"/>
      <c r="J82" s="2429">
        <f t="shared" si="2"/>
        <v>0</v>
      </c>
      <c r="K82" s="2429"/>
      <c r="L82" s="2426">
        <v>8</v>
      </c>
    </row>
    <row r="83" spans="1:12">
      <c r="A83" s="2426">
        <v>9</v>
      </c>
      <c r="B83" s="2389"/>
      <c r="C83" s="2262"/>
      <c r="D83" s="2262"/>
      <c r="E83" s="2389"/>
      <c r="F83" s="2427"/>
      <c r="G83" s="2428"/>
      <c r="H83" s="2429"/>
      <c r="I83" s="2389"/>
      <c r="J83" s="2429">
        <f t="shared" si="2"/>
        <v>0</v>
      </c>
      <c r="K83" s="2429"/>
      <c r="L83" s="2426">
        <v>9</v>
      </c>
    </row>
    <row r="84" spans="1:12">
      <c r="A84" s="2426">
        <v>10</v>
      </c>
      <c r="B84" s="2389"/>
      <c r="C84" s="2262"/>
      <c r="D84" s="2262"/>
      <c r="E84" s="2389"/>
      <c r="F84" s="2427"/>
      <c r="G84" s="2428"/>
      <c r="H84" s="2429"/>
      <c r="I84" s="2389"/>
      <c r="J84" s="2429">
        <f t="shared" si="2"/>
        <v>0</v>
      </c>
      <c r="K84" s="2429"/>
      <c r="L84" s="2426">
        <v>10</v>
      </c>
    </row>
    <row r="85" spans="1:12">
      <c r="A85" s="2426">
        <v>11</v>
      </c>
      <c r="B85" s="2389"/>
      <c r="C85" s="2262"/>
      <c r="D85" s="2262"/>
      <c r="E85" s="2389"/>
      <c r="F85" s="2427"/>
      <c r="G85" s="2428"/>
      <c r="H85" s="2429"/>
      <c r="I85" s="2389"/>
      <c r="J85" s="2429">
        <f t="shared" si="2"/>
        <v>0</v>
      </c>
      <c r="K85" s="2429"/>
      <c r="L85" s="2426">
        <v>11</v>
      </c>
    </row>
    <row r="86" spans="1:12">
      <c r="A86" s="2404">
        <v>12</v>
      </c>
      <c r="B86" s="2389"/>
      <c r="C86" s="2262"/>
      <c r="D86" s="2262"/>
      <c r="E86" s="2389"/>
      <c r="F86" s="2280"/>
      <c r="G86" s="2429"/>
      <c r="H86" s="2429"/>
      <c r="I86" s="2389"/>
      <c r="J86" s="2429">
        <f t="shared" si="2"/>
        <v>0</v>
      </c>
      <c r="K86" s="2429"/>
      <c r="L86" s="2404">
        <v>12</v>
      </c>
    </row>
    <row r="87" spans="1:12">
      <c r="A87" s="2404">
        <v>13</v>
      </c>
      <c r="B87" s="2389"/>
      <c r="C87" s="2262"/>
      <c r="D87" s="2262"/>
      <c r="E87" s="2389"/>
      <c r="F87" s="2280"/>
      <c r="G87" s="2429"/>
      <c r="H87" s="2429"/>
      <c r="I87" s="2389"/>
      <c r="J87" s="2429">
        <f t="shared" si="2"/>
        <v>0</v>
      </c>
      <c r="K87" s="2429"/>
      <c r="L87" s="2404">
        <v>13</v>
      </c>
    </row>
    <row r="88" spans="1:12">
      <c r="A88" s="2404">
        <v>14</v>
      </c>
      <c r="B88" s="2389"/>
      <c r="C88" s="2262"/>
      <c r="D88" s="2262"/>
      <c r="E88" s="2389"/>
      <c r="F88" s="2280"/>
      <c r="G88" s="2429"/>
      <c r="H88" s="2429"/>
      <c r="I88" s="2389"/>
      <c r="J88" s="2429">
        <f t="shared" si="2"/>
        <v>0</v>
      </c>
      <c r="K88" s="2429"/>
      <c r="L88" s="2404">
        <v>14</v>
      </c>
    </row>
    <row r="89" spans="1:12">
      <c r="A89" s="2404">
        <v>15</v>
      </c>
      <c r="B89" s="2389"/>
      <c r="C89" s="2262"/>
      <c r="D89" s="2262"/>
      <c r="E89" s="2389"/>
      <c r="F89" s="2280"/>
      <c r="G89" s="2429"/>
      <c r="H89" s="2429"/>
      <c r="I89" s="2389"/>
      <c r="J89" s="2429">
        <f t="shared" si="2"/>
        <v>0</v>
      </c>
      <c r="K89" s="2429"/>
      <c r="L89" s="2404">
        <v>15</v>
      </c>
    </row>
    <row r="90" spans="1:12">
      <c r="A90" s="2404">
        <v>16</v>
      </c>
      <c r="B90" s="2389"/>
      <c r="C90" s="2262"/>
      <c r="D90" s="2262"/>
      <c r="E90" s="2389"/>
      <c r="F90" s="2280"/>
      <c r="G90" s="2429"/>
      <c r="H90" s="2429"/>
      <c r="I90" s="2389"/>
      <c r="J90" s="2429">
        <f t="shared" si="2"/>
        <v>0</v>
      </c>
      <c r="K90" s="2429"/>
      <c r="L90" s="2404">
        <v>16</v>
      </c>
    </row>
    <row r="91" spans="1:12">
      <c r="A91" s="2404">
        <v>17</v>
      </c>
      <c r="B91" s="2389"/>
      <c r="C91" s="2262"/>
      <c r="D91" s="2262"/>
      <c r="E91" s="2389"/>
      <c r="F91" s="2280"/>
      <c r="G91" s="2429"/>
      <c r="H91" s="2429"/>
      <c r="I91" s="2389"/>
      <c r="J91" s="2429">
        <f t="shared" si="2"/>
        <v>0</v>
      </c>
      <c r="K91" s="2429"/>
      <c r="L91" s="2404">
        <v>17</v>
      </c>
    </row>
    <row r="92" spans="1:12">
      <c r="A92" s="2404">
        <v>18</v>
      </c>
      <c r="B92" s="2389"/>
      <c r="C92" s="2262"/>
      <c r="D92" s="2262"/>
      <c r="E92" s="2389"/>
      <c r="F92" s="2280"/>
      <c r="G92" s="2429"/>
      <c r="H92" s="2429"/>
      <c r="I92" s="2389"/>
      <c r="J92" s="2429">
        <f t="shared" si="2"/>
        <v>0</v>
      </c>
      <c r="K92" s="2429"/>
      <c r="L92" s="2404">
        <v>18</v>
      </c>
    </row>
    <row r="93" spans="1:12">
      <c r="A93" s="2404">
        <v>19</v>
      </c>
      <c r="B93" s="2389"/>
      <c r="C93" s="2262"/>
      <c r="D93" s="2262"/>
      <c r="E93" s="2389"/>
      <c r="F93" s="2280"/>
      <c r="G93" s="2429"/>
      <c r="H93" s="2429"/>
      <c r="I93" s="2389"/>
      <c r="J93" s="2429">
        <f t="shared" si="2"/>
        <v>0</v>
      </c>
      <c r="K93" s="2429"/>
      <c r="L93" s="2404">
        <v>19</v>
      </c>
    </row>
    <row r="94" spans="1:12">
      <c r="A94" s="2404">
        <v>20</v>
      </c>
      <c r="B94" s="2389"/>
      <c r="C94" s="2262"/>
      <c r="D94" s="2262"/>
      <c r="E94" s="2389"/>
      <c r="F94" s="2280"/>
      <c r="G94" s="2429"/>
      <c r="H94" s="2429"/>
      <c r="I94" s="2389"/>
      <c r="J94" s="2429">
        <f t="shared" si="2"/>
        <v>0</v>
      </c>
      <c r="K94" s="2429"/>
      <c r="L94" s="2404">
        <v>20</v>
      </c>
    </row>
    <row r="95" spans="1:12">
      <c r="A95" s="2404">
        <v>21</v>
      </c>
      <c r="B95" s="2389"/>
      <c r="C95" s="2262"/>
      <c r="D95" s="2262"/>
      <c r="E95" s="2389"/>
      <c r="F95" s="2280"/>
      <c r="G95" s="2429"/>
      <c r="H95" s="2429"/>
      <c r="I95" s="2389"/>
      <c r="J95" s="2429">
        <f t="shared" si="2"/>
        <v>0</v>
      </c>
      <c r="K95" s="2429"/>
      <c r="L95" s="2404">
        <v>21</v>
      </c>
    </row>
    <row r="96" spans="1:12">
      <c r="A96" s="2404">
        <v>22</v>
      </c>
      <c r="B96" s="2389"/>
      <c r="C96" s="2262"/>
      <c r="D96" s="2262"/>
      <c r="E96" s="2389"/>
      <c r="F96" s="2280"/>
      <c r="G96" s="2429"/>
      <c r="H96" s="2429"/>
      <c r="I96" s="2389"/>
      <c r="J96" s="2429">
        <f t="shared" si="2"/>
        <v>0</v>
      </c>
      <c r="K96" s="2429"/>
      <c r="L96" s="2404">
        <v>22</v>
      </c>
    </row>
    <row r="97" spans="1:12">
      <c r="A97" s="2404">
        <v>23</v>
      </c>
      <c r="B97" s="2389"/>
      <c r="C97" s="2262"/>
      <c r="D97" s="2262"/>
      <c r="E97" s="2389"/>
      <c r="F97" s="2280"/>
      <c r="G97" s="2429"/>
      <c r="H97" s="2429"/>
      <c r="I97" s="2389"/>
      <c r="J97" s="2429">
        <f t="shared" si="2"/>
        <v>0</v>
      </c>
      <c r="K97" s="2429"/>
      <c r="L97" s="2404">
        <v>23</v>
      </c>
    </row>
    <row r="98" spans="1:12">
      <c r="A98" s="2404">
        <v>24</v>
      </c>
      <c r="B98" s="2389"/>
      <c r="C98" s="2262"/>
      <c r="D98" s="2262"/>
      <c r="E98" s="2389"/>
      <c r="F98" s="2280"/>
      <c r="G98" s="2429"/>
      <c r="H98" s="2429"/>
      <c r="I98" s="2389"/>
      <c r="J98" s="2429">
        <f t="shared" si="2"/>
        <v>0</v>
      </c>
      <c r="K98" s="2429"/>
      <c r="L98" s="2404">
        <v>24</v>
      </c>
    </row>
    <row r="99" spans="1:12">
      <c r="A99" s="2404">
        <v>25</v>
      </c>
      <c r="B99" s="2389"/>
      <c r="C99" s="2262"/>
      <c r="D99" s="2262"/>
      <c r="E99" s="2389"/>
      <c r="F99" s="2280"/>
      <c r="G99" s="2429"/>
      <c r="H99" s="2429"/>
      <c r="I99" s="2389"/>
      <c r="J99" s="2429">
        <f t="shared" si="2"/>
        <v>0</v>
      </c>
      <c r="K99" s="2429"/>
      <c r="L99" s="2404">
        <v>25</v>
      </c>
    </row>
    <row r="100" spans="1:12">
      <c r="A100" s="2404">
        <v>26</v>
      </c>
      <c r="B100" s="2389"/>
      <c r="C100" s="2262"/>
      <c r="D100" s="2262"/>
      <c r="E100" s="2389"/>
      <c r="F100" s="2280"/>
      <c r="G100" s="2429"/>
      <c r="H100" s="2429"/>
      <c r="I100" s="2389"/>
      <c r="J100" s="2429">
        <f t="shared" si="2"/>
        <v>0</v>
      </c>
      <c r="K100" s="2429"/>
      <c r="L100" s="2404">
        <v>26</v>
      </c>
    </row>
    <row r="101" spans="1:12">
      <c r="A101" s="2404">
        <v>27</v>
      </c>
      <c r="B101" s="2389"/>
      <c r="C101" s="2262"/>
      <c r="D101" s="2262"/>
      <c r="E101" s="2389"/>
      <c r="F101" s="2280"/>
      <c r="G101" s="2429"/>
      <c r="H101" s="2429"/>
      <c r="I101" s="2389"/>
      <c r="J101" s="2429">
        <f t="shared" si="2"/>
        <v>0</v>
      </c>
      <c r="K101" s="2429"/>
      <c r="L101" s="2404">
        <v>27</v>
      </c>
    </row>
    <row r="102" spans="1:12">
      <c r="A102" s="2404">
        <v>28</v>
      </c>
      <c r="B102" s="2389"/>
      <c r="C102" s="2262"/>
      <c r="D102" s="2262"/>
      <c r="E102" s="2389"/>
      <c r="F102" s="2280"/>
      <c r="G102" s="2429"/>
      <c r="H102" s="2429"/>
      <c r="I102" s="2389"/>
      <c r="J102" s="2429">
        <f t="shared" si="2"/>
        <v>0</v>
      </c>
      <c r="K102" s="2429"/>
      <c r="L102" s="2404">
        <v>28</v>
      </c>
    </row>
    <row r="103" spans="1:12">
      <c r="A103" s="2404">
        <v>29</v>
      </c>
      <c r="B103" s="2389"/>
      <c r="C103" s="2262"/>
      <c r="D103" s="2262"/>
      <c r="E103" s="2389"/>
      <c r="F103" s="2280"/>
      <c r="G103" s="2429"/>
      <c r="H103" s="2429"/>
      <c r="I103" s="2389"/>
      <c r="J103" s="2429">
        <f t="shared" si="2"/>
        <v>0</v>
      </c>
      <c r="K103" s="2429"/>
      <c r="L103" s="2404">
        <v>29</v>
      </c>
    </row>
    <row r="104" spans="1:12">
      <c r="A104" s="2404">
        <v>30</v>
      </c>
      <c r="B104" s="2389"/>
      <c r="C104" s="2262"/>
      <c r="D104" s="2262"/>
      <c r="E104" s="2389"/>
      <c r="F104" s="2280"/>
      <c r="G104" s="2429"/>
      <c r="H104" s="2429"/>
      <c r="I104" s="2389"/>
      <c r="J104" s="2429">
        <f t="shared" si="2"/>
        <v>0</v>
      </c>
      <c r="K104" s="2429"/>
      <c r="L104" s="2404">
        <v>30</v>
      </c>
    </row>
    <row r="105" spans="1:12">
      <c r="A105" s="2404">
        <v>31</v>
      </c>
      <c r="B105" s="2389"/>
      <c r="C105" s="2262"/>
      <c r="D105" s="2262"/>
      <c r="E105" s="2389"/>
      <c r="F105" s="2280"/>
      <c r="G105" s="2429"/>
      <c r="H105" s="2429"/>
      <c r="I105" s="2389"/>
      <c r="J105" s="2429">
        <f t="shared" si="2"/>
        <v>0</v>
      </c>
      <c r="K105" s="2429"/>
      <c r="L105" s="2404">
        <v>31</v>
      </c>
    </row>
    <row r="106" spans="1:12">
      <c r="A106" s="2404">
        <v>32</v>
      </c>
      <c r="B106" s="2389"/>
      <c r="C106" s="2262"/>
      <c r="D106" s="2262"/>
      <c r="E106" s="2389"/>
      <c r="F106" s="2280"/>
      <c r="G106" s="2429"/>
      <c r="H106" s="2429"/>
      <c r="I106" s="2389"/>
      <c r="J106" s="2429">
        <f t="shared" si="2"/>
        <v>0</v>
      </c>
      <c r="K106" s="2429"/>
      <c r="L106" s="2404">
        <v>32</v>
      </c>
    </row>
    <row r="107" spans="1:12">
      <c r="A107" s="2404">
        <v>33</v>
      </c>
      <c r="B107" s="2389"/>
      <c r="C107" s="2262"/>
      <c r="D107" s="2262"/>
      <c r="E107" s="2389"/>
      <c r="F107" s="2280"/>
      <c r="G107" s="2429"/>
      <c r="H107" s="2429"/>
      <c r="I107" s="2389"/>
      <c r="J107" s="2429">
        <f t="shared" si="2"/>
        <v>0</v>
      </c>
      <c r="K107" s="2429"/>
      <c r="L107" s="2404">
        <v>33</v>
      </c>
    </row>
    <row r="108" spans="1:12">
      <c r="A108" s="2404">
        <v>34</v>
      </c>
      <c r="B108" s="2389"/>
      <c r="C108" s="2262"/>
      <c r="D108" s="2262"/>
      <c r="E108" s="2389"/>
      <c r="F108" s="2280"/>
      <c r="G108" s="2429"/>
      <c r="H108" s="2429"/>
      <c r="I108" s="2389"/>
      <c r="J108" s="2429">
        <f t="shared" si="2"/>
        <v>0</v>
      </c>
      <c r="K108" s="2429"/>
      <c r="L108" s="2404">
        <v>34</v>
      </c>
    </row>
    <row r="109" spans="1:12">
      <c r="A109" s="2404">
        <v>35</v>
      </c>
      <c r="B109" s="2389"/>
      <c r="C109" s="2262"/>
      <c r="D109" s="2262"/>
      <c r="E109" s="2389"/>
      <c r="F109" s="2280"/>
      <c r="G109" s="2429"/>
      <c r="H109" s="2429"/>
      <c r="I109" s="2389"/>
      <c r="J109" s="2429">
        <f t="shared" si="2"/>
        <v>0</v>
      </c>
      <c r="K109" s="2429"/>
      <c r="L109" s="2404">
        <v>35</v>
      </c>
    </row>
    <row r="110" spans="1:12">
      <c r="A110" s="2404">
        <v>36</v>
      </c>
      <c r="B110" s="2389"/>
      <c r="C110" s="2262"/>
      <c r="D110" s="2262"/>
      <c r="E110" s="2389"/>
      <c r="F110" s="2280"/>
      <c r="G110" s="2429"/>
      <c r="H110" s="2429"/>
      <c r="I110" s="2389"/>
      <c r="J110" s="2429">
        <f t="shared" si="2"/>
        <v>0</v>
      </c>
      <c r="K110" s="2429"/>
      <c r="L110" s="2404">
        <v>36</v>
      </c>
    </row>
    <row r="111" spans="1:12">
      <c r="A111" s="2404">
        <v>37</v>
      </c>
      <c r="B111" s="2389"/>
      <c r="C111" s="2262"/>
      <c r="D111" s="2262"/>
      <c r="E111" s="2389"/>
      <c r="F111" s="2280"/>
      <c r="G111" s="2429"/>
      <c r="H111" s="2429"/>
      <c r="I111" s="2389"/>
      <c r="J111" s="2429">
        <f t="shared" si="2"/>
        <v>0</v>
      </c>
      <c r="K111" s="2429"/>
      <c r="L111" s="2404">
        <v>37</v>
      </c>
    </row>
    <row r="112" spans="1:12">
      <c r="A112" s="2404">
        <v>38</v>
      </c>
      <c r="B112" s="2389"/>
      <c r="C112" s="2262"/>
      <c r="D112" s="2262"/>
      <c r="E112" s="2389"/>
      <c r="F112" s="2280"/>
      <c r="G112" s="2429"/>
      <c r="H112" s="2429"/>
      <c r="I112" s="2389"/>
      <c r="J112" s="2429">
        <f t="shared" si="2"/>
        <v>0</v>
      </c>
      <c r="K112" s="2429"/>
      <c r="L112" s="2404">
        <v>38</v>
      </c>
    </row>
    <row r="113" spans="1:12">
      <c r="A113" s="2404">
        <v>39</v>
      </c>
      <c r="B113" s="2389"/>
      <c r="C113" s="2262"/>
      <c r="D113" s="2262"/>
      <c r="E113" s="2389"/>
      <c r="F113" s="2280"/>
      <c r="G113" s="2429"/>
      <c r="H113" s="2429"/>
      <c r="I113" s="2389"/>
      <c r="J113" s="2429">
        <f t="shared" si="2"/>
        <v>0</v>
      </c>
      <c r="K113" s="2429"/>
      <c r="L113" s="2404">
        <v>39</v>
      </c>
    </row>
    <row r="114" spans="1:12">
      <c r="A114" s="2404">
        <v>40</v>
      </c>
      <c r="B114" s="2389"/>
      <c r="C114" s="2262"/>
      <c r="D114" s="2262"/>
      <c r="E114" s="2389"/>
      <c r="F114" s="2280"/>
      <c r="G114" s="2429"/>
      <c r="H114" s="2429"/>
      <c r="I114" s="2389"/>
      <c r="J114" s="2429">
        <f t="shared" si="2"/>
        <v>0</v>
      </c>
      <c r="K114" s="2429"/>
      <c r="L114" s="2404">
        <v>40</v>
      </c>
    </row>
    <row r="115" spans="1:12">
      <c r="A115" s="2404">
        <v>41</v>
      </c>
      <c r="B115" s="2389"/>
      <c r="C115" s="2262"/>
      <c r="D115" s="2262"/>
      <c r="E115" s="2389"/>
      <c r="F115" s="2280"/>
      <c r="G115" s="2429"/>
      <c r="H115" s="2429"/>
      <c r="I115" s="2389"/>
      <c r="J115" s="2429">
        <f t="shared" si="2"/>
        <v>0</v>
      </c>
      <c r="K115" s="2429"/>
      <c r="L115" s="2404">
        <v>41</v>
      </c>
    </row>
    <row r="116" spans="1:12">
      <c r="A116" s="2404">
        <v>42</v>
      </c>
      <c r="B116" s="2389"/>
      <c r="C116" s="2262"/>
      <c r="D116" s="2262"/>
      <c r="E116" s="2389"/>
      <c r="F116" s="2280"/>
      <c r="G116" s="2429"/>
      <c r="H116" s="2429"/>
      <c r="I116" s="2389"/>
      <c r="J116" s="2429">
        <f t="shared" si="2"/>
        <v>0</v>
      </c>
      <c r="K116" s="2429"/>
      <c r="L116" s="2404">
        <v>42</v>
      </c>
    </row>
    <row r="117" spans="1:12">
      <c r="A117" s="2404">
        <v>43</v>
      </c>
      <c r="B117" s="2389"/>
      <c r="C117" s="2262"/>
      <c r="D117" s="2262"/>
      <c r="E117" s="2389"/>
      <c r="F117" s="2280"/>
      <c r="G117" s="2429"/>
      <c r="H117" s="2429"/>
      <c r="I117" s="2389"/>
      <c r="J117" s="2429">
        <f t="shared" si="2"/>
        <v>0</v>
      </c>
      <c r="K117" s="2429"/>
      <c r="L117" s="2404">
        <v>43</v>
      </c>
    </row>
    <row r="118" spans="1:12">
      <c r="A118" s="2404">
        <v>44</v>
      </c>
      <c r="B118" s="2389"/>
      <c r="C118" s="2262"/>
      <c r="D118" s="2262"/>
      <c r="E118" s="2389"/>
      <c r="F118" s="2280"/>
      <c r="G118" s="2429"/>
      <c r="H118" s="2429"/>
      <c r="I118" s="2389"/>
      <c r="J118" s="2429">
        <f t="shared" si="2"/>
        <v>0</v>
      </c>
      <c r="K118" s="2429"/>
      <c r="L118" s="2404">
        <v>44</v>
      </c>
    </row>
    <row r="119" spans="1:12">
      <c r="A119" s="2404">
        <v>45</v>
      </c>
      <c r="B119" s="2389"/>
      <c r="C119" s="2262"/>
      <c r="D119" s="2262"/>
      <c r="E119" s="2389"/>
      <c r="F119" s="2280"/>
      <c r="G119" s="2429"/>
      <c r="H119" s="2429"/>
      <c r="I119" s="2389"/>
      <c r="J119" s="2429">
        <f t="shared" si="2"/>
        <v>0</v>
      </c>
      <c r="K119" s="2429"/>
      <c r="L119" s="2404">
        <v>45</v>
      </c>
    </row>
    <row r="120" spans="1:12">
      <c r="A120" s="2404">
        <v>46</v>
      </c>
      <c r="B120" s="2389"/>
      <c r="C120" s="2262"/>
      <c r="D120" s="2262"/>
      <c r="E120" s="2389"/>
      <c r="F120" s="2280"/>
      <c r="G120" s="2429"/>
      <c r="H120" s="2429"/>
      <c r="I120" s="2389"/>
      <c r="J120" s="2429">
        <f t="shared" si="2"/>
        <v>0</v>
      </c>
      <c r="K120" s="2429"/>
      <c r="L120" s="2404">
        <v>46</v>
      </c>
    </row>
    <row r="121" spans="1:12">
      <c r="A121" s="2404">
        <v>47</v>
      </c>
      <c r="B121" s="2389"/>
      <c r="C121" s="2262"/>
      <c r="D121" s="2262"/>
      <c r="E121" s="2389"/>
      <c r="F121" s="2280"/>
      <c r="G121" s="2429"/>
      <c r="H121" s="2429"/>
      <c r="I121" s="2389"/>
      <c r="J121" s="2429">
        <f t="shared" si="2"/>
        <v>0</v>
      </c>
      <c r="K121" s="2429"/>
      <c r="L121" s="2404">
        <v>47</v>
      </c>
    </row>
    <row r="122" spans="1:12">
      <c r="A122" s="2404">
        <v>48</v>
      </c>
      <c r="B122" s="2389"/>
      <c r="C122" s="2262"/>
      <c r="D122" s="2262"/>
      <c r="E122" s="2389"/>
      <c r="F122" s="2280"/>
      <c r="G122" s="2429"/>
      <c r="H122" s="2429"/>
      <c r="I122" s="2389"/>
      <c r="J122" s="2429">
        <f t="shared" si="2"/>
        <v>0</v>
      </c>
      <c r="K122" s="2429"/>
      <c r="L122" s="2404">
        <v>48</v>
      </c>
    </row>
    <row r="123" spans="1:12">
      <c r="A123" s="2404">
        <v>49</v>
      </c>
      <c r="B123" s="2389"/>
      <c r="C123" s="2262"/>
      <c r="D123" s="2262"/>
      <c r="E123" s="2389"/>
      <c r="F123" s="2280"/>
      <c r="G123" s="2429"/>
      <c r="H123" s="2429"/>
      <c r="I123" s="2389"/>
      <c r="J123" s="2429">
        <f t="shared" si="2"/>
        <v>0</v>
      </c>
      <c r="K123" s="2429"/>
      <c r="L123" s="2404">
        <v>49</v>
      </c>
    </row>
    <row r="124" spans="1:12">
      <c r="A124" s="2404">
        <v>50</v>
      </c>
      <c r="B124" s="2389"/>
      <c r="C124" s="2262"/>
      <c r="D124" s="2262"/>
      <c r="E124" s="2389"/>
      <c r="F124" s="2280"/>
      <c r="G124" s="2429"/>
      <c r="H124" s="2429"/>
      <c r="I124" s="2389"/>
      <c r="J124" s="2429">
        <f t="shared" si="2"/>
        <v>0</v>
      </c>
      <c r="K124" s="2429"/>
      <c r="L124" s="2404">
        <v>50</v>
      </c>
    </row>
    <row r="125" spans="1:12">
      <c r="A125" s="2404">
        <v>51</v>
      </c>
      <c r="B125" s="2389"/>
      <c r="C125" s="2262"/>
      <c r="D125" s="2262"/>
      <c r="E125" s="2389"/>
      <c r="F125" s="2280"/>
      <c r="G125" s="2429"/>
      <c r="H125" s="2429"/>
      <c r="I125" s="2389"/>
      <c r="J125" s="2429">
        <f t="shared" si="2"/>
        <v>0</v>
      </c>
      <c r="K125" s="2429"/>
      <c r="L125" s="2404">
        <v>51</v>
      </c>
    </row>
    <row r="126" spans="1:12">
      <c r="A126" s="2404">
        <v>52</v>
      </c>
      <c r="B126" s="2389"/>
      <c r="C126" s="2262"/>
      <c r="D126" s="2262"/>
      <c r="E126" s="2389"/>
      <c r="F126" s="2280"/>
      <c r="G126" s="2429"/>
      <c r="H126" s="2429"/>
      <c r="I126" s="2389"/>
      <c r="J126" s="2429">
        <f t="shared" si="2"/>
        <v>0</v>
      </c>
      <c r="K126" s="2429"/>
      <c r="L126" s="2404">
        <v>52</v>
      </c>
    </row>
    <row r="127" spans="1:12">
      <c r="A127" s="2404">
        <v>53</v>
      </c>
      <c r="B127" s="2389"/>
      <c r="C127" s="2262"/>
      <c r="D127" s="2262"/>
      <c r="E127" s="2389"/>
      <c r="F127" s="2280"/>
      <c r="G127" s="2429"/>
      <c r="H127" s="2429"/>
      <c r="I127" s="2389"/>
      <c r="J127" s="2429">
        <f t="shared" si="2"/>
        <v>0</v>
      </c>
      <c r="K127" s="2429"/>
      <c r="L127" s="2404">
        <v>53</v>
      </c>
    </row>
    <row r="128" spans="1:12">
      <c r="A128" s="2404">
        <v>54</v>
      </c>
      <c r="B128" s="2389"/>
      <c r="C128" s="2262"/>
      <c r="D128" s="2262"/>
      <c r="E128" s="2389"/>
      <c r="F128" s="2280"/>
      <c r="G128" s="2429"/>
      <c r="H128" s="2429"/>
      <c r="I128" s="2389"/>
      <c r="J128" s="2429">
        <f t="shared" si="2"/>
        <v>0</v>
      </c>
      <c r="K128" s="2429"/>
      <c r="L128" s="2404">
        <v>54</v>
      </c>
    </row>
    <row r="129" spans="1:12" ht="15.75" thickBot="1">
      <c r="A129" s="2430">
        <v>55</v>
      </c>
      <c r="B129" s="2423" t="s">
        <v>2331</v>
      </c>
      <c r="C129" s="2391"/>
      <c r="D129" s="2391"/>
      <c r="E129" s="2392"/>
      <c r="F129" s="2431"/>
      <c r="G129" s="2432">
        <f>SUM(G75:G128)</f>
        <v>0</v>
      </c>
      <c r="H129" s="2432">
        <f>SUM(H75:H128)</f>
        <v>0</v>
      </c>
      <c r="I129" s="2392"/>
      <c r="J129" s="2432">
        <f>SUM(J75:J128)</f>
        <v>0</v>
      </c>
      <c r="K129" s="2432">
        <f>SUM(K75:K128)</f>
        <v>0</v>
      </c>
      <c r="L129" s="2430">
        <v>55</v>
      </c>
    </row>
    <row r="130" spans="1:12">
      <c r="A130" s="2503" t="s">
        <v>4675</v>
      </c>
      <c r="B130" s="2503"/>
      <c r="C130" s="2262"/>
      <c r="D130" s="2262"/>
      <c r="E130" s="2262"/>
      <c r="F130" s="2503" t="s">
        <v>4675</v>
      </c>
      <c r="G130" s="2503"/>
      <c r="H130" s="2263"/>
    </row>
    <row r="131" spans="1:12">
      <c r="A131" s="2263" t="s">
        <v>3864</v>
      </c>
      <c r="B131" s="2263"/>
      <c r="C131" s="2263"/>
      <c r="D131" s="2263"/>
      <c r="E131" s="2263"/>
      <c r="F131" s="2263" t="s">
        <v>3865</v>
      </c>
      <c r="G131" s="2263"/>
      <c r="H131" s="2263"/>
      <c r="I131" s="2263"/>
      <c r="J131" s="2263"/>
      <c r="K131" s="2263"/>
      <c r="L131" s="2263"/>
    </row>
    <row r="132" spans="1:12" ht="16.5" thickBot="1">
      <c r="A132" s="2299" t="str">
        <f>'Data Sheet'!$C$25</f>
        <v xml:space="preserve">New York State Electric &amp; Gas Corporation </v>
      </c>
      <c r="B132" s="2262"/>
      <c r="C132" s="2262"/>
      <c r="D132" s="2433" t="str">
        <f>'Data Sheet'!$C$40</f>
        <v xml:space="preserve"> </v>
      </c>
      <c r="E132" s="2262" t="str">
        <f>'Data Sheet'!$C$38</f>
        <v>12/31/2017</v>
      </c>
      <c r="F132" s="2299" t="str">
        <f>'Data Sheet'!$C$25</f>
        <v xml:space="preserve">New York State Electric &amp; Gas Corporation </v>
      </c>
      <c r="G132" s="2262"/>
      <c r="H132" s="2262"/>
      <c r="I132" s="2262"/>
      <c r="J132" s="2433" t="str">
        <f>'Data Sheet'!$C$40</f>
        <v xml:space="preserve"> </v>
      </c>
      <c r="K132" s="1583" t="str">
        <f>'Data Sheet'!$C$38</f>
        <v>12/31/2017</v>
      </c>
    </row>
    <row r="133" spans="1:12" ht="15.75">
      <c r="A133" s="2302"/>
      <c r="B133" s="2434" t="s">
        <v>3863</v>
      </c>
      <c r="C133" s="2434"/>
      <c r="D133" s="2415"/>
      <c r="E133" s="2402"/>
      <c r="F133" s="2401"/>
      <c r="G133" s="2434" t="s">
        <v>2100</v>
      </c>
      <c r="H133" s="2434"/>
      <c r="I133" s="2434"/>
      <c r="J133" s="2415"/>
      <c r="K133" s="2415"/>
      <c r="L133" s="2402"/>
    </row>
    <row r="134" spans="1:12" ht="15.75" thickBot="1">
      <c r="A134" s="2390"/>
      <c r="B134" s="2391"/>
      <c r="C134" s="2391"/>
      <c r="D134" s="2435"/>
      <c r="E134" s="2392"/>
      <c r="F134" s="2390"/>
      <c r="G134" s="2391"/>
      <c r="H134" s="2391"/>
      <c r="I134" s="2391"/>
      <c r="J134" s="2391"/>
      <c r="K134" s="2391"/>
      <c r="L134" s="2392"/>
    </row>
    <row r="135" spans="1:12" ht="15.75" thickBot="1">
      <c r="A135" s="2399"/>
      <c r="B135" s="2414" t="s">
        <v>3602</v>
      </c>
      <c r="C135" s="2415" t="s">
        <v>1783</v>
      </c>
      <c r="D135" s="2415"/>
      <c r="E135" s="2402"/>
      <c r="F135" s="2401" t="s">
        <v>3817</v>
      </c>
      <c r="G135" s="2402"/>
      <c r="H135" s="2416" t="s">
        <v>3818</v>
      </c>
      <c r="I135" s="2417" t="s">
        <v>3819</v>
      </c>
      <c r="J135" s="2436"/>
      <c r="K135" s="2402" t="s">
        <v>3820</v>
      </c>
      <c r="L135" s="2399"/>
    </row>
    <row r="136" spans="1:12">
      <c r="A136" s="2418" t="s">
        <v>1728</v>
      </c>
      <c r="B136" s="2389"/>
      <c r="C136" s="2262"/>
      <c r="D136" s="2262"/>
      <c r="E136" s="2389"/>
      <c r="F136" s="2420" t="s">
        <v>177</v>
      </c>
      <c r="G136" s="2360"/>
      <c r="H136" s="2421" t="s">
        <v>177</v>
      </c>
      <c r="I136" s="2360" t="s">
        <v>176</v>
      </c>
      <c r="J136" s="2360" t="s">
        <v>1838</v>
      </c>
      <c r="K136" s="2360" t="s">
        <v>3821</v>
      </c>
      <c r="L136" s="2418" t="s">
        <v>1728</v>
      </c>
    </row>
    <row r="137" spans="1:12" ht="15.75" thickBot="1">
      <c r="A137" s="2422" t="s">
        <v>1731</v>
      </c>
      <c r="B137" s="2423" t="s">
        <v>3021</v>
      </c>
      <c r="C137" s="2410" t="s">
        <v>3022</v>
      </c>
      <c r="D137" s="2410"/>
      <c r="E137" s="2424"/>
      <c r="F137" s="2425" t="s">
        <v>3023</v>
      </c>
      <c r="G137" s="2424"/>
      <c r="H137" s="2423" t="s">
        <v>3024</v>
      </c>
      <c r="I137" s="2422" t="s">
        <v>2346</v>
      </c>
      <c r="J137" s="2422" t="s">
        <v>2347</v>
      </c>
      <c r="K137" s="2422" t="s">
        <v>2348</v>
      </c>
      <c r="L137" s="2422" t="s">
        <v>1731</v>
      </c>
    </row>
    <row r="138" spans="1:12">
      <c r="A138" s="2426">
        <v>1</v>
      </c>
      <c r="B138" s="2389"/>
      <c r="C138" s="2262"/>
      <c r="D138" s="2262"/>
      <c r="E138" s="2389"/>
      <c r="F138" s="2427"/>
      <c r="G138" s="2428"/>
      <c r="H138" s="2429"/>
      <c r="I138" s="2389"/>
      <c r="J138" s="2429">
        <f t="shared" ref="J138:J191" si="3">G138+H138</f>
        <v>0</v>
      </c>
      <c r="K138" s="2429"/>
      <c r="L138" s="2426">
        <v>1</v>
      </c>
    </row>
    <row r="139" spans="1:12">
      <c r="A139" s="2426">
        <v>2</v>
      </c>
      <c r="B139" s="2389"/>
      <c r="C139" s="2262"/>
      <c r="D139" s="2262"/>
      <c r="E139" s="2389"/>
      <c r="F139" s="2427"/>
      <c r="G139" s="2428"/>
      <c r="H139" s="2429"/>
      <c r="I139" s="2389"/>
      <c r="J139" s="2429">
        <f t="shared" si="3"/>
        <v>0</v>
      </c>
      <c r="K139" s="2429"/>
      <c r="L139" s="2426">
        <v>2</v>
      </c>
    </row>
    <row r="140" spans="1:12">
      <c r="A140" s="2426">
        <v>3</v>
      </c>
      <c r="B140" s="2389"/>
      <c r="C140" s="2262"/>
      <c r="D140" s="2262"/>
      <c r="E140" s="2389"/>
      <c r="F140" s="2427"/>
      <c r="G140" s="2428"/>
      <c r="H140" s="2429"/>
      <c r="I140" s="2389"/>
      <c r="J140" s="2429">
        <f t="shared" si="3"/>
        <v>0</v>
      </c>
      <c r="K140" s="2429"/>
      <c r="L140" s="2426">
        <v>3</v>
      </c>
    </row>
    <row r="141" spans="1:12">
      <c r="A141" s="2426">
        <v>4</v>
      </c>
      <c r="B141" s="2389"/>
      <c r="C141" s="2262"/>
      <c r="D141" s="2262"/>
      <c r="E141" s="2389"/>
      <c r="F141" s="2427"/>
      <c r="G141" s="2428"/>
      <c r="H141" s="2429"/>
      <c r="I141" s="2389"/>
      <c r="J141" s="2429">
        <f t="shared" si="3"/>
        <v>0</v>
      </c>
      <c r="K141" s="2429"/>
      <c r="L141" s="2426">
        <v>4</v>
      </c>
    </row>
    <row r="142" spans="1:12">
      <c r="A142" s="2426">
        <v>5</v>
      </c>
      <c r="B142" s="2389"/>
      <c r="C142" s="2262"/>
      <c r="D142" s="2262"/>
      <c r="E142" s="2389"/>
      <c r="F142" s="2427"/>
      <c r="G142" s="2428"/>
      <c r="H142" s="2429"/>
      <c r="I142" s="2389"/>
      <c r="J142" s="2429">
        <f t="shared" si="3"/>
        <v>0</v>
      </c>
      <c r="K142" s="2429"/>
      <c r="L142" s="2426">
        <v>5</v>
      </c>
    </row>
    <row r="143" spans="1:12">
      <c r="A143" s="2426">
        <v>6</v>
      </c>
      <c r="B143" s="2389"/>
      <c r="C143" s="2262"/>
      <c r="D143" s="2262"/>
      <c r="E143" s="2389"/>
      <c r="F143" s="2427"/>
      <c r="G143" s="2428"/>
      <c r="H143" s="2429"/>
      <c r="I143" s="2389"/>
      <c r="J143" s="2429">
        <f t="shared" si="3"/>
        <v>0</v>
      </c>
      <c r="K143" s="2429"/>
      <c r="L143" s="2426">
        <v>6</v>
      </c>
    </row>
    <row r="144" spans="1:12">
      <c r="A144" s="2426">
        <v>7</v>
      </c>
      <c r="B144" s="2389"/>
      <c r="C144" s="2262"/>
      <c r="D144" s="2262"/>
      <c r="E144" s="2389"/>
      <c r="F144" s="2427"/>
      <c r="G144" s="2428"/>
      <c r="H144" s="2429"/>
      <c r="I144" s="2389"/>
      <c r="J144" s="2429">
        <f t="shared" si="3"/>
        <v>0</v>
      </c>
      <c r="K144" s="2429"/>
      <c r="L144" s="2426">
        <v>7</v>
      </c>
    </row>
    <row r="145" spans="1:12">
      <c r="A145" s="2426">
        <v>8</v>
      </c>
      <c r="B145" s="2389"/>
      <c r="C145" s="2262"/>
      <c r="D145" s="2262"/>
      <c r="E145" s="2389"/>
      <c r="F145" s="2427"/>
      <c r="G145" s="2428"/>
      <c r="H145" s="2429"/>
      <c r="I145" s="2389"/>
      <c r="J145" s="2429">
        <f t="shared" si="3"/>
        <v>0</v>
      </c>
      <c r="K145" s="2429"/>
      <c r="L145" s="2426">
        <v>8</v>
      </c>
    </row>
    <row r="146" spans="1:12">
      <c r="A146" s="2426">
        <v>9</v>
      </c>
      <c r="B146" s="2389"/>
      <c r="C146" s="2262"/>
      <c r="D146" s="2262"/>
      <c r="E146" s="2389"/>
      <c r="F146" s="2427"/>
      <c r="G146" s="2428"/>
      <c r="H146" s="2429"/>
      <c r="I146" s="2389"/>
      <c r="J146" s="2429">
        <f t="shared" si="3"/>
        <v>0</v>
      </c>
      <c r="K146" s="2429"/>
      <c r="L146" s="2426">
        <v>9</v>
      </c>
    </row>
    <row r="147" spans="1:12">
      <c r="A147" s="2426">
        <v>10</v>
      </c>
      <c r="B147" s="2389"/>
      <c r="C147" s="2262"/>
      <c r="D147" s="2262"/>
      <c r="E147" s="2389"/>
      <c r="F147" s="2427"/>
      <c r="G147" s="2428"/>
      <c r="H147" s="2429"/>
      <c r="I147" s="2389"/>
      <c r="J147" s="2429">
        <f t="shared" si="3"/>
        <v>0</v>
      </c>
      <c r="K147" s="2429"/>
      <c r="L147" s="2426">
        <v>10</v>
      </c>
    </row>
    <row r="148" spans="1:12">
      <c r="A148" s="2426">
        <v>11</v>
      </c>
      <c r="B148" s="2389"/>
      <c r="C148" s="2262"/>
      <c r="D148" s="2262"/>
      <c r="E148" s="2389"/>
      <c r="F148" s="2427"/>
      <c r="G148" s="2428"/>
      <c r="H148" s="2429"/>
      <c r="I148" s="2389"/>
      <c r="J148" s="2429">
        <f t="shared" si="3"/>
        <v>0</v>
      </c>
      <c r="K148" s="2429"/>
      <c r="L148" s="2426">
        <v>11</v>
      </c>
    </row>
    <row r="149" spans="1:12">
      <c r="A149" s="2404">
        <v>12</v>
      </c>
      <c r="B149" s="2389"/>
      <c r="C149" s="2262"/>
      <c r="D149" s="2262"/>
      <c r="E149" s="2389"/>
      <c r="F149" s="2280"/>
      <c r="G149" s="2429"/>
      <c r="H149" s="2429"/>
      <c r="I149" s="2389"/>
      <c r="J149" s="2429">
        <f t="shared" si="3"/>
        <v>0</v>
      </c>
      <c r="K149" s="2429"/>
      <c r="L149" s="2404">
        <v>12</v>
      </c>
    </row>
    <row r="150" spans="1:12">
      <c r="A150" s="2404">
        <v>13</v>
      </c>
      <c r="B150" s="2389"/>
      <c r="C150" s="2262"/>
      <c r="D150" s="2262"/>
      <c r="E150" s="2389"/>
      <c r="F150" s="2280"/>
      <c r="G150" s="2429"/>
      <c r="H150" s="2429"/>
      <c r="I150" s="2389"/>
      <c r="J150" s="2429">
        <f t="shared" si="3"/>
        <v>0</v>
      </c>
      <c r="K150" s="2429"/>
      <c r="L150" s="2404">
        <v>13</v>
      </c>
    </row>
    <row r="151" spans="1:12">
      <c r="A151" s="2404">
        <v>14</v>
      </c>
      <c r="B151" s="2389"/>
      <c r="C151" s="2262"/>
      <c r="D151" s="2262"/>
      <c r="E151" s="2389"/>
      <c r="F151" s="2280"/>
      <c r="G151" s="2429"/>
      <c r="H151" s="2429"/>
      <c r="I151" s="2389"/>
      <c r="J151" s="2429">
        <f t="shared" si="3"/>
        <v>0</v>
      </c>
      <c r="K151" s="2429"/>
      <c r="L151" s="2404">
        <v>14</v>
      </c>
    </row>
    <row r="152" spans="1:12">
      <c r="A152" s="2404">
        <v>15</v>
      </c>
      <c r="B152" s="2389"/>
      <c r="C152" s="2262"/>
      <c r="D152" s="2262"/>
      <c r="E152" s="2389"/>
      <c r="F152" s="2280"/>
      <c r="G152" s="2429"/>
      <c r="H152" s="2429"/>
      <c r="I152" s="2389"/>
      <c r="J152" s="2429">
        <f t="shared" si="3"/>
        <v>0</v>
      </c>
      <c r="K152" s="2429"/>
      <c r="L152" s="2404">
        <v>15</v>
      </c>
    </row>
    <row r="153" spans="1:12">
      <c r="A153" s="2404">
        <v>16</v>
      </c>
      <c r="B153" s="2389"/>
      <c r="C153" s="2262"/>
      <c r="D153" s="2262"/>
      <c r="E153" s="2389"/>
      <c r="F153" s="2280"/>
      <c r="G153" s="2429"/>
      <c r="H153" s="2429"/>
      <c r="I153" s="2389"/>
      <c r="J153" s="2429">
        <f t="shared" si="3"/>
        <v>0</v>
      </c>
      <c r="K153" s="2429"/>
      <c r="L153" s="2404">
        <v>16</v>
      </c>
    </row>
    <row r="154" spans="1:12">
      <c r="A154" s="2404">
        <v>17</v>
      </c>
      <c r="B154" s="2389"/>
      <c r="C154" s="2262"/>
      <c r="D154" s="2262"/>
      <c r="E154" s="2389"/>
      <c r="F154" s="2280"/>
      <c r="G154" s="2429"/>
      <c r="H154" s="2429"/>
      <c r="I154" s="2389"/>
      <c r="J154" s="2429">
        <f t="shared" si="3"/>
        <v>0</v>
      </c>
      <c r="K154" s="2429"/>
      <c r="L154" s="2404">
        <v>17</v>
      </c>
    </row>
    <row r="155" spans="1:12">
      <c r="A155" s="2404">
        <v>18</v>
      </c>
      <c r="B155" s="2389"/>
      <c r="C155" s="2262"/>
      <c r="D155" s="2262"/>
      <c r="E155" s="2389"/>
      <c r="F155" s="2280"/>
      <c r="G155" s="2429"/>
      <c r="H155" s="2429"/>
      <c r="I155" s="2389"/>
      <c r="J155" s="2429">
        <f t="shared" si="3"/>
        <v>0</v>
      </c>
      <c r="K155" s="2429"/>
      <c r="L155" s="2404">
        <v>18</v>
      </c>
    </row>
    <row r="156" spans="1:12">
      <c r="A156" s="2404">
        <v>19</v>
      </c>
      <c r="B156" s="2389"/>
      <c r="C156" s="2262"/>
      <c r="D156" s="2262"/>
      <c r="E156" s="2389"/>
      <c r="F156" s="2280"/>
      <c r="G156" s="2429"/>
      <c r="H156" s="2429"/>
      <c r="I156" s="2389"/>
      <c r="J156" s="2429">
        <f t="shared" si="3"/>
        <v>0</v>
      </c>
      <c r="K156" s="2429"/>
      <c r="L156" s="2404">
        <v>19</v>
      </c>
    </row>
    <row r="157" spans="1:12">
      <c r="A157" s="2404">
        <v>20</v>
      </c>
      <c r="B157" s="2389"/>
      <c r="C157" s="2262"/>
      <c r="D157" s="2262"/>
      <c r="E157" s="2389"/>
      <c r="F157" s="2280"/>
      <c r="G157" s="2429"/>
      <c r="H157" s="2429"/>
      <c r="I157" s="2389"/>
      <c r="J157" s="2429">
        <f t="shared" si="3"/>
        <v>0</v>
      </c>
      <c r="K157" s="2429"/>
      <c r="L157" s="2404">
        <v>20</v>
      </c>
    </row>
    <row r="158" spans="1:12">
      <c r="A158" s="2404">
        <v>21</v>
      </c>
      <c r="B158" s="2389"/>
      <c r="C158" s="2262"/>
      <c r="D158" s="2262"/>
      <c r="E158" s="2389"/>
      <c r="F158" s="2280"/>
      <c r="G158" s="2429"/>
      <c r="H158" s="2429"/>
      <c r="I158" s="2389"/>
      <c r="J158" s="2429">
        <f t="shared" si="3"/>
        <v>0</v>
      </c>
      <c r="K158" s="2429"/>
      <c r="L158" s="2404">
        <v>21</v>
      </c>
    </row>
    <row r="159" spans="1:12">
      <c r="A159" s="2404">
        <v>22</v>
      </c>
      <c r="B159" s="2389"/>
      <c r="C159" s="2262"/>
      <c r="D159" s="2262"/>
      <c r="E159" s="2389"/>
      <c r="F159" s="2280"/>
      <c r="G159" s="2429"/>
      <c r="H159" s="2429"/>
      <c r="I159" s="2389"/>
      <c r="J159" s="2429">
        <f t="shared" si="3"/>
        <v>0</v>
      </c>
      <c r="K159" s="2429"/>
      <c r="L159" s="2404">
        <v>22</v>
      </c>
    </row>
    <row r="160" spans="1:12">
      <c r="A160" s="2404">
        <v>23</v>
      </c>
      <c r="B160" s="2389"/>
      <c r="C160" s="2262"/>
      <c r="D160" s="2262"/>
      <c r="E160" s="2389"/>
      <c r="F160" s="2280"/>
      <c r="G160" s="2429"/>
      <c r="H160" s="2429"/>
      <c r="I160" s="2389"/>
      <c r="J160" s="2429">
        <f t="shared" si="3"/>
        <v>0</v>
      </c>
      <c r="K160" s="2429"/>
      <c r="L160" s="2404">
        <v>23</v>
      </c>
    </row>
    <row r="161" spans="1:12">
      <c r="A161" s="2404">
        <v>24</v>
      </c>
      <c r="B161" s="2389"/>
      <c r="C161" s="2262"/>
      <c r="D161" s="2262"/>
      <c r="E161" s="2389"/>
      <c r="F161" s="2280"/>
      <c r="G161" s="2429"/>
      <c r="H161" s="2429"/>
      <c r="I161" s="2389"/>
      <c r="J161" s="2429">
        <f t="shared" si="3"/>
        <v>0</v>
      </c>
      <c r="K161" s="2429"/>
      <c r="L161" s="2404">
        <v>24</v>
      </c>
    </row>
    <row r="162" spans="1:12">
      <c r="A162" s="2404">
        <v>25</v>
      </c>
      <c r="B162" s="2389"/>
      <c r="C162" s="2262"/>
      <c r="D162" s="2262"/>
      <c r="E162" s="2389"/>
      <c r="F162" s="2280"/>
      <c r="G162" s="2429"/>
      <c r="H162" s="2429"/>
      <c r="I162" s="2389"/>
      <c r="J162" s="2429">
        <f t="shared" si="3"/>
        <v>0</v>
      </c>
      <c r="K162" s="2429"/>
      <c r="L162" s="2404">
        <v>25</v>
      </c>
    </row>
    <row r="163" spans="1:12">
      <c r="A163" s="2404">
        <v>26</v>
      </c>
      <c r="B163" s="2389"/>
      <c r="C163" s="2262"/>
      <c r="D163" s="2262"/>
      <c r="E163" s="2389"/>
      <c r="F163" s="2280"/>
      <c r="G163" s="2429"/>
      <c r="H163" s="2429"/>
      <c r="I163" s="2389"/>
      <c r="J163" s="2429">
        <f t="shared" si="3"/>
        <v>0</v>
      </c>
      <c r="K163" s="2429"/>
      <c r="L163" s="2404">
        <v>26</v>
      </c>
    </row>
    <row r="164" spans="1:12">
      <c r="A164" s="2404">
        <v>27</v>
      </c>
      <c r="B164" s="2389"/>
      <c r="C164" s="2262"/>
      <c r="D164" s="2262"/>
      <c r="E164" s="2389"/>
      <c r="F164" s="2280"/>
      <c r="G164" s="2429"/>
      <c r="H164" s="2429"/>
      <c r="I164" s="2389"/>
      <c r="J164" s="2429">
        <f t="shared" si="3"/>
        <v>0</v>
      </c>
      <c r="K164" s="2429"/>
      <c r="L164" s="2404">
        <v>27</v>
      </c>
    </row>
    <row r="165" spans="1:12">
      <c r="A165" s="2404">
        <v>28</v>
      </c>
      <c r="B165" s="2389"/>
      <c r="C165" s="2262"/>
      <c r="D165" s="2262"/>
      <c r="E165" s="2389"/>
      <c r="F165" s="2280"/>
      <c r="G165" s="2429"/>
      <c r="H165" s="2429"/>
      <c r="I165" s="2389"/>
      <c r="J165" s="2429">
        <f t="shared" si="3"/>
        <v>0</v>
      </c>
      <c r="K165" s="2429"/>
      <c r="L165" s="2404">
        <v>28</v>
      </c>
    </row>
    <row r="166" spans="1:12">
      <c r="A166" s="2404">
        <v>29</v>
      </c>
      <c r="B166" s="2389"/>
      <c r="C166" s="2262"/>
      <c r="D166" s="2262"/>
      <c r="E166" s="2389"/>
      <c r="F166" s="2280"/>
      <c r="G166" s="2429"/>
      <c r="H166" s="2429"/>
      <c r="I166" s="2389"/>
      <c r="J166" s="2429">
        <f t="shared" si="3"/>
        <v>0</v>
      </c>
      <c r="K166" s="2429"/>
      <c r="L166" s="2404">
        <v>29</v>
      </c>
    </row>
    <row r="167" spans="1:12">
      <c r="A167" s="2404">
        <v>30</v>
      </c>
      <c r="B167" s="2389"/>
      <c r="C167" s="2262"/>
      <c r="D167" s="2262"/>
      <c r="E167" s="2389"/>
      <c r="F167" s="2280"/>
      <c r="G167" s="2429"/>
      <c r="H167" s="2429"/>
      <c r="I167" s="2389"/>
      <c r="J167" s="2429">
        <f t="shared" si="3"/>
        <v>0</v>
      </c>
      <c r="K167" s="2429"/>
      <c r="L167" s="2404">
        <v>30</v>
      </c>
    </row>
    <row r="168" spans="1:12">
      <c r="A168" s="2404">
        <v>31</v>
      </c>
      <c r="B168" s="2389"/>
      <c r="C168" s="2262"/>
      <c r="D168" s="2262"/>
      <c r="E168" s="2389"/>
      <c r="F168" s="2280"/>
      <c r="G168" s="2429"/>
      <c r="H168" s="2429"/>
      <c r="I168" s="2389"/>
      <c r="J168" s="2429">
        <f t="shared" si="3"/>
        <v>0</v>
      </c>
      <c r="K168" s="2429"/>
      <c r="L168" s="2404">
        <v>31</v>
      </c>
    </row>
    <row r="169" spans="1:12">
      <c r="A169" s="2404">
        <v>32</v>
      </c>
      <c r="B169" s="2389"/>
      <c r="C169" s="2262"/>
      <c r="D169" s="2262"/>
      <c r="E169" s="2389"/>
      <c r="F169" s="2280"/>
      <c r="G169" s="2429"/>
      <c r="H169" s="2429"/>
      <c r="I169" s="2389"/>
      <c r="J169" s="2429">
        <f t="shared" si="3"/>
        <v>0</v>
      </c>
      <c r="K169" s="2429"/>
      <c r="L169" s="2404">
        <v>32</v>
      </c>
    </row>
    <row r="170" spans="1:12">
      <c r="A170" s="2404">
        <v>33</v>
      </c>
      <c r="B170" s="2389"/>
      <c r="C170" s="2262"/>
      <c r="D170" s="2262"/>
      <c r="E170" s="2389"/>
      <c r="F170" s="2280"/>
      <c r="G170" s="2429"/>
      <c r="H170" s="2429"/>
      <c r="I170" s="2389"/>
      <c r="J170" s="2429">
        <f t="shared" si="3"/>
        <v>0</v>
      </c>
      <c r="K170" s="2429"/>
      <c r="L170" s="2404">
        <v>33</v>
      </c>
    </row>
    <row r="171" spans="1:12">
      <c r="A171" s="2404">
        <v>34</v>
      </c>
      <c r="B171" s="2389"/>
      <c r="C171" s="2262"/>
      <c r="D171" s="2262"/>
      <c r="E171" s="2389"/>
      <c r="F171" s="2280"/>
      <c r="G171" s="2429"/>
      <c r="H171" s="2429"/>
      <c r="I171" s="2389"/>
      <c r="J171" s="2429">
        <f t="shared" si="3"/>
        <v>0</v>
      </c>
      <c r="K171" s="2429"/>
      <c r="L171" s="2404">
        <v>34</v>
      </c>
    </row>
    <row r="172" spans="1:12">
      <c r="A172" s="2404">
        <v>35</v>
      </c>
      <c r="B172" s="2389"/>
      <c r="C172" s="2262"/>
      <c r="D172" s="2262"/>
      <c r="E172" s="2389"/>
      <c r="F172" s="2280"/>
      <c r="G172" s="2429"/>
      <c r="H172" s="2429"/>
      <c r="I172" s="2389"/>
      <c r="J172" s="2429">
        <f t="shared" si="3"/>
        <v>0</v>
      </c>
      <c r="K172" s="2429"/>
      <c r="L172" s="2404">
        <v>35</v>
      </c>
    </row>
    <row r="173" spans="1:12">
      <c r="A173" s="2404">
        <v>36</v>
      </c>
      <c r="B173" s="2389"/>
      <c r="C173" s="2262"/>
      <c r="D173" s="2262"/>
      <c r="E173" s="2389"/>
      <c r="F173" s="2280"/>
      <c r="G173" s="2429"/>
      <c r="H173" s="2429"/>
      <c r="I173" s="2389"/>
      <c r="J173" s="2429">
        <f t="shared" si="3"/>
        <v>0</v>
      </c>
      <c r="K173" s="2429"/>
      <c r="L173" s="2404">
        <v>36</v>
      </c>
    </row>
    <row r="174" spans="1:12">
      <c r="A174" s="2404">
        <v>37</v>
      </c>
      <c r="B174" s="2389"/>
      <c r="C174" s="2262"/>
      <c r="D174" s="2262"/>
      <c r="E174" s="2389"/>
      <c r="F174" s="2280"/>
      <c r="G174" s="2429"/>
      <c r="H174" s="2429"/>
      <c r="I174" s="2389"/>
      <c r="J174" s="2429">
        <f t="shared" si="3"/>
        <v>0</v>
      </c>
      <c r="K174" s="2429"/>
      <c r="L174" s="2404">
        <v>37</v>
      </c>
    </row>
    <row r="175" spans="1:12">
      <c r="A175" s="2404">
        <v>38</v>
      </c>
      <c r="B175" s="2389"/>
      <c r="C175" s="2262"/>
      <c r="D175" s="2262"/>
      <c r="E175" s="2389"/>
      <c r="F175" s="2280"/>
      <c r="G175" s="2429"/>
      <c r="H175" s="2429"/>
      <c r="I175" s="2389"/>
      <c r="J175" s="2429">
        <f t="shared" si="3"/>
        <v>0</v>
      </c>
      <c r="K175" s="2429"/>
      <c r="L175" s="2404">
        <v>38</v>
      </c>
    </row>
    <row r="176" spans="1:12">
      <c r="A176" s="2404">
        <v>39</v>
      </c>
      <c r="B176" s="2389"/>
      <c r="C176" s="2262"/>
      <c r="D176" s="2262"/>
      <c r="E176" s="2389"/>
      <c r="F176" s="2280"/>
      <c r="G176" s="2429"/>
      <c r="H176" s="2429"/>
      <c r="I176" s="2389"/>
      <c r="J176" s="2429">
        <f t="shared" si="3"/>
        <v>0</v>
      </c>
      <c r="K176" s="2429"/>
      <c r="L176" s="2404">
        <v>39</v>
      </c>
    </row>
    <row r="177" spans="1:12">
      <c r="A177" s="2404">
        <v>40</v>
      </c>
      <c r="B177" s="2389"/>
      <c r="C177" s="2262"/>
      <c r="D177" s="2262"/>
      <c r="E177" s="2389"/>
      <c r="F177" s="2280"/>
      <c r="G177" s="2429"/>
      <c r="H177" s="2429"/>
      <c r="I177" s="2389"/>
      <c r="J177" s="2429">
        <f t="shared" si="3"/>
        <v>0</v>
      </c>
      <c r="K177" s="2429"/>
      <c r="L177" s="2404">
        <v>40</v>
      </c>
    </row>
    <row r="178" spans="1:12">
      <c r="A178" s="2404">
        <v>41</v>
      </c>
      <c r="B178" s="2389"/>
      <c r="C178" s="2262"/>
      <c r="D178" s="2262"/>
      <c r="E178" s="2389"/>
      <c r="F178" s="2280"/>
      <c r="G178" s="2429"/>
      <c r="H178" s="2429"/>
      <c r="I178" s="2389"/>
      <c r="J178" s="2429">
        <f t="shared" si="3"/>
        <v>0</v>
      </c>
      <c r="K178" s="2429"/>
      <c r="L178" s="2404">
        <v>41</v>
      </c>
    </row>
    <row r="179" spans="1:12">
      <c r="A179" s="2404">
        <v>42</v>
      </c>
      <c r="B179" s="2389"/>
      <c r="C179" s="2262"/>
      <c r="D179" s="2262"/>
      <c r="E179" s="2389"/>
      <c r="F179" s="2280"/>
      <c r="G179" s="2429"/>
      <c r="H179" s="2429"/>
      <c r="I179" s="2389"/>
      <c r="J179" s="2429">
        <f t="shared" si="3"/>
        <v>0</v>
      </c>
      <c r="K179" s="2429"/>
      <c r="L179" s="2404">
        <v>42</v>
      </c>
    </row>
    <row r="180" spans="1:12">
      <c r="A180" s="2404">
        <v>43</v>
      </c>
      <c r="B180" s="2389"/>
      <c r="C180" s="2262"/>
      <c r="D180" s="2262"/>
      <c r="E180" s="2389"/>
      <c r="F180" s="2280"/>
      <c r="G180" s="2429"/>
      <c r="H180" s="2429"/>
      <c r="I180" s="2389"/>
      <c r="J180" s="2429">
        <f t="shared" si="3"/>
        <v>0</v>
      </c>
      <c r="K180" s="2429"/>
      <c r="L180" s="2404">
        <v>43</v>
      </c>
    </row>
    <row r="181" spans="1:12">
      <c r="A181" s="2404">
        <v>44</v>
      </c>
      <c r="B181" s="2389"/>
      <c r="C181" s="2262"/>
      <c r="D181" s="2262"/>
      <c r="E181" s="2389"/>
      <c r="F181" s="2280"/>
      <c r="G181" s="2429"/>
      <c r="H181" s="2429"/>
      <c r="I181" s="2389"/>
      <c r="J181" s="2429">
        <f t="shared" si="3"/>
        <v>0</v>
      </c>
      <c r="K181" s="2429"/>
      <c r="L181" s="2404">
        <v>44</v>
      </c>
    </row>
    <row r="182" spans="1:12">
      <c r="A182" s="2404">
        <v>45</v>
      </c>
      <c r="B182" s="2389"/>
      <c r="C182" s="2262"/>
      <c r="D182" s="2262"/>
      <c r="E182" s="2389"/>
      <c r="F182" s="2280"/>
      <c r="G182" s="2429"/>
      <c r="H182" s="2429"/>
      <c r="I182" s="2389"/>
      <c r="J182" s="2429">
        <f t="shared" si="3"/>
        <v>0</v>
      </c>
      <c r="K182" s="2429"/>
      <c r="L182" s="2404">
        <v>45</v>
      </c>
    </row>
    <row r="183" spans="1:12">
      <c r="A183" s="2404">
        <v>46</v>
      </c>
      <c r="B183" s="2389"/>
      <c r="C183" s="2262"/>
      <c r="D183" s="2262"/>
      <c r="E183" s="2389"/>
      <c r="F183" s="2280"/>
      <c r="G183" s="2429"/>
      <c r="H183" s="2429"/>
      <c r="I183" s="2389"/>
      <c r="J183" s="2429">
        <f t="shared" si="3"/>
        <v>0</v>
      </c>
      <c r="K183" s="2429"/>
      <c r="L183" s="2404">
        <v>46</v>
      </c>
    </row>
    <row r="184" spans="1:12">
      <c r="A184" s="2404">
        <v>47</v>
      </c>
      <c r="B184" s="2389"/>
      <c r="C184" s="2262"/>
      <c r="D184" s="2262"/>
      <c r="E184" s="2389"/>
      <c r="F184" s="2280"/>
      <c r="G184" s="2429"/>
      <c r="H184" s="2429"/>
      <c r="I184" s="2389"/>
      <c r="J184" s="2429">
        <f t="shared" si="3"/>
        <v>0</v>
      </c>
      <c r="K184" s="2429"/>
      <c r="L184" s="2404">
        <v>47</v>
      </c>
    </row>
    <row r="185" spans="1:12">
      <c r="A185" s="2404">
        <v>48</v>
      </c>
      <c r="B185" s="2389"/>
      <c r="C185" s="2262"/>
      <c r="D185" s="2262"/>
      <c r="E185" s="2389"/>
      <c r="F185" s="2280"/>
      <c r="G185" s="2429"/>
      <c r="H185" s="2429"/>
      <c r="I185" s="2389"/>
      <c r="J185" s="2429">
        <f t="shared" si="3"/>
        <v>0</v>
      </c>
      <c r="K185" s="2429"/>
      <c r="L185" s="2404">
        <v>48</v>
      </c>
    </row>
    <row r="186" spans="1:12">
      <c r="A186" s="2404">
        <v>49</v>
      </c>
      <c r="B186" s="2389"/>
      <c r="C186" s="2262"/>
      <c r="D186" s="2262"/>
      <c r="E186" s="2389"/>
      <c r="F186" s="2280"/>
      <c r="G186" s="2429"/>
      <c r="H186" s="2429"/>
      <c r="I186" s="2389"/>
      <c r="J186" s="2429">
        <f t="shared" si="3"/>
        <v>0</v>
      </c>
      <c r="K186" s="2429"/>
      <c r="L186" s="2404">
        <v>49</v>
      </c>
    </row>
    <row r="187" spans="1:12">
      <c r="A187" s="2404">
        <v>50</v>
      </c>
      <c r="B187" s="2389"/>
      <c r="C187" s="2262"/>
      <c r="D187" s="2262"/>
      <c r="E187" s="2389"/>
      <c r="F187" s="2280"/>
      <c r="G187" s="2429"/>
      <c r="H187" s="2429"/>
      <c r="I187" s="2389"/>
      <c r="J187" s="2429">
        <f t="shared" si="3"/>
        <v>0</v>
      </c>
      <c r="K187" s="2429"/>
      <c r="L187" s="2404">
        <v>50</v>
      </c>
    </row>
    <row r="188" spans="1:12">
      <c r="A188" s="2404">
        <v>51</v>
      </c>
      <c r="B188" s="2389"/>
      <c r="C188" s="2262"/>
      <c r="D188" s="2262"/>
      <c r="E188" s="2389"/>
      <c r="F188" s="2280"/>
      <c r="G188" s="2429"/>
      <c r="H188" s="2429"/>
      <c r="I188" s="2389"/>
      <c r="J188" s="2429">
        <f t="shared" si="3"/>
        <v>0</v>
      </c>
      <c r="K188" s="2429"/>
      <c r="L188" s="2404">
        <v>51</v>
      </c>
    </row>
    <row r="189" spans="1:12">
      <c r="A189" s="2404">
        <v>52</v>
      </c>
      <c r="B189" s="2389"/>
      <c r="C189" s="2262"/>
      <c r="D189" s="2262"/>
      <c r="E189" s="2389"/>
      <c r="F189" s="2280"/>
      <c r="G189" s="2429"/>
      <c r="H189" s="2429"/>
      <c r="I189" s="2389"/>
      <c r="J189" s="2429">
        <f t="shared" si="3"/>
        <v>0</v>
      </c>
      <c r="K189" s="2429"/>
      <c r="L189" s="2404">
        <v>52</v>
      </c>
    </row>
    <row r="190" spans="1:12">
      <c r="A190" s="2404">
        <v>53</v>
      </c>
      <c r="B190" s="2389"/>
      <c r="C190" s="2262"/>
      <c r="D190" s="2262"/>
      <c r="E190" s="2389"/>
      <c r="F190" s="2280"/>
      <c r="G190" s="2429"/>
      <c r="H190" s="2429"/>
      <c r="I190" s="2389"/>
      <c r="J190" s="2429">
        <f t="shared" si="3"/>
        <v>0</v>
      </c>
      <c r="K190" s="2429"/>
      <c r="L190" s="2404">
        <v>53</v>
      </c>
    </row>
    <row r="191" spans="1:12">
      <c r="A191" s="2404">
        <v>54</v>
      </c>
      <c r="B191" s="2389"/>
      <c r="C191" s="2262"/>
      <c r="D191" s="2262"/>
      <c r="E191" s="2389"/>
      <c r="F191" s="2280"/>
      <c r="G191" s="2429"/>
      <c r="H191" s="2429"/>
      <c r="I191" s="2389"/>
      <c r="J191" s="2429">
        <f t="shared" si="3"/>
        <v>0</v>
      </c>
      <c r="K191" s="2429"/>
      <c r="L191" s="2404">
        <v>54</v>
      </c>
    </row>
    <row r="192" spans="1:12" ht="15.75" thickBot="1">
      <c r="A192" s="2430">
        <v>55</v>
      </c>
      <c r="B192" s="2423" t="s">
        <v>2331</v>
      </c>
      <c r="C192" s="2391"/>
      <c r="D192" s="2391"/>
      <c r="E192" s="2392"/>
      <c r="F192" s="2431"/>
      <c r="G192" s="2432">
        <f>SUM(G138:G191)</f>
        <v>0</v>
      </c>
      <c r="H192" s="2432">
        <f>SUM(H138:H191)</f>
        <v>0</v>
      </c>
      <c r="I192" s="2392"/>
      <c r="J192" s="2432">
        <f>SUM(J138:J191)</f>
        <v>0</v>
      </c>
      <c r="K192" s="2432">
        <f>SUM(K138:K191)</f>
        <v>0</v>
      </c>
      <c r="L192" s="2430">
        <v>55</v>
      </c>
    </row>
    <row r="193" spans="1:12">
      <c r="A193" s="2503" t="s">
        <v>4675</v>
      </c>
      <c r="B193" s="2503"/>
      <c r="C193" s="2262"/>
      <c r="D193" s="2262"/>
      <c r="E193" s="2262"/>
      <c r="F193" s="2503" t="s">
        <v>4675</v>
      </c>
      <c r="G193" s="2503"/>
      <c r="H193" s="2263"/>
    </row>
    <row r="194" spans="1:12">
      <c r="A194" s="2263" t="s">
        <v>3866</v>
      </c>
      <c r="B194" s="2263"/>
      <c r="C194" s="2263"/>
      <c r="D194" s="2263"/>
      <c r="E194" s="2263"/>
      <c r="F194" s="2263" t="s">
        <v>3867</v>
      </c>
      <c r="G194" s="2263"/>
      <c r="H194" s="2263"/>
      <c r="I194" s="2263"/>
      <c r="J194" s="2263"/>
      <c r="K194" s="2263"/>
      <c r="L194" s="2263"/>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G128"/>
  <sheetViews>
    <sheetView defaultGridColor="0" topLeftCell="A91" colorId="22" zoomScale="80" zoomScaleNormal="80" zoomScaleSheetLayoutView="80" workbookViewId="0">
      <selection activeCell="B115" sqref="B115"/>
    </sheetView>
  </sheetViews>
  <sheetFormatPr defaultColWidth="9.6640625" defaultRowHeight="15"/>
  <cols>
    <col min="1" max="1" width="4.6640625" style="1583" customWidth="1"/>
    <col min="2" max="2" width="49" style="1583" customWidth="1"/>
    <col min="3" max="3" width="4.6640625" style="1583" customWidth="1"/>
    <col min="4" max="4" width="21.33203125" style="1583" customWidth="1"/>
    <col min="5" max="6" width="16.6640625" style="1583" customWidth="1"/>
    <col min="7" max="16384" width="9.6640625" style="1583"/>
  </cols>
  <sheetData>
    <row r="1" spans="1:6">
      <c r="A1" s="2302" t="s">
        <v>1799</v>
      </c>
      <c r="B1" s="2303"/>
      <c r="C1" s="2806" t="s">
        <v>1344</v>
      </c>
      <c r="D1" s="1693"/>
      <c r="E1" s="2398" t="s">
        <v>1801</v>
      </c>
      <c r="F1" s="2399" t="s">
        <v>1802</v>
      </c>
    </row>
    <row r="2" spans="1:6">
      <c r="A2" s="1539" t="str">
        <f>'Data Sheet'!$C$25</f>
        <v xml:space="preserve">New York State Electric &amp; Gas Corporation </v>
      </c>
      <c r="B2" s="2437"/>
      <c r="C2" s="2807" t="s">
        <v>1136</v>
      </c>
      <c r="D2" s="1561"/>
      <c r="E2" s="2403" t="s">
        <v>1804</v>
      </c>
      <c r="F2" s="2438"/>
    </row>
    <row r="3" spans="1:6" ht="15" customHeight="1" thickBot="1">
      <c r="A3" s="2439"/>
      <c r="B3" s="2440"/>
      <c r="C3" s="2808" t="s">
        <v>1137</v>
      </c>
      <c r="D3" s="1572"/>
      <c r="E3" s="2405" t="str">
        <f>'Data Sheet'!$C$40</f>
        <v xml:space="preserve"> </v>
      </c>
      <c r="F3" s="2223" t="str">
        <f>'Data Sheet'!$C$38</f>
        <v>12/31/2017</v>
      </c>
    </row>
    <row r="4" spans="1:6" ht="15" customHeight="1" thickBot="1">
      <c r="A4" s="2441" t="s">
        <v>3868</v>
      </c>
      <c r="B4" s="2442"/>
      <c r="C4" s="2410"/>
      <c r="D4" s="2410"/>
      <c r="E4" s="2410"/>
      <c r="F4" s="2411"/>
    </row>
    <row r="5" spans="1:6" ht="15.75">
      <c r="A5" s="2443"/>
      <c r="B5" s="2444"/>
      <c r="C5" s="2263"/>
      <c r="D5" s="2263"/>
      <c r="E5" s="2263"/>
      <c r="F5" s="2402"/>
    </row>
    <row r="6" spans="1:6">
      <c r="A6" s="2280" t="s">
        <v>3869</v>
      </c>
      <c r="B6" s="2262"/>
      <c r="C6" s="2262"/>
      <c r="D6" s="2262" t="s">
        <v>2715</v>
      </c>
      <c r="E6" s="2262"/>
      <c r="F6" s="2389"/>
    </row>
    <row r="7" spans="1:6">
      <c r="A7" s="2280" t="s">
        <v>2716</v>
      </c>
      <c r="B7" s="2262"/>
      <c r="C7" s="2262"/>
      <c r="D7" s="2262" t="s">
        <v>2717</v>
      </c>
      <c r="E7" s="2262"/>
      <c r="F7" s="2389"/>
    </row>
    <row r="8" spans="1:6">
      <c r="A8" s="2280" t="s">
        <v>2718</v>
      </c>
      <c r="B8" s="2262"/>
      <c r="C8" s="2262"/>
      <c r="D8" s="2262" t="s">
        <v>2719</v>
      </c>
      <c r="E8" s="2262"/>
      <c r="F8" s="2389"/>
    </row>
    <row r="9" spans="1:6">
      <c r="A9" s="2280" t="s">
        <v>2720</v>
      </c>
      <c r="B9" s="2262"/>
      <c r="C9" s="2262"/>
      <c r="D9" s="2262" t="s">
        <v>2721</v>
      </c>
      <c r="E9" s="2262"/>
      <c r="F9" s="2389"/>
    </row>
    <row r="10" spans="1:6" ht="15.75" thickBot="1">
      <c r="A10" s="2280"/>
      <c r="B10" s="2262"/>
      <c r="C10" s="2262"/>
      <c r="D10" s="2262"/>
      <c r="E10" s="2262"/>
      <c r="F10" s="2389"/>
    </row>
    <row r="11" spans="1:6">
      <c r="A11" s="2399"/>
      <c r="B11" s="2445"/>
      <c r="C11" s="2414"/>
      <c r="D11" s="2414"/>
      <c r="E11" s="2414" t="s">
        <v>2722</v>
      </c>
      <c r="F11" s="2414"/>
    </row>
    <row r="12" spans="1:6">
      <c r="A12" s="2418" t="s">
        <v>1728</v>
      </c>
      <c r="B12" s="2263" t="s">
        <v>3602</v>
      </c>
      <c r="C12" s="2360"/>
      <c r="D12" s="2419" t="s">
        <v>2723</v>
      </c>
      <c r="E12" s="2419" t="s">
        <v>2768</v>
      </c>
      <c r="F12" s="2419" t="s">
        <v>2331</v>
      </c>
    </row>
    <row r="13" spans="1:6">
      <c r="A13" s="2418" t="s">
        <v>1731</v>
      </c>
      <c r="B13" s="2446"/>
      <c r="C13" s="2389"/>
      <c r="D13" s="2419" t="s">
        <v>1373</v>
      </c>
      <c r="E13" s="2419" t="s">
        <v>2769</v>
      </c>
      <c r="F13" s="2419"/>
    </row>
    <row r="14" spans="1:6" ht="15.75" thickBot="1">
      <c r="A14" s="2422"/>
      <c r="B14" s="2410" t="s">
        <v>3021</v>
      </c>
      <c r="C14" s="2424"/>
      <c r="D14" s="2423" t="s">
        <v>3022</v>
      </c>
      <c r="E14" s="2423" t="s">
        <v>3023</v>
      </c>
      <c r="F14" s="2423" t="s">
        <v>3024</v>
      </c>
    </row>
    <row r="15" spans="1:6">
      <c r="A15" s="2447">
        <v>1</v>
      </c>
      <c r="B15" s="2448" t="s">
        <v>2998</v>
      </c>
      <c r="C15" s="2306"/>
      <c r="D15" s="2449"/>
      <c r="E15" s="2450"/>
      <c r="F15" s="2451"/>
    </row>
    <row r="16" spans="1:6" ht="15.75" thickBot="1">
      <c r="A16" s="2447">
        <v>2</v>
      </c>
      <c r="B16" s="2274" t="s">
        <v>3631</v>
      </c>
      <c r="C16" s="2306"/>
      <c r="D16" s="2452"/>
      <c r="E16" s="2453"/>
      <c r="F16" s="2454"/>
    </row>
    <row r="17" spans="1:7">
      <c r="A17" s="2447">
        <v>3</v>
      </c>
      <c r="B17" s="2274" t="s">
        <v>2770</v>
      </c>
      <c r="C17" s="2306"/>
      <c r="D17" s="2456">
        <v>584564</v>
      </c>
      <c r="E17" s="2449"/>
      <c r="F17" s="2454"/>
    </row>
    <row r="18" spans="1:7">
      <c r="A18" s="2447">
        <v>4</v>
      </c>
      <c r="B18" s="2274" t="s">
        <v>2771</v>
      </c>
      <c r="C18" s="2306"/>
      <c r="D18" s="2456">
        <v>7648193</v>
      </c>
      <c r="E18" s="2449"/>
      <c r="F18" s="2454"/>
    </row>
    <row r="19" spans="1:7">
      <c r="A19" s="2762">
        <v>5</v>
      </c>
      <c r="B19" s="2508" t="s">
        <v>4417</v>
      </c>
      <c r="C19" s="2528"/>
      <c r="D19" s="2456">
        <v>0</v>
      </c>
      <c r="E19" s="2449"/>
      <c r="F19" s="2454"/>
      <c r="G19" s="1538"/>
    </row>
    <row r="20" spans="1:7">
      <c r="A20" s="2447">
        <v>6</v>
      </c>
      <c r="B20" s="2274" t="s">
        <v>2772</v>
      </c>
      <c r="C20" s="2306"/>
      <c r="D20" s="2456">
        <v>25284198</v>
      </c>
      <c r="E20" s="2449"/>
      <c r="F20" s="2454"/>
    </row>
    <row r="21" spans="1:7">
      <c r="A21" s="2447">
        <v>7</v>
      </c>
      <c r="B21" s="2274" t="s">
        <v>2773</v>
      </c>
      <c r="C21" s="2306"/>
      <c r="D21" s="2456">
        <v>20761461</v>
      </c>
      <c r="E21" s="2449"/>
      <c r="F21" s="2454"/>
    </row>
    <row r="22" spans="1:7">
      <c r="A22" s="2447">
        <v>8</v>
      </c>
      <c r="B22" s="2274" t="s">
        <v>2774</v>
      </c>
      <c r="C22" s="2306"/>
      <c r="D22" s="2456">
        <v>599838</v>
      </c>
      <c r="E22" s="2449"/>
      <c r="F22" s="2454"/>
    </row>
    <row r="23" spans="1:7">
      <c r="A23" s="2447">
        <v>9</v>
      </c>
      <c r="B23" s="2274" t="s">
        <v>2775</v>
      </c>
      <c r="C23" s="2306"/>
      <c r="D23" s="2456">
        <v>1196191</v>
      </c>
      <c r="E23" s="2449"/>
      <c r="F23" s="2454"/>
    </row>
    <row r="24" spans="1:7">
      <c r="A24" s="2447">
        <v>10</v>
      </c>
      <c r="B24" s="2274" t="s">
        <v>3634</v>
      </c>
      <c r="C24" s="2306"/>
      <c r="D24" s="2456">
        <v>6926958</v>
      </c>
      <c r="E24" s="2449"/>
      <c r="F24" s="2454"/>
    </row>
    <row r="25" spans="1:7" ht="15.75" thickBot="1">
      <c r="A25" s="2447">
        <v>11</v>
      </c>
      <c r="B25" s="2274" t="s">
        <v>1041</v>
      </c>
      <c r="C25" s="2306"/>
      <c r="D25" s="2456">
        <f>SUM(D17:D24)</f>
        <v>63001403</v>
      </c>
      <c r="E25" s="2449"/>
      <c r="F25" s="2454"/>
    </row>
    <row r="26" spans="1:7" ht="15.75" thickBot="1">
      <c r="A26" s="2447">
        <v>12</v>
      </c>
      <c r="B26" s="2274" t="s">
        <v>3623</v>
      </c>
      <c r="C26" s="2306"/>
      <c r="D26" s="2457"/>
      <c r="E26" s="2453"/>
      <c r="F26" s="2454"/>
    </row>
    <row r="27" spans="1:7">
      <c r="A27" s="2447">
        <v>13</v>
      </c>
      <c r="B27" s="2274" t="s">
        <v>2770</v>
      </c>
      <c r="C27" s="2306"/>
      <c r="D27" s="2456">
        <v>443301</v>
      </c>
      <c r="E27" s="2449"/>
      <c r="F27" s="2454"/>
    </row>
    <row r="28" spans="1:7">
      <c r="A28" s="2447">
        <v>14</v>
      </c>
      <c r="B28" s="2274" t="s">
        <v>2771</v>
      </c>
      <c r="C28" s="2306"/>
      <c r="D28" s="2456">
        <v>3397933</v>
      </c>
      <c r="E28" s="2449"/>
      <c r="F28" s="2454"/>
    </row>
    <row r="29" spans="1:7">
      <c r="A29" s="2762">
        <v>15</v>
      </c>
      <c r="B29" s="2508" t="s">
        <v>4417</v>
      </c>
      <c r="C29" s="2528"/>
      <c r="D29" s="2456">
        <v>0</v>
      </c>
      <c r="E29" s="2449"/>
      <c r="F29" s="2454"/>
      <c r="G29" s="1538"/>
    </row>
    <row r="30" spans="1:7">
      <c r="A30" s="2447">
        <v>16</v>
      </c>
      <c r="B30" s="2274" t="s">
        <v>2772</v>
      </c>
      <c r="C30" s="2306"/>
      <c r="D30" s="2456">
        <v>39829372</v>
      </c>
      <c r="E30" s="2449"/>
      <c r="F30" s="2454"/>
    </row>
    <row r="31" spans="1:7">
      <c r="A31" s="2447">
        <v>17</v>
      </c>
      <c r="B31" s="2274" t="s">
        <v>3634</v>
      </c>
      <c r="C31" s="2306"/>
      <c r="D31" s="2456">
        <v>17348</v>
      </c>
      <c r="E31" s="2449"/>
      <c r="F31" s="2454"/>
    </row>
    <row r="32" spans="1:7" ht="15.75" thickBot="1">
      <c r="A32" s="2447">
        <v>18</v>
      </c>
      <c r="B32" s="2274" t="s">
        <v>1042</v>
      </c>
      <c r="C32" s="2306"/>
      <c r="D32" s="2456">
        <f>SUM(D27:D31)</f>
        <v>43687954</v>
      </c>
      <c r="E32" s="2449"/>
      <c r="F32" s="2454"/>
    </row>
    <row r="33" spans="1:6" ht="15.75" thickBot="1">
      <c r="A33" s="2447">
        <v>19</v>
      </c>
      <c r="B33" s="2274" t="s">
        <v>1043</v>
      </c>
      <c r="C33" s="2306"/>
      <c r="D33" s="2457"/>
      <c r="E33" s="2453"/>
      <c r="F33" s="2454"/>
    </row>
    <row r="34" spans="1:6">
      <c r="A34" s="2447">
        <v>20</v>
      </c>
      <c r="B34" s="2274" t="s">
        <v>1044</v>
      </c>
      <c r="C34" s="2306"/>
      <c r="D34" s="2456">
        <f>D17+D27</f>
        <v>1027865</v>
      </c>
      <c r="E34" s="2449"/>
      <c r="F34" s="2454"/>
    </row>
    <row r="35" spans="1:6">
      <c r="A35" s="2447">
        <v>21</v>
      </c>
      <c r="B35" s="1707" t="s">
        <v>4100</v>
      </c>
      <c r="C35" s="2306"/>
      <c r="D35" s="2456">
        <f>D18+D28</f>
        <v>11046126</v>
      </c>
      <c r="E35" s="2449"/>
      <c r="F35" s="2454"/>
    </row>
    <row r="36" spans="1:6">
      <c r="A36" s="2762">
        <v>22</v>
      </c>
      <c r="B36" s="2508" t="s">
        <v>4418</v>
      </c>
      <c r="C36" s="2528"/>
      <c r="D36" s="2715">
        <f>D19+D29</f>
        <v>0</v>
      </c>
      <c r="E36" s="2449"/>
      <c r="F36" s="2454"/>
    </row>
    <row r="37" spans="1:6">
      <c r="A37" s="2447">
        <v>23</v>
      </c>
      <c r="B37" s="1707" t="s">
        <v>4101</v>
      </c>
      <c r="C37" s="2306"/>
      <c r="D37" s="2456">
        <f>D20+D30</f>
        <v>65113570</v>
      </c>
      <c r="E37" s="2449"/>
      <c r="F37" s="2454"/>
    </row>
    <row r="38" spans="1:6">
      <c r="A38" s="2447">
        <v>24</v>
      </c>
      <c r="B38" s="1707" t="s">
        <v>4102</v>
      </c>
      <c r="C38" s="2306"/>
      <c r="D38" s="2456">
        <f>D21</f>
        <v>20761461</v>
      </c>
      <c r="E38" s="2449"/>
      <c r="F38" s="2454"/>
    </row>
    <row r="39" spans="1:6">
      <c r="A39" s="2447">
        <v>25</v>
      </c>
      <c r="B39" s="1707" t="s">
        <v>4103</v>
      </c>
      <c r="C39" s="2306"/>
      <c r="D39" s="2456">
        <f>D22</f>
        <v>599838</v>
      </c>
      <c r="E39" s="2449"/>
      <c r="F39" s="2454"/>
    </row>
    <row r="40" spans="1:6">
      <c r="A40" s="2447">
        <v>26</v>
      </c>
      <c r="B40" s="1707" t="s">
        <v>4104</v>
      </c>
      <c r="C40" s="2306"/>
      <c r="D40" s="2456">
        <f>D23</f>
        <v>1196191</v>
      </c>
      <c r="E40" s="2449"/>
      <c r="F40" s="2454"/>
    </row>
    <row r="41" spans="1:6" ht="15.75" thickBot="1">
      <c r="A41" s="2447">
        <v>27</v>
      </c>
      <c r="B41" s="1707" t="s">
        <v>4105</v>
      </c>
      <c r="C41" s="2306"/>
      <c r="D41" s="2456">
        <f>D24+D31</f>
        <v>6944306</v>
      </c>
      <c r="E41" s="2452"/>
      <c r="F41" s="2458"/>
    </row>
    <row r="42" spans="1:6" ht="15.75" thickBot="1">
      <c r="A42" s="2447">
        <v>28</v>
      </c>
      <c r="B42" s="1707" t="s">
        <v>4106</v>
      </c>
      <c r="C42" s="2306"/>
      <c r="D42" s="2456">
        <f>SUM(D34:D41)</f>
        <v>106689357</v>
      </c>
      <c r="E42" s="2456">
        <v>60911747</v>
      </c>
      <c r="F42" s="2456">
        <f>D42+E42</f>
        <v>167601104</v>
      </c>
    </row>
    <row r="43" spans="1:6">
      <c r="A43" s="2447">
        <v>29</v>
      </c>
      <c r="B43" s="2448" t="s">
        <v>2999</v>
      </c>
      <c r="C43" s="2306"/>
      <c r="D43" s="2450"/>
      <c r="E43" s="2459"/>
      <c r="F43" s="2460"/>
    </row>
    <row r="44" spans="1:6" ht="15.75" thickBot="1">
      <c r="A44" s="2447">
        <v>30</v>
      </c>
      <c r="B44" s="2274" t="s">
        <v>3631</v>
      </c>
      <c r="C44" s="2306"/>
      <c r="D44" s="2461"/>
      <c r="E44" s="2453"/>
      <c r="F44" s="2454"/>
    </row>
    <row r="45" spans="1:6">
      <c r="A45" s="2447">
        <v>31</v>
      </c>
      <c r="B45" s="2274" t="s">
        <v>2182</v>
      </c>
      <c r="C45" s="2306"/>
      <c r="D45" s="2455"/>
      <c r="E45" s="2449"/>
      <c r="F45" s="2454"/>
    </row>
    <row r="46" spans="1:6">
      <c r="A46" s="2447">
        <v>32</v>
      </c>
      <c r="B46" s="2274" t="s">
        <v>2183</v>
      </c>
      <c r="C46" s="2306"/>
      <c r="D46" s="2455"/>
      <c r="E46" s="2449"/>
      <c r="F46" s="2454"/>
    </row>
    <row r="47" spans="1:6">
      <c r="A47" s="2447">
        <v>33</v>
      </c>
      <c r="B47" s="2274" t="s">
        <v>2184</v>
      </c>
      <c r="C47" s="2306"/>
      <c r="D47" s="2456">
        <v>1348099</v>
      </c>
      <c r="E47" s="2449"/>
      <c r="F47" s="2454"/>
    </row>
    <row r="48" spans="1:6">
      <c r="A48" s="2447">
        <v>34</v>
      </c>
      <c r="B48" s="2274" t="s">
        <v>2185</v>
      </c>
      <c r="C48" s="2306"/>
      <c r="D48" s="2456">
        <v>0</v>
      </c>
      <c r="E48" s="2449"/>
      <c r="F48" s="2454"/>
    </row>
    <row r="49" spans="1:6">
      <c r="A49" s="2447">
        <v>35</v>
      </c>
      <c r="B49" s="2274" t="s">
        <v>2771</v>
      </c>
      <c r="C49" s="2306"/>
      <c r="D49" s="2456">
        <v>0</v>
      </c>
      <c r="E49" s="2449"/>
      <c r="F49" s="2454"/>
    </row>
    <row r="50" spans="1:6">
      <c r="A50" s="2447">
        <v>36</v>
      </c>
      <c r="B50" s="2274" t="s">
        <v>2772</v>
      </c>
      <c r="C50" s="2306"/>
      <c r="D50" s="2456">
        <v>15340874</v>
      </c>
      <c r="E50" s="2449"/>
      <c r="F50" s="2454"/>
    </row>
    <row r="51" spans="1:6">
      <c r="A51" s="2447">
        <v>37</v>
      </c>
      <c r="B51" s="2274" t="s">
        <v>2773</v>
      </c>
      <c r="C51" s="2306"/>
      <c r="D51" s="2456">
        <v>4891831</v>
      </c>
      <c r="E51" s="2449"/>
      <c r="F51" s="2454"/>
    </row>
    <row r="52" spans="1:6">
      <c r="A52" s="2447">
        <v>38</v>
      </c>
      <c r="B52" s="2274" t="s">
        <v>2774</v>
      </c>
      <c r="C52" s="2306"/>
      <c r="D52" s="2456">
        <v>140459</v>
      </c>
      <c r="E52" s="2449"/>
      <c r="F52" s="2454"/>
    </row>
    <row r="53" spans="1:6">
      <c r="A53" s="2447">
        <v>39</v>
      </c>
      <c r="B53" s="2274" t="s">
        <v>2775</v>
      </c>
      <c r="C53" s="2306"/>
      <c r="D53" s="2456">
        <v>350438</v>
      </c>
      <c r="E53" s="2449"/>
      <c r="F53" s="2454"/>
    </row>
    <row r="54" spans="1:6">
      <c r="A54" s="2447">
        <v>40</v>
      </c>
      <c r="B54" s="2274" t="s">
        <v>3634</v>
      </c>
      <c r="C54" s="2306"/>
      <c r="D54" s="2456">
        <v>3623831</v>
      </c>
      <c r="E54" s="2449"/>
      <c r="F54" s="2454"/>
    </row>
    <row r="55" spans="1:6" ht="15.75" thickBot="1">
      <c r="A55" s="2447">
        <v>41</v>
      </c>
      <c r="B55" s="2274" t="s">
        <v>2186</v>
      </c>
      <c r="C55" s="2306"/>
      <c r="D55" s="2456">
        <f>SUM(D45:D54)</f>
        <v>25695532</v>
      </c>
      <c r="E55" s="2449"/>
      <c r="F55" s="2454"/>
    </row>
    <row r="56" spans="1:6" ht="15.75" thickBot="1">
      <c r="A56" s="2447">
        <v>42</v>
      </c>
      <c r="B56" s="2274" t="s">
        <v>3623</v>
      </c>
      <c r="C56" s="2306"/>
      <c r="D56" s="2457"/>
      <c r="E56" s="2453"/>
      <c r="F56" s="2454"/>
    </row>
    <row r="57" spans="1:6">
      <c r="A57" s="2447">
        <v>43</v>
      </c>
      <c r="B57" s="2274" t="s">
        <v>2182</v>
      </c>
      <c r="C57" s="2306"/>
      <c r="D57" s="2456">
        <v>0</v>
      </c>
      <c r="E57" s="2449"/>
      <c r="F57" s="2454"/>
    </row>
    <row r="58" spans="1:6">
      <c r="A58" s="2447">
        <v>44</v>
      </c>
      <c r="B58" s="2274" t="s">
        <v>2187</v>
      </c>
      <c r="C58" s="2306"/>
      <c r="D58" s="2456">
        <v>0</v>
      </c>
      <c r="E58" s="2449"/>
      <c r="F58" s="2454"/>
    </row>
    <row r="59" spans="1:6">
      <c r="A59" s="2447">
        <v>45</v>
      </c>
      <c r="B59" s="2274" t="s">
        <v>2184</v>
      </c>
      <c r="C59" s="2306"/>
      <c r="D59" s="2456">
        <v>0</v>
      </c>
      <c r="E59" s="2449"/>
      <c r="F59" s="2454"/>
    </row>
    <row r="60" spans="1:6">
      <c r="A60" s="2447">
        <v>46</v>
      </c>
      <c r="B60" s="2274" t="s">
        <v>2185</v>
      </c>
      <c r="C60" s="2306"/>
      <c r="D60" s="2456">
        <v>0</v>
      </c>
      <c r="E60" s="2449"/>
      <c r="F60" s="2454"/>
    </row>
    <row r="61" spans="1:6">
      <c r="A61" s="2447">
        <v>47</v>
      </c>
      <c r="B61" s="2274" t="s">
        <v>2771</v>
      </c>
      <c r="C61" s="2306"/>
      <c r="D61" s="2456">
        <v>0</v>
      </c>
      <c r="E61" s="2449"/>
      <c r="F61" s="2454"/>
    </row>
    <row r="62" spans="1:6">
      <c r="A62" s="2447">
        <v>48</v>
      </c>
      <c r="B62" s="2274" t="s">
        <v>2772</v>
      </c>
      <c r="C62" s="2306"/>
      <c r="D62" s="2456">
        <v>3289042</v>
      </c>
      <c r="E62" s="2449"/>
      <c r="F62" s="2454"/>
    </row>
    <row r="63" spans="1:6">
      <c r="A63" s="2447">
        <v>49</v>
      </c>
      <c r="B63" s="2274" t="s">
        <v>3634</v>
      </c>
      <c r="C63" s="2306"/>
      <c r="D63" s="2456">
        <v>2418</v>
      </c>
      <c r="E63" s="2449"/>
      <c r="F63" s="2454"/>
    </row>
    <row r="64" spans="1:6" ht="15.75" thickBot="1">
      <c r="A64" s="2422">
        <v>50</v>
      </c>
      <c r="B64" s="2391" t="s">
        <v>2175</v>
      </c>
      <c r="C64" s="2392"/>
      <c r="D64" s="2462">
        <f>SUM(D57:D63)</f>
        <v>3291460</v>
      </c>
      <c r="E64" s="2452"/>
      <c r="F64" s="2458"/>
    </row>
    <row r="65" spans="1:6">
      <c r="A65" s="2600" t="s">
        <v>4675</v>
      </c>
      <c r="B65" s="1947"/>
    </row>
    <row r="66" spans="1:6" ht="15.75" thickBot="1">
      <c r="A66" s="2263" t="s">
        <v>2176</v>
      </c>
      <c r="B66" s="2263"/>
      <c r="C66" s="2263"/>
      <c r="D66" s="2263"/>
      <c r="E66" s="2263"/>
      <c r="F66" s="2263"/>
    </row>
    <row r="67" spans="1:6">
      <c r="A67" s="2302" t="s">
        <v>1799</v>
      </c>
      <c r="B67" s="2303"/>
      <c r="C67" s="2397" t="s">
        <v>1344</v>
      </c>
      <c r="D67" s="2303"/>
      <c r="E67" s="2398" t="s">
        <v>1801</v>
      </c>
      <c r="F67" s="2399" t="s">
        <v>1802</v>
      </c>
    </row>
    <row r="68" spans="1:6">
      <c r="A68" s="1539" t="str">
        <f>'Data Sheet'!$C$25</f>
        <v xml:space="preserve">New York State Electric &amp; Gas Corporation </v>
      </c>
      <c r="B68" s="2262"/>
      <c r="C68" s="2280" t="s">
        <v>1136</v>
      </c>
      <c r="D68" s="2262"/>
      <c r="E68" s="2403" t="s">
        <v>1804</v>
      </c>
      <c r="F68" s="2404"/>
    </row>
    <row r="69" spans="1:6" ht="15.75" thickBot="1">
      <c r="A69" s="2390"/>
      <c r="B69" s="2391"/>
      <c r="C69" s="2390" t="s">
        <v>1137</v>
      </c>
      <c r="D69" s="2391"/>
      <c r="E69" s="2405" t="str">
        <f>'Data Sheet'!$C$40</f>
        <v xml:space="preserve"> </v>
      </c>
      <c r="F69" s="2223" t="str">
        <f>'Data Sheet'!$C$38</f>
        <v>12/31/2017</v>
      </c>
    </row>
    <row r="70" spans="1:6" ht="16.5" thickBot="1">
      <c r="A70" s="2408" t="s">
        <v>2177</v>
      </c>
      <c r="B70" s="2409"/>
      <c r="C70" s="2410"/>
      <c r="D70" s="2410"/>
      <c r="E70" s="2410"/>
      <c r="F70" s="2411"/>
    </row>
    <row r="71" spans="1:6">
      <c r="A71" s="2399"/>
      <c r="B71" s="2445"/>
      <c r="C71" s="2414"/>
      <c r="D71" s="2414"/>
      <c r="E71" s="2414" t="s">
        <v>2722</v>
      </c>
      <c r="F71" s="2414"/>
    </row>
    <row r="72" spans="1:6">
      <c r="A72" s="2418" t="s">
        <v>1728</v>
      </c>
      <c r="B72" s="2263" t="s">
        <v>3602</v>
      </c>
      <c r="C72" s="2360"/>
      <c r="D72" s="2419" t="s">
        <v>2723</v>
      </c>
      <c r="E72" s="2419" t="s">
        <v>2768</v>
      </c>
      <c r="F72" s="2419" t="s">
        <v>2331</v>
      </c>
    </row>
    <row r="73" spans="1:6">
      <c r="A73" s="2418" t="s">
        <v>1731</v>
      </c>
      <c r="B73" s="2463"/>
      <c r="C73" s="2389"/>
      <c r="D73" s="2419" t="s">
        <v>1373</v>
      </c>
      <c r="E73" s="2419" t="s">
        <v>2769</v>
      </c>
      <c r="F73" s="2419"/>
    </row>
    <row r="74" spans="1:6" ht="15.75" thickBot="1">
      <c r="A74" s="2422"/>
      <c r="B74" s="2410" t="s">
        <v>3021</v>
      </c>
      <c r="C74" s="2424"/>
      <c r="D74" s="2423" t="s">
        <v>3022</v>
      </c>
      <c r="E74" s="2423" t="s">
        <v>3023</v>
      </c>
      <c r="F74" s="2423" t="s">
        <v>3024</v>
      </c>
    </row>
    <row r="75" spans="1:6">
      <c r="A75" s="2447"/>
      <c r="B75" s="2448" t="s">
        <v>2178</v>
      </c>
      <c r="C75" s="2306"/>
      <c r="D75" s="2464"/>
      <c r="E75" s="2450"/>
      <c r="F75" s="2451"/>
    </row>
    <row r="76" spans="1:6" ht="15.75" thickBot="1">
      <c r="A76" s="2447">
        <v>51</v>
      </c>
      <c r="B76" s="2274" t="s">
        <v>1043</v>
      </c>
      <c r="C76" s="2306"/>
      <c r="D76" s="2452"/>
      <c r="E76" s="2453"/>
      <c r="F76" s="2454"/>
    </row>
    <row r="77" spans="1:6">
      <c r="A77" s="2447">
        <v>52</v>
      </c>
      <c r="B77" s="2274" t="s">
        <v>2179</v>
      </c>
      <c r="C77" s="2306"/>
      <c r="D77" s="2456">
        <f>D45+D57</f>
        <v>0</v>
      </c>
      <c r="E77" s="2449"/>
      <c r="F77" s="2454"/>
    </row>
    <row r="78" spans="1:6">
      <c r="A78" s="2418">
        <v>53</v>
      </c>
      <c r="B78" s="2262" t="s">
        <v>2180</v>
      </c>
      <c r="C78" s="2389"/>
      <c r="D78" s="2429"/>
      <c r="E78" s="2449"/>
      <c r="F78" s="2454"/>
    </row>
    <row r="79" spans="1:6">
      <c r="A79" s="2447"/>
      <c r="B79" s="2274" t="s">
        <v>2181</v>
      </c>
      <c r="C79" s="2306"/>
      <c r="D79" s="2456">
        <f>D46+D58</f>
        <v>0</v>
      </c>
      <c r="E79" s="2449"/>
      <c r="F79" s="2454"/>
    </row>
    <row r="80" spans="1:6">
      <c r="A80" s="2447">
        <v>54</v>
      </c>
      <c r="B80" s="2274" t="s">
        <v>2151</v>
      </c>
      <c r="C80" s="2306"/>
      <c r="D80" s="2456">
        <f>D47+D59</f>
        <v>1348099</v>
      </c>
      <c r="E80" s="2449"/>
      <c r="F80" s="2454"/>
    </row>
    <row r="81" spans="1:6">
      <c r="A81" s="2418">
        <v>55</v>
      </c>
      <c r="B81" s="2262" t="s">
        <v>2185</v>
      </c>
      <c r="C81" s="2389"/>
      <c r="D81" s="2429"/>
      <c r="E81" s="2449"/>
      <c r="F81" s="2454"/>
    </row>
    <row r="82" spans="1:6">
      <c r="A82" s="2447"/>
      <c r="B82" s="2274" t="s">
        <v>2152</v>
      </c>
      <c r="C82" s="2306"/>
      <c r="D82" s="2456">
        <f>D48+D60</f>
        <v>0</v>
      </c>
      <c r="E82" s="2449"/>
      <c r="F82" s="2454"/>
    </row>
    <row r="83" spans="1:6">
      <c r="A83" s="2447">
        <v>56</v>
      </c>
      <c r="B83" s="2274" t="s">
        <v>2153</v>
      </c>
      <c r="C83" s="2306"/>
      <c r="D83" s="2456">
        <f>D49+D61</f>
        <v>0</v>
      </c>
      <c r="E83" s="2449"/>
      <c r="F83" s="2454"/>
    </row>
    <row r="84" spans="1:6">
      <c r="A84" s="2447">
        <v>57</v>
      </c>
      <c r="B84" s="2274" t="s">
        <v>2154</v>
      </c>
      <c r="C84" s="2306"/>
      <c r="D84" s="2456">
        <f>D50+D62</f>
        <v>18629916</v>
      </c>
      <c r="E84" s="2449"/>
      <c r="F84" s="2454"/>
    </row>
    <row r="85" spans="1:6">
      <c r="A85" s="2447">
        <v>58</v>
      </c>
      <c r="B85" s="2274" t="s">
        <v>2155</v>
      </c>
      <c r="C85" s="2306"/>
      <c r="D85" s="2456">
        <f>D51</f>
        <v>4891831</v>
      </c>
      <c r="E85" s="2449"/>
      <c r="F85" s="2454"/>
    </row>
    <row r="86" spans="1:6">
      <c r="A86" s="2447">
        <v>59</v>
      </c>
      <c r="B86" s="2274" t="s">
        <v>2156</v>
      </c>
      <c r="C86" s="2306"/>
      <c r="D86" s="2456">
        <f>D52</f>
        <v>140459</v>
      </c>
      <c r="E86" s="2449"/>
      <c r="F86" s="2454"/>
    </row>
    <row r="87" spans="1:6">
      <c r="A87" s="2447">
        <v>60</v>
      </c>
      <c r="B87" s="2274" t="s">
        <v>2157</v>
      </c>
      <c r="C87" s="2306"/>
      <c r="D87" s="2456">
        <f>D53</f>
        <v>350438</v>
      </c>
      <c r="E87" s="2449"/>
      <c r="F87" s="2454"/>
    </row>
    <row r="88" spans="1:6" ht="15.75" thickBot="1">
      <c r="A88" s="2447">
        <v>61</v>
      </c>
      <c r="B88" s="2274" t="s">
        <v>2158</v>
      </c>
      <c r="C88" s="2306"/>
      <c r="D88" s="2456">
        <f>D54+D63</f>
        <v>3626249</v>
      </c>
      <c r="E88" s="2452"/>
      <c r="F88" s="2458"/>
    </row>
    <row r="89" spans="1:6">
      <c r="A89" s="2447">
        <v>62</v>
      </c>
      <c r="B89" s="2274" t="s">
        <v>2159</v>
      </c>
      <c r="C89" s="2306"/>
      <c r="D89" s="2456">
        <f>SUM(D77:D88)</f>
        <v>28986992</v>
      </c>
      <c r="E89" s="2456">
        <v>16549433</v>
      </c>
      <c r="F89" s="2456">
        <f>D89+E89</f>
        <v>45536425</v>
      </c>
    </row>
    <row r="90" spans="1:6">
      <c r="A90" s="2447">
        <v>63</v>
      </c>
      <c r="B90" s="2448" t="s">
        <v>2160</v>
      </c>
      <c r="C90" s="2306"/>
      <c r="D90" s="2456">
        <v>0</v>
      </c>
      <c r="E90" s="2456">
        <v>0</v>
      </c>
      <c r="F90" s="2456">
        <f>D90+E90</f>
        <v>0</v>
      </c>
    </row>
    <row r="91" spans="1:6">
      <c r="A91" s="2447">
        <v>64</v>
      </c>
      <c r="B91" s="2274" t="s">
        <v>2161</v>
      </c>
      <c r="C91" s="2306"/>
      <c r="D91" s="2455">
        <v>0</v>
      </c>
      <c r="E91" s="2455">
        <v>0</v>
      </c>
      <c r="F91" s="2456">
        <f>D91+E91</f>
        <v>0</v>
      </c>
    </row>
    <row r="92" spans="1:6" ht="15.75" thickBot="1">
      <c r="A92" s="2447">
        <v>65</v>
      </c>
      <c r="B92" s="2274" t="s">
        <v>2162</v>
      </c>
      <c r="C92" s="2306"/>
      <c r="D92" s="2456">
        <f>D42+D89+D91</f>
        <v>135676349</v>
      </c>
      <c r="E92" s="2456">
        <f>E42+E89+E91</f>
        <v>77461180</v>
      </c>
      <c r="F92" s="2456">
        <f>F42+F89+F91</f>
        <v>213137529</v>
      </c>
    </row>
    <row r="93" spans="1:6">
      <c r="A93" s="2447">
        <v>66</v>
      </c>
      <c r="B93" s="2448" t="s">
        <v>2163</v>
      </c>
      <c r="C93" s="2306"/>
      <c r="D93" s="2464"/>
      <c r="E93" s="2450"/>
      <c r="F93" s="2451"/>
    </row>
    <row r="94" spans="1:6" ht="15.75" thickBot="1">
      <c r="A94" s="2447">
        <v>67</v>
      </c>
      <c r="B94" s="2274" t="s">
        <v>2164</v>
      </c>
      <c r="C94" s="2306"/>
      <c r="D94" s="2452"/>
      <c r="E94" s="2461"/>
      <c r="F94" s="2458"/>
    </row>
    <row r="95" spans="1:6">
      <c r="A95" s="2447">
        <v>68</v>
      </c>
      <c r="B95" s="2274" t="s">
        <v>2165</v>
      </c>
      <c r="C95" s="2306"/>
      <c r="D95" s="2137">
        <v>36932064</v>
      </c>
      <c r="E95" s="2456">
        <v>21085483</v>
      </c>
      <c r="F95" s="2456">
        <f>D95+E95</f>
        <v>58017547</v>
      </c>
    </row>
    <row r="96" spans="1:6">
      <c r="A96" s="2447">
        <v>69</v>
      </c>
      <c r="B96" s="2274" t="s">
        <v>2166</v>
      </c>
      <c r="C96" s="2306"/>
      <c r="D96" s="2456">
        <v>7384062</v>
      </c>
      <c r="E96" s="2456">
        <v>4215754</v>
      </c>
      <c r="F96" s="2456">
        <f>D96+E96</f>
        <v>11599816</v>
      </c>
    </row>
    <row r="97" spans="1:6">
      <c r="A97" s="2447">
        <v>70</v>
      </c>
      <c r="B97" s="2274" t="s">
        <v>2167</v>
      </c>
      <c r="C97" s="2306"/>
      <c r="D97" s="2456">
        <v>0</v>
      </c>
      <c r="E97" s="2456"/>
      <c r="F97" s="2456">
        <f>D97+E97</f>
        <v>0</v>
      </c>
    </row>
    <row r="98" spans="1:6" ht="15.75" thickBot="1">
      <c r="A98" s="2447">
        <v>71</v>
      </c>
      <c r="B98" s="2274" t="s">
        <v>2168</v>
      </c>
      <c r="C98" s="2306"/>
      <c r="D98" s="2456">
        <f>SUM(D95:D97)</f>
        <v>44316126</v>
      </c>
      <c r="E98" s="2456">
        <f>SUM(E95:E97)</f>
        <v>25301237</v>
      </c>
      <c r="F98" s="2456">
        <f>SUM(F95:F97)</f>
        <v>69617363</v>
      </c>
    </row>
    <row r="99" spans="1:6" ht="15.75" thickBot="1">
      <c r="A99" s="2447">
        <v>72</v>
      </c>
      <c r="B99" s="2274" t="s">
        <v>2169</v>
      </c>
      <c r="C99" s="2306"/>
      <c r="D99" s="2465"/>
      <c r="E99" s="2457"/>
      <c r="F99" s="2466"/>
    </row>
    <row r="100" spans="1:6">
      <c r="A100" s="2447">
        <v>73</v>
      </c>
      <c r="B100" s="2274" t="s">
        <v>2165</v>
      </c>
      <c r="C100" s="2306"/>
      <c r="D100" s="2456">
        <v>5285542</v>
      </c>
      <c r="E100" s="2456">
        <v>3017655</v>
      </c>
      <c r="F100" s="2456">
        <f>D100+E100</f>
        <v>8303197</v>
      </c>
    </row>
    <row r="101" spans="1:6">
      <c r="A101" s="2447">
        <v>74</v>
      </c>
      <c r="B101" s="2274" t="s">
        <v>2166</v>
      </c>
      <c r="C101" s="2306"/>
      <c r="D101" s="2456">
        <v>1082559</v>
      </c>
      <c r="E101" s="2456">
        <v>618061</v>
      </c>
      <c r="F101" s="2456">
        <f>D101+E101</f>
        <v>1700620</v>
      </c>
    </row>
    <row r="102" spans="1:6">
      <c r="A102" s="2447">
        <v>75</v>
      </c>
      <c r="B102" s="2274" t="s">
        <v>2167</v>
      </c>
      <c r="C102" s="2306"/>
      <c r="D102" s="2455"/>
      <c r="E102" s="2455"/>
      <c r="F102" s="2456">
        <f>D102+E102</f>
        <v>0</v>
      </c>
    </row>
    <row r="103" spans="1:6">
      <c r="A103" s="2447">
        <v>76</v>
      </c>
      <c r="B103" s="2274" t="s">
        <v>2776</v>
      </c>
      <c r="C103" s="2306"/>
      <c r="D103" s="2456">
        <f>SUM(D100:D102)</f>
        <v>6368101</v>
      </c>
      <c r="E103" s="2456">
        <f>SUM(E100:E102)</f>
        <v>3635716</v>
      </c>
      <c r="F103" s="2456">
        <f>SUM(F100:F102)</f>
        <v>10003817</v>
      </c>
    </row>
    <row r="104" spans="1:6">
      <c r="A104" s="2418">
        <v>77</v>
      </c>
      <c r="B104" s="2262" t="s">
        <v>2777</v>
      </c>
      <c r="C104" s="2389"/>
      <c r="D104" s="2429"/>
      <c r="E104" s="2429"/>
      <c r="F104" s="2429"/>
    </row>
    <row r="105" spans="1:6">
      <c r="A105" s="2418">
        <v>78</v>
      </c>
      <c r="B105" s="2274" t="s">
        <v>5792</v>
      </c>
      <c r="C105" s="2467"/>
      <c r="D105" s="2456">
        <v>5743862</v>
      </c>
      <c r="E105" s="2456">
        <v>3279322</v>
      </c>
      <c r="F105" s="2429">
        <f t="shared" ref="F105:F124" si="0">D105+E105</f>
        <v>9023184</v>
      </c>
    </row>
    <row r="106" spans="1:6">
      <c r="A106" s="2418">
        <v>79</v>
      </c>
      <c r="B106" s="2437"/>
      <c r="C106" s="2467"/>
      <c r="D106" s="2468"/>
      <c r="E106" s="2468"/>
      <c r="F106" s="2429">
        <f t="shared" si="0"/>
        <v>0</v>
      </c>
    </row>
    <row r="107" spans="1:6">
      <c r="A107" s="2418">
        <v>80</v>
      </c>
      <c r="B107" s="2437"/>
      <c r="C107" s="2467"/>
      <c r="D107" s="2468"/>
      <c r="E107" s="2468"/>
      <c r="F107" s="2429">
        <f t="shared" si="0"/>
        <v>0</v>
      </c>
    </row>
    <row r="108" spans="1:6">
      <c r="A108" s="2418">
        <v>81</v>
      </c>
      <c r="B108" s="2437"/>
      <c r="C108" s="2467"/>
      <c r="D108" s="2468"/>
      <c r="E108" s="2468"/>
      <c r="F108" s="2429">
        <f t="shared" si="0"/>
        <v>0</v>
      </c>
    </row>
    <row r="109" spans="1:6">
      <c r="A109" s="2418">
        <v>82</v>
      </c>
      <c r="B109" s="2437"/>
      <c r="C109" s="2467"/>
      <c r="D109" s="2468"/>
      <c r="E109" s="2468"/>
      <c r="F109" s="2429">
        <f t="shared" si="0"/>
        <v>0</v>
      </c>
    </row>
    <row r="110" spans="1:6">
      <c r="A110" s="2418">
        <v>83</v>
      </c>
      <c r="B110" s="2437"/>
      <c r="C110" s="2467"/>
      <c r="D110" s="2468"/>
      <c r="E110" s="2468"/>
      <c r="F110" s="2429">
        <f t="shared" si="0"/>
        <v>0</v>
      </c>
    </row>
    <row r="111" spans="1:6">
      <c r="A111" s="2418">
        <v>84</v>
      </c>
      <c r="B111" s="2437"/>
      <c r="C111" s="2467"/>
      <c r="D111" s="2468"/>
      <c r="E111" s="2468"/>
      <c r="F111" s="2429">
        <f t="shared" si="0"/>
        <v>0</v>
      </c>
    </row>
    <row r="112" spans="1:6">
      <c r="A112" s="2418">
        <v>85</v>
      </c>
      <c r="B112" s="2437"/>
      <c r="C112" s="2467"/>
      <c r="D112" s="2468"/>
      <c r="E112" s="2468"/>
      <c r="F112" s="2429">
        <f t="shared" si="0"/>
        <v>0</v>
      </c>
    </row>
    <row r="113" spans="1:6">
      <c r="A113" s="2418">
        <v>86</v>
      </c>
      <c r="B113" s="2437"/>
      <c r="C113" s="2467"/>
      <c r="D113" s="2468"/>
      <c r="E113" s="2468"/>
      <c r="F113" s="2429">
        <f t="shared" si="0"/>
        <v>0</v>
      </c>
    </row>
    <row r="114" spans="1:6">
      <c r="A114" s="2418">
        <v>87</v>
      </c>
      <c r="B114" s="2437"/>
      <c r="C114" s="2467"/>
      <c r="D114" s="2468"/>
      <c r="E114" s="2468"/>
      <c r="F114" s="2429">
        <f t="shared" si="0"/>
        <v>0</v>
      </c>
    </row>
    <row r="115" spans="1:6">
      <c r="A115" s="2418">
        <v>88</v>
      </c>
      <c r="B115" s="2437"/>
      <c r="C115" s="2467"/>
      <c r="D115" s="2468"/>
      <c r="E115" s="2468"/>
      <c r="F115" s="2429">
        <f t="shared" si="0"/>
        <v>0</v>
      </c>
    </row>
    <row r="116" spans="1:6">
      <c r="A116" s="2418">
        <v>89</v>
      </c>
      <c r="B116" s="2437"/>
      <c r="C116" s="2467"/>
      <c r="D116" s="2468"/>
      <c r="E116" s="2468"/>
      <c r="F116" s="2429">
        <f t="shared" si="0"/>
        <v>0</v>
      </c>
    </row>
    <row r="117" spans="1:6">
      <c r="A117" s="2418">
        <v>90</v>
      </c>
      <c r="B117" s="2437"/>
      <c r="C117" s="2467"/>
      <c r="D117" s="2468"/>
      <c r="E117" s="2468"/>
      <c r="F117" s="2429">
        <f t="shared" si="0"/>
        <v>0</v>
      </c>
    </row>
    <row r="118" spans="1:6">
      <c r="A118" s="2418">
        <v>91</v>
      </c>
      <c r="B118" s="2437"/>
      <c r="C118" s="2467"/>
      <c r="D118" s="2468"/>
      <c r="E118" s="2468"/>
      <c r="F118" s="2429">
        <f t="shared" si="0"/>
        <v>0</v>
      </c>
    </row>
    <row r="119" spans="1:6">
      <c r="A119" s="2418">
        <v>92</v>
      </c>
      <c r="B119" s="2437"/>
      <c r="C119" s="2467"/>
      <c r="D119" s="2468"/>
      <c r="E119" s="2468"/>
      <c r="F119" s="2429">
        <f t="shared" si="0"/>
        <v>0</v>
      </c>
    </row>
    <row r="120" spans="1:6">
      <c r="A120" s="2418">
        <v>93</v>
      </c>
      <c r="B120" s="2437"/>
      <c r="C120" s="2467"/>
      <c r="D120" s="2468"/>
      <c r="E120" s="2468"/>
      <c r="F120" s="2429">
        <f t="shared" si="0"/>
        <v>0</v>
      </c>
    </row>
    <row r="121" spans="1:6">
      <c r="A121" s="2418">
        <v>94</v>
      </c>
      <c r="B121" s="2437"/>
      <c r="C121" s="2467"/>
      <c r="D121" s="2468"/>
      <c r="E121" s="2468"/>
      <c r="F121" s="2429">
        <f t="shared" si="0"/>
        <v>0</v>
      </c>
    </row>
    <row r="122" spans="1:6">
      <c r="A122" s="2418">
        <v>95</v>
      </c>
      <c r="B122" s="2437"/>
      <c r="C122" s="2467"/>
      <c r="D122" s="2468"/>
      <c r="E122" s="2468"/>
      <c r="F122" s="2429">
        <f t="shared" si="0"/>
        <v>0</v>
      </c>
    </row>
    <row r="123" spans="1:6">
      <c r="A123" s="2418">
        <v>96</v>
      </c>
      <c r="B123" s="2437"/>
      <c r="C123" s="2467"/>
      <c r="D123" s="2468"/>
      <c r="E123" s="2468"/>
      <c r="F123" s="2429">
        <f t="shared" si="0"/>
        <v>0</v>
      </c>
    </row>
    <row r="124" spans="1:6" ht="15.75" thickBot="1">
      <c r="A124" s="2422">
        <v>97</v>
      </c>
      <c r="B124" s="2440"/>
      <c r="C124" s="2469"/>
      <c r="D124" s="2470"/>
      <c r="E124" s="2470"/>
      <c r="F124" s="2462">
        <f t="shared" si="0"/>
        <v>0</v>
      </c>
    </row>
    <row r="125" spans="1:6" ht="15.75" thickBot="1">
      <c r="A125" s="2422">
        <v>98</v>
      </c>
      <c r="B125" s="2391" t="s">
        <v>2778</v>
      </c>
      <c r="C125" s="2392"/>
      <c r="D125" s="2462">
        <f>SUM(D105:D124)</f>
        <v>5743862</v>
      </c>
      <c r="E125" s="2462">
        <f>SUM(E105:E124)</f>
        <v>3279322</v>
      </c>
      <c r="F125" s="2462">
        <f>SUM(F104:F124)</f>
        <v>9023184</v>
      </c>
    </row>
    <row r="126" spans="1:6" ht="15.75" thickBot="1">
      <c r="A126" s="2422">
        <v>99</v>
      </c>
      <c r="B126" s="2391" t="s">
        <v>2779</v>
      </c>
      <c r="C126" s="2392"/>
      <c r="D126" s="2462">
        <f>D92+D98+D103+D125</f>
        <v>192104438</v>
      </c>
      <c r="E126" s="2462">
        <f>E92+E98+E103+E125</f>
        <v>109677455</v>
      </c>
      <c r="F126" s="2462">
        <f>F92+F98+F103+F125</f>
        <v>301781893</v>
      </c>
    </row>
    <row r="127" spans="1:6">
      <c r="A127" s="2600" t="s">
        <v>4675</v>
      </c>
      <c r="B127" s="1947"/>
    </row>
    <row r="128" spans="1:6">
      <c r="A128" s="2263" t="s">
        <v>2780</v>
      </c>
      <c r="B128" s="2263"/>
      <c r="C128" s="2263"/>
      <c r="D128" s="2263"/>
      <c r="E128" s="2263"/>
      <c r="F128" s="2263"/>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131"/>
  <sheetViews>
    <sheetView defaultGridColor="0" colorId="22" zoomScaleNormal="100" zoomScaleSheetLayoutView="80" workbookViewId="0">
      <selection activeCell="G42" sqref="G42"/>
    </sheetView>
  </sheetViews>
  <sheetFormatPr defaultColWidth="9.6640625" defaultRowHeight="15"/>
  <cols>
    <col min="1" max="1" width="4.6640625" style="9" customWidth="1"/>
    <col min="2" max="2" width="33.88671875" style="9" customWidth="1"/>
    <col min="3" max="7" width="14.6640625" style="9" customWidth="1"/>
    <col min="8" max="8" width="4.6640625" style="9" customWidth="1"/>
    <col min="9" max="16384" width="9.6640625" style="9"/>
  </cols>
  <sheetData>
    <row r="1" spans="1:8">
      <c r="A1" s="29" t="s">
        <v>1799</v>
      </c>
      <c r="B1" s="66"/>
      <c r="C1" s="66"/>
      <c r="D1" s="2809" t="s">
        <v>1344</v>
      </c>
      <c r="E1" s="66"/>
      <c r="F1" s="400" t="s">
        <v>1801</v>
      </c>
      <c r="G1" s="400" t="s">
        <v>1802</v>
      </c>
      <c r="H1" s="2810"/>
    </row>
    <row r="2" spans="1:8">
      <c r="A2" s="72" t="str">
        <f>'Data Sheet'!$C$25</f>
        <v xml:space="preserve">New York State Electric &amp; Gas Corporation </v>
      </c>
      <c r="B2" s="2811"/>
      <c r="C2" s="2811"/>
      <c r="D2" s="2812" t="s">
        <v>1136</v>
      </c>
      <c r="E2" s="2811"/>
      <c r="F2" s="2791" t="s">
        <v>1804</v>
      </c>
      <c r="G2" s="2812"/>
      <c r="H2" s="2813"/>
    </row>
    <row r="3" spans="1:8" ht="15" customHeight="1" thickBot="1">
      <c r="A3" s="2814"/>
      <c r="B3" s="2815"/>
      <c r="C3" s="2815"/>
      <c r="D3" s="2814" t="s">
        <v>1137</v>
      </c>
      <c r="E3" s="2815"/>
      <c r="F3" s="2816" t="str">
        <f>'Data Sheet'!$C$40</f>
        <v xml:space="preserve"> </v>
      </c>
      <c r="G3" s="325" t="str">
        <f>'Data Sheet'!$C$38</f>
        <v>12/31/2017</v>
      </c>
      <c r="H3" s="76"/>
    </row>
    <row r="4" spans="1:8" ht="15" customHeight="1" thickBot="1">
      <c r="A4" s="579" t="s">
        <v>2781</v>
      </c>
      <c r="B4" s="580"/>
      <c r="C4" s="580"/>
      <c r="D4" s="580"/>
      <c r="E4" s="580"/>
      <c r="F4" s="538"/>
      <c r="G4" s="538"/>
      <c r="H4" s="2817"/>
    </row>
    <row r="5" spans="1:8" ht="15.75">
      <c r="A5" s="68"/>
      <c r="B5" s="17"/>
      <c r="C5" s="17"/>
      <c r="D5" s="17"/>
      <c r="E5" s="17"/>
      <c r="F5" s="69"/>
      <c r="G5" s="69"/>
      <c r="H5" s="377"/>
    </row>
    <row r="6" spans="1:8">
      <c r="A6" s="72" t="s">
        <v>2782</v>
      </c>
      <c r="B6" s="17"/>
      <c r="C6" s="17"/>
      <c r="D6" s="17"/>
      <c r="E6" s="17" t="s">
        <v>2783</v>
      </c>
      <c r="F6" s="17"/>
      <c r="G6" s="69"/>
      <c r="H6" s="70"/>
    </row>
    <row r="7" spans="1:8">
      <c r="A7" s="72" t="s">
        <v>2784</v>
      </c>
      <c r="B7" s="17"/>
      <c r="C7" s="17"/>
      <c r="D7" s="17"/>
      <c r="E7" s="17" t="s">
        <v>2785</v>
      </c>
      <c r="F7" s="17"/>
      <c r="G7" s="17"/>
      <c r="H7" s="73"/>
    </row>
    <row r="8" spans="1:8">
      <c r="A8" s="72" t="s">
        <v>2786</v>
      </c>
      <c r="B8" s="17"/>
      <c r="C8" s="17"/>
      <c r="D8" s="17"/>
      <c r="E8" s="17" t="s">
        <v>2787</v>
      </c>
      <c r="F8" s="17"/>
      <c r="G8" s="17"/>
      <c r="H8" s="73"/>
    </row>
    <row r="9" spans="1:8">
      <c r="A9" s="72" t="s">
        <v>2788</v>
      </c>
      <c r="B9" s="17"/>
      <c r="C9" s="17"/>
      <c r="D9" s="17"/>
      <c r="E9" s="17" t="s">
        <v>2789</v>
      </c>
      <c r="F9" s="17"/>
      <c r="G9" s="17"/>
      <c r="H9" s="73"/>
    </row>
    <row r="10" spans="1:8">
      <c r="A10" s="72" t="s">
        <v>2790</v>
      </c>
      <c r="B10" s="17"/>
      <c r="C10" s="17"/>
      <c r="D10" s="17"/>
      <c r="E10" s="17" t="s">
        <v>2791</v>
      </c>
      <c r="F10" s="17"/>
      <c r="G10" s="17"/>
      <c r="H10" s="73"/>
    </row>
    <row r="11" spans="1:8">
      <c r="A11" s="72" t="s">
        <v>2792</v>
      </c>
      <c r="B11" s="17"/>
      <c r="C11" s="17"/>
      <c r="D11" s="17"/>
      <c r="E11" s="17" t="s">
        <v>2793</v>
      </c>
      <c r="F11" s="17"/>
      <c r="G11" s="17"/>
      <c r="H11" s="73"/>
    </row>
    <row r="12" spans="1:8">
      <c r="A12" s="72" t="s">
        <v>2794</v>
      </c>
      <c r="B12" s="17"/>
      <c r="C12" s="17"/>
      <c r="D12" s="17"/>
      <c r="E12" s="17" t="s">
        <v>2795</v>
      </c>
      <c r="F12" s="17"/>
      <c r="G12" s="17"/>
      <c r="H12" s="73"/>
    </row>
    <row r="13" spans="1:8">
      <c r="A13" s="72" t="s">
        <v>2796</v>
      </c>
      <c r="B13" s="17"/>
      <c r="C13" s="17"/>
      <c r="D13" s="17"/>
      <c r="E13" s="17" t="s">
        <v>2797</v>
      </c>
      <c r="F13" s="17"/>
      <c r="G13" s="17"/>
      <c r="H13" s="73"/>
    </row>
    <row r="14" spans="1:8">
      <c r="A14" s="72" t="s">
        <v>2798</v>
      </c>
      <c r="B14" s="17"/>
      <c r="C14" s="17"/>
      <c r="D14" s="17"/>
      <c r="E14" s="17" t="s">
        <v>1586</v>
      </c>
      <c r="F14" s="17"/>
      <c r="G14" s="17"/>
      <c r="H14" s="73"/>
    </row>
    <row r="15" spans="1:8">
      <c r="A15" s="72" t="s">
        <v>1587</v>
      </c>
      <c r="B15" s="17"/>
      <c r="C15" s="17"/>
      <c r="D15" s="17"/>
      <c r="E15" s="17" t="s">
        <v>1588</v>
      </c>
      <c r="F15" s="17"/>
      <c r="G15" s="17"/>
      <c r="H15" s="73"/>
    </row>
    <row r="16" spans="1:8">
      <c r="A16" s="72" t="s">
        <v>1589</v>
      </c>
      <c r="B16" s="17"/>
      <c r="C16" s="17"/>
      <c r="D16" s="17"/>
      <c r="E16" s="17" t="s">
        <v>1590</v>
      </c>
      <c r="F16" s="17"/>
      <c r="G16" s="17"/>
      <c r="H16" s="73"/>
    </row>
    <row r="17" spans="1:8">
      <c r="A17" s="72" t="s">
        <v>1591</v>
      </c>
      <c r="B17" s="17"/>
      <c r="C17" s="17"/>
      <c r="D17" s="17"/>
      <c r="E17" s="17" t="s">
        <v>1592</v>
      </c>
      <c r="F17" s="17"/>
      <c r="G17" s="17"/>
      <c r="H17" s="73"/>
    </row>
    <row r="18" spans="1:8" ht="15.75" thickBot="1">
      <c r="A18" s="72"/>
      <c r="B18" s="17"/>
      <c r="C18" s="17"/>
      <c r="D18" s="17"/>
      <c r="E18" s="17"/>
      <c r="F18" s="17"/>
      <c r="G18" s="17"/>
      <c r="H18" s="73"/>
    </row>
    <row r="19" spans="1:8">
      <c r="A19" s="2818" t="s">
        <v>2224</v>
      </c>
      <c r="B19" s="2819"/>
      <c r="C19" s="2820" t="s">
        <v>881</v>
      </c>
      <c r="D19" s="2820"/>
      <c r="E19" s="2820"/>
      <c r="F19" s="2820"/>
      <c r="G19" s="2820" t="s">
        <v>1593</v>
      </c>
      <c r="H19" s="2821"/>
    </row>
    <row r="20" spans="1:8">
      <c r="A20" s="2822" t="s">
        <v>1731</v>
      </c>
      <c r="B20" s="2823" t="s">
        <v>1594</v>
      </c>
      <c r="C20" s="2824" t="s">
        <v>3192</v>
      </c>
      <c r="D20" s="2823" t="s">
        <v>1595</v>
      </c>
      <c r="E20" s="2823" t="s">
        <v>1596</v>
      </c>
      <c r="F20" s="2823" t="s">
        <v>1597</v>
      </c>
      <c r="G20" s="2823" t="s">
        <v>3192</v>
      </c>
      <c r="H20" s="2813"/>
    </row>
    <row r="21" spans="1:8">
      <c r="A21" s="2825">
        <v>301</v>
      </c>
      <c r="B21" s="2811" t="s">
        <v>1598</v>
      </c>
      <c r="C21" s="2997">
        <v>100000</v>
      </c>
      <c r="D21" s="2826"/>
      <c r="E21" s="2826"/>
      <c r="F21" s="2826"/>
      <c r="G21" s="2997">
        <f>SUM(B21:E21)</f>
        <v>100000</v>
      </c>
      <c r="H21" s="2813"/>
    </row>
    <row r="22" spans="1:8">
      <c r="A22" s="2825">
        <v>302</v>
      </c>
      <c r="B22" s="2811" t="s">
        <v>1599</v>
      </c>
      <c r="C22" s="3024">
        <v>18984640</v>
      </c>
      <c r="D22" s="2997"/>
      <c r="E22" s="2997"/>
      <c r="F22" s="2997">
        <v>-856538</v>
      </c>
      <c r="G22" s="2997">
        <f>SUM(B22:F22)</f>
        <v>18128102</v>
      </c>
      <c r="H22" s="2813"/>
    </row>
    <row r="23" spans="1:8">
      <c r="A23" s="2825">
        <v>303</v>
      </c>
      <c r="B23" s="2811" t="s">
        <v>1600</v>
      </c>
      <c r="C23" s="2998">
        <v>139468261</v>
      </c>
      <c r="D23" s="2998">
        <v>3249304</v>
      </c>
      <c r="E23" s="2998"/>
      <c r="F23" s="2998">
        <v>856538</v>
      </c>
      <c r="G23" s="2997">
        <f>SUM(B23:F23)</f>
        <v>143574103</v>
      </c>
      <c r="H23" s="2813"/>
    </row>
    <row r="24" spans="1:8">
      <c r="A24" s="72"/>
      <c r="B24" s="17" t="s">
        <v>1601</v>
      </c>
      <c r="C24" s="3000">
        <f>SUM(C21:C23)</f>
        <v>158552901</v>
      </c>
      <c r="D24" s="3000">
        <f>SUM(D21:D23)</f>
        <v>3249304</v>
      </c>
      <c r="E24" s="3000">
        <f>SUM(E21:E23)</f>
        <v>0</v>
      </c>
      <c r="F24" s="3000">
        <f>SUM(F21:F23)</f>
        <v>0</v>
      </c>
      <c r="G24" s="3025">
        <f>SUM(G21:G23)</f>
        <v>161802205</v>
      </c>
      <c r="H24" s="2813"/>
    </row>
    <row r="25" spans="1:8">
      <c r="A25" s="72"/>
      <c r="B25" s="17"/>
      <c r="C25" s="2771"/>
      <c r="D25" s="2771"/>
      <c r="E25" s="2771"/>
      <c r="F25" s="2771"/>
      <c r="G25" s="2771"/>
      <c r="H25" s="2813"/>
    </row>
    <row r="26" spans="1:8">
      <c r="A26" s="72"/>
      <c r="B26" s="17" t="s">
        <v>2997</v>
      </c>
      <c r="C26" s="2765"/>
      <c r="D26" s="2765"/>
      <c r="E26" s="2765"/>
      <c r="F26" s="2765"/>
      <c r="G26" s="2765"/>
      <c r="H26" s="2813"/>
    </row>
    <row r="27" spans="1:8">
      <c r="A27" s="72"/>
      <c r="B27" s="17" t="s">
        <v>1602</v>
      </c>
      <c r="C27" s="3001"/>
      <c r="D27" s="3001"/>
      <c r="E27" s="3001">
        <v>0</v>
      </c>
      <c r="F27" s="3001">
        <v>0</v>
      </c>
      <c r="G27" s="3001">
        <f>SUM(C27:F27)</f>
        <v>0</v>
      </c>
      <c r="H27" s="2813"/>
    </row>
    <row r="28" spans="1:8">
      <c r="A28" s="72"/>
      <c r="B28" s="17"/>
      <c r="C28" s="2771"/>
      <c r="D28" s="2771"/>
      <c r="E28" s="2771"/>
      <c r="F28" s="2771"/>
      <c r="G28" s="2771"/>
      <c r="H28" s="2813"/>
    </row>
    <row r="29" spans="1:8">
      <c r="A29" s="2825">
        <v>389</v>
      </c>
      <c r="B29" s="2811" t="s">
        <v>1603</v>
      </c>
      <c r="C29" s="3002">
        <v>5774189</v>
      </c>
      <c r="D29" s="3002"/>
      <c r="E29" s="3002"/>
      <c r="F29" s="3002">
        <v>-5780202</v>
      </c>
      <c r="G29" s="3002">
        <f>C29+SUM(D29:F29)</f>
        <v>-6013</v>
      </c>
      <c r="H29" s="2813"/>
    </row>
    <row r="30" spans="1:8">
      <c r="A30" s="2825">
        <v>390</v>
      </c>
      <c r="B30" s="2811" t="s">
        <v>1604</v>
      </c>
      <c r="C30" s="3002">
        <v>104033149</v>
      </c>
      <c r="D30" s="3002">
        <v>1651857</v>
      </c>
      <c r="E30" s="3002">
        <v>-423379</v>
      </c>
      <c r="F30" s="3002"/>
      <c r="G30" s="3002">
        <f t="shared" ref="G30:G39" si="0">C30+SUM(D30:F30)</f>
        <v>105261627</v>
      </c>
      <c r="H30" s="2813"/>
    </row>
    <row r="31" spans="1:8">
      <c r="A31" s="2812">
        <v>391</v>
      </c>
      <c r="B31" s="2811" t="s">
        <v>1605</v>
      </c>
      <c r="C31" s="3002">
        <v>28921048</v>
      </c>
      <c r="D31" s="3002">
        <v>3671406</v>
      </c>
      <c r="E31" s="3002"/>
      <c r="F31" s="3002">
        <v>4320</v>
      </c>
      <c r="G31" s="3002">
        <f t="shared" si="0"/>
        <v>32596774</v>
      </c>
      <c r="H31" s="2813"/>
    </row>
    <row r="32" spans="1:8">
      <c r="A32" s="2812">
        <v>392</v>
      </c>
      <c r="B32" s="2811" t="s">
        <v>1606</v>
      </c>
      <c r="C32" s="3002">
        <v>38829991</v>
      </c>
      <c r="D32" s="3002">
        <v>10263244</v>
      </c>
      <c r="E32" s="3002">
        <v>-1881745</v>
      </c>
      <c r="F32" s="3002">
        <v>-59187</v>
      </c>
      <c r="G32" s="3002">
        <f t="shared" si="0"/>
        <v>47152303</v>
      </c>
      <c r="H32" s="2813"/>
    </row>
    <row r="33" spans="1:8">
      <c r="A33" s="2812">
        <v>393</v>
      </c>
      <c r="B33" s="2811" t="s">
        <v>1607</v>
      </c>
      <c r="C33" s="3002">
        <v>853546</v>
      </c>
      <c r="D33" s="3002"/>
      <c r="E33" s="3002">
        <v>-57397</v>
      </c>
      <c r="F33" s="3002"/>
      <c r="G33" s="3002">
        <f t="shared" si="0"/>
        <v>796149</v>
      </c>
      <c r="H33" s="2813"/>
    </row>
    <row r="34" spans="1:8">
      <c r="A34" s="2812">
        <v>394</v>
      </c>
      <c r="B34" s="2811" t="s">
        <v>1608</v>
      </c>
      <c r="C34" s="3002">
        <v>5302076</v>
      </c>
      <c r="D34" s="3002">
        <v>490258</v>
      </c>
      <c r="E34" s="3002">
        <v>-56323</v>
      </c>
      <c r="F34" s="3002"/>
      <c r="G34" s="3002">
        <f t="shared" si="0"/>
        <v>5736011</v>
      </c>
      <c r="H34" s="2813"/>
    </row>
    <row r="35" spans="1:8">
      <c r="A35" s="2812">
        <v>395</v>
      </c>
      <c r="B35" s="2811" t="s">
        <v>1609</v>
      </c>
      <c r="C35" s="3002">
        <v>27642</v>
      </c>
      <c r="D35" s="3002">
        <v>459939</v>
      </c>
      <c r="E35" s="3002"/>
      <c r="F35" s="3002"/>
      <c r="G35" s="3002">
        <f t="shared" si="0"/>
        <v>487581</v>
      </c>
      <c r="H35" s="2813"/>
    </row>
    <row r="36" spans="1:8">
      <c r="A36" s="2812">
        <v>396</v>
      </c>
      <c r="B36" s="2811" t="s">
        <v>1610</v>
      </c>
      <c r="C36" s="3002">
        <v>370241</v>
      </c>
      <c r="D36" s="3002"/>
      <c r="E36" s="3002"/>
      <c r="F36" s="3002">
        <v>-370241</v>
      </c>
      <c r="G36" s="3002">
        <f t="shared" si="0"/>
        <v>0</v>
      </c>
      <c r="H36" s="2813"/>
    </row>
    <row r="37" spans="1:8">
      <c r="A37" s="2812">
        <v>397</v>
      </c>
      <c r="B37" s="2811" t="s">
        <v>640</v>
      </c>
      <c r="C37" s="3002">
        <v>54430960</v>
      </c>
      <c r="D37" s="3002">
        <v>36721146</v>
      </c>
      <c r="E37" s="3002"/>
      <c r="F37" s="3002"/>
      <c r="G37" s="3002">
        <f t="shared" si="0"/>
        <v>91152106</v>
      </c>
      <c r="H37" s="2813"/>
    </row>
    <row r="38" spans="1:8">
      <c r="A38" s="2812">
        <v>398</v>
      </c>
      <c r="B38" s="2811" t="s">
        <v>1611</v>
      </c>
      <c r="C38" s="3002">
        <v>40537171</v>
      </c>
      <c r="D38" s="3002">
        <v>-4927840</v>
      </c>
      <c r="E38" s="3002"/>
      <c r="F38" s="3002"/>
      <c r="G38" s="3002">
        <f t="shared" si="0"/>
        <v>35609331</v>
      </c>
      <c r="H38" s="2813"/>
    </row>
    <row r="39" spans="1:8">
      <c r="A39" s="2812">
        <v>399</v>
      </c>
      <c r="B39" s="2811" t="s">
        <v>1612</v>
      </c>
      <c r="C39" s="3003">
        <v>899491</v>
      </c>
      <c r="D39" s="3003"/>
      <c r="E39" s="3003"/>
      <c r="F39" s="3003">
        <v>-45839</v>
      </c>
      <c r="G39" s="3002">
        <f t="shared" si="0"/>
        <v>853652</v>
      </c>
      <c r="H39" s="2813"/>
    </row>
    <row r="40" spans="1:8">
      <c r="A40" s="2812"/>
      <c r="B40" s="17" t="s">
        <v>1613</v>
      </c>
      <c r="C40" s="3000">
        <f>SUM(C29:C39)</f>
        <v>279979504</v>
      </c>
      <c r="D40" s="3000">
        <f>SUM(D29:D38)</f>
        <v>48330010</v>
      </c>
      <c r="E40" s="3000">
        <f>SUM(E29:E38)</f>
        <v>-2418844</v>
      </c>
      <c r="F40" s="3000">
        <f>SUM(F29:F39)</f>
        <v>-6251149</v>
      </c>
      <c r="G40" s="3025">
        <f>SUM(G29:G39)</f>
        <v>319639521</v>
      </c>
      <c r="H40" s="2813"/>
    </row>
    <row r="41" spans="1:8">
      <c r="A41" s="72"/>
      <c r="B41" s="17"/>
      <c r="C41" s="3002"/>
      <c r="D41" s="3002"/>
      <c r="E41" s="3002"/>
      <c r="F41" s="3002"/>
      <c r="G41" s="3002"/>
      <c r="H41" s="2813"/>
    </row>
    <row r="42" spans="1:8" ht="15.75" thickBot="1">
      <c r="A42" s="2812"/>
      <c r="B42" s="17" t="s">
        <v>1614</v>
      </c>
      <c r="C42" s="3004">
        <f>(C24+C40)</f>
        <v>438532405</v>
      </c>
      <c r="D42" s="3004">
        <f>(D24+D40)</f>
        <v>51579314</v>
      </c>
      <c r="E42" s="3004">
        <f>(E24+E40)</f>
        <v>-2418844</v>
      </c>
      <c r="F42" s="3004">
        <f>(F24+F40)</f>
        <v>-6251149</v>
      </c>
      <c r="G42" s="3004">
        <f>(G24+G40)</f>
        <v>481441726</v>
      </c>
      <c r="H42" s="2813"/>
    </row>
    <row r="43" spans="1:8" ht="15.75" thickTop="1">
      <c r="A43" s="2812"/>
      <c r="B43" s="2811"/>
      <c r="C43" s="2811"/>
      <c r="D43" s="2811"/>
      <c r="E43" s="2811"/>
      <c r="F43" s="2811"/>
      <c r="G43" s="2811"/>
      <c r="H43" s="2813"/>
    </row>
    <row r="44" spans="1:8">
      <c r="A44" s="2812"/>
      <c r="B44" s="17"/>
      <c r="C44" s="17"/>
      <c r="D44" s="17"/>
      <c r="E44" s="17"/>
      <c r="F44" s="17"/>
      <c r="G44" s="17"/>
      <c r="H44" s="2813"/>
    </row>
    <row r="45" spans="1:8">
      <c r="A45" s="2812"/>
      <c r="B45" s="2811"/>
      <c r="C45" s="2811"/>
      <c r="D45" s="2811"/>
      <c r="E45" s="2811"/>
      <c r="F45" s="2811"/>
      <c r="G45" s="2811"/>
      <c r="H45" s="2813"/>
    </row>
    <row r="46" spans="1:8">
      <c r="A46" s="2812"/>
      <c r="B46" s="2811"/>
      <c r="C46" s="2811"/>
      <c r="D46" s="2811"/>
      <c r="E46" s="2811"/>
      <c r="F46" s="2811"/>
      <c r="G46" s="2811"/>
      <c r="H46" s="2813"/>
    </row>
    <row r="47" spans="1:8">
      <c r="A47" s="2812"/>
      <c r="B47" s="2811"/>
      <c r="C47" s="2811"/>
      <c r="D47" s="2811"/>
      <c r="E47" s="2811"/>
      <c r="F47" s="2811"/>
      <c r="G47" s="2811"/>
      <c r="H47" s="2813"/>
    </row>
    <row r="48" spans="1:8">
      <c r="A48" s="2812"/>
      <c r="B48" s="2811"/>
      <c r="C48" s="2811"/>
      <c r="D48" s="2811"/>
      <c r="E48" s="2811"/>
      <c r="F48" s="2811"/>
      <c r="G48" s="2811"/>
      <c r="H48" s="2813"/>
    </row>
    <row r="49" spans="1:8" ht="15.75">
      <c r="A49" s="2812"/>
      <c r="B49" s="2829" t="s">
        <v>1615</v>
      </c>
      <c r="C49" s="2830"/>
      <c r="D49" s="2830"/>
      <c r="E49" s="2830"/>
      <c r="F49" s="69"/>
      <c r="G49" s="69"/>
      <c r="H49" s="2813"/>
    </row>
    <row r="50" spans="1:8">
      <c r="A50" s="2812"/>
      <c r="B50" s="2811"/>
      <c r="C50" s="2811"/>
      <c r="D50" s="2811"/>
      <c r="E50" s="2811"/>
      <c r="F50" s="2811"/>
      <c r="G50" s="2811"/>
      <c r="H50" s="2813"/>
    </row>
    <row r="51" spans="1:8">
      <c r="A51" s="2812"/>
      <c r="B51" s="2811"/>
      <c r="C51" s="2811"/>
      <c r="D51" s="2811"/>
      <c r="E51" s="2811"/>
      <c r="F51" s="2811"/>
      <c r="G51" s="2811"/>
      <c r="H51" s="2813"/>
    </row>
    <row r="52" spans="1:8">
      <c r="A52" s="2812"/>
      <c r="B52" s="2811"/>
      <c r="C52" s="2811"/>
      <c r="D52" s="2811"/>
      <c r="E52" s="2811"/>
      <c r="F52" s="2811"/>
      <c r="G52" s="2811"/>
      <c r="H52" s="2813"/>
    </row>
    <row r="53" spans="1:8">
      <c r="A53" s="2812"/>
      <c r="B53" s="2811"/>
      <c r="C53" s="2811"/>
      <c r="D53" s="2811"/>
      <c r="E53" s="2811"/>
      <c r="F53" s="2811"/>
      <c r="G53" s="2811"/>
      <c r="H53" s="2813"/>
    </row>
    <row r="54" spans="1:8">
      <c r="A54" s="2812"/>
      <c r="B54" s="2811"/>
      <c r="C54" s="2811"/>
      <c r="D54" s="2811"/>
      <c r="E54" s="2811"/>
      <c r="F54" s="2811"/>
      <c r="G54" s="2811"/>
      <c r="H54" s="2813"/>
    </row>
    <row r="55" spans="1:8">
      <c r="A55" s="2812"/>
      <c r="B55" s="2811"/>
      <c r="C55" s="2811"/>
      <c r="D55" s="2811"/>
      <c r="E55" s="2811"/>
      <c r="F55" s="2811"/>
      <c r="G55" s="2811"/>
      <c r="H55" s="2813"/>
    </row>
    <row r="56" spans="1:8">
      <c r="A56" s="2812"/>
      <c r="B56" s="2811"/>
      <c r="C56" s="2811"/>
      <c r="D56" s="2811"/>
      <c r="E56" s="2811"/>
      <c r="F56" s="2811"/>
      <c r="G56" s="2811"/>
      <c r="H56" s="2813"/>
    </row>
    <row r="57" spans="1:8">
      <c r="A57" s="2812"/>
      <c r="B57" s="2811"/>
      <c r="C57" s="2811"/>
      <c r="D57" s="2811"/>
      <c r="E57" s="2811"/>
      <c r="F57" s="2811"/>
      <c r="G57" s="2811"/>
      <c r="H57" s="2813"/>
    </row>
    <row r="58" spans="1:8">
      <c r="A58" s="2812"/>
      <c r="B58" s="2811"/>
      <c r="C58" s="2811"/>
      <c r="D58" s="2811"/>
      <c r="E58" s="2811"/>
      <c r="F58" s="2811"/>
      <c r="G58" s="2811"/>
      <c r="H58" s="2813"/>
    </row>
    <row r="59" spans="1:8">
      <c r="A59" s="2812"/>
      <c r="B59" s="2811"/>
      <c r="C59" s="2811"/>
      <c r="D59" s="2811"/>
      <c r="E59" s="2811"/>
      <c r="F59" s="2811"/>
      <c r="G59" s="2811"/>
      <c r="H59" s="2813"/>
    </row>
    <row r="60" spans="1:8" ht="15.75" thickBot="1">
      <c r="A60" s="2814"/>
      <c r="B60" s="2815"/>
      <c r="C60" s="2815"/>
      <c r="D60" s="2815"/>
      <c r="E60" s="2815"/>
      <c r="F60" s="2815"/>
      <c r="G60" s="2815"/>
      <c r="H60" s="2831"/>
    </row>
    <row r="61" spans="1:8" ht="15.75">
      <c r="A61" s="114" t="s">
        <v>1616</v>
      </c>
      <c r="B61" s="17"/>
      <c r="C61" s="17"/>
      <c r="D61" s="17"/>
      <c r="E61" s="17"/>
      <c r="F61" s="17"/>
      <c r="G61" s="17"/>
      <c r="H61" s="276" t="s">
        <v>1617</v>
      </c>
    </row>
    <row r="62" spans="1:8">
      <c r="A62" s="69" t="s">
        <v>1618</v>
      </c>
      <c r="B62" s="69"/>
      <c r="C62" s="69"/>
      <c r="D62" s="69"/>
      <c r="E62" s="69"/>
      <c r="F62" s="69"/>
      <c r="G62" s="69"/>
      <c r="H62" s="69"/>
    </row>
    <row r="66" spans="1:8" ht="15.75" thickBot="1"/>
    <row r="67" spans="1:8">
      <c r="A67" s="29" t="s">
        <v>1799</v>
      </c>
      <c r="B67" s="66"/>
      <c r="C67" s="66"/>
      <c r="D67" s="2809" t="s">
        <v>1344</v>
      </c>
      <c r="E67" s="66"/>
      <c r="F67" s="400" t="s">
        <v>1801</v>
      </c>
      <c r="G67" s="400" t="s">
        <v>1802</v>
      </c>
      <c r="H67" s="2810"/>
    </row>
    <row r="68" spans="1:8" ht="15.75">
      <c r="A68" s="917" t="str">
        <f>'Data Sheet'!$C$25</f>
        <v xml:space="preserve">New York State Electric &amp; Gas Corporation </v>
      </c>
      <c r="B68" s="2811"/>
      <c r="C68" s="2811"/>
      <c r="D68" s="2812" t="s">
        <v>1136</v>
      </c>
      <c r="E68" s="2811"/>
      <c r="F68" s="2791" t="s">
        <v>1804</v>
      </c>
      <c r="G68" s="2812"/>
      <c r="H68" s="2813"/>
    </row>
    <row r="69" spans="1:8" ht="15.75" thickBot="1">
      <c r="A69" s="2814"/>
      <c r="B69" s="2815"/>
      <c r="C69" s="2815"/>
      <c r="D69" s="2814" t="s">
        <v>1137</v>
      </c>
      <c r="E69" s="2815"/>
      <c r="F69" s="2816" t="str">
        <f>'Data Sheet'!$C$40</f>
        <v xml:space="preserve"> </v>
      </c>
      <c r="G69" s="325" t="str">
        <f>'Data Sheet'!$C$38</f>
        <v>12/31/2017</v>
      </c>
      <c r="H69" s="76"/>
    </row>
    <row r="70" spans="1:8" ht="16.5" thickBot="1">
      <c r="A70" s="579" t="s">
        <v>1619</v>
      </c>
      <c r="B70" s="580"/>
      <c r="C70" s="580"/>
      <c r="D70" s="580"/>
      <c r="E70" s="580"/>
      <c r="F70" s="538"/>
      <c r="G70" s="538"/>
      <c r="H70" s="2817"/>
    </row>
    <row r="71" spans="1:8" ht="15.75">
      <c r="A71" s="68"/>
      <c r="B71" s="71"/>
      <c r="C71" s="71"/>
      <c r="D71" s="71"/>
      <c r="E71" s="71"/>
      <c r="F71" s="69"/>
      <c r="G71" s="69"/>
      <c r="H71" s="377"/>
    </row>
    <row r="72" spans="1:8" ht="15.75">
      <c r="A72" s="2825"/>
      <c r="B72" s="2829" t="s">
        <v>1620</v>
      </c>
      <c r="C72" s="2830"/>
      <c r="D72" s="2830"/>
      <c r="E72" s="2830"/>
      <c r="F72" s="69"/>
      <c r="G72" s="69"/>
      <c r="H72" s="73"/>
    </row>
    <row r="73" spans="1:8">
      <c r="A73" s="2825"/>
      <c r="B73" s="2811"/>
      <c r="C73" s="2811"/>
      <c r="D73" s="2811"/>
      <c r="E73" s="2811"/>
      <c r="F73" s="17"/>
      <c r="G73" s="17"/>
      <c r="H73" s="73"/>
    </row>
    <row r="74" spans="1:8">
      <c r="A74" s="2825"/>
      <c r="B74" s="2811" t="s">
        <v>5793</v>
      </c>
      <c r="C74" s="17"/>
      <c r="D74" s="17"/>
      <c r="E74" s="2827">
        <v>219549632</v>
      </c>
      <c r="F74" s="2826"/>
      <c r="G74" s="17"/>
      <c r="H74" s="73"/>
    </row>
    <row r="75" spans="1:8">
      <c r="A75" s="2825"/>
      <c r="B75" s="2811" t="s">
        <v>1621</v>
      </c>
      <c r="C75" s="17"/>
      <c r="D75" s="17"/>
      <c r="E75" s="2811"/>
      <c r="F75" s="17"/>
      <c r="G75" s="17"/>
      <c r="H75" s="73"/>
    </row>
    <row r="76" spans="1:8">
      <c r="A76" s="2825"/>
      <c r="B76" s="2811" t="s">
        <v>1622</v>
      </c>
      <c r="C76" s="17"/>
      <c r="D76" s="17"/>
      <c r="E76" s="2827">
        <v>8782241</v>
      </c>
      <c r="F76" s="17"/>
      <c r="G76" s="17"/>
      <c r="H76" s="73"/>
    </row>
    <row r="77" spans="1:8">
      <c r="A77" s="2825"/>
      <c r="B77" s="2811" t="s">
        <v>1623</v>
      </c>
      <c r="C77" s="17"/>
      <c r="D77" s="17"/>
      <c r="E77" s="2827">
        <v>1241114</v>
      </c>
      <c r="F77" s="17"/>
      <c r="G77" s="17"/>
      <c r="H77" s="73"/>
    </row>
    <row r="78" spans="1:8">
      <c r="A78" s="2825"/>
      <c r="B78" s="2811" t="s">
        <v>1624</v>
      </c>
      <c r="C78" s="17"/>
      <c r="D78" s="17"/>
      <c r="E78" s="2827">
        <v>3465125</v>
      </c>
      <c r="F78" s="17"/>
      <c r="G78" s="17"/>
      <c r="H78" s="73"/>
    </row>
    <row r="79" spans="1:8">
      <c r="A79" s="2825"/>
      <c r="B79" s="2811" t="s">
        <v>3639</v>
      </c>
      <c r="C79" s="17"/>
      <c r="D79" s="17"/>
      <c r="E79" s="3202">
        <v>1843022</v>
      </c>
      <c r="F79" s="17"/>
      <c r="G79" s="17"/>
      <c r="H79" s="73"/>
    </row>
    <row r="80" spans="1:8">
      <c r="A80" s="2825"/>
      <c r="B80" s="2811" t="s">
        <v>3640</v>
      </c>
      <c r="C80" s="17"/>
      <c r="D80" s="17"/>
      <c r="E80" s="3202">
        <v>4030532</v>
      </c>
      <c r="F80" s="17"/>
      <c r="G80" s="17"/>
      <c r="H80" s="73"/>
    </row>
    <row r="81" spans="1:8">
      <c r="A81" s="2825"/>
      <c r="B81" s="2811" t="s">
        <v>5794</v>
      </c>
      <c r="C81" s="17"/>
      <c r="D81" s="17"/>
      <c r="E81" s="3202">
        <v>533548</v>
      </c>
      <c r="F81" s="17"/>
      <c r="G81" s="17"/>
      <c r="H81" s="73"/>
    </row>
    <row r="82" spans="1:8">
      <c r="A82" s="2825"/>
      <c r="B82" s="2811" t="s">
        <v>5795</v>
      </c>
      <c r="C82" s="17"/>
      <c r="D82" s="17"/>
      <c r="E82" s="3202">
        <v>-15747</v>
      </c>
      <c r="F82" s="17"/>
      <c r="G82" s="17"/>
      <c r="H82" s="73"/>
    </row>
    <row r="83" spans="1:8">
      <c r="A83" s="2825"/>
      <c r="B83" s="2811"/>
      <c r="C83" s="17"/>
      <c r="D83" s="17"/>
      <c r="E83" s="2811"/>
      <c r="F83" s="17"/>
      <c r="G83" s="17"/>
      <c r="H83" s="73"/>
    </row>
    <row r="84" spans="1:8">
      <c r="A84" s="2825"/>
      <c r="B84" s="2811" t="s">
        <v>3641</v>
      </c>
      <c r="C84" s="17"/>
      <c r="D84" s="17"/>
      <c r="E84" s="2828">
        <f>SUM(E76:E82)</f>
        <v>19879835</v>
      </c>
      <c r="F84" s="17"/>
      <c r="G84" s="17"/>
      <c r="H84" s="73"/>
    </row>
    <row r="85" spans="1:8">
      <c r="A85" s="2812"/>
      <c r="B85" s="2811"/>
      <c r="C85" s="17"/>
      <c r="D85" s="17"/>
      <c r="E85" s="2811"/>
      <c r="F85" s="17"/>
      <c r="G85" s="17"/>
      <c r="H85" s="73"/>
    </row>
    <row r="86" spans="1:8">
      <c r="A86" s="2812"/>
      <c r="B86" s="2811" t="s">
        <v>16</v>
      </c>
      <c r="C86" s="17"/>
      <c r="D86" s="17"/>
      <c r="E86" s="2811"/>
      <c r="F86" s="17"/>
      <c r="G86" s="17"/>
      <c r="H86" s="73"/>
    </row>
    <row r="87" spans="1:8">
      <c r="A87" s="2812"/>
      <c r="B87" s="2811" t="s">
        <v>17</v>
      </c>
      <c r="C87" s="17"/>
      <c r="D87" s="17"/>
      <c r="E87" s="3202">
        <v>-2418844</v>
      </c>
      <c r="F87" s="17"/>
      <c r="G87" s="17"/>
      <c r="H87" s="73"/>
    </row>
    <row r="88" spans="1:8">
      <c r="A88" s="2812"/>
      <c r="B88" s="2811" t="s">
        <v>18</v>
      </c>
      <c r="C88" s="17"/>
      <c r="D88" s="17"/>
      <c r="E88" s="3202">
        <v>-416459</v>
      </c>
      <c r="F88" s="17"/>
      <c r="G88" s="17"/>
      <c r="H88" s="73"/>
    </row>
    <row r="89" spans="1:8">
      <c r="A89" s="2812"/>
      <c r="B89" s="2811" t="s">
        <v>19</v>
      </c>
      <c r="C89" s="17"/>
      <c r="D89" s="17"/>
      <c r="E89" s="2828"/>
      <c r="F89" s="17"/>
      <c r="G89" s="17"/>
      <c r="H89" s="73"/>
    </row>
    <row r="90" spans="1:8">
      <c r="A90" s="2812"/>
      <c r="B90" s="2811"/>
      <c r="C90" s="17"/>
      <c r="D90" s="17"/>
      <c r="E90" s="2827"/>
      <c r="F90" s="17"/>
      <c r="G90" s="17"/>
      <c r="H90" s="73"/>
    </row>
    <row r="91" spans="1:8">
      <c r="A91" s="2812"/>
      <c r="B91" s="2811" t="s">
        <v>3642</v>
      </c>
      <c r="C91" s="17"/>
      <c r="D91" s="17"/>
      <c r="E91" s="2828">
        <f>SUM(E87:E89)</f>
        <v>-2835303</v>
      </c>
      <c r="F91" s="17"/>
      <c r="G91" s="17"/>
      <c r="H91" s="73"/>
    </row>
    <row r="92" spans="1:8">
      <c r="A92" s="2812"/>
      <c r="B92" s="2811"/>
      <c r="C92" s="17"/>
      <c r="D92" s="17"/>
      <c r="E92" s="307"/>
      <c r="F92" s="17"/>
      <c r="G92" s="17"/>
      <c r="H92" s="73"/>
    </row>
    <row r="93" spans="1:8">
      <c r="A93" s="2812"/>
      <c r="B93" s="2811" t="s">
        <v>3643</v>
      </c>
      <c r="C93" s="17"/>
      <c r="D93" s="17"/>
      <c r="E93" s="307"/>
      <c r="F93" s="17"/>
      <c r="G93" s="17"/>
      <c r="H93" s="73"/>
    </row>
    <row r="94" spans="1:8">
      <c r="A94" s="2812"/>
      <c r="B94" s="2811" t="s">
        <v>3644</v>
      </c>
      <c r="C94" s="17"/>
      <c r="D94" s="17"/>
      <c r="E94" s="2827"/>
      <c r="F94" s="17"/>
      <c r="G94" s="17"/>
      <c r="H94" s="73"/>
    </row>
    <row r="95" spans="1:8">
      <c r="A95" s="2812"/>
      <c r="B95" s="2811" t="s">
        <v>5796</v>
      </c>
      <c r="C95" s="17"/>
      <c r="D95" s="17"/>
      <c r="E95" s="2827">
        <v>-23313819</v>
      </c>
      <c r="F95" s="17"/>
      <c r="G95" s="17"/>
      <c r="H95" s="73"/>
    </row>
    <row r="96" spans="1:8">
      <c r="A96" s="2812"/>
      <c r="B96" s="2811" t="s">
        <v>3645</v>
      </c>
      <c r="C96" s="17"/>
      <c r="D96" s="17"/>
      <c r="E96" s="2828"/>
      <c r="F96" s="17"/>
      <c r="G96" s="17"/>
      <c r="H96" s="73"/>
    </row>
    <row r="97" spans="1:8">
      <c r="A97" s="2812"/>
      <c r="B97" s="2811"/>
      <c r="C97" s="17"/>
      <c r="D97" s="17"/>
      <c r="E97" s="2811"/>
      <c r="F97" s="17"/>
      <c r="G97" s="17"/>
      <c r="H97" s="73"/>
    </row>
    <row r="98" spans="1:8" ht="15.75" thickBot="1">
      <c r="A98" s="2812"/>
      <c r="B98" s="2811" t="s">
        <v>5797</v>
      </c>
      <c r="C98" s="17"/>
      <c r="D98" s="17"/>
      <c r="E98" s="3207">
        <f>(E74+E84+E91+E94+E95+E96)</f>
        <v>213280345</v>
      </c>
      <c r="F98" s="17"/>
      <c r="G98" s="17"/>
      <c r="H98" s="73"/>
    </row>
    <row r="99" spans="1:8" ht="15.75" thickTop="1">
      <c r="A99" s="2812"/>
      <c r="B99" s="2811"/>
      <c r="C99" s="17"/>
      <c r="D99" s="2811"/>
      <c r="E99" s="17"/>
      <c r="F99" s="17"/>
      <c r="G99" s="17"/>
      <c r="H99" s="73"/>
    </row>
    <row r="100" spans="1:8">
      <c r="A100" s="2812"/>
      <c r="B100" s="17"/>
      <c r="C100" s="17"/>
      <c r="D100" s="17"/>
      <c r="E100" s="17"/>
      <c r="F100" s="17"/>
      <c r="G100" s="17"/>
      <c r="H100" s="73"/>
    </row>
    <row r="101" spans="1:8" ht="15.75">
      <c r="A101" s="2812"/>
      <c r="B101" s="2829" t="s">
        <v>3646</v>
      </c>
      <c r="C101" s="2830"/>
      <c r="D101" s="2830"/>
      <c r="E101" s="2830"/>
      <c r="F101" s="69"/>
      <c r="G101" s="69"/>
      <c r="H101" s="73"/>
    </row>
    <row r="102" spans="1:8">
      <c r="A102" s="2812"/>
      <c r="B102" s="2811"/>
      <c r="C102" s="2811"/>
      <c r="D102" s="2811"/>
      <c r="E102" s="2811"/>
      <c r="F102" s="17"/>
      <c r="G102" s="17"/>
      <c r="H102" s="73"/>
    </row>
    <row r="103" spans="1:8">
      <c r="A103" s="2812"/>
      <c r="B103" s="2811"/>
      <c r="C103" s="2811"/>
      <c r="D103" s="2811"/>
      <c r="E103" s="2811"/>
      <c r="F103" s="17"/>
      <c r="G103" s="17"/>
      <c r="H103" s="73"/>
    </row>
    <row r="104" spans="1:8">
      <c r="A104" s="2812"/>
      <c r="B104" s="2811"/>
      <c r="C104" s="2811"/>
      <c r="D104" s="2811"/>
      <c r="E104" s="2811"/>
      <c r="F104" s="17"/>
      <c r="G104" s="17"/>
      <c r="H104" s="73"/>
    </row>
    <row r="105" spans="1:8">
      <c r="A105" s="2812"/>
      <c r="B105" s="2811"/>
      <c r="C105" s="2811"/>
      <c r="D105" s="2811"/>
      <c r="E105" s="2811"/>
      <c r="F105" s="17"/>
      <c r="G105" s="17"/>
      <c r="H105" s="73"/>
    </row>
    <row r="106" spans="1:8">
      <c r="A106" s="2812"/>
      <c r="B106" s="2811"/>
      <c r="C106" s="2811"/>
      <c r="D106" s="2811"/>
      <c r="E106" s="2811"/>
      <c r="F106" s="17"/>
      <c r="G106" s="17"/>
      <c r="H106" s="73"/>
    </row>
    <row r="107" spans="1:8">
      <c r="A107" s="2812"/>
      <c r="B107" s="17"/>
      <c r="C107" s="2811"/>
      <c r="D107" s="2811"/>
      <c r="E107" s="2811"/>
      <c r="F107" s="17"/>
      <c r="G107" s="17"/>
      <c r="H107" s="73"/>
    </row>
    <row r="108" spans="1:8">
      <c r="A108" s="2812"/>
      <c r="B108" s="2811"/>
      <c r="C108" s="2811"/>
      <c r="D108" s="2811"/>
      <c r="E108" s="2811"/>
      <c r="F108" s="17"/>
      <c r="G108" s="17"/>
      <c r="H108" s="73"/>
    </row>
    <row r="109" spans="1:8">
      <c r="A109" s="2812"/>
      <c r="B109" s="2811"/>
      <c r="C109" s="2811"/>
      <c r="D109" s="2811"/>
      <c r="E109" s="2811"/>
      <c r="F109" s="17"/>
      <c r="G109" s="17"/>
      <c r="H109" s="73"/>
    </row>
    <row r="110" spans="1:8">
      <c r="A110" s="2812"/>
      <c r="B110" s="17"/>
      <c r="C110" s="2811"/>
      <c r="D110" s="2811"/>
      <c r="E110" s="2811"/>
      <c r="F110" s="17"/>
      <c r="G110" s="17"/>
      <c r="H110" s="73"/>
    </row>
    <row r="111" spans="1:8">
      <c r="A111" s="2812"/>
      <c r="B111" s="17"/>
      <c r="C111" s="2811"/>
      <c r="D111" s="2811"/>
      <c r="E111" s="2811"/>
      <c r="F111" s="17"/>
      <c r="G111" s="17"/>
      <c r="H111" s="73"/>
    </row>
    <row r="112" spans="1:8">
      <c r="A112" s="2812"/>
      <c r="B112" s="17"/>
      <c r="C112" s="2811"/>
      <c r="D112" s="2811"/>
      <c r="E112" s="2811"/>
      <c r="F112" s="17"/>
      <c r="G112" s="17"/>
      <c r="H112" s="73"/>
    </row>
    <row r="113" spans="1:8">
      <c r="A113" s="2812"/>
      <c r="B113" s="17"/>
      <c r="C113" s="2811"/>
      <c r="D113" s="2811"/>
      <c r="E113" s="2811"/>
      <c r="F113" s="17"/>
      <c r="G113" s="17"/>
      <c r="H113" s="73"/>
    </row>
    <row r="114" spans="1:8">
      <c r="A114" s="2812"/>
      <c r="B114" s="17"/>
      <c r="C114" s="2811"/>
      <c r="D114" s="2811"/>
      <c r="E114" s="2811"/>
      <c r="F114" s="17"/>
      <c r="G114" s="17"/>
      <c r="H114" s="73"/>
    </row>
    <row r="115" spans="1:8">
      <c r="A115" s="2812"/>
      <c r="B115" s="17"/>
      <c r="C115" s="2811"/>
      <c r="D115" s="2811"/>
      <c r="E115" s="2811"/>
      <c r="F115" s="17"/>
      <c r="G115" s="17"/>
      <c r="H115" s="73"/>
    </row>
    <row r="116" spans="1:8">
      <c r="A116" s="2812"/>
      <c r="B116" s="17"/>
      <c r="C116" s="2811"/>
      <c r="D116" s="2811"/>
      <c r="E116" s="2811"/>
      <c r="F116" s="17"/>
      <c r="G116" s="17"/>
      <c r="H116" s="73"/>
    </row>
    <row r="117" spans="1:8">
      <c r="A117" s="2812"/>
      <c r="B117" s="17"/>
      <c r="C117" s="2811"/>
      <c r="D117" s="2811"/>
      <c r="E117" s="2811"/>
      <c r="F117" s="17"/>
      <c r="G117" s="17"/>
      <c r="H117" s="73"/>
    </row>
    <row r="118" spans="1:8">
      <c r="A118" s="2812"/>
      <c r="B118" s="17"/>
      <c r="C118" s="2811"/>
      <c r="D118" s="2811"/>
      <c r="E118" s="2811"/>
      <c r="F118" s="17"/>
      <c r="G118" s="17"/>
      <c r="H118" s="73"/>
    </row>
    <row r="119" spans="1:8">
      <c r="A119" s="2812"/>
      <c r="B119" s="17"/>
      <c r="C119" s="2811"/>
      <c r="D119" s="2811"/>
      <c r="E119" s="2811"/>
      <c r="F119" s="17"/>
      <c r="G119" s="17"/>
      <c r="H119" s="73"/>
    </row>
    <row r="120" spans="1:8">
      <c r="A120" s="2812"/>
      <c r="B120" s="17"/>
      <c r="C120" s="2811"/>
      <c r="D120" s="2811"/>
      <c r="E120" s="2811"/>
      <c r="F120" s="17"/>
      <c r="G120" s="17"/>
      <c r="H120" s="73"/>
    </row>
    <row r="121" spans="1:8">
      <c r="A121" s="2812"/>
      <c r="B121" s="17"/>
      <c r="C121" s="2811"/>
      <c r="D121" s="2811"/>
      <c r="E121" s="2811"/>
      <c r="F121" s="17"/>
      <c r="G121" s="17"/>
      <c r="H121" s="73"/>
    </row>
    <row r="122" spans="1:8">
      <c r="A122" s="2812"/>
      <c r="B122" s="17"/>
      <c r="C122" s="2811"/>
      <c r="D122" s="2811"/>
      <c r="E122" s="2811"/>
      <c r="F122" s="17"/>
      <c r="G122" s="17"/>
      <c r="H122" s="73"/>
    </row>
    <row r="123" spans="1:8">
      <c r="A123" s="2812"/>
      <c r="B123" s="17"/>
      <c r="C123" s="2811"/>
      <c r="D123" s="2811"/>
      <c r="E123" s="2811"/>
      <c r="F123" s="17"/>
      <c r="G123" s="17"/>
      <c r="H123" s="73"/>
    </row>
    <row r="124" spans="1:8">
      <c r="A124" s="2812"/>
      <c r="B124" s="17"/>
      <c r="C124" s="2811"/>
      <c r="D124" s="2811"/>
      <c r="E124" s="2811"/>
      <c r="F124" s="17"/>
      <c r="G124" s="17"/>
      <c r="H124" s="73"/>
    </row>
    <row r="125" spans="1:8">
      <c r="A125" s="2812"/>
      <c r="B125" s="17"/>
      <c r="C125" s="2811"/>
      <c r="D125" s="2811"/>
      <c r="E125" s="2811"/>
      <c r="F125" s="17"/>
      <c r="G125" s="17"/>
      <c r="H125" s="73"/>
    </row>
    <row r="126" spans="1:8">
      <c r="A126" s="2812"/>
      <c r="B126" s="17"/>
      <c r="C126" s="2811"/>
      <c r="D126" s="2811"/>
      <c r="E126" s="2811"/>
      <c r="F126" s="17"/>
      <c r="G126" s="17"/>
      <c r="H126" s="73"/>
    </row>
    <row r="127" spans="1:8">
      <c r="A127" s="2812"/>
      <c r="B127" s="17"/>
      <c r="C127" s="2811"/>
      <c r="D127" s="2811"/>
      <c r="E127" s="2811"/>
      <c r="F127" s="17"/>
      <c r="G127" s="17"/>
      <c r="H127" s="73"/>
    </row>
    <row r="128" spans="1:8">
      <c r="A128" s="2812"/>
      <c r="B128" s="17"/>
      <c r="C128" s="2811"/>
      <c r="D128" s="2811"/>
      <c r="E128" s="2811"/>
      <c r="F128" s="17"/>
      <c r="G128" s="17"/>
      <c r="H128" s="73"/>
    </row>
    <row r="129" spans="1:8" ht="15.75" thickBot="1">
      <c r="A129" s="2814"/>
      <c r="B129" s="112"/>
      <c r="C129" s="112"/>
      <c r="D129" s="112"/>
      <c r="E129" s="2815"/>
      <c r="F129" s="112"/>
      <c r="G129" s="112"/>
      <c r="H129" s="113"/>
    </row>
    <row r="130" spans="1:8" ht="15.75">
      <c r="A130" s="114" t="s">
        <v>3647</v>
      </c>
      <c r="B130" s="17"/>
      <c r="C130" s="17"/>
      <c r="D130" s="17"/>
      <c r="E130" s="276"/>
      <c r="F130" s="17"/>
      <c r="G130" s="276" t="s">
        <v>1617</v>
      </c>
    </row>
    <row r="131" spans="1:8">
      <c r="A131" s="69" t="s">
        <v>3648</v>
      </c>
      <c r="B131" s="69"/>
      <c r="C131" s="69"/>
      <c r="D131" s="69"/>
      <c r="E131" s="69"/>
      <c r="F131" s="69"/>
      <c r="G131" s="69"/>
      <c r="H131" s="69"/>
    </row>
  </sheetData>
  <printOptions horizontalCentered="1" verticalCentered="1"/>
  <pageMargins left="0.25" right="0.25" top="0" bottom="0" header="0.25" footer="0.25"/>
  <pageSetup scale="73" fitToHeight="2" orientation="portrait" horizontalDpi="300" verticalDpi="300" r:id="rId1"/>
  <headerFooter alignWithMargins="0"/>
  <rowBreaks count="1" manualBreakCount="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67"/>
  <sheetViews>
    <sheetView view="pageBreakPreview" zoomScale="80" zoomScaleNormal="100" zoomScaleSheetLayoutView="80" workbookViewId="0">
      <selection activeCell="F20" sqref="F20"/>
    </sheetView>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18" t="s">
        <v>3289</v>
      </c>
      <c r="B2" s="1319"/>
      <c r="C2" s="1320" t="s">
        <v>3290</v>
      </c>
      <c r="D2" s="1321" t="s">
        <v>1801</v>
      </c>
      <c r="E2" s="1322" t="s">
        <v>1802</v>
      </c>
      <c r="F2" s="1323"/>
    </row>
    <row r="3" spans="1:6">
      <c r="A3" s="72" t="str">
        <f>'Data Sheet'!$C$25</f>
        <v xml:space="preserve">New York State Electric &amp; Gas Corporation </v>
      </c>
      <c r="B3" s="81"/>
      <c r="C3" s="831" t="s">
        <v>3291</v>
      </c>
      <c r="D3" s="78" t="s">
        <v>3309</v>
      </c>
      <c r="E3" s="97"/>
      <c r="F3" s="1325"/>
    </row>
    <row r="4" spans="1:6">
      <c r="A4" s="1326" t="s">
        <v>3292</v>
      </c>
      <c r="B4" s="81"/>
      <c r="C4" s="831" t="s">
        <v>3293</v>
      </c>
      <c r="D4" s="702" t="s">
        <v>1788</v>
      </c>
      <c r="E4" s="3208">
        <v>43100</v>
      </c>
      <c r="F4" s="1327"/>
    </row>
    <row r="5" spans="1:6">
      <c r="A5" s="1328" t="s">
        <v>4107</v>
      </c>
      <c r="B5" s="231"/>
      <c r="C5" s="231"/>
      <c r="D5" s="231"/>
      <c r="E5" s="231"/>
      <c r="F5" s="1329"/>
    </row>
    <row r="6" spans="1:6">
      <c r="A6" s="1333" t="s">
        <v>4108</v>
      </c>
      <c r="B6" s="1334"/>
      <c r="C6" s="831"/>
      <c r="D6" s="831"/>
      <c r="E6" s="88"/>
      <c r="F6" s="1325"/>
    </row>
    <row r="7" spans="1:6">
      <c r="A7" s="1333" t="s">
        <v>4109</v>
      </c>
      <c r="B7" s="1334"/>
      <c r="C7" s="831"/>
      <c r="D7" s="831"/>
      <c r="E7" s="831"/>
      <c r="F7" s="1325"/>
    </row>
    <row r="8" spans="1:6">
      <c r="A8" s="1333" t="s">
        <v>4110</v>
      </c>
      <c r="B8" s="1334"/>
      <c r="C8" s="1334"/>
      <c r="D8" s="1334"/>
      <c r="E8" s="1334"/>
      <c r="F8" s="1335"/>
    </row>
    <row r="9" spans="1:6">
      <c r="A9" s="1333" t="s">
        <v>4111</v>
      </c>
      <c r="B9" s="1334"/>
      <c r="C9" s="1334"/>
      <c r="D9" s="1334"/>
      <c r="E9" s="1334"/>
      <c r="F9" s="1335"/>
    </row>
    <row r="10" spans="1:6">
      <c r="A10" s="1333" t="s">
        <v>4112</v>
      </c>
      <c r="B10" s="1334"/>
      <c r="C10" s="1334"/>
      <c r="D10" s="1334"/>
      <c r="E10" s="1334"/>
      <c r="F10" s="1335"/>
    </row>
    <row r="11" spans="1:6">
      <c r="A11" s="1333"/>
      <c r="B11" s="1334"/>
      <c r="C11" s="1334"/>
      <c r="D11" s="1334"/>
      <c r="E11" s="1334"/>
      <c r="F11" s="1335"/>
    </row>
    <row r="12" spans="1:6">
      <c r="A12" s="1333"/>
      <c r="B12" s="1334"/>
      <c r="C12" s="1334"/>
      <c r="D12" s="1334"/>
      <c r="E12" s="1334"/>
      <c r="F12" s="1335"/>
    </row>
    <row r="13" spans="1:6">
      <c r="A13" s="1333"/>
      <c r="B13" s="1334"/>
      <c r="C13" s="1334"/>
      <c r="D13" s="1334"/>
      <c r="E13" s="1334"/>
      <c r="F13" s="1335"/>
    </row>
    <row r="14" spans="1:6">
      <c r="A14" s="1336" t="s">
        <v>1728</v>
      </c>
      <c r="B14" s="1337"/>
      <c r="C14" s="1419"/>
      <c r="D14" s="1419"/>
      <c r="E14" s="1419"/>
      <c r="F14" s="1420"/>
    </row>
    <row r="15" spans="1:6">
      <c r="A15" s="1340" t="s">
        <v>1731</v>
      </c>
      <c r="B15" s="1422" t="s">
        <v>4113</v>
      </c>
      <c r="C15" s="1351" t="s">
        <v>3994</v>
      </c>
      <c r="D15" s="1351" t="s">
        <v>3994</v>
      </c>
      <c r="E15" s="1351" t="s">
        <v>3994</v>
      </c>
      <c r="F15" s="1341" t="s">
        <v>3994</v>
      </c>
    </row>
    <row r="16" spans="1:6">
      <c r="A16" s="1340"/>
      <c r="B16" s="1422"/>
      <c r="C16" s="1351" t="s">
        <v>3995</v>
      </c>
      <c r="D16" s="1351" t="s">
        <v>3996</v>
      </c>
      <c r="E16" s="1351" t="s">
        <v>3997</v>
      </c>
      <c r="F16" s="1341" t="s">
        <v>2336</v>
      </c>
    </row>
    <row r="17" spans="1:6">
      <c r="A17" s="1342"/>
      <c r="B17" s="1339" t="s">
        <v>3021</v>
      </c>
      <c r="C17" s="1351" t="s">
        <v>3022</v>
      </c>
      <c r="D17" s="1351" t="s">
        <v>3023</v>
      </c>
      <c r="E17" s="1351" t="s">
        <v>3024</v>
      </c>
      <c r="F17" s="1341" t="s">
        <v>2346</v>
      </c>
    </row>
    <row r="18" spans="1:6">
      <c r="A18" s="1343">
        <v>1</v>
      </c>
      <c r="B18" s="1344" t="s">
        <v>1964</v>
      </c>
      <c r="C18" s="1352">
        <v>0</v>
      </c>
      <c r="D18" s="1352">
        <v>0</v>
      </c>
      <c r="E18" s="1352">
        <v>0</v>
      </c>
      <c r="F18" s="1346">
        <v>0</v>
      </c>
    </row>
    <row r="19" spans="1:6">
      <c r="A19" s="1343">
        <v>2</v>
      </c>
      <c r="B19" s="1344" t="s">
        <v>4114</v>
      </c>
      <c r="C19" s="268">
        <v>76449353</v>
      </c>
      <c r="D19" s="3233">
        <v>41714460</v>
      </c>
      <c r="E19" s="1347">
        <v>51142938</v>
      </c>
      <c r="F19" s="1348">
        <v>223949149</v>
      </c>
    </row>
    <row r="20" spans="1:6" s="1418" customFormat="1">
      <c r="A20" s="2794">
        <v>3</v>
      </c>
      <c r="B20" s="1427" t="s">
        <v>4419</v>
      </c>
      <c r="C20" s="268">
        <v>0</v>
      </c>
      <c r="D20" s="3234">
        <v>0</v>
      </c>
      <c r="E20" s="1428">
        <v>0</v>
      </c>
      <c r="F20" s="1429">
        <v>0</v>
      </c>
    </row>
    <row r="21" spans="1:6">
      <c r="A21" s="1343">
        <v>4</v>
      </c>
      <c r="B21" s="1344" t="s">
        <v>4115</v>
      </c>
      <c r="C21" s="268">
        <v>-24241147</v>
      </c>
      <c r="D21" s="3233">
        <v>-6166764</v>
      </c>
      <c r="E21" s="1349">
        <v>-4059625</v>
      </c>
      <c r="F21" s="1350">
        <v>-45688354</v>
      </c>
    </row>
    <row r="22" spans="1:6">
      <c r="A22" s="1343">
        <v>5</v>
      </c>
      <c r="B22" s="1344" t="s">
        <v>4116</v>
      </c>
      <c r="C22" s="268">
        <v>0</v>
      </c>
      <c r="D22" s="3210">
        <v>0</v>
      </c>
      <c r="E22" s="1349">
        <v>0</v>
      </c>
      <c r="F22" s="1350">
        <v>0</v>
      </c>
    </row>
    <row r="23" spans="1:6">
      <c r="A23" s="1343">
        <v>6</v>
      </c>
      <c r="B23" s="1344" t="s">
        <v>4117</v>
      </c>
      <c r="C23" s="268">
        <v>1307493</v>
      </c>
      <c r="D23" s="3210">
        <v>5342456</v>
      </c>
      <c r="E23" s="1349">
        <v>4248971</v>
      </c>
      <c r="F23" s="1350">
        <v>13108082</v>
      </c>
    </row>
    <row r="24" spans="1:6">
      <c r="A24" s="1343">
        <v>7</v>
      </c>
      <c r="B24" s="1344" t="s">
        <v>4118</v>
      </c>
      <c r="C24" s="268">
        <v>0</v>
      </c>
      <c r="D24" s="3235">
        <v>0</v>
      </c>
      <c r="E24" s="1353">
        <v>0</v>
      </c>
      <c r="F24" s="1354">
        <v>0</v>
      </c>
    </row>
    <row r="25" spans="1:6">
      <c r="A25" s="1343">
        <v>8</v>
      </c>
      <c r="B25" s="1344" t="s">
        <v>5505</v>
      </c>
      <c r="C25" s="268">
        <v>-21348</v>
      </c>
      <c r="D25" s="3236">
        <v>8107</v>
      </c>
      <c r="E25" s="1356">
        <v>5921</v>
      </c>
      <c r="F25" s="1357">
        <v>-4369</v>
      </c>
    </row>
    <row r="26" spans="1:6">
      <c r="A26" s="1343">
        <v>9</v>
      </c>
      <c r="B26" s="1344" t="s">
        <v>5506</v>
      </c>
      <c r="C26" s="268">
        <v>-391</v>
      </c>
      <c r="D26" s="3210">
        <v>-411</v>
      </c>
      <c r="E26" s="1347">
        <v>0</v>
      </c>
      <c r="F26" s="1348">
        <v>-411</v>
      </c>
    </row>
    <row r="27" spans="1:6">
      <c r="A27" s="1343">
        <v>10</v>
      </c>
      <c r="B27" s="1344" t="s">
        <v>5507</v>
      </c>
      <c r="C27" s="268">
        <v>-10375</v>
      </c>
      <c r="D27" s="3210">
        <v>-30392</v>
      </c>
      <c r="E27" s="1349">
        <v>-253600</v>
      </c>
      <c r="F27" s="1350">
        <v>-318368</v>
      </c>
    </row>
    <row r="28" spans="1:6">
      <c r="A28" s="1343">
        <v>11</v>
      </c>
      <c r="B28" s="1344" t="s">
        <v>5508</v>
      </c>
      <c r="C28" s="268">
        <v>2789251</v>
      </c>
      <c r="D28" s="3210">
        <v>8028412</v>
      </c>
      <c r="E28" s="1349">
        <v>10139931</v>
      </c>
      <c r="F28" s="1350">
        <v>25193042</v>
      </c>
    </row>
    <row r="29" spans="1:6">
      <c r="A29" s="1343">
        <v>12</v>
      </c>
      <c r="B29" s="1344"/>
      <c r="C29" s="1345"/>
      <c r="D29" s="1349"/>
      <c r="E29" s="1349"/>
      <c r="F29" s="1350"/>
    </row>
    <row r="30" spans="1:6">
      <c r="A30" s="1343">
        <v>13</v>
      </c>
      <c r="B30" s="1344"/>
      <c r="C30" s="1345"/>
      <c r="D30" s="1349"/>
      <c r="E30" s="1349"/>
      <c r="F30" s="1350"/>
    </row>
    <row r="31" spans="1:6">
      <c r="A31" s="1343">
        <v>14</v>
      </c>
      <c r="B31" s="1344"/>
      <c r="C31" s="1345"/>
      <c r="D31" s="1349"/>
      <c r="E31" s="1349"/>
      <c r="F31" s="1350"/>
    </row>
    <row r="32" spans="1:6">
      <c r="A32" s="1343">
        <v>15</v>
      </c>
      <c r="B32" s="1344"/>
      <c r="C32" s="1345"/>
      <c r="D32" s="1349"/>
      <c r="E32" s="1349"/>
      <c r="F32" s="1350"/>
    </row>
    <row r="33" spans="1:6">
      <c r="A33" s="1343">
        <v>16</v>
      </c>
      <c r="B33" s="1344"/>
      <c r="C33" s="1345"/>
      <c r="D33" s="1349"/>
      <c r="E33" s="1349"/>
      <c r="F33" s="1350"/>
    </row>
    <row r="34" spans="1:6">
      <c r="A34" s="1343">
        <v>17</v>
      </c>
      <c r="B34" s="1344"/>
      <c r="C34" s="1345"/>
      <c r="D34" s="1359"/>
      <c r="E34" s="1359"/>
      <c r="F34" s="1360"/>
    </row>
    <row r="35" spans="1:6">
      <c r="A35" s="1343">
        <v>18</v>
      </c>
      <c r="B35" s="1344"/>
      <c r="C35" s="1345"/>
      <c r="D35" s="1359"/>
      <c r="E35" s="1359"/>
      <c r="F35" s="1360"/>
    </row>
    <row r="36" spans="1:6">
      <c r="A36" s="1343">
        <v>19</v>
      </c>
      <c r="B36" s="1344"/>
      <c r="C36" s="1345"/>
      <c r="D36" s="1349"/>
      <c r="E36" s="1349"/>
      <c r="F36" s="1350"/>
    </row>
    <row r="37" spans="1:6">
      <c r="A37" s="1343">
        <v>20</v>
      </c>
      <c r="B37" s="1344"/>
      <c r="C37" s="1345"/>
      <c r="D37" s="1349"/>
      <c r="E37" s="1349"/>
      <c r="F37" s="1350"/>
    </row>
    <row r="38" spans="1:6">
      <c r="A38" s="1343">
        <v>21</v>
      </c>
      <c r="B38" s="1344"/>
      <c r="C38" s="1345"/>
      <c r="D38" s="1349"/>
      <c r="E38" s="1349"/>
      <c r="F38" s="1350"/>
    </row>
    <row r="39" spans="1:6">
      <c r="A39" s="1343">
        <v>22</v>
      </c>
      <c r="B39" s="1344"/>
      <c r="C39" s="1352"/>
      <c r="D39" s="1359"/>
      <c r="E39" s="1359"/>
      <c r="F39" s="1360"/>
    </row>
    <row r="40" spans="1:6">
      <c r="A40" s="1343">
        <v>23</v>
      </c>
      <c r="B40" s="1344"/>
      <c r="C40" s="1345"/>
      <c r="D40" s="1349"/>
      <c r="E40" s="1349"/>
      <c r="F40" s="1350"/>
    </row>
    <row r="41" spans="1:6">
      <c r="A41" s="1343">
        <v>24</v>
      </c>
      <c r="B41" s="1344"/>
      <c r="C41" s="1345"/>
      <c r="D41" s="1349"/>
      <c r="E41" s="1349"/>
      <c r="F41" s="1350"/>
    </row>
    <row r="42" spans="1:6">
      <c r="A42" s="1343">
        <v>25</v>
      </c>
      <c r="B42" s="1344"/>
      <c r="C42" s="1345"/>
      <c r="D42" s="1359"/>
      <c r="E42" s="1359"/>
      <c r="F42" s="1360"/>
    </row>
    <row r="43" spans="1:6">
      <c r="A43" s="1343">
        <v>26</v>
      </c>
      <c r="B43" s="1344"/>
      <c r="C43" s="1345"/>
      <c r="D43" s="1349"/>
      <c r="E43" s="1349"/>
      <c r="F43" s="1350"/>
    </row>
    <row r="44" spans="1:6">
      <c r="A44" s="1343">
        <v>27</v>
      </c>
      <c r="B44" s="1344"/>
      <c r="C44" s="1345"/>
      <c r="D44" s="1349"/>
      <c r="E44" s="1349"/>
      <c r="F44" s="1350"/>
    </row>
    <row r="45" spans="1:6">
      <c r="A45" s="1343">
        <v>28</v>
      </c>
      <c r="B45" s="1344"/>
      <c r="C45" s="1345"/>
      <c r="D45" s="1349"/>
      <c r="E45" s="1349"/>
      <c r="F45" s="1350"/>
    </row>
    <row r="46" spans="1:6">
      <c r="A46" s="1343">
        <v>29</v>
      </c>
      <c r="B46" s="1344"/>
      <c r="C46" s="1345"/>
      <c r="D46" s="1349"/>
      <c r="E46" s="1349"/>
      <c r="F46" s="1350"/>
    </row>
    <row r="47" spans="1:6">
      <c r="A47" s="1343">
        <v>30</v>
      </c>
      <c r="B47" s="1344"/>
      <c r="C47" s="1345"/>
      <c r="D47" s="1349"/>
      <c r="E47" s="1349"/>
      <c r="F47" s="1350"/>
    </row>
    <row r="48" spans="1:6">
      <c r="A48" s="1343">
        <v>31</v>
      </c>
      <c r="B48" s="1344"/>
      <c r="C48" s="1345"/>
      <c r="D48" s="1349"/>
      <c r="E48" s="1349"/>
      <c r="F48" s="1350"/>
    </row>
    <row r="49" spans="1:6">
      <c r="A49" s="1343">
        <v>32</v>
      </c>
      <c r="B49" s="1344"/>
      <c r="C49" s="1345"/>
      <c r="D49" s="1349"/>
      <c r="E49" s="1349"/>
      <c r="F49" s="1350"/>
    </row>
    <row r="50" spans="1:6">
      <c r="A50" s="1343">
        <v>33</v>
      </c>
      <c r="B50" s="1344"/>
      <c r="C50" s="1345"/>
      <c r="D50" s="1349"/>
      <c r="E50" s="1349"/>
      <c r="F50" s="1350"/>
    </row>
    <row r="51" spans="1:6">
      <c r="A51" s="1343">
        <v>34</v>
      </c>
      <c r="B51" s="1344"/>
      <c r="C51" s="1345"/>
      <c r="D51" s="1359"/>
      <c r="E51" s="1359"/>
      <c r="F51" s="1360"/>
    </row>
    <row r="52" spans="1:6">
      <c r="A52" s="1343">
        <v>35</v>
      </c>
      <c r="B52" s="1344"/>
      <c r="C52" s="1345"/>
      <c r="D52" s="1349"/>
      <c r="E52" s="1349"/>
      <c r="F52" s="1350"/>
    </row>
    <row r="53" spans="1:6">
      <c r="A53" s="1343">
        <v>36</v>
      </c>
      <c r="B53" s="1344"/>
      <c r="C53" s="1345"/>
      <c r="D53" s="1349"/>
      <c r="E53" s="1349"/>
      <c r="F53" s="1350"/>
    </row>
    <row r="54" spans="1:6">
      <c r="A54" s="1343">
        <v>37</v>
      </c>
      <c r="B54" s="1344"/>
      <c r="C54" s="1345"/>
      <c r="D54" s="1349"/>
      <c r="E54" s="1349"/>
      <c r="F54" s="1350"/>
    </row>
    <row r="55" spans="1:6">
      <c r="A55" s="1343">
        <v>38</v>
      </c>
      <c r="B55" s="1344"/>
      <c r="C55" s="1345"/>
      <c r="D55" s="1349"/>
      <c r="E55" s="1349"/>
      <c r="F55" s="1350"/>
    </row>
    <row r="56" spans="1:6">
      <c r="A56" s="1343">
        <v>39</v>
      </c>
      <c r="B56" s="1344"/>
      <c r="C56" s="1345"/>
      <c r="D56" s="1349"/>
      <c r="E56" s="1349"/>
      <c r="F56" s="1350"/>
    </row>
    <row r="57" spans="1:6">
      <c r="A57" s="1343">
        <v>40</v>
      </c>
      <c r="B57" s="1344"/>
      <c r="C57" s="1345"/>
      <c r="D57" s="1349"/>
      <c r="E57" s="1349"/>
      <c r="F57" s="1350"/>
    </row>
    <row r="58" spans="1:6">
      <c r="A58" s="1343">
        <v>41</v>
      </c>
      <c r="B58" s="1344"/>
      <c r="C58" s="1345"/>
      <c r="D58" s="1349"/>
      <c r="E58" s="1349"/>
      <c r="F58" s="1350"/>
    </row>
    <row r="59" spans="1:6">
      <c r="A59" s="1343">
        <v>42</v>
      </c>
      <c r="B59" s="1344"/>
      <c r="C59" s="1345"/>
      <c r="D59" s="1349"/>
      <c r="E59" s="1349"/>
      <c r="F59" s="1350"/>
    </row>
    <row r="60" spans="1:6">
      <c r="A60" s="1343">
        <v>43</v>
      </c>
      <c r="B60" s="1344"/>
      <c r="C60" s="1345"/>
      <c r="D60" s="1349"/>
      <c r="E60" s="1349"/>
      <c r="F60" s="1350"/>
    </row>
    <row r="61" spans="1:6">
      <c r="A61" s="1343">
        <v>44</v>
      </c>
      <c r="B61" s="1344"/>
      <c r="C61" s="1345"/>
      <c r="D61" s="1349"/>
      <c r="E61" s="1349"/>
      <c r="F61" s="1350"/>
    </row>
    <row r="62" spans="1:6">
      <c r="A62" s="1343">
        <v>45</v>
      </c>
      <c r="B62" s="1344"/>
      <c r="C62" s="1345"/>
      <c r="D62" s="1349"/>
      <c r="E62" s="1349"/>
      <c r="F62" s="1350"/>
    </row>
    <row r="63" spans="1:6">
      <c r="A63" s="1343">
        <v>46</v>
      </c>
      <c r="B63" s="1344"/>
      <c r="C63" s="1345"/>
      <c r="D63" s="1349"/>
      <c r="E63" s="1349"/>
      <c r="F63" s="1350"/>
    </row>
    <row r="64" spans="1:6" ht="15.75" thickBot="1">
      <c r="A64" s="1365">
        <v>47</v>
      </c>
      <c r="B64" s="1366" t="s">
        <v>172</v>
      </c>
      <c r="C64" s="1368">
        <f>SUM(C18:C63)</f>
        <v>56272836</v>
      </c>
      <c r="D64" s="1368">
        <f>SUM(D18:D63)</f>
        <v>48895868</v>
      </c>
      <c r="E64" s="1368">
        <f>SUM(E18:E63)</f>
        <v>61224536</v>
      </c>
      <c r="F64" s="1367">
        <f>SUM(F18:F63)</f>
        <v>216238771</v>
      </c>
    </row>
    <row r="65" spans="1:6" ht="15.75" thickTop="1">
      <c r="A65" s="831"/>
      <c r="B65" s="831"/>
      <c r="C65" s="831"/>
      <c r="D65" s="991"/>
      <c r="E65" s="991"/>
      <c r="F65" s="991"/>
    </row>
    <row r="66" spans="1:6">
      <c r="A66" s="1500" t="s">
        <v>4674</v>
      </c>
      <c r="B66" s="1500"/>
      <c r="C66" s="17"/>
      <c r="D66" s="17"/>
      <c r="E66" s="17"/>
      <c r="F66" s="17"/>
    </row>
    <row r="67" spans="1:6">
      <c r="A67" s="69" t="s">
        <v>4119</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56"/>
  <sheetViews>
    <sheetView zoomScale="70" zoomScaleNormal="70" zoomScaleSheetLayoutView="80" workbookViewId="0">
      <selection activeCell="B33" sqref="B33:B44"/>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56"/>
    </row>
    <row r="2" spans="1:9" ht="15.75" thickTop="1">
      <c r="A2" s="1318" t="s">
        <v>3289</v>
      </c>
      <c r="B2" s="1320"/>
      <c r="C2" s="1320"/>
      <c r="D2" s="1319"/>
      <c r="E2" s="1320" t="s">
        <v>3290</v>
      </c>
      <c r="F2" s="1320"/>
      <c r="G2" s="1434" t="s">
        <v>1801</v>
      </c>
      <c r="H2" s="3489" t="s">
        <v>4120</v>
      </c>
      <c r="I2" s="3490"/>
    </row>
    <row r="3" spans="1:9">
      <c r="A3" s="72" t="str">
        <f>'Data Sheet'!$C$25</f>
        <v xml:space="preserve">New York State Electric &amp; Gas Corporation </v>
      </c>
      <c r="B3" s="831"/>
      <c r="C3" s="831"/>
      <c r="D3" s="81"/>
      <c r="E3" s="831" t="s">
        <v>3291</v>
      </c>
      <c r="F3" s="831"/>
      <c r="G3" s="701" t="s">
        <v>3309</v>
      </c>
      <c r="H3" s="3491"/>
      <c r="I3" s="3492"/>
    </row>
    <row r="4" spans="1:9">
      <c r="A4" s="1326" t="s">
        <v>3292</v>
      </c>
      <c r="B4" s="831"/>
      <c r="C4" s="831"/>
      <c r="D4" s="81"/>
      <c r="E4" s="831" t="s">
        <v>3293</v>
      </c>
      <c r="F4" s="831"/>
      <c r="G4" s="696" t="s">
        <v>1788</v>
      </c>
      <c r="H4" s="3493">
        <v>43100</v>
      </c>
      <c r="I4" s="3494"/>
    </row>
    <row r="5" spans="1:9">
      <c r="A5" s="1328" t="s">
        <v>4121</v>
      </c>
      <c r="B5" s="1435"/>
      <c r="C5" s="1435"/>
      <c r="D5" s="1435"/>
      <c r="E5" s="231"/>
      <c r="F5" s="231"/>
      <c r="G5" s="231"/>
      <c r="H5" s="231"/>
      <c r="I5" s="1329"/>
    </row>
    <row r="6" spans="1:9">
      <c r="A6" s="1436" t="s">
        <v>4146</v>
      </c>
      <c r="B6" s="910"/>
      <c r="C6" s="910"/>
      <c r="D6" s="910"/>
      <c r="E6" s="990"/>
      <c r="F6" s="990"/>
      <c r="G6" s="990"/>
      <c r="H6" s="990"/>
      <c r="I6" s="1437"/>
    </row>
    <row r="7" spans="1:9">
      <c r="A7" s="1438" t="s">
        <v>4147</v>
      </c>
      <c r="B7" s="837"/>
      <c r="C7" s="910"/>
      <c r="D7" s="990"/>
      <c r="E7" s="990"/>
      <c r="F7" s="990"/>
      <c r="G7" s="990"/>
      <c r="H7" s="990"/>
      <c r="I7" s="1437"/>
    </row>
    <row r="8" spans="1:9">
      <c r="A8" s="1438"/>
      <c r="B8" s="837"/>
      <c r="C8" s="910"/>
      <c r="D8" s="990"/>
      <c r="E8" s="990"/>
      <c r="F8" s="990"/>
      <c r="G8" s="990"/>
      <c r="H8" s="990"/>
      <c r="I8" s="1437"/>
    </row>
    <row r="9" spans="1:9">
      <c r="A9" s="1438" t="s">
        <v>4122</v>
      </c>
      <c r="B9" s="990"/>
      <c r="C9" s="990"/>
      <c r="D9" s="990"/>
      <c r="E9" s="990"/>
      <c r="F9" s="990"/>
      <c r="G9" s="990"/>
      <c r="H9" s="990"/>
      <c r="I9" s="1437"/>
    </row>
    <row r="10" spans="1:9">
      <c r="A10" s="1439"/>
      <c r="B10" s="990"/>
      <c r="C10" s="990"/>
      <c r="D10" s="990"/>
      <c r="E10" s="990"/>
      <c r="F10" s="990"/>
      <c r="G10" s="990"/>
      <c r="H10" s="990"/>
      <c r="I10" s="1437"/>
    </row>
    <row r="11" spans="1:9">
      <c r="A11" s="1333" t="s">
        <v>4123</v>
      </c>
      <c r="B11" s="1334"/>
      <c r="C11" s="1334"/>
      <c r="D11" s="1334"/>
      <c r="E11" s="1334"/>
      <c r="F11" s="831"/>
      <c r="G11" s="831"/>
      <c r="H11" s="831"/>
      <c r="I11" s="1325"/>
    </row>
    <row r="12" spans="1:9">
      <c r="A12" s="1333"/>
      <c r="B12" s="1334"/>
      <c r="C12" s="1334"/>
      <c r="D12" s="1334"/>
      <c r="E12" s="1334"/>
      <c r="F12" s="831"/>
      <c r="G12" s="831"/>
      <c r="H12" s="831"/>
      <c r="I12" s="1325"/>
    </row>
    <row r="13" spans="1:9">
      <c r="A13" s="1333" t="s">
        <v>4124</v>
      </c>
      <c r="B13" s="1334"/>
      <c r="C13" s="1334"/>
      <c r="D13" s="1334"/>
      <c r="E13" s="1334"/>
      <c r="F13" s="1334"/>
      <c r="G13" s="1334"/>
      <c r="H13" s="1334"/>
      <c r="I13" s="1335"/>
    </row>
    <row r="14" spans="1:9">
      <c r="A14" s="1333"/>
      <c r="B14" s="1334"/>
      <c r="C14" s="1334"/>
      <c r="D14" s="1334"/>
      <c r="E14" s="1334"/>
      <c r="F14" s="1334"/>
      <c r="G14" s="1334"/>
      <c r="H14" s="1334"/>
      <c r="I14" s="1335"/>
    </row>
    <row r="15" spans="1:9">
      <c r="A15" s="1333" t="s">
        <v>4125</v>
      </c>
      <c r="B15" s="1334"/>
      <c r="C15" s="1334"/>
      <c r="D15" s="1334"/>
      <c r="E15" s="1334"/>
      <c r="F15" s="1334"/>
      <c r="G15" s="1334"/>
      <c r="H15" s="1334"/>
      <c r="I15" s="1335"/>
    </row>
    <row r="16" spans="1:9">
      <c r="A16" s="1333"/>
      <c r="B16" s="1334"/>
      <c r="C16" s="1334"/>
      <c r="D16" s="1334"/>
      <c r="E16" s="1334"/>
      <c r="F16" s="1334"/>
      <c r="G16" s="1334"/>
      <c r="H16" s="1334"/>
      <c r="I16" s="1335"/>
    </row>
    <row r="17" spans="1:9">
      <c r="A17" s="1333" t="s">
        <v>4126</v>
      </c>
      <c r="B17" s="1334"/>
      <c r="C17" s="1334"/>
      <c r="D17" s="1334"/>
      <c r="E17" s="1334"/>
      <c r="F17" s="1334"/>
      <c r="G17" s="1334"/>
      <c r="H17" s="1334"/>
      <c r="I17" s="1335"/>
    </row>
    <row r="18" spans="1:9">
      <c r="A18" s="1333"/>
      <c r="B18" s="1334"/>
      <c r="C18" s="1334"/>
      <c r="D18" s="1334"/>
      <c r="E18" s="1334"/>
      <c r="F18" s="1334"/>
      <c r="G18" s="1334"/>
      <c r="H18" s="1334"/>
      <c r="I18" s="1335"/>
    </row>
    <row r="19" spans="1:9">
      <c r="A19" s="1333" t="s">
        <v>4127</v>
      </c>
      <c r="B19" s="1334"/>
      <c r="C19" s="1334"/>
      <c r="D19" s="1334"/>
      <c r="E19" s="1334"/>
      <c r="F19" s="1334"/>
      <c r="G19" s="1334"/>
      <c r="H19" s="1334"/>
      <c r="I19" s="1335"/>
    </row>
    <row r="20" spans="1:9">
      <c r="A20" s="1333"/>
      <c r="B20" s="1334"/>
      <c r="C20" s="1334"/>
      <c r="D20" s="1334"/>
      <c r="E20" s="1334"/>
      <c r="F20" s="1334"/>
      <c r="G20" s="1334"/>
      <c r="H20" s="1334"/>
      <c r="I20" s="1335"/>
    </row>
    <row r="21" spans="1:9">
      <c r="A21" s="1333" t="s">
        <v>4128</v>
      </c>
      <c r="B21" s="1334"/>
      <c r="C21" s="1334"/>
      <c r="D21" s="1334"/>
      <c r="E21" s="1334"/>
      <c r="F21" s="1334"/>
      <c r="G21" s="1334"/>
      <c r="H21" s="1334"/>
      <c r="I21" s="1335"/>
    </row>
    <row r="22" spans="1:9">
      <c r="A22" s="1333" t="s">
        <v>4129</v>
      </c>
      <c r="B22" s="1334"/>
      <c r="C22" s="1334"/>
      <c r="D22" s="1334"/>
      <c r="E22" s="1334"/>
      <c r="F22" s="1334"/>
      <c r="G22" s="1334"/>
      <c r="H22" s="1334"/>
      <c r="I22" s="1335"/>
    </row>
    <row r="23" spans="1:9">
      <c r="A23" s="1333"/>
      <c r="B23" s="1334"/>
      <c r="C23" s="1334"/>
      <c r="D23" s="1334"/>
      <c r="E23" s="1334"/>
      <c r="F23" s="1334"/>
      <c r="G23" s="1334"/>
      <c r="H23" s="1334"/>
      <c r="I23" s="1335"/>
    </row>
    <row r="24" spans="1:9">
      <c r="A24" s="1333"/>
      <c r="B24" s="1334"/>
      <c r="C24" s="1334"/>
      <c r="D24" s="1334"/>
      <c r="E24" s="1334"/>
      <c r="F24" s="1334"/>
      <c r="G24" s="1334"/>
      <c r="H24" s="1334"/>
      <c r="I24" s="1335"/>
    </row>
    <row r="25" spans="1:9">
      <c r="A25" s="1333"/>
      <c r="B25" s="1334"/>
      <c r="C25" s="1334"/>
      <c r="D25" s="1334"/>
      <c r="E25" s="1334"/>
      <c r="F25" s="1334"/>
      <c r="G25" s="1334"/>
      <c r="H25" s="1334"/>
      <c r="I25" s="1335"/>
    </row>
    <row r="26" spans="1:9">
      <c r="A26" s="1330"/>
      <c r="B26" s="1331"/>
      <c r="C26" s="1331"/>
      <c r="D26" s="1331"/>
      <c r="E26" s="1331"/>
      <c r="F26" s="1331"/>
      <c r="G26" s="1331"/>
      <c r="H26" s="1331"/>
      <c r="I26" s="1332"/>
    </row>
    <row r="27" spans="1:9">
      <c r="A27" s="1440"/>
      <c r="B27" s="1441"/>
      <c r="C27" s="3495" t="s">
        <v>4130</v>
      </c>
      <c r="D27" s="3496"/>
      <c r="E27" s="3497"/>
      <c r="F27" s="3495" t="s">
        <v>4131</v>
      </c>
      <c r="G27" s="3496"/>
      <c r="H27" s="3496"/>
      <c r="I27" s="3498"/>
    </row>
    <row r="28" spans="1:9">
      <c r="A28" s="1442"/>
      <c r="B28" s="1443"/>
      <c r="C28" s="3499" t="s">
        <v>4132</v>
      </c>
      <c r="D28" s="3500"/>
      <c r="E28" s="3501"/>
      <c r="F28" s="3495" t="s">
        <v>4132</v>
      </c>
      <c r="G28" s="3496"/>
      <c r="H28" s="3496"/>
      <c r="I28" s="3498"/>
    </row>
    <row r="29" spans="1:9" ht="20.85" customHeight="1">
      <c r="A29" s="1336"/>
      <c r="B29" s="666"/>
      <c r="C29" s="649"/>
      <c r="D29" s="540" t="s">
        <v>4133</v>
      </c>
      <c r="E29" s="1444"/>
      <c r="F29" s="1377"/>
      <c r="G29" s="1377" t="s">
        <v>4133</v>
      </c>
      <c r="H29" s="3502"/>
      <c r="I29" s="3503"/>
    </row>
    <row r="30" spans="1:9">
      <c r="A30" s="1340"/>
      <c r="B30" s="1422" t="s">
        <v>4134</v>
      </c>
      <c r="C30" s="650" t="s">
        <v>4135</v>
      </c>
      <c r="D30" s="292" t="s">
        <v>4136</v>
      </c>
      <c r="E30" s="1422" t="s">
        <v>4137</v>
      </c>
      <c r="F30" s="1351" t="s">
        <v>4135</v>
      </c>
      <c r="G30" s="1351" t="s">
        <v>4136</v>
      </c>
      <c r="H30" s="3504" t="s">
        <v>4137</v>
      </c>
      <c r="I30" s="3505"/>
    </row>
    <row r="31" spans="1:9">
      <c r="A31" s="1340" t="s">
        <v>1728</v>
      </c>
      <c r="B31" s="1422"/>
      <c r="C31" s="650"/>
      <c r="D31" s="292"/>
      <c r="E31" s="1422"/>
      <c r="F31" s="1351"/>
      <c r="G31" s="1351"/>
      <c r="H31" s="3504"/>
      <c r="I31" s="3505"/>
    </row>
    <row r="32" spans="1:9">
      <c r="A32" s="1342" t="s">
        <v>1731</v>
      </c>
      <c r="B32" s="1445" t="s">
        <v>3021</v>
      </c>
      <c r="C32" s="1351" t="s">
        <v>3022</v>
      </c>
      <c r="D32" s="1351" t="s">
        <v>3023</v>
      </c>
      <c r="E32" s="1351" t="s">
        <v>3024</v>
      </c>
      <c r="F32" s="1351" t="s">
        <v>2346</v>
      </c>
      <c r="G32" s="1351" t="s">
        <v>2347</v>
      </c>
      <c r="H32" s="3506" t="s">
        <v>2348</v>
      </c>
      <c r="I32" s="3507"/>
    </row>
    <row r="33" spans="1:9">
      <c r="A33" s="1343">
        <v>1</v>
      </c>
      <c r="B33" s="1446" t="s">
        <v>4138</v>
      </c>
      <c r="C33" s="1447">
        <v>0</v>
      </c>
      <c r="D33" s="3027" t="s">
        <v>5509</v>
      </c>
      <c r="E33" s="3210">
        <v>2766398</v>
      </c>
      <c r="F33" s="3211">
        <v>0</v>
      </c>
      <c r="G33" s="3211"/>
      <c r="H33" s="3508"/>
      <c r="I33" s="3509"/>
    </row>
    <row r="34" spans="1:9">
      <c r="A34" s="1343">
        <v>2</v>
      </c>
      <c r="B34" s="1446" t="s">
        <v>4139</v>
      </c>
      <c r="C34" s="1447">
        <v>0</v>
      </c>
      <c r="D34" s="3027" t="s">
        <v>5509</v>
      </c>
      <c r="E34" s="3210">
        <v>2710947</v>
      </c>
      <c r="F34" s="3211">
        <v>0</v>
      </c>
      <c r="G34" s="3211"/>
      <c r="H34" s="3487"/>
      <c r="I34" s="3488"/>
    </row>
    <row r="35" spans="1:9">
      <c r="A35" s="1343">
        <v>3</v>
      </c>
      <c r="B35" s="1446" t="s">
        <v>4140</v>
      </c>
      <c r="C35" s="1447">
        <v>0</v>
      </c>
      <c r="D35" s="3027" t="s">
        <v>5509</v>
      </c>
      <c r="E35" s="3210">
        <v>1216350</v>
      </c>
      <c r="F35" s="3211">
        <v>0</v>
      </c>
      <c r="G35" s="3211"/>
      <c r="H35" s="3487"/>
      <c r="I35" s="3488"/>
    </row>
    <row r="36" spans="1:9">
      <c r="A36" s="1343">
        <v>4</v>
      </c>
      <c r="B36" s="1446" t="s">
        <v>4141</v>
      </c>
      <c r="C36" s="1447">
        <v>0</v>
      </c>
      <c r="D36" s="3027" t="s">
        <v>5509</v>
      </c>
      <c r="E36" s="3212">
        <v>0</v>
      </c>
      <c r="F36" s="3211">
        <v>0</v>
      </c>
      <c r="G36" s="3211"/>
      <c r="H36" s="3487"/>
      <c r="I36" s="3488"/>
    </row>
    <row r="37" spans="1:9">
      <c r="A37" s="1343">
        <v>5</v>
      </c>
      <c r="B37" s="1446" t="s">
        <v>4142</v>
      </c>
      <c r="C37" s="1447">
        <v>0</v>
      </c>
      <c r="D37" s="3027" t="s">
        <v>5509</v>
      </c>
      <c r="E37" s="3212">
        <v>4381033</v>
      </c>
      <c r="F37" s="3211">
        <v>49567</v>
      </c>
      <c r="G37" s="3213" t="s">
        <v>5509</v>
      </c>
      <c r="H37" s="3487">
        <v>194883</v>
      </c>
      <c r="I37" s="3488"/>
    </row>
    <row r="38" spans="1:9">
      <c r="A38" s="1343">
        <v>6</v>
      </c>
      <c r="B38" s="1446" t="s">
        <v>4143</v>
      </c>
      <c r="C38" s="1447">
        <v>0</v>
      </c>
      <c r="D38" s="3027" t="s">
        <v>5509</v>
      </c>
      <c r="E38" s="3212">
        <v>0</v>
      </c>
      <c r="F38" s="3211">
        <v>0</v>
      </c>
      <c r="G38" s="3211"/>
      <c r="H38" s="3487"/>
      <c r="I38" s="3488"/>
    </row>
    <row r="39" spans="1:9">
      <c r="A39" s="1343">
        <v>7</v>
      </c>
      <c r="B39" s="1446" t="s">
        <v>2330</v>
      </c>
      <c r="C39" s="1447">
        <v>0</v>
      </c>
      <c r="D39" s="3027" t="s">
        <v>5509</v>
      </c>
      <c r="E39" s="3212">
        <v>209821</v>
      </c>
      <c r="F39" s="3211"/>
      <c r="G39" s="3211"/>
      <c r="H39" s="3512"/>
      <c r="I39" s="3513"/>
    </row>
    <row r="40" spans="1:9">
      <c r="A40" s="1343">
        <v>8</v>
      </c>
      <c r="B40" s="1446" t="s">
        <v>4144</v>
      </c>
      <c r="C40" s="1447">
        <f>SUM(C33:C39)</f>
        <v>0</v>
      </c>
      <c r="D40" s="1447">
        <f>SUM(D33:D39)</f>
        <v>0</v>
      </c>
      <c r="E40" s="3211">
        <f>SUM(E33:E39)</f>
        <v>11284549</v>
      </c>
      <c r="F40" s="3211">
        <f>SUM(F33:F39)</f>
        <v>49567</v>
      </c>
      <c r="G40" s="3211">
        <f>SUM(G33:G39)</f>
        <v>0</v>
      </c>
      <c r="H40" s="3487">
        <v>194883</v>
      </c>
      <c r="I40" s="3488"/>
    </row>
    <row r="41" spans="1:9">
      <c r="A41" s="1449"/>
      <c r="B41" s="1432"/>
      <c r="C41" s="1450"/>
      <c r="D41" s="1451"/>
      <c r="E41" s="1452"/>
      <c r="F41" s="1450"/>
      <c r="G41" s="1450"/>
      <c r="H41" s="3514"/>
      <c r="I41" s="3515"/>
    </row>
    <row r="42" spans="1:9">
      <c r="A42" s="1453"/>
      <c r="B42" s="1454"/>
      <c r="C42" s="1417"/>
      <c r="D42" s="1455"/>
      <c r="E42" s="1456"/>
      <c r="F42" s="1417"/>
      <c r="G42" s="1417"/>
      <c r="H42" s="3510"/>
      <c r="I42" s="3511"/>
    </row>
    <row r="43" spans="1:9">
      <c r="A43" s="1453"/>
      <c r="B43" s="1454"/>
      <c r="C43" s="1417"/>
      <c r="D43" s="1455"/>
      <c r="E43" s="1456"/>
      <c r="F43" s="1417"/>
      <c r="G43" s="1417"/>
      <c r="H43" s="3510"/>
      <c r="I43" s="3511"/>
    </row>
    <row r="44" spans="1:9">
      <c r="A44" s="1453"/>
      <c r="B44" s="1454"/>
      <c r="C44" s="1417"/>
      <c r="D44" s="1455"/>
      <c r="E44" s="1456"/>
      <c r="F44" s="1417"/>
      <c r="G44" s="1417"/>
      <c r="H44" s="3510"/>
      <c r="I44" s="3511"/>
    </row>
    <row r="45" spans="1:9">
      <c r="A45" s="1453"/>
      <c r="B45" s="1454"/>
      <c r="C45" s="1417"/>
      <c r="D45" s="1455"/>
      <c r="E45" s="1456"/>
      <c r="F45" s="1417"/>
      <c r="G45" s="1417"/>
      <c r="H45" s="3510"/>
      <c r="I45" s="3511"/>
    </row>
    <row r="46" spans="1:9">
      <c r="A46" s="1453"/>
      <c r="B46" s="1454"/>
      <c r="C46" s="1417"/>
      <c r="D46" s="1455"/>
      <c r="E46" s="1456"/>
      <c r="F46" s="1417"/>
      <c r="G46" s="1417"/>
      <c r="H46" s="3510"/>
      <c r="I46" s="3511"/>
    </row>
    <row r="47" spans="1:9">
      <c r="A47" s="1453"/>
      <c r="B47" s="1454"/>
      <c r="C47" s="1417"/>
      <c r="D47" s="1455"/>
      <c r="E47" s="1456"/>
      <c r="F47" s="1417"/>
      <c r="G47" s="1417"/>
      <c r="H47" s="3510"/>
      <c r="I47" s="3511"/>
    </row>
    <row r="48" spans="1:9">
      <c r="A48" s="1453"/>
      <c r="B48" s="1454"/>
      <c r="C48" s="1417"/>
      <c r="D48" s="1455"/>
      <c r="E48" s="1456"/>
      <c r="F48" s="1417"/>
      <c r="G48" s="1417"/>
      <c r="H48" s="3510"/>
      <c r="I48" s="3511"/>
    </row>
    <row r="49" spans="1:9" ht="15.75" customHeight="1">
      <c r="A49" s="1453"/>
      <c r="B49" s="1454"/>
      <c r="C49" s="1417"/>
      <c r="D49" s="1455"/>
      <c r="E49" s="1456"/>
      <c r="F49" s="1417"/>
      <c r="G49" s="1417"/>
      <c r="H49" s="3510"/>
      <c r="I49" s="3505"/>
    </row>
    <row r="50" spans="1:9" ht="15.75" customHeight="1">
      <c r="A50" s="1453"/>
      <c r="B50" s="1454"/>
      <c r="C50" s="1417"/>
      <c r="D50" s="1455"/>
      <c r="E50" s="1456"/>
      <c r="F50" s="1417"/>
      <c r="G50" s="1417"/>
      <c r="H50" s="3510"/>
      <c r="I50" s="3505"/>
    </row>
    <row r="51" spans="1:9" ht="15.75" customHeight="1">
      <c r="A51" s="1453"/>
      <c r="B51" s="1454"/>
      <c r="C51" s="1417"/>
      <c r="D51" s="1455"/>
      <c r="E51" s="1456"/>
      <c r="F51" s="831"/>
      <c r="G51" s="831"/>
      <c r="H51" s="3510"/>
      <c r="I51" s="3505"/>
    </row>
    <row r="52" spans="1:9" ht="15.75" customHeight="1">
      <c r="A52" s="1453"/>
      <c r="B52" s="1454"/>
      <c r="C52" s="1417"/>
      <c r="D52" s="1455"/>
      <c r="E52" s="1456"/>
      <c r="F52" s="831"/>
      <c r="G52" s="831"/>
      <c r="H52" s="3510"/>
      <c r="I52" s="3505"/>
    </row>
    <row r="53" spans="1:9" ht="15.75" customHeight="1" thickBot="1">
      <c r="A53" s="1457"/>
      <c r="B53" s="1458"/>
      <c r="C53" s="1458"/>
      <c r="D53" s="1458"/>
      <c r="E53" s="1459"/>
      <c r="F53" s="1459"/>
      <c r="G53" s="1459"/>
      <c r="H53" s="3516"/>
      <c r="I53" s="3517"/>
    </row>
    <row r="54" spans="1:9" ht="15.75" thickTop="1">
      <c r="A54" s="831"/>
      <c r="B54" s="831"/>
      <c r="C54" s="831"/>
      <c r="D54" s="831"/>
      <c r="E54" s="831"/>
      <c r="F54" s="831"/>
      <c r="G54" s="831"/>
      <c r="H54" s="831"/>
      <c r="I54" s="991"/>
    </row>
    <row r="55" spans="1:9">
      <c r="A55" s="17" t="s">
        <v>4674</v>
      </c>
      <c r="B55" s="17"/>
      <c r="C55" s="17"/>
      <c r="D55" s="17"/>
      <c r="E55" s="17"/>
      <c r="F55" s="17"/>
      <c r="G55" s="17"/>
      <c r="H55" s="17"/>
      <c r="I55" s="17"/>
    </row>
    <row r="56" spans="1:9">
      <c r="A56" s="69" t="s">
        <v>4145</v>
      </c>
      <c r="B56" s="69"/>
      <c r="C56" s="69"/>
      <c r="D56" s="69"/>
      <c r="E56" s="69"/>
      <c r="F56" s="69"/>
      <c r="G56" s="69"/>
      <c r="H56" s="69"/>
      <c r="I56" s="69"/>
    </row>
  </sheetData>
  <mergeCells count="32">
    <mergeCell ref="H53:I53"/>
    <mergeCell ref="H47:I47"/>
    <mergeCell ref="H48:I48"/>
    <mergeCell ref="H49:I49"/>
    <mergeCell ref="H50:I50"/>
    <mergeCell ref="H51:I51"/>
    <mergeCell ref="H52:I52"/>
    <mergeCell ref="H46:I46"/>
    <mergeCell ref="H35:I35"/>
    <mergeCell ref="H36:I36"/>
    <mergeCell ref="H37:I37"/>
    <mergeCell ref="H38:I38"/>
    <mergeCell ref="H39:I39"/>
    <mergeCell ref="H40:I40"/>
    <mergeCell ref="H41:I41"/>
    <mergeCell ref="H42:I42"/>
    <mergeCell ref="H43:I43"/>
    <mergeCell ref="H44:I44"/>
    <mergeCell ref="H45:I45"/>
    <mergeCell ref="H34:I34"/>
    <mergeCell ref="H2:I2"/>
    <mergeCell ref="H3:I3"/>
    <mergeCell ref="H4:I4"/>
    <mergeCell ref="C27:E27"/>
    <mergeCell ref="F27:I27"/>
    <mergeCell ref="C28:E28"/>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L45"/>
  <sheetViews>
    <sheetView topLeftCell="A4" zoomScaleNormal="100" zoomScaleSheetLayoutView="80" workbookViewId="0">
      <selection activeCell="E24" sqref="E22:E24"/>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6"/>
    </row>
    <row r="2" spans="1:12" ht="15.75" thickTop="1">
      <c r="A2" s="1318" t="s">
        <v>3289</v>
      </c>
      <c r="B2" s="1320"/>
      <c r="C2" s="1320"/>
      <c r="D2" s="1320"/>
      <c r="E2" s="1319"/>
      <c r="F2" s="1320" t="s">
        <v>3290</v>
      </c>
      <c r="G2" s="1320"/>
      <c r="H2" s="1320"/>
      <c r="I2" s="3520" t="s">
        <v>1801</v>
      </c>
      <c r="J2" s="3521"/>
      <c r="K2" s="3520" t="s">
        <v>4120</v>
      </c>
      <c r="L2" s="3522"/>
    </row>
    <row r="3" spans="1:12">
      <c r="A3" s="72" t="str">
        <f>'Data Sheet'!$C$25</f>
        <v xml:space="preserve">New York State Electric &amp; Gas Corporation </v>
      </c>
      <c r="B3" s="831"/>
      <c r="C3" s="831"/>
      <c r="D3" s="831"/>
      <c r="E3" s="81"/>
      <c r="F3" s="831" t="s">
        <v>3291</v>
      </c>
      <c r="G3" s="831"/>
      <c r="H3" s="831"/>
      <c r="I3" s="3491" t="s">
        <v>3309</v>
      </c>
      <c r="J3" s="3347"/>
      <c r="K3" s="3491"/>
      <c r="L3" s="3523"/>
    </row>
    <row r="4" spans="1:12">
      <c r="A4" s="1326" t="s">
        <v>3292</v>
      </c>
      <c r="B4" s="831"/>
      <c r="C4" s="831"/>
      <c r="D4" s="831"/>
      <c r="E4" s="81"/>
      <c r="F4" s="831" t="s">
        <v>3293</v>
      </c>
      <c r="G4" s="831"/>
      <c r="H4" s="831"/>
      <c r="I4" s="696" t="s">
        <v>1788</v>
      </c>
      <c r="J4" s="703"/>
      <c r="K4" s="3208">
        <v>43100</v>
      </c>
      <c r="L4" s="1327"/>
    </row>
    <row r="5" spans="1:12">
      <c r="A5" s="1328" t="s">
        <v>4148</v>
      </c>
      <c r="B5" s="1435"/>
      <c r="C5" s="1435"/>
      <c r="D5" s="1435"/>
      <c r="E5" s="231"/>
      <c r="F5" s="231"/>
      <c r="G5" s="231"/>
      <c r="H5" s="231"/>
      <c r="I5" s="231"/>
      <c r="J5" s="231"/>
      <c r="K5" s="231"/>
      <c r="L5" s="1329"/>
    </row>
    <row r="6" spans="1:12">
      <c r="A6" s="1333" t="s">
        <v>4149</v>
      </c>
      <c r="B6" s="1334"/>
      <c r="C6" s="1334"/>
      <c r="D6" s="1334"/>
      <c r="E6" s="1334"/>
      <c r="F6" s="831"/>
      <c r="G6" s="831"/>
      <c r="H6" s="831"/>
      <c r="I6" s="831"/>
      <c r="J6" s="831"/>
      <c r="K6" s="88"/>
      <c r="L6" s="1325"/>
    </row>
    <row r="7" spans="1:12">
      <c r="A7" s="1333" t="s">
        <v>4150</v>
      </c>
      <c r="B7" s="1334"/>
      <c r="C7" s="1334"/>
      <c r="D7" s="1334"/>
      <c r="E7" s="1334"/>
      <c r="F7" s="831"/>
      <c r="G7" s="831"/>
      <c r="H7" s="831"/>
      <c r="I7" s="831"/>
      <c r="J7" s="831"/>
      <c r="K7" s="831"/>
      <c r="L7" s="1325"/>
    </row>
    <row r="8" spans="1:12">
      <c r="A8" s="1333" t="s">
        <v>4151</v>
      </c>
      <c r="B8" s="1334"/>
      <c r="C8" s="1334"/>
      <c r="D8" s="1334"/>
      <c r="E8" s="1334"/>
      <c r="F8" s="1334"/>
      <c r="G8" s="1334"/>
      <c r="H8" s="1334"/>
      <c r="I8" s="1334"/>
      <c r="J8" s="1334"/>
      <c r="K8" s="1334"/>
      <c r="L8" s="1335"/>
    </row>
    <row r="9" spans="1:12">
      <c r="A9" s="1333" t="s">
        <v>4152</v>
      </c>
      <c r="B9" s="1334"/>
      <c r="C9" s="1334"/>
      <c r="D9" s="1334"/>
      <c r="E9" s="1334"/>
      <c r="F9" s="1334"/>
      <c r="G9" s="1334"/>
      <c r="H9" s="1334"/>
      <c r="I9" s="1334"/>
      <c r="J9" s="1334"/>
      <c r="K9" s="1334"/>
      <c r="L9" s="1335"/>
    </row>
    <row r="10" spans="1:12">
      <c r="A10" s="1333" t="s">
        <v>4153</v>
      </c>
      <c r="B10" s="1334"/>
      <c r="C10" s="1334"/>
      <c r="D10" s="1334"/>
      <c r="E10" s="1334"/>
      <c r="F10" s="1334"/>
      <c r="G10" s="1334"/>
      <c r="H10" s="1334"/>
      <c r="I10" s="1334"/>
      <c r="J10" s="1334"/>
      <c r="K10" s="1334"/>
      <c r="L10" s="1335"/>
    </row>
    <row r="11" spans="1:12">
      <c r="A11" s="1333" t="s">
        <v>4154</v>
      </c>
      <c r="B11" s="1334"/>
      <c r="C11" s="1334"/>
      <c r="D11" s="1334"/>
      <c r="E11" s="1334"/>
      <c r="F11" s="1334"/>
      <c r="G11" s="1334"/>
      <c r="H11" s="1334"/>
      <c r="I11" s="1334"/>
      <c r="J11" s="1334"/>
      <c r="K11" s="1334"/>
      <c r="L11" s="1335"/>
    </row>
    <row r="12" spans="1:12">
      <c r="A12" s="1333"/>
      <c r="B12" s="1334"/>
      <c r="C12" s="1334"/>
      <c r="D12" s="1334"/>
      <c r="E12" s="1334"/>
      <c r="F12" s="1334"/>
      <c r="G12" s="1334"/>
      <c r="H12" s="1334"/>
      <c r="I12" s="1334"/>
      <c r="J12" s="1334"/>
      <c r="K12" s="1334"/>
      <c r="L12" s="1335"/>
    </row>
    <row r="13" spans="1:12">
      <c r="A13" s="1333"/>
      <c r="B13" s="1334"/>
      <c r="C13" s="1334"/>
      <c r="D13" s="1334"/>
      <c r="E13" s="1334"/>
      <c r="F13" s="1334"/>
      <c r="G13" s="1334"/>
      <c r="H13" s="1334"/>
      <c r="I13" s="1334"/>
      <c r="J13" s="1334"/>
      <c r="K13" s="1334"/>
      <c r="L13" s="1335"/>
    </row>
    <row r="14" spans="1:12">
      <c r="A14" s="1333"/>
      <c r="B14" s="1334"/>
      <c r="C14" s="1334"/>
      <c r="D14" s="1334"/>
      <c r="E14" s="1334"/>
      <c r="F14" s="1334"/>
      <c r="G14" s="1334"/>
      <c r="H14" s="1334"/>
      <c r="I14" s="1334"/>
      <c r="J14" s="1334"/>
      <c r="K14" s="1334"/>
      <c r="L14" s="1335"/>
    </row>
    <row r="15" spans="1:12">
      <c r="A15" s="1333"/>
      <c r="B15" s="1334"/>
      <c r="C15" s="1334"/>
      <c r="D15" s="1334"/>
      <c r="E15" s="1334"/>
      <c r="F15" s="1334"/>
      <c r="G15" s="1334"/>
      <c r="H15" s="1334"/>
      <c r="I15" s="1334"/>
      <c r="J15" s="1334"/>
      <c r="K15" s="1334"/>
      <c r="L15" s="1335"/>
    </row>
    <row r="16" spans="1:12">
      <c r="A16" s="1333"/>
      <c r="B16" s="1334"/>
      <c r="C16" s="1334"/>
      <c r="D16" s="1334"/>
      <c r="E16" s="1334"/>
      <c r="F16" s="1334"/>
      <c r="G16" s="1334"/>
      <c r="H16" s="1334"/>
      <c r="I16" s="1334"/>
      <c r="J16" s="1334"/>
      <c r="K16" s="1334"/>
      <c r="L16" s="1335"/>
    </row>
    <row r="17" spans="1:12">
      <c r="A17" s="1460" t="s">
        <v>4155</v>
      </c>
      <c r="B17" s="1461"/>
      <c r="C17" s="1461"/>
      <c r="D17" s="1461"/>
      <c r="E17" s="1461"/>
      <c r="F17" s="1461"/>
      <c r="G17" s="1461"/>
      <c r="H17" s="1461"/>
      <c r="I17" s="1461"/>
      <c r="J17" s="1461"/>
      <c r="K17" s="1461"/>
      <c r="L17" s="1462"/>
    </row>
    <row r="18" spans="1:12" ht="20.85" customHeight="1">
      <c r="A18" s="1336" t="s">
        <v>1728</v>
      </c>
      <c r="B18" s="666"/>
      <c r="C18" s="649" t="s">
        <v>4156</v>
      </c>
      <c r="D18" s="540" t="s">
        <v>4157</v>
      </c>
      <c r="E18" s="1444" t="s">
        <v>4158</v>
      </c>
      <c r="F18" s="1377" t="s">
        <v>4159</v>
      </c>
      <c r="G18" s="1377" t="s">
        <v>4159</v>
      </c>
      <c r="H18" s="3502" t="s">
        <v>4160</v>
      </c>
      <c r="I18" s="3524"/>
      <c r="J18" s="1377" t="s">
        <v>4161</v>
      </c>
      <c r="K18" s="1377" t="s">
        <v>4162</v>
      </c>
      <c r="L18" s="1431" t="s">
        <v>2330</v>
      </c>
    </row>
    <row r="19" spans="1:12">
      <c r="A19" s="1340" t="s">
        <v>1731</v>
      </c>
      <c r="B19" s="1422" t="s">
        <v>2589</v>
      </c>
      <c r="C19" s="650" t="s">
        <v>4163</v>
      </c>
      <c r="D19" s="292" t="s">
        <v>3595</v>
      </c>
      <c r="E19" s="1422" t="s">
        <v>3595</v>
      </c>
      <c r="F19" s="1351" t="s">
        <v>4164</v>
      </c>
      <c r="G19" s="1351" t="s">
        <v>4164</v>
      </c>
      <c r="H19" s="3504" t="s">
        <v>4165</v>
      </c>
      <c r="I19" s="3525"/>
      <c r="J19" s="1351" t="s">
        <v>4166</v>
      </c>
      <c r="K19" s="1351" t="s">
        <v>4165</v>
      </c>
      <c r="L19" s="1341" t="s">
        <v>4167</v>
      </c>
    </row>
    <row r="20" spans="1:12">
      <c r="A20" s="1340"/>
      <c r="B20" s="1422"/>
      <c r="C20" s="650"/>
      <c r="D20" s="292" t="s">
        <v>3373</v>
      </c>
      <c r="E20" s="1422" t="s">
        <v>3373</v>
      </c>
      <c r="F20" s="1351" t="s">
        <v>4168</v>
      </c>
      <c r="G20" s="1351" t="s">
        <v>4169</v>
      </c>
      <c r="H20" s="3504" t="s">
        <v>4170</v>
      </c>
      <c r="I20" s="3525"/>
      <c r="J20" s="1351" t="s">
        <v>4171</v>
      </c>
      <c r="K20" s="1351" t="s">
        <v>4170</v>
      </c>
      <c r="L20" s="1341"/>
    </row>
    <row r="21" spans="1:12">
      <c r="A21" s="1342"/>
      <c r="B21" s="1445" t="s">
        <v>3021</v>
      </c>
      <c r="C21" s="1351" t="s">
        <v>3022</v>
      </c>
      <c r="D21" s="1351" t="s">
        <v>3023</v>
      </c>
      <c r="E21" s="1351" t="s">
        <v>3024</v>
      </c>
      <c r="F21" s="1351" t="s">
        <v>2346</v>
      </c>
      <c r="G21" s="1351" t="s">
        <v>2347</v>
      </c>
      <c r="H21" s="3506" t="s">
        <v>2348</v>
      </c>
      <c r="I21" s="3526"/>
      <c r="J21" s="1351" t="s">
        <v>2349</v>
      </c>
      <c r="K21" s="1351" t="s">
        <v>2350</v>
      </c>
      <c r="L21" s="1341" t="s">
        <v>2351</v>
      </c>
    </row>
    <row r="22" spans="1:12">
      <c r="A22" s="1343">
        <v>1</v>
      </c>
      <c r="B22" s="1446" t="s">
        <v>2596</v>
      </c>
      <c r="C22" s="3263">
        <v>2586</v>
      </c>
      <c r="D22" s="1448">
        <v>9</v>
      </c>
      <c r="E22" s="3266">
        <v>1900</v>
      </c>
      <c r="F22" s="3263">
        <v>2551</v>
      </c>
      <c r="G22" s="1447"/>
      <c r="H22" s="3527">
        <v>35</v>
      </c>
      <c r="I22" s="3528"/>
      <c r="J22" s="1447"/>
      <c r="K22" s="1447"/>
      <c r="L22" s="1346"/>
    </row>
    <row r="23" spans="1:12">
      <c r="A23" s="1343">
        <v>2</v>
      </c>
      <c r="B23" s="1446" t="s">
        <v>2597</v>
      </c>
      <c r="C23" s="3263">
        <v>2443</v>
      </c>
      <c r="D23" s="1448">
        <v>9</v>
      </c>
      <c r="E23" s="3266">
        <v>1900</v>
      </c>
      <c r="F23" s="3263">
        <v>2408</v>
      </c>
      <c r="G23" s="1447"/>
      <c r="H23" s="3518">
        <v>35</v>
      </c>
      <c r="I23" s="3519"/>
      <c r="J23" s="1447"/>
      <c r="K23" s="1447"/>
      <c r="L23" s="1348"/>
    </row>
    <row r="24" spans="1:12">
      <c r="A24" s="1343">
        <v>3</v>
      </c>
      <c r="B24" s="1446" t="s">
        <v>2598</v>
      </c>
      <c r="C24" s="3263">
        <v>2354</v>
      </c>
      <c r="D24" s="1448">
        <v>31</v>
      </c>
      <c r="E24" s="3266">
        <v>2000</v>
      </c>
      <c r="F24" s="3263">
        <v>2319</v>
      </c>
      <c r="G24" s="1447"/>
      <c r="H24" s="3518">
        <v>35</v>
      </c>
      <c r="I24" s="3519"/>
      <c r="J24" s="1447"/>
      <c r="K24" s="1447"/>
      <c r="L24" s="1350"/>
    </row>
    <row r="25" spans="1:12">
      <c r="A25" s="1343">
        <v>4</v>
      </c>
      <c r="B25" s="1446" t="s">
        <v>4172</v>
      </c>
      <c r="C25" s="3263">
        <f>SUM(C22:C24)</f>
        <v>7383</v>
      </c>
      <c r="D25" s="1463"/>
      <c r="E25" s="3267"/>
      <c r="F25" s="3263">
        <f>SUM(F22:F24)</f>
        <v>7278</v>
      </c>
      <c r="G25" s="1447">
        <f>SUM(G22:G24)</f>
        <v>0</v>
      </c>
      <c r="H25" s="3518">
        <f>SUM(H22:I24)</f>
        <v>105</v>
      </c>
      <c r="I25" s="3519"/>
      <c r="J25" s="1447">
        <f>SUM(J22:J24)</f>
        <v>0</v>
      </c>
      <c r="K25" s="1447">
        <f>SUM(K22:K24)</f>
        <v>0</v>
      </c>
      <c r="L25" s="1350"/>
    </row>
    <row r="26" spans="1:12">
      <c r="A26" s="1343">
        <v>5</v>
      </c>
      <c r="B26" s="1446" t="s">
        <v>2599</v>
      </c>
      <c r="C26" s="3263">
        <v>2041</v>
      </c>
      <c r="D26" s="1448">
        <v>6</v>
      </c>
      <c r="E26" s="3266">
        <v>2000</v>
      </c>
      <c r="F26" s="3263">
        <v>2006</v>
      </c>
      <c r="G26" s="1447"/>
      <c r="H26" s="3518">
        <v>35</v>
      </c>
      <c r="I26" s="3519"/>
      <c r="J26" s="1447"/>
      <c r="K26" s="1447"/>
      <c r="L26" s="1350"/>
    </row>
    <row r="27" spans="1:12">
      <c r="A27" s="1343">
        <v>6</v>
      </c>
      <c r="B27" s="1446" t="s">
        <v>2600</v>
      </c>
      <c r="C27" s="3263">
        <v>2273</v>
      </c>
      <c r="D27" s="1448">
        <v>18</v>
      </c>
      <c r="E27" s="3266">
        <v>1700</v>
      </c>
      <c r="F27" s="3263">
        <v>2238</v>
      </c>
      <c r="G27" s="1447"/>
      <c r="H27" s="3518">
        <v>35</v>
      </c>
      <c r="I27" s="3519"/>
      <c r="J27" s="1447"/>
      <c r="K27" s="1447"/>
      <c r="L27" s="1354"/>
    </row>
    <row r="28" spans="1:12">
      <c r="A28" s="1343">
        <v>7</v>
      </c>
      <c r="B28" s="1446" t="s">
        <v>2601</v>
      </c>
      <c r="C28" s="3263">
        <v>2606</v>
      </c>
      <c r="D28" s="1448">
        <v>13</v>
      </c>
      <c r="E28" s="3266">
        <v>1600</v>
      </c>
      <c r="F28" s="3263">
        <v>2571</v>
      </c>
      <c r="G28" s="1447"/>
      <c r="H28" s="3529">
        <v>35</v>
      </c>
      <c r="I28" s="3530"/>
      <c r="J28" s="1447"/>
      <c r="K28" s="1447"/>
      <c r="L28" s="1357"/>
    </row>
    <row r="29" spans="1:12">
      <c r="A29" s="1343">
        <v>8</v>
      </c>
      <c r="B29" s="1446" t="s">
        <v>4173</v>
      </c>
      <c r="C29" s="3263">
        <f>SUM(C26:C28)</f>
        <v>6920</v>
      </c>
      <c r="D29" s="1463"/>
      <c r="E29" s="3267"/>
      <c r="F29" s="3263">
        <f>SUM(F26:F28)</f>
        <v>6815</v>
      </c>
      <c r="G29" s="1447">
        <f>SUM(G26:G28)</f>
        <v>0</v>
      </c>
      <c r="H29" s="3518">
        <f>SUM(H26:I28)</f>
        <v>105</v>
      </c>
      <c r="I29" s="3519"/>
      <c r="J29" s="1447">
        <f>SUM(J26:J28)</f>
        <v>0</v>
      </c>
      <c r="K29" s="1447">
        <f>SUM(K26:K28)</f>
        <v>0</v>
      </c>
      <c r="L29" s="1348"/>
    </row>
    <row r="30" spans="1:12">
      <c r="A30" s="1343">
        <v>9</v>
      </c>
      <c r="B30" s="1446" t="s">
        <v>2602</v>
      </c>
      <c r="C30" s="3263">
        <v>2693</v>
      </c>
      <c r="D30" s="1448">
        <v>19</v>
      </c>
      <c r="E30" s="3266">
        <v>1800</v>
      </c>
      <c r="F30" s="3263">
        <v>2658</v>
      </c>
      <c r="G30" s="1447"/>
      <c r="H30" s="3518">
        <v>35</v>
      </c>
      <c r="I30" s="3519"/>
      <c r="J30" s="1447"/>
      <c r="K30" s="1447"/>
      <c r="L30" s="1350"/>
    </row>
    <row r="31" spans="1:12">
      <c r="A31" s="1343">
        <v>10</v>
      </c>
      <c r="B31" s="1446" t="s">
        <v>2603</v>
      </c>
      <c r="C31" s="3263">
        <v>2642</v>
      </c>
      <c r="D31" s="1448">
        <v>22</v>
      </c>
      <c r="E31" s="3266">
        <v>1500</v>
      </c>
      <c r="F31" s="3263">
        <v>2607</v>
      </c>
      <c r="G31" s="1447"/>
      <c r="H31" s="3518">
        <v>35</v>
      </c>
      <c r="I31" s="3519"/>
      <c r="J31" s="1447"/>
      <c r="K31" s="1447"/>
      <c r="L31" s="1350"/>
    </row>
    <row r="32" spans="1:12">
      <c r="A32" s="1343">
        <v>11</v>
      </c>
      <c r="B32" s="1446" t="s">
        <v>1197</v>
      </c>
      <c r="C32" s="3263">
        <v>2641</v>
      </c>
      <c r="D32" s="1448">
        <v>25</v>
      </c>
      <c r="E32" s="3266">
        <v>1800</v>
      </c>
      <c r="F32" s="3263">
        <v>2606</v>
      </c>
      <c r="G32" s="1447"/>
      <c r="H32" s="3518">
        <v>35</v>
      </c>
      <c r="I32" s="3519"/>
      <c r="J32" s="1447"/>
      <c r="K32" s="1447"/>
      <c r="L32" s="1350"/>
    </row>
    <row r="33" spans="1:12">
      <c r="A33" s="1343">
        <v>12</v>
      </c>
      <c r="B33" s="1446" t="s">
        <v>4174</v>
      </c>
      <c r="C33" s="3263">
        <f>SUM(C30:C32)</f>
        <v>7976</v>
      </c>
      <c r="D33" s="1463"/>
      <c r="E33" s="3267"/>
      <c r="F33" s="3263">
        <f>SUM(F30:F32)</f>
        <v>7871</v>
      </c>
      <c r="G33" s="1447">
        <f>SUM(G30:G32)</f>
        <v>0</v>
      </c>
      <c r="H33" s="3518">
        <f>SUM(H30:I32)</f>
        <v>105</v>
      </c>
      <c r="I33" s="3519"/>
      <c r="J33" s="1447">
        <f>SUM(J30:J32)</f>
        <v>0</v>
      </c>
      <c r="K33" s="1447">
        <f>SUM(K30:K32)</f>
        <v>0</v>
      </c>
      <c r="L33" s="1350"/>
    </row>
    <row r="34" spans="1:12">
      <c r="A34" s="1343">
        <v>13</v>
      </c>
      <c r="B34" s="1446" t="s">
        <v>1198</v>
      </c>
      <c r="C34" s="3263">
        <v>2083</v>
      </c>
      <c r="D34" s="1448">
        <v>9</v>
      </c>
      <c r="E34" s="3266">
        <v>2000</v>
      </c>
      <c r="F34" s="3263">
        <v>2048</v>
      </c>
      <c r="G34" s="1447"/>
      <c r="H34" s="3518">
        <v>35</v>
      </c>
      <c r="I34" s="3519"/>
      <c r="J34" s="1447"/>
      <c r="K34" s="1447"/>
      <c r="L34" s="1350"/>
    </row>
    <row r="35" spans="1:12">
      <c r="A35" s="1343">
        <v>14</v>
      </c>
      <c r="B35" s="1446" t="s">
        <v>1199</v>
      </c>
      <c r="C35" s="3263">
        <v>2543</v>
      </c>
      <c r="D35" s="1448">
        <v>17</v>
      </c>
      <c r="E35" s="3266">
        <v>1900</v>
      </c>
      <c r="F35" s="3263">
        <v>2508</v>
      </c>
      <c r="G35" s="1447"/>
      <c r="H35" s="3518">
        <v>35</v>
      </c>
      <c r="I35" s="3519"/>
      <c r="J35" s="1447"/>
      <c r="K35" s="1447"/>
      <c r="L35" s="1350"/>
    </row>
    <row r="36" spans="1:12">
      <c r="A36" s="1343">
        <v>15</v>
      </c>
      <c r="B36" s="1446" t="s">
        <v>4175</v>
      </c>
      <c r="C36" s="3263">
        <v>2756</v>
      </c>
      <c r="D36" s="1448">
        <v>28</v>
      </c>
      <c r="E36" s="3266">
        <v>1900</v>
      </c>
      <c r="F36" s="3263">
        <v>2721</v>
      </c>
      <c r="G36" s="1447"/>
      <c r="H36" s="3518">
        <v>35</v>
      </c>
      <c r="I36" s="3519"/>
      <c r="J36" s="1447"/>
      <c r="K36" s="1447"/>
      <c r="L36" s="1350"/>
    </row>
    <row r="37" spans="1:12">
      <c r="A37" s="1343">
        <v>16</v>
      </c>
      <c r="B37" s="1446" t="s">
        <v>4176</v>
      </c>
      <c r="C37" s="3263">
        <f>SUM(C34:C36)</f>
        <v>7382</v>
      </c>
      <c r="D37" s="1463"/>
      <c r="E37" s="1464"/>
      <c r="F37" s="3263">
        <f>SUM(F34:F36)</f>
        <v>7277</v>
      </c>
      <c r="G37" s="1447">
        <f>SUM(G34:G36)</f>
        <v>0</v>
      </c>
      <c r="H37" s="3518">
        <f>SUM(H34:I36)</f>
        <v>105</v>
      </c>
      <c r="I37" s="3519"/>
      <c r="J37" s="1447">
        <f>SUM(J34:J36)</f>
        <v>0</v>
      </c>
      <c r="K37" s="1447">
        <f>SUM(K34:K36)</f>
        <v>0</v>
      </c>
      <c r="L37" s="1360"/>
    </row>
    <row r="38" spans="1:12" ht="15.75" customHeight="1">
      <c r="A38" s="1361">
        <v>17</v>
      </c>
      <c r="B38" s="1432" t="s">
        <v>4177</v>
      </c>
      <c r="C38" s="3264"/>
      <c r="D38" s="1450"/>
      <c r="E38" s="1362"/>
      <c r="F38" s="3264"/>
      <c r="G38" s="1465"/>
      <c r="H38" s="3531"/>
      <c r="I38" s="3532"/>
      <c r="J38" s="1465"/>
      <c r="K38" s="1465"/>
      <c r="L38" s="1466"/>
    </row>
    <row r="39" spans="1:12" ht="15.75" customHeight="1">
      <c r="A39" s="1467"/>
      <c r="B39" s="1433" t="s">
        <v>4178</v>
      </c>
      <c r="C39" s="3265">
        <f>C25+C29+C33+C37</f>
        <v>29661</v>
      </c>
      <c r="D39" s="1469"/>
      <c r="E39" s="1470"/>
      <c r="F39" s="3265">
        <f>F25+F29+F33+F37</f>
        <v>29241</v>
      </c>
      <c r="G39" s="1468">
        <f>G25+G29+G33+G37</f>
        <v>0</v>
      </c>
      <c r="H39" s="3529">
        <v>420</v>
      </c>
      <c r="I39" s="3526"/>
      <c r="J39" s="1468">
        <f>J25+J29+J33+J37</f>
        <v>0</v>
      </c>
      <c r="K39" s="1468">
        <f>K25+K29+K33+K37</f>
        <v>0</v>
      </c>
      <c r="L39" s="1357"/>
    </row>
    <row r="40" spans="1:12" ht="15.75" customHeight="1">
      <c r="A40" s="1361"/>
      <c r="B40" s="1432"/>
      <c r="C40" s="1465"/>
      <c r="D40" s="1471"/>
      <c r="E40" s="1472"/>
      <c r="F40" s="1363"/>
      <c r="G40" s="1363"/>
      <c r="H40" s="3533"/>
      <c r="I40" s="3532"/>
      <c r="J40" s="1473"/>
      <c r="K40" s="1473"/>
      <c r="L40" s="1466"/>
    </row>
    <row r="41" spans="1:12" ht="15.75" customHeight="1">
      <c r="A41" s="1474"/>
      <c r="B41" s="1454"/>
      <c r="C41" s="1475"/>
      <c r="D41" s="1455"/>
      <c r="E41" s="1476"/>
      <c r="F41" s="1477"/>
      <c r="G41" s="1477"/>
      <c r="H41" s="3534"/>
      <c r="I41" s="3525"/>
      <c r="J41" s="1478"/>
      <c r="K41" s="1478"/>
      <c r="L41" s="1479"/>
    </row>
    <row r="42" spans="1:12" ht="15.75" customHeight="1" thickBot="1">
      <c r="A42" s="1480"/>
      <c r="B42" s="1458"/>
      <c r="C42" s="1481"/>
      <c r="D42" s="1458"/>
      <c r="E42" s="1482"/>
      <c r="F42" s="1483"/>
      <c r="G42" s="1483"/>
      <c r="H42" s="3535"/>
      <c r="I42" s="3536"/>
      <c r="J42" s="1483"/>
      <c r="K42" s="1483"/>
      <c r="L42" s="1484"/>
    </row>
    <row r="43" spans="1:12" ht="15.75" thickTop="1">
      <c r="A43" s="831"/>
      <c r="B43" s="831"/>
      <c r="C43" s="831"/>
      <c r="D43" s="831"/>
      <c r="E43" s="831"/>
      <c r="F43" s="831"/>
      <c r="G43" s="831"/>
      <c r="H43" s="831"/>
      <c r="I43" s="991"/>
      <c r="J43" s="991"/>
      <c r="K43" s="991"/>
      <c r="L43" s="991"/>
    </row>
    <row r="44" spans="1:12">
      <c r="A44" s="17" t="s">
        <v>4674</v>
      </c>
      <c r="B44" s="17"/>
      <c r="C44" s="17"/>
      <c r="D44" s="17"/>
      <c r="E44" s="17"/>
      <c r="F44" s="17"/>
      <c r="G44" s="17"/>
      <c r="H44" s="17"/>
      <c r="I44" s="17"/>
      <c r="J44" s="17"/>
      <c r="K44" s="17"/>
      <c r="L44" s="17"/>
    </row>
    <row r="45" spans="1:12">
      <c r="A45" s="69" t="s">
        <v>4179</v>
      </c>
      <c r="B45" s="69"/>
      <c r="C45" s="69"/>
      <c r="D45" s="69"/>
      <c r="E45" s="69"/>
      <c r="F45" s="69"/>
      <c r="G45" s="69"/>
      <c r="H45" s="69"/>
      <c r="I45" s="69"/>
      <c r="J45" s="69"/>
      <c r="K45" s="69"/>
      <c r="L45" s="69"/>
    </row>
  </sheetData>
  <mergeCells count="29">
    <mergeCell ref="H38:I38"/>
    <mergeCell ref="H39:I39"/>
    <mergeCell ref="H40:I40"/>
    <mergeCell ref="H41:I41"/>
    <mergeCell ref="H42:I42"/>
    <mergeCell ref="H37:I37"/>
    <mergeCell ref="H26:I26"/>
    <mergeCell ref="H27:I27"/>
    <mergeCell ref="H28:I28"/>
    <mergeCell ref="H29:I29"/>
    <mergeCell ref="H30:I30"/>
    <mergeCell ref="H31:I31"/>
    <mergeCell ref="H32:I32"/>
    <mergeCell ref="H33:I33"/>
    <mergeCell ref="H34:I34"/>
    <mergeCell ref="H35:I35"/>
    <mergeCell ref="H36:I36"/>
    <mergeCell ref="H25:I25"/>
    <mergeCell ref="I2:J2"/>
    <mergeCell ref="K2:L2"/>
    <mergeCell ref="I3:J3"/>
    <mergeCell ref="K3:L3"/>
    <mergeCell ref="H18:I18"/>
    <mergeCell ref="H19:I19"/>
    <mergeCell ref="H20:I20"/>
    <mergeCell ref="H21:I21"/>
    <mergeCell ref="H22:I22"/>
    <mergeCell ref="H23:I23"/>
    <mergeCell ref="H24:I24"/>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L46"/>
  <sheetViews>
    <sheetView zoomScaleNormal="100" zoomScaleSheetLayoutView="80" workbookViewId="0">
      <selection activeCell="K4" sqref="K4"/>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6"/>
    </row>
    <row r="2" spans="1:12" ht="15.75" thickTop="1">
      <c r="A2" s="1318" t="s">
        <v>3289</v>
      </c>
      <c r="B2" s="1320"/>
      <c r="C2" s="1320"/>
      <c r="D2" s="1320"/>
      <c r="E2" s="1319"/>
      <c r="F2" s="1320" t="s">
        <v>3290</v>
      </c>
      <c r="G2" s="1320"/>
      <c r="H2" s="1320"/>
      <c r="I2" s="3520" t="s">
        <v>1801</v>
      </c>
      <c r="J2" s="3521"/>
      <c r="K2" s="3520" t="s">
        <v>4120</v>
      </c>
      <c r="L2" s="3522"/>
    </row>
    <row r="3" spans="1:12">
      <c r="A3" s="72" t="str">
        <f>'Data Sheet'!$C$25</f>
        <v xml:space="preserve">New York State Electric &amp; Gas Corporation </v>
      </c>
      <c r="B3" s="831"/>
      <c r="C3" s="831"/>
      <c r="D3" s="831"/>
      <c r="E3" s="81"/>
      <c r="F3" s="831" t="s">
        <v>3291</v>
      </c>
      <c r="G3" s="831"/>
      <c r="H3" s="831"/>
      <c r="I3" s="3491" t="s">
        <v>3309</v>
      </c>
      <c r="J3" s="3347"/>
      <c r="K3" s="3537">
        <v>43100</v>
      </c>
      <c r="L3" s="3523"/>
    </row>
    <row r="4" spans="1:12">
      <c r="A4" s="1326" t="s">
        <v>3292</v>
      </c>
      <c r="B4" s="831"/>
      <c r="C4" s="831"/>
      <c r="D4" s="831"/>
      <c r="E4" s="81"/>
      <c r="F4" s="831" t="s">
        <v>3293</v>
      </c>
      <c r="G4" s="831"/>
      <c r="H4" s="831"/>
      <c r="I4" s="696" t="s">
        <v>1788</v>
      </c>
      <c r="J4" s="703"/>
      <c r="K4" s="104" t="s">
        <v>1788</v>
      </c>
      <c r="L4" s="1327"/>
    </row>
    <row r="5" spans="1:12">
      <c r="A5" s="1328" t="s">
        <v>4180</v>
      </c>
      <c r="B5" s="1435"/>
      <c r="C5" s="1435"/>
      <c r="D5" s="1435"/>
      <c r="E5" s="231"/>
      <c r="F5" s="231"/>
      <c r="G5" s="231"/>
      <c r="H5" s="231"/>
      <c r="I5" s="231"/>
      <c r="J5" s="231"/>
      <c r="K5" s="231"/>
      <c r="L5" s="1329"/>
    </row>
    <row r="6" spans="1:12">
      <c r="A6" s="1333" t="s">
        <v>4181</v>
      </c>
      <c r="B6" s="1334"/>
      <c r="C6" s="1334"/>
      <c r="D6" s="1334"/>
      <c r="E6" s="1334"/>
      <c r="F6" s="831"/>
      <c r="G6" s="831"/>
      <c r="H6" s="831"/>
      <c r="I6" s="831"/>
      <c r="J6" s="831"/>
      <c r="K6" s="88"/>
      <c r="L6" s="1325"/>
    </row>
    <row r="7" spans="1:12">
      <c r="A7" s="1333" t="s">
        <v>4150</v>
      </c>
      <c r="B7" s="1334"/>
      <c r="C7" s="1334"/>
      <c r="D7" s="1334"/>
      <c r="E7" s="1334"/>
      <c r="F7" s="831"/>
      <c r="G7" s="831"/>
      <c r="H7" s="831"/>
      <c r="I7" s="831"/>
      <c r="J7" s="831"/>
      <c r="K7" s="831"/>
      <c r="L7" s="1325"/>
    </row>
    <row r="8" spans="1:12">
      <c r="A8" s="1333" t="s">
        <v>4151</v>
      </c>
      <c r="B8" s="1334"/>
      <c r="C8" s="1334"/>
      <c r="D8" s="1334"/>
      <c r="E8" s="1334"/>
      <c r="F8" s="1334"/>
      <c r="G8" s="1334"/>
      <c r="H8" s="1334"/>
      <c r="I8" s="1334"/>
      <c r="J8" s="1334"/>
      <c r="K8" s="1334"/>
      <c r="L8" s="1335"/>
    </row>
    <row r="9" spans="1:12">
      <c r="A9" s="1333" t="s">
        <v>4182</v>
      </c>
      <c r="B9" s="1334"/>
      <c r="C9" s="1334"/>
      <c r="D9" s="1334"/>
      <c r="E9" s="1334"/>
      <c r="F9" s="1334"/>
      <c r="G9" s="1334"/>
      <c r="H9" s="1334"/>
      <c r="I9" s="1334"/>
      <c r="J9" s="1334"/>
      <c r="K9" s="1334"/>
      <c r="L9" s="1335"/>
    </row>
    <row r="10" spans="1:12">
      <c r="A10" s="1333" t="s">
        <v>4183</v>
      </c>
      <c r="B10" s="1334"/>
      <c r="C10" s="1334"/>
      <c r="D10" s="1334"/>
      <c r="E10" s="1334"/>
      <c r="F10" s="1334"/>
      <c r="G10" s="1334"/>
      <c r="H10" s="1334"/>
      <c r="I10" s="1334"/>
      <c r="J10" s="1334"/>
      <c r="K10" s="1334"/>
      <c r="L10" s="1335"/>
    </row>
    <row r="11" spans="1:12">
      <c r="A11" s="1333" t="s">
        <v>4184</v>
      </c>
      <c r="B11" s="1334"/>
      <c r="C11" s="1334"/>
      <c r="D11" s="1334"/>
      <c r="E11" s="1334"/>
      <c r="F11" s="1334"/>
      <c r="G11" s="1334"/>
      <c r="H11" s="1334"/>
      <c r="I11" s="1334"/>
      <c r="J11" s="1334"/>
      <c r="K11" s="1334"/>
      <c r="L11" s="1335"/>
    </row>
    <row r="12" spans="1:12">
      <c r="A12" s="1333" t="s">
        <v>4185</v>
      </c>
      <c r="B12" s="1334"/>
      <c r="C12" s="1334"/>
      <c r="D12" s="1334"/>
      <c r="E12" s="1334"/>
      <c r="F12" s="1334"/>
      <c r="G12" s="1334"/>
      <c r="H12" s="1334"/>
      <c r="I12" s="1334"/>
      <c r="J12" s="1334"/>
      <c r="K12" s="1334"/>
      <c r="L12" s="1335"/>
    </row>
    <row r="13" spans="1:12">
      <c r="A13" s="1333"/>
      <c r="B13" s="1334"/>
      <c r="C13" s="1334"/>
      <c r="D13" s="1334"/>
      <c r="E13" s="1334"/>
      <c r="F13" s="1334"/>
      <c r="G13" s="1334"/>
      <c r="H13" s="1334"/>
      <c r="I13" s="1334"/>
      <c r="J13" s="1334"/>
      <c r="K13" s="1334"/>
      <c r="L13" s="1335"/>
    </row>
    <row r="14" spans="1:12">
      <c r="A14" s="1333"/>
      <c r="B14" s="1334"/>
      <c r="C14" s="1334"/>
      <c r="D14" s="1334"/>
      <c r="E14" s="1334"/>
      <c r="F14" s="1334"/>
      <c r="G14" s="1334"/>
      <c r="H14" s="1334"/>
      <c r="I14" s="1334"/>
      <c r="J14" s="1334"/>
      <c r="K14" s="1334"/>
      <c r="L14" s="1335"/>
    </row>
    <row r="15" spans="1:12">
      <c r="A15" s="1333"/>
      <c r="B15" s="1334"/>
      <c r="C15" s="1334"/>
      <c r="D15" s="1334"/>
      <c r="E15" s="1334"/>
      <c r="F15" s="1334"/>
      <c r="G15" s="1334"/>
      <c r="H15" s="1334"/>
      <c r="I15" s="1334"/>
      <c r="J15" s="1334"/>
      <c r="K15" s="1334"/>
      <c r="L15" s="1335"/>
    </row>
    <row r="16" spans="1:12">
      <c r="A16" s="1333"/>
      <c r="B16" s="1334"/>
      <c r="C16" s="1334"/>
      <c r="D16" s="1334"/>
      <c r="E16" s="1334"/>
      <c r="F16" s="1334"/>
      <c r="G16" s="1334"/>
      <c r="H16" s="1334"/>
      <c r="I16" s="1334"/>
      <c r="J16" s="1334"/>
      <c r="K16" s="1334"/>
      <c r="L16" s="1335"/>
    </row>
    <row r="17" spans="1:12">
      <c r="A17" s="1333"/>
      <c r="B17" s="1334"/>
      <c r="C17" s="1334"/>
      <c r="D17" s="1334"/>
      <c r="E17" s="1334"/>
      <c r="F17" s="1334"/>
      <c r="G17" s="1334"/>
      <c r="H17" s="1334"/>
      <c r="I17" s="1334"/>
      <c r="J17" s="1334"/>
      <c r="K17" s="1334"/>
      <c r="L17" s="1335"/>
    </row>
    <row r="18" spans="1:12">
      <c r="A18" s="1460" t="s">
        <v>4155</v>
      </c>
      <c r="B18" s="1461"/>
      <c r="C18" s="1461"/>
      <c r="D18" s="1461"/>
      <c r="E18" s="1461"/>
      <c r="F18" s="1461"/>
      <c r="G18" s="1461"/>
      <c r="H18" s="1461"/>
      <c r="I18" s="1461"/>
      <c r="J18" s="1461"/>
      <c r="K18" s="1461"/>
      <c r="L18" s="1462"/>
    </row>
    <row r="19" spans="1:12" ht="20.85" customHeight="1">
      <c r="A19" s="1336" t="s">
        <v>1728</v>
      </c>
      <c r="B19" s="666"/>
      <c r="C19" s="649" t="s">
        <v>4156</v>
      </c>
      <c r="D19" s="540" t="s">
        <v>4157</v>
      </c>
      <c r="E19" s="1444" t="s">
        <v>4158</v>
      </c>
      <c r="F19" s="1377" t="s">
        <v>4186</v>
      </c>
      <c r="G19" s="1377" t="s">
        <v>4187</v>
      </c>
      <c r="H19" s="3502" t="s">
        <v>4188</v>
      </c>
      <c r="I19" s="3524"/>
      <c r="J19" s="1377" t="s">
        <v>4189</v>
      </c>
      <c r="K19" s="1377" t="s">
        <v>4165</v>
      </c>
      <c r="L19" s="1431" t="s">
        <v>2331</v>
      </c>
    </row>
    <row r="20" spans="1:12">
      <c r="A20" s="1340" t="s">
        <v>1731</v>
      </c>
      <c r="B20" s="1422" t="s">
        <v>2589</v>
      </c>
      <c r="C20" s="650" t="s">
        <v>4163</v>
      </c>
      <c r="D20" s="292" t="s">
        <v>3595</v>
      </c>
      <c r="E20" s="1422" t="s">
        <v>3595</v>
      </c>
      <c r="F20" s="1351" t="s">
        <v>4190</v>
      </c>
      <c r="G20" s="1351" t="s">
        <v>4190</v>
      </c>
      <c r="H20" s="3504" t="s">
        <v>4191</v>
      </c>
      <c r="I20" s="3525"/>
      <c r="J20" s="1351" t="s">
        <v>4171</v>
      </c>
      <c r="K20" s="1351" t="s">
        <v>4192</v>
      </c>
      <c r="L20" s="1341" t="s">
        <v>4193</v>
      </c>
    </row>
    <row r="21" spans="1:12">
      <c r="A21" s="1340"/>
      <c r="B21" s="1422"/>
      <c r="C21" s="650"/>
      <c r="D21" s="292" t="s">
        <v>3373</v>
      </c>
      <c r="E21" s="1422" t="s">
        <v>3373</v>
      </c>
      <c r="F21" s="1351"/>
      <c r="G21" s="1351"/>
      <c r="H21" s="3504"/>
      <c r="I21" s="3525"/>
      <c r="J21" s="1351" t="s">
        <v>4193</v>
      </c>
      <c r="K21" s="1351"/>
      <c r="L21" s="1341"/>
    </row>
    <row r="22" spans="1:12">
      <c r="A22" s="1342"/>
      <c r="B22" s="1445" t="s">
        <v>3021</v>
      </c>
      <c r="C22" s="1351" t="s">
        <v>3022</v>
      </c>
      <c r="D22" s="1351" t="s">
        <v>3023</v>
      </c>
      <c r="E22" s="1351" t="s">
        <v>3024</v>
      </c>
      <c r="F22" s="1351" t="s">
        <v>2346</v>
      </c>
      <c r="G22" s="1351" t="s">
        <v>2347</v>
      </c>
      <c r="H22" s="3506" t="s">
        <v>2348</v>
      </c>
      <c r="I22" s="3526"/>
      <c r="J22" s="1351" t="s">
        <v>2349</v>
      </c>
      <c r="K22" s="1351" t="s">
        <v>2350</v>
      </c>
      <c r="L22" s="1341" t="s">
        <v>2351</v>
      </c>
    </row>
    <row r="23" spans="1:12">
      <c r="A23" s="1343">
        <v>1</v>
      </c>
      <c r="B23" s="1446" t="s">
        <v>2596</v>
      </c>
      <c r="C23" s="1447"/>
      <c r="D23" s="1448"/>
      <c r="E23" s="1344"/>
      <c r="F23" s="1447"/>
      <c r="G23" s="1447"/>
      <c r="H23" s="3527"/>
      <c r="I23" s="3528"/>
      <c r="J23" s="1447"/>
      <c r="K23" s="1447"/>
      <c r="L23" s="1346"/>
    </row>
    <row r="24" spans="1:12">
      <c r="A24" s="1343">
        <v>2</v>
      </c>
      <c r="B24" s="1446" t="s">
        <v>2597</v>
      </c>
      <c r="C24" s="1447"/>
      <c r="D24" s="1448"/>
      <c r="E24" s="1344"/>
      <c r="F24" s="1447"/>
      <c r="G24" s="1447"/>
      <c r="H24" s="3518"/>
      <c r="I24" s="3519"/>
      <c r="J24" s="1447"/>
      <c r="K24" s="1447"/>
      <c r="L24" s="1348"/>
    </row>
    <row r="25" spans="1:12">
      <c r="A25" s="1343">
        <v>3</v>
      </c>
      <c r="B25" s="1446" t="s">
        <v>2598</v>
      </c>
      <c r="C25" s="1447"/>
      <c r="D25" s="1448"/>
      <c r="E25" s="1344"/>
      <c r="F25" s="1447"/>
      <c r="G25" s="1447"/>
      <c r="H25" s="3518"/>
      <c r="I25" s="3519"/>
      <c r="J25" s="1447"/>
      <c r="K25" s="1447"/>
      <c r="L25" s="1350"/>
    </row>
    <row r="26" spans="1:12">
      <c r="A26" s="1343">
        <v>4</v>
      </c>
      <c r="B26" s="1446" t="s">
        <v>4172</v>
      </c>
      <c r="C26" s="1447">
        <f>SUM(C23:C25)</f>
        <v>0</v>
      </c>
      <c r="D26" s="1463"/>
      <c r="E26" s="1464"/>
      <c r="F26" s="1447">
        <f>SUM(F23:F25)</f>
        <v>0</v>
      </c>
      <c r="G26" s="1447">
        <f>SUM(G23:G25)</f>
        <v>0</v>
      </c>
      <c r="H26" s="3518">
        <f>SUM(H23:I25)</f>
        <v>0</v>
      </c>
      <c r="I26" s="3519"/>
      <c r="J26" s="1447">
        <f>SUM(J23:J25)</f>
        <v>0</v>
      </c>
      <c r="K26" s="1447">
        <f>SUM(K23:K25)</f>
        <v>0</v>
      </c>
      <c r="L26" s="1350"/>
    </row>
    <row r="27" spans="1:12">
      <c r="A27" s="1343">
        <v>5</v>
      </c>
      <c r="B27" s="1446" t="s">
        <v>2599</v>
      </c>
      <c r="C27" s="1447"/>
      <c r="D27" s="1448"/>
      <c r="E27" s="1344"/>
      <c r="F27" s="1447"/>
      <c r="G27" s="1447"/>
      <c r="H27" s="3518"/>
      <c r="I27" s="3519"/>
      <c r="J27" s="1447"/>
      <c r="K27" s="1447"/>
      <c r="L27" s="1350"/>
    </row>
    <row r="28" spans="1:12">
      <c r="A28" s="1343">
        <v>6</v>
      </c>
      <c r="B28" s="1446" t="s">
        <v>2600</v>
      </c>
      <c r="C28" s="1447"/>
      <c r="D28" s="1448"/>
      <c r="E28" s="1344"/>
      <c r="F28" s="1447"/>
      <c r="G28" s="1447"/>
      <c r="H28" s="3518"/>
      <c r="I28" s="3519"/>
      <c r="J28" s="1447"/>
      <c r="K28" s="1447"/>
      <c r="L28" s="1354"/>
    </row>
    <row r="29" spans="1:12">
      <c r="A29" s="1343">
        <v>7</v>
      </c>
      <c r="B29" s="1446" t="s">
        <v>2601</v>
      </c>
      <c r="C29" s="1447"/>
      <c r="D29" s="1448"/>
      <c r="E29" s="1344"/>
      <c r="F29" s="1447"/>
      <c r="G29" s="1447"/>
      <c r="H29" s="3529"/>
      <c r="I29" s="3530"/>
      <c r="J29" s="1447"/>
      <c r="K29" s="1447"/>
      <c r="L29" s="1357"/>
    </row>
    <row r="30" spans="1:12">
      <c r="A30" s="1343">
        <v>8</v>
      </c>
      <c r="B30" s="1446" t="s">
        <v>4173</v>
      </c>
      <c r="C30" s="1447">
        <f>SUM(C27:C29)</f>
        <v>0</v>
      </c>
      <c r="D30" s="1463"/>
      <c r="E30" s="1464"/>
      <c r="F30" s="1447">
        <f>SUM(F27:F29)</f>
        <v>0</v>
      </c>
      <c r="G30" s="1447">
        <f>SUM(G27:G29)</f>
        <v>0</v>
      </c>
      <c r="H30" s="3518">
        <f>SUM(H27:I29)</f>
        <v>0</v>
      </c>
      <c r="I30" s="3519"/>
      <c r="J30" s="1447">
        <f>SUM(J27:J29)</f>
        <v>0</v>
      </c>
      <c r="K30" s="1447">
        <f>SUM(K27:K29)</f>
        <v>0</v>
      </c>
      <c r="L30" s="1348"/>
    </row>
    <row r="31" spans="1:12">
      <c r="A31" s="1343">
        <v>9</v>
      </c>
      <c r="B31" s="1446" t="s">
        <v>2602</v>
      </c>
      <c r="C31" s="1447"/>
      <c r="D31" s="1448"/>
      <c r="E31" s="1344"/>
      <c r="F31" s="1447"/>
      <c r="G31" s="1447"/>
      <c r="H31" s="3518"/>
      <c r="I31" s="3519"/>
      <c r="J31" s="1447"/>
      <c r="K31" s="1447"/>
      <c r="L31" s="1350"/>
    </row>
    <row r="32" spans="1:12">
      <c r="A32" s="1343">
        <v>10</v>
      </c>
      <c r="B32" s="1446" t="s">
        <v>2603</v>
      </c>
      <c r="C32" s="1447"/>
      <c r="D32" s="1448"/>
      <c r="E32" s="1344"/>
      <c r="F32" s="1447"/>
      <c r="G32" s="1447"/>
      <c r="H32" s="3518"/>
      <c r="I32" s="3519"/>
      <c r="J32" s="1447"/>
      <c r="K32" s="1447"/>
      <c r="L32" s="1350"/>
    </row>
    <row r="33" spans="1:12">
      <c r="A33" s="1343">
        <v>11</v>
      </c>
      <c r="B33" s="1446" t="s">
        <v>1197</v>
      </c>
      <c r="C33" s="1447"/>
      <c r="D33" s="1448"/>
      <c r="E33" s="1344"/>
      <c r="F33" s="1447"/>
      <c r="G33" s="1447"/>
      <c r="H33" s="3518"/>
      <c r="I33" s="3519"/>
      <c r="J33" s="1447"/>
      <c r="K33" s="1447"/>
      <c r="L33" s="1350"/>
    </row>
    <row r="34" spans="1:12">
      <c r="A34" s="1343">
        <v>12</v>
      </c>
      <c r="B34" s="1446" t="s">
        <v>4174</v>
      </c>
      <c r="C34" s="1447">
        <f>SUM(C31:C33)</f>
        <v>0</v>
      </c>
      <c r="D34" s="1463"/>
      <c r="E34" s="1464"/>
      <c r="F34" s="1447">
        <f>SUM(F31:F33)</f>
        <v>0</v>
      </c>
      <c r="G34" s="1447">
        <f>SUM(G31:G33)</f>
        <v>0</v>
      </c>
      <c r="H34" s="3518">
        <f>SUM(H31:I33)</f>
        <v>0</v>
      </c>
      <c r="I34" s="3519"/>
      <c r="J34" s="1447">
        <f>SUM(J31:J33)</f>
        <v>0</v>
      </c>
      <c r="K34" s="1447">
        <f>SUM(K31:K33)</f>
        <v>0</v>
      </c>
      <c r="L34" s="1350"/>
    </row>
    <row r="35" spans="1:12">
      <c r="A35" s="1343">
        <v>13</v>
      </c>
      <c r="B35" s="1446" t="s">
        <v>1198</v>
      </c>
      <c r="C35" s="1447"/>
      <c r="D35" s="1448"/>
      <c r="E35" s="1344"/>
      <c r="F35" s="1447"/>
      <c r="G35" s="1447"/>
      <c r="H35" s="3518"/>
      <c r="I35" s="3519"/>
      <c r="J35" s="1447"/>
      <c r="K35" s="1447"/>
      <c r="L35" s="1350"/>
    </row>
    <row r="36" spans="1:12">
      <c r="A36" s="1343">
        <v>14</v>
      </c>
      <c r="B36" s="1446" t="s">
        <v>1199</v>
      </c>
      <c r="C36" s="1447"/>
      <c r="D36" s="1448"/>
      <c r="E36" s="1344"/>
      <c r="F36" s="1447"/>
      <c r="G36" s="1447"/>
      <c r="H36" s="3518"/>
      <c r="I36" s="3519"/>
      <c r="J36" s="1447"/>
      <c r="K36" s="1447"/>
      <c r="L36" s="1350"/>
    </row>
    <row r="37" spans="1:12">
      <c r="A37" s="1343">
        <v>15</v>
      </c>
      <c r="B37" s="1446" t="s">
        <v>4175</v>
      </c>
      <c r="C37" s="1447"/>
      <c r="D37" s="1448"/>
      <c r="E37" s="1344"/>
      <c r="F37" s="1447"/>
      <c r="G37" s="1447"/>
      <c r="H37" s="3518"/>
      <c r="I37" s="3519"/>
      <c r="J37" s="1447"/>
      <c r="K37" s="1447"/>
      <c r="L37" s="1350"/>
    </row>
    <row r="38" spans="1:12">
      <c r="A38" s="1343">
        <v>16</v>
      </c>
      <c r="B38" s="1446" t="s">
        <v>4176</v>
      </c>
      <c r="C38" s="1447">
        <f>SUM(C35:C37)</f>
        <v>0</v>
      </c>
      <c r="D38" s="1463"/>
      <c r="E38" s="1464"/>
      <c r="F38" s="1447">
        <f>SUM(F35:F37)</f>
        <v>0</v>
      </c>
      <c r="G38" s="1447">
        <f>SUM(G35:G37)</f>
        <v>0</v>
      </c>
      <c r="H38" s="3518">
        <f>SUM(H35:I37)</f>
        <v>0</v>
      </c>
      <c r="I38" s="3519"/>
      <c r="J38" s="1447">
        <f>SUM(J35:J37)</f>
        <v>0</v>
      </c>
      <c r="K38" s="1447">
        <f>SUM(K35:K37)</f>
        <v>0</v>
      </c>
      <c r="L38" s="1360"/>
    </row>
    <row r="39" spans="1:12" ht="15.75" customHeight="1">
      <c r="A39" s="1361">
        <v>17</v>
      </c>
      <c r="B39" s="1432" t="s">
        <v>4177</v>
      </c>
      <c r="C39" s="1465"/>
      <c r="D39" s="1450"/>
      <c r="E39" s="1362"/>
      <c r="F39" s="1465"/>
      <c r="G39" s="1465"/>
      <c r="H39" s="3531"/>
      <c r="I39" s="3532"/>
      <c r="J39" s="1465"/>
      <c r="K39" s="1465"/>
      <c r="L39" s="1466"/>
    </row>
    <row r="40" spans="1:12" ht="15.75" customHeight="1">
      <c r="A40" s="1467"/>
      <c r="B40" s="1433" t="s">
        <v>4178</v>
      </c>
      <c r="C40" s="1468">
        <f>C26+C30+C34+C38</f>
        <v>0</v>
      </c>
      <c r="D40" s="1469"/>
      <c r="E40" s="1470"/>
      <c r="F40" s="1468">
        <f>F26+F30+F34+F38</f>
        <v>0</v>
      </c>
      <c r="G40" s="1468">
        <f>G26+G30+G34+G38</f>
        <v>0</v>
      </c>
      <c r="H40" s="3529">
        <v>0</v>
      </c>
      <c r="I40" s="3526"/>
      <c r="J40" s="1468">
        <f>J26+J30+J34+J38</f>
        <v>0</v>
      </c>
      <c r="K40" s="1468">
        <f>K26+K30+K34+K38</f>
        <v>0</v>
      </c>
      <c r="L40" s="1357"/>
    </row>
    <row r="41" spans="1:12" ht="15.75" customHeight="1">
      <c r="A41" s="1361"/>
      <c r="B41" s="1432"/>
      <c r="C41" s="1465"/>
      <c r="D41" s="1471"/>
      <c r="E41" s="1472"/>
      <c r="F41" s="1363"/>
      <c r="G41" s="1363"/>
      <c r="H41" s="3533"/>
      <c r="I41" s="3532"/>
      <c r="J41" s="1473"/>
      <c r="K41" s="1473"/>
      <c r="L41" s="1466"/>
    </row>
    <row r="42" spans="1:12" ht="15.75" customHeight="1">
      <c r="A42" s="1474"/>
      <c r="B42" s="1454"/>
      <c r="C42" s="1475"/>
      <c r="D42" s="1455"/>
      <c r="E42" s="1476"/>
      <c r="F42" s="1477"/>
      <c r="G42" s="1477"/>
      <c r="H42" s="3534"/>
      <c r="I42" s="3525"/>
      <c r="J42" s="1478"/>
      <c r="K42" s="1478"/>
      <c r="L42" s="1479"/>
    </row>
    <row r="43" spans="1:12" ht="15.75" customHeight="1" thickBot="1">
      <c r="A43" s="1480"/>
      <c r="B43" s="1458"/>
      <c r="C43" s="1481"/>
      <c r="D43" s="1458"/>
      <c r="E43" s="1482"/>
      <c r="F43" s="1483"/>
      <c r="G43" s="1483"/>
      <c r="H43" s="3535"/>
      <c r="I43" s="3536"/>
      <c r="J43" s="1483"/>
      <c r="K43" s="1483"/>
      <c r="L43" s="1484"/>
    </row>
    <row r="44" spans="1:12" ht="15.75" thickTop="1">
      <c r="A44" s="831"/>
      <c r="B44" s="831"/>
      <c r="C44" s="831"/>
      <c r="D44" s="831"/>
      <c r="E44" s="831"/>
      <c r="F44" s="831"/>
      <c r="G44" s="831"/>
      <c r="H44" s="831"/>
      <c r="I44" s="991"/>
      <c r="J44" s="991"/>
      <c r="K44" s="991"/>
      <c r="L44" s="991"/>
    </row>
    <row r="45" spans="1:12">
      <c r="A45" s="17" t="s">
        <v>4674</v>
      </c>
      <c r="B45" s="17"/>
      <c r="C45" s="17"/>
      <c r="D45" s="17"/>
      <c r="E45" s="17"/>
      <c r="F45" s="17"/>
      <c r="G45" s="17"/>
      <c r="H45" s="17"/>
      <c r="I45" s="17"/>
      <c r="J45" s="17"/>
      <c r="K45" s="17"/>
      <c r="L45" s="17"/>
    </row>
    <row r="46" spans="1:12">
      <c r="A46" s="69" t="s">
        <v>4194</v>
      </c>
      <c r="B46" s="69"/>
      <c r="C46" s="69"/>
      <c r="D46" s="69"/>
      <c r="E46" s="69"/>
      <c r="F46" s="69"/>
      <c r="G46" s="69"/>
      <c r="H46" s="69"/>
      <c r="I46" s="69"/>
      <c r="J46" s="69"/>
      <c r="K46" s="69"/>
      <c r="L46" s="69"/>
    </row>
  </sheetData>
  <mergeCells count="29">
    <mergeCell ref="H39:I39"/>
    <mergeCell ref="H40:I40"/>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H26:I26"/>
    <mergeCell ref="I2:J2"/>
    <mergeCell ref="K2:L2"/>
    <mergeCell ref="I3:J3"/>
    <mergeCell ref="K3:L3"/>
    <mergeCell ref="H19:I19"/>
    <mergeCell ref="H20:I20"/>
    <mergeCell ref="H21:I21"/>
    <mergeCell ref="H22:I22"/>
    <mergeCell ref="H23:I23"/>
    <mergeCell ref="H24:I24"/>
    <mergeCell ref="H25:I25"/>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H58"/>
  <sheetViews>
    <sheetView defaultGridColor="0" topLeftCell="A2" colorId="22" zoomScaleNormal="100" workbookViewId="0">
      <selection activeCell="D3" sqref="D3"/>
    </sheetView>
  </sheetViews>
  <sheetFormatPr defaultColWidth="9.6640625" defaultRowHeight="15"/>
  <cols>
    <col min="1" max="1" width="2.6640625" style="9" customWidth="1"/>
    <col min="2" max="2" width="39.10937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838"/>
      <c r="B1" s="839" t="s">
        <v>1799</v>
      </c>
      <c r="C1" s="840" t="s">
        <v>1344</v>
      </c>
      <c r="D1" s="841"/>
      <c r="E1" s="841"/>
      <c r="F1" s="839"/>
      <c r="G1" s="841" t="s">
        <v>1801</v>
      </c>
      <c r="H1" s="842" t="s">
        <v>1802</v>
      </c>
    </row>
    <row r="2" spans="1:8">
      <c r="A2" s="843"/>
      <c r="B2" s="844" t="str">
        <f>'Data Sheet'!$C$25</f>
        <v xml:space="preserve">New York State Electric &amp; Gas Corporation </v>
      </c>
      <c r="C2" s="435" t="s">
        <v>1345</v>
      </c>
      <c r="D2" s="9" t="s">
        <v>1346</v>
      </c>
      <c r="F2" s="844" t="s">
        <v>1347</v>
      </c>
      <c r="G2" s="845" t="s">
        <v>1804</v>
      </c>
      <c r="H2" s="846"/>
    </row>
    <row r="3" spans="1:8" ht="15" customHeight="1">
      <c r="A3" s="847"/>
      <c r="B3" s="467"/>
      <c r="C3" s="485" t="s">
        <v>1348</v>
      </c>
      <c r="D3" s="467" t="s">
        <v>1346</v>
      </c>
      <c r="E3" s="467"/>
      <c r="F3" s="848" t="s">
        <v>1349</v>
      </c>
      <c r="G3" s="693" t="str">
        <f>'Data Sheet'!$C$40</f>
        <v xml:space="preserve"> </v>
      </c>
      <c r="H3" s="1239" t="str">
        <f>'Data Sheet'!$C$38</f>
        <v>12/31/2017</v>
      </c>
    </row>
    <row r="4" spans="1:8" ht="15" customHeight="1">
      <c r="A4" s="849" t="s">
        <v>1350</v>
      </c>
      <c r="B4" s="850"/>
      <c r="C4" s="850"/>
      <c r="D4" s="850"/>
      <c r="E4" s="850"/>
      <c r="F4" s="850"/>
      <c r="G4" s="850"/>
      <c r="H4" s="851"/>
    </row>
    <row r="5" spans="1:8">
      <c r="A5" s="843"/>
      <c r="B5" s="3286" t="s">
        <v>117</v>
      </c>
      <c r="C5" s="3290"/>
      <c r="D5" s="3290"/>
      <c r="E5" s="3290"/>
      <c r="F5" s="3290"/>
      <c r="G5" s="3290"/>
      <c r="H5" s="3291"/>
    </row>
    <row r="6" spans="1:8">
      <c r="A6" s="843"/>
      <c r="B6" s="3292"/>
      <c r="C6" s="3292"/>
      <c r="D6" s="3292"/>
      <c r="E6" s="3292"/>
      <c r="F6" s="3292"/>
      <c r="G6" s="3292"/>
      <c r="H6" s="3293"/>
    </row>
    <row r="7" spans="1:8">
      <c r="A7" s="843"/>
      <c r="B7" s="3292"/>
      <c r="C7" s="3292"/>
      <c r="D7" s="3292"/>
      <c r="E7" s="3292"/>
      <c r="F7" s="3292"/>
      <c r="G7" s="3292"/>
      <c r="H7" s="3293"/>
    </row>
    <row r="8" spans="1:8">
      <c r="A8" s="843"/>
      <c r="B8" s="854"/>
      <c r="C8" s="854"/>
      <c r="D8" s="854"/>
      <c r="E8" s="854"/>
      <c r="F8" s="854"/>
      <c r="G8" s="854"/>
      <c r="H8" s="853"/>
    </row>
    <row r="9" spans="1:8">
      <c r="A9" s="843"/>
      <c r="B9" s="2843" t="s">
        <v>4765</v>
      </c>
      <c r="C9" s="854"/>
      <c r="D9" s="854"/>
      <c r="E9" s="854"/>
      <c r="F9" s="854"/>
      <c r="G9" s="854"/>
      <c r="H9" s="853"/>
    </row>
    <row r="10" spans="1:8">
      <c r="A10" s="843"/>
      <c r="B10" s="2842" t="s">
        <v>4769</v>
      </c>
      <c r="C10" s="12"/>
      <c r="D10" s="12"/>
      <c r="E10" s="12"/>
      <c r="F10" s="12"/>
      <c r="G10" s="12"/>
      <c r="H10" s="855"/>
    </row>
    <row r="11" spans="1:8">
      <c r="A11" s="843"/>
      <c r="B11" s="2843" t="s">
        <v>4766</v>
      </c>
      <c r="C11" s="12"/>
      <c r="D11" s="12"/>
      <c r="E11" s="12"/>
      <c r="F11" s="12"/>
      <c r="G11" s="12"/>
      <c r="H11" s="855"/>
    </row>
    <row r="12" spans="1:8">
      <c r="A12" s="843"/>
      <c r="B12" s="12"/>
      <c r="C12" s="12"/>
      <c r="D12" s="12"/>
      <c r="E12" s="12"/>
      <c r="F12" s="12"/>
      <c r="G12" s="12"/>
      <c r="H12" s="855"/>
    </row>
    <row r="13" spans="1:8">
      <c r="A13" s="843"/>
      <c r="B13" s="12"/>
      <c r="C13" s="12"/>
      <c r="D13" s="12"/>
      <c r="E13" s="12"/>
      <c r="F13" s="12"/>
      <c r="G13" s="12"/>
      <c r="H13" s="855"/>
    </row>
    <row r="14" spans="1:8">
      <c r="A14" s="843"/>
      <c r="B14" s="12"/>
      <c r="C14" s="12"/>
      <c r="D14" s="12"/>
      <c r="E14" s="12"/>
      <c r="F14" s="12"/>
      <c r="G14" s="12"/>
      <c r="H14" s="855"/>
    </row>
    <row r="15" spans="1:8">
      <c r="A15" s="847"/>
      <c r="B15" s="850"/>
      <c r="C15" s="850"/>
      <c r="D15" s="850"/>
      <c r="E15" s="850"/>
      <c r="F15" s="850"/>
      <c r="G15" s="850"/>
      <c r="H15" s="851"/>
    </row>
    <row r="16" spans="1:8">
      <c r="A16" s="843"/>
      <c r="B16" s="3286" t="s">
        <v>118</v>
      </c>
      <c r="C16" s="3294"/>
      <c r="D16" s="3294"/>
      <c r="E16" s="3294"/>
      <c r="F16" s="3294"/>
      <c r="G16" s="3294"/>
      <c r="H16" s="3287"/>
    </row>
    <row r="17" spans="1:8">
      <c r="A17" s="843"/>
      <c r="B17" s="3295"/>
      <c r="C17" s="3295"/>
      <c r="D17" s="3295"/>
      <c r="E17" s="3295"/>
      <c r="F17" s="3295"/>
      <c r="G17" s="3295"/>
      <c r="H17" s="3289"/>
    </row>
    <row r="18" spans="1:8">
      <c r="A18" s="843"/>
      <c r="B18" s="3295"/>
      <c r="C18" s="3295"/>
      <c r="D18" s="3295"/>
      <c r="E18" s="3295"/>
      <c r="F18" s="3295"/>
      <c r="G18" s="3295"/>
      <c r="H18" s="3289"/>
    </row>
    <row r="19" spans="1:8">
      <c r="A19" s="843"/>
      <c r="B19" s="852"/>
      <c r="C19" s="852"/>
      <c r="D19" s="852"/>
      <c r="E19" s="852"/>
      <c r="F19" s="852"/>
      <c r="G19" s="852"/>
      <c r="H19" s="855"/>
    </row>
    <row r="20" spans="1:8">
      <c r="A20" s="843"/>
      <c r="B20" s="2843" t="s">
        <v>4767</v>
      </c>
      <c r="C20" s="12"/>
      <c r="D20" s="12"/>
      <c r="E20" s="12"/>
      <c r="F20" s="12"/>
      <c r="G20" s="12"/>
      <c r="H20" s="855"/>
    </row>
    <row r="21" spans="1:8">
      <c r="A21" s="843"/>
      <c r="B21" s="2843" t="s">
        <v>4768</v>
      </c>
      <c r="C21" s="12"/>
      <c r="D21" s="12"/>
      <c r="E21" s="12"/>
      <c r="F21" s="12"/>
      <c r="G21" s="12"/>
      <c r="H21" s="855"/>
    </row>
    <row r="22" spans="1:8">
      <c r="A22" s="843"/>
      <c r="B22" s="12"/>
      <c r="C22" s="12"/>
      <c r="D22" s="12"/>
      <c r="E22" s="12"/>
      <c r="F22" s="12"/>
      <c r="G22" s="12"/>
      <c r="H22" s="855"/>
    </row>
    <row r="23" spans="1:8">
      <c r="A23" s="843"/>
      <c r="B23" s="12"/>
      <c r="C23" s="12"/>
      <c r="D23" s="12"/>
      <c r="E23" s="12"/>
      <c r="F23" s="12"/>
      <c r="G23" s="12"/>
      <c r="H23" s="855"/>
    </row>
    <row r="24" spans="1:8">
      <c r="A24" s="843"/>
      <c r="B24" s="12"/>
      <c r="C24" s="12"/>
      <c r="D24" s="12"/>
      <c r="E24" s="12"/>
      <c r="F24" s="12"/>
      <c r="G24" s="12"/>
      <c r="H24" s="855"/>
    </row>
    <row r="25" spans="1:8">
      <c r="A25" s="847"/>
      <c r="B25" s="850"/>
      <c r="C25" s="850"/>
      <c r="D25" s="850"/>
      <c r="E25" s="850"/>
      <c r="F25" s="850"/>
      <c r="G25" s="850"/>
      <c r="H25" s="851"/>
    </row>
    <row r="26" spans="1:8">
      <c r="A26" s="843"/>
      <c r="B26" s="3286" t="s">
        <v>1820</v>
      </c>
      <c r="C26" s="3294"/>
      <c r="D26" s="3294"/>
      <c r="E26" s="3294"/>
      <c r="F26" s="3294"/>
      <c r="G26" s="3294"/>
      <c r="H26" s="3287"/>
    </row>
    <row r="27" spans="1:8">
      <c r="A27" s="843"/>
      <c r="B27" s="3295"/>
      <c r="C27" s="3295"/>
      <c r="D27" s="3295"/>
      <c r="E27" s="3295"/>
      <c r="F27" s="3295"/>
      <c r="G27" s="3295"/>
      <c r="H27" s="3289"/>
    </row>
    <row r="28" spans="1:8">
      <c r="A28" s="843"/>
      <c r="B28" s="3295"/>
      <c r="C28" s="3295"/>
      <c r="D28" s="3295"/>
      <c r="E28" s="3295"/>
      <c r="F28" s="3295"/>
      <c r="G28" s="3295"/>
      <c r="H28" s="3289"/>
    </row>
    <row r="29" spans="1:8">
      <c r="A29" s="843"/>
      <c r="B29" s="858"/>
      <c r="C29" s="858"/>
      <c r="D29" s="858"/>
      <c r="E29" s="858"/>
      <c r="F29" s="858"/>
      <c r="G29" s="858"/>
      <c r="H29" s="857"/>
    </row>
    <row r="30" spans="1:8" ht="45" customHeight="1">
      <c r="A30" s="843"/>
      <c r="B30" s="2843" t="s">
        <v>4764</v>
      </c>
      <c r="C30" s="12"/>
      <c r="D30" s="12"/>
      <c r="E30" s="12"/>
      <c r="F30" s="12"/>
      <c r="G30" s="12"/>
      <c r="H30" s="855"/>
    </row>
    <row r="31" spans="1:8">
      <c r="A31" s="843"/>
      <c r="B31" s="12"/>
      <c r="C31" s="12"/>
      <c r="D31" s="12"/>
      <c r="E31" s="12"/>
      <c r="F31" s="12"/>
      <c r="G31" s="12"/>
      <c r="H31" s="855"/>
    </row>
    <row r="32" spans="1:8">
      <c r="A32" s="843"/>
      <c r="B32" s="12"/>
      <c r="C32" s="12"/>
      <c r="D32" s="12"/>
      <c r="E32" s="12"/>
      <c r="F32" s="12"/>
      <c r="G32" s="12"/>
      <c r="H32" s="855"/>
    </row>
    <row r="33" spans="1:8">
      <c r="A33" s="843"/>
      <c r="B33" s="12"/>
      <c r="C33" s="12"/>
      <c r="D33" s="12"/>
      <c r="E33" s="12"/>
      <c r="F33" s="12"/>
      <c r="G33" s="12"/>
      <c r="H33" s="855"/>
    </row>
    <row r="34" spans="1:8">
      <c r="A34" s="843"/>
      <c r="B34" s="12"/>
      <c r="C34" s="12"/>
      <c r="D34" s="12"/>
      <c r="E34" s="12"/>
      <c r="F34" s="12"/>
      <c r="G34" s="12"/>
      <c r="H34" s="855"/>
    </row>
    <row r="35" spans="1:8">
      <c r="A35" s="843"/>
      <c r="B35" s="12"/>
      <c r="C35" s="12"/>
      <c r="D35" s="12"/>
      <c r="E35" s="12"/>
      <c r="F35" s="12"/>
      <c r="G35" s="12"/>
      <c r="H35" s="855"/>
    </row>
    <row r="36" spans="1:8">
      <c r="A36" s="843"/>
      <c r="B36" s="12"/>
      <c r="C36" s="12"/>
      <c r="D36" s="12"/>
      <c r="E36" s="12"/>
      <c r="F36" s="12"/>
      <c r="G36" s="12"/>
      <c r="H36" s="855"/>
    </row>
    <row r="37" spans="1:8">
      <c r="A37" s="843"/>
      <c r="B37" s="12"/>
      <c r="C37" s="12"/>
      <c r="D37" s="12"/>
      <c r="E37" s="12"/>
      <c r="F37" s="12"/>
      <c r="G37" s="12"/>
      <c r="H37" s="855"/>
    </row>
    <row r="38" spans="1:8">
      <c r="A38" s="847"/>
      <c r="B38" s="850"/>
      <c r="C38" s="850"/>
      <c r="D38" s="850"/>
      <c r="E38" s="850"/>
      <c r="F38" s="850"/>
      <c r="G38" s="850"/>
      <c r="H38" s="851"/>
    </row>
    <row r="39" spans="1:8">
      <c r="A39" s="843"/>
      <c r="B39" s="3286" t="s">
        <v>1821</v>
      </c>
      <c r="C39" s="3286"/>
      <c r="D39" s="3286"/>
      <c r="E39" s="3286"/>
      <c r="F39" s="3286"/>
      <c r="G39" s="3286"/>
      <c r="H39" s="3287"/>
    </row>
    <row r="40" spans="1:8">
      <c r="A40" s="843"/>
      <c r="B40" s="3288"/>
      <c r="C40" s="3288"/>
      <c r="D40" s="3288"/>
      <c r="E40" s="3288"/>
      <c r="F40" s="3288"/>
      <c r="G40" s="3288"/>
      <c r="H40" s="3289"/>
    </row>
    <row r="41" spans="1:8">
      <c r="A41" s="843"/>
      <c r="B41" s="12"/>
      <c r="C41" s="12"/>
      <c r="D41" s="12"/>
      <c r="E41" s="12"/>
      <c r="F41" s="12"/>
      <c r="G41" s="12"/>
      <c r="H41" s="855"/>
    </row>
    <row r="42" spans="1:8" ht="75" customHeight="1">
      <c r="A42" s="843"/>
      <c r="B42" s="2843" t="s">
        <v>4770</v>
      </c>
      <c r="C42" s="12"/>
      <c r="D42" s="12"/>
      <c r="E42" s="12"/>
      <c r="F42" s="12"/>
      <c r="G42" s="12"/>
      <c r="H42" s="855"/>
    </row>
    <row r="43" spans="1:8">
      <c r="A43" s="843"/>
      <c r="B43" s="12"/>
      <c r="C43" s="12"/>
      <c r="D43" s="12"/>
      <c r="E43" s="12"/>
      <c r="F43" s="12"/>
      <c r="G43" s="12"/>
      <c r="H43" s="855"/>
    </row>
    <row r="44" spans="1:8">
      <c r="A44" s="843"/>
      <c r="B44" s="12"/>
      <c r="C44" s="12"/>
      <c r="D44" s="12"/>
      <c r="E44" s="12"/>
      <c r="F44" s="12"/>
      <c r="G44" s="12"/>
      <c r="H44" s="855"/>
    </row>
    <row r="45" spans="1:8">
      <c r="A45" s="843"/>
      <c r="B45" s="12"/>
      <c r="C45" s="12"/>
      <c r="D45" s="12"/>
      <c r="E45" s="12"/>
      <c r="F45" s="12"/>
      <c r="G45" s="12"/>
      <c r="H45" s="855"/>
    </row>
    <row r="46" spans="1:8">
      <c r="A46" s="843"/>
      <c r="B46" s="12"/>
      <c r="C46" s="12"/>
      <c r="D46" s="12"/>
      <c r="E46" s="12"/>
      <c r="F46" s="12"/>
      <c r="G46" s="12"/>
      <c r="H46" s="855"/>
    </row>
    <row r="47" spans="1:8">
      <c r="A47" s="843"/>
      <c r="B47" s="12"/>
      <c r="C47" s="12"/>
      <c r="D47" s="12"/>
      <c r="E47" s="12"/>
      <c r="F47" s="12"/>
      <c r="G47" s="12"/>
      <c r="H47" s="855"/>
    </row>
    <row r="48" spans="1:8">
      <c r="A48" s="847"/>
      <c r="B48" s="850"/>
      <c r="C48" s="850"/>
      <c r="D48" s="850"/>
      <c r="E48" s="850"/>
      <c r="F48" s="850"/>
      <c r="G48" s="850"/>
      <c r="H48" s="851"/>
    </row>
    <row r="49" spans="1:8">
      <c r="A49" s="843"/>
      <c r="B49" s="3286" t="s">
        <v>1822</v>
      </c>
      <c r="C49" s="3286"/>
      <c r="D49" s="3286"/>
      <c r="E49" s="3286"/>
      <c r="F49" s="3286"/>
      <c r="G49" s="3286"/>
      <c r="H49" s="3287"/>
    </row>
    <row r="50" spans="1:8">
      <c r="A50" s="843"/>
      <c r="B50" s="3288"/>
      <c r="C50" s="3288"/>
      <c r="D50" s="3288"/>
      <c r="E50" s="3288"/>
      <c r="F50" s="3288"/>
      <c r="G50" s="3288"/>
      <c r="H50" s="3289"/>
    </row>
    <row r="51" spans="1:8">
      <c r="A51" s="843"/>
      <c r="B51" s="12"/>
      <c r="C51" s="12"/>
      <c r="D51" s="12"/>
      <c r="E51" s="12"/>
      <c r="F51" s="12"/>
      <c r="G51" s="12"/>
      <c r="H51" s="855"/>
    </row>
    <row r="52" spans="1:8">
      <c r="A52" s="843"/>
      <c r="B52" s="13" t="s">
        <v>6081</v>
      </c>
      <c r="C52" s="12"/>
      <c r="D52" s="12"/>
      <c r="E52" s="12"/>
      <c r="F52" s="12"/>
      <c r="G52" s="12"/>
      <c r="H52" s="855"/>
    </row>
    <row r="53" spans="1:8">
      <c r="A53" s="843"/>
      <c r="B53" s="13" t="s">
        <v>5838</v>
      </c>
      <c r="C53" s="12"/>
      <c r="D53" s="12"/>
      <c r="E53" s="12"/>
      <c r="F53" s="12"/>
      <c r="G53" s="12"/>
      <c r="H53" s="855"/>
    </row>
    <row r="54" spans="1:8">
      <c r="A54" s="843"/>
      <c r="C54" s="12"/>
      <c r="D54" s="12"/>
      <c r="E54" s="12"/>
      <c r="F54" s="12"/>
      <c r="G54" s="12"/>
      <c r="H54" s="855"/>
    </row>
    <row r="55" spans="1:8">
      <c r="A55" s="843"/>
      <c r="C55" s="12"/>
      <c r="D55" s="12"/>
      <c r="E55" s="12"/>
      <c r="F55" s="12"/>
      <c r="G55" s="12"/>
      <c r="H55" s="855"/>
    </row>
    <row r="56" spans="1:8" ht="15.75" thickBot="1">
      <c r="A56" s="859"/>
      <c r="B56" s="860"/>
      <c r="C56" s="861"/>
      <c r="D56" s="861"/>
      <c r="E56" s="861"/>
      <c r="F56" s="861"/>
      <c r="G56" s="861"/>
      <c r="H56" s="862"/>
    </row>
    <row r="57" spans="1:8">
      <c r="A57" s="13" t="s">
        <v>1716</v>
      </c>
      <c r="C57" s="12"/>
      <c r="D57" s="12"/>
      <c r="E57" s="12"/>
      <c r="F57" s="12"/>
      <c r="G57" s="12"/>
      <c r="H57" s="12"/>
    </row>
    <row r="58" spans="1:8">
      <c r="A58" s="12" t="s">
        <v>1717</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H65"/>
  <sheetViews>
    <sheetView defaultGridColor="0" topLeftCell="A37" colorId="22" zoomScaleNormal="100" zoomScaleSheetLayoutView="80" workbookViewId="0">
      <selection activeCell="H19" sqref="H19"/>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1799</v>
      </c>
      <c r="B1" s="66"/>
      <c r="C1" s="66"/>
      <c r="D1" s="582" t="s">
        <v>1344</v>
      </c>
      <c r="E1" s="583"/>
      <c r="F1" s="584"/>
      <c r="G1" s="585" t="s">
        <v>1801</v>
      </c>
      <c r="H1" s="414" t="s">
        <v>1802</v>
      </c>
    </row>
    <row r="2" spans="1:8">
      <c r="A2" s="72" t="str">
        <f>'Data Sheet'!$C$25</f>
        <v xml:space="preserve">New York State Electric &amp; Gas Corporation </v>
      </c>
      <c r="B2" s="533"/>
      <c r="C2" s="533"/>
      <c r="D2" s="2832" t="s">
        <v>1136</v>
      </c>
      <c r="E2" s="17"/>
      <c r="F2" s="291"/>
      <c r="G2" s="290" t="s">
        <v>1804</v>
      </c>
      <c r="H2" s="534"/>
    </row>
    <row r="3" spans="1:8" ht="15" customHeight="1">
      <c r="A3" s="586"/>
      <c r="B3" s="533"/>
      <c r="C3" s="533"/>
      <c r="D3" s="2832" t="s">
        <v>1137</v>
      </c>
      <c r="E3" s="17"/>
      <c r="F3" s="17"/>
      <c r="G3" s="997" t="str">
        <f>'Data Sheet'!$C$40</f>
        <v xml:space="preserve"> </v>
      </c>
      <c r="H3" s="941" t="str">
        <f>'Data Sheet'!$C$38</f>
        <v>12/31/2017</v>
      </c>
    </row>
    <row r="4" spans="1:8" ht="15" customHeight="1">
      <c r="A4" s="548" t="s">
        <v>3649</v>
      </c>
      <c r="B4" s="549"/>
      <c r="C4" s="549"/>
      <c r="D4" s="231"/>
      <c r="E4" s="231"/>
      <c r="F4" s="231"/>
      <c r="G4" s="231"/>
      <c r="H4" s="232"/>
    </row>
    <row r="5" spans="1:8">
      <c r="A5" s="587"/>
      <c r="B5" s="19"/>
      <c r="C5" s="19"/>
      <c r="D5" s="18"/>
      <c r="E5" s="18"/>
      <c r="F5" s="18"/>
      <c r="G5" s="18"/>
      <c r="H5" s="25"/>
    </row>
    <row r="6" spans="1:8">
      <c r="A6" s="22" t="s">
        <v>3650</v>
      </c>
      <c r="B6" s="19"/>
      <c r="C6" s="19"/>
      <c r="D6" s="19"/>
      <c r="E6" s="19"/>
      <c r="F6" s="18"/>
      <c r="G6" s="18"/>
      <c r="H6" s="25"/>
    </row>
    <row r="7" spans="1:8">
      <c r="A7" s="22" t="s">
        <v>3651</v>
      </c>
      <c r="B7" s="19"/>
      <c r="C7" s="19"/>
      <c r="D7" s="19"/>
      <c r="E7" s="19"/>
      <c r="F7" s="19"/>
      <c r="G7" s="19"/>
      <c r="H7" s="23"/>
    </row>
    <row r="8" spans="1:8">
      <c r="A8" s="22"/>
      <c r="B8" s="19"/>
      <c r="C8" s="19"/>
      <c r="D8" s="19"/>
      <c r="E8" s="19"/>
      <c r="F8" s="19"/>
      <c r="G8" s="19"/>
      <c r="H8" s="23"/>
    </row>
    <row r="9" spans="1:8">
      <c r="A9" s="588" t="s">
        <v>1728</v>
      </c>
      <c r="B9" s="589" t="s">
        <v>1782</v>
      </c>
      <c r="C9" s="590"/>
      <c r="D9" s="591" t="s">
        <v>3596</v>
      </c>
      <c r="E9" s="591" t="s">
        <v>1728</v>
      </c>
      <c r="F9" s="591" t="s">
        <v>1782</v>
      </c>
      <c r="G9" s="592"/>
      <c r="H9" s="593" t="s">
        <v>3596</v>
      </c>
    </row>
    <row r="10" spans="1:8">
      <c r="A10" s="594" t="s">
        <v>1731</v>
      </c>
      <c r="B10" s="595" t="s">
        <v>3021</v>
      </c>
      <c r="C10" s="596"/>
      <c r="D10" s="597" t="s">
        <v>3022</v>
      </c>
      <c r="E10" s="597" t="s">
        <v>1731</v>
      </c>
      <c r="F10" s="597" t="s">
        <v>3021</v>
      </c>
      <c r="G10" s="598"/>
      <c r="H10" s="599" t="s">
        <v>3022</v>
      </c>
    </row>
    <row r="11" spans="1:8">
      <c r="A11" s="594">
        <v>1</v>
      </c>
      <c r="B11" s="595" t="s">
        <v>3652</v>
      </c>
      <c r="C11" s="596"/>
      <c r="D11" s="600"/>
      <c r="E11" s="597">
        <v>22</v>
      </c>
      <c r="F11" s="595" t="s">
        <v>3653</v>
      </c>
      <c r="G11" s="596"/>
      <c r="H11" s="601"/>
    </row>
    <row r="12" spans="1:8">
      <c r="A12" s="594">
        <v>2</v>
      </c>
      <c r="B12" s="602" t="s">
        <v>3654</v>
      </c>
      <c r="C12" s="520"/>
      <c r="D12" s="603"/>
      <c r="E12" s="604">
        <v>23</v>
      </c>
      <c r="F12" s="605" t="s">
        <v>3655</v>
      </c>
      <c r="G12" s="19"/>
      <c r="H12" s="606">
        <v>15363789</v>
      </c>
    </row>
    <row r="13" spans="1:8">
      <c r="A13" s="594">
        <v>3</v>
      </c>
      <c r="B13" s="602" t="s">
        <v>3656</v>
      </c>
      <c r="C13" s="520"/>
      <c r="D13" s="607">
        <v>0</v>
      </c>
      <c r="E13" s="597"/>
      <c r="F13" s="602" t="s">
        <v>3657</v>
      </c>
      <c r="G13" s="520"/>
      <c r="H13" s="608"/>
    </row>
    <row r="14" spans="1:8">
      <c r="A14" s="594">
        <v>4</v>
      </c>
      <c r="B14" s="602" t="s">
        <v>3658</v>
      </c>
      <c r="C14" s="520"/>
      <c r="D14" s="607">
        <v>0</v>
      </c>
      <c r="E14" s="604">
        <v>24</v>
      </c>
      <c r="F14" s="605" t="s">
        <v>3659</v>
      </c>
      <c r="G14" s="19"/>
      <c r="H14" s="606">
        <v>10511</v>
      </c>
    </row>
    <row r="15" spans="1:8">
      <c r="A15" s="594">
        <v>5</v>
      </c>
      <c r="B15" s="602" t="s">
        <v>3660</v>
      </c>
      <c r="C15" s="520"/>
      <c r="D15" s="607">
        <v>202894</v>
      </c>
      <c r="E15" s="597"/>
      <c r="F15" s="602" t="s">
        <v>3661</v>
      </c>
      <c r="G15" s="520"/>
      <c r="H15" s="608"/>
    </row>
    <row r="16" spans="1:8">
      <c r="A16" s="594">
        <v>6</v>
      </c>
      <c r="B16" s="602" t="s">
        <v>3662</v>
      </c>
      <c r="C16" s="520"/>
      <c r="D16" s="607">
        <v>0</v>
      </c>
      <c r="E16" s="604">
        <v>25</v>
      </c>
      <c r="F16" s="605" t="s">
        <v>3663</v>
      </c>
      <c r="G16" s="19"/>
      <c r="H16" s="606">
        <v>1259128</v>
      </c>
    </row>
    <row r="17" spans="1:8">
      <c r="A17" s="594">
        <v>7</v>
      </c>
      <c r="B17" s="602" t="s">
        <v>2171</v>
      </c>
      <c r="C17" s="520"/>
      <c r="D17" s="607">
        <v>8917976</v>
      </c>
      <c r="E17" s="597"/>
      <c r="F17" s="602" t="s">
        <v>3661</v>
      </c>
      <c r="G17" s="520"/>
      <c r="H17" s="608"/>
    </row>
    <row r="18" spans="1:8">
      <c r="A18" s="594">
        <v>8</v>
      </c>
      <c r="B18" s="602" t="s">
        <v>3664</v>
      </c>
      <c r="C18" s="520"/>
      <c r="D18" s="607">
        <v>0</v>
      </c>
      <c r="E18" s="597">
        <v>26</v>
      </c>
      <c r="F18" s="602" t="s">
        <v>3665</v>
      </c>
      <c r="G18" s="520"/>
      <c r="H18" s="609">
        <v>0</v>
      </c>
    </row>
    <row r="19" spans="1:8">
      <c r="A19" s="537">
        <v>9</v>
      </c>
      <c r="B19" s="605" t="s">
        <v>3666</v>
      </c>
      <c r="C19" s="19"/>
      <c r="D19" s="610"/>
      <c r="E19" s="604">
        <v>27</v>
      </c>
      <c r="F19" s="2551" t="s">
        <v>3667</v>
      </c>
      <c r="G19" s="611"/>
      <c r="H19" s="606">
        <v>33419</v>
      </c>
    </row>
    <row r="20" spans="1:8">
      <c r="A20" s="594"/>
      <c r="B20" s="602" t="s">
        <v>3668</v>
      </c>
      <c r="C20" s="520"/>
      <c r="D20" s="612">
        <f>SUM(D13:D17)-D18</f>
        <v>9120870</v>
      </c>
      <c r="E20" s="597"/>
      <c r="F20" s="602" t="s">
        <v>3669</v>
      </c>
      <c r="G20" s="520"/>
      <c r="H20" s="608"/>
    </row>
    <row r="21" spans="1:8">
      <c r="A21" s="594">
        <v>10</v>
      </c>
      <c r="B21" s="602" t="s">
        <v>3670</v>
      </c>
      <c r="C21" s="520"/>
      <c r="D21" s="607">
        <v>8427737</v>
      </c>
      <c r="E21" s="597">
        <v>28</v>
      </c>
      <c r="F21" s="602" t="s">
        <v>3671</v>
      </c>
      <c r="G21" s="520"/>
      <c r="H21" s="609">
        <v>881760</v>
      </c>
    </row>
    <row r="22" spans="1:8">
      <c r="A22" s="2763">
        <v>11</v>
      </c>
      <c r="B22" s="2764" t="s">
        <v>4240</v>
      </c>
      <c r="C22" s="2765"/>
      <c r="D22" s="2766"/>
      <c r="E22" s="2767">
        <v>29</v>
      </c>
      <c r="F22" s="2768" t="s">
        <v>4241</v>
      </c>
      <c r="G22" s="2769"/>
      <c r="H22" s="2770"/>
    </row>
    <row r="23" spans="1:8">
      <c r="A23" s="2763">
        <v>12</v>
      </c>
      <c r="B23" s="2764" t="s">
        <v>4195</v>
      </c>
      <c r="C23" s="2765"/>
      <c r="D23" s="613"/>
      <c r="E23" s="604">
        <v>30</v>
      </c>
      <c r="F23" s="614" t="s">
        <v>3672</v>
      </c>
      <c r="G23" s="18"/>
      <c r="H23" s="615"/>
    </row>
    <row r="24" spans="1:8">
      <c r="A24" s="594">
        <v>13</v>
      </c>
      <c r="B24" s="602" t="s">
        <v>1969</v>
      </c>
      <c r="C24" s="520"/>
      <c r="D24" s="607">
        <v>0</v>
      </c>
      <c r="E24" s="597"/>
      <c r="F24" s="595" t="s">
        <v>4239</v>
      </c>
      <c r="G24" s="596"/>
      <c r="H24" s="608">
        <f>SUM(H12:H22)</f>
        <v>17548607</v>
      </c>
    </row>
    <row r="25" spans="1:8">
      <c r="A25" s="594">
        <v>14</v>
      </c>
      <c r="B25" s="602" t="s">
        <v>3673</v>
      </c>
      <c r="C25" s="520"/>
      <c r="D25" s="607">
        <v>0</v>
      </c>
      <c r="E25" s="600"/>
      <c r="F25" s="616"/>
      <c r="G25" s="616"/>
      <c r="H25" s="617"/>
    </row>
    <row r="26" spans="1:8">
      <c r="A26" s="594">
        <v>15</v>
      </c>
      <c r="B26" s="602" t="s">
        <v>3674</v>
      </c>
      <c r="C26" s="520"/>
      <c r="D26" s="612">
        <f>D24-D25</f>
        <v>0</v>
      </c>
      <c r="E26" s="600"/>
      <c r="F26" s="616"/>
      <c r="G26" s="616"/>
      <c r="H26" s="617"/>
    </row>
    <row r="27" spans="1:8">
      <c r="A27" s="594">
        <v>16</v>
      </c>
      <c r="B27" s="602" t="s">
        <v>3675</v>
      </c>
      <c r="C27" s="520"/>
      <c r="D27" s="613"/>
      <c r="E27" s="616"/>
      <c r="F27" s="616"/>
      <c r="G27" s="616"/>
      <c r="H27" s="617"/>
    </row>
    <row r="28" spans="1:8">
      <c r="A28" s="594">
        <v>17</v>
      </c>
      <c r="B28" s="602" t="s">
        <v>1969</v>
      </c>
      <c r="C28" s="520"/>
      <c r="D28" s="607">
        <v>0</v>
      </c>
      <c r="E28" s="600"/>
      <c r="F28" s="616"/>
      <c r="G28" s="616"/>
      <c r="H28" s="617"/>
    </row>
    <row r="29" spans="1:8">
      <c r="A29" s="594">
        <v>18</v>
      </c>
      <c r="B29" s="602" t="s">
        <v>3673</v>
      </c>
      <c r="C29" s="520"/>
      <c r="D29" s="607">
        <v>0</v>
      </c>
      <c r="E29" s="600"/>
      <c r="F29" s="616"/>
      <c r="G29" s="616"/>
      <c r="H29" s="617"/>
    </row>
    <row r="30" spans="1:8">
      <c r="A30" s="537">
        <v>19</v>
      </c>
      <c r="B30" s="605" t="s">
        <v>3676</v>
      </c>
      <c r="C30" s="19"/>
      <c r="D30" s="618"/>
      <c r="E30" s="600"/>
      <c r="F30" s="616"/>
      <c r="G30" s="616"/>
      <c r="H30" s="617"/>
    </row>
    <row r="31" spans="1:8">
      <c r="A31" s="594"/>
      <c r="B31" s="602" t="s">
        <v>3677</v>
      </c>
      <c r="C31" s="520"/>
      <c r="D31" s="612">
        <f>D28-D29</f>
        <v>0</v>
      </c>
      <c r="E31" s="600"/>
      <c r="F31" s="616"/>
      <c r="G31" s="616"/>
      <c r="H31" s="617"/>
    </row>
    <row r="32" spans="1:8">
      <c r="A32" s="594">
        <v>20</v>
      </c>
      <c r="B32" s="602" t="s">
        <v>3678</v>
      </c>
      <c r="C32" s="520"/>
      <c r="D32" s="607"/>
      <c r="E32" s="600"/>
      <c r="F32" s="616"/>
      <c r="G32" s="616"/>
      <c r="H32" s="617"/>
    </row>
    <row r="33" spans="1:8">
      <c r="A33" s="537">
        <v>21</v>
      </c>
      <c r="B33" s="614" t="s">
        <v>3679</v>
      </c>
      <c r="C33" s="18"/>
      <c r="D33" s="618"/>
      <c r="E33" s="600"/>
      <c r="F33" s="616"/>
      <c r="G33" s="616"/>
      <c r="H33" s="617"/>
    </row>
    <row r="34" spans="1:8">
      <c r="A34" s="537"/>
      <c r="B34" s="614" t="s">
        <v>3680</v>
      </c>
      <c r="C34" s="18"/>
      <c r="D34" s="618">
        <f>D20+D21+D26+D31+D32</f>
        <v>17548607</v>
      </c>
      <c r="E34" s="600"/>
      <c r="F34" s="616"/>
      <c r="G34" s="616"/>
      <c r="H34" s="617"/>
    </row>
    <row r="35" spans="1:8">
      <c r="A35" s="619" t="s">
        <v>3681</v>
      </c>
      <c r="B35" s="620"/>
      <c r="C35" s="620"/>
      <c r="D35" s="620"/>
      <c r="E35" s="620"/>
      <c r="F35" s="620"/>
      <c r="G35" s="620"/>
      <c r="H35" s="621"/>
    </row>
    <row r="36" spans="1:8">
      <c r="A36" s="22"/>
      <c r="B36" s="19"/>
      <c r="C36" s="19"/>
      <c r="D36" s="19"/>
      <c r="E36" s="19"/>
      <c r="F36" s="19"/>
      <c r="G36" s="19"/>
      <c r="H36" s="23"/>
    </row>
    <row r="37" spans="1:8">
      <c r="A37" s="22" t="s">
        <v>3682</v>
      </c>
      <c r="B37" s="19"/>
      <c r="C37" s="19"/>
      <c r="D37" s="19"/>
      <c r="E37" s="19" t="s">
        <v>3683</v>
      </c>
      <c r="F37" s="19"/>
      <c r="G37" s="19"/>
      <c r="H37" s="23"/>
    </row>
    <row r="38" spans="1:8">
      <c r="A38" s="22" t="s">
        <v>3684</v>
      </c>
      <c r="B38" s="19"/>
      <c r="C38" s="19"/>
      <c r="D38" s="19"/>
      <c r="E38" s="19" t="s">
        <v>3685</v>
      </c>
      <c r="F38" s="19"/>
      <c r="G38" s="19"/>
      <c r="H38" s="23"/>
    </row>
    <row r="39" spans="1:8">
      <c r="A39" s="22" t="s">
        <v>3686</v>
      </c>
      <c r="B39" s="19"/>
      <c r="C39" s="19"/>
      <c r="D39" s="19"/>
      <c r="E39" s="19" t="s">
        <v>3687</v>
      </c>
      <c r="F39" s="19"/>
      <c r="G39" s="19"/>
      <c r="H39" s="23"/>
    </row>
    <row r="40" spans="1:8">
      <c r="A40" s="22" t="s">
        <v>3688</v>
      </c>
      <c r="B40" s="19"/>
      <c r="C40" s="19"/>
      <c r="D40" s="19"/>
      <c r="E40" s="19" t="s">
        <v>3689</v>
      </c>
      <c r="F40" s="19"/>
      <c r="G40" s="19"/>
      <c r="H40" s="23"/>
    </row>
    <row r="41" spans="1:8">
      <c r="A41" s="22" t="s">
        <v>3690</v>
      </c>
      <c r="B41" s="19"/>
      <c r="C41" s="19"/>
      <c r="D41" s="19"/>
      <c r="E41" s="19" t="s">
        <v>3691</v>
      </c>
      <c r="F41" s="19"/>
      <c r="G41" s="19"/>
      <c r="H41" s="23"/>
    </row>
    <row r="42" spans="1:8">
      <c r="A42" s="22" t="s">
        <v>2580</v>
      </c>
      <c r="B42" s="19"/>
      <c r="C42" s="19"/>
      <c r="D42" s="19"/>
      <c r="E42" s="19" t="s">
        <v>2581</v>
      </c>
      <c r="F42" s="19"/>
      <c r="G42" s="19"/>
      <c r="H42" s="23"/>
    </row>
    <row r="43" spans="1:8">
      <c r="A43" s="22" t="s">
        <v>2582</v>
      </c>
      <c r="B43" s="19"/>
      <c r="C43" s="19"/>
      <c r="D43" s="19"/>
      <c r="E43" s="19" t="s">
        <v>2583</v>
      </c>
      <c r="F43" s="19"/>
      <c r="G43" s="19"/>
      <c r="H43" s="23"/>
    </row>
    <row r="44" spans="1:8">
      <c r="A44" s="22" t="s">
        <v>2584</v>
      </c>
      <c r="B44" s="19"/>
      <c r="C44" s="19"/>
      <c r="D44" s="19"/>
      <c r="E44" s="19" t="s">
        <v>2585</v>
      </c>
      <c r="F44" s="19"/>
      <c r="G44" s="19"/>
      <c r="H44" s="23"/>
    </row>
    <row r="45" spans="1:8">
      <c r="A45" s="22"/>
      <c r="B45" s="19"/>
      <c r="C45" s="19"/>
      <c r="D45" s="19"/>
      <c r="E45" s="19"/>
      <c r="F45" s="19"/>
      <c r="G45" s="19"/>
      <c r="H45" s="23"/>
    </row>
    <row r="46" spans="1:8">
      <c r="A46" s="622" t="s">
        <v>2586</v>
      </c>
      <c r="B46" s="623"/>
      <c r="C46" s="623"/>
      <c r="D46" s="623"/>
      <c r="E46" s="623"/>
      <c r="F46" s="623"/>
      <c r="G46" s="623"/>
      <c r="H46" s="624"/>
    </row>
    <row r="47" spans="1:8">
      <c r="A47" s="22"/>
      <c r="B47" s="605"/>
      <c r="C47" s="605"/>
      <c r="D47" s="614" t="s">
        <v>2587</v>
      </c>
      <c r="E47" s="18"/>
      <c r="F47" s="595" t="s">
        <v>2588</v>
      </c>
      <c r="G47" s="596"/>
      <c r="H47" s="625"/>
    </row>
    <row r="48" spans="1:8">
      <c r="A48" s="537" t="s">
        <v>1728</v>
      </c>
      <c r="B48" s="604" t="s">
        <v>2589</v>
      </c>
      <c r="C48" s="604" t="s">
        <v>2590</v>
      </c>
      <c r="D48" s="614" t="s">
        <v>3328</v>
      </c>
      <c r="E48" s="18"/>
      <c r="F48" s="604" t="s">
        <v>2591</v>
      </c>
      <c r="G48" s="604" t="s">
        <v>2592</v>
      </c>
      <c r="H48" s="626" t="s">
        <v>2593</v>
      </c>
    </row>
    <row r="49" spans="1:8">
      <c r="A49" s="537" t="s">
        <v>1731</v>
      </c>
      <c r="B49" s="605"/>
      <c r="C49" s="605"/>
      <c r="D49" s="614" t="s">
        <v>2594</v>
      </c>
      <c r="E49" s="18"/>
      <c r="F49" s="604" t="s">
        <v>2595</v>
      </c>
      <c r="G49" s="604"/>
      <c r="H49" s="626"/>
    </row>
    <row r="50" spans="1:8">
      <c r="A50" s="627"/>
      <c r="B50" s="597" t="s">
        <v>3021</v>
      </c>
      <c r="C50" s="597" t="s">
        <v>3022</v>
      </c>
      <c r="D50" s="595" t="s">
        <v>3023</v>
      </c>
      <c r="E50" s="596"/>
      <c r="F50" s="597" t="s">
        <v>3024</v>
      </c>
      <c r="G50" s="597" t="s">
        <v>2346</v>
      </c>
      <c r="H50" s="599" t="s">
        <v>2347</v>
      </c>
    </row>
    <row r="51" spans="1:8">
      <c r="A51" s="22">
        <v>31</v>
      </c>
      <c r="B51" s="602" t="s">
        <v>2596</v>
      </c>
      <c r="C51" s="607">
        <v>1875792</v>
      </c>
      <c r="D51" s="607">
        <v>387223</v>
      </c>
      <c r="E51" s="628"/>
      <c r="F51" s="607">
        <v>2586</v>
      </c>
      <c r="G51" s="629">
        <v>9</v>
      </c>
      <c r="H51" s="630">
        <v>19</v>
      </c>
    </row>
    <row r="52" spans="1:8">
      <c r="A52" s="22">
        <v>32</v>
      </c>
      <c r="B52" s="602" t="s">
        <v>2597</v>
      </c>
      <c r="C52" s="607">
        <v>1517410</v>
      </c>
      <c r="D52" s="607">
        <v>261719</v>
      </c>
      <c r="E52" s="628"/>
      <c r="F52" s="607">
        <v>2443</v>
      </c>
      <c r="G52" s="629">
        <v>9</v>
      </c>
      <c r="H52" s="630">
        <v>19</v>
      </c>
    </row>
    <row r="53" spans="1:8">
      <c r="A53" s="22">
        <v>33</v>
      </c>
      <c r="B53" s="602" t="s">
        <v>2598</v>
      </c>
      <c r="C53" s="607">
        <v>1606604</v>
      </c>
      <c r="D53" s="607">
        <v>116230</v>
      </c>
      <c r="E53" s="628"/>
      <c r="F53" s="607">
        <v>2354</v>
      </c>
      <c r="G53" s="629">
        <v>31</v>
      </c>
      <c r="H53" s="630">
        <v>20</v>
      </c>
    </row>
    <row r="54" spans="1:8">
      <c r="A54" s="22">
        <v>34</v>
      </c>
      <c r="B54" s="602" t="s">
        <v>2599</v>
      </c>
      <c r="C54" s="607">
        <v>1258200</v>
      </c>
      <c r="D54" s="607">
        <v>33890</v>
      </c>
      <c r="E54" s="628"/>
      <c r="F54" s="607">
        <v>2041</v>
      </c>
      <c r="G54" s="629">
        <v>6</v>
      </c>
      <c r="H54" s="630">
        <v>20</v>
      </c>
    </row>
    <row r="55" spans="1:8">
      <c r="A55" s="22">
        <v>35</v>
      </c>
      <c r="B55" s="602" t="s">
        <v>2600</v>
      </c>
      <c r="C55" s="607">
        <v>1261379</v>
      </c>
      <c r="D55" s="607">
        <v>48246</v>
      </c>
      <c r="E55" s="628"/>
      <c r="F55" s="607">
        <v>2273</v>
      </c>
      <c r="G55" s="629">
        <v>18</v>
      </c>
      <c r="H55" s="630">
        <v>17</v>
      </c>
    </row>
    <row r="56" spans="1:8">
      <c r="A56" s="22">
        <v>36</v>
      </c>
      <c r="B56" s="602" t="s">
        <v>2601</v>
      </c>
      <c r="C56" s="607">
        <v>1417165</v>
      </c>
      <c r="D56" s="607">
        <v>55555</v>
      </c>
      <c r="E56" s="628"/>
      <c r="F56" s="607">
        <v>2606</v>
      </c>
      <c r="G56" s="629">
        <v>13</v>
      </c>
      <c r="H56" s="630">
        <v>16</v>
      </c>
    </row>
    <row r="57" spans="1:8">
      <c r="A57" s="22">
        <v>37</v>
      </c>
      <c r="B57" s="602" t="s">
        <v>2602</v>
      </c>
      <c r="C57" s="607">
        <v>1542865</v>
      </c>
      <c r="D57" s="607">
        <v>12216</v>
      </c>
      <c r="E57" s="628"/>
      <c r="F57" s="607">
        <v>2693</v>
      </c>
      <c r="G57" s="629">
        <v>19</v>
      </c>
      <c r="H57" s="630">
        <v>18</v>
      </c>
    </row>
    <row r="58" spans="1:8">
      <c r="A58" s="22">
        <v>38</v>
      </c>
      <c r="B58" s="602" t="s">
        <v>2603</v>
      </c>
      <c r="C58" s="607">
        <v>1482820</v>
      </c>
      <c r="D58" s="607">
        <v>26890</v>
      </c>
      <c r="E58" s="628"/>
      <c r="F58" s="607">
        <v>2642</v>
      </c>
      <c r="G58" s="629">
        <v>22</v>
      </c>
      <c r="H58" s="630">
        <v>15</v>
      </c>
    </row>
    <row r="59" spans="1:8">
      <c r="A59" s="22">
        <v>39</v>
      </c>
      <c r="B59" s="602" t="s">
        <v>1197</v>
      </c>
      <c r="C59" s="607">
        <v>1330404</v>
      </c>
      <c r="D59" s="607">
        <v>33727</v>
      </c>
      <c r="E59" s="628"/>
      <c r="F59" s="607">
        <v>2641</v>
      </c>
      <c r="G59" s="629">
        <v>25</v>
      </c>
      <c r="H59" s="630">
        <v>18</v>
      </c>
    </row>
    <row r="60" spans="1:8">
      <c r="A60" s="22">
        <v>40</v>
      </c>
      <c r="B60" s="602" t="s">
        <v>1198</v>
      </c>
      <c r="C60" s="607">
        <v>1255782</v>
      </c>
      <c r="D60" s="607">
        <v>58666</v>
      </c>
      <c r="E60" s="628"/>
      <c r="F60" s="607">
        <v>2083</v>
      </c>
      <c r="G60" s="629">
        <v>9</v>
      </c>
      <c r="H60" s="630">
        <v>20</v>
      </c>
    </row>
    <row r="61" spans="1:8">
      <c r="A61" s="22">
        <v>41</v>
      </c>
      <c r="B61" s="602" t="s">
        <v>1199</v>
      </c>
      <c r="C61" s="607">
        <v>1373128</v>
      </c>
      <c r="D61" s="607">
        <v>36017</v>
      </c>
      <c r="E61" s="628"/>
      <c r="F61" s="607">
        <v>2543</v>
      </c>
      <c r="G61" s="629">
        <v>17</v>
      </c>
      <c r="H61" s="630">
        <v>19</v>
      </c>
    </row>
    <row r="62" spans="1:8">
      <c r="A62" s="22">
        <v>42</v>
      </c>
      <c r="B62" s="602" t="s">
        <v>1200</v>
      </c>
      <c r="C62" s="607">
        <v>1627058</v>
      </c>
      <c r="D62" s="607">
        <v>188749</v>
      </c>
      <c r="E62" s="628"/>
      <c r="F62" s="607">
        <v>2756</v>
      </c>
      <c r="G62" s="629">
        <v>28</v>
      </c>
      <c r="H62" s="630">
        <v>19</v>
      </c>
    </row>
    <row r="63" spans="1:8" ht="15.75" thickBot="1">
      <c r="A63" s="26">
        <v>43</v>
      </c>
      <c r="B63" s="631" t="s">
        <v>172</v>
      </c>
      <c r="C63" s="632">
        <f>SUM(C51:C62)</f>
        <v>17548607</v>
      </c>
      <c r="D63" s="632">
        <f>SUM(D51:D62)</f>
        <v>1259128</v>
      </c>
      <c r="E63" s="633"/>
      <c r="F63" s="634"/>
      <c r="G63" s="635"/>
      <c r="H63" s="636"/>
    </row>
    <row r="64" spans="1:8">
      <c r="A64" s="1500" t="s">
        <v>4681</v>
      </c>
      <c r="B64" s="2519"/>
      <c r="C64" s="2519"/>
      <c r="D64" s="921"/>
      <c r="E64" s="922"/>
      <c r="F64" s="922"/>
    </row>
    <row r="65" spans="1:8">
      <c r="A65" s="922" t="s">
        <v>1201</v>
      </c>
      <c r="B65" s="922"/>
      <c r="C65" s="922"/>
      <c r="D65" s="922"/>
      <c r="E65" s="922"/>
      <c r="F65" s="922"/>
      <c r="G65" s="922"/>
      <c r="H65" s="922"/>
    </row>
  </sheetData>
  <printOptions horizontalCentered="1" verticalCentered="1"/>
  <pageMargins left="0.5" right="0.5" top="0.5" bottom="0.5" header="0" footer="0"/>
  <pageSetup scale="75"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R133"/>
  <sheetViews>
    <sheetView defaultGridColor="0" view="pageBreakPreview" topLeftCell="A2" colorId="22" zoomScale="50" zoomScaleNormal="60" zoomScaleSheetLayoutView="50" workbookViewId="0">
      <selection activeCell="W15" sqref="W15"/>
    </sheetView>
  </sheetViews>
  <sheetFormatPr defaultColWidth="9.6640625" defaultRowHeight="20.25"/>
  <cols>
    <col min="1" max="1" width="4.6640625" style="3038" customWidth="1"/>
    <col min="2" max="2" width="61.77734375" style="3038" bestFit="1" customWidth="1"/>
    <col min="3" max="3" width="21.44140625" style="3038" customWidth="1"/>
    <col min="4" max="8" width="10.6640625" style="3038" customWidth="1"/>
    <col min="9" max="17" width="11.6640625" style="3038" customWidth="1"/>
    <col min="18" max="18" width="35.6640625" style="3038" customWidth="1"/>
    <col min="19" max="16384" width="9.6640625" style="3038"/>
  </cols>
  <sheetData>
    <row r="1" spans="1:18">
      <c r="A1" s="3029" t="s">
        <v>1799</v>
      </c>
      <c r="B1" s="3030"/>
      <c r="C1" s="3031" t="s">
        <v>1344</v>
      </c>
      <c r="D1" s="3032"/>
      <c r="E1" s="3036" t="s">
        <v>1801</v>
      </c>
      <c r="F1" s="3059"/>
      <c r="G1" s="3036" t="s">
        <v>1802</v>
      </c>
      <c r="H1" s="3037"/>
      <c r="I1" s="3029" t="s">
        <v>1799</v>
      </c>
      <c r="J1" s="3030"/>
      <c r="K1" s="3030"/>
      <c r="L1" s="3031" t="s">
        <v>1344</v>
      </c>
      <c r="M1" s="3030"/>
      <c r="N1" s="3036" t="s">
        <v>1801</v>
      </c>
      <c r="O1" s="3059"/>
      <c r="P1" s="3036" t="s">
        <v>1802</v>
      </c>
      <c r="Q1" s="3059"/>
      <c r="R1" s="3037"/>
    </row>
    <row r="2" spans="1:18">
      <c r="A2" s="3039" t="str">
        <f>'Data Sheet'!$C$25</f>
        <v xml:space="preserve">New York State Electric &amp; Gas Corporation </v>
      </c>
      <c r="B2" s="3034"/>
      <c r="C2" s="3039" t="s">
        <v>1136</v>
      </c>
      <c r="D2" s="3034"/>
      <c r="E2" s="3043" t="s">
        <v>1804</v>
      </c>
      <c r="F2" s="3058"/>
      <c r="G2" s="3040"/>
      <c r="H2" s="3042"/>
      <c r="I2" s="3039" t="str">
        <f>'Data Sheet'!$C$25</f>
        <v xml:space="preserve">New York State Electric &amp; Gas Corporation </v>
      </c>
      <c r="J2" s="3034"/>
      <c r="K2" s="3034"/>
      <c r="L2" s="3039" t="s">
        <v>1136</v>
      </c>
      <c r="M2" s="3034"/>
      <c r="N2" s="3043" t="s">
        <v>1804</v>
      </c>
      <c r="O2" s="3058"/>
      <c r="P2" s="3040"/>
      <c r="Q2" s="3106"/>
      <c r="R2" s="3042"/>
    </row>
    <row r="3" spans="1:18" ht="24" customHeight="1" thickBot="1">
      <c r="A3" s="3045"/>
      <c r="B3" s="3046"/>
      <c r="C3" s="3045" t="s">
        <v>1137</v>
      </c>
      <c r="D3" s="3046"/>
      <c r="E3" s="3107" t="str">
        <f>'Data Sheet'!$C$40</f>
        <v xml:space="preserve"> </v>
      </c>
      <c r="F3" s="3054"/>
      <c r="G3" s="3050" t="str">
        <f>'Data Sheet'!$C$38</f>
        <v>12/31/2017</v>
      </c>
      <c r="H3" s="3051"/>
      <c r="I3" s="3045"/>
      <c r="J3" s="3046"/>
      <c r="K3" s="3046"/>
      <c r="L3" s="3045" t="s">
        <v>1137</v>
      </c>
      <c r="M3" s="3046"/>
      <c r="N3" s="3107" t="str">
        <f>'Data Sheet'!$C$40</f>
        <v xml:space="preserve"> </v>
      </c>
      <c r="O3" s="3054"/>
      <c r="P3" s="3050" t="str">
        <f>'Data Sheet'!$C$38</f>
        <v>12/31/2017</v>
      </c>
      <c r="Q3" s="3058"/>
      <c r="R3" s="3051"/>
    </row>
    <row r="4" spans="1:18" ht="28.5" customHeight="1" thickBot="1">
      <c r="A4" s="3052" t="s">
        <v>1202</v>
      </c>
      <c r="B4" s="3053"/>
      <c r="C4" s="3053"/>
      <c r="D4" s="3054"/>
      <c r="E4" s="3054"/>
      <c r="F4" s="3054"/>
      <c r="G4" s="3056"/>
      <c r="H4" s="3051"/>
      <c r="I4" s="3052" t="s">
        <v>1203</v>
      </c>
      <c r="J4" s="3053"/>
      <c r="K4" s="3053"/>
      <c r="L4" s="3054"/>
      <c r="M4" s="3054"/>
      <c r="N4" s="3054"/>
      <c r="O4" s="3054"/>
      <c r="P4" s="3054"/>
      <c r="Q4" s="3056"/>
      <c r="R4" s="3047"/>
    </row>
    <row r="5" spans="1:18">
      <c r="A5" s="3057"/>
      <c r="B5" s="681"/>
      <c r="C5" s="681"/>
      <c r="D5" s="3058"/>
      <c r="E5" s="3058"/>
      <c r="F5" s="3058"/>
      <c r="G5" s="3059"/>
      <c r="H5" s="3042"/>
      <c r="I5" s="3057"/>
      <c r="J5" s="681"/>
      <c r="K5" s="681"/>
      <c r="L5" s="3058"/>
      <c r="M5" s="3058"/>
      <c r="N5" s="3058"/>
      <c r="O5" s="3058"/>
      <c r="P5" s="3058"/>
      <c r="Q5" s="3059"/>
      <c r="R5" s="3042"/>
    </row>
    <row r="6" spans="1:18">
      <c r="A6" s="3039" t="s">
        <v>1204</v>
      </c>
      <c r="B6" s="3034"/>
      <c r="C6" s="3034"/>
      <c r="D6" s="3034" t="s">
        <v>1205</v>
      </c>
      <c r="E6" s="3034"/>
      <c r="F6" s="3034"/>
      <c r="G6" s="3034"/>
      <c r="H6" s="3042"/>
      <c r="I6" s="3039" t="s">
        <v>1206</v>
      </c>
      <c r="J6" s="3034"/>
      <c r="K6" s="3034"/>
      <c r="L6" s="3034"/>
      <c r="M6" s="3034"/>
      <c r="N6" s="3034" t="s">
        <v>1207</v>
      </c>
      <c r="O6" s="3034"/>
      <c r="P6" s="3034"/>
      <c r="Q6" s="3034"/>
      <c r="R6" s="3042"/>
    </row>
    <row r="7" spans="1:18">
      <c r="A7" s="3039" t="s">
        <v>1208</v>
      </c>
      <c r="B7" s="3034"/>
      <c r="C7" s="3034"/>
      <c r="D7" s="3034" t="s">
        <v>1209</v>
      </c>
      <c r="E7" s="3034"/>
      <c r="F7" s="3034"/>
      <c r="G7" s="3034"/>
      <c r="H7" s="3042"/>
      <c r="I7" s="3039" t="s">
        <v>1210</v>
      </c>
      <c r="J7" s="3034"/>
      <c r="K7" s="3034"/>
      <c r="L7" s="3034"/>
      <c r="M7" s="3034"/>
      <c r="N7" s="3034" t="s">
        <v>1211</v>
      </c>
      <c r="O7" s="3034"/>
      <c r="P7" s="3034"/>
      <c r="Q7" s="3034"/>
      <c r="R7" s="3042"/>
    </row>
    <row r="8" spans="1:18">
      <c r="A8" s="3039" t="s">
        <v>474</v>
      </c>
      <c r="B8" s="3034"/>
      <c r="C8" s="3034"/>
      <c r="D8" s="3034" t="s">
        <v>475</v>
      </c>
      <c r="E8" s="3034"/>
      <c r="F8" s="3034"/>
      <c r="G8" s="3034"/>
      <c r="H8" s="3042"/>
      <c r="I8" s="3039" t="s">
        <v>476</v>
      </c>
      <c r="J8" s="3034"/>
      <c r="K8" s="3034"/>
      <c r="L8" s="3034"/>
      <c r="M8" s="3034"/>
      <c r="N8" s="3034" t="s">
        <v>1238</v>
      </c>
      <c r="O8" s="3034"/>
      <c r="P8" s="3034"/>
      <c r="Q8" s="3034"/>
      <c r="R8" s="3042"/>
    </row>
    <row r="9" spans="1:18">
      <c r="A9" s="3039" t="s">
        <v>1239</v>
      </c>
      <c r="B9" s="3034"/>
      <c r="C9" s="3034"/>
      <c r="D9" s="3034" t="s">
        <v>1240</v>
      </c>
      <c r="E9" s="3034"/>
      <c r="F9" s="3034"/>
      <c r="G9" s="3034"/>
      <c r="H9" s="3042"/>
      <c r="I9" s="3108" t="s">
        <v>1241</v>
      </c>
      <c r="J9" s="3101"/>
      <c r="K9" s="3101"/>
      <c r="L9" s="3101"/>
      <c r="M9" s="3101"/>
      <c r="N9" s="3034" t="s">
        <v>1242</v>
      </c>
      <c r="O9" s="3034"/>
      <c r="P9" s="3034"/>
      <c r="Q9" s="3034"/>
      <c r="R9" s="3042"/>
    </row>
    <row r="10" spans="1:18">
      <c r="A10" s="3039" t="s">
        <v>1243</v>
      </c>
      <c r="B10" s="3034"/>
      <c r="C10" s="3034"/>
      <c r="D10" s="3034" t="s">
        <v>1244</v>
      </c>
      <c r="E10" s="3034"/>
      <c r="F10" s="3034"/>
      <c r="G10" s="3034"/>
      <c r="H10" s="3042"/>
      <c r="I10" s="3108" t="s">
        <v>4634</v>
      </c>
      <c r="J10" s="3101"/>
      <c r="K10" s="3101"/>
      <c r="L10" s="3101"/>
      <c r="M10" s="3101"/>
      <c r="N10" s="3034" t="s">
        <v>1245</v>
      </c>
      <c r="O10" s="3034"/>
      <c r="P10" s="3034"/>
      <c r="Q10" s="3034"/>
      <c r="R10" s="3042"/>
    </row>
    <row r="11" spans="1:18">
      <c r="A11" s="3039" t="s">
        <v>1246</v>
      </c>
      <c r="B11" s="3034"/>
      <c r="C11" s="3034"/>
      <c r="D11" s="3034" t="s">
        <v>1247</v>
      </c>
      <c r="E11" s="3034"/>
      <c r="F11" s="3034"/>
      <c r="G11" s="3034"/>
      <c r="H11" s="3042"/>
      <c r="I11" s="3108" t="s">
        <v>4635</v>
      </c>
      <c r="J11" s="3101"/>
      <c r="K11" s="3101"/>
      <c r="L11" s="3101"/>
      <c r="M11" s="3101"/>
      <c r="N11" s="3034" t="s">
        <v>1248</v>
      </c>
      <c r="O11" s="3034"/>
      <c r="P11" s="3034"/>
      <c r="Q11" s="3034"/>
      <c r="R11" s="3042"/>
    </row>
    <row r="12" spans="1:18">
      <c r="A12" s="3039" t="s">
        <v>1249</v>
      </c>
      <c r="B12" s="3034"/>
      <c r="C12" s="3034"/>
      <c r="D12" s="3034" t="s">
        <v>1250</v>
      </c>
      <c r="E12" s="3034"/>
      <c r="F12" s="3034"/>
      <c r="G12" s="3034"/>
      <c r="H12" s="3042"/>
      <c r="I12" s="3108" t="s">
        <v>1251</v>
      </c>
      <c r="J12" s="3101"/>
      <c r="K12" s="3101"/>
      <c r="L12" s="3101"/>
      <c r="M12" s="3101"/>
      <c r="N12" s="3034" t="s">
        <v>1252</v>
      </c>
      <c r="O12" s="3034"/>
      <c r="P12" s="3034"/>
      <c r="Q12" s="3034"/>
      <c r="R12" s="3042"/>
    </row>
    <row r="13" spans="1:18">
      <c r="A13" s="3039" t="s">
        <v>1253</v>
      </c>
      <c r="B13" s="3034"/>
      <c r="C13" s="3034"/>
      <c r="D13" s="3034" t="s">
        <v>1254</v>
      </c>
      <c r="E13" s="3034"/>
      <c r="F13" s="3034"/>
      <c r="G13" s="3034"/>
      <c r="H13" s="3042"/>
      <c r="I13" s="3039" t="s">
        <v>1255</v>
      </c>
      <c r="J13" s="3034"/>
      <c r="K13" s="3034"/>
      <c r="L13" s="3034"/>
      <c r="M13" s="3034"/>
      <c r="N13" s="3034" t="s">
        <v>1256</v>
      </c>
      <c r="O13" s="3034"/>
      <c r="P13" s="3034"/>
      <c r="Q13" s="3034"/>
      <c r="R13" s="3042"/>
    </row>
    <row r="14" spans="1:18">
      <c r="A14" s="3039" t="s">
        <v>1257</v>
      </c>
      <c r="B14" s="3034"/>
      <c r="C14" s="3034"/>
      <c r="D14" s="3034" t="s">
        <v>1258</v>
      </c>
      <c r="E14" s="3034"/>
      <c r="F14" s="3034"/>
      <c r="G14" s="3034"/>
      <c r="H14" s="3042"/>
      <c r="I14" s="3039" t="s">
        <v>1259</v>
      </c>
      <c r="J14" s="3034"/>
      <c r="K14" s="3034"/>
      <c r="L14" s="3034"/>
      <c r="M14" s="3034"/>
      <c r="N14" s="3034" t="s">
        <v>1260</v>
      </c>
      <c r="O14" s="3034"/>
      <c r="P14" s="3034"/>
      <c r="Q14" s="3034"/>
      <c r="R14" s="3042"/>
    </row>
    <row r="15" spans="1:18" ht="21" thickBot="1">
      <c r="A15" s="3039"/>
      <c r="B15" s="3034"/>
      <c r="C15" s="3034"/>
      <c r="D15" s="3034"/>
      <c r="E15" s="3034"/>
      <c r="F15" s="3034"/>
      <c r="G15" s="3034"/>
      <c r="H15" s="3042"/>
      <c r="I15" s="3039"/>
      <c r="J15" s="3034"/>
      <c r="K15" s="3034"/>
      <c r="L15" s="3034"/>
      <c r="M15" s="3034"/>
      <c r="N15" s="3034"/>
      <c r="O15" s="3034"/>
      <c r="P15" s="3034"/>
      <c r="Q15" s="3034"/>
      <c r="R15" s="3042"/>
    </row>
    <row r="16" spans="1:18">
      <c r="A16" s="3109"/>
      <c r="B16" s="3037"/>
      <c r="C16" s="3110" t="s">
        <v>1261</v>
      </c>
      <c r="D16" s="3111" t="s">
        <v>5521</v>
      </c>
      <c r="E16" s="3112"/>
      <c r="F16" s="3110" t="s">
        <v>1261</v>
      </c>
      <c r="G16" s="3111"/>
      <c r="H16" s="3112"/>
      <c r="I16" s="3256" t="s">
        <v>1261</v>
      </c>
      <c r="J16" s="3111"/>
      <c r="K16" s="3112"/>
      <c r="L16" s="3110" t="s">
        <v>1261</v>
      </c>
      <c r="M16" s="3111"/>
      <c r="N16" s="3112"/>
      <c r="O16" s="3110" t="s">
        <v>1261</v>
      </c>
      <c r="P16" s="3111"/>
      <c r="Q16" s="3112"/>
      <c r="R16" s="3114"/>
    </row>
    <row r="17" spans="1:18">
      <c r="A17" s="3041" t="s">
        <v>1728</v>
      </c>
      <c r="B17" s="3044" t="s">
        <v>1782</v>
      </c>
      <c r="C17" s="3034"/>
      <c r="D17" s="3034"/>
      <c r="E17" s="3042"/>
      <c r="F17" s="3034"/>
      <c r="G17" s="3034"/>
      <c r="H17" s="3042"/>
      <c r="I17" s="3040"/>
      <c r="J17" s="3034"/>
      <c r="K17" s="3042"/>
      <c r="L17" s="3034"/>
      <c r="M17" s="3034"/>
      <c r="N17" s="3042"/>
      <c r="O17" s="3034"/>
      <c r="P17" s="3034"/>
      <c r="Q17" s="3034"/>
      <c r="R17" s="3041" t="s">
        <v>1728</v>
      </c>
    </row>
    <row r="18" spans="1:18" ht="21" thickBot="1">
      <c r="A18" s="3064" t="s">
        <v>1731</v>
      </c>
      <c r="B18" s="3051" t="s">
        <v>3021</v>
      </c>
      <c r="C18" s="3046"/>
      <c r="D18" s="3054" t="s">
        <v>3022</v>
      </c>
      <c r="E18" s="3047"/>
      <c r="F18" s="3046"/>
      <c r="G18" s="3054" t="s">
        <v>3023</v>
      </c>
      <c r="H18" s="3047"/>
      <c r="I18" s="3115"/>
      <c r="J18" s="3054" t="s">
        <v>3024</v>
      </c>
      <c r="K18" s="3047"/>
      <c r="L18" s="3054"/>
      <c r="M18" s="3054" t="s">
        <v>2346</v>
      </c>
      <c r="N18" s="3047"/>
      <c r="O18" s="3046"/>
      <c r="P18" s="3116" t="s">
        <v>2347</v>
      </c>
      <c r="Q18" s="3054"/>
      <c r="R18" s="3064" t="s">
        <v>1731</v>
      </c>
    </row>
    <row r="19" spans="1:18">
      <c r="A19" s="3060">
        <v>1</v>
      </c>
      <c r="B19" s="3042" t="s">
        <v>1262</v>
      </c>
      <c r="C19" s="3034" t="s">
        <v>5522</v>
      </c>
      <c r="D19" s="3034"/>
      <c r="E19" s="3044"/>
      <c r="F19" s="3058"/>
      <c r="G19" s="3058"/>
      <c r="H19" s="3042"/>
      <c r="I19" s="3039"/>
      <c r="J19" s="3034"/>
      <c r="K19" s="3042"/>
      <c r="L19" s="3034"/>
      <c r="M19" s="3058"/>
      <c r="N19" s="3044"/>
      <c r="O19" s="3058"/>
      <c r="P19" s="3058"/>
      <c r="Q19" s="3058"/>
      <c r="R19" s="3060">
        <v>1</v>
      </c>
    </row>
    <row r="20" spans="1:18">
      <c r="A20" s="3065"/>
      <c r="B20" s="3066" t="s">
        <v>1263</v>
      </c>
      <c r="C20" s="3067"/>
      <c r="D20" s="3067"/>
      <c r="E20" s="3072"/>
      <c r="F20" s="3071"/>
      <c r="G20" s="3071"/>
      <c r="H20" s="3066"/>
      <c r="I20" s="3070"/>
      <c r="J20" s="3067"/>
      <c r="K20" s="3066"/>
      <c r="L20" s="3067"/>
      <c r="M20" s="3071"/>
      <c r="N20" s="3072"/>
      <c r="O20" s="3071"/>
      <c r="P20" s="3071"/>
      <c r="Q20" s="3071"/>
      <c r="R20" s="3065"/>
    </row>
    <row r="21" spans="1:18">
      <c r="A21" s="3060">
        <v>2</v>
      </c>
      <c r="B21" s="3042" t="s">
        <v>1264</v>
      </c>
      <c r="C21" s="3034" t="s">
        <v>5523</v>
      </c>
      <c r="D21" s="3034"/>
      <c r="E21" s="3063"/>
      <c r="F21" s="3106"/>
      <c r="G21" s="3106"/>
      <c r="H21" s="3063"/>
      <c r="I21" s="3039"/>
      <c r="J21" s="3034"/>
      <c r="K21" s="3042"/>
      <c r="L21" s="3034"/>
      <c r="M21" s="3106"/>
      <c r="N21" s="3063"/>
      <c r="O21" s="3106"/>
      <c r="P21" s="3106"/>
      <c r="Q21" s="3106"/>
      <c r="R21" s="3060">
        <v>2</v>
      </c>
    </row>
    <row r="22" spans="1:18">
      <c r="A22" s="3065"/>
      <c r="B22" s="3066" t="s">
        <v>1265</v>
      </c>
      <c r="C22" s="3067"/>
      <c r="D22" s="3067"/>
      <c r="E22" s="3072"/>
      <c r="F22" s="3071"/>
      <c r="G22" s="3071"/>
      <c r="H22" s="3072"/>
      <c r="I22" s="3070"/>
      <c r="J22" s="3067"/>
      <c r="K22" s="3066"/>
      <c r="L22" s="3067"/>
      <c r="M22" s="3071"/>
      <c r="N22" s="3072"/>
      <c r="O22" s="3071"/>
      <c r="P22" s="3071"/>
      <c r="Q22" s="3071"/>
      <c r="R22" s="3065"/>
    </row>
    <row r="23" spans="1:18">
      <c r="A23" s="3065">
        <v>3</v>
      </c>
      <c r="B23" s="3066" t="s">
        <v>1266</v>
      </c>
      <c r="C23" s="3117"/>
      <c r="D23" s="3117"/>
      <c r="E23" s="3118"/>
      <c r="F23" s="3119"/>
      <c r="G23" s="3119"/>
      <c r="H23" s="3120"/>
      <c r="I23" s="3121"/>
      <c r="J23" s="3117"/>
      <c r="K23" s="3120"/>
      <c r="L23" s="3117"/>
      <c r="M23" s="3119"/>
      <c r="N23" s="3118"/>
      <c r="O23" s="3119"/>
      <c r="P23" s="3119"/>
      <c r="Q23" s="3119"/>
      <c r="R23" s="3065">
        <v>3</v>
      </c>
    </row>
    <row r="24" spans="1:18">
      <c r="A24" s="3073">
        <v>4</v>
      </c>
      <c r="B24" s="3066" t="s">
        <v>1267</v>
      </c>
      <c r="C24" s="3117"/>
      <c r="D24" s="3117"/>
      <c r="E24" s="3120"/>
      <c r="F24" s="3117"/>
      <c r="G24" s="3117"/>
      <c r="H24" s="3120"/>
      <c r="I24" s="3122"/>
      <c r="J24" s="3117"/>
      <c r="K24" s="3120"/>
      <c r="L24" s="3117"/>
      <c r="M24" s="3117"/>
      <c r="N24" s="3120"/>
      <c r="O24" s="3117"/>
      <c r="P24" s="3117"/>
      <c r="Q24" s="3117"/>
      <c r="R24" s="3065">
        <v>4</v>
      </c>
    </row>
    <row r="25" spans="1:18">
      <c r="A25" s="3076">
        <v>5</v>
      </c>
      <c r="B25" s="3042" t="s">
        <v>1268</v>
      </c>
      <c r="C25" s="3123"/>
      <c r="D25" s="3123"/>
      <c r="E25" s="3124"/>
      <c r="F25" s="3123"/>
      <c r="G25" s="3123"/>
      <c r="H25" s="3124"/>
      <c r="I25" s="3125"/>
      <c r="J25" s="3123"/>
      <c r="K25" s="3124"/>
      <c r="L25" s="3123"/>
      <c r="M25" s="3123"/>
      <c r="N25" s="3124"/>
      <c r="O25" s="3123"/>
      <c r="P25" s="3123"/>
      <c r="Q25" s="3123"/>
      <c r="R25" s="3060">
        <v>5</v>
      </c>
    </row>
    <row r="26" spans="1:18">
      <c r="A26" s="3073"/>
      <c r="B26" s="3066" t="s">
        <v>1269</v>
      </c>
      <c r="C26" s="3117"/>
      <c r="D26" s="3117"/>
      <c r="E26" s="3120"/>
      <c r="F26" s="3117"/>
      <c r="G26" s="3117"/>
      <c r="H26" s="3120"/>
      <c r="I26" s="3122"/>
      <c r="J26" s="3117"/>
      <c r="K26" s="3120"/>
      <c r="L26" s="3117"/>
      <c r="M26" s="3117"/>
      <c r="N26" s="3120"/>
      <c r="O26" s="3117"/>
      <c r="P26" s="3117"/>
      <c r="Q26" s="3117"/>
      <c r="R26" s="3065"/>
    </row>
    <row r="27" spans="1:18">
      <c r="A27" s="3073">
        <v>6</v>
      </c>
      <c r="B27" s="3066" t="s">
        <v>1270</v>
      </c>
      <c r="C27" s="3117"/>
      <c r="D27" s="3117"/>
      <c r="E27" s="3120"/>
      <c r="F27" s="3117"/>
      <c r="G27" s="3117"/>
      <c r="H27" s="3120"/>
      <c r="I27" s="3122"/>
      <c r="J27" s="3117"/>
      <c r="K27" s="3120"/>
      <c r="L27" s="3117"/>
      <c r="M27" s="3117"/>
      <c r="N27" s="3120"/>
      <c r="O27" s="3117"/>
      <c r="P27" s="3117"/>
      <c r="Q27" s="3117"/>
      <c r="R27" s="3065">
        <v>6</v>
      </c>
    </row>
    <row r="28" spans="1:18">
      <c r="A28" s="3073">
        <v>7</v>
      </c>
      <c r="B28" s="3066" t="s">
        <v>1271</v>
      </c>
      <c r="C28" s="3067"/>
      <c r="D28" s="3067"/>
      <c r="E28" s="3066"/>
      <c r="F28" s="3067"/>
      <c r="G28" s="3067"/>
      <c r="H28" s="3066"/>
      <c r="I28" s="3074"/>
      <c r="J28" s="3067"/>
      <c r="K28" s="3066"/>
      <c r="L28" s="3067"/>
      <c r="M28" s="3067"/>
      <c r="N28" s="3066"/>
      <c r="O28" s="3067"/>
      <c r="P28" s="3067"/>
      <c r="Q28" s="3067"/>
      <c r="R28" s="3065">
        <v>7</v>
      </c>
    </row>
    <row r="29" spans="1:18">
      <c r="A29" s="3073">
        <v>8</v>
      </c>
      <c r="B29" s="3066" t="s">
        <v>1272</v>
      </c>
      <c r="C29" s="3067"/>
      <c r="D29" s="3067"/>
      <c r="E29" s="3066"/>
      <c r="F29" s="3067"/>
      <c r="G29" s="3067"/>
      <c r="H29" s="3066"/>
      <c r="I29" s="3074"/>
      <c r="J29" s="3067"/>
      <c r="K29" s="3066"/>
      <c r="L29" s="3067"/>
      <c r="M29" s="3067"/>
      <c r="N29" s="3066"/>
      <c r="O29" s="3067"/>
      <c r="P29" s="3067"/>
      <c r="Q29" s="3067"/>
      <c r="R29" s="3065">
        <v>8</v>
      </c>
    </row>
    <row r="30" spans="1:18">
      <c r="A30" s="3073">
        <v>9</v>
      </c>
      <c r="B30" s="3066" t="s">
        <v>1273</v>
      </c>
      <c r="C30" s="3067"/>
      <c r="D30" s="3067"/>
      <c r="E30" s="3066"/>
      <c r="F30" s="3067"/>
      <c r="G30" s="3067"/>
      <c r="H30" s="3066"/>
      <c r="I30" s="3074"/>
      <c r="J30" s="3067"/>
      <c r="K30" s="3066"/>
      <c r="L30" s="3067"/>
      <c r="M30" s="3067"/>
      <c r="N30" s="3066"/>
      <c r="O30" s="3067"/>
      <c r="P30" s="3067"/>
      <c r="Q30" s="3067"/>
      <c r="R30" s="3065">
        <v>9</v>
      </c>
    </row>
    <row r="31" spans="1:18">
      <c r="A31" s="3073">
        <v>10</v>
      </c>
      <c r="B31" s="3066" t="s">
        <v>1274</v>
      </c>
      <c r="C31" s="3067"/>
      <c r="D31" s="3067"/>
      <c r="E31" s="3066"/>
      <c r="F31" s="3067"/>
      <c r="G31" s="3067"/>
      <c r="H31" s="3066"/>
      <c r="I31" s="3074"/>
      <c r="J31" s="3067"/>
      <c r="K31" s="3066"/>
      <c r="L31" s="3067"/>
      <c r="M31" s="3067"/>
      <c r="N31" s="3066"/>
      <c r="O31" s="3067"/>
      <c r="P31" s="3067"/>
      <c r="Q31" s="3067"/>
      <c r="R31" s="3065">
        <v>10</v>
      </c>
    </row>
    <row r="32" spans="1:18">
      <c r="A32" s="3073">
        <v>11</v>
      </c>
      <c r="B32" s="3066" t="s">
        <v>1275</v>
      </c>
      <c r="C32" s="3079"/>
      <c r="D32" s="3079"/>
      <c r="E32" s="3080"/>
      <c r="F32" s="3079"/>
      <c r="G32" s="3079"/>
      <c r="H32" s="3080"/>
      <c r="I32" s="3082"/>
      <c r="J32" s="3079"/>
      <c r="K32" s="3080"/>
      <c r="L32" s="3079"/>
      <c r="M32" s="3079"/>
      <c r="N32" s="3080"/>
      <c r="O32" s="3079"/>
      <c r="P32" s="3079"/>
      <c r="Q32" s="3079"/>
      <c r="R32" s="3065">
        <v>11</v>
      </c>
    </row>
    <row r="33" spans="1:18">
      <c r="A33" s="3073">
        <v>12</v>
      </c>
      <c r="B33" s="3066" t="s">
        <v>1276</v>
      </c>
      <c r="C33" s="3079"/>
      <c r="D33" s="3079" t="s">
        <v>1788</v>
      </c>
      <c r="E33" s="3080" t="s">
        <v>1788</v>
      </c>
      <c r="F33" s="3079"/>
      <c r="G33" s="3079"/>
      <c r="H33" s="3080"/>
      <c r="I33" s="3082"/>
      <c r="J33" s="3079"/>
      <c r="K33" s="3080"/>
      <c r="L33" s="3079"/>
      <c r="M33" s="3079"/>
      <c r="N33" s="3080"/>
      <c r="O33" s="3079"/>
      <c r="P33" s="3079"/>
      <c r="Q33" s="3079"/>
      <c r="R33" s="3065">
        <v>12</v>
      </c>
    </row>
    <row r="34" spans="1:18">
      <c r="A34" s="3073">
        <v>13</v>
      </c>
      <c r="B34" s="3066" t="s">
        <v>1277</v>
      </c>
      <c r="C34" s="3084"/>
      <c r="D34" s="3084"/>
      <c r="E34" s="3085"/>
      <c r="F34" s="3084"/>
      <c r="G34" s="3084"/>
      <c r="H34" s="3085"/>
      <c r="I34" s="3126"/>
      <c r="J34" s="3084"/>
      <c r="K34" s="3085"/>
      <c r="L34" s="3084"/>
      <c r="M34" s="3084"/>
      <c r="N34" s="3085"/>
      <c r="O34" s="3084"/>
      <c r="P34" s="3084"/>
      <c r="Q34" s="3084"/>
      <c r="R34" s="3065">
        <v>13</v>
      </c>
    </row>
    <row r="35" spans="1:18">
      <c r="A35" s="3065">
        <v>14</v>
      </c>
      <c r="B35" s="3066" t="s">
        <v>1278</v>
      </c>
      <c r="C35" s="3079"/>
      <c r="D35" s="3079"/>
      <c r="E35" s="3080"/>
      <c r="F35" s="3079"/>
      <c r="G35" s="3079"/>
      <c r="H35" s="3080"/>
      <c r="I35" s="3088"/>
      <c r="J35" s="3079"/>
      <c r="K35" s="3080"/>
      <c r="L35" s="3079"/>
      <c r="M35" s="3079"/>
      <c r="N35" s="3080"/>
      <c r="O35" s="3079"/>
      <c r="P35" s="3079"/>
      <c r="Q35" s="3079"/>
      <c r="R35" s="3065">
        <v>14</v>
      </c>
    </row>
    <row r="36" spans="1:18">
      <c r="A36" s="3065">
        <v>15</v>
      </c>
      <c r="B36" s="3066" t="s">
        <v>1279</v>
      </c>
      <c r="C36" s="3079"/>
      <c r="D36" s="3079"/>
      <c r="E36" s="3080"/>
      <c r="F36" s="3079"/>
      <c r="G36" s="3079"/>
      <c r="H36" s="3080"/>
      <c r="I36" s="3088"/>
      <c r="J36" s="3079"/>
      <c r="K36" s="3080"/>
      <c r="L36" s="3079"/>
      <c r="M36" s="3079"/>
      <c r="N36" s="3080"/>
      <c r="O36" s="3079"/>
      <c r="P36" s="3079"/>
      <c r="Q36" s="3079"/>
      <c r="R36" s="3065">
        <v>15</v>
      </c>
    </row>
    <row r="37" spans="1:18">
      <c r="A37" s="3089">
        <v>16</v>
      </c>
      <c r="B37" s="3090" t="s">
        <v>4196</v>
      </c>
      <c r="C37" s="3091"/>
      <c r="D37" s="3091"/>
      <c r="E37" s="3092"/>
      <c r="F37" s="3091"/>
      <c r="G37" s="3091"/>
      <c r="H37" s="3092"/>
      <c r="I37" s="3094"/>
      <c r="J37" s="3091"/>
      <c r="K37" s="3092"/>
      <c r="L37" s="3091"/>
      <c r="M37" s="3091"/>
      <c r="N37" s="3092"/>
      <c r="O37" s="3091"/>
      <c r="P37" s="3091"/>
      <c r="Q37" s="3091"/>
      <c r="R37" s="3089">
        <v>16</v>
      </c>
    </row>
    <row r="38" spans="1:18">
      <c r="A38" s="3065">
        <v>17</v>
      </c>
      <c r="B38" s="3066" t="s">
        <v>1280</v>
      </c>
      <c r="C38" s="3084"/>
      <c r="D38" s="3084">
        <f>SUM(D34:D37)</f>
        <v>0</v>
      </c>
      <c r="E38" s="3085"/>
      <c r="F38" s="3084"/>
      <c r="G38" s="3084">
        <f>SUM(G34:G37)</f>
        <v>0</v>
      </c>
      <c r="H38" s="3085"/>
      <c r="I38" s="3087"/>
      <c r="J38" s="3084">
        <f>SUM(J34:J37)</f>
        <v>0</v>
      </c>
      <c r="K38" s="3085"/>
      <c r="L38" s="3084"/>
      <c r="M38" s="3084">
        <f>SUM(M34:M37)</f>
        <v>0</v>
      </c>
      <c r="N38" s="3085"/>
      <c r="O38" s="3084"/>
      <c r="P38" s="3084">
        <f>SUM(P34:P37)</f>
        <v>0</v>
      </c>
      <c r="Q38" s="3084"/>
      <c r="R38" s="3065">
        <v>17</v>
      </c>
    </row>
    <row r="39" spans="1:18">
      <c r="A39" s="3065">
        <v>18</v>
      </c>
      <c r="B39" s="3090" t="s">
        <v>4636</v>
      </c>
      <c r="C39" s="3127"/>
      <c r="D39" s="3127"/>
      <c r="E39" s="3128"/>
      <c r="F39" s="3127"/>
      <c r="G39" s="3127"/>
      <c r="H39" s="3128"/>
      <c r="I39" s="3129"/>
      <c r="J39" s="3127"/>
      <c r="K39" s="3128"/>
      <c r="L39" s="3127"/>
      <c r="M39" s="3127"/>
      <c r="N39" s="3128"/>
      <c r="O39" s="3127"/>
      <c r="P39" s="3127"/>
      <c r="Q39" s="3127"/>
      <c r="R39" s="3065">
        <v>17</v>
      </c>
    </row>
    <row r="40" spans="1:18">
      <c r="A40" s="3065">
        <v>19</v>
      </c>
      <c r="B40" s="3066" t="s">
        <v>1281</v>
      </c>
      <c r="C40" s="3084"/>
      <c r="D40" s="3084"/>
      <c r="E40" s="3085"/>
      <c r="F40" s="3084"/>
      <c r="G40" s="3084"/>
      <c r="H40" s="3085"/>
      <c r="I40" s="3087"/>
      <c r="J40" s="3084"/>
      <c r="K40" s="3085"/>
      <c r="L40" s="3084"/>
      <c r="M40" s="3084"/>
      <c r="N40" s="3085"/>
      <c r="O40" s="3084"/>
      <c r="P40" s="3084"/>
      <c r="Q40" s="3084"/>
      <c r="R40" s="3065">
        <v>18</v>
      </c>
    </row>
    <row r="41" spans="1:18">
      <c r="A41" s="3065">
        <v>20</v>
      </c>
      <c r="B41" s="3066" t="s">
        <v>2512</v>
      </c>
      <c r="C41" s="3079"/>
      <c r="D41" s="3079"/>
      <c r="E41" s="3080"/>
      <c r="F41" s="3079"/>
      <c r="G41" s="3079"/>
      <c r="H41" s="3080"/>
      <c r="I41" s="3088"/>
      <c r="J41" s="3079"/>
      <c r="K41" s="3080"/>
      <c r="L41" s="3079"/>
      <c r="M41" s="3079"/>
      <c r="N41" s="3080"/>
      <c r="O41" s="3079"/>
      <c r="P41" s="3079"/>
      <c r="Q41" s="3079"/>
      <c r="R41" s="3065">
        <v>19</v>
      </c>
    </row>
    <row r="42" spans="1:18">
      <c r="A42" s="3065">
        <v>21</v>
      </c>
      <c r="B42" s="3066" t="s">
        <v>1282</v>
      </c>
      <c r="C42" s="3079"/>
      <c r="D42" s="3079"/>
      <c r="E42" s="3080"/>
      <c r="F42" s="3079"/>
      <c r="G42" s="3079"/>
      <c r="H42" s="3080"/>
      <c r="I42" s="3088"/>
      <c r="J42" s="3079"/>
      <c r="K42" s="3080"/>
      <c r="L42" s="3079"/>
      <c r="M42" s="3079"/>
      <c r="N42" s="3080"/>
      <c r="O42" s="3079"/>
      <c r="P42" s="3079"/>
      <c r="Q42" s="3079"/>
      <c r="R42" s="3065">
        <v>20</v>
      </c>
    </row>
    <row r="43" spans="1:18">
      <c r="A43" s="3065">
        <v>22</v>
      </c>
      <c r="B43" s="3066" t="s">
        <v>1283</v>
      </c>
      <c r="C43" s="3079"/>
      <c r="D43" s="3079"/>
      <c r="E43" s="3080"/>
      <c r="F43" s="3079"/>
      <c r="G43" s="3079"/>
      <c r="H43" s="3080"/>
      <c r="I43" s="3088"/>
      <c r="J43" s="3079"/>
      <c r="K43" s="3080"/>
      <c r="L43" s="3079"/>
      <c r="M43" s="3079"/>
      <c r="N43" s="3080"/>
      <c r="O43" s="3079"/>
      <c r="P43" s="3079"/>
      <c r="Q43" s="3079"/>
      <c r="R43" s="3065">
        <v>21</v>
      </c>
    </row>
    <row r="44" spans="1:18">
      <c r="A44" s="3065">
        <v>23</v>
      </c>
      <c r="B44" s="3066" t="s">
        <v>1284</v>
      </c>
      <c r="C44" s="3079"/>
      <c r="D44" s="3079"/>
      <c r="E44" s="3080"/>
      <c r="F44" s="3079"/>
      <c r="G44" s="3079"/>
      <c r="H44" s="3080"/>
      <c r="I44" s="3088"/>
      <c r="J44" s="3079"/>
      <c r="K44" s="3080"/>
      <c r="L44" s="3079"/>
      <c r="M44" s="3079"/>
      <c r="N44" s="3080"/>
      <c r="O44" s="3079"/>
      <c r="P44" s="3079"/>
      <c r="Q44" s="3079"/>
      <c r="R44" s="3065">
        <v>22</v>
      </c>
    </row>
    <row r="45" spans="1:18">
      <c r="A45" s="3065">
        <v>24</v>
      </c>
      <c r="B45" s="3066" t="s">
        <v>2654</v>
      </c>
      <c r="C45" s="3079"/>
      <c r="D45" s="3079"/>
      <c r="E45" s="3080"/>
      <c r="F45" s="3079"/>
      <c r="G45" s="3079"/>
      <c r="H45" s="3080"/>
      <c r="I45" s="3088"/>
      <c r="J45" s="3079"/>
      <c r="K45" s="3080"/>
      <c r="L45" s="3079"/>
      <c r="M45" s="3079"/>
      <c r="N45" s="3080"/>
      <c r="O45" s="3079"/>
      <c r="P45" s="3079"/>
      <c r="Q45" s="3079"/>
      <c r="R45" s="3065">
        <v>23</v>
      </c>
    </row>
    <row r="46" spans="1:18">
      <c r="A46" s="3065">
        <v>25</v>
      </c>
      <c r="B46" s="3066" t="s">
        <v>2655</v>
      </c>
      <c r="C46" s="3079"/>
      <c r="D46" s="3079"/>
      <c r="E46" s="3080"/>
      <c r="F46" s="3079"/>
      <c r="G46" s="3079"/>
      <c r="H46" s="3080"/>
      <c r="I46" s="3088"/>
      <c r="J46" s="3079"/>
      <c r="K46" s="3080"/>
      <c r="L46" s="3079"/>
      <c r="M46" s="3079"/>
      <c r="N46" s="3080"/>
      <c r="O46" s="3079"/>
      <c r="P46" s="3079"/>
      <c r="Q46" s="3079"/>
      <c r="R46" s="3065">
        <v>24</v>
      </c>
    </row>
    <row r="47" spans="1:18">
      <c r="A47" s="3065">
        <v>26</v>
      </c>
      <c r="B47" s="3066" t="s">
        <v>2656</v>
      </c>
      <c r="C47" s="3079"/>
      <c r="D47" s="3079"/>
      <c r="E47" s="3080"/>
      <c r="F47" s="3079"/>
      <c r="G47" s="3079"/>
      <c r="H47" s="3080"/>
      <c r="I47" s="3088"/>
      <c r="J47" s="3079"/>
      <c r="K47" s="3080"/>
      <c r="L47" s="3079"/>
      <c r="M47" s="3079"/>
      <c r="N47" s="3080"/>
      <c r="O47" s="3079"/>
      <c r="P47" s="3079"/>
      <c r="Q47" s="3079"/>
      <c r="R47" s="3065">
        <v>25</v>
      </c>
    </row>
    <row r="48" spans="1:18">
      <c r="A48" s="3065">
        <v>27</v>
      </c>
      <c r="B48" s="3066" t="s">
        <v>606</v>
      </c>
      <c r="C48" s="3079"/>
      <c r="D48" s="3079"/>
      <c r="E48" s="3080"/>
      <c r="F48" s="3079"/>
      <c r="G48" s="3079"/>
      <c r="H48" s="3080"/>
      <c r="I48" s="3088"/>
      <c r="J48" s="3079"/>
      <c r="K48" s="3080"/>
      <c r="L48" s="3079"/>
      <c r="M48" s="3079"/>
      <c r="N48" s="3080"/>
      <c r="O48" s="3079"/>
      <c r="P48" s="3079"/>
      <c r="Q48" s="3079"/>
      <c r="R48" s="3065">
        <v>26</v>
      </c>
    </row>
    <row r="49" spans="1:18">
      <c r="A49" s="3065">
        <v>28</v>
      </c>
      <c r="B49" s="3066" t="s">
        <v>1304</v>
      </c>
      <c r="C49" s="3079"/>
      <c r="D49" s="3079"/>
      <c r="E49" s="3080"/>
      <c r="F49" s="3079"/>
      <c r="G49" s="3079"/>
      <c r="H49" s="3080"/>
      <c r="I49" s="3088"/>
      <c r="J49" s="3079"/>
      <c r="K49" s="3080"/>
      <c r="L49" s="3079"/>
      <c r="M49" s="3079"/>
      <c r="N49" s="3080"/>
      <c r="O49" s="3079"/>
      <c r="P49" s="3079"/>
      <c r="Q49" s="3079"/>
      <c r="R49" s="3065">
        <v>27</v>
      </c>
    </row>
    <row r="50" spans="1:18">
      <c r="A50" s="3065">
        <v>29</v>
      </c>
      <c r="B50" s="3066" t="s">
        <v>3628</v>
      </c>
      <c r="C50" s="3079"/>
      <c r="D50" s="3079"/>
      <c r="E50" s="3080"/>
      <c r="F50" s="3079"/>
      <c r="G50" s="3079"/>
      <c r="H50" s="3080"/>
      <c r="I50" s="3088"/>
      <c r="J50" s="3079"/>
      <c r="K50" s="3080"/>
      <c r="L50" s="3079"/>
      <c r="M50" s="3079"/>
      <c r="N50" s="3080"/>
      <c r="O50" s="3079"/>
      <c r="P50" s="3079"/>
      <c r="Q50" s="3079"/>
      <c r="R50" s="3065">
        <v>28</v>
      </c>
    </row>
    <row r="51" spans="1:18">
      <c r="A51" s="3065">
        <v>30</v>
      </c>
      <c r="B51" s="3066" t="s">
        <v>3633</v>
      </c>
      <c r="C51" s="3079"/>
      <c r="D51" s="3079"/>
      <c r="E51" s="3080"/>
      <c r="F51" s="3079"/>
      <c r="G51" s="3079"/>
      <c r="H51" s="3080"/>
      <c r="I51" s="3088"/>
      <c r="J51" s="3079"/>
      <c r="K51" s="3080"/>
      <c r="L51" s="3079"/>
      <c r="M51" s="3079"/>
      <c r="N51" s="3080"/>
      <c r="O51" s="3079"/>
      <c r="P51" s="3079"/>
      <c r="Q51" s="3079"/>
      <c r="R51" s="3065">
        <v>29</v>
      </c>
    </row>
    <row r="52" spans="1:18">
      <c r="A52" s="3065">
        <v>31</v>
      </c>
      <c r="B52" s="3066" t="s">
        <v>2657</v>
      </c>
      <c r="C52" s="3079"/>
      <c r="D52" s="3079"/>
      <c r="E52" s="3080"/>
      <c r="F52" s="3079"/>
      <c r="G52" s="3079"/>
      <c r="H52" s="3080"/>
      <c r="I52" s="3088"/>
      <c r="J52" s="3079"/>
      <c r="K52" s="3080"/>
      <c r="L52" s="3079"/>
      <c r="M52" s="3079"/>
      <c r="N52" s="3080"/>
      <c r="O52" s="3079"/>
      <c r="P52" s="3079"/>
      <c r="Q52" s="3079"/>
      <c r="R52" s="3065">
        <v>30</v>
      </c>
    </row>
    <row r="53" spans="1:18">
      <c r="A53" s="3065">
        <v>32</v>
      </c>
      <c r="B53" s="3066" t="s">
        <v>1099</v>
      </c>
      <c r="C53" s="3079"/>
      <c r="D53" s="3079"/>
      <c r="E53" s="3080"/>
      <c r="F53" s="3079"/>
      <c r="G53" s="3079"/>
      <c r="H53" s="3080"/>
      <c r="I53" s="3088"/>
      <c r="J53" s="3079"/>
      <c r="K53" s="3080"/>
      <c r="L53" s="3079"/>
      <c r="M53" s="3079"/>
      <c r="N53" s="3080"/>
      <c r="O53" s="3079"/>
      <c r="P53" s="3079"/>
      <c r="Q53" s="3079"/>
      <c r="R53" s="3065">
        <v>31</v>
      </c>
    </row>
    <row r="54" spans="1:18">
      <c r="A54" s="3065">
        <v>33</v>
      </c>
      <c r="B54" s="3066" t="s">
        <v>2658</v>
      </c>
      <c r="C54" s="3079"/>
      <c r="D54" s="3079"/>
      <c r="E54" s="3080"/>
      <c r="F54" s="3079"/>
      <c r="G54" s="3079"/>
      <c r="H54" s="3080"/>
      <c r="I54" s="3088"/>
      <c r="J54" s="3079"/>
      <c r="K54" s="3080"/>
      <c r="L54" s="3079"/>
      <c r="M54" s="3079"/>
      <c r="N54" s="3080"/>
      <c r="O54" s="3079"/>
      <c r="P54" s="3079"/>
      <c r="Q54" s="3079"/>
      <c r="R54" s="3065">
        <v>32</v>
      </c>
    </row>
    <row r="55" spans="1:18">
      <c r="A55" s="3065">
        <v>34</v>
      </c>
      <c r="B55" s="3066" t="s">
        <v>2659</v>
      </c>
      <c r="C55" s="3084"/>
      <c r="D55" s="3084">
        <f>SUM(D39:D54)</f>
        <v>0</v>
      </c>
      <c r="E55" s="3085"/>
      <c r="F55" s="3084"/>
      <c r="G55" s="3084">
        <f>SUM(G39:G54)</f>
        <v>0</v>
      </c>
      <c r="H55" s="3085"/>
      <c r="I55" s="3087"/>
      <c r="J55" s="3084">
        <f>SUM(J39:J54)</f>
        <v>0</v>
      </c>
      <c r="K55" s="3085"/>
      <c r="L55" s="3084"/>
      <c r="M55" s="3084">
        <f>SUM(M39:M54)</f>
        <v>0</v>
      </c>
      <c r="N55" s="3085"/>
      <c r="O55" s="3084"/>
      <c r="P55" s="3084">
        <f>SUM(P39:P54)</f>
        <v>0</v>
      </c>
      <c r="Q55" s="3084"/>
      <c r="R55" s="3065">
        <v>33</v>
      </c>
    </row>
    <row r="56" spans="1:18" ht="21" thickBot="1">
      <c r="A56" s="3065">
        <v>35</v>
      </c>
      <c r="B56" s="3066" t="s">
        <v>2660</v>
      </c>
      <c r="C56" s="3130"/>
      <c r="D56" s="3130"/>
      <c r="E56" s="3131"/>
      <c r="F56" s="3130"/>
      <c r="G56" s="3130"/>
      <c r="H56" s="3131"/>
      <c r="I56" s="3132"/>
      <c r="J56" s="3130"/>
      <c r="K56" s="3131"/>
      <c r="L56" s="3130"/>
      <c r="M56" s="3130"/>
      <c r="N56" s="3131"/>
      <c r="O56" s="3130"/>
      <c r="P56" s="3130"/>
      <c r="Q56" s="3130"/>
      <c r="R56" s="3065">
        <v>34</v>
      </c>
    </row>
    <row r="57" spans="1:18" ht="21" thickBot="1">
      <c r="A57" s="3065">
        <v>36</v>
      </c>
      <c r="B57" s="3066" t="s">
        <v>2661</v>
      </c>
      <c r="C57" s="3133"/>
      <c r="D57" s="3133"/>
      <c r="E57" s="3133"/>
      <c r="F57" s="3133"/>
      <c r="G57" s="3133"/>
      <c r="H57" s="3133"/>
      <c r="I57" s="3134"/>
      <c r="J57" s="3135"/>
      <c r="K57" s="3133"/>
      <c r="L57" s="3135"/>
      <c r="M57" s="3135"/>
      <c r="N57" s="3133"/>
      <c r="O57" s="3135"/>
      <c r="P57" s="3135"/>
      <c r="Q57" s="3135"/>
      <c r="R57" s="3065">
        <v>35</v>
      </c>
    </row>
    <row r="58" spans="1:18">
      <c r="A58" s="3060">
        <v>37</v>
      </c>
      <c r="B58" s="3042" t="s">
        <v>2662</v>
      </c>
      <c r="C58" s="3042"/>
      <c r="D58" s="3042"/>
      <c r="E58" s="3042"/>
      <c r="F58" s="3042"/>
      <c r="G58" s="3042"/>
      <c r="H58" s="3042"/>
      <c r="I58" s="3060"/>
      <c r="J58" s="3042"/>
      <c r="K58" s="3042"/>
      <c r="L58" s="3042"/>
      <c r="M58" s="3042"/>
      <c r="N58" s="3042"/>
      <c r="O58" s="3042"/>
      <c r="P58" s="3042"/>
      <c r="Q58" s="3034"/>
      <c r="R58" s="3060">
        <v>36</v>
      </c>
    </row>
    <row r="59" spans="1:18">
      <c r="A59" s="3065"/>
      <c r="B59" s="3066" t="s">
        <v>2663</v>
      </c>
      <c r="C59" s="3066"/>
      <c r="D59" s="3066"/>
      <c r="E59" s="3066"/>
      <c r="F59" s="3066"/>
      <c r="G59" s="3066"/>
      <c r="H59" s="3066"/>
      <c r="I59" s="3065"/>
      <c r="J59" s="3066"/>
      <c r="K59" s="3066"/>
      <c r="L59" s="3066"/>
      <c r="M59" s="3066"/>
      <c r="N59" s="3066"/>
      <c r="O59" s="3066"/>
      <c r="P59" s="3066"/>
      <c r="Q59" s="3067"/>
      <c r="R59" s="3065"/>
    </row>
    <row r="60" spans="1:18">
      <c r="A60" s="3065">
        <v>38</v>
      </c>
      <c r="B60" s="3066" t="s">
        <v>2664</v>
      </c>
      <c r="C60" s="3080"/>
      <c r="D60" s="3080"/>
      <c r="E60" s="3080"/>
      <c r="F60" s="3080"/>
      <c r="G60" s="3080"/>
      <c r="H60" s="3080"/>
      <c r="I60" s="3136"/>
      <c r="J60" s="3080"/>
      <c r="K60" s="3080"/>
      <c r="L60" s="3080"/>
      <c r="M60" s="3080"/>
      <c r="N60" s="3080"/>
      <c r="O60" s="3080"/>
      <c r="P60" s="3080"/>
      <c r="Q60" s="3079"/>
      <c r="R60" s="3065">
        <v>37</v>
      </c>
    </row>
    <row r="61" spans="1:18">
      <c r="A61" s="3060">
        <v>39</v>
      </c>
      <c r="B61" s="3042" t="s">
        <v>408</v>
      </c>
      <c r="C61" s="3137"/>
      <c r="D61" s="3137"/>
      <c r="E61" s="3137"/>
      <c r="F61" s="3137"/>
      <c r="G61" s="3137"/>
      <c r="H61" s="3137"/>
      <c r="I61" s="3138"/>
      <c r="J61" s="3137"/>
      <c r="K61" s="3137"/>
      <c r="L61" s="3137"/>
      <c r="M61" s="3137"/>
      <c r="N61" s="3137"/>
      <c r="O61" s="3137"/>
      <c r="P61" s="3137"/>
      <c r="Q61" s="3081"/>
      <c r="R61" s="3060">
        <v>38</v>
      </c>
    </row>
    <row r="62" spans="1:18">
      <c r="A62" s="3065"/>
      <c r="B62" s="3066" t="s">
        <v>409</v>
      </c>
      <c r="C62" s="3080"/>
      <c r="D62" s="3080"/>
      <c r="E62" s="3080"/>
      <c r="F62" s="3080"/>
      <c r="G62" s="3080"/>
      <c r="H62" s="3080"/>
      <c r="I62" s="3136"/>
      <c r="J62" s="3080"/>
      <c r="K62" s="3080"/>
      <c r="L62" s="3080"/>
      <c r="M62" s="3080"/>
      <c r="N62" s="3080"/>
      <c r="O62" s="3080"/>
      <c r="P62" s="3080"/>
      <c r="Q62" s="3079"/>
      <c r="R62" s="3065"/>
    </row>
    <row r="63" spans="1:18">
      <c r="A63" s="3060">
        <v>40</v>
      </c>
      <c r="B63" s="3042" t="s">
        <v>87</v>
      </c>
      <c r="C63" s="3139"/>
      <c r="D63" s="3139"/>
      <c r="E63" s="3139"/>
      <c r="F63" s="3139"/>
      <c r="G63" s="3139"/>
      <c r="H63" s="3139"/>
      <c r="I63" s="3140"/>
      <c r="J63" s="3139"/>
      <c r="K63" s="3139"/>
      <c r="L63" s="3139"/>
      <c r="M63" s="3139"/>
      <c r="N63" s="3139"/>
      <c r="O63" s="3139"/>
      <c r="P63" s="3139"/>
      <c r="Q63" s="3141"/>
      <c r="R63" s="3060">
        <v>39</v>
      </c>
    </row>
    <row r="64" spans="1:18">
      <c r="A64" s="3065"/>
      <c r="B64" s="3066" t="s">
        <v>88</v>
      </c>
      <c r="C64" s="3142"/>
      <c r="D64" s="3142"/>
      <c r="E64" s="3142"/>
      <c r="F64" s="3142"/>
      <c r="G64" s="3142"/>
      <c r="H64" s="3142"/>
      <c r="I64" s="3143"/>
      <c r="J64" s="3142"/>
      <c r="K64" s="3142"/>
      <c r="L64" s="3142"/>
      <c r="M64" s="3142"/>
      <c r="N64" s="3142"/>
      <c r="O64" s="3142"/>
      <c r="P64" s="3142"/>
      <c r="Q64" s="3144"/>
      <c r="R64" s="3065"/>
    </row>
    <row r="65" spans="1:18">
      <c r="A65" s="3065">
        <v>41</v>
      </c>
      <c r="B65" s="3066" t="s">
        <v>89</v>
      </c>
      <c r="C65" s="3142"/>
      <c r="D65" s="3142"/>
      <c r="E65" s="3142"/>
      <c r="F65" s="3142"/>
      <c r="G65" s="3142"/>
      <c r="H65" s="3142"/>
      <c r="I65" s="3143"/>
      <c r="J65" s="3142"/>
      <c r="K65" s="3142"/>
      <c r="L65" s="3142"/>
      <c r="M65" s="3142"/>
      <c r="N65" s="3142"/>
      <c r="O65" s="3142"/>
      <c r="P65" s="3142"/>
      <c r="Q65" s="3144"/>
      <c r="R65" s="3065">
        <v>40</v>
      </c>
    </row>
    <row r="66" spans="1:18">
      <c r="A66" s="3065">
        <v>42</v>
      </c>
      <c r="B66" s="3066" t="s">
        <v>90</v>
      </c>
      <c r="C66" s="3142"/>
      <c r="D66" s="3142"/>
      <c r="E66" s="3142"/>
      <c r="F66" s="3142"/>
      <c r="G66" s="3142"/>
      <c r="H66" s="3142"/>
      <c r="I66" s="3143"/>
      <c r="J66" s="3142"/>
      <c r="K66" s="3142"/>
      <c r="L66" s="3142"/>
      <c r="M66" s="3142"/>
      <c r="N66" s="3142"/>
      <c r="O66" s="3142"/>
      <c r="P66" s="3142"/>
      <c r="Q66" s="3144"/>
      <c r="R66" s="3065">
        <v>41</v>
      </c>
    </row>
    <row r="67" spans="1:18">
      <c r="A67" s="3065">
        <v>43</v>
      </c>
      <c r="B67" s="3066" t="s">
        <v>91</v>
      </c>
      <c r="C67" s="3142"/>
      <c r="D67" s="3142"/>
      <c r="E67" s="3142"/>
      <c r="F67" s="3142"/>
      <c r="G67" s="3142"/>
      <c r="H67" s="3142"/>
      <c r="I67" s="3143"/>
      <c r="J67" s="3142"/>
      <c r="K67" s="3142"/>
      <c r="L67" s="3142"/>
      <c r="M67" s="3142"/>
      <c r="N67" s="3142"/>
      <c r="O67" s="3142"/>
      <c r="P67" s="3142"/>
      <c r="Q67" s="3144"/>
      <c r="R67" s="3065">
        <v>42</v>
      </c>
    </row>
    <row r="68" spans="1:18" ht="21" thickBot="1">
      <c r="A68" s="3049">
        <v>44</v>
      </c>
      <c r="B68" s="3047" t="s">
        <v>92</v>
      </c>
      <c r="C68" s="3145"/>
      <c r="D68" s="3145"/>
      <c r="E68" s="3145"/>
      <c r="F68" s="3145"/>
      <c r="G68" s="3145"/>
      <c r="H68" s="3145"/>
      <c r="I68" s="3146"/>
      <c r="J68" s="3145"/>
      <c r="K68" s="3145"/>
      <c r="L68" s="3145"/>
      <c r="M68" s="3145"/>
      <c r="N68" s="3145"/>
      <c r="O68" s="3145"/>
      <c r="P68" s="3145"/>
      <c r="Q68" s="3147"/>
      <c r="R68" s="3049">
        <v>43</v>
      </c>
    </row>
    <row r="69" spans="1:18">
      <c r="A69" s="3101" t="s">
        <v>4682</v>
      </c>
      <c r="B69" s="3101"/>
      <c r="C69" s="3034"/>
      <c r="D69" s="3034"/>
      <c r="E69" s="3034"/>
      <c r="F69" s="3034"/>
      <c r="G69" s="3034"/>
      <c r="H69" s="3034"/>
      <c r="I69" s="3101" t="s">
        <v>4682</v>
      </c>
      <c r="J69" s="3101"/>
      <c r="K69" s="3101"/>
      <c r="L69" s="3034"/>
      <c r="M69" s="3034"/>
      <c r="N69" s="3034"/>
      <c r="O69" s="3034"/>
      <c r="P69" s="3034"/>
      <c r="Q69" s="3058" t="s">
        <v>93</v>
      </c>
      <c r="R69" s="3058"/>
    </row>
    <row r="70" spans="1:18">
      <c r="A70" s="3058" t="s">
        <v>94</v>
      </c>
      <c r="B70" s="3058"/>
      <c r="C70" s="3058"/>
      <c r="D70" s="3058"/>
      <c r="E70" s="3058"/>
      <c r="F70" s="3058"/>
      <c r="G70" s="3058"/>
      <c r="H70" s="3058"/>
      <c r="I70" s="3058" t="s">
        <v>95</v>
      </c>
      <c r="J70" s="3058"/>
      <c r="K70" s="3058"/>
      <c r="L70" s="3058"/>
      <c r="M70" s="3058"/>
      <c r="N70" s="3058"/>
      <c r="O70" s="3058"/>
      <c r="P70" s="3058"/>
      <c r="Q70" s="3058"/>
      <c r="R70" s="3058"/>
    </row>
    <row r="71" spans="1:18">
      <c r="A71" s="3058"/>
      <c r="B71" s="3058"/>
      <c r="C71" s="3058"/>
      <c r="D71" s="3058"/>
      <c r="E71" s="3058"/>
      <c r="F71" s="3058"/>
      <c r="G71" s="3058"/>
      <c r="H71" s="3058"/>
      <c r="I71" s="3058"/>
      <c r="J71" s="3058"/>
      <c r="K71" s="3058"/>
      <c r="L71" s="3058"/>
      <c r="M71" s="3058"/>
      <c r="N71" s="3058"/>
      <c r="O71" s="3058"/>
      <c r="P71" s="3058"/>
      <c r="Q71" s="3058"/>
      <c r="R71" s="3058"/>
    </row>
    <row r="73" spans="1:18">
      <c r="A73" s="681" t="s">
        <v>419</v>
      </c>
      <c r="B73" s="3058"/>
      <c r="C73" s="3058"/>
      <c r="D73" s="3058"/>
      <c r="E73" s="3058"/>
      <c r="F73" s="3058"/>
      <c r="G73" s="3058"/>
      <c r="H73" s="3058"/>
    </row>
    <row r="75" spans="1:18" ht="21" thickBot="1">
      <c r="A75" s="3102" t="str">
        <f>'Data Sheet'!$C$25</f>
        <v xml:space="preserve">New York State Electric &amp; Gas Corporation </v>
      </c>
      <c r="B75" s="3034"/>
      <c r="C75" s="3034"/>
      <c r="D75" s="3034"/>
      <c r="E75" s="3148" t="str">
        <f>'Data Sheet'!$C$40</f>
        <v xml:space="preserve"> </v>
      </c>
      <c r="F75" s="3034"/>
      <c r="G75" s="3034" t="str">
        <f>'Data Sheet'!$C$38</f>
        <v>12/31/2017</v>
      </c>
      <c r="H75" s="3034"/>
      <c r="I75" s="3102" t="str">
        <f>'Data Sheet'!$C$25</f>
        <v xml:space="preserve">New York State Electric &amp; Gas Corporation </v>
      </c>
      <c r="J75" s="3034"/>
      <c r="K75" s="3034"/>
      <c r="L75" s="3034"/>
      <c r="M75" s="3034"/>
      <c r="N75" s="3148" t="str">
        <f>'Data Sheet'!$C$40</f>
        <v xml:space="preserve"> </v>
      </c>
      <c r="P75" s="3038" t="str">
        <f>'Data Sheet'!$C$38</f>
        <v>12/31/2017</v>
      </c>
    </row>
    <row r="76" spans="1:18">
      <c r="A76" s="3029"/>
      <c r="B76" s="3030"/>
      <c r="C76" s="3030"/>
      <c r="D76" s="3030"/>
      <c r="E76" s="3030"/>
      <c r="F76" s="3030"/>
      <c r="G76" s="3030"/>
      <c r="H76" s="3035"/>
      <c r="I76" s="3029"/>
      <c r="J76" s="3030"/>
      <c r="K76" s="3030"/>
      <c r="L76" s="3030"/>
      <c r="M76" s="3030"/>
      <c r="N76" s="3030"/>
      <c r="O76" s="3030"/>
      <c r="P76" s="3030"/>
      <c r="Q76" s="3030"/>
      <c r="R76" s="3035"/>
    </row>
    <row r="77" spans="1:18">
      <c r="A77" s="3538" t="s">
        <v>1202</v>
      </c>
      <c r="B77" s="3539"/>
      <c r="C77" s="3539"/>
      <c r="D77" s="3539"/>
      <c r="E77" s="3539"/>
      <c r="F77" s="3539"/>
      <c r="G77" s="3539"/>
      <c r="H77" s="3540"/>
      <c r="I77" s="3043"/>
      <c r="J77" s="681" t="s">
        <v>1203</v>
      </c>
      <c r="K77" s="681"/>
      <c r="L77" s="681"/>
      <c r="M77" s="3058"/>
      <c r="N77" s="3058"/>
      <c r="O77" s="3058"/>
      <c r="P77" s="3058"/>
      <c r="Q77" s="3058"/>
      <c r="R77" s="3044"/>
    </row>
    <row r="78" spans="1:18" ht="21" thickBot="1">
      <c r="A78" s="3039"/>
      <c r="B78" s="3034"/>
      <c r="C78" s="3034"/>
      <c r="D78" s="3034"/>
      <c r="E78" s="3034"/>
      <c r="F78" s="3034"/>
      <c r="G78" s="3034"/>
      <c r="H78" s="3042"/>
      <c r="I78" s="3039"/>
      <c r="J78" s="3034"/>
      <c r="K78" s="3034"/>
      <c r="L78" s="3034"/>
      <c r="M78" s="3034"/>
      <c r="N78" s="3034"/>
      <c r="O78" s="3034"/>
      <c r="P78" s="3034"/>
      <c r="Q78" s="3034"/>
      <c r="R78" s="3042"/>
    </row>
    <row r="79" spans="1:18">
      <c r="A79" s="3109"/>
      <c r="B79" s="3037"/>
      <c r="C79" s="3110" t="s">
        <v>1261</v>
      </c>
      <c r="D79" s="3111"/>
      <c r="E79" s="3112"/>
      <c r="F79" s="3110" t="s">
        <v>1261</v>
      </c>
      <c r="G79" s="3111"/>
      <c r="H79" s="3112"/>
      <c r="I79" s="3113" t="s">
        <v>1261</v>
      </c>
      <c r="J79" s="3111"/>
      <c r="K79" s="3112"/>
      <c r="L79" s="3110" t="s">
        <v>1261</v>
      </c>
      <c r="M79" s="3111"/>
      <c r="N79" s="3112"/>
      <c r="O79" s="3110" t="s">
        <v>1261</v>
      </c>
      <c r="P79" s="3111"/>
      <c r="Q79" s="3112"/>
      <c r="R79" s="3114"/>
    </row>
    <row r="80" spans="1:18">
      <c r="A80" s="3041" t="s">
        <v>1728</v>
      </c>
      <c r="B80" s="3044" t="s">
        <v>1782</v>
      </c>
      <c r="C80" s="3034"/>
      <c r="D80" s="3034"/>
      <c r="E80" s="3042"/>
      <c r="F80" s="3034"/>
      <c r="G80" s="3034"/>
      <c r="H80" s="3042"/>
      <c r="I80" s="3040"/>
      <c r="J80" s="3034"/>
      <c r="K80" s="3042"/>
      <c r="L80" s="3034"/>
      <c r="M80" s="3034"/>
      <c r="N80" s="3042"/>
      <c r="O80" s="3034"/>
      <c r="P80" s="3034"/>
      <c r="Q80" s="3034"/>
      <c r="R80" s="3041" t="s">
        <v>1728</v>
      </c>
    </row>
    <row r="81" spans="1:18" ht="21" thickBot="1">
      <c r="A81" s="3064" t="s">
        <v>1731</v>
      </c>
      <c r="B81" s="3051" t="s">
        <v>3021</v>
      </c>
      <c r="C81" s="3046"/>
      <c r="D81" s="3054" t="s">
        <v>3022</v>
      </c>
      <c r="E81" s="3047"/>
      <c r="F81" s="3046"/>
      <c r="G81" s="3054" t="s">
        <v>3023</v>
      </c>
      <c r="H81" s="3047"/>
      <c r="I81" s="3115"/>
      <c r="J81" s="3054" t="s">
        <v>3024</v>
      </c>
      <c r="K81" s="3047"/>
      <c r="L81" s="3054"/>
      <c r="M81" s="3054" t="s">
        <v>2346</v>
      </c>
      <c r="N81" s="3047"/>
      <c r="O81" s="3046"/>
      <c r="P81" s="3116" t="s">
        <v>2347</v>
      </c>
      <c r="Q81" s="3054"/>
      <c r="R81" s="3064" t="s">
        <v>1731</v>
      </c>
    </row>
    <row r="82" spans="1:18">
      <c r="A82" s="3060">
        <v>1</v>
      </c>
      <c r="B82" s="3042" t="s">
        <v>1262</v>
      </c>
      <c r="C82" s="3034"/>
      <c r="D82" s="3034"/>
      <c r="E82" s="3044"/>
      <c r="F82" s="3058"/>
      <c r="G82" s="3058"/>
      <c r="H82" s="3042"/>
      <c r="I82" s="3039"/>
      <c r="J82" s="3034"/>
      <c r="K82" s="3042"/>
      <c r="L82" s="3034"/>
      <c r="M82" s="3058"/>
      <c r="N82" s="3044"/>
      <c r="O82" s="3058"/>
      <c r="P82" s="3058"/>
      <c r="Q82" s="3058"/>
      <c r="R82" s="3060">
        <v>1</v>
      </c>
    </row>
    <row r="83" spans="1:18">
      <c r="A83" s="3065"/>
      <c r="B83" s="3066" t="s">
        <v>1263</v>
      </c>
      <c r="C83" s="3067"/>
      <c r="D83" s="3067"/>
      <c r="E83" s="3072"/>
      <c r="F83" s="3071"/>
      <c r="G83" s="3071"/>
      <c r="H83" s="3066"/>
      <c r="I83" s="3070"/>
      <c r="J83" s="3067"/>
      <c r="K83" s="3066"/>
      <c r="L83" s="3067"/>
      <c r="M83" s="3071"/>
      <c r="N83" s="3072"/>
      <c r="O83" s="3071"/>
      <c r="P83" s="3071"/>
      <c r="Q83" s="3071"/>
      <c r="R83" s="3065"/>
    </row>
    <row r="84" spans="1:18">
      <c r="A84" s="3060">
        <v>2</v>
      </c>
      <c r="B84" s="3042" t="s">
        <v>1264</v>
      </c>
      <c r="C84" s="3034"/>
      <c r="D84" s="3034"/>
      <c r="E84" s="3063"/>
      <c r="F84" s="3106"/>
      <c r="G84" s="3106"/>
      <c r="H84" s="3063"/>
      <c r="I84" s="3039"/>
      <c r="J84" s="3034"/>
      <c r="K84" s="3042"/>
      <c r="L84" s="3034"/>
      <c r="M84" s="3106"/>
      <c r="N84" s="3063"/>
      <c r="O84" s="3106"/>
      <c r="P84" s="3106"/>
      <c r="Q84" s="3106"/>
      <c r="R84" s="3060">
        <v>2</v>
      </c>
    </row>
    <row r="85" spans="1:18">
      <c r="A85" s="3065"/>
      <c r="B85" s="3066" t="s">
        <v>1265</v>
      </c>
      <c r="C85" s="3067"/>
      <c r="D85" s="3067"/>
      <c r="E85" s="3072"/>
      <c r="F85" s="3071"/>
      <c r="G85" s="3071"/>
      <c r="H85" s="3072"/>
      <c r="I85" s="3070"/>
      <c r="J85" s="3067"/>
      <c r="K85" s="3066"/>
      <c r="L85" s="3067"/>
      <c r="M85" s="3071"/>
      <c r="N85" s="3072"/>
      <c r="O85" s="3071"/>
      <c r="P85" s="3071"/>
      <c r="Q85" s="3071"/>
      <c r="R85" s="3065"/>
    </row>
    <row r="86" spans="1:18">
      <c r="A86" s="3065">
        <v>3</v>
      </c>
      <c r="B86" s="3066" t="s">
        <v>1266</v>
      </c>
      <c r="C86" s="3117"/>
      <c r="D86" s="3117"/>
      <c r="E86" s="3118"/>
      <c r="F86" s="3119"/>
      <c r="G86" s="3119"/>
      <c r="H86" s="3120"/>
      <c r="I86" s="3121"/>
      <c r="J86" s="3117"/>
      <c r="K86" s="3120"/>
      <c r="L86" s="3117"/>
      <c r="M86" s="3119"/>
      <c r="N86" s="3118"/>
      <c r="O86" s="3119"/>
      <c r="P86" s="3119"/>
      <c r="Q86" s="3119"/>
      <c r="R86" s="3065">
        <v>3</v>
      </c>
    </row>
    <row r="87" spans="1:18">
      <c r="A87" s="3073">
        <v>4</v>
      </c>
      <c r="B87" s="3066" t="s">
        <v>1267</v>
      </c>
      <c r="C87" s="3117"/>
      <c r="D87" s="3117"/>
      <c r="E87" s="3120"/>
      <c r="F87" s="3117"/>
      <c r="G87" s="3117"/>
      <c r="H87" s="3120"/>
      <c r="I87" s="3122"/>
      <c r="J87" s="3117"/>
      <c r="K87" s="3120"/>
      <c r="L87" s="3117"/>
      <c r="M87" s="3117"/>
      <c r="N87" s="3120"/>
      <c r="O87" s="3117"/>
      <c r="P87" s="3117"/>
      <c r="Q87" s="3117"/>
      <c r="R87" s="3065">
        <v>4</v>
      </c>
    </row>
    <row r="88" spans="1:18">
      <c r="A88" s="3076">
        <v>5</v>
      </c>
      <c r="B88" s="3042" t="s">
        <v>1268</v>
      </c>
      <c r="C88" s="3123"/>
      <c r="D88" s="3123"/>
      <c r="E88" s="3124"/>
      <c r="F88" s="3123"/>
      <c r="G88" s="3123"/>
      <c r="H88" s="3124"/>
      <c r="I88" s="3125"/>
      <c r="J88" s="3123"/>
      <c r="K88" s="3124"/>
      <c r="L88" s="3123"/>
      <c r="M88" s="3123"/>
      <c r="N88" s="3124"/>
      <c r="O88" s="3123"/>
      <c r="P88" s="3123"/>
      <c r="Q88" s="3123"/>
      <c r="R88" s="3060">
        <v>5</v>
      </c>
    </row>
    <row r="89" spans="1:18">
      <c r="A89" s="3073"/>
      <c r="B89" s="3066" t="s">
        <v>1269</v>
      </c>
      <c r="C89" s="3117"/>
      <c r="D89" s="3117"/>
      <c r="E89" s="3120"/>
      <c r="F89" s="3117"/>
      <c r="G89" s="3117"/>
      <c r="H89" s="3120"/>
      <c r="I89" s="3122"/>
      <c r="J89" s="3117"/>
      <c r="K89" s="3120"/>
      <c r="L89" s="3117"/>
      <c r="M89" s="3117"/>
      <c r="N89" s="3120"/>
      <c r="O89" s="3117"/>
      <c r="P89" s="3117"/>
      <c r="Q89" s="3117"/>
      <c r="R89" s="3065"/>
    </row>
    <row r="90" spans="1:18">
      <c r="A90" s="3073">
        <v>6</v>
      </c>
      <c r="B90" s="3066" t="s">
        <v>1270</v>
      </c>
      <c r="C90" s="3117"/>
      <c r="D90" s="3117"/>
      <c r="E90" s="3120"/>
      <c r="F90" s="3117"/>
      <c r="G90" s="3117"/>
      <c r="H90" s="3120"/>
      <c r="I90" s="3122"/>
      <c r="J90" s="3117"/>
      <c r="K90" s="3120"/>
      <c r="L90" s="3117"/>
      <c r="M90" s="3117"/>
      <c r="N90" s="3120"/>
      <c r="O90" s="3117"/>
      <c r="P90" s="3117"/>
      <c r="Q90" s="3117"/>
      <c r="R90" s="3065">
        <v>6</v>
      </c>
    </row>
    <row r="91" spans="1:18">
      <c r="A91" s="3073">
        <v>7</v>
      </c>
      <c r="B91" s="3066" t="s">
        <v>1271</v>
      </c>
      <c r="C91" s="3067"/>
      <c r="D91" s="3067"/>
      <c r="E91" s="3066"/>
      <c r="F91" s="3067"/>
      <c r="G91" s="3067"/>
      <c r="H91" s="3066"/>
      <c r="I91" s="3074"/>
      <c r="J91" s="3067"/>
      <c r="K91" s="3066"/>
      <c r="L91" s="3067"/>
      <c r="M91" s="3067"/>
      <c r="N91" s="3066"/>
      <c r="O91" s="3067"/>
      <c r="P91" s="3067"/>
      <c r="Q91" s="3067"/>
      <c r="R91" s="3065">
        <v>7</v>
      </c>
    </row>
    <row r="92" spans="1:18">
      <c r="A92" s="3073">
        <v>8</v>
      </c>
      <c r="B92" s="3066" t="s">
        <v>1272</v>
      </c>
      <c r="C92" s="3067"/>
      <c r="D92" s="3067"/>
      <c r="E92" s="3066"/>
      <c r="F92" s="3067"/>
      <c r="G92" s="3067"/>
      <c r="H92" s="3066"/>
      <c r="I92" s="3074"/>
      <c r="J92" s="3067"/>
      <c r="K92" s="3066"/>
      <c r="L92" s="3067"/>
      <c r="M92" s="3067"/>
      <c r="N92" s="3066"/>
      <c r="O92" s="3067"/>
      <c r="P92" s="3067"/>
      <c r="Q92" s="3067"/>
      <c r="R92" s="3065">
        <v>8</v>
      </c>
    </row>
    <row r="93" spans="1:18">
      <c r="A93" s="3073">
        <v>9</v>
      </c>
      <c r="B93" s="3066" t="s">
        <v>1273</v>
      </c>
      <c r="C93" s="3067"/>
      <c r="D93" s="3067"/>
      <c r="E93" s="3066"/>
      <c r="F93" s="3067"/>
      <c r="G93" s="3067"/>
      <c r="H93" s="3066"/>
      <c r="I93" s="3074"/>
      <c r="J93" s="3067"/>
      <c r="K93" s="3066"/>
      <c r="L93" s="3067"/>
      <c r="M93" s="3067"/>
      <c r="N93" s="3066"/>
      <c r="O93" s="3067"/>
      <c r="P93" s="3067"/>
      <c r="Q93" s="3067"/>
      <c r="R93" s="3065">
        <v>9</v>
      </c>
    </row>
    <row r="94" spans="1:18">
      <c r="A94" s="3073">
        <v>10</v>
      </c>
      <c r="B94" s="3066" t="s">
        <v>1274</v>
      </c>
      <c r="C94" s="3067"/>
      <c r="D94" s="3067"/>
      <c r="E94" s="3066"/>
      <c r="F94" s="3067"/>
      <c r="G94" s="3067"/>
      <c r="H94" s="3066"/>
      <c r="I94" s="3074"/>
      <c r="J94" s="3067"/>
      <c r="K94" s="3066"/>
      <c r="L94" s="3067"/>
      <c r="M94" s="3067"/>
      <c r="N94" s="3066"/>
      <c r="O94" s="3067"/>
      <c r="P94" s="3067"/>
      <c r="Q94" s="3067"/>
      <c r="R94" s="3065">
        <v>10</v>
      </c>
    </row>
    <row r="95" spans="1:18">
      <c r="A95" s="3073">
        <v>11</v>
      </c>
      <c r="B95" s="3066" t="s">
        <v>1275</v>
      </c>
      <c r="C95" s="3079"/>
      <c r="D95" s="3079"/>
      <c r="E95" s="3080"/>
      <c r="F95" s="3079"/>
      <c r="G95" s="3079"/>
      <c r="H95" s="3080"/>
      <c r="I95" s="3082"/>
      <c r="J95" s="3079"/>
      <c r="K95" s="3080"/>
      <c r="L95" s="3079"/>
      <c r="M95" s="3079"/>
      <c r="N95" s="3080"/>
      <c r="O95" s="3079"/>
      <c r="P95" s="3079"/>
      <c r="Q95" s="3079"/>
      <c r="R95" s="3065">
        <v>11</v>
      </c>
    </row>
    <row r="96" spans="1:18">
      <c r="A96" s="3073">
        <v>12</v>
      </c>
      <c r="B96" s="3066" t="s">
        <v>1276</v>
      </c>
      <c r="C96" s="3079"/>
      <c r="D96" s="3079"/>
      <c r="E96" s="3080"/>
      <c r="F96" s="3079"/>
      <c r="G96" s="3079"/>
      <c r="H96" s="3080"/>
      <c r="I96" s="3082"/>
      <c r="J96" s="3079"/>
      <c r="K96" s="3080"/>
      <c r="L96" s="3079"/>
      <c r="M96" s="3079"/>
      <c r="N96" s="3080"/>
      <c r="O96" s="3079"/>
      <c r="P96" s="3079"/>
      <c r="Q96" s="3079"/>
      <c r="R96" s="3065">
        <v>12</v>
      </c>
    </row>
    <row r="97" spans="1:18">
      <c r="A97" s="3073">
        <v>13</v>
      </c>
      <c r="B97" s="3066" t="s">
        <v>1277</v>
      </c>
      <c r="C97" s="3084"/>
      <c r="D97" s="3084"/>
      <c r="E97" s="3085"/>
      <c r="F97" s="3084"/>
      <c r="G97" s="3084"/>
      <c r="H97" s="3085"/>
      <c r="I97" s="3126"/>
      <c r="J97" s="3084"/>
      <c r="K97" s="3085"/>
      <c r="L97" s="3084"/>
      <c r="M97" s="3084"/>
      <c r="N97" s="3085"/>
      <c r="O97" s="3084"/>
      <c r="P97" s="3084"/>
      <c r="Q97" s="3084"/>
      <c r="R97" s="3065">
        <v>13</v>
      </c>
    </row>
    <row r="98" spans="1:18">
      <c r="A98" s="3065">
        <v>14</v>
      </c>
      <c r="B98" s="3066" t="s">
        <v>1278</v>
      </c>
      <c r="C98" s="3079"/>
      <c r="D98" s="3079"/>
      <c r="E98" s="3080"/>
      <c r="F98" s="3079"/>
      <c r="G98" s="3079"/>
      <c r="H98" s="3080"/>
      <c r="I98" s="3088"/>
      <c r="J98" s="3079"/>
      <c r="K98" s="3080"/>
      <c r="L98" s="3079"/>
      <c r="M98" s="3079"/>
      <c r="N98" s="3080"/>
      <c r="O98" s="3079"/>
      <c r="P98" s="3079"/>
      <c r="Q98" s="3079"/>
      <c r="R98" s="3065">
        <v>14</v>
      </c>
    </row>
    <row r="99" spans="1:18">
      <c r="A99" s="3065">
        <v>15</v>
      </c>
      <c r="B99" s="3066" t="s">
        <v>1279</v>
      </c>
      <c r="C99" s="3079"/>
      <c r="D99" s="3079"/>
      <c r="E99" s="3080"/>
      <c r="F99" s="3079"/>
      <c r="G99" s="3079"/>
      <c r="H99" s="3080"/>
      <c r="I99" s="3088"/>
      <c r="J99" s="3079"/>
      <c r="K99" s="3080"/>
      <c r="L99" s="3079"/>
      <c r="M99" s="3079"/>
      <c r="N99" s="3080"/>
      <c r="O99" s="3079"/>
      <c r="P99" s="3079"/>
      <c r="Q99" s="3079"/>
      <c r="R99" s="3065">
        <v>15</v>
      </c>
    </row>
    <row r="100" spans="1:18" s="3095" customFormat="1">
      <c r="A100" s="3089">
        <v>16</v>
      </c>
      <c r="B100" s="3090" t="s">
        <v>4196</v>
      </c>
      <c r="C100" s="3091"/>
      <c r="D100" s="3091"/>
      <c r="E100" s="3092"/>
      <c r="F100" s="3091"/>
      <c r="G100" s="3091"/>
      <c r="H100" s="3092"/>
      <c r="I100" s="3094"/>
      <c r="J100" s="3091"/>
      <c r="K100" s="3092"/>
      <c r="L100" s="3091"/>
      <c r="M100" s="3091"/>
      <c r="N100" s="3092"/>
      <c r="O100" s="3091"/>
      <c r="P100" s="3091"/>
      <c r="Q100" s="3091"/>
      <c r="R100" s="3089">
        <v>16</v>
      </c>
    </row>
    <row r="101" spans="1:18">
      <c r="A101" s="3065">
        <v>17</v>
      </c>
      <c r="B101" s="3066" t="s">
        <v>1280</v>
      </c>
      <c r="C101" s="3084"/>
      <c r="D101" s="3084">
        <f>SUM(D97:D100)</f>
        <v>0</v>
      </c>
      <c r="E101" s="3085"/>
      <c r="F101" s="3084"/>
      <c r="G101" s="3084">
        <f>SUM(G97:G100)</f>
        <v>0</v>
      </c>
      <c r="H101" s="3085"/>
      <c r="I101" s="3087"/>
      <c r="J101" s="3084">
        <f>SUM(J97:J100)</f>
        <v>0</v>
      </c>
      <c r="K101" s="3085"/>
      <c r="L101" s="3084"/>
      <c r="M101" s="3084">
        <f>SUM(M97:M100)</f>
        <v>0</v>
      </c>
      <c r="N101" s="3085"/>
      <c r="O101" s="3084"/>
      <c r="P101" s="3084">
        <f>SUM(P97:P100)</f>
        <v>0</v>
      </c>
      <c r="Q101" s="3084"/>
      <c r="R101" s="3065">
        <v>16</v>
      </c>
    </row>
    <row r="102" spans="1:18">
      <c r="A102" s="3065">
        <v>18</v>
      </c>
      <c r="B102" s="3090" t="s">
        <v>4636</v>
      </c>
      <c r="C102" s="3127"/>
      <c r="D102" s="3127"/>
      <c r="E102" s="3128"/>
      <c r="F102" s="3127"/>
      <c r="G102" s="3127"/>
      <c r="H102" s="3128"/>
      <c r="I102" s="3129"/>
      <c r="J102" s="3127"/>
      <c r="K102" s="3128"/>
      <c r="L102" s="3127"/>
      <c r="M102" s="3127"/>
      <c r="N102" s="3128"/>
      <c r="O102" s="3127"/>
      <c r="P102" s="3127"/>
      <c r="Q102" s="3127"/>
      <c r="R102" s="3065">
        <v>17</v>
      </c>
    </row>
    <row r="103" spans="1:18">
      <c r="A103" s="3065">
        <v>19</v>
      </c>
      <c r="B103" s="3066" t="s">
        <v>1281</v>
      </c>
      <c r="C103" s="3084"/>
      <c r="D103" s="3084"/>
      <c r="E103" s="3085"/>
      <c r="F103" s="3084"/>
      <c r="G103" s="3084"/>
      <c r="H103" s="3085"/>
      <c r="I103" s="3087"/>
      <c r="J103" s="3084"/>
      <c r="K103" s="3085"/>
      <c r="L103" s="3084"/>
      <c r="M103" s="3084"/>
      <c r="N103" s="3085"/>
      <c r="O103" s="3084"/>
      <c r="P103" s="3084"/>
      <c r="Q103" s="3084"/>
      <c r="R103" s="3065">
        <v>18</v>
      </c>
    </row>
    <row r="104" spans="1:18">
      <c r="A104" s="3065">
        <v>20</v>
      </c>
      <c r="B104" s="3066" t="s">
        <v>2512</v>
      </c>
      <c r="C104" s="3079"/>
      <c r="D104" s="3079"/>
      <c r="E104" s="3080"/>
      <c r="F104" s="3079"/>
      <c r="G104" s="3079"/>
      <c r="H104" s="3080"/>
      <c r="I104" s="3088"/>
      <c r="J104" s="3079"/>
      <c r="K104" s="3080"/>
      <c r="L104" s="3079"/>
      <c r="M104" s="3079"/>
      <c r="N104" s="3080"/>
      <c r="O104" s="3079"/>
      <c r="P104" s="3079"/>
      <c r="Q104" s="3079"/>
      <c r="R104" s="3065">
        <v>19</v>
      </c>
    </row>
    <row r="105" spans="1:18">
      <c r="A105" s="3065">
        <v>21</v>
      </c>
      <c r="B105" s="3066" t="s">
        <v>1282</v>
      </c>
      <c r="C105" s="3079"/>
      <c r="D105" s="3079"/>
      <c r="E105" s="3080"/>
      <c r="F105" s="3079"/>
      <c r="G105" s="3079"/>
      <c r="H105" s="3080"/>
      <c r="I105" s="3088"/>
      <c r="J105" s="3079"/>
      <c r="K105" s="3080"/>
      <c r="L105" s="3079"/>
      <c r="M105" s="3079"/>
      <c r="N105" s="3080"/>
      <c r="O105" s="3079"/>
      <c r="P105" s="3079"/>
      <c r="Q105" s="3079"/>
      <c r="R105" s="3065">
        <v>20</v>
      </c>
    </row>
    <row r="106" spans="1:18">
      <c r="A106" s="3065">
        <v>22</v>
      </c>
      <c r="B106" s="3066" t="s">
        <v>1283</v>
      </c>
      <c r="C106" s="3079"/>
      <c r="D106" s="3079"/>
      <c r="E106" s="3080"/>
      <c r="F106" s="3079"/>
      <c r="G106" s="3079"/>
      <c r="H106" s="3080"/>
      <c r="I106" s="3088"/>
      <c r="J106" s="3079"/>
      <c r="K106" s="3080"/>
      <c r="L106" s="3079"/>
      <c r="M106" s="3079"/>
      <c r="N106" s="3080"/>
      <c r="O106" s="3079"/>
      <c r="P106" s="3079"/>
      <c r="Q106" s="3079"/>
      <c r="R106" s="3065">
        <v>21</v>
      </c>
    </row>
    <row r="107" spans="1:18">
      <c r="A107" s="3065">
        <v>23</v>
      </c>
      <c r="B107" s="3066" t="s">
        <v>1284</v>
      </c>
      <c r="C107" s="3079"/>
      <c r="D107" s="3079"/>
      <c r="E107" s="3080"/>
      <c r="F107" s="3079"/>
      <c r="G107" s="3079"/>
      <c r="H107" s="3080"/>
      <c r="I107" s="3088"/>
      <c r="J107" s="3079"/>
      <c r="K107" s="3080"/>
      <c r="L107" s="3079"/>
      <c r="M107" s="3079"/>
      <c r="N107" s="3080"/>
      <c r="O107" s="3079"/>
      <c r="P107" s="3079"/>
      <c r="Q107" s="3079"/>
      <c r="R107" s="3065">
        <v>22</v>
      </c>
    </row>
    <row r="108" spans="1:18">
      <c r="A108" s="3065">
        <v>24</v>
      </c>
      <c r="B108" s="3066" t="s">
        <v>2654</v>
      </c>
      <c r="C108" s="3079"/>
      <c r="D108" s="3079"/>
      <c r="E108" s="3080"/>
      <c r="F108" s="3079"/>
      <c r="G108" s="3079"/>
      <c r="H108" s="3080"/>
      <c r="I108" s="3088"/>
      <c r="J108" s="3079"/>
      <c r="K108" s="3080"/>
      <c r="L108" s="3079"/>
      <c r="M108" s="3079"/>
      <c r="N108" s="3080"/>
      <c r="O108" s="3079"/>
      <c r="P108" s="3079"/>
      <c r="Q108" s="3079"/>
      <c r="R108" s="3065">
        <v>23</v>
      </c>
    </row>
    <row r="109" spans="1:18">
      <c r="A109" s="3065">
        <v>25</v>
      </c>
      <c r="B109" s="3066" t="s">
        <v>2655</v>
      </c>
      <c r="C109" s="3079"/>
      <c r="D109" s="3079"/>
      <c r="E109" s="3080"/>
      <c r="F109" s="3079"/>
      <c r="G109" s="3079"/>
      <c r="H109" s="3080"/>
      <c r="I109" s="3088"/>
      <c r="J109" s="3079"/>
      <c r="K109" s="3080"/>
      <c r="L109" s="3079"/>
      <c r="M109" s="3079"/>
      <c r="N109" s="3080"/>
      <c r="O109" s="3079"/>
      <c r="P109" s="3079"/>
      <c r="Q109" s="3079"/>
      <c r="R109" s="3065">
        <v>24</v>
      </c>
    </row>
    <row r="110" spans="1:18">
      <c r="A110" s="3065">
        <v>26</v>
      </c>
      <c r="B110" s="3066" t="s">
        <v>2656</v>
      </c>
      <c r="C110" s="3079"/>
      <c r="D110" s="3079"/>
      <c r="E110" s="3080"/>
      <c r="F110" s="3079"/>
      <c r="G110" s="3079"/>
      <c r="H110" s="3080"/>
      <c r="I110" s="3088"/>
      <c r="J110" s="3079"/>
      <c r="K110" s="3080"/>
      <c r="L110" s="3079"/>
      <c r="M110" s="3079"/>
      <c r="N110" s="3080"/>
      <c r="O110" s="3079"/>
      <c r="P110" s="3079"/>
      <c r="Q110" s="3079"/>
      <c r="R110" s="3065">
        <v>25</v>
      </c>
    </row>
    <row r="111" spans="1:18">
      <c r="A111" s="3065">
        <v>27</v>
      </c>
      <c r="B111" s="3066" t="s">
        <v>606</v>
      </c>
      <c r="C111" s="3079"/>
      <c r="D111" s="3079"/>
      <c r="E111" s="3080"/>
      <c r="F111" s="3079"/>
      <c r="G111" s="3079"/>
      <c r="H111" s="3080"/>
      <c r="I111" s="3088"/>
      <c r="J111" s="3079"/>
      <c r="K111" s="3080"/>
      <c r="L111" s="3079"/>
      <c r="M111" s="3079"/>
      <c r="N111" s="3080"/>
      <c r="O111" s="3079"/>
      <c r="P111" s="3079"/>
      <c r="Q111" s="3079"/>
      <c r="R111" s="3065">
        <v>26</v>
      </c>
    </row>
    <row r="112" spans="1:18">
      <c r="A112" s="3065">
        <v>28</v>
      </c>
      <c r="B112" s="3066" t="s">
        <v>1304</v>
      </c>
      <c r="C112" s="3079"/>
      <c r="D112" s="3079"/>
      <c r="E112" s="3080"/>
      <c r="F112" s="3079"/>
      <c r="G112" s="3079"/>
      <c r="H112" s="3080"/>
      <c r="I112" s="3088"/>
      <c r="J112" s="3079"/>
      <c r="K112" s="3080"/>
      <c r="L112" s="3079"/>
      <c r="M112" s="3079"/>
      <c r="N112" s="3080"/>
      <c r="O112" s="3079"/>
      <c r="P112" s="3079"/>
      <c r="Q112" s="3079"/>
      <c r="R112" s="3065">
        <v>27</v>
      </c>
    </row>
    <row r="113" spans="1:18">
      <c r="A113" s="3065">
        <v>29</v>
      </c>
      <c r="B113" s="3066" t="s">
        <v>3628</v>
      </c>
      <c r="C113" s="3079"/>
      <c r="D113" s="3079"/>
      <c r="E113" s="3080"/>
      <c r="F113" s="3079"/>
      <c r="G113" s="3079"/>
      <c r="H113" s="3080"/>
      <c r="I113" s="3088"/>
      <c r="J113" s="3079"/>
      <c r="K113" s="3080"/>
      <c r="L113" s="3079"/>
      <c r="M113" s="3079"/>
      <c r="N113" s="3080"/>
      <c r="O113" s="3079"/>
      <c r="P113" s="3079"/>
      <c r="Q113" s="3079"/>
      <c r="R113" s="3065">
        <v>28</v>
      </c>
    </row>
    <row r="114" spans="1:18">
      <c r="A114" s="3065">
        <v>30</v>
      </c>
      <c r="B114" s="3066" t="s">
        <v>3633</v>
      </c>
      <c r="C114" s="3079"/>
      <c r="D114" s="3079"/>
      <c r="E114" s="3080"/>
      <c r="F114" s="3079"/>
      <c r="G114" s="3079"/>
      <c r="H114" s="3080"/>
      <c r="I114" s="3088"/>
      <c r="J114" s="3079"/>
      <c r="K114" s="3080"/>
      <c r="L114" s="3079"/>
      <c r="M114" s="3079"/>
      <c r="N114" s="3080"/>
      <c r="O114" s="3079"/>
      <c r="P114" s="3079"/>
      <c r="Q114" s="3079"/>
      <c r="R114" s="3065">
        <v>29</v>
      </c>
    </row>
    <row r="115" spans="1:18">
      <c r="A115" s="3065">
        <v>31</v>
      </c>
      <c r="B115" s="3066" t="s">
        <v>2657</v>
      </c>
      <c r="C115" s="3079"/>
      <c r="D115" s="3079"/>
      <c r="E115" s="3080"/>
      <c r="F115" s="3079"/>
      <c r="G115" s="3079"/>
      <c r="H115" s="3080"/>
      <c r="I115" s="3088"/>
      <c r="J115" s="3079"/>
      <c r="K115" s="3080"/>
      <c r="L115" s="3079"/>
      <c r="M115" s="3079"/>
      <c r="N115" s="3080"/>
      <c r="O115" s="3079"/>
      <c r="P115" s="3079"/>
      <c r="Q115" s="3079"/>
      <c r="R115" s="3065">
        <v>30</v>
      </c>
    </row>
    <row r="116" spans="1:18">
      <c r="A116" s="3065">
        <v>32</v>
      </c>
      <c r="B116" s="3066" t="s">
        <v>1099</v>
      </c>
      <c r="C116" s="3079"/>
      <c r="D116" s="3079"/>
      <c r="E116" s="3080"/>
      <c r="F116" s="3079"/>
      <c r="G116" s="3079"/>
      <c r="H116" s="3080"/>
      <c r="I116" s="3088"/>
      <c r="J116" s="3079"/>
      <c r="K116" s="3080"/>
      <c r="L116" s="3079"/>
      <c r="M116" s="3079"/>
      <c r="N116" s="3080"/>
      <c r="O116" s="3079"/>
      <c r="P116" s="3079"/>
      <c r="Q116" s="3079"/>
      <c r="R116" s="3065">
        <v>31</v>
      </c>
    </row>
    <row r="117" spans="1:18">
      <c r="A117" s="3065">
        <v>33</v>
      </c>
      <c r="B117" s="3066" t="s">
        <v>2658</v>
      </c>
      <c r="C117" s="3079"/>
      <c r="D117" s="3079"/>
      <c r="E117" s="3080"/>
      <c r="F117" s="3079"/>
      <c r="G117" s="3079"/>
      <c r="H117" s="3080"/>
      <c r="I117" s="3088"/>
      <c r="J117" s="3079"/>
      <c r="K117" s="3080"/>
      <c r="L117" s="3079"/>
      <c r="M117" s="3079"/>
      <c r="N117" s="3080"/>
      <c r="O117" s="3079"/>
      <c r="P117" s="3079"/>
      <c r="Q117" s="3079"/>
      <c r="R117" s="3065">
        <v>32</v>
      </c>
    </row>
    <row r="118" spans="1:18">
      <c r="A118" s="3065">
        <v>34</v>
      </c>
      <c r="B118" s="3066" t="s">
        <v>2659</v>
      </c>
      <c r="C118" s="3084"/>
      <c r="D118" s="3084">
        <f>SUM(D102:D117)</f>
        <v>0</v>
      </c>
      <c r="E118" s="3085"/>
      <c r="F118" s="3084"/>
      <c r="G118" s="3084">
        <f>SUM(G102:G117)</f>
        <v>0</v>
      </c>
      <c r="H118" s="3085"/>
      <c r="I118" s="3087"/>
      <c r="J118" s="3084">
        <f>SUM(J102:J117)</f>
        <v>0</v>
      </c>
      <c r="K118" s="3085"/>
      <c r="L118" s="3084"/>
      <c r="M118" s="3084">
        <f>SUM(M102:M117)</f>
        <v>0</v>
      </c>
      <c r="N118" s="3085"/>
      <c r="O118" s="3084"/>
      <c r="P118" s="3084">
        <f>SUM(P102:P117)</f>
        <v>0</v>
      </c>
      <c r="Q118" s="3084"/>
      <c r="R118" s="3065">
        <v>33</v>
      </c>
    </row>
    <row r="119" spans="1:18" ht="21" thickBot="1">
      <c r="A119" s="3065">
        <v>35</v>
      </c>
      <c r="B119" s="3066" t="s">
        <v>2660</v>
      </c>
      <c r="C119" s="3130"/>
      <c r="D119" s="3130"/>
      <c r="E119" s="3131"/>
      <c r="F119" s="3130"/>
      <c r="G119" s="3130"/>
      <c r="H119" s="3131"/>
      <c r="I119" s="3132"/>
      <c r="J119" s="3130"/>
      <c r="K119" s="3131"/>
      <c r="L119" s="3130"/>
      <c r="M119" s="3130"/>
      <c r="N119" s="3131"/>
      <c r="O119" s="3130"/>
      <c r="P119" s="3130"/>
      <c r="Q119" s="3130"/>
      <c r="R119" s="3065">
        <v>34</v>
      </c>
    </row>
    <row r="120" spans="1:18" ht="21" thickBot="1">
      <c r="A120" s="3065">
        <v>36</v>
      </c>
      <c r="B120" s="3066" t="s">
        <v>2661</v>
      </c>
      <c r="C120" s="3133"/>
      <c r="D120" s="3133"/>
      <c r="E120" s="3133"/>
      <c r="F120" s="3133"/>
      <c r="G120" s="3133"/>
      <c r="H120" s="3133"/>
      <c r="I120" s="3134"/>
      <c r="J120" s="3135"/>
      <c r="K120" s="3133"/>
      <c r="L120" s="3135"/>
      <c r="M120" s="3135"/>
      <c r="N120" s="3133"/>
      <c r="O120" s="3135"/>
      <c r="P120" s="3135"/>
      <c r="Q120" s="3135"/>
      <c r="R120" s="3065">
        <v>35</v>
      </c>
    </row>
    <row r="121" spans="1:18">
      <c r="A121" s="3060">
        <v>37</v>
      </c>
      <c r="B121" s="3042" t="s">
        <v>2662</v>
      </c>
      <c r="C121" s="3042"/>
      <c r="D121" s="3042"/>
      <c r="E121" s="3042"/>
      <c r="F121" s="3042"/>
      <c r="G121" s="3042"/>
      <c r="H121" s="3042"/>
      <c r="I121" s="3060"/>
      <c r="J121" s="3042"/>
      <c r="K121" s="3042"/>
      <c r="L121" s="3042"/>
      <c r="M121" s="3042"/>
      <c r="N121" s="3042"/>
      <c r="O121" s="3042"/>
      <c r="P121" s="3042"/>
      <c r="Q121" s="3034"/>
      <c r="R121" s="3060">
        <v>36</v>
      </c>
    </row>
    <row r="122" spans="1:18">
      <c r="A122" s="3065"/>
      <c r="B122" s="3066" t="s">
        <v>2663</v>
      </c>
      <c r="C122" s="3066"/>
      <c r="D122" s="3066"/>
      <c r="E122" s="3066"/>
      <c r="F122" s="3066"/>
      <c r="G122" s="3066"/>
      <c r="H122" s="3066"/>
      <c r="I122" s="3065"/>
      <c r="J122" s="3066"/>
      <c r="K122" s="3066"/>
      <c r="L122" s="3066"/>
      <c r="M122" s="3066"/>
      <c r="N122" s="3066"/>
      <c r="O122" s="3066"/>
      <c r="P122" s="3066"/>
      <c r="Q122" s="3067"/>
      <c r="R122" s="3065"/>
    </row>
    <row r="123" spans="1:18">
      <c r="A123" s="3065">
        <v>38</v>
      </c>
      <c r="B123" s="3066" t="s">
        <v>2664</v>
      </c>
      <c r="C123" s="3080"/>
      <c r="D123" s="3080"/>
      <c r="E123" s="3080"/>
      <c r="F123" s="3080"/>
      <c r="G123" s="3080"/>
      <c r="H123" s="3080"/>
      <c r="I123" s="3136"/>
      <c r="J123" s="3080"/>
      <c r="K123" s="3080"/>
      <c r="L123" s="3080"/>
      <c r="M123" s="3080"/>
      <c r="N123" s="3080"/>
      <c r="O123" s="3080"/>
      <c r="P123" s="3080"/>
      <c r="Q123" s="3079"/>
      <c r="R123" s="3065">
        <v>37</v>
      </c>
    </row>
    <row r="124" spans="1:18">
      <c r="A124" s="3060">
        <v>39</v>
      </c>
      <c r="B124" s="3042" t="s">
        <v>408</v>
      </c>
      <c r="C124" s="3137"/>
      <c r="D124" s="3137"/>
      <c r="E124" s="3137"/>
      <c r="F124" s="3137"/>
      <c r="G124" s="3137"/>
      <c r="H124" s="3137"/>
      <c r="I124" s="3138"/>
      <c r="J124" s="3137"/>
      <c r="K124" s="3137"/>
      <c r="L124" s="3137"/>
      <c r="M124" s="3137"/>
      <c r="N124" s="3137"/>
      <c r="O124" s="3137"/>
      <c r="P124" s="3137"/>
      <c r="Q124" s="3081"/>
      <c r="R124" s="3060">
        <v>38</v>
      </c>
    </row>
    <row r="125" spans="1:18">
      <c r="A125" s="3065"/>
      <c r="B125" s="3066" t="s">
        <v>409</v>
      </c>
      <c r="C125" s="3080"/>
      <c r="D125" s="3080"/>
      <c r="E125" s="3080"/>
      <c r="F125" s="3080"/>
      <c r="G125" s="3080"/>
      <c r="H125" s="3080"/>
      <c r="I125" s="3136"/>
      <c r="J125" s="3080"/>
      <c r="K125" s="3080"/>
      <c r="L125" s="3080"/>
      <c r="M125" s="3080"/>
      <c r="N125" s="3080"/>
      <c r="O125" s="3080"/>
      <c r="P125" s="3080"/>
      <c r="Q125" s="3079"/>
      <c r="R125" s="3065"/>
    </row>
    <row r="126" spans="1:18">
      <c r="A126" s="3060">
        <v>40</v>
      </c>
      <c r="B126" s="3042" t="s">
        <v>87</v>
      </c>
      <c r="C126" s="3139"/>
      <c r="D126" s="3139"/>
      <c r="E126" s="3139"/>
      <c r="F126" s="3139"/>
      <c r="G126" s="3139"/>
      <c r="H126" s="3139"/>
      <c r="I126" s="3140"/>
      <c r="J126" s="3139"/>
      <c r="K126" s="3139"/>
      <c r="L126" s="3139"/>
      <c r="M126" s="3139"/>
      <c r="N126" s="3139"/>
      <c r="O126" s="3139"/>
      <c r="P126" s="3139"/>
      <c r="Q126" s="3141"/>
      <c r="R126" s="3060">
        <v>39</v>
      </c>
    </row>
    <row r="127" spans="1:18">
      <c r="A127" s="3065"/>
      <c r="B127" s="3066" t="s">
        <v>88</v>
      </c>
      <c r="C127" s="3142"/>
      <c r="D127" s="3142"/>
      <c r="E127" s="3142"/>
      <c r="F127" s="3142"/>
      <c r="G127" s="3142"/>
      <c r="H127" s="3142"/>
      <c r="I127" s="3143"/>
      <c r="J127" s="3142"/>
      <c r="K127" s="3142"/>
      <c r="L127" s="3142"/>
      <c r="M127" s="3142"/>
      <c r="N127" s="3142"/>
      <c r="O127" s="3142"/>
      <c r="P127" s="3142"/>
      <c r="Q127" s="3144"/>
      <c r="R127" s="3065"/>
    </row>
    <row r="128" spans="1:18">
      <c r="A128" s="3065">
        <v>41</v>
      </c>
      <c r="B128" s="3066" t="s">
        <v>89</v>
      </c>
      <c r="C128" s="3142"/>
      <c r="D128" s="3142"/>
      <c r="E128" s="3142"/>
      <c r="F128" s="3142"/>
      <c r="G128" s="3142"/>
      <c r="H128" s="3142"/>
      <c r="I128" s="3143"/>
      <c r="J128" s="3142"/>
      <c r="K128" s="3142"/>
      <c r="L128" s="3142"/>
      <c r="M128" s="3142"/>
      <c r="N128" s="3142"/>
      <c r="O128" s="3142"/>
      <c r="P128" s="3142"/>
      <c r="Q128" s="3144"/>
      <c r="R128" s="3065">
        <v>40</v>
      </c>
    </row>
    <row r="129" spans="1:18">
      <c r="A129" s="3065">
        <v>42</v>
      </c>
      <c r="B129" s="3066" t="s">
        <v>90</v>
      </c>
      <c r="C129" s="3142"/>
      <c r="D129" s="3142"/>
      <c r="E129" s="3142"/>
      <c r="F129" s="3142"/>
      <c r="G129" s="3142"/>
      <c r="H129" s="3142"/>
      <c r="I129" s="3143"/>
      <c r="J129" s="3142"/>
      <c r="K129" s="3142"/>
      <c r="L129" s="3142"/>
      <c r="M129" s="3142"/>
      <c r="N129" s="3142"/>
      <c r="O129" s="3142"/>
      <c r="P129" s="3142"/>
      <c r="Q129" s="3144"/>
      <c r="R129" s="3065">
        <v>41</v>
      </c>
    </row>
    <row r="130" spans="1:18">
      <c r="A130" s="3065">
        <v>43</v>
      </c>
      <c r="B130" s="3066" t="s">
        <v>91</v>
      </c>
      <c r="C130" s="3142"/>
      <c r="D130" s="3142"/>
      <c r="E130" s="3142"/>
      <c r="F130" s="3142"/>
      <c r="G130" s="3142"/>
      <c r="H130" s="3142"/>
      <c r="I130" s="3143"/>
      <c r="J130" s="3142"/>
      <c r="K130" s="3142"/>
      <c r="L130" s="3142"/>
      <c r="M130" s="3142"/>
      <c r="N130" s="3142"/>
      <c r="O130" s="3142"/>
      <c r="P130" s="3142"/>
      <c r="Q130" s="3144"/>
      <c r="R130" s="3065">
        <v>42</v>
      </c>
    </row>
    <row r="131" spans="1:18" ht="21" thickBot="1">
      <c r="A131" s="3049">
        <v>44</v>
      </c>
      <c r="B131" s="3047" t="s">
        <v>92</v>
      </c>
      <c r="C131" s="3145"/>
      <c r="D131" s="3145"/>
      <c r="E131" s="3145"/>
      <c r="F131" s="3145"/>
      <c r="G131" s="3145"/>
      <c r="H131" s="3145"/>
      <c r="I131" s="3146"/>
      <c r="J131" s="3145"/>
      <c r="K131" s="3145"/>
      <c r="L131" s="3145"/>
      <c r="M131" s="3145"/>
      <c r="N131" s="3145"/>
      <c r="O131" s="3145"/>
      <c r="P131" s="3145"/>
      <c r="Q131" s="3147"/>
      <c r="R131" s="3049">
        <v>43</v>
      </c>
    </row>
    <row r="132" spans="1:18">
      <c r="A132" s="3101" t="s">
        <v>4682</v>
      </c>
      <c r="B132" s="3101"/>
      <c r="C132" s="3101"/>
      <c r="D132" s="3034"/>
      <c r="E132" s="3034"/>
      <c r="F132" s="3034"/>
      <c r="G132" s="3034"/>
      <c r="H132" s="3034"/>
      <c r="I132" s="3101" t="s">
        <v>4682</v>
      </c>
      <c r="J132" s="3101"/>
      <c r="K132" s="3101"/>
      <c r="L132" s="3034"/>
      <c r="M132" s="3034"/>
      <c r="N132" s="3034"/>
      <c r="O132" s="3034"/>
      <c r="P132" s="3034"/>
      <c r="Q132" s="3058" t="s">
        <v>93</v>
      </c>
      <c r="R132" s="3058"/>
    </row>
    <row r="133" spans="1:18">
      <c r="A133" s="3058" t="s">
        <v>96</v>
      </c>
      <c r="B133" s="3058"/>
      <c r="C133" s="3058"/>
      <c r="D133" s="3058"/>
      <c r="E133" s="3058"/>
      <c r="F133" s="3058"/>
      <c r="G133" s="3058"/>
      <c r="H133" s="3058"/>
      <c r="I133" s="3058" t="s">
        <v>97</v>
      </c>
      <c r="J133" s="3058"/>
      <c r="K133" s="3058"/>
      <c r="L133" s="3058"/>
      <c r="M133" s="3058"/>
      <c r="N133" s="3058"/>
      <c r="O133" s="3058"/>
      <c r="P133" s="3058"/>
      <c r="Q133" s="3058"/>
      <c r="R133" s="3058"/>
    </row>
  </sheetData>
  <mergeCells count="1">
    <mergeCell ref="A77:H77"/>
  </mergeCells>
  <printOptions horizontalCentered="1" verticalCentered="1"/>
  <pageMargins left="0.25" right="0.25" top="0.25" bottom="0.25" header="0" footer="0"/>
  <pageSetup scale="50" fitToWidth="2" fitToHeight="2" pageOrder="overThenDown" orientation="portrait" horizontalDpi="300" verticalDpi="300" r:id="rId1"/>
  <headerFooter alignWithMargins="0"/>
  <rowBreaks count="1" manualBreakCount="1">
    <brk id="71" max="16383" man="1"/>
  </rowBreaks>
  <colBreaks count="1" manualBreakCount="1">
    <brk id="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N139"/>
  <sheetViews>
    <sheetView defaultGridColor="0" view="pageBreakPreview" topLeftCell="A7" colorId="22" zoomScale="50" zoomScaleNormal="60" zoomScaleSheetLayoutView="50" workbookViewId="0">
      <selection activeCell="F17" sqref="F17"/>
    </sheetView>
  </sheetViews>
  <sheetFormatPr defaultColWidth="9.6640625" defaultRowHeight="20.25"/>
  <cols>
    <col min="1" max="1" width="4.6640625" style="3038" customWidth="1"/>
    <col min="2" max="2" width="60.33203125" style="3038" customWidth="1"/>
    <col min="3" max="3" width="18.33203125" style="3038" customWidth="1"/>
    <col min="4" max="4" width="19" style="3038" customWidth="1"/>
    <col min="5" max="5" width="17.44140625" style="3038" customWidth="1"/>
    <col min="6" max="6" width="20.88671875" style="3038" customWidth="1"/>
    <col min="7" max="7" width="2.6640625" style="3038" customWidth="1"/>
    <col min="8" max="8" width="15.6640625" style="3038" customWidth="1"/>
    <col min="9" max="9" width="21.77734375" style="3038" customWidth="1"/>
    <col min="10" max="10" width="17.6640625" style="3038" customWidth="1"/>
    <col min="11" max="12" width="15.6640625" style="3038" customWidth="1"/>
    <col min="13" max="13" width="18.77734375" style="3038" customWidth="1"/>
    <col min="14" max="14" width="4.6640625" style="3038" customWidth="1"/>
    <col min="15" max="16384" width="9.6640625" style="3038"/>
  </cols>
  <sheetData>
    <row r="1" spans="1:14">
      <c r="A1" s="3029" t="s">
        <v>1799</v>
      </c>
      <c r="B1" s="3030"/>
      <c r="C1" s="3031" t="s">
        <v>1344</v>
      </c>
      <c r="D1" s="3032"/>
      <c r="E1" s="3033" t="s">
        <v>1801</v>
      </c>
      <c r="F1" s="3033" t="s">
        <v>1802</v>
      </c>
      <c r="G1" s="3034"/>
      <c r="H1" s="3029" t="s">
        <v>1799</v>
      </c>
      <c r="I1" s="3035"/>
      <c r="J1" s="3031" t="s">
        <v>1344</v>
      </c>
      <c r="K1" s="3032"/>
      <c r="L1" s="3033" t="s">
        <v>1801</v>
      </c>
      <c r="M1" s="3036" t="s">
        <v>1802</v>
      </c>
      <c r="N1" s="3037"/>
    </row>
    <row r="2" spans="1:14">
      <c r="A2" s="3039" t="str">
        <f>'Data Sheet'!$C$25</f>
        <v xml:space="preserve">New York State Electric &amp; Gas Corporation </v>
      </c>
      <c r="B2" s="3034"/>
      <c r="C2" s="3039" t="s">
        <v>1136</v>
      </c>
      <c r="D2" s="3034"/>
      <c r="E2" s="3040" t="s">
        <v>1804</v>
      </c>
      <c r="F2" s="3041"/>
      <c r="G2" s="3034"/>
      <c r="H2" s="3039" t="str">
        <f>'Data Sheet'!$C$25</f>
        <v xml:space="preserve">New York State Electric &amp; Gas Corporation </v>
      </c>
      <c r="I2" s="3042"/>
      <c r="J2" s="3039" t="s">
        <v>1136</v>
      </c>
      <c r="K2" s="3034"/>
      <c r="L2" s="3040" t="s">
        <v>1804</v>
      </c>
      <c r="M2" s="3043"/>
      <c r="N2" s="3044"/>
    </row>
    <row r="3" spans="1:14" ht="15" customHeight="1" thickBot="1">
      <c r="A3" s="3045"/>
      <c r="B3" s="3046"/>
      <c r="C3" s="3045" t="s">
        <v>1137</v>
      </c>
      <c r="D3" s="3047"/>
      <c r="E3" s="3048" t="str">
        <f>'Data Sheet'!$C$40</f>
        <v xml:space="preserve"> </v>
      </c>
      <c r="F3" s="3049" t="str">
        <f>'Data Sheet'!$C$38</f>
        <v>12/31/2017</v>
      </c>
      <c r="G3" s="3034"/>
      <c r="H3" s="3045"/>
      <c r="I3" s="3047"/>
      <c r="J3" s="3045" t="s">
        <v>1137</v>
      </c>
      <c r="K3" s="3047"/>
      <c r="L3" s="3048" t="str">
        <f>'Data Sheet'!$C$40</f>
        <v xml:space="preserve"> </v>
      </c>
      <c r="M3" s="3050" t="str">
        <f>'Data Sheet'!$C$38</f>
        <v>12/31/2017</v>
      </c>
      <c r="N3" s="3051"/>
    </row>
    <row r="4" spans="1:14" ht="19.5" customHeight="1" thickBot="1">
      <c r="A4" s="3052" t="s">
        <v>98</v>
      </c>
      <c r="B4" s="3053"/>
      <c r="C4" s="3053"/>
      <c r="D4" s="3054"/>
      <c r="E4" s="3054"/>
      <c r="F4" s="3055"/>
      <c r="G4" s="3034"/>
      <c r="H4" s="3052" t="s">
        <v>830</v>
      </c>
      <c r="I4" s="3053"/>
      <c r="J4" s="3053"/>
      <c r="K4" s="3053"/>
      <c r="L4" s="3054"/>
      <c r="M4" s="3056"/>
      <c r="N4" s="3047"/>
    </row>
    <row r="5" spans="1:14">
      <c r="A5" s="3057"/>
      <c r="B5" s="681"/>
      <c r="C5" s="681"/>
      <c r="D5" s="3058"/>
      <c r="E5" s="3058"/>
      <c r="F5" s="3037"/>
      <c r="G5" s="3034"/>
      <c r="H5" s="3057"/>
      <c r="I5" s="681"/>
      <c r="J5" s="681"/>
      <c r="K5" s="681"/>
      <c r="L5" s="3058"/>
      <c r="M5" s="3059"/>
      <c r="N5" s="3042"/>
    </row>
    <row r="6" spans="1:14">
      <c r="A6" s="3039" t="s">
        <v>831</v>
      </c>
      <c r="B6" s="3034"/>
      <c r="C6" s="3034" t="s">
        <v>832</v>
      </c>
      <c r="D6" s="3034"/>
      <c r="E6" s="3034"/>
      <c r="F6" s="3042"/>
      <c r="G6" s="3034"/>
      <c r="H6" s="3039" t="s">
        <v>833</v>
      </c>
      <c r="I6" s="3034"/>
      <c r="J6" s="3034"/>
      <c r="K6" s="3034" t="s">
        <v>834</v>
      </c>
      <c r="L6" s="3034"/>
      <c r="M6" s="3034"/>
      <c r="N6" s="3042"/>
    </row>
    <row r="7" spans="1:14">
      <c r="A7" s="3039" t="s">
        <v>835</v>
      </c>
      <c r="B7" s="3034"/>
      <c r="C7" s="3034" t="s">
        <v>836</v>
      </c>
      <c r="D7" s="3034"/>
      <c r="E7" s="3034"/>
      <c r="F7" s="3042"/>
      <c r="G7" s="3034"/>
      <c r="H7" s="3039" t="s">
        <v>837</v>
      </c>
      <c r="I7" s="3034"/>
      <c r="J7" s="3034"/>
      <c r="K7" s="3034" t="s">
        <v>838</v>
      </c>
      <c r="L7" s="3034"/>
      <c r="M7" s="3034"/>
      <c r="N7" s="3042"/>
    </row>
    <row r="8" spans="1:14">
      <c r="A8" s="3039" t="s">
        <v>839</v>
      </c>
      <c r="B8" s="3034"/>
      <c r="C8" s="3034" t="s">
        <v>840</v>
      </c>
      <c r="D8" s="3034"/>
      <c r="E8" s="3034"/>
      <c r="F8" s="3042"/>
      <c r="G8" s="3034"/>
      <c r="H8" s="3039" t="s">
        <v>841</v>
      </c>
      <c r="I8" s="3034"/>
      <c r="J8" s="3034"/>
      <c r="K8" s="3034" t="s">
        <v>842</v>
      </c>
      <c r="L8" s="3034"/>
      <c r="M8" s="3034"/>
      <c r="N8" s="3042"/>
    </row>
    <row r="9" spans="1:14">
      <c r="A9" s="3039" t="s">
        <v>843</v>
      </c>
      <c r="B9" s="3034"/>
      <c r="C9" s="3034" t="s">
        <v>844</v>
      </c>
      <c r="D9" s="3034"/>
      <c r="E9" s="3034"/>
      <c r="F9" s="3042"/>
      <c r="G9" s="3034"/>
      <c r="H9" s="3039" t="s">
        <v>845</v>
      </c>
      <c r="I9" s="3034"/>
      <c r="J9" s="3034"/>
      <c r="K9" s="3034"/>
      <c r="L9" s="3034"/>
      <c r="M9" s="3034"/>
      <c r="N9" s="3042"/>
    </row>
    <row r="10" spans="1:14">
      <c r="A10" s="3039" t="s">
        <v>846</v>
      </c>
      <c r="B10" s="3034"/>
      <c r="C10" s="3034" t="s">
        <v>847</v>
      </c>
      <c r="D10" s="3034"/>
      <c r="E10" s="3034"/>
      <c r="F10" s="3042"/>
      <c r="G10" s="3034"/>
      <c r="H10" s="3039" t="s">
        <v>848</v>
      </c>
      <c r="I10" s="3034"/>
      <c r="J10" s="3034"/>
      <c r="K10" s="3034"/>
      <c r="L10" s="3034"/>
      <c r="M10" s="3034"/>
      <c r="N10" s="3042"/>
    </row>
    <row r="11" spans="1:14">
      <c r="A11" s="3039" t="s">
        <v>849</v>
      </c>
      <c r="B11" s="3034"/>
      <c r="C11" s="3034"/>
      <c r="D11" s="3034"/>
      <c r="E11" s="3034"/>
      <c r="F11" s="3042"/>
      <c r="G11" s="3034"/>
      <c r="H11" s="3039"/>
      <c r="I11" s="3034"/>
      <c r="J11" s="3034"/>
      <c r="K11" s="3034"/>
      <c r="L11" s="3034"/>
      <c r="M11" s="3034"/>
      <c r="N11" s="3042"/>
    </row>
    <row r="12" spans="1:14" ht="21" thickBot="1">
      <c r="A12" s="3045"/>
      <c r="B12" s="3046"/>
      <c r="C12" s="3046"/>
      <c r="D12" s="3046"/>
      <c r="E12" s="3046"/>
      <c r="F12" s="3047"/>
      <c r="G12" s="3034"/>
      <c r="H12" s="3045"/>
      <c r="I12" s="3046"/>
      <c r="J12" s="3046"/>
      <c r="K12" s="3046"/>
      <c r="L12" s="3046"/>
      <c r="M12" s="3046"/>
      <c r="N12" s="3047"/>
    </row>
    <row r="13" spans="1:14">
      <c r="A13" s="3060"/>
      <c r="B13" s="3042"/>
      <c r="C13" s="3034"/>
      <c r="D13" s="3042"/>
      <c r="E13" s="3034"/>
      <c r="F13" s="3061"/>
      <c r="G13" s="3034"/>
      <c r="H13" s="3039"/>
      <c r="I13" s="3042"/>
      <c r="J13" s="3034"/>
      <c r="K13" s="3042"/>
      <c r="L13" s="3034"/>
      <c r="M13" s="3042"/>
      <c r="N13" s="3042"/>
    </row>
    <row r="14" spans="1:14">
      <c r="A14" s="3062"/>
      <c r="B14" s="3042"/>
      <c r="C14" s="3034" t="s">
        <v>5799</v>
      </c>
      <c r="D14" s="3063"/>
      <c r="E14" s="3034" t="s">
        <v>5798</v>
      </c>
      <c r="F14" s="3044"/>
      <c r="G14" s="3034"/>
      <c r="H14" s="3039" t="s">
        <v>5800</v>
      </c>
      <c r="I14" s="3044"/>
      <c r="J14" s="3039" t="s">
        <v>5804</v>
      </c>
      <c r="K14" s="3042"/>
      <c r="L14" s="3039" t="s">
        <v>5801</v>
      </c>
      <c r="M14" s="3042"/>
      <c r="N14" s="3042"/>
    </row>
    <row r="15" spans="1:14">
      <c r="A15" s="3041" t="s">
        <v>1728</v>
      </c>
      <c r="B15" s="3044" t="s">
        <v>1782</v>
      </c>
      <c r="C15" s="3034" t="s">
        <v>5806</v>
      </c>
      <c r="D15" s="3042" t="s">
        <v>5521</v>
      </c>
      <c r="E15" s="3034" t="s">
        <v>5807</v>
      </c>
      <c r="F15" s="3063"/>
      <c r="G15" s="3034"/>
      <c r="H15" s="3039" t="s">
        <v>5805</v>
      </c>
      <c r="I15" s="3063"/>
      <c r="J15" s="3039" t="s">
        <v>5803</v>
      </c>
      <c r="K15" s="3042"/>
      <c r="L15" s="3039" t="s">
        <v>5802</v>
      </c>
      <c r="M15" s="3042"/>
      <c r="N15" s="3041" t="s">
        <v>1728</v>
      </c>
    </row>
    <row r="16" spans="1:14">
      <c r="A16" s="3041" t="s">
        <v>1731</v>
      </c>
      <c r="B16" s="3044"/>
      <c r="C16" s="3034"/>
      <c r="D16" s="3042"/>
      <c r="E16" s="3034"/>
      <c r="F16" s="3042"/>
      <c r="G16" s="3034"/>
      <c r="H16" s="3040"/>
      <c r="I16" s="3063"/>
      <c r="J16" s="3034"/>
      <c r="K16" s="3042"/>
      <c r="L16" s="3034"/>
      <c r="M16" s="3042"/>
      <c r="N16" s="3041" t="s">
        <v>1731</v>
      </c>
    </row>
    <row r="17" spans="1:14" ht="21" thickBot="1">
      <c r="A17" s="3064"/>
      <c r="B17" s="3051" t="s">
        <v>3021</v>
      </c>
      <c r="C17" s="3054" t="s">
        <v>3022</v>
      </c>
      <c r="D17" s="3051"/>
      <c r="E17" s="3054" t="s">
        <v>3023</v>
      </c>
      <c r="F17" s="3051"/>
      <c r="G17" s="3034"/>
      <c r="H17" s="3050" t="s">
        <v>3024</v>
      </c>
      <c r="I17" s="3051"/>
      <c r="J17" s="3054" t="s">
        <v>2346</v>
      </c>
      <c r="K17" s="3051"/>
      <c r="L17" s="3054" t="s">
        <v>2347</v>
      </c>
      <c r="M17" s="3051"/>
      <c r="N17" s="3064"/>
    </row>
    <row r="18" spans="1:14">
      <c r="A18" s="3065">
        <v>1</v>
      </c>
      <c r="B18" s="3066" t="s">
        <v>854</v>
      </c>
      <c r="C18" s="3067" t="s">
        <v>5522</v>
      </c>
      <c r="D18" s="3066"/>
      <c r="E18" s="3068" t="s">
        <v>5524</v>
      </c>
      <c r="F18" s="3069"/>
      <c r="G18" s="3034"/>
      <c r="H18" s="3068" t="s">
        <v>5961</v>
      </c>
      <c r="I18" s="3066"/>
      <c r="J18" s="3067"/>
      <c r="K18" s="3066"/>
      <c r="L18" s="3068"/>
      <c r="M18" s="3069"/>
      <c r="N18" s="3065">
        <v>1</v>
      </c>
    </row>
    <row r="19" spans="1:14">
      <c r="A19" s="3065">
        <v>2</v>
      </c>
      <c r="B19" s="3066" t="s">
        <v>855</v>
      </c>
      <c r="C19" s="3071" t="s">
        <v>5523</v>
      </c>
      <c r="D19" s="3066"/>
      <c r="E19" s="3071" t="s">
        <v>5523</v>
      </c>
      <c r="F19" s="3072"/>
      <c r="G19" s="3034"/>
      <c r="H19" s="3071" t="s">
        <v>5962</v>
      </c>
      <c r="I19" s="3072"/>
      <c r="J19" s="3067"/>
      <c r="K19" s="3066"/>
      <c r="L19" s="3071"/>
      <c r="M19" s="3072"/>
      <c r="N19" s="3065">
        <v>2</v>
      </c>
    </row>
    <row r="20" spans="1:14">
      <c r="A20" s="3065">
        <v>3</v>
      </c>
      <c r="B20" s="3066" t="s">
        <v>1266</v>
      </c>
      <c r="C20" s="3067">
        <v>1948</v>
      </c>
      <c r="D20" s="3066"/>
      <c r="E20" s="3067">
        <v>1983</v>
      </c>
      <c r="F20" s="3072"/>
      <c r="G20" s="3034"/>
      <c r="H20" s="3067">
        <v>1928</v>
      </c>
      <c r="I20" s="3066"/>
      <c r="J20" s="3067"/>
      <c r="K20" s="3066"/>
      <c r="L20" s="3071"/>
      <c r="M20" s="3072"/>
      <c r="N20" s="3065">
        <v>3</v>
      </c>
    </row>
    <row r="21" spans="1:14">
      <c r="A21" s="3073">
        <v>4</v>
      </c>
      <c r="B21" s="3066" t="s">
        <v>1267</v>
      </c>
      <c r="C21" s="3067">
        <v>1956</v>
      </c>
      <c r="D21" s="3066"/>
      <c r="E21" s="3067">
        <v>1983</v>
      </c>
      <c r="F21" s="3066"/>
      <c r="G21" s="3034"/>
      <c r="H21" s="3067">
        <v>1985</v>
      </c>
      <c r="I21" s="3075"/>
      <c r="J21" s="3067"/>
      <c r="K21" s="3066"/>
      <c r="L21" s="3067"/>
      <c r="M21" s="3066"/>
      <c r="N21" s="3073">
        <v>4</v>
      </c>
    </row>
    <row r="22" spans="1:14">
      <c r="A22" s="3076">
        <v>5</v>
      </c>
      <c r="B22" s="3042" t="s">
        <v>856</v>
      </c>
      <c r="C22" s="3034"/>
      <c r="D22" s="3042"/>
      <c r="E22" s="3034"/>
      <c r="F22" s="3042"/>
      <c r="G22" s="3034"/>
      <c r="H22" s="3077"/>
      <c r="I22" s="3078"/>
      <c r="J22" s="3034"/>
      <c r="K22" s="3042"/>
      <c r="L22" s="3034"/>
      <c r="M22" s="3042"/>
      <c r="N22" s="3076">
        <v>5</v>
      </c>
    </row>
    <row r="23" spans="1:14">
      <c r="A23" s="3073"/>
      <c r="B23" s="3066" t="s">
        <v>857</v>
      </c>
      <c r="C23" s="3067">
        <v>15</v>
      </c>
      <c r="D23" s="3066"/>
      <c r="E23" s="3067">
        <v>18.5</v>
      </c>
      <c r="F23" s="3066"/>
      <c r="G23" s="3034"/>
      <c r="H23" s="3074">
        <v>13.68</v>
      </c>
      <c r="I23" s="3075"/>
      <c r="J23" s="3067"/>
      <c r="K23" s="3066"/>
      <c r="L23" s="3067"/>
      <c r="M23" s="3066"/>
      <c r="N23" s="3073"/>
    </row>
    <row r="24" spans="1:14">
      <c r="A24" s="3073">
        <v>6</v>
      </c>
      <c r="B24" s="3066" t="s">
        <v>858</v>
      </c>
      <c r="C24" s="3067">
        <v>7</v>
      </c>
      <c r="D24" s="3066"/>
      <c r="E24" s="3067">
        <v>15</v>
      </c>
      <c r="F24" s="3066"/>
      <c r="G24" s="3034"/>
      <c r="H24" s="3074">
        <v>7</v>
      </c>
      <c r="I24" s="3075"/>
      <c r="J24" s="3067"/>
      <c r="K24" s="3066"/>
      <c r="L24" s="3067"/>
      <c r="M24" s="3066"/>
      <c r="N24" s="3073">
        <v>6</v>
      </c>
    </row>
    <row r="25" spans="1:14">
      <c r="A25" s="3073">
        <v>7</v>
      </c>
      <c r="B25" s="3066" t="s">
        <v>1271</v>
      </c>
      <c r="C25" s="3067">
        <v>3</v>
      </c>
      <c r="D25" s="3066"/>
      <c r="E25" s="3067">
        <v>3</v>
      </c>
      <c r="F25" s="3066"/>
      <c r="G25" s="3034"/>
      <c r="H25" s="3074">
        <v>3</v>
      </c>
      <c r="I25" s="3075"/>
      <c r="J25" s="3067"/>
      <c r="K25" s="3066"/>
      <c r="L25" s="3067"/>
      <c r="M25" s="3066"/>
      <c r="N25" s="3073">
        <v>7</v>
      </c>
    </row>
    <row r="26" spans="1:14">
      <c r="A26" s="3073">
        <v>8</v>
      </c>
      <c r="B26" s="3066" t="s">
        <v>859</v>
      </c>
      <c r="C26" s="3067"/>
      <c r="D26" s="3066"/>
      <c r="E26" s="3067"/>
      <c r="F26" s="3066"/>
      <c r="G26" s="3034"/>
      <c r="H26" s="3074"/>
      <c r="I26" s="3075"/>
      <c r="J26" s="3067"/>
      <c r="K26" s="3066"/>
      <c r="L26" s="3067"/>
      <c r="M26" s="3066"/>
      <c r="N26" s="3073">
        <v>8</v>
      </c>
    </row>
    <row r="27" spans="1:14">
      <c r="A27" s="3073">
        <v>9</v>
      </c>
      <c r="B27" s="3066" t="s">
        <v>860</v>
      </c>
      <c r="C27" s="3067">
        <v>15</v>
      </c>
      <c r="D27" s="3066"/>
      <c r="E27" s="3067">
        <v>17</v>
      </c>
      <c r="F27" s="3066"/>
      <c r="G27" s="3034"/>
      <c r="H27" s="3074">
        <v>14</v>
      </c>
      <c r="I27" s="3075"/>
      <c r="J27" s="3067"/>
      <c r="K27" s="3066"/>
      <c r="L27" s="3067"/>
      <c r="M27" s="3066"/>
      <c r="N27" s="3073">
        <v>9</v>
      </c>
    </row>
    <row r="28" spans="1:14">
      <c r="A28" s="3073">
        <v>10</v>
      </c>
      <c r="B28" s="3066" t="s">
        <v>861</v>
      </c>
      <c r="C28" s="3067">
        <v>0</v>
      </c>
      <c r="D28" s="3066"/>
      <c r="E28" s="3067">
        <v>0</v>
      </c>
      <c r="F28" s="3066"/>
      <c r="G28" s="3034"/>
      <c r="H28" s="3074">
        <v>0</v>
      </c>
      <c r="I28" s="3075"/>
      <c r="J28" s="3067"/>
      <c r="K28" s="3066"/>
      <c r="L28" s="3067"/>
      <c r="M28" s="3066"/>
      <c r="N28" s="3073">
        <v>10</v>
      </c>
    </row>
    <row r="29" spans="1:14">
      <c r="A29" s="3073">
        <v>11</v>
      </c>
      <c r="B29" s="3066" t="s">
        <v>1275</v>
      </c>
      <c r="C29" s="3079">
        <v>0</v>
      </c>
      <c r="D29" s="3080"/>
      <c r="E29" s="3079">
        <v>0</v>
      </c>
      <c r="F29" s="3080"/>
      <c r="G29" s="3034"/>
      <c r="H29" s="3082">
        <v>0</v>
      </c>
      <c r="I29" s="3083"/>
      <c r="J29" s="3079"/>
      <c r="K29" s="3080"/>
      <c r="L29" s="3079"/>
      <c r="M29" s="3080"/>
      <c r="N29" s="3073">
        <v>11</v>
      </c>
    </row>
    <row r="30" spans="1:14">
      <c r="A30" s="3073">
        <v>12</v>
      </c>
      <c r="B30" s="3066" t="s">
        <v>1276</v>
      </c>
      <c r="C30" s="3079">
        <v>58686870</v>
      </c>
      <c r="D30" s="3080"/>
      <c r="E30" s="3079">
        <v>71760900</v>
      </c>
      <c r="F30" s="3080"/>
      <c r="G30" s="3081"/>
      <c r="H30" s="3082">
        <v>12846140</v>
      </c>
      <c r="I30" s="3083"/>
      <c r="J30" s="3079"/>
      <c r="K30" s="3080"/>
      <c r="L30" s="3079"/>
      <c r="M30" s="3080"/>
      <c r="N30" s="3073">
        <v>12</v>
      </c>
    </row>
    <row r="31" spans="1:14">
      <c r="A31" s="3073">
        <v>13</v>
      </c>
      <c r="B31" s="3066" t="s">
        <v>862</v>
      </c>
      <c r="C31" s="3067"/>
      <c r="D31" s="3066"/>
      <c r="E31" s="3067"/>
      <c r="F31" s="3066"/>
      <c r="G31" s="3034"/>
      <c r="H31" s="3074"/>
      <c r="I31" s="3075"/>
      <c r="J31" s="3067"/>
      <c r="K31" s="3066"/>
      <c r="L31" s="3067"/>
      <c r="M31" s="3066"/>
      <c r="N31" s="3073">
        <v>13</v>
      </c>
    </row>
    <row r="32" spans="1:14">
      <c r="A32" s="3065">
        <v>14</v>
      </c>
      <c r="B32" s="3066" t="s">
        <v>863</v>
      </c>
      <c r="C32" s="3084">
        <v>387040</v>
      </c>
      <c r="D32" s="3085"/>
      <c r="E32" s="3087">
        <v>2696391</v>
      </c>
      <c r="F32" s="3085"/>
      <c r="G32" s="3086"/>
      <c r="H32" s="3087">
        <v>373181</v>
      </c>
      <c r="I32" s="3085"/>
      <c r="J32" s="3084"/>
      <c r="K32" s="3085"/>
      <c r="L32" s="3084"/>
      <c r="M32" s="3085"/>
      <c r="N32" s="3065">
        <v>14</v>
      </c>
    </row>
    <row r="33" spans="1:14">
      <c r="A33" s="3065">
        <v>15</v>
      </c>
      <c r="B33" s="3066" t="s">
        <v>864</v>
      </c>
      <c r="C33" s="3079">
        <v>1642702</v>
      </c>
      <c r="D33" s="3080"/>
      <c r="E33" s="3079">
        <v>7026826</v>
      </c>
      <c r="F33" s="3080"/>
      <c r="G33" s="3081"/>
      <c r="H33" s="3088">
        <v>716200</v>
      </c>
      <c r="I33" s="3080"/>
      <c r="J33" s="3079"/>
      <c r="K33" s="3080"/>
      <c r="L33" s="3079"/>
      <c r="M33" s="3080"/>
      <c r="N33" s="3065">
        <v>15</v>
      </c>
    </row>
    <row r="34" spans="1:14">
      <c r="A34" s="3065">
        <v>16</v>
      </c>
      <c r="B34" s="3066" t="s">
        <v>218</v>
      </c>
      <c r="C34" s="3079">
        <v>4720132</v>
      </c>
      <c r="D34" s="3080"/>
      <c r="E34" s="3079">
        <v>24720056</v>
      </c>
      <c r="F34" s="3080"/>
      <c r="G34" s="3081"/>
      <c r="H34" s="3088">
        <v>9742718</v>
      </c>
      <c r="I34" s="3080"/>
      <c r="J34" s="3079"/>
      <c r="K34" s="3080"/>
      <c r="L34" s="3079"/>
      <c r="M34" s="3080"/>
      <c r="N34" s="3065">
        <v>16</v>
      </c>
    </row>
    <row r="35" spans="1:14">
      <c r="A35" s="3065">
        <v>17</v>
      </c>
      <c r="B35" s="3066" t="s">
        <v>219</v>
      </c>
      <c r="C35" s="3079">
        <v>2627160</v>
      </c>
      <c r="D35" s="3080"/>
      <c r="E35" s="3079">
        <v>27222712</v>
      </c>
      <c r="F35" s="3080"/>
      <c r="G35" s="3081"/>
      <c r="H35" s="3088">
        <v>7578336</v>
      </c>
      <c r="I35" s="3080"/>
      <c r="J35" s="3079"/>
      <c r="K35" s="3080"/>
      <c r="L35" s="3079"/>
      <c r="M35" s="3080"/>
      <c r="N35" s="3065">
        <v>17</v>
      </c>
    </row>
    <row r="36" spans="1:14">
      <c r="A36" s="3065">
        <v>18</v>
      </c>
      <c r="B36" s="3066" t="s">
        <v>220</v>
      </c>
      <c r="C36" s="3079">
        <v>31837</v>
      </c>
      <c r="D36" s="3080"/>
      <c r="E36" s="3079">
        <v>0</v>
      </c>
      <c r="F36" s="3080"/>
      <c r="G36" s="3081"/>
      <c r="H36" s="3088">
        <v>0</v>
      </c>
      <c r="I36" s="3080"/>
      <c r="J36" s="3079"/>
      <c r="K36" s="3080"/>
      <c r="L36" s="3079"/>
      <c r="M36" s="3080"/>
      <c r="N36" s="3065">
        <v>18</v>
      </c>
    </row>
    <row r="37" spans="1:14" s="3095" customFormat="1">
      <c r="A37" s="3089">
        <v>19</v>
      </c>
      <c r="B37" s="3090" t="s">
        <v>4420</v>
      </c>
      <c r="C37" s="3091">
        <v>0</v>
      </c>
      <c r="D37" s="3092"/>
      <c r="E37" s="3091">
        <v>0</v>
      </c>
      <c r="F37" s="3092"/>
      <c r="G37" s="3093"/>
      <c r="H37" s="3094">
        <v>0</v>
      </c>
      <c r="I37" s="3092"/>
      <c r="J37" s="3091"/>
      <c r="K37" s="3092"/>
      <c r="L37" s="3091"/>
      <c r="M37" s="3092"/>
      <c r="N37" s="3089">
        <v>19</v>
      </c>
    </row>
    <row r="38" spans="1:14">
      <c r="A38" s="3065">
        <v>20</v>
      </c>
      <c r="B38" s="3066" t="s">
        <v>4197</v>
      </c>
      <c r="C38" s="3084">
        <f>SUM(C32:C37)</f>
        <v>9408871</v>
      </c>
      <c r="D38" s="3085"/>
      <c r="E38" s="3084">
        <f>SUM(E32:E37)</f>
        <v>61665985</v>
      </c>
      <c r="F38" s="3085"/>
      <c r="G38" s="3086"/>
      <c r="H38" s="3087">
        <f>SUM(H32:H37)</f>
        <v>18410435</v>
      </c>
      <c r="I38" s="3085"/>
      <c r="J38" s="3084">
        <f>SUM(J32:J37)</f>
        <v>0</v>
      </c>
      <c r="K38" s="3085"/>
      <c r="L38" s="3084">
        <f>SUM(L32:L37)</f>
        <v>0</v>
      </c>
      <c r="M38" s="3085"/>
      <c r="N38" s="3065">
        <v>20</v>
      </c>
    </row>
    <row r="39" spans="1:14">
      <c r="A39" s="3065">
        <v>21</v>
      </c>
      <c r="B39" s="3066" t="s">
        <v>222</v>
      </c>
      <c r="C39" s="3067">
        <v>627.25810000000001</v>
      </c>
      <c r="D39" s="3097"/>
      <c r="E39" s="3096">
        <v>3333.2964999999999</v>
      </c>
      <c r="F39" s="3097"/>
      <c r="G39" s="3098"/>
      <c r="H39" s="3099">
        <v>1345.7919999999999</v>
      </c>
      <c r="I39" s="3097"/>
      <c r="J39" s="3096"/>
      <c r="K39" s="3097"/>
      <c r="L39" s="3096"/>
      <c r="M39" s="3097"/>
      <c r="N39" s="3065">
        <v>21</v>
      </c>
    </row>
    <row r="40" spans="1:14">
      <c r="A40" s="3065">
        <v>22</v>
      </c>
      <c r="B40" s="3066" t="s">
        <v>223</v>
      </c>
      <c r="C40" s="3067"/>
      <c r="D40" s="3066"/>
      <c r="E40" s="3067"/>
      <c r="F40" s="3066"/>
      <c r="G40" s="3034"/>
      <c r="H40" s="3070"/>
      <c r="I40" s="3066"/>
      <c r="J40" s="3067"/>
      <c r="K40" s="3066"/>
      <c r="L40" s="3067"/>
      <c r="M40" s="3066"/>
      <c r="N40" s="3065">
        <v>22</v>
      </c>
    </row>
    <row r="41" spans="1:14">
      <c r="A41" s="3065">
        <v>23</v>
      </c>
      <c r="B41" s="3066" t="s">
        <v>224</v>
      </c>
      <c r="C41" s="3084">
        <v>11614</v>
      </c>
      <c r="D41" s="3085"/>
      <c r="E41" s="3084">
        <v>85237</v>
      </c>
      <c r="F41" s="3085"/>
      <c r="G41" s="3086"/>
      <c r="H41" s="3087">
        <v>15524</v>
      </c>
      <c r="I41" s="3085"/>
      <c r="J41" s="3084"/>
      <c r="K41" s="3085"/>
      <c r="L41" s="3084"/>
      <c r="M41" s="3085"/>
      <c r="N41" s="3065">
        <v>23</v>
      </c>
    </row>
    <row r="42" spans="1:14">
      <c r="A42" s="3065">
        <v>24</v>
      </c>
      <c r="B42" s="3066" t="s">
        <v>225</v>
      </c>
      <c r="C42" s="3079">
        <v>0</v>
      </c>
      <c r="D42" s="3080"/>
      <c r="E42" s="3079">
        <v>0</v>
      </c>
      <c r="F42" s="3080"/>
      <c r="G42" s="3081"/>
      <c r="H42" s="3088">
        <v>0</v>
      </c>
      <c r="I42" s="3080"/>
      <c r="J42" s="3079"/>
      <c r="K42" s="3080"/>
      <c r="L42" s="3079"/>
      <c r="M42" s="3080"/>
      <c r="N42" s="3065">
        <v>24</v>
      </c>
    </row>
    <row r="43" spans="1:14">
      <c r="A43" s="3065">
        <v>25</v>
      </c>
      <c r="B43" s="3066" t="s">
        <v>226</v>
      </c>
      <c r="C43" s="3079">
        <v>23413</v>
      </c>
      <c r="D43" s="3080"/>
      <c r="E43" s="3079">
        <v>127</v>
      </c>
      <c r="F43" s="3080"/>
      <c r="G43" s="3081"/>
      <c r="H43" s="3088">
        <v>3633</v>
      </c>
      <c r="I43" s="3080"/>
      <c r="J43" s="3079"/>
      <c r="K43" s="3080"/>
      <c r="L43" s="3079"/>
      <c r="M43" s="3080"/>
      <c r="N43" s="3065">
        <v>25</v>
      </c>
    </row>
    <row r="44" spans="1:14">
      <c r="A44" s="3065">
        <v>26</v>
      </c>
      <c r="B44" s="3066" t="s">
        <v>227</v>
      </c>
      <c r="C44" s="3079">
        <v>14927</v>
      </c>
      <c r="D44" s="3080"/>
      <c r="E44" s="3079">
        <v>0</v>
      </c>
      <c r="F44" s="3080"/>
      <c r="G44" s="3081"/>
      <c r="H44" s="3088">
        <v>7392</v>
      </c>
      <c r="I44" s="3080"/>
      <c r="J44" s="3079"/>
      <c r="K44" s="3080"/>
      <c r="L44" s="3079"/>
      <c r="M44" s="3080"/>
      <c r="N44" s="3065">
        <v>26</v>
      </c>
    </row>
    <row r="45" spans="1:14">
      <c r="A45" s="3065">
        <v>27</v>
      </c>
      <c r="B45" s="3066" t="s">
        <v>228</v>
      </c>
      <c r="C45" s="3079">
        <v>25938</v>
      </c>
      <c r="D45" s="3080"/>
      <c r="E45" s="3079">
        <v>39883</v>
      </c>
      <c r="F45" s="3080"/>
      <c r="G45" s="3081"/>
      <c r="H45" s="3088">
        <v>25366</v>
      </c>
      <c r="I45" s="3080"/>
      <c r="J45" s="3079"/>
      <c r="K45" s="3080"/>
      <c r="L45" s="3079"/>
      <c r="M45" s="3080"/>
      <c r="N45" s="3065">
        <v>27</v>
      </c>
    </row>
    <row r="46" spans="1:14">
      <c r="A46" s="3065">
        <v>28</v>
      </c>
      <c r="B46" s="3066" t="s">
        <v>229</v>
      </c>
      <c r="C46" s="3079">
        <v>0</v>
      </c>
      <c r="D46" s="3080"/>
      <c r="E46" s="3079">
        <v>0</v>
      </c>
      <c r="F46" s="3080"/>
      <c r="G46" s="3081"/>
      <c r="H46" s="3088">
        <v>0</v>
      </c>
      <c r="I46" s="3080"/>
      <c r="J46" s="3079"/>
      <c r="K46" s="3080"/>
      <c r="L46" s="3079"/>
      <c r="M46" s="3080"/>
      <c r="N46" s="3065">
        <v>28</v>
      </c>
    </row>
    <row r="47" spans="1:14">
      <c r="A47" s="3065">
        <v>29</v>
      </c>
      <c r="B47" s="3066" t="s">
        <v>230</v>
      </c>
      <c r="C47" s="3079">
        <v>5312</v>
      </c>
      <c r="D47" s="3080"/>
      <c r="E47" s="3079">
        <v>10606</v>
      </c>
      <c r="F47" s="3080"/>
      <c r="G47" s="3081"/>
      <c r="H47" s="3088">
        <v>28433</v>
      </c>
      <c r="I47" s="3080"/>
      <c r="J47" s="3079"/>
      <c r="K47" s="3080"/>
      <c r="L47" s="3079"/>
      <c r="M47" s="3080"/>
      <c r="N47" s="3065">
        <v>29</v>
      </c>
    </row>
    <row r="48" spans="1:14">
      <c r="A48" s="3065">
        <v>30</v>
      </c>
      <c r="B48" s="3066" t="s">
        <v>231</v>
      </c>
      <c r="C48" s="3079">
        <v>55263</v>
      </c>
      <c r="D48" s="3080"/>
      <c r="E48" s="3079">
        <v>75080</v>
      </c>
      <c r="F48" s="3080"/>
      <c r="G48" s="3081"/>
      <c r="H48" s="3088">
        <v>94360</v>
      </c>
      <c r="I48" s="3080"/>
      <c r="J48" s="3079"/>
      <c r="K48" s="3080"/>
      <c r="L48" s="3079"/>
      <c r="M48" s="3080"/>
      <c r="N48" s="3065">
        <v>30</v>
      </c>
    </row>
    <row r="49" spans="1:14">
      <c r="A49" s="3065">
        <v>31</v>
      </c>
      <c r="B49" s="3066" t="s">
        <v>232</v>
      </c>
      <c r="C49" s="3079">
        <v>118436</v>
      </c>
      <c r="D49" s="3080"/>
      <c r="E49" s="3079">
        <v>92035</v>
      </c>
      <c r="F49" s="3080"/>
      <c r="G49" s="3081"/>
      <c r="H49" s="3088">
        <v>46135</v>
      </c>
      <c r="I49" s="3080"/>
      <c r="J49" s="3079"/>
      <c r="K49" s="3080"/>
      <c r="L49" s="3079"/>
      <c r="M49" s="3080"/>
      <c r="N49" s="3065">
        <v>31</v>
      </c>
    </row>
    <row r="50" spans="1:14">
      <c r="A50" s="3065">
        <v>32</v>
      </c>
      <c r="B50" s="3066" t="s">
        <v>233</v>
      </c>
      <c r="C50" s="3079">
        <v>45196</v>
      </c>
      <c r="D50" s="3080"/>
      <c r="E50" s="3079">
        <v>51871</v>
      </c>
      <c r="F50" s="3080"/>
      <c r="G50" s="3081"/>
      <c r="H50" s="3088">
        <v>49280</v>
      </c>
      <c r="I50" s="3080"/>
      <c r="K50" s="3080"/>
      <c r="L50" s="3079"/>
      <c r="M50" s="3080"/>
      <c r="N50" s="3065">
        <v>32</v>
      </c>
    </row>
    <row r="51" spans="1:14">
      <c r="A51" s="3065">
        <v>33</v>
      </c>
      <c r="B51" s="3066" t="s">
        <v>234</v>
      </c>
      <c r="C51" s="3079">
        <v>11201</v>
      </c>
      <c r="D51" s="3080"/>
      <c r="E51" s="3079">
        <v>27499</v>
      </c>
      <c r="F51" s="3080"/>
      <c r="G51" s="3081"/>
      <c r="H51" s="3088">
        <v>13455</v>
      </c>
      <c r="I51" s="3080"/>
      <c r="J51" s="3079"/>
      <c r="K51" s="3080"/>
      <c r="L51" s="3079"/>
      <c r="M51" s="3080"/>
      <c r="N51" s="3065">
        <v>33</v>
      </c>
    </row>
    <row r="52" spans="1:14">
      <c r="A52" s="3065">
        <v>34</v>
      </c>
      <c r="B52" s="3066" t="s">
        <v>235</v>
      </c>
      <c r="C52" s="3084">
        <f>SUM(C41:C51)</f>
        <v>311300</v>
      </c>
      <c r="D52" s="3085"/>
      <c r="E52" s="3084">
        <f>SUM(E41:E51)</f>
        <v>382338</v>
      </c>
      <c r="F52" s="3085"/>
      <c r="G52" s="3086"/>
      <c r="H52" s="3087">
        <f>SUM(H41:H51)</f>
        <v>283578</v>
      </c>
      <c r="I52" s="3079"/>
      <c r="J52" s="3084">
        <f>SUM(J41:J51)</f>
        <v>0</v>
      </c>
      <c r="K52" s="3085"/>
      <c r="L52" s="3084">
        <f>SUM(L41:L51)</f>
        <v>0</v>
      </c>
      <c r="M52" s="3085"/>
      <c r="N52" s="3065">
        <v>34</v>
      </c>
    </row>
    <row r="53" spans="1:14">
      <c r="A53" s="3065">
        <v>35</v>
      </c>
      <c r="B53" s="3066" t="s">
        <v>141</v>
      </c>
      <c r="C53" s="3096">
        <v>5.3E-3</v>
      </c>
      <c r="D53" s="3097"/>
      <c r="E53" s="3096">
        <v>5.3E-3</v>
      </c>
      <c r="F53" s="3097"/>
      <c r="G53" s="3098"/>
      <c r="H53" s="3099">
        <v>2.2100000000000002E-2</v>
      </c>
      <c r="I53" s="3097"/>
      <c r="J53" s="3096"/>
      <c r="K53" s="3097"/>
      <c r="L53" s="3096"/>
      <c r="M53" s="3097"/>
      <c r="N53" s="3065">
        <v>35</v>
      </c>
    </row>
    <row r="54" spans="1:14">
      <c r="A54" s="3060"/>
      <c r="B54" s="3042"/>
      <c r="C54" s="3034"/>
      <c r="D54" s="3042"/>
      <c r="E54" s="3034"/>
      <c r="F54" s="3042"/>
      <c r="G54" s="3034"/>
      <c r="H54" s="3039"/>
      <c r="I54" s="3034"/>
      <c r="J54" s="3034"/>
      <c r="K54" s="3034"/>
      <c r="L54" s="3034"/>
      <c r="M54" s="3034"/>
      <c r="N54" s="3060"/>
    </row>
    <row r="55" spans="1:14">
      <c r="A55" s="3060"/>
      <c r="B55" s="3042"/>
      <c r="C55" s="3034"/>
      <c r="D55" s="3042"/>
      <c r="E55" s="3034"/>
      <c r="F55" s="3042"/>
      <c r="G55" s="3034"/>
      <c r="H55" s="3039"/>
      <c r="I55" s="3034"/>
      <c r="J55" s="3034"/>
      <c r="K55" s="3034"/>
      <c r="L55" s="3034"/>
      <c r="M55" s="3034"/>
      <c r="N55" s="3060"/>
    </row>
    <row r="56" spans="1:14">
      <c r="A56" s="3060"/>
      <c r="B56" s="3042"/>
      <c r="C56" s="3034"/>
      <c r="D56" s="3042"/>
      <c r="E56" s="3034"/>
      <c r="F56" s="3042"/>
      <c r="G56" s="3034"/>
      <c r="H56" s="3039"/>
      <c r="I56" s="3034"/>
      <c r="J56" s="3034"/>
      <c r="K56" s="3034"/>
      <c r="L56" s="3034"/>
      <c r="M56" s="3034"/>
      <c r="N56" s="3060"/>
    </row>
    <row r="57" spans="1:14">
      <c r="A57" s="3060"/>
      <c r="B57" s="3042"/>
      <c r="C57" s="3034"/>
      <c r="D57" s="3042"/>
      <c r="E57" s="3034"/>
      <c r="F57" s="3042"/>
      <c r="G57" s="3034"/>
      <c r="H57" s="3039"/>
      <c r="I57" s="3034"/>
      <c r="J57" s="3034"/>
      <c r="K57" s="3034"/>
      <c r="L57" s="3034"/>
      <c r="M57" s="3034"/>
      <c r="N57" s="3060"/>
    </row>
    <row r="58" spans="1:14">
      <c r="A58" s="3060"/>
      <c r="B58" s="3042"/>
      <c r="C58" s="3034"/>
      <c r="D58" s="3042"/>
      <c r="E58" s="3034"/>
      <c r="F58" s="3042"/>
      <c r="G58" s="3034"/>
      <c r="H58" s="3039"/>
      <c r="I58" s="3034"/>
      <c r="J58" s="3034"/>
      <c r="K58" s="3034"/>
      <c r="L58" s="3034"/>
      <c r="M58" s="3034"/>
      <c r="N58" s="3060"/>
    </row>
    <row r="59" spans="1:14">
      <c r="A59" s="3060"/>
      <c r="B59" s="3042"/>
      <c r="C59" s="3034"/>
      <c r="D59" s="3042"/>
      <c r="E59" s="3034"/>
      <c r="F59" s="3042"/>
      <c r="G59" s="3034"/>
      <c r="H59" s="3039"/>
      <c r="I59" s="3034"/>
      <c r="J59" s="3034"/>
      <c r="K59" s="3034"/>
      <c r="L59" s="3034"/>
      <c r="M59" s="3034"/>
      <c r="N59" s="3060"/>
    </row>
    <row r="60" spans="1:14">
      <c r="A60" s="3060"/>
      <c r="B60" s="3042"/>
      <c r="C60" s="3034"/>
      <c r="D60" s="3042"/>
      <c r="E60" s="3034"/>
      <c r="F60" s="3042"/>
      <c r="G60" s="3034"/>
      <c r="H60" s="3039"/>
      <c r="I60" s="3034"/>
      <c r="J60" s="3034"/>
      <c r="K60" s="3034"/>
      <c r="L60" s="3034"/>
      <c r="M60" s="3034"/>
      <c r="N60" s="3060"/>
    </row>
    <row r="61" spans="1:14">
      <c r="A61" s="3060"/>
      <c r="B61" s="3042"/>
      <c r="C61" s="3034"/>
      <c r="D61" s="3042"/>
      <c r="E61" s="3034"/>
      <c r="F61" s="3042"/>
      <c r="G61" s="3034"/>
      <c r="H61" s="3039"/>
      <c r="I61" s="3034"/>
      <c r="J61" s="3034"/>
      <c r="K61" s="3034"/>
      <c r="L61" s="3034"/>
      <c r="M61" s="3034"/>
      <c r="N61" s="3060"/>
    </row>
    <row r="62" spans="1:14">
      <c r="A62" s="3060"/>
      <c r="B62" s="3042"/>
      <c r="C62" s="3034"/>
      <c r="D62" s="3042"/>
      <c r="E62" s="3034"/>
      <c r="F62" s="3042"/>
      <c r="G62" s="3034"/>
      <c r="H62" s="3039"/>
      <c r="I62" s="3034"/>
      <c r="J62" s="3034"/>
      <c r="K62" s="3034"/>
      <c r="L62" s="3034"/>
      <c r="M62" s="3034"/>
      <c r="N62" s="3060"/>
    </row>
    <row r="63" spans="1:14">
      <c r="A63" s="3060"/>
      <c r="B63" s="3042"/>
      <c r="C63" s="3034"/>
      <c r="D63" s="3042"/>
      <c r="E63" s="3034"/>
      <c r="F63" s="3042"/>
      <c r="G63" s="3034"/>
      <c r="H63" s="3039"/>
      <c r="I63" s="3034"/>
      <c r="J63" s="3034"/>
      <c r="K63" s="3034"/>
      <c r="L63" s="3034"/>
      <c r="M63" s="3034"/>
      <c r="N63" s="3060"/>
    </row>
    <row r="64" spans="1:14">
      <c r="A64" s="3060"/>
      <c r="B64" s="3042"/>
      <c r="C64" s="3034"/>
      <c r="D64" s="3042"/>
      <c r="E64" s="3034"/>
      <c r="F64" s="3042"/>
      <c r="G64" s="3034"/>
      <c r="H64" s="3039"/>
      <c r="I64" s="3034"/>
      <c r="J64" s="3034"/>
      <c r="K64" s="3034"/>
      <c r="L64" s="3034"/>
      <c r="M64" s="3034"/>
      <c r="N64" s="3060"/>
    </row>
    <row r="65" spans="1:14" ht="21" thickBot="1">
      <c r="A65" s="3049"/>
      <c r="B65" s="3047"/>
      <c r="C65" s="3046"/>
      <c r="D65" s="3047"/>
      <c r="E65" s="3046"/>
      <c r="F65" s="3047"/>
      <c r="G65" s="3034"/>
      <c r="H65" s="3045"/>
      <c r="I65" s="3046"/>
      <c r="J65" s="3046"/>
      <c r="K65" s="3046"/>
      <c r="L65" s="3046"/>
      <c r="M65" s="3046"/>
      <c r="N65" s="3049"/>
    </row>
    <row r="66" spans="1:14">
      <c r="A66" s="3100"/>
      <c r="B66" s="3100"/>
      <c r="C66" s="3100"/>
      <c r="D66" s="3100"/>
      <c r="E66" s="3100"/>
      <c r="F66" s="3100"/>
      <c r="G66" s="3034"/>
      <c r="H66" s="3100"/>
      <c r="I66" s="3100"/>
      <c r="J66" s="3100"/>
      <c r="K66" s="3100"/>
      <c r="L66" s="3100"/>
      <c r="M66" s="3100"/>
      <c r="N66" s="3100"/>
    </row>
    <row r="67" spans="1:14">
      <c r="A67" s="3101" t="s">
        <v>4675</v>
      </c>
      <c r="B67" s="3101"/>
      <c r="C67" s="3034"/>
      <c r="D67" s="3034"/>
      <c r="E67" s="3034"/>
      <c r="F67" s="3034"/>
      <c r="G67" s="3034"/>
      <c r="H67" s="3101" t="s">
        <v>4675</v>
      </c>
      <c r="I67" s="3101"/>
      <c r="J67" s="3034"/>
      <c r="K67" s="3058"/>
    </row>
    <row r="68" spans="1:14">
      <c r="A68" s="3058" t="s">
        <v>142</v>
      </c>
      <c r="B68" s="3058"/>
      <c r="C68" s="3058"/>
      <c r="D68" s="3058"/>
      <c r="E68" s="3058"/>
      <c r="F68" s="3058"/>
      <c r="G68" s="3034"/>
      <c r="H68" s="3058" t="s">
        <v>143</v>
      </c>
      <c r="I68" s="3058"/>
      <c r="J68" s="3058"/>
      <c r="K68" s="3058"/>
      <c r="L68" s="3058"/>
      <c r="M68" s="3058"/>
      <c r="N68" s="3058"/>
    </row>
    <row r="71" spans="1:14">
      <c r="A71" s="681" t="s">
        <v>419</v>
      </c>
      <c r="B71" s="3058"/>
      <c r="C71" s="3058"/>
      <c r="D71" s="3058"/>
      <c r="E71" s="3058"/>
      <c r="F71" s="3058"/>
    </row>
    <row r="73" spans="1:14" ht="21" thickBot="1">
      <c r="A73" s="3102" t="str">
        <f>'Data Sheet'!$C$25</f>
        <v xml:space="preserve">New York State Electric &amp; Gas Corporation </v>
      </c>
      <c r="B73" s="3034"/>
      <c r="C73" s="3103"/>
      <c r="D73" s="3103"/>
      <c r="E73" s="3104" t="str">
        <f>'Data Sheet'!$C$40</f>
        <v xml:space="preserve"> </v>
      </c>
      <c r="F73" s="3034" t="str">
        <f>'Data Sheet'!$C$38</f>
        <v>12/31/2017</v>
      </c>
      <c r="G73" s="3034"/>
      <c r="H73" s="3102" t="str">
        <f>'Data Sheet'!$C$25</f>
        <v xml:space="preserve">New York State Electric &amp; Gas Corporation </v>
      </c>
      <c r="I73" s="3034"/>
      <c r="J73" s="3103"/>
      <c r="K73" s="3103"/>
      <c r="L73" s="3104" t="str">
        <f>'Data Sheet'!$C$40</f>
        <v xml:space="preserve"> </v>
      </c>
      <c r="M73" s="3034" t="str">
        <f>'Data Sheet'!$C$38</f>
        <v>12/31/2017</v>
      </c>
      <c r="N73" s="3058"/>
    </row>
    <row r="74" spans="1:14">
      <c r="A74" s="3029"/>
      <c r="B74" s="3030"/>
      <c r="C74" s="3030"/>
      <c r="D74" s="3030"/>
      <c r="E74" s="3030"/>
      <c r="F74" s="3035"/>
      <c r="G74" s="3034"/>
      <c r="H74" s="3029"/>
      <c r="I74" s="3030"/>
      <c r="J74" s="3030"/>
      <c r="K74" s="3030"/>
      <c r="L74" s="3030"/>
      <c r="M74" s="3030"/>
      <c r="N74" s="3037"/>
    </row>
    <row r="75" spans="1:14">
      <c r="A75" s="3057" t="s">
        <v>98</v>
      </c>
      <c r="B75" s="681"/>
      <c r="C75" s="681"/>
      <c r="D75" s="3058"/>
      <c r="E75" s="3058"/>
      <c r="F75" s="3044"/>
      <c r="G75" s="3034"/>
      <c r="H75" s="3057" t="s">
        <v>98</v>
      </c>
      <c r="I75" s="681"/>
      <c r="J75" s="681"/>
      <c r="K75" s="3058"/>
      <c r="L75" s="3058"/>
      <c r="M75" s="3058"/>
      <c r="N75" s="3042"/>
    </row>
    <row r="76" spans="1:14" ht="21" thickBot="1">
      <c r="A76" s="3052"/>
      <c r="B76" s="3053"/>
      <c r="C76" s="3053"/>
      <c r="D76" s="3054"/>
      <c r="E76" s="3054"/>
      <c r="F76" s="3051"/>
      <c r="G76" s="3034"/>
      <c r="H76" s="3052"/>
      <c r="I76" s="3053"/>
      <c r="J76" s="3053"/>
      <c r="K76" s="3053"/>
      <c r="L76" s="3054"/>
      <c r="M76" s="3054"/>
      <c r="N76" s="3047"/>
    </row>
    <row r="77" spans="1:14">
      <c r="A77" s="3029" t="s">
        <v>831</v>
      </c>
      <c r="B77" s="3030"/>
      <c r="C77" s="3030" t="s">
        <v>832</v>
      </c>
      <c r="D77" s="3030"/>
      <c r="E77" s="3030"/>
      <c r="F77" s="3035"/>
      <c r="G77" s="3034"/>
      <c r="H77" s="3039" t="s">
        <v>833</v>
      </c>
      <c r="I77" s="3034"/>
      <c r="J77" s="3034"/>
      <c r="K77" s="3034" t="s">
        <v>834</v>
      </c>
      <c r="L77" s="3034"/>
      <c r="M77" s="3034"/>
      <c r="N77" s="3042"/>
    </row>
    <row r="78" spans="1:14">
      <c r="A78" s="3039" t="s">
        <v>835</v>
      </c>
      <c r="B78" s="3034"/>
      <c r="C78" s="3034" t="s">
        <v>836</v>
      </c>
      <c r="D78" s="3034"/>
      <c r="E78" s="3034"/>
      <c r="F78" s="3042"/>
      <c r="G78" s="3034"/>
      <c r="H78" s="3039" t="s">
        <v>837</v>
      </c>
      <c r="I78" s="3034"/>
      <c r="J78" s="3034"/>
      <c r="K78" s="3034" t="s">
        <v>838</v>
      </c>
      <c r="L78" s="3034"/>
      <c r="M78" s="3034"/>
      <c r="N78" s="3042"/>
    </row>
    <row r="79" spans="1:14">
      <c r="A79" s="3039" t="s">
        <v>839</v>
      </c>
      <c r="B79" s="3034"/>
      <c r="C79" s="3034" t="s">
        <v>840</v>
      </c>
      <c r="D79" s="3034"/>
      <c r="E79" s="3034"/>
      <c r="F79" s="3042"/>
      <c r="G79" s="3034"/>
      <c r="H79" s="3039" t="s">
        <v>841</v>
      </c>
      <c r="I79" s="3034"/>
      <c r="J79" s="3034"/>
      <c r="K79" s="3034" t="s">
        <v>842</v>
      </c>
      <c r="L79" s="3034"/>
      <c r="M79" s="3034"/>
      <c r="N79" s="3042"/>
    </row>
    <row r="80" spans="1:14">
      <c r="A80" s="3039" t="s">
        <v>843</v>
      </c>
      <c r="B80" s="3034"/>
      <c r="C80" s="3034" t="s">
        <v>844</v>
      </c>
      <c r="D80" s="3034"/>
      <c r="E80" s="3034"/>
      <c r="F80" s="3042"/>
      <c r="G80" s="3034"/>
      <c r="H80" s="3039" t="s">
        <v>845</v>
      </c>
      <c r="I80" s="3034"/>
      <c r="J80" s="3034"/>
      <c r="K80" s="3034"/>
      <c r="L80" s="3034"/>
      <c r="M80" s="3034"/>
      <c r="N80" s="3042"/>
    </row>
    <row r="81" spans="1:14">
      <c r="A81" s="3039" t="s">
        <v>846</v>
      </c>
      <c r="B81" s="3034"/>
      <c r="C81" s="3034" t="s">
        <v>847</v>
      </c>
      <c r="D81" s="3034"/>
      <c r="E81" s="3034"/>
      <c r="F81" s="3042"/>
      <c r="G81" s="3034"/>
      <c r="H81" s="3039" t="s">
        <v>848</v>
      </c>
      <c r="I81" s="3034"/>
      <c r="J81" s="3034"/>
      <c r="K81" s="3034"/>
      <c r="L81" s="3034"/>
      <c r="M81" s="3034"/>
      <c r="N81" s="3042"/>
    </row>
    <row r="82" spans="1:14">
      <c r="A82" s="3039" t="s">
        <v>849</v>
      </c>
      <c r="B82" s="3034"/>
      <c r="C82" s="3034"/>
      <c r="D82" s="3034"/>
      <c r="E82" s="3034"/>
      <c r="F82" s="3042"/>
      <c r="G82" s="3034"/>
      <c r="H82" s="3039"/>
      <c r="I82" s="3034"/>
      <c r="J82" s="3034"/>
      <c r="K82" s="3034"/>
      <c r="L82" s="3034"/>
      <c r="M82" s="3034"/>
      <c r="N82" s="3042"/>
    </row>
    <row r="83" spans="1:14" ht="21" thickBot="1">
      <c r="A83" s="3045"/>
      <c r="B83" s="3046"/>
      <c r="C83" s="3046"/>
      <c r="D83" s="3046"/>
      <c r="E83" s="3046"/>
      <c r="F83" s="3047"/>
      <c r="G83" s="3034"/>
      <c r="H83" s="3045"/>
      <c r="I83" s="3046"/>
      <c r="J83" s="3046"/>
      <c r="K83" s="3046"/>
      <c r="L83" s="3046"/>
      <c r="M83" s="3046"/>
      <c r="N83" s="3047"/>
    </row>
    <row r="84" spans="1:14">
      <c r="A84" s="3060"/>
      <c r="B84" s="3042"/>
      <c r="C84" s="3034"/>
      <c r="D84" s="3042"/>
      <c r="E84" s="3034"/>
      <c r="F84" s="3042"/>
      <c r="G84" s="3034"/>
      <c r="H84" s="3039"/>
      <c r="I84" s="3042"/>
      <c r="J84" s="3034"/>
      <c r="K84" s="3042"/>
      <c r="L84" s="3034"/>
      <c r="M84" s="3042"/>
      <c r="N84" s="3042"/>
    </row>
    <row r="85" spans="1:14">
      <c r="A85" s="3062"/>
      <c r="B85" s="3042"/>
      <c r="C85" s="3034" t="s">
        <v>850</v>
      </c>
      <c r="D85" s="3063"/>
      <c r="E85" s="3034" t="s">
        <v>850</v>
      </c>
      <c r="F85" s="3042"/>
      <c r="G85" s="3034"/>
      <c r="H85" s="3039" t="s">
        <v>851</v>
      </c>
      <c r="I85" s="3044"/>
      <c r="J85" s="3039" t="s">
        <v>851</v>
      </c>
      <c r="K85" s="3042"/>
      <c r="L85" s="3039" t="s">
        <v>851</v>
      </c>
      <c r="M85" s="3042"/>
      <c r="N85" s="3042"/>
    </row>
    <row r="86" spans="1:14">
      <c r="A86" s="3041" t="s">
        <v>1728</v>
      </c>
      <c r="B86" s="3044" t="s">
        <v>1782</v>
      </c>
      <c r="C86" s="3034" t="s">
        <v>852</v>
      </c>
      <c r="D86" s="3042"/>
      <c r="E86" s="3034" t="s">
        <v>852</v>
      </c>
      <c r="F86" s="3042"/>
      <c r="G86" s="3034"/>
      <c r="H86" s="3039" t="s">
        <v>853</v>
      </c>
      <c r="I86" s="3063"/>
      <c r="J86" s="3039" t="s">
        <v>853</v>
      </c>
      <c r="K86" s="3042"/>
      <c r="L86" s="3039" t="s">
        <v>853</v>
      </c>
      <c r="M86" s="3042"/>
      <c r="N86" s="3041" t="s">
        <v>1728</v>
      </c>
    </row>
    <row r="87" spans="1:14">
      <c r="A87" s="3041" t="s">
        <v>1731</v>
      </c>
      <c r="B87" s="3044"/>
      <c r="C87" s="3034"/>
      <c r="D87" s="3042"/>
      <c r="E87" s="3034"/>
      <c r="F87" s="3042"/>
      <c r="G87" s="3034"/>
      <c r="H87" s="3040"/>
      <c r="I87" s="3063"/>
      <c r="J87" s="3034"/>
      <c r="K87" s="3042"/>
      <c r="L87" s="3034"/>
      <c r="M87" s="3042"/>
      <c r="N87" s="3041" t="s">
        <v>1731</v>
      </c>
    </row>
    <row r="88" spans="1:14" ht="21" thickBot="1">
      <c r="A88" s="3064"/>
      <c r="B88" s="3051" t="s">
        <v>3021</v>
      </c>
      <c r="C88" s="3054" t="s">
        <v>3022</v>
      </c>
      <c r="D88" s="3051"/>
      <c r="E88" s="3054" t="s">
        <v>3023</v>
      </c>
      <c r="F88" s="3051"/>
      <c r="G88" s="3034"/>
      <c r="H88" s="3050" t="s">
        <v>3024</v>
      </c>
      <c r="I88" s="3051"/>
      <c r="J88" s="3054" t="s">
        <v>2346</v>
      </c>
      <c r="K88" s="3051"/>
      <c r="L88" s="3054" t="s">
        <v>2347</v>
      </c>
      <c r="M88" s="3051"/>
      <c r="N88" s="3064"/>
    </row>
    <row r="89" spans="1:14">
      <c r="A89" s="3065">
        <v>1</v>
      </c>
      <c r="B89" s="3066" t="s">
        <v>854</v>
      </c>
      <c r="C89" s="3067"/>
      <c r="D89" s="3066"/>
      <c r="E89" s="3068"/>
      <c r="F89" s="3069"/>
      <c r="G89" s="3034"/>
      <c r="H89" s="3070"/>
      <c r="I89" s="3066"/>
      <c r="J89" s="3067"/>
      <c r="K89" s="3066"/>
      <c r="L89" s="3068"/>
      <c r="M89" s="3069"/>
      <c r="N89" s="3065">
        <v>1</v>
      </c>
    </row>
    <row r="90" spans="1:14">
      <c r="A90" s="3065">
        <v>2</v>
      </c>
      <c r="B90" s="3066" t="s">
        <v>855</v>
      </c>
      <c r="C90" s="3067"/>
      <c r="D90" s="3066"/>
      <c r="E90" s="3071"/>
      <c r="F90" s="3072"/>
      <c r="G90" s="3034"/>
      <c r="H90" s="3070"/>
      <c r="I90" s="3066"/>
      <c r="J90" s="3067"/>
      <c r="K90" s="3066"/>
      <c r="L90" s="3071"/>
      <c r="M90" s="3072"/>
      <c r="N90" s="3065">
        <v>2</v>
      </c>
    </row>
    <row r="91" spans="1:14">
      <c r="A91" s="3065">
        <v>3</v>
      </c>
      <c r="B91" s="3066" t="s">
        <v>1266</v>
      </c>
      <c r="C91" s="3067"/>
      <c r="D91" s="3066"/>
      <c r="E91" s="3071"/>
      <c r="F91" s="3072"/>
      <c r="G91" s="3034"/>
      <c r="H91" s="3070"/>
      <c r="I91" s="3066"/>
      <c r="J91" s="3067"/>
      <c r="K91" s="3066"/>
      <c r="L91" s="3071"/>
      <c r="M91" s="3072"/>
      <c r="N91" s="3065">
        <v>3</v>
      </c>
    </row>
    <row r="92" spans="1:14">
      <c r="A92" s="3073">
        <v>4</v>
      </c>
      <c r="B92" s="3066" t="s">
        <v>1267</v>
      </c>
      <c r="C92" s="3067"/>
      <c r="D92" s="3066"/>
      <c r="E92" s="3067"/>
      <c r="F92" s="3066"/>
      <c r="G92" s="3034"/>
      <c r="H92" s="3074"/>
      <c r="I92" s="3075"/>
      <c r="J92" s="3067"/>
      <c r="K92" s="3066"/>
      <c r="L92" s="3067"/>
      <c r="M92" s="3066"/>
      <c r="N92" s="3073">
        <v>4</v>
      </c>
    </row>
    <row r="93" spans="1:14">
      <c r="A93" s="3076">
        <v>5</v>
      </c>
      <c r="B93" s="3042" t="s">
        <v>856</v>
      </c>
      <c r="C93" s="3034"/>
      <c r="D93" s="3042"/>
      <c r="E93" s="3034"/>
      <c r="F93" s="3042"/>
      <c r="G93" s="3034"/>
      <c r="H93" s="3077"/>
      <c r="I93" s="3078"/>
      <c r="J93" s="3034"/>
      <c r="K93" s="3042"/>
      <c r="L93" s="3034"/>
      <c r="M93" s="3042"/>
      <c r="N93" s="3076">
        <v>5</v>
      </c>
    </row>
    <row r="94" spans="1:14">
      <c r="A94" s="3073"/>
      <c r="B94" s="3066" t="s">
        <v>857</v>
      </c>
      <c r="C94" s="3067"/>
      <c r="D94" s="3066"/>
      <c r="E94" s="3067"/>
      <c r="F94" s="3066"/>
      <c r="G94" s="3034"/>
      <c r="H94" s="3074"/>
      <c r="I94" s="3075"/>
      <c r="J94" s="3067"/>
      <c r="K94" s="3066"/>
      <c r="L94" s="3067"/>
      <c r="M94" s="3066"/>
      <c r="N94" s="3073"/>
    </row>
    <row r="95" spans="1:14">
      <c r="A95" s="3073">
        <v>6</v>
      </c>
      <c r="B95" s="3066" t="s">
        <v>858</v>
      </c>
      <c r="C95" s="3067"/>
      <c r="D95" s="3066"/>
      <c r="E95" s="3067"/>
      <c r="F95" s="3066"/>
      <c r="G95" s="3034"/>
      <c r="H95" s="3074"/>
      <c r="I95" s="3075"/>
      <c r="J95" s="3067"/>
      <c r="K95" s="3066"/>
      <c r="L95" s="3067"/>
      <c r="M95" s="3066"/>
      <c r="N95" s="3073">
        <v>6</v>
      </c>
    </row>
    <row r="96" spans="1:14">
      <c r="A96" s="3073">
        <v>7</v>
      </c>
      <c r="B96" s="3066" t="s">
        <v>1271</v>
      </c>
      <c r="C96" s="3067"/>
      <c r="D96" s="3066"/>
      <c r="E96" s="3067"/>
      <c r="F96" s="3066"/>
      <c r="G96" s="3034"/>
      <c r="H96" s="3074"/>
      <c r="I96" s="3075"/>
      <c r="J96" s="3067"/>
      <c r="K96" s="3066"/>
      <c r="L96" s="3067"/>
      <c r="M96" s="3066"/>
      <c r="N96" s="3073">
        <v>7</v>
      </c>
    </row>
    <row r="97" spans="1:14">
      <c r="A97" s="3073">
        <v>8</v>
      </c>
      <c r="B97" s="3066" t="s">
        <v>859</v>
      </c>
      <c r="C97" s="3067"/>
      <c r="D97" s="3066"/>
      <c r="E97" s="3067"/>
      <c r="F97" s="3066"/>
      <c r="G97" s="3034"/>
      <c r="H97" s="3074"/>
      <c r="I97" s="3075"/>
      <c r="J97" s="3067"/>
      <c r="K97" s="3066"/>
      <c r="L97" s="3067"/>
      <c r="M97" s="3066"/>
      <c r="N97" s="3073">
        <v>8</v>
      </c>
    </row>
    <row r="98" spans="1:14">
      <c r="A98" s="3073">
        <v>9</v>
      </c>
      <c r="B98" s="3066" t="s">
        <v>860</v>
      </c>
      <c r="C98" s="3067"/>
      <c r="D98" s="3066"/>
      <c r="E98" s="3067"/>
      <c r="F98" s="3066"/>
      <c r="G98" s="3034"/>
      <c r="H98" s="3074"/>
      <c r="I98" s="3075"/>
      <c r="J98" s="3067"/>
      <c r="K98" s="3066"/>
      <c r="L98" s="3067"/>
      <c r="M98" s="3066"/>
      <c r="N98" s="3073">
        <v>9</v>
      </c>
    </row>
    <row r="99" spans="1:14">
      <c r="A99" s="3073">
        <v>10</v>
      </c>
      <c r="B99" s="3066" t="s">
        <v>861</v>
      </c>
      <c r="C99" s="3067"/>
      <c r="D99" s="3066"/>
      <c r="E99" s="3067"/>
      <c r="F99" s="3066"/>
      <c r="G99" s="3034"/>
      <c r="H99" s="3074"/>
      <c r="I99" s="3075"/>
      <c r="J99" s="3067"/>
      <c r="K99" s="3066"/>
      <c r="L99" s="3067"/>
      <c r="M99" s="3066"/>
      <c r="N99" s="3073">
        <v>10</v>
      </c>
    </row>
    <row r="100" spans="1:14">
      <c r="A100" s="3073">
        <v>11</v>
      </c>
      <c r="B100" s="3066" t="s">
        <v>1275</v>
      </c>
      <c r="C100" s="3079"/>
      <c r="D100" s="3080"/>
      <c r="E100" s="3079"/>
      <c r="F100" s="3080"/>
      <c r="G100" s="3081"/>
      <c r="H100" s="3082"/>
      <c r="I100" s="3083"/>
      <c r="J100" s="3079"/>
      <c r="K100" s="3080"/>
      <c r="L100" s="3079"/>
      <c r="M100" s="3080"/>
      <c r="N100" s="3073">
        <v>11</v>
      </c>
    </row>
    <row r="101" spans="1:14">
      <c r="A101" s="3073">
        <v>12</v>
      </c>
      <c r="B101" s="3066" t="s">
        <v>1276</v>
      </c>
      <c r="C101" s="3079"/>
      <c r="D101" s="3080"/>
      <c r="E101" s="3079"/>
      <c r="F101" s="3080"/>
      <c r="G101" s="3081"/>
      <c r="H101" s="3082"/>
      <c r="I101" s="3083"/>
      <c r="J101" s="3079"/>
      <c r="K101" s="3080"/>
      <c r="L101" s="3079"/>
      <c r="M101" s="3080"/>
      <c r="N101" s="3073">
        <v>12</v>
      </c>
    </row>
    <row r="102" spans="1:14">
      <c r="A102" s="3073">
        <v>13</v>
      </c>
      <c r="B102" s="3066" t="s">
        <v>862</v>
      </c>
      <c r="C102" s="3067"/>
      <c r="D102" s="3066"/>
      <c r="E102" s="3067"/>
      <c r="F102" s="3066"/>
      <c r="G102" s="3034"/>
      <c r="H102" s="3074"/>
      <c r="I102" s="3075"/>
      <c r="J102" s="3067"/>
      <c r="K102" s="3066"/>
      <c r="L102" s="3067"/>
      <c r="M102" s="3066"/>
      <c r="N102" s="3073">
        <v>13</v>
      </c>
    </row>
    <row r="103" spans="1:14">
      <c r="A103" s="3065">
        <v>14</v>
      </c>
      <c r="B103" s="3066" t="s">
        <v>863</v>
      </c>
      <c r="C103" s="3084"/>
      <c r="D103" s="3085"/>
      <c r="E103" s="3084"/>
      <c r="F103" s="3085"/>
      <c r="G103" s="3086"/>
      <c r="H103" s="3087"/>
      <c r="I103" s="3085"/>
      <c r="J103" s="3084"/>
      <c r="K103" s="3085"/>
      <c r="L103" s="3084"/>
      <c r="M103" s="3085"/>
      <c r="N103" s="3065">
        <v>14</v>
      </c>
    </row>
    <row r="104" spans="1:14">
      <c r="A104" s="3065">
        <v>15</v>
      </c>
      <c r="B104" s="3066" t="s">
        <v>864</v>
      </c>
      <c r="C104" s="3079"/>
      <c r="D104" s="3080"/>
      <c r="E104" s="3079"/>
      <c r="F104" s="3080"/>
      <c r="G104" s="3081"/>
      <c r="H104" s="3088"/>
      <c r="I104" s="3080"/>
      <c r="J104" s="3079"/>
      <c r="K104" s="3080"/>
      <c r="L104" s="3079"/>
      <c r="M104" s="3080"/>
      <c r="N104" s="3065">
        <v>15</v>
      </c>
    </row>
    <row r="105" spans="1:14">
      <c r="A105" s="3065">
        <v>16</v>
      </c>
      <c r="B105" s="3066" t="s">
        <v>218</v>
      </c>
      <c r="C105" s="3079"/>
      <c r="D105" s="3080"/>
      <c r="E105" s="3079"/>
      <c r="F105" s="3080"/>
      <c r="G105" s="3081"/>
      <c r="H105" s="3088"/>
      <c r="I105" s="3080"/>
      <c r="J105" s="3079"/>
      <c r="K105" s="3080"/>
      <c r="L105" s="3079"/>
      <c r="M105" s="3080"/>
      <c r="N105" s="3065">
        <v>16</v>
      </c>
    </row>
    <row r="106" spans="1:14">
      <c r="A106" s="3065">
        <v>17</v>
      </c>
      <c r="B106" s="3066" t="s">
        <v>219</v>
      </c>
      <c r="C106" s="3079"/>
      <c r="D106" s="3080"/>
      <c r="E106" s="3079"/>
      <c r="F106" s="3080"/>
      <c r="G106" s="3081"/>
      <c r="H106" s="3088"/>
      <c r="I106" s="3080"/>
      <c r="J106" s="3079"/>
      <c r="K106" s="3080"/>
      <c r="L106" s="3079"/>
      <c r="M106" s="3080"/>
      <c r="N106" s="3065">
        <v>17</v>
      </c>
    </row>
    <row r="107" spans="1:14">
      <c r="A107" s="3065">
        <v>18</v>
      </c>
      <c r="B107" s="3066" t="s">
        <v>220</v>
      </c>
      <c r="C107" s="3079"/>
      <c r="D107" s="3080"/>
      <c r="E107" s="3079"/>
      <c r="F107" s="3080"/>
      <c r="G107" s="3081"/>
      <c r="H107" s="3088"/>
      <c r="I107" s="3080"/>
      <c r="J107" s="3079"/>
      <c r="K107" s="3080"/>
      <c r="L107" s="3079"/>
      <c r="M107" s="3080"/>
      <c r="N107" s="3065">
        <v>18</v>
      </c>
    </row>
    <row r="108" spans="1:14" s="3095" customFormat="1">
      <c r="A108" s="3089">
        <v>19</v>
      </c>
      <c r="B108" s="3090" t="s">
        <v>4420</v>
      </c>
      <c r="C108" s="3091"/>
      <c r="D108" s="3092"/>
      <c r="E108" s="3091"/>
      <c r="F108" s="3092"/>
      <c r="G108" s="3093"/>
      <c r="H108" s="3094"/>
      <c r="I108" s="3092"/>
      <c r="J108" s="3091"/>
      <c r="K108" s="3092"/>
      <c r="L108" s="3091"/>
      <c r="M108" s="3092"/>
      <c r="N108" s="3089">
        <v>19</v>
      </c>
    </row>
    <row r="109" spans="1:14">
      <c r="A109" s="3065">
        <v>20</v>
      </c>
      <c r="B109" s="3066" t="s">
        <v>221</v>
      </c>
      <c r="C109" s="3084">
        <f>SUM(C103:C108)</f>
        <v>0</v>
      </c>
      <c r="D109" s="3085"/>
      <c r="E109" s="3084">
        <f>SUM(E103:E108)</f>
        <v>0</v>
      </c>
      <c r="F109" s="3085"/>
      <c r="G109" s="3086"/>
      <c r="H109" s="3087">
        <f>SUM(H103:H108)</f>
        <v>0</v>
      </c>
      <c r="I109" s="3085"/>
      <c r="J109" s="3084">
        <f>SUM(J103:J108)</f>
        <v>0</v>
      </c>
      <c r="K109" s="3085"/>
      <c r="L109" s="3084">
        <f>SUM(L103:L108)</f>
        <v>0</v>
      </c>
      <c r="M109" s="3085"/>
      <c r="N109" s="3065">
        <v>20</v>
      </c>
    </row>
    <row r="110" spans="1:14">
      <c r="A110" s="3065">
        <v>21</v>
      </c>
      <c r="B110" s="3066" t="s">
        <v>222</v>
      </c>
      <c r="C110" s="3096"/>
      <c r="D110" s="3097"/>
      <c r="E110" s="3096"/>
      <c r="F110" s="3097"/>
      <c r="G110" s="3098"/>
      <c r="H110" s="3099"/>
      <c r="I110" s="3097"/>
      <c r="J110" s="3096"/>
      <c r="K110" s="3097"/>
      <c r="L110" s="3096"/>
      <c r="M110" s="3097"/>
      <c r="N110" s="3065">
        <v>21</v>
      </c>
    </row>
    <row r="111" spans="1:14">
      <c r="A111" s="3065">
        <v>22</v>
      </c>
      <c r="B111" s="3066" t="s">
        <v>223</v>
      </c>
      <c r="C111" s="3067"/>
      <c r="D111" s="3066"/>
      <c r="E111" s="3067"/>
      <c r="F111" s="3066"/>
      <c r="G111" s="3034"/>
      <c r="H111" s="3070"/>
      <c r="I111" s="3066"/>
      <c r="J111" s="3067"/>
      <c r="K111" s="3066"/>
      <c r="L111" s="3067"/>
      <c r="M111" s="3066"/>
      <c r="N111" s="3065">
        <v>22</v>
      </c>
    </row>
    <row r="112" spans="1:14">
      <c r="A112" s="3065">
        <v>23</v>
      </c>
      <c r="B112" s="3066" t="s">
        <v>224</v>
      </c>
      <c r="C112" s="3084"/>
      <c r="D112" s="3085"/>
      <c r="E112" s="3084"/>
      <c r="F112" s="3085"/>
      <c r="G112" s="3086"/>
      <c r="H112" s="3087"/>
      <c r="I112" s="3085"/>
      <c r="J112" s="3084"/>
      <c r="K112" s="3085"/>
      <c r="L112" s="3084"/>
      <c r="M112" s="3085"/>
      <c r="N112" s="3065">
        <v>23</v>
      </c>
    </row>
    <row r="113" spans="1:14">
      <c r="A113" s="3065">
        <v>24</v>
      </c>
      <c r="B113" s="3066" t="s">
        <v>225</v>
      </c>
      <c r="C113" s="3079"/>
      <c r="D113" s="3080"/>
      <c r="E113" s="3079"/>
      <c r="F113" s="3080"/>
      <c r="G113" s="3081"/>
      <c r="H113" s="3088"/>
      <c r="I113" s="3080"/>
      <c r="J113" s="3079"/>
      <c r="K113" s="3080"/>
      <c r="L113" s="3079"/>
      <c r="M113" s="3080"/>
      <c r="N113" s="3065">
        <v>24</v>
      </c>
    </row>
    <row r="114" spans="1:14">
      <c r="A114" s="3065">
        <v>25</v>
      </c>
      <c r="B114" s="3066" t="s">
        <v>226</v>
      </c>
      <c r="C114" s="3079"/>
      <c r="D114" s="3080"/>
      <c r="E114" s="3079"/>
      <c r="F114" s="3080"/>
      <c r="G114" s="3081"/>
      <c r="H114" s="3088"/>
      <c r="I114" s="3080"/>
      <c r="J114" s="3079"/>
      <c r="K114" s="3080"/>
      <c r="L114" s="3079"/>
      <c r="M114" s="3080"/>
      <c r="N114" s="3065">
        <v>25</v>
      </c>
    </row>
    <row r="115" spans="1:14">
      <c r="A115" s="3065">
        <v>26</v>
      </c>
      <c r="B115" s="3066" t="s">
        <v>227</v>
      </c>
      <c r="C115" s="3079"/>
      <c r="D115" s="3080"/>
      <c r="E115" s="3079"/>
      <c r="F115" s="3080"/>
      <c r="G115" s="3081"/>
      <c r="H115" s="3088"/>
      <c r="I115" s="3080"/>
      <c r="J115" s="3079"/>
      <c r="K115" s="3080"/>
      <c r="L115" s="3079"/>
      <c r="M115" s="3080"/>
      <c r="N115" s="3065">
        <v>26</v>
      </c>
    </row>
    <row r="116" spans="1:14">
      <c r="A116" s="3065">
        <v>27</v>
      </c>
      <c r="B116" s="3066" t="s">
        <v>228</v>
      </c>
      <c r="C116" s="3079"/>
      <c r="D116" s="3080"/>
      <c r="E116" s="3079"/>
      <c r="F116" s="3080"/>
      <c r="G116" s="3081"/>
      <c r="H116" s="3088"/>
      <c r="I116" s="3080"/>
      <c r="J116" s="3079"/>
      <c r="K116" s="3080"/>
      <c r="L116" s="3079"/>
      <c r="M116" s="3080"/>
      <c r="N116" s="3065">
        <v>27</v>
      </c>
    </row>
    <row r="117" spans="1:14">
      <c r="A117" s="3065">
        <v>28</v>
      </c>
      <c r="B117" s="3066" t="s">
        <v>229</v>
      </c>
      <c r="C117" s="3079"/>
      <c r="D117" s="3080"/>
      <c r="E117" s="3079"/>
      <c r="F117" s="3080"/>
      <c r="G117" s="3081"/>
      <c r="H117" s="3088"/>
      <c r="I117" s="3080"/>
      <c r="J117" s="3079"/>
      <c r="K117" s="3080"/>
      <c r="L117" s="3079"/>
      <c r="M117" s="3080"/>
      <c r="N117" s="3065">
        <v>28</v>
      </c>
    </row>
    <row r="118" spans="1:14">
      <c r="A118" s="3065">
        <v>29</v>
      </c>
      <c r="B118" s="3066" t="s">
        <v>230</v>
      </c>
      <c r="C118" s="3079"/>
      <c r="D118" s="3080"/>
      <c r="E118" s="3079"/>
      <c r="F118" s="3080"/>
      <c r="G118" s="3081"/>
      <c r="H118" s="3088"/>
      <c r="I118" s="3080"/>
      <c r="J118" s="3079"/>
      <c r="K118" s="3080"/>
      <c r="L118" s="3079"/>
      <c r="M118" s="3080"/>
      <c r="N118" s="3065">
        <v>29</v>
      </c>
    </row>
    <row r="119" spans="1:14">
      <c r="A119" s="3065">
        <v>30</v>
      </c>
      <c r="B119" s="3066" t="s">
        <v>231</v>
      </c>
      <c r="C119" s="3079"/>
      <c r="D119" s="3080"/>
      <c r="E119" s="3079"/>
      <c r="F119" s="3080"/>
      <c r="G119" s="3081"/>
      <c r="H119" s="3088"/>
      <c r="I119" s="3080"/>
      <c r="J119" s="3079"/>
      <c r="K119" s="3080"/>
      <c r="L119" s="3079"/>
      <c r="M119" s="3080"/>
      <c r="N119" s="3065">
        <v>30</v>
      </c>
    </row>
    <row r="120" spans="1:14">
      <c r="A120" s="3065">
        <v>31</v>
      </c>
      <c r="B120" s="3066" t="s">
        <v>232</v>
      </c>
      <c r="C120" s="3079"/>
      <c r="D120" s="3080"/>
      <c r="E120" s="3079"/>
      <c r="F120" s="3080"/>
      <c r="G120" s="3081"/>
      <c r="H120" s="3088"/>
      <c r="I120" s="3080"/>
      <c r="J120" s="3079"/>
      <c r="K120" s="3080"/>
      <c r="L120" s="3079"/>
      <c r="M120" s="3080"/>
      <c r="N120" s="3065">
        <v>31</v>
      </c>
    </row>
    <row r="121" spans="1:14">
      <c r="A121" s="3065">
        <v>32</v>
      </c>
      <c r="B121" s="3066" t="s">
        <v>233</v>
      </c>
      <c r="C121" s="3079"/>
      <c r="D121" s="3080"/>
      <c r="E121" s="3079"/>
      <c r="F121" s="3080"/>
      <c r="G121" s="3081"/>
      <c r="H121" s="3088"/>
      <c r="I121" s="3080"/>
      <c r="K121" s="3080"/>
      <c r="L121" s="3079"/>
      <c r="M121" s="3080"/>
      <c r="N121" s="3065">
        <v>32</v>
      </c>
    </row>
    <row r="122" spans="1:14">
      <c r="A122" s="3065">
        <v>33</v>
      </c>
      <c r="B122" s="3066" t="s">
        <v>234</v>
      </c>
      <c r="C122" s="3079"/>
      <c r="D122" s="3080"/>
      <c r="E122" s="3079"/>
      <c r="F122" s="3080"/>
      <c r="G122" s="3081"/>
      <c r="H122" s="3088"/>
      <c r="I122" s="3080"/>
      <c r="J122" s="3105"/>
      <c r="K122" s="3080"/>
      <c r="L122" s="3079"/>
      <c r="M122" s="3080"/>
      <c r="N122" s="3065">
        <v>33</v>
      </c>
    </row>
    <row r="123" spans="1:14">
      <c r="A123" s="3065">
        <v>34</v>
      </c>
      <c r="B123" s="3066" t="s">
        <v>235</v>
      </c>
      <c r="C123" s="3084">
        <f>SUM(C112:C122)</f>
        <v>0</v>
      </c>
      <c r="D123" s="3085"/>
      <c r="E123" s="3084">
        <f>SUM(E112:E122)</f>
        <v>0</v>
      </c>
      <c r="F123" s="3085"/>
      <c r="G123" s="3086"/>
      <c r="H123" s="3087">
        <f>SUM(H112:H122)</f>
        <v>0</v>
      </c>
      <c r="I123" s="3079"/>
      <c r="J123" s="3087">
        <f>SUM(J112:J122)</f>
        <v>0</v>
      </c>
      <c r="K123" s="3085"/>
      <c r="L123" s="3084">
        <f>SUM(L112:L122)</f>
        <v>0</v>
      </c>
      <c r="M123" s="3085"/>
      <c r="N123" s="3065">
        <v>34</v>
      </c>
    </row>
    <row r="124" spans="1:14">
      <c r="A124" s="3065">
        <v>35</v>
      </c>
      <c r="B124" s="3066" t="s">
        <v>141</v>
      </c>
      <c r="C124" s="3096"/>
      <c r="D124" s="3097"/>
      <c r="E124" s="3096"/>
      <c r="F124" s="3097"/>
      <c r="G124" s="3034"/>
      <c r="H124" s="3070"/>
      <c r="I124" s="3066"/>
      <c r="J124" s="3067"/>
      <c r="K124" s="3066"/>
      <c r="L124" s="3067"/>
      <c r="M124" s="3066"/>
      <c r="N124" s="3065">
        <v>35</v>
      </c>
    </row>
    <row r="125" spans="1:14">
      <c r="A125" s="3060"/>
      <c r="B125" s="3042"/>
      <c r="C125" s="3034"/>
      <c r="D125" s="3042"/>
      <c r="E125" s="3034"/>
      <c r="F125" s="3042"/>
      <c r="G125" s="3034"/>
      <c r="H125" s="3039"/>
      <c r="I125" s="3034"/>
      <c r="J125" s="3034"/>
      <c r="K125" s="3034"/>
      <c r="L125" s="3034"/>
      <c r="M125" s="3034"/>
      <c r="N125" s="3060"/>
    </row>
    <row r="126" spans="1:14">
      <c r="A126" s="3060"/>
      <c r="B126" s="3042"/>
      <c r="C126" s="3034"/>
      <c r="D126" s="3042"/>
      <c r="E126" s="3034"/>
      <c r="F126" s="3042"/>
      <c r="G126" s="3034"/>
      <c r="H126" s="3039"/>
      <c r="I126" s="3034"/>
      <c r="J126" s="3034"/>
      <c r="K126" s="3034"/>
      <c r="L126" s="3034"/>
      <c r="M126" s="3034"/>
      <c r="N126" s="3060"/>
    </row>
    <row r="127" spans="1:14">
      <c r="A127" s="3060"/>
      <c r="B127" s="3042"/>
      <c r="C127" s="3034"/>
      <c r="D127" s="3042"/>
      <c r="E127" s="3034"/>
      <c r="F127" s="3042"/>
      <c r="G127" s="3034"/>
      <c r="H127" s="3039"/>
      <c r="I127" s="3034"/>
      <c r="J127" s="3034"/>
      <c r="K127" s="3034"/>
      <c r="L127" s="3034"/>
      <c r="M127" s="3034"/>
      <c r="N127" s="3060"/>
    </row>
    <row r="128" spans="1:14">
      <c r="A128" s="3060"/>
      <c r="B128" s="3042"/>
      <c r="C128" s="3034"/>
      <c r="D128" s="3042"/>
      <c r="E128" s="3034"/>
      <c r="F128" s="3042"/>
      <c r="G128" s="3034"/>
      <c r="H128" s="3039"/>
      <c r="I128" s="3034"/>
      <c r="J128" s="3034"/>
      <c r="K128" s="3034"/>
      <c r="L128" s="3034"/>
      <c r="M128" s="3034"/>
      <c r="N128" s="3060"/>
    </row>
    <row r="129" spans="1:14">
      <c r="A129" s="3060"/>
      <c r="B129" s="3042"/>
      <c r="C129" s="3034"/>
      <c r="D129" s="3042"/>
      <c r="E129" s="3034"/>
      <c r="F129" s="3042"/>
      <c r="G129" s="3034"/>
      <c r="H129" s="3039"/>
      <c r="I129" s="3034"/>
      <c r="J129" s="3034"/>
      <c r="K129" s="3034"/>
      <c r="L129" s="3034"/>
      <c r="M129" s="3034"/>
      <c r="N129" s="3060"/>
    </row>
    <row r="130" spans="1:14">
      <c r="A130" s="3060"/>
      <c r="B130" s="3042"/>
      <c r="C130" s="3034"/>
      <c r="D130" s="3042"/>
      <c r="E130" s="3034"/>
      <c r="F130" s="3042"/>
      <c r="G130" s="3034"/>
      <c r="H130" s="3039"/>
      <c r="I130" s="3034"/>
      <c r="J130" s="3034"/>
      <c r="K130" s="3034"/>
      <c r="L130" s="3034"/>
      <c r="M130" s="3034"/>
      <c r="N130" s="3060"/>
    </row>
    <row r="131" spans="1:14">
      <c r="A131" s="3060"/>
      <c r="B131" s="3042"/>
      <c r="C131" s="3034"/>
      <c r="D131" s="3042"/>
      <c r="E131" s="3034"/>
      <c r="F131" s="3042"/>
      <c r="G131" s="3034"/>
      <c r="H131" s="3039"/>
      <c r="I131" s="3034"/>
      <c r="J131" s="3034"/>
      <c r="K131" s="3034"/>
      <c r="L131" s="3034"/>
      <c r="M131" s="3034"/>
      <c r="N131" s="3060"/>
    </row>
    <row r="132" spans="1:14">
      <c r="A132" s="3060"/>
      <c r="B132" s="3042"/>
      <c r="C132" s="3034"/>
      <c r="D132" s="3042"/>
      <c r="E132" s="3034"/>
      <c r="F132" s="3042"/>
      <c r="G132" s="3034"/>
      <c r="H132" s="3039"/>
      <c r="J132" s="3034"/>
      <c r="K132" s="3034"/>
      <c r="L132" s="3034"/>
      <c r="M132" s="3034"/>
      <c r="N132" s="3060"/>
    </row>
    <row r="133" spans="1:14">
      <c r="A133" s="3060"/>
      <c r="B133" s="3042"/>
      <c r="C133" s="3034"/>
      <c r="D133" s="3042"/>
      <c r="E133" s="3034"/>
      <c r="F133" s="3042"/>
      <c r="G133" s="3034"/>
      <c r="H133" s="3039"/>
      <c r="I133" s="3034"/>
      <c r="J133" s="3034"/>
      <c r="K133" s="3034"/>
      <c r="L133" s="3034"/>
      <c r="M133" s="3034"/>
      <c r="N133" s="3060"/>
    </row>
    <row r="134" spans="1:14">
      <c r="A134" s="3060"/>
      <c r="B134" s="3042"/>
      <c r="C134" s="3034"/>
      <c r="D134" s="3042"/>
      <c r="E134" s="3034"/>
      <c r="F134" s="3042"/>
      <c r="G134" s="3034"/>
      <c r="H134" s="3039"/>
      <c r="I134" s="3034"/>
      <c r="J134" s="3034"/>
      <c r="K134" s="3034"/>
      <c r="L134" s="3034"/>
      <c r="M134" s="3034"/>
      <c r="N134" s="3060"/>
    </row>
    <row r="135" spans="1:14">
      <c r="A135" s="3060"/>
      <c r="B135" s="3042"/>
      <c r="C135" s="3034"/>
      <c r="D135" s="3042"/>
      <c r="E135" s="3034"/>
      <c r="F135" s="3042"/>
      <c r="G135" s="3034"/>
      <c r="H135" s="3039"/>
      <c r="I135" s="3034"/>
      <c r="J135" s="3034"/>
      <c r="K135" s="3034"/>
      <c r="L135" s="3034"/>
      <c r="M135" s="3034"/>
      <c r="N135" s="3060"/>
    </row>
    <row r="136" spans="1:14" ht="21" thickBot="1">
      <c r="A136" s="3049"/>
      <c r="B136" s="3047"/>
      <c r="C136" s="3046"/>
      <c r="D136" s="3047"/>
      <c r="E136" s="3046"/>
      <c r="F136" s="3047"/>
      <c r="G136" s="3034"/>
      <c r="H136" s="3045"/>
      <c r="I136" s="3046"/>
      <c r="J136" s="3046"/>
      <c r="K136" s="3046"/>
      <c r="L136" s="3046"/>
      <c r="M136" s="3046"/>
      <c r="N136" s="3049"/>
    </row>
    <row r="137" spans="1:14">
      <c r="A137" s="3100"/>
      <c r="B137" s="3100"/>
      <c r="C137" s="3100"/>
      <c r="D137" s="3100"/>
      <c r="E137" s="3100"/>
      <c r="F137" s="3100"/>
      <c r="G137" s="3034"/>
      <c r="H137" s="3100"/>
      <c r="I137" s="3100"/>
      <c r="J137" s="3100"/>
      <c r="K137" s="3100"/>
      <c r="L137" s="3100"/>
      <c r="M137" s="3100"/>
      <c r="N137" s="3100"/>
    </row>
    <row r="138" spans="1:14">
      <c r="A138" s="3101" t="s">
        <v>4675</v>
      </c>
      <c r="B138" s="3101"/>
      <c r="C138" s="3034"/>
      <c r="D138" s="3034"/>
      <c r="E138" s="3034"/>
      <c r="F138" s="3034"/>
      <c r="G138" s="3034"/>
      <c r="H138" s="3101" t="s">
        <v>4675</v>
      </c>
      <c r="I138" s="3101"/>
      <c r="J138" s="3034"/>
      <c r="K138" s="3058"/>
    </row>
    <row r="139" spans="1:14">
      <c r="A139" s="3058" t="s">
        <v>144</v>
      </c>
      <c r="B139" s="3058"/>
      <c r="C139" s="3058"/>
      <c r="D139" s="3058"/>
      <c r="E139" s="3058"/>
      <c r="F139" s="3058"/>
      <c r="G139" s="3034"/>
      <c r="H139" s="3058" t="s">
        <v>145</v>
      </c>
      <c r="I139" s="3058"/>
      <c r="J139" s="3058"/>
      <c r="K139" s="3058"/>
      <c r="L139" s="3058"/>
      <c r="M139" s="3058"/>
      <c r="N139" s="3058"/>
    </row>
  </sheetData>
  <printOptions horizontalCentered="1" verticalCentered="1"/>
  <pageMargins left="0.25" right="0.25" top="0.25" bottom="0.25" header="0" footer="0"/>
  <pageSetup scale="54" fitToWidth="2" fitToHeight="2" pageOrder="overThenDown" orientation="portrait" horizontalDpi="300" verticalDpi="300" r:id="rId1"/>
  <headerFooter alignWithMargins="0"/>
  <colBreaks count="1" manualBreakCount="1">
    <brk id="6"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O62"/>
  <sheetViews>
    <sheetView defaultGridColor="0" topLeftCell="C1" colorId="22" zoomScale="70" zoomScaleNormal="70" zoomScaleSheetLayoutView="50" workbookViewId="0">
      <selection activeCell="H48" sqref="H48:H49"/>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370" customWidth="1"/>
    <col min="8" max="13" width="16.6640625" customWidth="1"/>
    <col min="14" max="14" width="4.6640625" customWidth="1"/>
  </cols>
  <sheetData>
    <row r="1" spans="1:14">
      <c r="A1" s="923" t="s">
        <v>1799</v>
      </c>
      <c r="B1" s="924"/>
      <c r="C1" s="1027" t="s">
        <v>1344</v>
      </c>
      <c r="D1" s="1030"/>
      <c r="E1" s="1029" t="s">
        <v>1801</v>
      </c>
      <c r="F1" s="1029" t="s">
        <v>1802</v>
      </c>
      <c r="G1" s="2519"/>
      <c r="H1" s="923" t="s">
        <v>1799</v>
      </c>
      <c r="I1" s="979"/>
      <c r="J1" s="1027" t="s">
        <v>1344</v>
      </c>
      <c r="K1" s="1030"/>
      <c r="L1" s="1029" t="s">
        <v>1801</v>
      </c>
      <c r="M1" s="1031" t="s">
        <v>1802</v>
      </c>
      <c r="N1" s="1014"/>
    </row>
    <row r="2" spans="1:14">
      <c r="A2" s="72" t="str">
        <f>'Data Sheet'!$C$25</f>
        <v xml:space="preserve">New York State Electric &amp; Gas Corporation </v>
      </c>
      <c r="B2" s="921"/>
      <c r="C2" s="982" t="s">
        <v>1136</v>
      </c>
      <c r="D2" s="921"/>
      <c r="E2" s="1032" t="s">
        <v>1804</v>
      </c>
      <c r="F2" s="1041"/>
      <c r="G2" s="2519"/>
      <c r="H2" s="72" t="str">
        <f>'Data Sheet'!$C$25</f>
        <v xml:space="preserve">New York State Electric &amp; Gas Corporation </v>
      </c>
      <c r="I2" s="983"/>
      <c r="J2" s="982" t="s">
        <v>1136</v>
      </c>
      <c r="K2" s="921"/>
      <c r="L2" s="1032" t="s">
        <v>1804</v>
      </c>
      <c r="M2" s="980"/>
      <c r="N2" s="981"/>
    </row>
    <row r="3" spans="1:14" ht="15" customHeight="1" thickBot="1">
      <c r="A3" s="999"/>
      <c r="B3" s="973"/>
      <c r="C3" s="999" t="s">
        <v>1137</v>
      </c>
      <c r="D3" s="1000"/>
      <c r="E3" s="1066" t="str">
        <f>'Data Sheet'!$C$40</f>
        <v xml:space="preserve"> </v>
      </c>
      <c r="F3" s="1255" t="str">
        <f>'Data Sheet'!$C$38</f>
        <v>12/31/2017</v>
      </c>
      <c r="G3" s="2519"/>
      <c r="H3" s="999"/>
      <c r="I3" s="1000"/>
      <c r="J3" s="999" t="s">
        <v>1137</v>
      </c>
      <c r="K3" s="1000"/>
      <c r="L3" s="1066" t="str">
        <f>'Data Sheet'!$C$40</f>
        <v xml:space="preserve"> </v>
      </c>
      <c r="M3" s="1046" t="str">
        <f>'Data Sheet'!$C$38</f>
        <v>12/31/2017</v>
      </c>
      <c r="N3" s="1045"/>
    </row>
    <row r="4" spans="1:14" ht="15" customHeight="1" thickBot="1">
      <c r="A4" s="579" t="s">
        <v>146</v>
      </c>
      <c r="B4" s="580"/>
      <c r="C4" s="580"/>
      <c r="D4" s="1035"/>
      <c r="E4" s="1035"/>
      <c r="F4" s="1036"/>
      <c r="G4" s="2519"/>
      <c r="H4" s="579" t="s">
        <v>147</v>
      </c>
      <c r="I4" s="580"/>
      <c r="J4" s="580"/>
      <c r="K4" s="580"/>
      <c r="L4" s="1035"/>
      <c r="M4" s="1037"/>
      <c r="N4" s="1000"/>
    </row>
    <row r="5" spans="1:14" ht="15.75">
      <c r="A5" s="68"/>
      <c r="B5" s="71"/>
      <c r="C5" s="71"/>
      <c r="D5" s="922"/>
      <c r="E5" s="922"/>
      <c r="F5" s="1014"/>
      <c r="G5" s="2519"/>
      <c r="H5" s="68"/>
      <c r="I5" s="71"/>
      <c r="J5" s="71"/>
      <c r="K5" s="71"/>
      <c r="L5" s="922"/>
      <c r="M5" s="1039"/>
      <c r="N5" s="983"/>
    </row>
    <row r="6" spans="1:14">
      <c r="A6" s="982" t="s">
        <v>148</v>
      </c>
      <c r="B6" s="921"/>
      <c r="C6" s="921" t="s">
        <v>149</v>
      </c>
      <c r="D6" s="921"/>
      <c r="E6" s="921"/>
      <c r="F6" s="983"/>
      <c r="G6" s="2519"/>
      <c r="H6" s="982" t="s">
        <v>150</v>
      </c>
      <c r="I6" s="921"/>
      <c r="J6" s="921"/>
      <c r="K6" s="1500" t="s">
        <v>151</v>
      </c>
      <c r="L6" s="1500"/>
      <c r="M6" s="1500"/>
      <c r="N6" s="983"/>
    </row>
    <row r="7" spans="1:14">
      <c r="A7" s="982" t="s">
        <v>152</v>
      </c>
      <c r="B7" s="921"/>
      <c r="C7" s="921" t="s">
        <v>153</v>
      </c>
      <c r="D7" s="921"/>
      <c r="E7" s="921"/>
      <c r="F7" s="983"/>
      <c r="G7" s="2519"/>
      <c r="H7" s="982" t="s">
        <v>154</v>
      </c>
      <c r="I7" s="921"/>
      <c r="J7" s="921"/>
      <c r="K7" s="1500" t="s">
        <v>155</v>
      </c>
      <c r="L7" s="1500"/>
      <c r="M7" s="1500"/>
      <c r="N7" s="983"/>
    </row>
    <row r="8" spans="1:14">
      <c r="A8" s="982" t="s">
        <v>839</v>
      </c>
      <c r="B8" s="921"/>
      <c r="C8" s="921" t="s">
        <v>115</v>
      </c>
      <c r="D8" s="921"/>
      <c r="E8" s="921"/>
      <c r="F8" s="983"/>
      <c r="G8" s="2519"/>
      <c r="H8" s="1501" t="s">
        <v>4637</v>
      </c>
      <c r="I8" s="1500"/>
      <c r="J8" s="1500"/>
      <c r="K8" s="1500" t="s">
        <v>116</v>
      </c>
      <c r="L8" s="1500"/>
      <c r="M8" s="1500"/>
      <c r="N8" s="983"/>
    </row>
    <row r="9" spans="1:14">
      <c r="A9" s="982" t="s">
        <v>865</v>
      </c>
      <c r="B9" s="921"/>
      <c r="C9" s="921" t="s">
        <v>866</v>
      </c>
      <c r="D9" s="921"/>
      <c r="E9" s="921"/>
      <c r="F9" s="983"/>
      <c r="G9" s="2519"/>
      <c r="H9" s="1501" t="s">
        <v>867</v>
      </c>
      <c r="I9" s="1500"/>
      <c r="J9" s="1500"/>
      <c r="K9" s="1500" t="s">
        <v>868</v>
      </c>
      <c r="L9" s="1500"/>
      <c r="M9" s="1500"/>
      <c r="N9" s="983"/>
    </row>
    <row r="10" spans="1:14">
      <c r="A10" s="982" t="s">
        <v>869</v>
      </c>
      <c r="B10" s="921"/>
      <c r="C10" s="921" t="s">
        <v>870</v>
      </c>
      <c r="D10" s="921"/>
      <c r="E10" s="921"/>
      <c r="F10" s="983"/>
      <c r="G10" s="2519"/>
      <c r="H10" s="1501" t="s">
        <v>4638</v>
      </c>
      <c r="I10" s="1500"/>
      <c r="J10" s="1500"/>
      <c r="K10" s="1500" t="s">
        <v>871</v>
      </c>
      <c r="L10" s="1500"/>
      <c r="M10" s="1500"/>
      <c r="N10" s="983"/>
    </row>
    <row r="11" spans="1:14">
      <c r="A11" s="982" t="s">
        <v>872</v>
      </c>
      <c r="B11" s="921"/>
      <c r="C11" s="921" t="s">
        <v>873</v>
      </c>
      <c r="D11" s="921"/>
      <c r="E11" s="921"/>
      <c r="F11" s="983"/>
      <c r="G11" s="2519"/>
      <c r="H11" s="1501" t="s">
        <v>4639</v>
      </c>
      <c r="I11" s="1500"/>
      <c r="J11" s="1500"/>
      <c r="K11" s="1500" t="s">
        <v>874</v>
      </c>
      <c r="L11" s="1500"/>
      <c r="M11" s="1500"/>
      <c r="N11" s="983"/>
    </row>
    <row r="12" spans="1:14">
      <c r="A12" s="982" t="s">
        <v>156</v>
      </c>
      <c r="B12" s="921"/>
      <c r="C12" s="921" t="s">
        <v>157</v>
      </c>
      <c r="D12" s="921"/>
      <c r="E12" s="921"/>
      <c r="F12" s="983"/>
      <c r="G12" s="2519"/>
      <c r="H12" s="1501" t="s">
        <v>158</v>
      </c>
      <c r="I12" s="1500"/>
      <c r="J12" s="1500"/>
      <c r="K12" s="1500" t="s">
        <v>159</v>
      </c>
      <c r="L12" s="1500"/>
      <c r="M12" s="1500"/>
      <c r="N12" s="983"/>
    </row>
    <row r="13" spans="1:14">
      <c r="A13" s="982"/>
      <c r="B13" s="921"/>
      <c r="C13" s="921" t="s">
        <v>160</v>
      </c>
      <c r="D13" s="921"/>
      <c r="E13" s="921"/>
      <c r="F13" s="983"/>
      <c r="G13" s="2519"/>
      <c r="H13" s="1501" t="s">
        <v>161</v>
      </c>
      <c r="I13" s="1500"/>
      <c r="J13" s="1500"/>
      <c r="K13" s="1500" t="s">
        <v>162</v>
      </c>
      <c r="L13" s="1500"/>
      <c r="M13" s="1500"/>
      <c r="N13" s="983"/>
    </row>
    <row r="14" spans="1:14">
      <c r="A14" s="982"/>
      <c r="B14" s="921"/>
      <c r="C14" s="921"/>
      <c r="D14" s="921"/>
      <c r="E14" s="921"/>
      <c r="F14" s="983"/>
      <c r="G14" s="2519"/>
      <c r="H14" s="982"/>
      <c r="I14" s="921"/>
      <c r="J14" s="921"/>
      <c r="K14" s="921"/>
      <c r="L14" s="921"/>
      <c r="M14" s="921"/>
      <c r="N14" s="983"/>
    </row>
    <row r="15" spans="1:14" ht="15.75" thickBot="1">
      <c r="A15" s="999"/>
      <c r="B15" s="973"/>
      <c r="C15" s="973"/>
      <c r="D15" s="973"/>
      <c r="E15" s="973"/>
      <c r="F15" s="1000"/>
      <c r="G15" s="2519"/>
      <c r="H15" s="999"/>
      <c r="I15" s="973"/>
      <c r="J15" s="973"/>
      <c r="K15" s="973"/>
      <c r="L15" s="973"/>
      <c r="M15" s="973"/>
      <c r="N15" s="1000"/>
    </row>
    <row r="16" spans="1:14">
      <c r="A16" s="1033"/>
      <c r="B16" s="921"/>
      <c r="C16" s="921"/>
      <c r="D16" s="983"/>
      <c r="E16" s="921"/>
      <c r="F16" s="983"/>
      <c r="G16" s="2519"/>
      <c r="H16" s="982"/>
      <c r="I16" s="983"/>
      <c r="J16" s="921"/>
      <c r="K16" s="983"/>
      <c r="L16" s="921"/>
      <c r="M16" s="983"/>
      <c r="N16" s="983"/>
    </row>
    <row r="17" spans="1:14">
      <c r="A17" s="1042"/>
      <c r="B17" s="921"/>
      <c r="C17" s="921"/>
      <c r="D17" s="934"/>
      <c r="E17" s="921" t="s">
        <v>163</v>
      </c>
      <c r="F17" s="983"/>
      <c r="G17" s="2519"/>
      <c r="H17" s="982" t="s">
        <v>163</v>
      </c>
      <c r="I17" s="981"/>
      <c r="J17" s="982" t="s">
        <v>163</v>
      </c>
      <c r="K17" s="983"/>
      <c r="L17" s="982" t="s">
        <v>163</v>
      </c>
      <c r="M17" s="983"/>
      <c r="N17" s="983"/>
    </row>
    <row r="18" spans="1:14">
      <c r="A18" s="1041" t="s">
        <v>1728</v>
      </c>
      <c r="B18" s="922" t="s">
        <v>1782</v>
      </c>
      <c r="C18" s="921"/>
      <c r="D18" s="983"/>
      <c r="E18" s="921" t="s">
        <v>1633</v>
      </c>
      <c r="F18" s="983"/>
      <c r="G18" s="2519"/>
      <c r="H18" s="982" t="s">
        <v>1633</v>
      </c>
      <c r="I18" s="934"/>
      <c r="J18" s="982" t="s">
        <v>1633</v>
      </c>
      <c r="K18" s="983"/>
      <c r="L18" s="982" t="s">
        <v>1633</v>
      </c>
      <c r="M18" s="983"/>
      <c r="N18" s="1041" t="s">
        <v>1728</v>
      </c>
    </row>
    <row r="19" spans="1:14">
      <c r="A19" s="1041" t="s">
        <v>1731</v>
      </c>
      <c r="B19" s="922"/>
      <c r="C19" s="921"/>
      <c r="D19" s="983"/>
      <c r="E19" s="921"/>
      <c r="F19" s="983"/>
      <c r="G19" s="2519"/>
      <c r="H19" s="1032"/>
      <c r="I19" s="934"/>
      <c r="J19" s="921"/>
      <c r="K19" s="983"/>
      <c r="L19" s="921"/>
      <c r="M19" s="983"/>
      <c r="N19" s="1041" t="s">
        <v>1731</v>
      </c>
    </row>
    <row r="20" spans="1:14" ht="15.75" thickBot="1">
      <c r="A20" s="1043"/>
      <c r="B20" s="1035" t="s">
        <v>3021</v>
      </c>
      <c r="C20" s="1035"/>
      <c r="D20" s="1045"/>
      <c r="E20" s="1035" t="s">
        <v>3022</v>
      </c>
      <c r="F20" s="1045"/>
      <c r="G20" s="2519"/>
      <c r="H20" s="1046" t="s">
        <v>3023</v>
      </c>
      <c r="I20" s="1045"/>
      <c r="J20" s="1035" t="s">
        <v>3024</v>
      </c>
      <c r="K20" s="1045"/>
      <c r="L20" s="1035" t="s">
        <v>2346</v>
      </c>
      <c r="M20" s="1045"/>
      <c r="N20" s="1043"/>
    </row>
    <row r="21" spans="1:14">
      <c r="A21" s="1058">
        <v>1</v>
      </c>
      <c r="B21" s="299" t="s">
        <v>855</v>
      </c>
      <c r="C21" s="936"/>
      <c r="D21" s="995"/>
      <c r="E21" s="998"/>
      <c r="F21" s="993"/>
      <c r="G21" s="2519"/>
      <c r="H21" s="935"/>
      <c r="I21" s="995"/>
      <c r="J21" s="936"/>
      <c r="K21" s="995"/>
      <c r="L21" s="998"/>
      <c r="M21" s="993"/>
      <c r="N21" s="1058">
        <v>1</v>
      </c>
    </row>
    <row r="22" spans="1:14">
      <c r="A22" s="1058">
        <v>2</v>
      </c>
      <c r="B22" s="299" t="s">
        <v>1266</v>
      </c>
      <c r="C22" s="936"/>
      <c r="D22" s="995"/>
      <c r="E22" s="1055"/>
      <c r="F22" s="1021"/>
      <c r="G22" s="2519"/>
      <c r="H22" s="935"/>
      <c r="I22" s="995"/>
      <c r="J22" s="936"/>
      <c r="K22" s="995"/>
      <c r="L22" s="1055"/>
      <c r="M22" s="1021"/>
      <c r="N22" s="1058">
        <v>2</v>
      </c>
    </row>
    <row r="23" spans="1:14">
      <c r="A23" s="1058">
        <v>3</v>
      </c>
      <c r="B23" s="299" t="s">
        <v>1267</v>
      </c>
      <c r="C23" s="936"/>
      <c r="D23" s="995"/>
      <c r="E23" s="1055"/>
      <c r="F23" s="1021"/>
      <c r="G23" s="2519"/>
      <c r="H23" s="935"/>
      <c r="I23" s="995"/>
      <c r="J23" s="936"/>
      <c r="K23" s="995"/>
      <c r="L23" s="1055"/>
      <c r="M23" s="1021"/>
      <c r="N23" s="1058">
        <v>3</v>
      </c>
    </row>
    <row r="24" spans="1:14">
      <c r="A24" s="1059">
        <v>4</v>
      </c>
      <c r="B24" s="299" t="s">
        <v>1634</v>
      </c>
      <c r="C24" s="936"/>
      <c r="D24" s="995"/>
      <c r="E24" s="936"/>
      <c r="F24" s="995"/>
      <c r="G24" s="2519"/>
      <c r="H24" s="1060"/>
      <c r="I24" s="1067"/>
      <c r="J24" s="936"/>
      <c r="K24" s="995"/>
      <c r="L24" s="936"/>
      <c r="M24" s="995"/>
      <c r="N24" s="1059">
        <v>4</v>
      </c>
    </row>
    <row r="25" spans="1:14">
      <c r="A25" s="1059">
        <v>5</v>
      </c>
      <c r="B25" s="299" t="s">
        <v>858</v>
      </c>
      <c r="C25" s="936"/>
      <c r="D25" s="995"/>
      <c r="E25" s="936"/>
      <c r="F25" s="995"/>
      <c r="G25" s="2519"/>
      <c r="H25" s="1060"/>
      <c r="I25" s="1067"/>
      <c r="J25" s="936"/>
      <c r="K25" s="995"/>
      <c r="L25" s="936"/>
      <c r="M25" s="995"/>
      <c r="N25" s="1059">
        <v>5</v>
      </c>
    </row>
    <row r="26" spans="1:14">
      <c r="A26" s="1059">
        <v>6</v>
      </c>
      <c r="B26" s="299" t="s">
        <v>2907</v>
      </c>
      <c r="C26" s="936"/>
      <c r="D26" s="995"/>
      <c r="E26" s="936"/>
      <c r="F26" s="995"/>
      <c r="G26" s="2519"/>
      <c r="H26" s="1060"/>
      <c r="I26" s="1067"/>
      <c r="J26" s="936"/>
      <c r="K26" s="995"/>
      <c r="L26" s="936"/>
      <c r="M26" s="995"/>
      <c r="N26" s="1059">
        <v>6</v>
      </c>
    </row>
    <row r="27" spans="1:14">
      <c r="A27" s="1059">
        <v>7</v>
      </c>
      <c r="B27" s="299" t="s">
        <v>859</v>
      </c>
      <c r="C27" s="936"/>
      <c r="D27" s="995"/>
      <c r="E27" s="936"/>
      <c r="F27" s="995"/>
      <c r="G27" s="2519"/>
      <c r="H27" s="1060"/>
      <c r="I27" s="1067"/>
      <c r="J27" s="936"/>
      <c r="K27" s="995"/>
      <c r="L27" s="936"/>
      <c r="M27" s="995"/>
      <c r="N27" s="1059">
        <v>7</v>
      </c>
    </row>
    <row r="28" spans="1:14">
      <c r="A28" s="1059">
        <v>8</v>
      </c>
      <c r="B28" s="299" t="s">
        <v>1275</v>
      </c>
      <c r="C28" s="936"/>
      <c r="D28" s="995"/>
      <c r="E28" s="936"/>
      <c r="F28" s="995"/>
      <c r="G28" s="2519"/>
      <c r="H28" s="1060"/>
      <c r="I28" s="1067"/>
      <c r="J28" s="936"/>
      <c r="K28" s="995"/>
      <c r="L28" s="936"/>
      <c r="M28" s="995"/>
      <c r="N28" s="1059">
        <v>8</v>
      </c>
    </row>
    <row r="29" spans="1:14">
      <c r="A29" s="1059">
        <v>9</v>
      </c>
      <c r="B29" s="299" t="s">
        <v>2908</v>
      </c>
      <c r="C29" s="936"/>
      <c r="D29" s="995"/>
      <c r="E29" s="936"/>
      <c r="F29" s="995"/>
      <c r="G29" s="2519"/>
      <c r="H29" s="1060"/>
      <c r="I29" s="1067"/>
      <c r="J29" s="936"/>
      <c r="K29" s="995"/>
      <c r="L29" s="936"/>
      <c r="M29" s="995"/>
      <c r="N29" s="1059">
        <v>9</v>
      </c>
    </row>
    <row r="30" spans="1:14">
      <c r="A30" s="1059">
        <v>10</v>
      </c>
      <c r="B30" s="299" t="s">
        <v>2909</v>
      </c>
      <c r="C30" s="936"/>
      <c r="D30" s="995"/>
      <c r="E30" s="936"/>
      <c r="F30" s="995"/>
      <c r="G30" s="2519"/>
      <c r="H30" s="1060"/>
      <c r="I30" s="1067"/>
      <c r="J30" s="936"/>
      <c r="K30" s="995"/>
      <c r="L30" s="936"/>
      <c r="M30" s="995"/>
      <c r="N30" s="1059">
        <v>10</v>
      </c>
    </row>
    <row r="31" spans="1:14">
      <c r="A31" s="1059">
        <v>11</v>
      </c>
      <c r="B31" s="299" t="s">
        <v>2910</v>
      </c>
      <c r="C31" s="936"/>
      <c r="D31" s="995"/>
      <c r="E31" s="936"/>
      <c r="F31" s="995"/>
      <c r="G31" s="2519"/>
      <c r="H31" s="1060"/>
      <c r="I31" s="1067"/>
      <c r="J31" s="936"/>
      <c r="K31" s="995"/>
      <c r="L31" s="936"/>
      <c r="M31" s="995"/>
      <c r="N31" s="1059">
        <v>11</v>
      </c>
    </row>
    <row r="32" spans="1:14">
      <c r="A32" s="1059">
        <v>12</v>
      </c>
      <c r="B32" s="299" t="s">
        <v>862</v>
      </c>
      <c r="C32" s="936"/>
      <c r="D32" s="995"/>
      <c r="E32" s="936"/>
      <c r="F32" s="995"/>
      <c r="G32" s="2519"/>
      <c r="H32" s="1060"/>
      <c r="I32" s="1067"/>
      <c r="J32" s="936"/>
      <c r="K32" s="995"/>
      <c r="L32" s="936"/>
      <c r="M32" s="995"/>
      <c r="N32" s="1059">
        <v>12</v>
      </c>
    </row>
    <row r="33" spans="1:15">
      <c r="A33" s="1059">
        <v>13</v>
      </c>
      <c r="B33" s="299" t="s">
        <v>863</v>
      </c>
      <c r="C33" s="936"/>
      <c r="D33" s="995"/>
      <c r="E33" s="936"/>
      <c r="F33" s="995"/>
      <c r="G33" s="2519"/>
      <c r="H33" s="1060"/>
      <c r="I33" s="1067"/>
      <c r="J33" s="936"/>
      <c r="K33" s="995"/>
      <c r="L33" s="936"/>
      <c r="M33" s="995"/>
      <c r="N33" s="1059">
        <v>13</v>
      </c>
    </row>
    <row r="34" spans="1:15">
      <c r="A34" s="1058">
        <v>14</v>
      </c>
      <c r="B34" s="299" t="s">
        <v>864</v>
      </c>
      <c r="C34" s="936"/>
      <c r="D34" s="995"/>
      <c r="E34" s="936"/>
      <c r="F34" s="995"/>
      <c r="G34" s="2519"/>
      <c r="H34" s="935"/>
      <c r="I34" s="995"/>
      <c r="J34" s="936"/>
      <c r="K34" s="995"/>
      <c r="L34" s="936"/>
      <c r="M34" s="995"/>
      <c r="N34" s="1058">
        <v>14</v>
      </c>
    </row>
    <row r="35" spans="1:15">
      <c r="A35" s="1058">
        <v>15</v>
      </c>
      <c r="B35" s="299" t="s">
        <v>218</v>
      </c>
      <c r="C35" s="936"/>
      <c r="D35" s="995"/>
      <c r="E35" s="936"/>
      <c r="F35" s="995"/>
      <c r="G35" s="2519"/>
      <c r="H35" s="935"/>
      <c r="I35" s="995"/>
      <c r="J35" s="936"/>
      <c r="K35" s="995"/>
      <c r="L35" s="936"/>
      <c r="M35" s="995"/>
      <c r="N35" s="1058">
        <v>15</v>
      </c>
    </row>
    <row r="36" spans="1:15">
      <c r="A36" s="1058">
        <v>16</v>
      </c>
      <c r="B36" s="299" t="s">
        <v>2911</v>
      </c>
      <c r="C36" s="936"/>
      <c r="D36" s="995"/>
      <c r="E36" s="936"/>
      <c r="F36" s="995"/>
      <c r="G36" s="2519"/>
      <c r="H36" s="935"/>
      <c r="I36" s="995"/>
      <c r="J36" s="936"/>
      <c r="K36" s="995"/>
      <c r="L36" s="936"/>
      <c r="M36" s="995"/>
      <c r="N36" s="1058">
        <v>16</v>
      </c>
    </row>
    <row r="37" spans="1:15">
      <c r="A37" s="1058">
        <v>17</v>
      </c>
      <c r="B37" s="299" t="s">
        <v>2912</v>
      </c>
      <c r="C37" s="936"/>
      <c r="D37" s="995"/>
      <c r="E37" s="936"/>
      <c r="F37" s="995"/>
      <c r="G37" s="2519"/>
      <c r="H37" s="935"/>
      <c r="I37" s="995"/>
      <c r="J37" s="936"/>
      <c r="K37" s="995"/>
      <c r="L37" s="936"/>
      <c r="M37" s="995"/>
      <c r="N37" s="1058">
        <v>17</v>
      </c>
    </row>
    <row r="38" spans="1:15">
      <c r="A38" s="1058">
        <v>18</v>
      </c>
      <c r="B38" s="299" t="s">
        <v>2913</v>
      </c>
      <c r="C38" s="936"/>
      <c r="D38" s="995"/>
      <c r="E38" s="936"/>
      <c r="F38" s="995"/>
      <c r="G38" s="2519"/>
      <c r="H38" s="935"/>
      <c r="I38" s="995"/>
      <c r="J38" s="936"/>
      <c r="K38" s="995"/>
      <c r="L38" s="936"/>
      <c r="M38" s="995"/>
      <c r="N38" s="1058">
        <v>18</v>
      </c>
    </row>
    <row r="39" spans="1:15">
      <c r="A39" s="1058">
        <v>19</v>
      </c>
      <c r="B39" s="299" t="s">
        <v>220</v>
      </c>
      <c r="C39" s="936"/>
      <c r="D39" s="995"/>
      <c r="E39" s="936"/>
      <c r="F39" s="995"/>
      <c r="G39" s="2519"/>
      <c r="H39" s="935"/>
      <c r="I39" s="995"/>
      <c r="J39" s="936"/>
      <c r="K39" s="995"/>
      <c r="L39" s="936"/>
      <c r="M39" s="995"/>
      <c r="N39" s="1058">
        <v>19</v>
      </c>
    </row>
    <row r="40" spans="1:15" s="1499" customFormat="1">
      <c r="A40" s="2772">
        <v>20</v>
      </c>
      <c r="B40" s="1507" t="s">
        <v>4420</v>
      </c>
      <c r="C40" s="2774"/>
      <c r="D40" s="2773"/>
      <c r="E40" s="2774"/>
      <c r="F40" s="2773"/>
      <c r="G40" s="1500"/>
      <c r="H40" s="2775"/>
      <c r="I40" s="2773"/>
      <c r="J40" s="2774"/>
      <c r="K40" s="2773"/>
      <c r="L40" s="2774"/>
      <c r="M40" s="2773"/>
      <c r="N40" s="2772">
        <v>20</v>
      </c>
      <c r="O40" s="9"/>
    </row>
    <row r="41" spans="1:15">
      <c r="A41" s="1058">
        <v>21</v>
      </c>
      <c r="B41" s="299" t="s">
        <v>2914</v>
      </c>
      <c r="C41" s="936"/>
      <c r="D41" s="995"/>
      <c r="E41" s="936"/>
      <c r="F41" s="995"/>
      <c r="G41" s="2519"/>
      <c r="H41" s="935"/>
      <c r="I41" s="995"/>
      <c r="J41" s="936"/>
      <c r="K41" s="995"/>
      <c r="L41" s="936"/>
      <c r="M41" s="995"/>
      <c r="N41" s="1058">
        <v>21</v>
      </c>
    </row>
    <row r="42" spans="1:15">
      <c r="A42" s="1058">
        <v>22</v>
      </c>
      <c r="B42" s="1507" t="s">
        <v>4243</v>
      </c>
      <c r="C42" s="936"/>
      <c r="D42" s="995"/>
      <c r="E42" s="936"/>
      <c r="F42" s="995"/>
      <c r="G42" s="2519"/>
      <c r="H42" s="935"/>
      <c r="I42" s="995"/>
      <c r="J42" s="936"/>
      <c r="K42" s="995"/>
      <c r="L42" s="936"/>
      <c r="M42" s="995"/>
      <c r="N42" s="1058">
        <v>22</v>
      </c>
    </row>
    <row r="43" spans="1:15">
      <c r="A43" s="1058">
        <v>23</v>
      </c>
      <c r="B43" s="299" t="s">
        <v>2869</v>
      </c>
      <c r="C43" s="936"/>
      <c r="D43" s="995"/>
      <c r="E43" s="936"/>
      <c r="F43" s="995"/>
      <c r="G43" s="2519"/>
      <c r="H43" s="935"/>
      <c r="I43" s="995"/>
      <c r="J43" s="936"/>
      <c r="K43" s="995"/>
      <c r="L43" s="936"/>
      <c r="M43" s="995"/>
      <c r="N43" s="1058">
        <v>23</v>
      </c>
    </row>
    <row r="44" spans="1:15">
      <c r="A44" s="1058">
        <v>24</v>
      </c>
      <c r="B44" s="299" t="s">
        <v>224</v>
      </c>
      <c r="C44" s="936"/>
      <c r="D44" s="995"/>
      <c r="E44" s="936"/>
      <c r="F44" s="995"/>
      <c r="G44" s="2519"/>
      <c r="H44" s="935"/>
      <c r="I44" s="995"/>
      <c r="J44" s="936"/>
      <c r="K44" s="995"/>
      <c r="L44" s="936"/>
      <c r="M44" s="995"/>
      <c r="N44" s="1058">
        <v>24</v>
      </c>
    </row>
    <row r="45" spans="1:15">
      <c r="A45" s="1058">
        <v>25</v>
      </c>
      <c r="B45" s="299" t="s">
        <v>225</v>
      </c>
      <c r="C45" s="936"/>
      <c r="D45" s="995"/>
      <c r="E45" s="936"/>
      <c r="F45" s="995"/>
      <c r="G45" s="2519"/>
      <c r="H45" s="935"/>
      <c r="I45" s="995"/>
      <c r="J45" s="936"/>
      <c r="K45" s="995"/>
      <c r="L45" s="936"/>
      <c r="M45" s="995"/>
      <c r="N45" s="1058">
        <v>25</v>
      </c>
    </row>
    <row r="46" spans="1:15">
      <c r="A46" s="1058">
        <v>26</v>
      </c>
      <c r="B46" s="299" t="s">
        <v>2870</v>
      </c>
      <c r="C46" s="936"/>
      <c r="D46" s="995"/>
      <c r="E46" s="936"/>
      <c r="F46" s="995"/>
      <c r="G46" s="2519"/>
      <c r="H46" s="935"/>
      <c r="I46" s="995"/>
      <c r="J46" s="936"/>
      <c r="K46" s="995"/>
      <c r="L46" s="936"/>
      <c r="M46" s="995"/>
      <c r="N46" s="1058">
        <v>26</v>
      </c>
    </row>
    <row r="47" spans="1:15">
      <c r="A47" s="1058">
        <v>27</v>
      </c>
      <c r="B47" s="299" t="s">
        <v>227</v>
      </c>
      <c r="C47" s="936"/>
      <c r="D47" s="995"/>
      <c r="E47" s="936"/>
      <c r="F47" s="995"/>
      <c r="G47" s="2519"/>
      <c r="H47" s="935"/>
      <c r="I47" s="995"/>
      <c r="J47" s="936"/>
      <c r="K47" s="995"/>
      <c r="L47" s="936"/>
      <c r="M47" s="995"/>
      <c r="N47" s="1058">
        <v>27</v>
      </c>
    </row>
    <row r="48" spans="1:15">
      <c r="A48" s="1058">
        <v>28</v>
      </c>
      <c r="B48" s="299" t="s">
        <v>2871</v>
      </c>
      <c r="C48" s="936"/>
      <c r="D48" s="995"/>
      <c r="E48" s="936"/>
      <c r="F48" s="995"/>
      <c r="G48" s="2519"/>
      <c r="H48" s="935"/>
      <c r="I48" s="995"/>
      <c r="J48" s="936"/>
      <c r="K48" s="995"/>
      <c r="L48" s="936"/>
      <c r="M48" s="995"/>
      <c r="N48" s="1058">
        <v>28</v>
      </c>
    </row>
    <row r="49" spans="1:14">
      <c r="A49" s="1058">
        <v>29</v>
      </c>
      <c r="B49" s="299" t="s">
        <v>229</v>
      </c>
      <c r="C49" s="936"/>
      <c r="D49" s="995"/>
      <c r="E49" s="936"/>
      <c r="F49" s="995"/>
      <c r="G49" s="2519"/>
      <c r="H49" s="935"/>
      <c r="I49" s="995"/>
      <c r="J49" s="936"/>
      <c r="K49" s="995"/>
      <c r="L49" s="936"/>
      <c r="M49" s="995"/>
      <c r="N49" s="1058">
        <v>29</v>
      </c>
    </row>
    <row r="50" spans="1:14">
      <c r="A50" s="1058">
        <v>30</v>
      </c>
      <c r="B50" s="299" t="s">
        <v>230</v>
      </c>
      <c r="C50" s="936"/>
      <c r="D50" s="995"/>
      <c r="E50" s="936"/>
      <c r="F50" s="995"/>
      <c r="G50" s="2519"/>
      <c r="H50" s="935"/>
      <c r="I50" s="995"/>
      <c r="J50" s="936"/>
      <c r="K50" s="995"/>
      <c r="L50" s="936"/>
      <c r="M50" s="995"/>
      <c r="N50" s="1058">
        <v>30</v>
      </c>
    </row>
    <row r="51" spans="1:14">
      <c r="A51" s="1058">
        <v>31</v>
      </c>
      <c r="B51" s="299" t="s">
        <v>231</v>
      </c>
      <c r="C51" s="936"/>
      <c r="D51" s="995"/>
      <c r="E51" s="936"/>
      <c r="F51" s="995"/>
      <c r="G51" s="2519"/>
      <c r="H51" s="935"/>
      <c r="I51" s="995"/>
      <c r="J51" s="936"/>
      <c r="K51" s="995"/>
      <c r="L51" s="936"/>
      <c r="M51" s="995"/>
      <c r="N51" s="1058">
        <v>31</v>
      </c>
    </row>
    <row r="52" spans="1:14">
      <c r="A52" s="1058">
        <v>32</v>
      </c>
      <c r="B52" s="299" t="s">
        <v>232</v>
      </c>
      <c r="C52" s="936"/>
      <c r="D52" s="995"/>
      <c r="E52" s="936"/>
      <c r="F52" s="995"/>
      <c r="G52" s="2519"/>
      <c r="H52" s="935"/>
      <c r="I52" s="995"/>
      <c r="J52" s="936"/>
      <c r="K52" s="995"/>
      <c r="L52" s="936"/>
      <c r="M52" s="995"/>
      <c r="N52" s="1058">
        <v>32</v>
      </c>
    </row>
    <row r="53" spans="1:14">
      <c r="A53" s="1058">
        <v>33</v>
      </c>
      <c r="B53" s="299" t="s">
        <v>233</v>
      </c>
      <c r="C53" s="936"/>
      <c r="D53" s="995"/>
      <c r="E53" s="936"/>
      <c r="F53" s="995"/>
      <c r="G53" s="2519"/>
      <c r="H53" s="935"/>
      <c r="I53" s="995"/>
      <c r="J53" s="936"/>
      <c r="K53" s="995"/>
      <c r="L53" s="936"/>
      <c r="M53" s="995"/>
      <c r="N53" s="1058">
        <v>33</v>
      </c>
    </row>
    <row r="54" spans="1:14">
      <c r="A54" s="1058">
        <v>34</v>
      </c>
      <c r="B54" s="299" t="s">
        <v>2872</v>
      </c>
      <c r="C54" s="936"/>
      <c r="D54" s="995"/>
      <c r="E54" s="936"/>
      <c r="F54" s="995"/>
      <c r="G54" s="2519"/>
      <c r="H54" s="935"/>
      <c r="I54" s="995"/>
      <c r="J54" s="936"/>
      <c r="K54" s="995"/>
      <c r="L54" s="936"/>
      <c r="M54" s="995"/>
      <c r="N54" s="1058">
        <v>34</v>
      </c>
    </row>
    <row r="55" spans="1:14">
      <c r="A55" s="1058">
        <v>35</v>
      </c>
      <c r="B55" s="299" t="s">
        <v>2873</v>
      </c>
      <c r="C55" s="936"/>
      <c r="D55" s="995"/>
      <c r="E55" s="936"/>
      <c r="F55" s="995"/>
      <c r="G55" s="2519"/>
      <c r="H55" s="935"/>
      <c r="I55" s="995"/>
      <c r="J55" s="936"/>
      <c r="K55" s="995"/>
      <c r="L55" s="936"/>
      <c r="M55" s="995"/>
      <c r="N55" s="1058">
        <v>35</v>
      </c>
    </row>
    <row r="56" spans="1:14">
      <c r="A56" s="1058">
        <v>36</v>
      </c>
      <c r="B56" s="299" t="s">
        <v>2874</v>
      </c>
      <c r="C56" s="936"/>
      <c r="D56" s="995"/>
      <c r="E56" s="936"/>
      <c r="F56" s="995"/>
      <c r="G56" s="2519"/>
      <c r="H56" s="935"/>
      <c r="I56" s="995"/>
      <c r="J56" s="936"/>
      <c r="K56" s="995"/>
      <c r="L56" s="936"/>
      <c r="M56" s="995"/>
      <c r="N56" s="1058">
        <v>36</v>
      </c>
    </row>
    <row r="57" spans="1:14">
      <c r="A57" s="1058">
        <v>37</v>
      </c>
      <c r="B57" s="299" t="s">
        <v>2875</v>
      </c>
      <c r="C57" s="936"/>
      <c r="D57" s="995"/>
      <c r="E57" s="936"/>
      <c r="F57" s="995"/>
      <c r="G57" s="2519"/>
      <c r="H57" s="935"/>
      <c r="I57" s="995"/>
      <c r="J57" s="936"/>
      <c r="K57" s="995"/>
      <c r="L57" s="936"/>
      <c r="M57" s="995"/>
      <c r="N57" s="1058">
        <v>37</v>
      </c>
    </row>
    <row r="58" spans="1:14">
      <c r="A58" s="1506">
        <v>38</v>
      </c>
      <c r="B58" s="2692" t="s">
        <v>4640</v>
      </c>
      <c r="C58" s="1456"/>
      <c r="D58" s="983"/>
      <c r="E58" s="1069"/>
      <c r="F58" s="983"/>
      <c r="G58" s="2519"/>
      <c r="H58" s="1503"/>
      <c r="I58" s="1504"/>
      <c r="J58" s="1505"/>
      <c r="K58" s="1504"/>
      <c r="L58" s="1505"/>
      <c r="M58" s="1504"/>
      <c r="N58" s="1506">
        <v>38</v>
      </c>
    </row>
    <row r="59" spans="1:14" s="1418" customFormat="1" ht="15.75" thickBot="1">
      <c r="A59" s="2779">
        <v>39</v>
      </c>
      <c r="B59" s="2780" t="s">
        <v>4242</v>
      </c>
      <c r="C59" s="2781"/>
      <c r="D59" s="2782"/>
      <c r="E59" s="2781"/>
      <c r="F59" s="2783"/>
      <c r="G59" s="1500"/>
      <c r="H59" s="2776"/>
      <c r="I59" s="2777"/>
      <c r="J59" s="2778"/>
      <c r="K59" s="2777"/>
      <c r="L59" s="2778"/>
      <c r="M59" s="2777"/>
      <c r="N59" s="2779">
        <v>39</v>
      </c>
    </row>
    <row r="61" spans="1:14">
      <c r="A61" s="1500" t="s">
        <v>4675</v>
      </c>
      <c r="B61" s="1500"/>
      <c r="C61" s="1500"/>
      <c r="D61" s="1500"/>
      <c r="E61" s="1500"/>
      <c r="F61" s="1500"/>
      <c r="G61" s="1500"/>
      <c r="H61" s="1500" t="s">
        <v>4675</v>
      </c>
      <c r="I61" s="1500"/>
    </row>
    <row r="62" spans="1:14">
      <c r="A62" s="922" t="s">
        <v>3347</v>
      </c>
      <c r="B62" s="922"/>
      <c r="C62" s="922"/>
      <c r="D62" s="922"/>
      <c r="E62" s="922"/>
      <c r="F62" s="922"/>
      <c r="G62" s="2519"/>
      <c r="H62" s="922" t="s">
        <v>3348</v>
      </c>
      <c r="I62" s="922"/>
      <c r="J62" s="922"/>
      <c r="K62" s="922"/>
      <c r="L62" s="922"/>
      <c r="M62" s="922"/>
      <c r="N62" s="922"/>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P134"/>
  <sheetViews>
    <sheetView defaultGridColor="0" colorId="22" zoomScale="80" zoomScaleNormal="80" zoomScaleSheetLayoutView="40" workbookViewId="0">
      <selection activeCell="D33" sqref="D33"/>
    </sheetView>
  </sheetViews>
  <sheetFormatPr defaultColWidth="9.6640625" defaultRowHeight="15"/>
  <cols>
    <col min="1" max="1" width="4.6640625" customWidth="1"/>
    <col min="2" max="2" width="20.77734375" customWidth="1"/>
    <col min="3" max="3" width="16.6640625" customWidth="1"/>
    <col min="4" max="4" width="12.5546875" customWidth="1"/>
    <col min="5" max="5" width="14.6640625" customWidth="1"/>
    <col min="6" max="6" width="14.2187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23" t="s">
        <v>1799</v>
      </c>
      <c r="B1" s="924"/>
      <c r="C1" s="924"/>
      <c r="D1" s="1030"/>
      <c r="E1" s="1027" t="s">
        <v>1344</v>
      </c>
      <c r="F1" s="1054"/>
      <c r="G1" s="1029" t="s">
        <v>1801</v>
      </c>
      <c r="H1" s="1014" t="s">
        <v>1802</v>
      </c>
      <c r="I1" s="921"/>
      <c r="J1" s="923" t="s">
        <v>1799</v>
      </c>
      <c r="K1" s="924"/>
      <c r="L1" s="1027" t="s">
        <v>1344</v>
      </c>
      <c r="M1" s="929"/>
      <c r="N1" s="1029" t="s">
        <v>1801</v>
      </c>
      <c r="O1" s="1039" t="s">
        <v>1802</v>
      </c>
      <c r="P1" s="1014"/>
    </row>
    <row r="2" spans="1:16">
      <c r="A2" s="72" t="str">
        <f>'Data Sheet'!$C$25</f>
        <v xml:space="preserve">New York State Electric &amp; Gas Corporation </v>
      </c>
      <c r="B2" s="921"/>
      <c r="C2" s="921"/>
      <c r="D2" s="921"/>
      <c r="E2" s="982" t="s">
        <v>1136</v>
      </c>
      <c r="F2" s="966"/>
      <c r="G2" s="1041" t="s">
        <v>1804</v>
      </c>
      <c r="H2" s="983"/>
      <c r="I2" s="921"/>
      <c r="J2" s="72" t="str">
        <f>'Data Sheet'!$C$25</f>
        <v xml:space="preserve">New York State Electric &amp; Gas Corporation </v>
      </c>
      <c r="K2" s="921"/>
      <c r="L2" s="982" t="s">
        <v>1136</v>
      </c>
      <c r="M2" s="983"/>
      <c r="N2" s="1041" t="s">
        <v>1804</v>
      </c>
      <c r="O2" s="980"/>
      <c r="P2" s="981"/>
    </row>
    <row r="3" spans="1:16" ht="15" customHeight="1" thickBot="1">
      <c r="A3" s="999"/>
      <c r="B3" s="973"/>
      <c r="C3" s="973"/>
      <c r="D3" s="973"/>
      <c r="E3" s="999" t="s">
        <v>1137</v>
      </c>
      <c r="F3" s="973"/>
      <c r="G3" s="1071" t="str">
        <f>'Data Sheet'!$C$40</f>
        <v xml:space="preserve"> </v>
      </c>
      <c r="H3" s="1256" t="str">
        <f>'Data Sheet'!$C$38</f>
        <v>12/31/2017</v>
      </c>
      <c r="I3" s="921"/>
      <c r="J3" s="999"/>
      <c r="K3" s="973"/>
      <c r="L3" s="999" t="s">
        <v>1137</v>
      </c>
      <c r="M3" s="1000"/>
      <c r="N3" s="1066" t="str">
        <f>'Data Sheet'!$C$40</f>
        <v xml:space="preserve"> </v>
      </c>
      <c r="O3" s="956" t="str">
        <f>'Data Sheet'!$C$38</f>
        <v>12/31/2017</v>
      </c>
      <c r="P3" s="1045"/>
    </row>
    <row r="4" spans="1:16" ht="15" customHeight="1" thickBot="1">
      <c r="A4" s="579" t="s">
        <v>3349</v>
      </c>
      <c r="B4" s="580"/>
      <c r="C4" s="580"/>
      <c r="D4" s="1035"/>
      <c r="E4" s="1035"/>
      <c r="F4" s="1035"/>
      <c r="G4" s="1037"/>
      <c r="H4" s="1045"/>
      <c r="I4" s="921"/>
      <c r="J4" s="3541" t="s">
        <v>4642</v>
      </c>
      <c r="K4" s="3542"/>
      <c r="L4" s="3542"/>
      <c r="M4" s="3542"/>
      <c r="N4" s="3542"/>
      <c r="O4" s="3542"/>
      <c r="P4" s="3543"/>
    </row>
    <row r="5" spans="1:16" ht="15.75">
      <c r="A5" s="68"/>
      <c r="B5" s="71"/>
      <c r="C5" s="71"/>
      <c r="D5" s="922"/>
      <c r="E5" s="922"/>
      <c r="F5" s="922"/>
      <c r="G5" s="1039"/>
      <c r="H5" s="983"/>
      <c r="I5" s="921"/>
      <c r="J5" s="68"/>
      <c r="K5" s="71"/>
      <c r="L5" s="71"/>
      <c r="M5" s="922"/>
      <c r="N5" s="922"/>
      <c r="O5" s="1039"/>
      <c r="P5" s="983"/>
    </row>
    <row r="6" spans="1:16">
      <c r="A6" s="982" t="s">
        <v>3351</v>
      </c>
      <c r="B6" s="921"/>
      <c r="C6" s="921"/>
      <c r="D6" s="921"/>
      <c r="E6" s="921" t="s">
        <v>3352</v>
      </c>
      <c r="F6" s="921"/>
      <c r="G6" s="921"/>
      <c r="H6" s="983"/>
      <c r="I6" s="921"/>
      <c r="J6" s="982" t="s">
        <v>3353</v>
      </c>
      <c r="K6" s="921"/>
      <c r="L6" s="921"/>
      <c r="M6" s="921" t="s">
        <v>3354</v>
      </c>
      <c r="N6" s="921"/>
      <c r="O6" s="921"/>
      <c r="P6" s="983"/>
    </row>
    <row r="7" spans="1:16">
      <c r="A7" s="982" t="s">
        <v>3355</v>
      </c>
      <c r="B7" s="921"/>
      <c r="C7" s="921"/>
      <c r="D7" s="921"/>
      <c r="E7" s="921" t="s">
        <v>3356</v>
      </c>
      <c r="F7" s="921"/>
      <c r="G7" s="921"/>
      <c r="H7" s="983"/>
      <c r="I7" s="921"/>
      <c r="J7" s="982" t="s">
        <v>3357</v>
      </c>
      <c r="K7" s="921"/>
      <c r="L7" s="921"/>
      <c r="M7" s="921" t="s">
        <v>3358</v>
      </c>
      <c r="N7" s="921"/>
      <c r="O7" s="921"/>
      <c r="P7" s="983"/>
    </row>
    <row r="8" spans="1:16">
      <c r="A8" s="982" t="s">
        <v>3359</v>
      </c>
      <c r="B8" s="921"/>
      <c r="C8" s="921"/>
      <c r="D8" s="921"/>
      <c r="E8" s="921" t="s">
        <v>3360</v>
      </c>
      <c r="F8" s="921"/>
      <c r="G8" s="921"/>
      <c r="H8" s="983"/>
      <c r="I8" s="921"/>
      <c r="J8" s="982" t="s">
        <v>3361</v>
      </c>
      <c r="K8" s="921"/>
      <c r="L8" s="921"/>
      <c r="M8" s="921" t="s">
        <v>3362</v>
      </c>
      <c r="N8" s="921"/>
      <c r="O8" s="921"/>
      <c r="P8" s="983"/>
    </row>
    <row r="9" spans="1:16">
      <c r="A9" s="982" t="s">
        <v>3363</v>
      </c>
      <c r="B9" s="921"/>
      <c r="C9" s="921"/>
      <c r="D9" s="921"/>
      <c r="E9" s="921" t="s">
        <v>3364</v>
      </c>
      <c r="F9" s="921"/>
      <c r="G9" s="921"/>
      <c r="H9" s="983"/>
      <c r="I9" s="921"/>
      <c r="J9" s="982" t="s">
        <v>3365</v>
      </c>
      <c r="K9" s="921"/>
      <c r="L9" s="921"/>
      <c r="M9" s="921" t="s">
        <v>3366</v>
      </c>
      <c r="N9" s="921"/>
      <c r="O9" s="921"/>
      <c r="P9" s="983"/>
    </row>
    <row r="10" spans="1:16">
      <c r="A10" s="982"/>
      <c r="B10" s="921"/>
      <c r="C10" s="921"/>
      <c r="D10" s="921"/>
      <c r="E10" s="921"/>
      <c r="F10" s="921"/>
      <c r="G10" s="921"/>
      <c r="H10" s="983"/>
      <c r="I10" s="921"/>
      <c r="J10" s="982" t="s">
        <v>3367</v>
      </c>
      <c r="K10" s="921"/>
      <c r="L10" s="921"/>
      <c r="M10" s="921" t="s">
        <v>3368</v>
      </c>
      <c r="N10" s="921"/>
      <c r="O10" s="921"/>
      <c r="P10" s="983"/>
    </row>
    <row r="11" spans="1:16" ht="15.75" thickBot="1">
      <c r="A11" s="982"/>
      <c r="B11" s="921"/>
      <c r="C11" s="921"/>
      <c r="D11" s="921"/>
      <c r="E11" s="921"/>
      <c r="F11" s="921"/>
      <c r="G11" s="921"/>
      <c r="H11" s="983"/>
      <c r="I11" s="921"/>
      <c r="J11" s="982"/>
      <c r="K11" s="921"/>
      <c r="L11" s="921"/>
      <c r="M11" s="921"/>
      <c r="N11" s="921"/>
      <c r="O11" s="921"/>
      <c r="P11" s="983"/>
    </row>
    <row r="12" spans="1:16" ht="15.75" thickBot="1">
      <c r="A12" s="1040"/>
      <c r="B12" s="1039"/>
      <c r="C12" s="1014"/>
      <c r="D12" s="1014"/>
      <c r="E12" s="1038" t="s">
        <v>3369</v>
      </c>
      <c r="F12" s="1038" t="s">
        <v>3370</v>
      </c>
      <c r="G12" s="1014" t="s">
        <v>3370</v>
      </c>
      <c r="H12" s="979"/>
      <c r="I12" s="921"/>
      <c r="J12" s="1502" t="s">
        <v>4212</v>
      </c>
      <c r="K12" s="1038"/>
      <c r="L12" s="1037" t="s">
        <v>2869</v>
      </c>
      <c r="M12" s="1036"/>
      <c r="N12" s="1038"/>
      <c r="O12" s="1038"/>
      <c r="P12" s="979"/>
    </row>
    <row r="13" spans="1:16">
      <c r="A13" s="1041"/>
      <c r="B13" s="1032"/>
      <c r="C13" s="934"/>
      <c r="D13" s="934" t="s">
        <v>2336</v>
      </c>
      <c r="E13" s="934" t="s">
        <v>3372</v>
      </c>
      <c r="F13" s="934" t="s">
        <v>3373</v>
      </c>
      <c r="G13" s="934" t="s">
        <v>3374</v>
      </c>
      <c r="H13" s="934"/>
      <c r="I13" s="921"/>
      <c r="J13" s="2784" t="s">
        <v>4213</v>
      </c>
      <c r="K13" s="1041"/>
      <c r="L13" s="934"/>
      <c r="M13" s="934"/>
      <c r="N13" s="934" t="s">
        <v>3375</v>
      </c>
      <c r="O13" s="934" t="s">
        <v>3376</v>
      </c>
      <c r="P13" s="934"/>
    </row>
    <row r="14" spans="1:16">
      <c r="A14" s="1041" t="s">
        <v>1728</v>
      </c>
      <c r="B14" s="980" t="s">
        <v>3377</v>
      </c>
      <c r="C14" s="981"/>
      <c r="D14" s="934" t="s">
        <v>3378</v>
      </c>
      <c r="E14" s="934" t="s">
        <v>3379</v>
      </c>
      <c r="F14" s="934" t="s">
        <v>1963</v>
      </c>
      <c r="G14" s="934" t="s">
        <v>2961</v>
      </c>
      <c r="H14" s="934" t="s">
        <v>2962</v>
      </c>
      <c r="I14" s="921"/>
      <c r="J14" s="2784" t="s">
        <v>4641</v>
      </c>
      <c r="K14" s="1041" t="s">
        <v>3631</v>
      </c>
      <c r="L14" s="934"/>
      <c r="M14" s="934"/>
      <c r="N14" s="934" t="s">
        <v>530</v>
      </c>
      <c r="O14" s="934" t="s">
        <v>2963</v>
      </c>
      <c r="P14" s="1041" t="s">
        <v>1728</v>
      </c>
    </row>
    <row r="15" spans="1:16">
      <c r="A15" s="1041" t="s">
        <v>1731</v>
      </c>
      <c r="B15" s="980"/>
      <c r="C15" s="981"/>
      <c r="D15" s="934" t="s">
        <v>2964</v>
      </c>
      <c r="E15" s="934" t="s">
        <v>2965</v>
      </c>
      <c r="F15" s="934" t="s">
        <v>2966</v>
      </c>
      <c r="G15" s="934" t="s">
        <v>3371</v>
      </c>
      <c r="H15" s="934"/>
      <c r="I15" s="921"/>
      <c r="J15" s="1041" t="s">
        <v>2967</v>
      </c>
      <c r="K15" s="1041" t="s">
        <v>2968</v>
      </c>
      <c r="L15" s="934" t="s">
        <v>2512</v>
      </c>
      <c r="M15" s="934" t="s">
        <v>3623</v>
      </c>
      <c r="N15" s="934" t="s">
        <v>2512</v>
      </c>
      <c r="O15" s="934" t="s">
        <v>2969</v>
      </c>
      <c r="P15" s="1041" t="s">
        <v>1731</v>
      </c>
    </row>
    <row r="16" spans="1:16">
      <c r="A16" s="1041"/>
      <c r="B16" s="980"/>
      <c r="C16" s="981"/>
      <c r="D16" s="934"/>
      <c r="E16" s="934" t="s">
        <v>2970</v>
      </c>
      <c r="F16" s="934" t="s">
        <v>2971</v>
      </c>
      <c r="G16" s="934" t="s">
        <v>2972</v>
      </c>
      <c r="H16" s="934"/>
      <c r="I16" s="921"/>
      <c r="J16" s="1041" t="s">
        <v>2973</v>
      </c>
      <c r="K16" s="1041"/>
      <c r="L16" s="934"/>
      <c r="M16" s="934"/>
      <c r="N16" s="934"/>
      <c r="O16" s="934" t="s">
        <v>2974</v>
      </c>
      <c r="P16" s="1041"/>
    </row>
    <row r="17" spans="1:16" ht="15.75" thickBot="1">
      <c r="A17" s="1043"/>
      <c r="B17" s="3215" t="s">
        <v>3021</v>
      </c>
      <c r="C17" s="1045"/>
      <c r="D17" s="1044" t="s">
        <v>3022</v>
      </c>
      <c r="E17" s="1044" t="s">
        <v>3023</v>
      </c>
      <c r="F17" s="1044" t="s">
        <v>3024</v>
      </c>
      <c r="G17" s="1044" t="s">
        <v>2346</v>
      </c>
      <c r="H17" s="1044" t="s">
        <v>2347</v>
      </c>
      <c r="I17" s="921"/>
      <c r="J17" s="1043" t="s">
        <v>2348</v>
      </c>
      <c r="K17" s="1044" t="s">
        <v>2349</v>
      </c>
      <c r="L17" s="1044" t="s">
        <v>2350</v>
      </c>
      <c r="M17" s="1044" t="s">
        <v>2351</v>
      </c>
      <c r="N17" s="1044" t="s">
        <v>2352</v>
      </c>
      <c r="O17" s="1044" t="s">
        <v>2353</v>
      </c>
      <c r="P17" s="1043"/>
    </row>
    <row r="18" spans="1:16">
      <c r="A18" s="1033">
        <v>1</v>
      </c>
      <c r="B18" s="3206" t="s">
        <v>5809</v>
      </c>
      <c r="C18" s="983"/>
      <c r="D18" s="983"/>
      <c r="E18" s="983"/>
      <c r="F18" s="983"/>
      <c r="G18" s="1050"/>
      <c r="H18" s="1050">
        <v>0</v>
      </c>
      <c r="I18" s="921"/>
      <c r="J18" s="1062"/>
      <c r="K18" s="1288"/>
      <c r="L18" s="1050"/>
      <c r="M18" s="1050">
        <v>0</v>
      </c>
      <c r="N18" s="983"/>
      <c r="O18" s="983"/>
      <c r="P18" s="1033">
        <v>1</v>
      </c>
    </row>
    <row r="19" spans="1:16">
      <c r="A19" s="1033">
        <v>2</v>
      </c>
      <c r="B19" s="3206" t="s">
        <v>5808</v>
      </c>
      <c r="C19" s="983"/>
      <c r="D19" s="983">
        <v>1926</v>
      </c>
      <c r="E19" s="983">
        <v>2.6</v>
      </c>
      <c r="F19" s="983"/>
      <c r="G19" s="1050"/>
      <c r="H19" s="1050">
        <v>8068429</v>
      </c>
      <c r="I19" s="921"/>
      <c r="J19" s="1062">
        <v>3103242</v>
      </c>
      <c r="K19" s="1288">
        <v>15061</v>
      </c>
      <c r="L19" s="1050"/>
      <c r="M19" s="1050">
        <v>92083</v>
      </c>
      <c r="N19" s="983"/>
      <c r="O19" s="983"/>
      <c r="P19" s="1033">
        <v>2</v>
      </c>
    </row>
    <row r="20" spans="1:16">
      <c r="A20" s="1033">
        <v>3</v>
      </c>
      <c r="B20" s="3206" t="s">
        <v>5525</v>
      </c>
      <c r="C20" s="983"/>
      <c r="D20" s="983">
        <v>1921</v>
      </c>
      <c r="E20" s="983">
        <v>5.6</v>
      </c>
      <c r="F20" s="983">
        <v>4</v>
      </c>
      <c r="G20" s="1050">
        <v>28180</v>
      </c>
      <c r="H20" s="1050">
        <v>18135605</v>
      </c>
      <c r="I20" s="921"/>
      <c r="J20" s="1062">
        <v>3238501</v>
      </c>
      <c r="K20" s="1288">
        <v>73636</v>
      </c>
      <c r="L20" s="1050"/>
      <c r="M20" s="1050">
        <v>102205</v>
      </c>
      <c r="N20" s="983"/>
      <c r="O20" s="983"/>
      <c r="P20" s="1033">
        <v>3</v>
      </c>
    </row>
    <row r="21" spans="1:16">
      <c r="A21" s="1033">
        <v>4</v>
      </c>
      <c r="B21" s="3206" t="s">
        <v>5526</v>
      </c>
      <c r="C21" s="983"/>
      <c r="D21" s="983">
        <v>1928</v>
      </c>
      <c r="E21" s="983">
        <v>2</v>
      </c>
      <c r="F21" s="983"/>
      <c r="G21" s="1050">
        <v>0</v>
      </c>
      <c r="H21" s="1050">
        <v>904623</v>
      </c>
      <c r="I21" s="921"/>
      <c r="J21" s="1062"/>
      <c r="K21" s="1288">
        <v>4765</v>
      </c>
      <c r="L21" s="1050"/>
      <c r="M21" s="1050">
        <v>-2913</v>
      </c>
      <c r="N21" s="983"/>
      <c r="O21" s="983"/>
      <c r="P21" s="1033">
        <v>4</v>
      </c>
    </row>
    <row r="22" spans="1:16">
      <c r="A22" s="1033">
        <v>5</v>
      </c>
      <c r="B22" s="3206" t="s">
        <v>5810</v>
      </c>
      <c r="C22" s="983"/>
      <c r="D22" s="983">
        <v>1922</v>
      </c>
      <c r="E22" s="983">
        <v>6</v>
      </c>
      <c r="F22" s="983">
        <v>6</v>
      </c>
      <c r="G22" s="1050">
        <v>31420</v>
      </c>
      <c r="H22" s="1050">
        <v>15727495</v>
      </c>
      <c r="I22" s="921"/>
      <c r="J22" s="1062">
        <v>2621249</v>
      </c>
      <c r="K22" s="1288">
        <v>360965</v>
      </c>
      <c r="L22" s="1050"/>
      <c r="M22" s="1050">
        <v>100385</v>
      </c>
      <c r="N22" s="983"/>
      <c r="O22" s="983"/>
      <c r="P22" s="1033">
        <v>5</v>
      </c>
    </row>
    <row r="23" spans="1:16">
      <c r="A23" s="1033">
        <v>6</v>
      </c>
      <c r="B23" s="3214"/>
      <c r="C23" s="983"/>
      <c r="D23" s="983"/>
      <c r="E23" s="983"/>
      <c r="F23" s="983"/>
      <c r="G23" s="1050"/>
      <c r="H23" s="1050"/>
      <c r="I23" s="921"/>
      <c r="J23" s="1062"/>
      <c r="K23" s="1288"/>
      <c r="L23" s="1050"/>
      <c r="M23" s="1050"/>
      <c r="N23" s="983"/>
      <c r="O23" s="983"/>
      <c r="P23" s="1033">
        <v>6</v>
      </c>
    </row>
    <row r="24" spans="1:16">
      <c r="A24" s="1033">
        <v>7</v>
      </c>
      <c r="B24" s="3214"/>
      <c r="C24" s="983"/>
      <c r="D24" s="983"/>
      <c r="E24" s="983"/>
      <c r="F24" s="983"/>
      <c r="G24" s="1050"/>
      <c r="H24" s="1050"/>
      <c r="I24" s="921"/>
      <c r="J24" s="1062"/>
      <c r="K24" s="1288"/>
      <c r="L24" s="1050"/>
      <c r="M24" s="1050"/>
      <c r="N24" s="983"/>
      <c r="O24" s="983"/>
      <c r="P24" s="1033">
        <v>7</v>
      </c>
    </row>
    <row r="25" spans="1:16">
      <c r="A25" s="1033">
        <v>8</v>
      </c>
      <c r="B25" s="3206" t="s">
        <v>5527</v>
      </c>
      <c r="C25" s="983"/>
      <c r="D25" s="983"/>
      <c r="E25" s="983"/>
      <c r="F25" s="983"/>
      <c r="G25" s="1050"/>
      <c r="H25" s="1050"/>
      <c r="I25" s="921"/>
      <c r="J25" s="1062"/>
      <c r="K25" s="1288"/>
      <c r="L25" s="1050"/>
      <c r="M25" s="1050"/>
      <c r="N25" s="983"/>
      <c r="O25" s="983"/>
      <c r="P25" s="1033">
        <v>8</v>
      </c>
    </row>
    <row r="26" spans="1:16">
      <c r="A26" s="1033">
        <v>9</v>
      </c>
      <c r="B26" s="3214" t="s">
        <v>5528</v>
      </c>
      <c r="C26" s="983"/>
      <c r="D26" s="983">
        <v>1967</v>
      </c>
      <c r="E26" s="983">
        <v>4.3</v>
      </c>
      <c r="F26" s="983"/>
      <c r="G26" s="1050">
        <v>31</v>
      </c>
      <c r="H26" s="1050">
        <v>444061</v>
      </c>
      <c r="I26" s="921"/>
      <c r="J26" s="1062">
        <v>103270</v>
      </c>
      <c r="K26" s="1288"/>
      <c r="L26" s="1050"/>
      <c r="M26" s="1050"/>
      <c r="N26" s="983"/>
      <c r="O26" s="983"/>
      <c r="P26" s="1033">
        <v>9</v>
      </c>
    </row>
    <row r="27" spans="1:16">
      <c r="A27" s="1033">
        <v>10</v>
      </c>
      <c r="B27" s="3214" t="s">
        <v>5529</v>
      </c>
      <c r="C27" s="983"/>
      <c r="D27" s="983">
        <v>2000</v>
      </c>
      <c r="E27" s="983">
        <v>7.3</v>
      </c>
      <c r="F27" s="983">
        <v>7.1</v>
      </c>
      <c r="G27" s="1050">
        <v>102</v>
      </c>
      <c r="H27" s="1050">
        <v>46503</v>
      </c>
      <c r="I27" s="921"/>
      <c r="J27" s="1062"/>
      <c r="K27" s="1288"/>
      <c r="L27" s="1050"/>
      <c r="M27" s="1050"/>
      <c r="N27" s="983"/>
      <c r="O27" s="983"/>
      <c r="P27" s="1033">
        <v>10</v>
      </c>
    </row>
    <row r="28" spans="1:16">
      <c r="A28" s="1033">
        <v>11</v>
      </c>
      <c r="B28" s="3214"/>
      <c r="C28" s="983"/>
      <c r="D28" s="983"/>
      <c r="E28" s="983"/>
      <c r="F28" s="983"/>
      <c r="G28" s="1050"/>
      <c r="H28" s="1050"/>
      <c r="I28" s="921"/>
      <c r="J28" s="1062"/>
      <c r="K28" s="1288"/>
      <c r="L28" s="1050"/>
      <c r="M28" s="1050"/>
      <c r="N28" s="983"/>
      <c r="O28" s="983"/>
      <c r="P28" s="1033">
        <v>11</v>
      </c>
    </row>
    <row r="29" spans="1:16">
      <c r="A29" s="1033">
        <v>12</v>
      </c>
      <c r="B29" s="3214" t="s">
        <v>5530</v>
      </c>
      <c r="C29" s="983"/>
      <c r="D29" s="983"/>
      <c r="E29" s="983"/>
      <c r="F29" s="983"/>
      <c r="G29" s="1050"/>
      <c r="H29" s="1050"/>
      <c r="I29" s="921"/>
      <c r="J29" s="1062"/>
      <c r="K29" s="1062"/>
      <c r="L29" s="1050"/>
      <c r="M29" s="1050"/>
      <c r="N29" s="983"/>
      <c r="O29" s="983"/>
      <c r="P29" s="1033">
        <v>12</v>
      </c>
    </row>
    <row r="30" spans="1:16">
      <c r="A30" s="1033">
        <v>13</v>
      </c>
      <c r="B30" s="3214" t="s">
        <v>5531</v>
      </c>
      <c r="C30" s="983"/>
      <c r="D30" s="983"/>
      <c r="E30" s="983"/>
      <c r="F30" s="983"/>
      <c r="G30" s="1050"/>
      <c r="H30" s="1050"/>
      <c r="I30" s="921"/>
      <c r="J30" s="1062"/>
      <c r="K30" s="1062"/>
      <c r="L30" s="1050"/>
      <c r="M30" s="1050"/>
      <c r="N30" s="983"/>
      <c r="O30" s="983"/>
      <c r="P30" s="1033">
        <v>13</v>
      </c>
    </row>
    <row r="31" spans="1:16">
      <c r="A31" s="1033">
        <v>14</v>
      </c>
      <c r="B31" s="3214" t="s">
        <v>5532</v>
      </c>
      <c r="C31" s="983"/>
      <c r="D31" s="983"/>
      <c r="E31" s="983"/>
      <c r="F31" s="983"/>
      <c r="G31" s="1050"/>
      <c r="H31" s="1050"/>
      <c r="I31" s="921"/>
      <c r="J31" s="1062"/>
      <c r="K31" s="1062"/>
      <c r="L31" s="1050"/>
      <c r="M31" s="1050"/>
      <c r="N31" s="983"/>
      <c r="O31" s="983"/>
      <c r="P31" s="1033">
        <v>14</v>
      </c>
    </row>
    <row r="32" spans="1:16">
      <c r="A32" s="1033">
        <v>15</v>
      </c>
      <c r="B32" s="982"/>
      <c r="C32" s="983"/>
      <c r="D32" s="983"/>
      <c r="E32" s="983"/>
      <c r="F32" s="983"/>
      <c r="G32" s="1050"/>
      <c r="H32" s="1050"/>
      <c r="I32" s="921"/>
      <c r="J32" s="1062"/>
      <c r="K32" s="1062"/>
      <c r="L32" s="1050"/>
      <c r="M32" s="1050"/>
      <c r="N32" s="983"/>
      <c r="O32" s="983"/>
      <c r="P32" s="1033">
        <v>15</v>
      </c>
    </row>
    <row r="33" spans="1:16">
      <c r="A33" s="1033">
        <v>16</v>
      </c>
      <c r="B33" s="982"/>
      <c r="C33" s="983"/>
      <c r="D33" s="983"/>
      <c r="E33" s="983"/>
      <c r="F33" s="983"/>
      <c r="G33" s="1050"/>
      <c r="H33" s="1050"/>
      <c r="I33" s="921"/>
      <c r="J33" s="1062"/>
      <c r="K33" s="1062"/>
      <c r="L33" s="1050"/>
      <c r="M33" s="1050"/>
      <c r="N33" s="983"/>
      <c r="O33" s="983"/>
      <c r="P33" s="1033">
        <v>16</v>
      </c>
    </row>
    <row r="34" spans="1:16">
      <c r="A34" s="1033">
        <v>17</v>
      </c>
      <c r="B34" s="982"/>
      <c r="C34" s="983"/>
      <c r="D34" s="983"/>
      <c r="E34" s="983"/>
      <c r="F34" s="983"/>
      <c r="G34" s="1050"/>
      <c r="H34" s="1050"/>
      <c r="I34" s="921"/>
      <c r="J34" s="1062"/>
      <c r="K34" s="1062"/>
      <c r="L34" s="1050"/>
      <c r="M34" s="1050"/>
      <c r="N34" s="983"/>
      <c r="O34" s="983"/>
      <c r="P34" s="1033">
        <v>17</v>
      </c>
    </row>
    <row r="35" spans="1:16">
      <c r="A35" s="1033">
        <v>18</v>
      </c>
      <c r="B35" s="982"/>
      <c r="C35" s="983"/>
      <c r="D35" s="983"/>
      <c r="E35" s="983"/>
      <c r="F35" s="983"/>
      <c r="G35" s="1050"/>
      <c r="H35" s="1050"/>
      <c r="I35" s="921"/>
      <c r="J35" s="1062"/>
      <c r="K35" s="1062"/>
      <c r="L35" s="1050"/>
      <c r="M35" s="1050"/>
      <c r="N35" s="983"/>
      <c r="O35" s="983"/>
      <c r="P35" s="1033">
        <v>18</v>
      </c>
    </row>
    <row r="36" spans="1:16">
      <c r="A36" s="1033">
        <v>19</v>
      </c>
      <c r="B36" s="982"/>
      <c r="C36" s="983"/>
      <c r="D36" s="983"/>
      <c r="E36" s="983"/>
      <c r="F36" s="983"/>
      <c r="G36" s="1050"/>
      <c r="H36" s="1050"/>
      <c r="I36" s="921"/>
      <c r="J36" s="1062"/>
      <c r="K36" s="1062"/>
      <c r="L36" s="1050"/>
      <c r="M36" s="1050"/>
      <c r="N36" s="983"/>
      <c r="O36" s="983"/>
      <c r="P36" s="1033">
        <v>19</v>
      </c>
    </row>
    <row r="37" spans="1:16">
      <c r="A37" s="1033">
        <v>20</v>
      </c>
      <c r="B37" s="982"/>
      <c r="C37" s="983"/>
      <c r="D37" s="983"/>
      <c r="E37" s="983"/>
      <c r="F37" s="983"/>
      <c r="G37" s="1050"/>
      <c r="H37" s="1050"/>
      <c r="I37" s="921"/>
      <c r="J37" s="1062"/>
      <c r="K37" s="1062"/>
      <c r="L37" s="1050"/>
      <c r="M37" s="1050"/>
      <c r="N37" s="983"/>
      <c r="O37" s="983"/>
      <c r="P37" s="1033">
        <v>20</v>
      </c>
    </row>
    <row r="38" spans="1:16">
      <c r="A38" s="1033">
        <v>21</v>
      </c>
      <c r="B38" s="982"/>
      <c r="C38" s="983"/>
      <c r="D38" s="983"/>
      <c r="E38" s="983"/>
      <c r="F38" s="983"/>
      <c r="G38" s="1050"/>
      <c r="H38" s="1050"/>
      <c r="I38" s="921"/>
      <c r="J38" s="1062"/>
      <c r="K38" s="1062"/>
      <c r="L38" s="1050"/>
      <c r="M38" s="1050"/>
      <c r="N38" s="983"/>
      <c r="O38" s="983"/>
      <c r="P38" s="1033">
        <v>21</v>
      </c>
    </row>
    <row r="39" spans="1:16">
      <c r="A39" s="1033">
        <v>22</v>
      </c>
      <c r="B39" s="982"/>
      <c r="C39" s="983"/>
      <c r="D39" s="983"/>
      <c r="E39" s="983"/>
      <c r="F39" s="983"/>
      <c r="G39" s="1050"/>
      <c r="H39" s="1050"/>
      <c r="I39" s="921"/>
      <c r="J39" s="1062"/>
      <c r="K39" s="1062"/>
      <c r="L39" s="1050"/>
      <c r="M39" s="1050"/>
      <c r="N39" s="983"/>
      <c r="O39" s="983"/>
      <c r="P39" s="1033">
        <v>22</v>
      </c>
    </row>
    <row r="40" spans="1:16">
      <c r="A40" s="1033">
        <v>23</v>
      </c>
      <c r="B40" s="982"/>
      <c r="C40" s="983"/>
      <c r="D40" s="983"/>
      <c r="E40" s="983"/>
      <c r="F40" s="983"/>
      <c r="G40" s="1050"/>
      <c r="H40" s="1050"/>
      <c r="I40" s="921"/>
      <c r="J40" s="1062"/>
      <c r="K40" s="1062"/>
      <c r="L40" s="1050"/>
      <c r="M40" s="1050"/>
      <c r="N40" s="983"/>
      <c r="O40" s="983"/>
      <c r="P40" s="1033">
        <v>23</v>
      </c>
    </row>
    <row r="41" spans="1:16">
      <c r="A41" s="1033">
        <v>24</v>
      </c>
      <c r="B41" s="982"/>
      <c r="C41" s="983"/>
      <c r="D41" s="983"/>
      <c r="E41" s="983"/>
      <c r="F41" s="983"/>
      <c r="G41" s="1050"/>
      <c r="H41" s="1050"/>
      <c r="I41" s="921"/>
      <c r="J41" s="1062"/>
      <c r="K41" s="1062"/>
      <c r="L41" s="1050"/>
      <c r="M41" s="1050"/>
      <c r="N41" s="983"/>
      <c r="O41" s="983"/>
      <c r="P41" s="1033">
        <v>24</v>
      </c>
    </row>
    <row r="42" spans="1:16">
      <c r="A42" s="1033">
        <v>25</v>
      </c>
      <c r="B42" s="982"/>
      <c r="C42" s="983"/>
      <c r="D42" s="983"/>
      <c r="E42" s="983"/>
      <c r="F42" s="983"/>
      <c r="G42" s="1050"/>
      <c r="H42" s="1050"/>
      <c r="I42" s="921"/>
      <c r="J42" s="1062"/>
      <c r="K42" s="1062"/>
      <c r="L42" s="1050"/>
      <c r="M42" s="1050"/>
      <c r="N42" s="983"/>
      <c r="O42" s="983"/>
      <c r="P42" s="1033">
        <v>25</v>
      </c>
    </row>
    <row r="43" spans="1:16">
      <c r="A43" s="1033">
        <v>26</v>
      </c>
      <c r="B43" s="982"/>
      <c r="C43" s="983"/>
      <c r="D43" s="983"/>
      <c r="E43" s="983"/>
      <c r="F43" s="983"/>
      <c r="G43" s="1050"/>
      <c r="H43" s="1050"/>
      <c r="I43" s="921"/>
      <c r="J43" s="1062"/>
      <c r="K43" s="1062"/>
      <c r="L43" s="1050"/>
      <c r="M43" s="1050"/>
      <c r="N43" s="983"/>
      <c r="O43" s="983"/>
      <c r="P43" s="1033">
        <v>26</v>
      </c>
    </row>
    <row r="44" spans="1:16">
      <c r="A44" s="1033">
        <v>27</v>
      </c>
      <c r="B44" s="982"/>
      <c r="C44" s="983"/>
      <c r="D44" s="983"/>
      <c r="E44" s="983"/>
      <c r="F44" s="983"/>
      <c r="G44" s="1050"/>
      <c r="H44" s="1050"/>
      <c r="I44" s="921"/>
      <c r="J44" s="1062"/>
      <c r="K44" s="1062"/>
      <c r="L44" s="1050"/>
      <c r="M44" s="1050"/>
      <c r="N44" s="983"/>
      <c r="O44" s="983"/>
      <c r="P44" s="1033">
        <v>27</v>
      </c>
    </row>
    <row r="45" spans="1:16">
      <c r="A45" s="1033">
        <v>28</v>
      </c>
      <c r="B45" s="982"/>
      <c r="C45" s="983"/>
      <c r="D45" s="983"/>
      <c r="E45" s="983"/>
      <c r="F45" s="983"/>
      <c r="G45" s="1050"/>
      <c r="H45" s="1050"/>
      <c r="I45" s="921"/>
      <c r="J45" s="1062"/>
      <c r="K45" s="1062"/>
      <c r="L45" s="1050"/>
      <c r="M45" s="1050"/>
      <c r="N45" s="983"/>
      <c r="O45" s="983"/>
      <c r="P45" s="1033">
        <v>28</v>
      </c>
    </row>
    <row r="46" spans="1:16">
      <c r="A46" s="1033">
        <v>29</v>
      </c>
      <c r="B46" s="982"/>
      <c r="C46" s="983"/>
      <c r="D46" s="983"/>
      <c r="E46" s="983"/>
      <c r="F46" s="983"/>
      <c r="G46" s="1050"/>
      <c r="H46" s="1050"/>
      <c r="I46" s="921"/>
      <c r="J46" s="1062"/>
      <c r="K46" s="1062"/>
      <c r="L46" s="1050"/>
      <c r="M46" s="1050"/>
      <c r="N46" s="983"/>
      <c r="O46" s="983"/>
      <c r="P46" s="1033">
        <v>29</v>
      </c>
    </row>
    <row r="47" spans="1:16">
      <c r="A47" s="1033">
        <v>30</v>
      </c>
      <c r="B47" s="982"/>
      <c r="C47" s="983"/>
      <c r="D47" s="983"/>
      <c r="E47" s="983"/>
      <c r="F47" s="983"/>
      <c r="G47" s="1050"/>
      <c r="H47" s="1050"/>
      <c r="I47" s="921"/>
      <c r="J47" s="1062"/>
      <c r="K47" s="1062"/>
      <c r="L47" s="1050"/>
      <c r="M47" s="1050"/>
      <c r="N47" s="983"/>
      <c r="O47" s="983"/>
      <c r="P47" s="1033">
        <v>30</v>
      </c>
    </row>
    <row r="48" spans="1:16">
      <c r="A48" s="1033">
        <v>31</v>
      </c>
      <c r="B48" s="982"/>
      <c r="C48" s="983"/>
      <c r="D48" s="983"/>
      <c r="E48" s="983"/>
      <c r="F48" s="983"/>
      <c r="G48" s="1050"/>
      <c r="H48" s="1050"/>
      <c r="I48" s="921"/>
      <c r="J48" s="1062"/>
      <c r="K48" s="1062"/>
      <c r="L48" s="1050"/>
      <c r="M48" s="1050"/>
      <c r="N48" s="983"/>
      <c r="O48" s="983"/>
      <c r="P48" s="1033">
        <v>31</v>
      </c>
    </row>
    <row r="49" spans="1:16">
      <c r="A49" s="1033">
        <v>32</v>
      </c>
      <c r="B49" s="982"/>
      <c r="C49" s="983"/>
      <c r="D49" s="983"/>
      <c r="E49" s="983"/>
      <c r="F49" s="983"/>
      <c r="G49" s="1050"/>
      <c r="H49" s="1050"/>
      <c r="I49" s="921"/>
      <c r="J49" s="1062"/>
      <c r="K49" s="1062"/>
      <c r="L49" s="1050"/>
      <c r="M49" s="1050"/>
      <c r="N49" s="983"/>
      <c r="O49" s="983"/>
      <c r="P49" s="1033">
        <v>32</v>
      </c>
    </row>
    <row r="50" spans="1:16">
      <c r="A50" s="1033">
        <v>33</v>
      </c>
      <c r="B50" s="982"/>
      <c r="C50" s="983"/>
      <c r="D50" s="983"/>
      <c r="E50" s="983"/>
      <c r="F50" s="983"/>
      <c r="G50" s="1050"/>
      <c r="H50" s="1050"/>
      <c r="I50" s="921"/>
      <c r="J50" s="1062"/>
      <c r="K50" s="1062"/>
      <c r="L50" s="1050"/>
      <c r="M50" s="1050"/>
      <c r="N50" s="983"/>
      <c r="O50" s="983"/>
      <c r="P50" s="1033">
        <v>33</v>
      </c>
    </row>
    <row r="51" spans="1:16">
      <c r="A51" s="1033">
        <v>34</v>
      </c>
      <c r="B51" s="982"/>
      <c r="C51" s="983"/>
      <c r="D51" s="983"/>
      <c r="E51" s="983"/>
      <c r="F51" s="983"/>
      <c r="G51" s="1050"/>
      <c r="H51" s="1050"/>
      <c r="I51" s="921"/>
      <c r="J51" s="1062"/>
      <c r="K51" s="1062"/>
      <c r="L51" s="1050"/>
      <c r="M51" s="1050"/>
      <c r="N51" s="983"/>
      <c r="O51" s="983"/>
      <c r="P51" s="1033">
        <v>34</v>
      </c>
    </row>
    <row r="52" spans="1:16">
      <c r="A52" s="1033">
        <v>35</v>
      </c>
      <c r="B52" s="982"/>
      <c r="C52" s="983"/>
      <c r="D52" s="983"/>
      <c r="E52" s="983"/>
      <c r="F52" s="983"/>
      <c r="G52" s="1050"/>
      <c r="H52" s="1050"/>
      <c r="I52" s="921"/>
      <c r="J52" s="1062"/>
      <c r="K52" s="1062"/>
      <c r="L52" s="1050"/>
      <c r="M52" s="1050"/>
      <c r="N52" s="983"/>
      <c r="O52" s="983"/>
      <c r="P52" s="1033">
        <v>35</v>
      </c>
    </row>
    <row r="53" spans="1:16">
      <c r="A53" s="1033">
        <v>36</v>
      </c>
      <c r="B53" s="982"/>
      <c r="C53" s="983"/>
      <c r="D53" s="983"/>
      <c r="E53" s="983"/>
      <c r="F53" s="983"/>
      <c r="G53" s="1050"/>
      <c r="H53" s="1050"/>
      <c r="I53" s="921"/>
      <c r="J53" s="1062"/>
      <c r="K53" s="1062"/>
      <c r="L53" s="1050"/>
      <c r="M53" s="1050"/>
      <c r="N53" s="983"/>
      <c r="O53" s="983"/>
      <c r="P53" s="1033">
        <v>36</v>
      </c>
    </row>
    <row r="54" spans="1:16">
      <c r="A54" s="1033">
        <v>37</v>
      </c>
      <c r="B54" s="982"/>
      <c r="C54" s="983"/>
      <c r="D54" s="983"/>
      <c r="E54" s="983"/>
      <c r="F54" s="983"/>
      <c r="G54" s="1050"/>
      <c r="H54" s="1050"/>
      <c r="I54" s="921"/>
      <c r="J54" s="1062"/>
      <c r="K54" s="1062"/>
      <c r="L54" s="1050"/>
      <c r="M54" s="1050"/>
      <c r="N54" s="983"/>
      <c r="O54" s="983"/>
      <c r="P54" s="1033">
        <v>37</v>
      </c>
    </row>
    <row r="55" spans="1:16">
      <c r="A55" s="1033">
        <v>38</v>
      </c>
      <c r="B55" s="982"/>
      <c r="C55" s="983"/>
      <c r="D55" s="983"/>
      <c r="E55" s="983"/>
      <c r="F55" s="983"/>
      <c r="G55" s="1050"/>
      <c r="H55" s="1050"/>
      <c r="I55" s="921"/>
      <c r="J55" s="1062"/>
      <c r="K55" s="1062"/>
      <c r="L55" s="1050"/>
      <c r="M55" s="1050"/>
      <c r="N55" s="983"/>
      <c r="O55" s="983"/>
      <c r="P55" s="1033">
        <v>38</v>
      </c>
    </row>
    <row r="56" spans="1:16">
      <c r="A56" s="1033">
        <v>39</v>
      </c>
      <c r="B56" s="982"/>
      <c r="C56" s="983"/>
      <c r="D56" s="983"/>
      <c r="E56" s="983"/>
      <c r="F56" s="983"/>
      <c r="G56" s="1050"/>
      <c r="H56" s="1050"/>
      <c r="I56" s="921"/>
      <c r="J56" s="1062"/>
      <c r="K56" s="1062"/>
      <c r="L56" s="1050"/>
      <c r="M56" s="1050"/>
      <c r="N56" s="983"/>
      <c r="O56" s="983"/>
      <c r="P56" s="1033">
        <v>39</v>
      </c>
    </row>
    <row r="57" spans="1:16">
      <c r="A57" s="1033">
        <v>40</v>
      </c>
      <c r="B57" s="982"/>
      <c r="C57" s="983"/>
      <c r="D57" s="983"/>
      <c r="E57" s="983"/>
      <c r="F57" s="983"/>
      <c r="G57" s="1050"/>
      <c r="H57" s="1050"/>
      <c r="I57" s="921"/>
      <c r="J57" s="1062"/>
      <c r="K57" s="1062"/>
      <c r="L57" s="1050"/>
      <c r="M57" s="1050"/>
      <c r="N57" s="983"/>
      <c r="O57" s="983"/>
      <c r="P57" s="1033">
        <v>40</v>
      </c>
    </row>
    <row r="58" spans="1:16">
      <c r="A58" s="1033">
        <v>41</v>
      </c>
      <c r="B58" s="982"/>
      <c r="C58" s="983"/>
      <c r="D58" s="983"/>
      <c r="E58" s="983"/>
      <c r="F58" s="983"/>
      <c r="G58" s="1050"/>
      <c r="H58" s="1050"/>
      <c r="I58" s="921"/>
      <c r="J58" s="1062"/>
      <c r="K58" s="1062"/>
      <c r="L58" s="1050"/>
      <c r="M58" s="1050"/>
      <c r="N58" s="983"/>
      <c r="O58" s="983"/>
      <c r="P58" s="1033">
        <v>41</v>
      </c>
    </row>
    <row r="59" spans="1:16">
      <c r="A59" s="1033">
        <v>42</v>
      </c>
      <c r="B59" s="982"/>
      <c r="C59" s="983"/>
      <c r="D59" s="983"/>
      <c r="E59" s="983"/>
      <c r="F59" s="983"/>
      <c r="G59" s="1050"/>
      <c r="H59" s="1050"/>
      <c r="I59" s="921"/>
      <c r="J59" s="1062"/>
      <c r="K59" s="1062"/>
      <c r="L59" s="1050"/>
      <c r="M59" s="1050"/>
      <c r="N59" s="983"/>
      <c r="O59" s="983"/>
      <c r="P59" s="1033">
        <v>42</v>
      </c>
    </row>
    <row r="60" spans="1:16">
      <c r="A60" s="1033">
        <v>43</v>
      </c>
      <c r="B60" s="982"/>
      <c r="C60" s="983"/>
      <c r="D60" s="983"/>
      <c r="E60" s="983"/>
      <c r="F60" s="983"/>
      <c r="G60" s="1050"/>
      <c r="H60" s="1050"/>
      <c r="I60" s="921"/>
      <c r="J60" s="1062"/>
      <c r="K60" s="1062"/>
      <c r="L60" s="1050"/>
      <c r="M60" s="1050"/>
      <c r="N60" s="983"/>
      <c r="O60" s="983"/>
      <c r="P60" s="1033">
        <v>43</v>
      </c>
    </row>
    <row r="61" spans="1:16">
      <c r="A61" s="1033">
        <v>44</v>
      </c>
      <c r="B61" s="982"/>
      <c r="C61" s="983"/>
      <c r="D61" s="983"/>
      <c r="E61" s="983"/>
      <c r="F61" s="983"/>
      <c r="G61" s="1050"/>
      <c r="H61" s="1050"/>
      <c r="I61" s="921"/>
      <c r="J61" s="1062"/>
      <c r="K61" s="1062"/>
      <c r="L61" s="1050"/>
      <c r="M61" s="1050"/>
      <c r="N61" s="983"/>
      <c r="O61" s="983"/>
      <c r="P61" s="1033">
        <v>44</v>
      </c>
    </row>
    <row r="62" spans="1:16">
      <c r="A62" s="1033">
        <v>45</v>
      </c>
      <c r="B62" s="982"/>
      <c r="C62" s="983"/>
      <c r="D62" s="983"/>
      <c r="E62" s="983"/>
      <c r="F62" s="983"/>
      <c r="G62" s="1050"/>
      <c r="H62" s="1050"/>
      <c r="I62" s="921"/>
      <c r="J62" s="1062"/>
      <c r="K62" s="1062"/>
      <c r="L62" s="1050"/>
      <c r="M62" s="1050"/>
      <c r="N62" s="983"/>
      <c r="O62" s="983"/>
      <c r="P62" s="1033">
        <v>45</v>
      </c>
    </row>
    <row r="63" spans="1:16" ht="15.75" thickBot="1">
      <c r="A63" s="1051">
        <v>46</v>
      </c>
      <c r="B63" s="999"/>
      <c r="C63" s="1044"/>
      <c r="D63" s="1000"/>
      <c r="E63" s="1000"/>
      <c r="F63" s="1000"/>
      <c r="G63" s="1063"/>
      <c r="H63" s="1063"/>
      <c r="I63" s="921"/>
      <c r="J63" s="1064"/>
      <c r="K63" s="1064"/>
      <c r="L63" s="1289"/>
      <c r="M63" s="1063"/>
      <c r="N63" s="1000"/>
      <c r="O63" s="1000"/>
      <c r="P63" s="1051">
        <v>46</v>
      </c>
    </row>
    <row r="64" spans="1:16">
      <c r="A64" s="1069"/>
      <c r="B64" s="1069"/>
      <c r="C64" s="1072"/>
      <c r="D64" s="1069"/>
      <c r="E64" s="1069"/>
      <c r="F64" s="1069"/>
      <c r="G64" s="1069"/>
      <c r="H64" s="1069"/>
      <c r="I64" s="921"/>
      <c r="J64" s="1069"/>
      <c r="K64" s="1069"/>
      <c r="L64" s="1072"/>
      <c r="M64" s="1069"/>
      <c r="N64" s="1069"/>
      <c r="O64" s="1069"/>
      <c r="P64" s="1069"/>
    </row>
    <row r="65" spans="1:16">
      <c r="A65" s="1500" t="s">
        <v>4675</v>
      </c>
      <c r="B65" s="2519"/>
      <c r="C65" s="2519"/>
      <c r="D65" s="921"/>
      <c r="E65" s="921"/>
      <c r="F65" s="921"/>
      <c r="G65" s="921"/>
      <c r="H65" s="921"/>
      <c r="I65" s="921"/>
      <c r="J65" s="1500" t="s">
        <v>4675</v>
      </c>
      <c r="K65" s="2519"/>
      <c r="L65" s="2519"/>
      <c r="M65" s="921"/>
      <c r="N65" s="921"/>
      <c r="O65" s="921"/>
      <c r="P65" s="977" t="s">
        <v>2975</v>
      </c>
    </row>
    <row r="66" spans="1:16">
      <c r="A66" s="922" t="s">
        <v>2976</v>
      </c>
      <c r="B66" s="922"/>
      <c r="C66" s="922"/>
      <c r="D66" s="922"/>
      <c r="E66" s="922"/>
      <c r="F66" s="922"/>
      <c r="G66" s="922"/>
      <c r="H66" s="922"/>
      <c r="I66" s="921"/>
      <c r="J66" s="922" t="s">
        <v>2977</v>
      </c>
      <c r="K66" s="922"/>
      <c r="L66" s="922"/>
      <c r="M66" s="922"/>
      <c r="N66" s="922"/>
      <c r="O66" s="922"/>
      <c r="P66" s="922"/>
    </row>
    <row r="68" spans="1:16" ht="15.75">
      <c r="A68" s="71" t="s">
        <v>419</v>
      </c>
      <c r="B68" s="922"/>
      <c r="C68" s="922"/>
      <c r="D68" s="922"/>
      <c r="E68" s="922"/>
      <c r="F68" s="922"/>
      <c r="G68" s="922"/>
      <c r="H68" s="922"/>
    </row>
    <row r="70" spans="1:16" ht="16.5" thickBot="1">
      <c r="A70" s="989" t="str">
        <f>'Data Sheet'!$C$25</f>
        <v xml:space="preserve">New York State Electric &amp; Gas Corporation </v>
      </c>
      <c r="B70" s="921"/>
      <c r="C70" s="921"/>
      <c r="D70" s="1070"/>
      <c r="E70" s="1070"/>
      <c r="F70" s="966"/>
      <c r="G70" s="1052" t="str">
        <f>'Data Sheet'!$C$40</f>
        <v xml:space="preserve"> </v>
      </c>
      <c r="H70" s="921" t="str">
        <f>'Data Sheet'!$C$38</f>
        <v>12/31/2017</v>
      </c>
      <c r="I70" s="921"/>
      <c r="J70" s="989" t="str">
        <f>'Data Sheet'!$C$25</f>
        <v xml:space="preserve">New York State Electric &amp; Gas Corporation </v>
      </c>
      <c r="K70" s="921"/>
      <c r="L70" s="1070"/>
      <c r="M70" s="1070"/>
      <c r="N70" s="1052" t="str">
        <f>'Data Sheet'!$C$40</f>
        <v xml:space="preserve"> </v>
      </c>
      <c r="O70" s="921" t="str">
        <f>'Data Sheet'!$C$38</f>
        <v>12/31/2017</v>
      </c>
      <c r="P70" s="922"/>
    </row>
    <row r="71" spans="1:16">
      <c r="A71" s="923"/>
      <c r="B71" s="924"/>
      <c r="C71" s="924"/>
      <c r="D71" s="924"/>
      <c r="E71" s="924"/>
      <c r="F71" s="924"/>
      <c r="G71" s="924"/>
      <c r="H71" s="979"/>
      <c r="I71" s="921"/>
      <c r="J71" s="923"/>
      <c r="K71" s="924"/>
      <c r="L71" s="924"/>
      <c r="M71" s="924"/>
      <c r="N71" s="924"/>
      <c r="O71" s="924"/>
      <c r="P71" s="1014"/>
    </row>
    <row r="72" spans="1:16" ht="15.75">
      <c r="A72" s="68" t="s">
        <v>3349</v>
      </c>
      <c r="B72" s="71"/>
      <c r="C72" s="71"/>
      <c r="D72" s="922"/>
      <c r="E72" s="922"/>
      <c r="F72" s="922"/>
      <c r="G72" s="922"/>
      <c r="H72" s="981"/>
      <c r="I72" s="921"/>
      <c r="J72" s="68" t="s">
        <v>3350</v>
      </c>
      <c r="K72" s="71"/>
      <c r="L72" s="71"/>
      <c r="M72" s="922"/>
      <c r="N72" s="922"/>
      <c r="O72" s="922"/>
      <c r="P72" s="981"/>
    </row>
    <row r="73" spans="1:16" ht="16.5" thickBot="1">
      <c r="A73" s="579"/>
      <c r="B73" s="580"/>
      <c r="C73" s="580"/>
      <c r="D73" s="1035"/>
      <c r="E73" s="1035"/>
      <c r="F73" s="1035"/>
      <c r="G73" s="1035"/>
      <c r="H73" s="1000"/>
      <c r="I73" s="921"/>
      <c r="J73" s="579"/>
      <c r="K73" s="580"/>
      <c r="L73" s="580"/>
      <c r="M73" s="1035"/>
      <c r="N73" s="1035"/>
      <c r="O73" s="1035"/>
      <c r="P73" s="1000"/>
    </row>
    <row r="74" spans="1:16">
      <c r="A74" s="982" t="s">
        <v>3351</v>
      </c>
      <c r="B74" s="921"/>
      <c r="C74" s="921"/>
      <c r="D74" s="921"/>
      <c r="E74" s="921" t="s">
        <v>3352</v>
      </c>
      <c r="F74" s="921"/>
      <c r="G74" s="921"/>
      <c r="H74" s="983"/>
      <c r="I74" s="921"/>
      <c r="J74" s="982" t="s">
        <v>3353</v>
      </c>
      <c r="K74" s="921"/>
      <c r="L74" s="921"/>
      <c r="M74" s="921" t="s">
        <v>3354</v>
      </c>
      <c r="N74" s="921"/>
      <c r="O74" s="921"/>
      <c r="P74" s="983"/>
    </row>
    <row r="75" spans="1:16">
      <c r="A75" s="982" t="s">
        <v>3355</v>
      </c>
      <c r="B75" s="921"/>
      <c r="C75" s="921"/>
      <c r="D75" s="921"/>
      <c r="E75" s="921" t="s">
        <v>3356</v>
      </c>
      <c r="F75" s="921"/>
      <c r="G75" s="921"/>
      <c r="H75" s="983"/>
      <c r="I75" s="921"/>
      <c r="J75" s="982" t="s">
        <v>3357</v>
      </c>
      <c r="K75" s="921"/>
      <c r="L75" s="921"/>
      <c r="M75" s="921" t="s">
        <v>3358</v>
      </c>
      <c r="N75" s="921"/>
      <c r="O75" s="921"/>
      <c r="P75" s="983"/>
    </row>
    <row r="76" spans="1:16">
      <c r="A76" s="982" t="s">
        <v>3359</v>
      </c>
      <c r="B76" s="921"/>
      <c r="C76" s="921"/>
      <c r="D76" s="921"/>
      <c r="E76" s="921" t="s">
        <v>3360</v>
      </c>
      <c r="F76" s="921"/>
      <c r="G76" s="921"/>
      <c r="H76" s="983"/>
      <c r="I76" s="921"/>
      <c r="J76" s="982" t="s">
        <v>3361</v>
      </c>
      <c r="K76" s="921"/>
      <c r="L76" s="921"/>
      <c r="M76" s="921" t="s">
        <v>3362</v>
      </c>
      <c r="N76" s="921"/>
      <c r="O76" s="921"/>
      <c r="P76" s="983"/>
    </row>
    <row r="77" spans="1:16">
      <c r="A77" s="982" t="s">
        <v>3363</v>
      </c>
      <c r="B77" s="921"/>
      <c r="C77" s="921"/>
      <c r="D77" s="921"/>
      <c r="E77" s="921" t="s">
        <v>3364</v>
      </c>
      <c r="F77" s="921"/>
      <c r="G77" s="921"/>
      <c r="H77" s="983"/>
      <c r="I77" s="921"/>
      <c r="J77" s="982" t="s">
        <v>3365</v>
      </c>
      <c r="K77" s="921"/>
      <c r="L77" s="921"/>
      <c r="M77" s="921" t="s">
        <v>3366</v>
      </c>
      <c r="N77" s="921"/>
      <c r="O77" s="921"/>
      <c r="P77" s="983"/>
    </row>
    <row r="78" spans="1:16">
      <c r="A78" s="982"/>
      <c r="B78" s="921"/>
      <c r="C78" s="921"/>
      <c r="D78" s="921"/>
      <c r="E78" s="921"/>
      <c r="F78" s="921"/>
      <c r="G78" s="921"/>
      <c r="H78" s="983"/>
      <c r="I78" s="921"/>
      <c r="J78" s="982" t="s">
        <v>3367</v>
      </c>
      <c r="K78" s="921"/>
      <c r="L78" s="921"/>
      <c r="M78" s="921" t="s">
        <v>3368</v>
      </c>
      <c r="N78" s="921"/>
      <c r="O78" s="921"/>
      <c r="P78" s="983"/>
    </row>
    <row r="79" spans="1:16" ht="15.75" thickBot="1">
      <c r="A79" s="982"/>
      <c r="B79" s="921"/>
      <c r="C79" s="921"/>
      <c r="D79" s="921"/>
      <c r="E79" s="921"/>
      <c r="F79" s="921"/>
      <c r="G79" s="921"/>
      <c r="H79" s="983"/>
      <c r="I79" s="921"/>
      <c r="J79" s="982"/>
      <c r="K79" s="921"/>
      <c r="L79" s="921"/>
      <c r="M79" s="921"/>
      <c r="N79" s="921"/>
      <c r="O79" s="921"/>
      <c r="P79" s="983"/>
    </row>
    <row r="80" spans="1:16" ht="15.75" thickBot="1">
      <c r="A80" s="1040"/>
      <c r="B80" s="1039"/>
      <c r="C80" s="1014"/>
      <c r="D80" s="1014"/>
      <c r="E80" s="1038" t="s">
        <v>3369</v>
      </c>
      <c r="F80" s="1038" t="s">
        <v>3370</v>
      </c>
      <c r="G80" s="1014" t="s">
        <v>3370</v>
      </c>
      <c r="H80" s="979"/>
      <c r="I80" s="921"/>
      <c r="J80" s="1502" t="s">
        <v>4212</v>
      </c>
      <c r="K80" s="1038"/>
      <c r="L80" s="1037" t="s">
        <v>2869</v>
      </c>
      <c r="M80" s="1036"/>
      <c r="N80" s="1038"/>
      <c r="O80" s="1038"/>
      <c r="P80" s="979"/>
    </row>
    <row r="81" spans="1:16">
      <c r="A81" s="1041"/>
      <c r="B81" s="1032"/>
      <c r="C81" s="934"/>
      <c r="D81" s="934" t="s">
        <v>2336</v>
      </c>
      <c r="E81" s="934" t="s">
        <v>3372</v>
      </c>
      <c r="F81" s="934" t="s">
        <v>3373</v>
      </c>
      <c r="G81" s="934" t="s">
        <v>3374</v>
      </c>
      <c r="H81" s="934"/>
      <c r="I81" s="921"/>
      <c r="J81" s="2784" t="s">
        <v>4213</v>
      </c>
      <c r="K81" s="1041"/>
      <c r="L81" s="934"/>
      <c r="M81" s="934"/>
      <c r="N81" s="934" t="s">
        <v>3375</v>
      </c>
      <c r="O81" s="934" t="s">
        <v>3376</v>
      </c>
      <c r="P81" s="934"/>
    </row>
    <row r="82" spans="1:16">
      <c r="A82" s="1041" t="s">
        <v>1728</v>
      </c>
      <c r="B82" s="980" t="s">
        <v>3377</v>
      </c>
      <c r="C82" s="981"/>
      <c r="D82" s="934" t="s">
        <v>3378</v>
      </c>
      <c r="E82" s="934" t="s">
        <v>3379</v>
      </c>
      <c r="F82" s="934" t="s">
        <v>1963</v>
      </c>
      <c r="G82" s="934" t="s">
        <v>2961</v>
      </c>
      <c r="H82" s="934" t="s">
        <v>2962</v>
      </c>
      <c r="I82" s="921"/>
      <c r="J82" s="2784" t="s">
        <v>4641</v>
      </c>
      <c r="K82" s="1041" t="s">
        <v>3631</v>
      </c>
      <c r="L82" s="934"/>
      <c r="M82" s="934"/>
      <c r="N82" s="934" t="s">
        <v>530</v>
      </c>
      <c r="O82" s="934" t="s">
        <v>2963</v>
      </c>
      <c r="P82" s="1041" t="s">
        <v>1728</v>
      </c>
    </row>
    <row r="83" spans="1:16">
      <c r="A83" s="1041" t="s">
        <v>1731</v>
      </c>
      <c r="B83" s="980"/>
      <c r="C83" s="981"/>
      <c r="D83" s="934" t="s">
        <v>2964</v>
      </c>
      <c r="E83" s="934" t="s">
        <v>2965</v>
      </c>
      <c r="F83" s="934" t="s">
        <v>2966</v>
      </c>
      <c r="G83" s="934" t="s">
        <v>3371</v>
      </c>
      <c r="H83" s="934"/>
      <c r="I83" s="921"/>
      <c r="J83" s="1041" t="s">
        <v>2967</v>
      </c>
      <c r="K83" s="1041" t="s">
        <v>2968</v>
      </c>
      <c r="L83" s="934" t="s">
        <v>2512</v>
      </c>
      <c r="M83" s="934" t="s">
        <v>3623</v>
      </c>
      <c r="N83" s="934" t="s">
        <v>2512</v>
      </c>
      <c r="O83" s="934" t="s">
        <v>2969</v>
      </c>
      <c r="P83" s="1041" t="s">
        <v>1731</v>
      </c>
    </row>
    <row r="84" spans="1:16">
      <c r="A84" s="1041"/>
      <c r="B84" s="980"/>
      <c r="C84" s="981"/>
      <c r="D84" s="934"/>
      <c r="E84" s="934" t="s">
        <v>2970</v>
      </c>
      <c r="F84" s="934" t="s">
        <v>2971</v>
      </c>
      <c r="G84" s="934" t="s">
        <v>2972</v>
      </c>
      <c r="H84" s="934"/>
      <c r="I84" s="921"/>
      <c r="J84" s="1041" t="s">
        <v>2973</v>
      </c>
      <c r="K84" s="1041"/>
      <c r="L84" s="934"/>
      <c r="M84" s="934"/>
      <c r="N84" s="934"/>
      <c r="O84" s="934" t="s">
        <v>2974</v>
      </c>
      <c r="P84" s="1041"/>
    </row>
    <row r="85" spans="1:16" ht="15.75" thickBot="1">
      <c r="A85" s="1043"/>
      <c r="B85" s="1035" t="s">
        <v>3021</v>
      </c>
      <c r="C85" s="1045"/>
      <c r="D85" s="1044" t="s">
        <v>3022</v>
      </c>
      <c r="E85" s="1044" t="s">
        <v>3023</v>
      </c>
      <c r="F85" s="1044" t="s">
        <v>3024</v>
      </c>
      <c r="G85" s="1044" t="s">
        <v>2346</v>
      </c>
      <c r="H85" s="1044" t="s">
        <v>2347</v>
      </c>
      <c r="I85" s="921"/>
      <c r="J85" s="1043" t="s">
        <v>2348</v>
      </c>
      <c r="K85" s="1044" t="s">
        <v>2349</v>
      </c>
      <c r="L85" s="1044" t="s">
        <v>2350</v>
      </c>
      <c r="M85" s="1044" t="s">
        <v>2351</v>
      </c>
      <c r="N85" s="1044" t="s">
        <v>2352</v>
      </c>
      <c r="O85" s="1044" t="s">
        <v>2353</v>
      </c>
      <c r="P85" s="1043"/>
    </row>
    <row r="86" spans="1:16">
      <c r="A86" s="1033">
        <v>1</v>
      </c>
      <c r="B86" s="1048"/>
      <c r="C86" s="983"/>
      <c r="D86" s="983"/>
      <c r="E86" s="983"/>
      <c r="F86" s="983"/>
      <c r="G86" s="1050"/>
      <c r="H86" s="1050"/>
      <c r="I86" s="921"/>
      <c r="J86" s="1062"/>
      <c r="K86" s="1288"/>
      <c r="L86" s="1050"/>
      <c r="M86" s="1050"/>
      <c r="N86" s="983"/>
      <c r="O86" s="983"/>
      <c r="P86" s="1033">
        <v>1</v>
      </c>
    </row>
    <row r="87" spans="1:16">
      <c r="A87" s="1033">
        <v>2</v>
      </c>
      <c r="B87" s="1048"/>
      <c r="C87" s="983"/>
      <c r="D87" s="983"/>
      <c r="E87" s="983"/>
      <c r="F87" s="983"/>
      <c r="G87" s="1050"/>
      <c r="H87" s="1050"/>
      <c r="I87" s="921"/>
      <c r="J87" s="1062"/>
      <c r="K87" s="1288"/>
      <c r="L87" s="1050"/>
      <c r="M87" s="1050"/>
      <c r="N87" s="983"/>
      <c r="O87" s="983"/>
      <c r="P87" s="1033">
        <v>2</v>
      </c>
    </row>
    <row r="88" spans="1:16">
      <c r="A88" s="1033">
        <v>3</v>
      </c>
      <c r="B88" s="1048"/>
      <c r="C88" s="983"/>
      <c r="D88" s="983"/>
      <c r="E88" s="983"/>
      <c r="F88" s="983"/>
      <c r="G88" s="1050"/>
      <c r="H88" s="1050"/>
      <c r="I88" s="921"/>
      <c r="J88" s="1062"/>
      <c r="K88" s="1288"/>
      <c r="L88" s="1050"/>
      <c r="M88" s="1050"/>
      <c r="N88" s="983"/>
      <c r="O88" s="983"/>
      <c r="P88" s="1033">
        <v>3</v>
      </c>
    </row>
    <row r="89" spans="1:16">
      <c r="A89" s="1033">
        <v>4</v>
      </c>
      <c r="B89" s="1048"/>
      <c r="C89" s="983"/>
      <c r="D89" s="983"/>
      <c r="E89" s="983"/>
      <c r="F89" s="983"/>
      <c r="G89" s="1050"/>
      <c r="H89" s="1050"/>
      <c r="I89" s="921"/>
      <c r="J89" s="1062"/>
      <c r="K89" s="1288"/>
      <c r="L89" s="1050"/>
      <c r="M89" s="1050"/>
      <c r="N89" s="983"/>
      <c r="O89" s="983"/>
      <c r="P89" s="1033">
        <v>4</v>
      </c>
    </row>
    <row r="90" spans="1:16">
      <c r="A90" s="1033">
        <v>5</v>
      </c>
      <c r="B90" s="1048"/>
      <c r="C90" s="983"/>
      <c r="D90" s="983"/>
      <c r="E90" s="983"/>
      <c r="F90" s="983"/>
      <c r="G90" s="1050"/>
      <c r="H90" s="1050"/>
      <c r="I90" s="921"/>
      <c r="J90" s="1062"/>
      <c r="K90" s="1288"/>
      <c r="L90" s="1050"/>
      <c r="M90" s="1050"/>
      <c r="N90" s="983"/>
      <c r="O90" s="983"/>
      <c r="P90" s="1033">
        <v>5</v>
      </c>
    </row>
    <row r="91" spans="1:16">
      <c r="A91" s="1033">
        <v>6</v>
      </c>
      <c r="B91" s="1048"/>
      <c r="C91" s="983"/>
      <c r="D91" s="983"/>
      <c r="E91" s="983"/>
      <c r="F91" s="983"/>
      <c r="G91" s="1050"/>
      <c r="H91" s="1050"/>
      <c r="I91" s="921"/>
      <c r="J91" s="1062"/>
      <c r="K91" s="1288"/>
      <c r="L91" s="1050"/>
      <c r="M91" s="1050"/>
      <c r="N91" s="983"/>
      <c r="O91" s="983"/>
      <c r="P91" s="1033">
        <v>6</v>
      </c>
    </row>
    <row r="92" spans="1:16">
      <c r="A92" s="1033">
        <v>7</v>
      </c>
      <c r="B92" s="1048"/>
      <c r="C92" s="983"/>
      <c r="D92" s="983"/>
      <c r="E92" s="983"/>
      <c r="F92" s="983"/>
      <c r="G92" s="1050"/>
      <c r="H92" s="1050"/>
      <c r="I92" s="921"/>
      <c r="J92" s="1062"/>
      <c r="K92" s="1288"/>
      <c r="L92" s="1050"/>
      <c r="M92" s="1050"/>
      <c r="N92" s="983"/>
      <c r="O92" s="983"/>
      <c r="P92" s="1033">
        <v>7</v>
      </c>
    </row>
    <row r="93" spans="1:16">
      <c r="A93" s="1033">
        <v>8</v>
      </c>
      <c r="B93" s="1048"/>
      <c r="C93" s="983"/>
      <c r="D93" s="983"/>
      <c r="E93" s="983"/>
      <c r="F93" s="983"/>
      <c r="G93" s="1050"/>
      <c r="H93" s="1050"/>
      <c r="I93" s="921"/>
      <c r="J93" s="1062"/>
      <c r="K93" s="1288"/>
      <c r="L93" s="1050"/>
      <c r="M93" s="1050"/>
      <c r="N93" s="983"/>
      <c r="O93" s="983"/>
      <c r="P93" s="1033">
        <v>8</v>
      </c>
    </row>
    <row r="94" spans="1:16">
      <c r="A94" s="1033">
        <v>9</v>
      </c>
      <c r="B94" s="1048"/>
      <c r="C94" s="983"/>
      <c r="D94" s="983"/>
      <c r="E94" s="983"/>
      <c r="F94" s="983"/>
      <c r="G94" s="1050"/>
      <c r="H94" s="1050"/>
      <c r="I94" s="921"/>
      <c r="J94" s="1062"/>
      <c r="K94" s="1288"/>
      <c r="L94" s="1050"/>
      <c r="M94" s="1050"/>
      <c r="N94" s="983"/>
      <c r="O94" s="983"/>
      <c r="P94" s="1033">
        <v>9</v>
      </c>
    </row>
    <row r="95" spans="1:16">
      <c r="A95" s="1033">
        <v>10</v>
      </c>
      <c r="B95" s="1048"/>
      <c r="C95" s="983"/>
      <c r="D95" s="983"/>
      <c r="E95" s="983"/>
      <c r="F95" s="983"/>
      <c r="G95" s="1050"/>
      <c r="H95" s="1050"/>
      <c r="I95" s="921"/>
      <c r="J95" s="1062"/>
      <c r="K95" s="1288"/>
      <c r="L95" s="1050"/>
      <c r="M95" s="1050"/>
      <c r="N95" s="983"/>
      <c r="O95" s="983"/>
      <c r="P95" s="1033">
        <v>10</v>
      </c>
    </row>
    <row r="96" spans="1:16">
      <c r="A96" s="1033">
        <v>11</v>
      </c>
      <c r="B96" s="1048"/>
      <c r="C96" s="983"/>
      <c r="D96" s="983"/>
      <c r="E96" s="983"/>
      <c r="F96" s="983"/>
      <c r="G96" s="1050"/>
      <c r="H96" s="1050"/>
      <c r="I96" s="921"/>
      <c r="J96" s="1062"/>
      <c r="K96" s="1288"/>
      <c r="L96" s="1050"/>
      <c r="M96" s="1050"/>
      <c r="N96" s="983"/>
      <c r="O96" s="983"/>
      <c r="P96" s="1033">
        <v>11</v>
      </c>
    </row>
    <row r="97" spans="1:16">
      <c r="A97" s="1033">
        <v>12</v>
      </c>
      <c r="B97" s="982"/>
      <c r="C97" s="983"/>
      <c r="D97" s="983"/>
      <c r="E97" s="983"/>
      <c r="F97" s="983"/>
      <c r="G97" s="1050"/>
      <c r="H97" s="1050"/>
      <c r="I97" s="921"/>
      <c r="J97" s="1062"/>
      <c r="K97" s="1062"/>
      <c r="L97" s="1050"/>
      <c r="M97" s="1050"/>
      <c r="N97" s="983"/>
      <c r="O97" s="983"/>
      <c r="P97" s="1033">
        <v>12</v>
      </c>
    </row>
    <row r="98" spans="1:16">
      <c r="A98" s="1033">
        <v>13</v>
      </c>
      <c r="B98" s="982"/>
      <c r="C98" s="983"/>
      <c r="D98" s="983"/>
      <c r="E98" s="983"/>
      <c r="F98" s="983"/>
      <c r="G98" s="1050"/>
      <c r="H98" s="1050"/>
      <c r="I98" s="921"/>
      <c r="J98" s="1062"/>
      <c r="K98" s="1062"/>
      <c r="L98" s="1050"/>
      <c r="M98" s="1050"/>
      <c r="N98" s="983"/>
      <c r="O98" s="983"/>
      <c r="P98" s="1033">
        <v>13</v>
      </c>
    </row>
    <row r="99" spans="1:16">
      <c r="A99" s="1033">
        <v>14</v>
      </c>
      <c r="B99" s="982"/>
      <c r="C99" s="983"/>
      <c r="D99" s="983"/>
      <c r="E99" s="983"/>
      <c r="F99" s="983"/>
      <c r="G99" s="1050"/>
      <c r="H99" s="1050"/>
      <c r="I99" s="921"/>
      <c r="J99" s="1062"/>
      <c r="K99" s="1062"/>
      <c r="L99" s="1050"/>
      <c r="M99" s="1050"/>
      <c r="N99" s="983"/>
      <c r="O99" s="983"/>
      <c r="P99" s="1033">
        <v>14</v>
      </c>
    </row>
    <row r="100" spans="1:16">
      <c r="A100" s="1033">
        <v>15</v>
      </c>
      <c r="B100" s="982"/>
      <c r="C100" s="983"/>
      <c r="D100" s="983"/>
      <c r="E100" s="983"/>
      <c r="F100" s="983"/>
      <c r="G100" s="1050"/>
      <c r="H100" s="1050"/>
      <c r="I100" s="921"/>
      <c r="J100" s="1062"/>
      <c r="K100" s="1062"/>
      <c r="L100" s="1050"/>
      <c r="M100" s="1050"/>
      <c r="N100" s="983"/>
      <c r="O100" s="983"/>
      <c r="P100" s="1033">
        <v>15</v>
      </c>
    </row>
    <row r="101" spans="1:16">
      <c r="A101" s="1033">
        <v>16</v>
      </c>
      <c r="B101" s="982"/>
      <c r="C101" s="983"/>
      <c r="D101" s="983"/>
      <c r="E101" s="983"/>
      <c r="F101" s="983"/>
      <c r="G101" s="1050"/>
      <c r="H101" s="1050"/>
      <c r="I101" s="921"/>
      <c r="J101" s="1062"/>
      <c r="K101" s="1062"/>
      <c r="L101" s="1050"/>
      <c r="M101" s="1050"/>
      <c r="N101" s="983"/>
      <c r="O101" s="983"/>
      <c r="P101" s="1033">
        <v>16</v>
      </c>
    </row>
    <row r="102" spans="1:16">
      <c r="A102" s="1033">
        <v>17</v>
      </c>
      <c r="B102" s="982"/>
      <c r="C102" s="983"/>
      <c r="D102" s="983"/>
      <c r="E102" s="983"/>
      <c r="F102" s="983"/>
      <c r="G102" s="1050"/>
      <c r="H102" s="1050"/>
      <c r="I102" s="921"/>
      <c r="J102" s="1062"/>
      <c r="K102" s="1062"/>
      <c r="L102" s="1050"/>
      <c r="M102" s="1050"/>
      <c r="N102" s="983"/>
      <c r="O102" s="983"/>
      <c r="P102" s="1033">
        <v>17</v>
      </c>
    </row>
    <row r="103" spans="1:16">
      <c r="A103" s="1033">
        <v>18</v>
      </c>
      <c r="B103" s="982"/>
      <c r="C103" s="983"/>
      <c r="D103" s="983"/>
      <c r="E103" s="983"/>
      <c r="F103" s="983"/>
      <c r="G103" s="1050"/>
      <c r="H103" s="1050"/>
      <c r="I103" s="921"/>
      <c r="J103" s="1062"/>
      <c r="K103" s="1062"/>
      <c r="L103" s="1050"/>
      <c r="M103" s="1050"/>
      <c r="N103" s="983"/>
      <c r="O103" s="983"/>
      <c r="P103" s="1033">
        <v>18</v>
      </c>
    </row>
    <row r="104" spans="1:16">
      <c r="A104" s="1033">
        <v>19</v>
      </c>
      <c r="B104" s="982"/>
      <c r="C104" s="983"/>
      <c r="D104" s="983"/>
      <c r="E104" s="983"/>
      <c r="F104" s="983"/>
      <c r="G104" s="1050"/>
      <c r="H104" s="1050"/>
      <c r="I104" s="921"/>
      <c r="J104" s="1062"/>
      <c r="K104" s="1062"/>
      <c r="L104" s="1050"/>
      <c r="M104" s="1050"/>
      <c r="N104" s="983"/>
      <c r="O104" s="983"/>
      <c r="P104" s="1033">
        <v>19</v>
      </c>
    </row>
    <row r="105" spans="1:16">
      <c r="A105" s="1033">
        <v>20</v>
      </c>
      <c r="B105" s="982"/>
      <c r="C105" s="983"/>
      <c r="D105" s="983"/>
      <c r="E105" s="983"/>
      <c r="F105" s="983"/>
      <c r="G105" s="1050"/>
      <c r="H105" s="1050"/>
      <c r="I105" s="921"/>
      <c r="J105" s="1062"/>
      <c r="K105" s="1062"/>
      <c r="L105" s="1050"/>
      <c r="M105" s="1050"/>
      <c r="N105" s="983"/>
      <c r="O105" s="983"/>
      <c r="P105" s="1033">
        <v>20</v>
      </c>
    </row>
    <row r="106" spans="1:16">
      <c r="A106" s="1033">
        <v>21</v>
      </c>
      <c r="B106" s="982"/>
      <c r="C106" s="983"/>
      <c r="D106" s="983"/>
      <c r="E106" s="983"/>
      <c r="F106" s="983"/>
      <c r="G106" s="1050"/>
      <c r="H106" s="1050"/>
      <c r="I106" s="921"/>
      <c r="J106" s="1062"/>
      <c r="K106" s="1062"/>
      <c r="L106" s="1050"/>
      <c r="M106" s="1050"/>
      <c r="N106" s="983"/>
      <c r="O106" s="983"/>
      <c r="P106" s="1033">
        <v>21</v>
      </c>
    </row>
    <row r="107" spans="1:16">
      <c r="A107" s="1033">
        <v>22</v>
      </c>
      <c r="B107" s="982"/>
      <c r="C107" s="983"/>
      <c r="D107" s="983"/>
      <c r="E107" s="983"/>
      <c r="F107" s="983"/>
      <c r="G107" s="1050"/>
      <c r="H107" s="1050"/>
      <c r="I107" s="921"/>
      <c r="J107" s="1062"/>
      <c r="K107" s="1062"/>
      <c r="L107" s="1050"/>
      <c r="M107" s="1050"/>
      <c r="N107" s="983"/>
      <c r="O107" s="983"/>
      <c r="P107" s="1033">
        <v>22</v>
      </c>
    </row>
    <row r="108" spans="1:16">
      <c r="A108" s="1033">
        <v>23</v>
      </c>
      <c r="B108" s="982"/>
      <c r="C108" s="983"/>
      <c r="D108" s="983"/>
      <c r="E108" s="983"/>
      <c r="F108" s="983"/>
      <c r="G108" s="1050"/>
      <c r="H108" s="1050"/>
      <c r="I108" s="921"/>
      <c r="J108" s="1062"/>
      <c r="K108" s="1062"/>
      <c r="L108" s="1050"/>
      <c r="M108" s="1050"/>
      <c r="N108" s="983"/>
      <c r="O108" s="983"/>
      <c r="P108" s="1033">
        <v>23</v>
      </c>
    </row>
    <row r="109" spans="1:16">
      <c r="A109" s="1033">
        <v>24</v>
      </c>
      <c r="B109" s="982"/>
      <c r="C109" s="983"/>
      <c r="D109" s="983"/>
      <c r="E109" s="983"/>
      <c r="F109" s="983"/>
      <c r="G109" s="1050"/>
      <c r="H109" s="1050"/>
      <c r="I109" s="921"/>
      <c r="J109" s="1062"/>
      <c r="K109" s="1062"/>
      <c r="L109" s="1050"/>
      <c r="M109" s="1050"/>
      <c r="N109" s="983"/>
      <c r="O109" s="983"/>
      <c r="P109" s="1033">
        <v>24</v>
      </c>
    </row>
    <row r="110" spans="1:16">
      <c r="A110" s="1033">
        <v>25</v>
      </c>
      <c r="B110" s="982"/>
      <c r="C110" s="983"/>
      <c r="D110" s="983"/>
      <c r="E110" s="983"/>
      <c r="F110" s="983"/>
      <c r="G110" s="1050"/>
      <c r="H110" s="1050"/>
      <c r="I110" s="921"/>
      <c r="J110" s="1062"/>
      <c r="K110" s="1062"/>
      <c r="L110" s="1050"/>
      <c r="M110" s="1050"/>
      <c r="N110" s="983"/>
      <c r="O110" s="983"/>
      <c r="P110" s="1033">
        <v>25</v>
      </c>
    </row>
    <row r="111" spans="1:16">
      <c r="A111" s="1033">
        <v>26</v>
      </c>
      <c r="B111" s="982"/>
      <c r="C111" s="983"/>
      <c r="D111" s="983"/>
      <c r="E111" s="983"/>
      <c r="F111" s="983"/>
      <c r="G111" s="1050"/>
      <c r="H111" s="1050"/>
      <c r="I111" s="921"/>
      <c r="J111" s="1062"/>
      <c r="K111" s="1062"/>
      <c r="L111" s="1050"/>
      <c r="M111" s="1050"/>
      <c r="N111" s="983"/>
      <c r="O111" s="983"/>
      <c r="P111" s="1033">
        <v>26</v>
      </c>
    </row>
    <row r="112" spans="1:16">
      <c r="A112" s="1033">
        <v>27</v>
      </c>
      <c r="B112" s="982"/>
      <c r="C112" s="983"/>
      <c r="D112" s="983"/>
      <c r="E112" s="983"/>
      <c r="F112" s="983"/>
      <c r="G112" s="1050"/>
      <c r="H112" s="1050"/>
      <c r="I112" s="921"/>
      <c r="J112" s="1062"/>
      <c r="K112" s="1062"/>
      <c r="L112" s="1050"/>
      <c r="M112" s="1050"/>
      <c r="N112" s="983"/>
      <c r="O112" s="983"/>
      <c r="P112" s="1033">
        <v>27</v>
      </c>
    </row>
    <row r="113" spans="1:16">
      <c r="A113" s="1033">
        <v>28</v>
      </c>
      <c r="B113" s="982"/>
      <c r="C113" s="983"/>
      <c r="D113" s="983"/>
      <c r="E113" s="983"/>
      <c r="F113" s="983"/>
      <c r="G113" s="1050"/>
      <c r="H113" s="1050"/>
      <c r="I113" s="921"/>
      <c r="J113" s="1062"/>
      <c r="K113" s="1062"/>
      <c r="L113" s="1050"/>
      <c r="M113" s="1050"/>
      <c r="N113" s="983"/>
      <c r="O113" s="983"/>
      <c r="P113" s="1033">
        <v>28</v>
      </c>
    </row>
    <row r="114" spans="1:16">
      <c r="A114" s="1033">
        <v>29</v>
      </c>
      <c r="B114" s="982"/>
      <c r="C114" s="983"/>
      <c r="D114" s="983"/>
      <c r="E114" s="983"/>
      <c r="F114" s="983"/>
      <c r="G114" s="1050"/>
      <c r="H114" s="1050"/>
      <c r="I114" s="921"/>
      <c r="J114" s="1062"/>
      <c r="K114" s="1062"/>
      <c r="L114" s="1050"/>
      <c r="M114" s="1050"/>
      <c r="N114" s="983"/>
      <c r="O114" s="983"/>
      <c r="P114" s="1033">
        <v>29</v>
      </c>
    </row>
    <row r="115" spans="1:16">
      <c r="A115" s="1033">
        <v>30</v>
      </c>
      <c r="B115" s="982"/>
      <c r="C115" s="983"/>
      <c r="D115" s="983"/>
      <c r="E115" s="983"/>
      <c r="F115" s="983"/>
      <c r="G115" s="1050"/>
      <c r="H115" s="1050"/>
      <c r="I115" s="921"/>
      <c r="J115" s="1062"/>
      <c r="K115" s="1062"/>
      <c r="L115" s="1050"/>
      <c r="M115" s="1050"/>
      <c r="N115" s="983"/>
      <c r="O115" s="983"/>
      <c r="P115" s="1033">
        <v>30</v>
      </c>
    </row>
    <row r="116" spans="1:16">
      <c r="A116" s="1033">
        <v>31</v>
      </c>
      <c r="B116" s="982"/>
      <c r="C116" s="983"/>
      <c r="D116" s="983"/>
      <c r="E116" s="983"/>
      <c r="F116" s="983"/>
      <c r="G116" s="1050"/>
      <c r="H116" s="1050"/>
      <c r="I116" s="921"/>
      <c r="J116" s="1062"/>
      <c r="K116" s="1062"/>
      <c r="L116" s="1050"/>
      <c r="M116" s="1050"/>
      <c r="N116" s="983"/>
      <c r="O116" s="983"/>
      <c r="P116" s="1033">
        <v>31</v>
      </c>
    </row>
    <row r="117" spans="1:16">
      <c r="A117" s="1033">
        <v>32</v>
      </c>
      <c r="B117" s="982"/>
      <c r="C117" s="983"/>
      <c r="D117" s="983"/>
      <c r="E117" s="983"/>
      <c r="F117" s="983"/>
      <c r="G117" s="1050"/>
      <c r="H117" s="1050"/>
      <c r="I117" s="921"/>
      <c r="J117" s="1062"/>
      <c r="K117" s="1062"/>
      <c r="L117" s="1050"/>
      <c r="M117" s="1050"/>
      <c r="N117" s="983"/>
      <c r="O117" s="983"/>
      <c r="P117" s="1033">
        <v>32</v>
      </c>
    </row>
    <row r="118" spans="1:16">
      <c r="A118" s="1033">
        <v>33</v>
      </c>
      <c r="B118" s="982"/>
      <c r="C118" s="983"/>
      <c r="D118" s="983"/>
      <c r="E118" s="983"/>
      <c r="F118" s="983"/>
      <c r="G118" s="1050"/>
      <c r="H118" s="1050"/>
      <c r="I118" s="921"/>
      <c r="J118" s="1062"/>
      <c r="K118" s="1062"/>
      <c r="L118" s="1050"/>
      <c r="M118" s="1050"/>
      <c r="N118" s="983"/>
      <c r="O118" s="983"/>
      <c r="P118" s="1033">
        <v>33</v>
      </c>
    </row>
    <row r="119" spans="1:16">
      <c r="A119" s="1033">
        <v>34</v>
      </c>
      <c r="B119" s="982"/>
      <c r="C119" s="983"/>
      <c r="D119" s="983"/>
      <c r="E119" s="983"/>
      <c r="F119" s="983"/>
      <c r="G119" s="1050"/>
      <c r="H119" s="1050"/>
      <c r="I119" s="921"/>
      <c r="J119" s="1062"/>
      <c r="K119" s="1062"/>
      <c r="L119" s="1050"/>
      <c r="M119" s="1050"/>
      <c r="N119" s="983"/>
      <c r="O119" s="983"/>
      <c r="P119" s="1033">
        <v>34</v>
      </c>
    </row>
    <row r="120" spans="1:16">
      <c r="A120" s="1033">
        <v>35</v>
      </c>
      <c r="B120" s="982"/>
      <c r="C120" s="983"/>
      <c r="D120" s="983"/>
      <c r="E120" s="983"/>
      <c r="F120" s="983"/>
      <c r="G120" s="1050"/>
      <c r="H120" s="1050"/>
      <c r="I120" s="921"/>
      <c r="J120" s="1062"/>
      <c r="K120" s="1062"/>
      <c r="L120" s="1050"/>
      <c r="M120" s="1050"/>
      <c r="N120" s="983"/>
      <c r="O120" s="983"/>
      <c r="P120" s="1033">
        <v>35</v>
      </c>
    </row>
    <row r="121" spans="1:16">
      <c r="A121" s="1033">
        <v>36</v>
      </c>
      <c r="B121" s="982"/>
      <c r="C121" s="983"/>
      <c r="D121" s="983"/>
      <c r="E121" s="983"/>
      <c r="F121" s="983"/>
      <c r="G121" s="1050"/>
      <c r="H121" s="1050"/>
      <c r="I121" s="921"/>
      <c r="J121" s="1062"/>
      <c r="K121" s="1062"/>
      <c r="L121" s="1050"/>
      <c r="M121" s="1050"/>
      <c r="N121" s="983"/>
      <c r="O121" s="983"/>
      <c r="P121" s="1033">
        <v>36</v>
      </c>
    </row>
    <row r="122" spans="1:16">
      <c r="A122" s="1033">
        <v>37</v>
      </c>
      <c r="B122" s="982"/>
      <c r="C122" s="983"/>
      <c r="D122" s="983"/>
      <c r="E122" s="983"/>
      <c r="F122" s="983"/>
      <c r="G122" s="1050"/>
      <c r="H122" s="1050"/>
      <c r="I122" s="921"/>
      <c r="J122" s="1062"/>
      <c r="K122" s="1062"/>
      <c r="L122" s="1050"/>
      <c r="M122" s="1050"/>
      <c r="N122" s="983"/>
      <c r="O122" s="983"/>
      <c r="P122" s="1033">
        <v>37</v>
      </c>
    </row>
    <row r="123" spans="1:16">
      <c r="A123" s="1033">
        <v>38</v>
      </c>
      <c r="B123" s="982"/>
      <c r="C123" s="983"/>
      <c r="D123" s="983"/>
      <c r="E123" s="983"/>
      <c r="F123" s="983"/>
      <c r="G123" s="1050"/>
      <c r="H123" s="1050"/>
      <c r="I123" s="921"/>
      <c r="J123" s="1062"/>
      <c r="K123" s="1062"/>
      <c r="L123" s="1050"/>
      <c r="M123" s="1050"/>
      <c r="N123" s="983"/>
      <c r="O123" s="983"/>
      <c r="P123" s="1033">
        <v>38</v>
      </c>
    </row>
    <row r="124" spans="1:16">
      <c r="A124" s="1033">
        <v>39</v>
      </c>
      <c r="B124" s="982"/>
      <c r="C124" s="983"/>
      <c r="D124" s="983"/>
      <c r="E124" s="983"/>
      <c r="F124" s="983"/>
      <c r="G124" s="1050"/>
      <c r="H124" s="1050"/>
      <c r="I124" s="921"/>
      <c r="J124" s="1062"/>
      <c r="K124" s="1062"/>
      <c r="L124" s="1050"/>
      <c r="M124" s="1050"/>
      <c r="N124" s="983"/>
      <c r="O124" s="983"/>
      <c r="P124" s="1033">
        <v>39</v>
      </c>
    </row>
    <row r="125" spans="1:16">
      <c r="A125" s="1033">
        <v>40</v>
      </c>
      <c r="B125" s="982"/>
      <c r="C125" s="983"/>
      <c r="D125" s="983"/>
      <c r="E125" s="983"/>
      <c r="F125" s="983"/>
      <c r="G125" s="1050"/>
      <c r="H125" s="1050"/>
      <c r="I125" s="921"/>
      <c r="J125" s="1062"/>
      <c r="K125" s="1062"/>
      <c r="L125" s="1050"/>
      <c r="M125" s="1050"/>
      <c r="N125" s="983"/>
      <c r="O125" s="983"/>
      <c r="P125" s="1033">
        <v>40</v>
      </c>
    </row>
    <row r="126" spans="1:16">
      <c r="A126" s="1033">
        <v>41</v>
      </c>
      <c r="B126" s="982"/>
      <c r="C126" s="983"/>
      <c r="D126" s="983"/>
      <c r="E126" s="983"/>
      <c r="F126" s="983"/>
      <c r="G126" s="1050"/>
      <c r="H126" s="1050"/>
      <c r="I126" s="921"/>
      <c r="J126" s="1062"/>
      <c r="K126" s="1062"/>
      <c r="L126" s="1050"/>
      <c r="M126" s="1050"/>
      <c r="N126" s="983"/>
      <c r="O126" s="983"/>
      <c r="P126" s="1033">
        <v>41</v>
      </c>
    </row>
    <row r="127" spans="1:16">
      <c r="A127" s="1033">
        <v>42</v>
      </c>
      <c r="B127" s="982"/>
      <c r="C127" s="983"/>
      <c r="D127" s="983"/>
      <c r="E127" s="983"/>
      <c r="F127" s="983"/>
      <c r="G127" s="1050"/>
      <c r="H127" s="1050"/>
      <c r="I127" s="921"/>
      <c r="J127" s="1062"/>
      <c r="K127" s="1062"/>
      <c r="L127" s="1050"/>
      <c r="M127" s="1050"/>
      <c r="N127" s="983"/>
      <c r="O127" s="983"/>
      <c r="P127" s="1033">
        <v>42</v>
      </c>
    </row>
    <row r="128" spans="1:16">
      <c r="A128" s="1033">
        <v>43</v>
      </c>
      <c r="B128" s="982"/>
      <c r="C128" s="983"/>
      <c r="D128" s="983"/>
      <c r="E128" s="983"/>
      <c r="F128" s="983"/>
      <c r="G128" s="1050"/>
      <c r="H128" s="1050"/>
      <c r="I128" s="921"/>
      <c r="J128" s="1062"/>
      <c r="K128" s="1062"/>
      <c r="L128" s="1050"/>
      <c r="M128" s="1050"/>
      <c r="N128" s="983"/>
      <c r="O128" s="983"/>
      <c r="P128" s="1033">
        <v>43</v>
      </c>
    </row>
    <row r="129" spans="1:16">
      <c r="A129" s="1033">
        <v>44</v>
      </c>
      <c r="B129" s="982"/>
      <c r="C129" s="983"/>
      <c r="D129" s="983"/>
      <c r="E129" s="983"/>
      <c r="F129" s="983"/>
      <c r="G129" s="1050"/>
      <c r="H129" s="1050"/>
      <c r="I129" s="921"/>
      <c r="J129" s="1062"/>
      <c r="K129" s="1062"/>
      <c r="L129" s="1050"/>
      <c r="M129" s="1050"/>
      <c r="N129" s="983"/>
      <c r="O129" s="983"/>
      <c r="P129" s="1033">
        <v>44</v>
      </c>
    </row>
    <row r="130" spans="1:16">
      <c r="A130" s="1033">
        <v>45</v>
      </c>
      <c r="B130" s="982"/>
      <c r="C130" s="983"/>
      <c r="D130" s="983"/>
      <c r="E130" s="983"/>
      <c r="F130" s="983"/>
      <c r="G130" s="1050"/>
      <c r="H130" s="1050"/>
      <c r="I130" s="921"/>
      <c r="J130" s="1062"/>
      <c r="K130" s="1062"/>
      <c r="L130" s="1050"/>
      <c r="M130" s="1050"/>
      <c r="N130" s="983"/>
      <c r="O130" s="983"/>
      <c r="P130" s="1033">
        <v>45</v>
      </c>
    </row>
    <row r="131" spans="1:16" ht="15.75" thickBot="1">
      <c r="A131" s="1051">
        <v>46</v>
      </c>
      <c r="B131" s="999"/>
      <c r="C131" s="1044"/>
      <c r="D131" s="1000"/>
      <c r="E131" s="1000"/>
      <c r="F131" s="1000"/>
      <c r="G131" s="1063"/>
      <c r="H131" s="1063"/>
      <c r="I131" s="921"/>
      <c r="J131" s="1064"/>
      <c r="K131" s="1064"/>
      <c r="L131" s="1289"/>
      <c r="M131" s="1063"/>
      <c r="N131" s="1000"/>
      <c r="O131" s="1000"/>
      <c r="P131" s="1051">
        <v>46</v>
      </c>
    </row>
    <row r="132" spans="1:16">
      <c r="A132" s="1069"/>
      <c r="B132" s="1069"/>
      <c r="C132" s="1072"/>
      <c r="D132" s="1069"/>
      <c r="E132" s="1069"/>
      <c r="F132" s="1069"/>
      <c r="G132" s="1069"/>
      <c r="H132" s="1069"/>
      <c r="I132" s="921"/>
      <c r="J132" s="1069"/>
      <c r="K132" s="1069"/>
      <c r="L132" s="1072"/>
      <c r="M132" s="1069"/>
      <c r="N132" s="1069"/>
      <c r="O132" s="1069"/>
      <c r="P132" s="1069"/>
    </row>
    <row r="133" spans="1:16">
      <c r="A133" s="1500" t="s">
        <v>4675</v>
      </c>
      <c r="B133" s="2519"/>
      <c r="C133" s="2519"/>
      <c r="D133" s="921"/>
      <c r="E133" s="921"/>
      <c r="F133" s="921"/>
      <c r="G133" s="921"/>
      <c r="H133" s="921"/>
      <c r="I133" s="921"/>
      <c r="J133" s="1500" t="s">
        <v>4675</v>
      </c>
      <c r="K133" s="2519"/>
      <c r="L133" s="2519"/>
      <c r="M133" s="921"/>
      <c r="N133" s="921"/>
      <c r="O133" s="921"/>
      <c r="P133" s="977" t="s">
        <v>2975</v>
      </c>
    </row>
    <row r="134" spans="1:16">
      <c r="A134" s="922" t="s">
        <v>2978</v>
      </c>
      <c r="B134" s="922"/>
      <c r="C134" s="922"/>
      <c r="D134" s="922"/>
      <c r="E134" s="922"/>
      <c r="F134" s="922"/>
      <c r="G134" s="922"/>
      <c r="H134" s="922"/>
      <c r="I134" s="921"/>
      <c r="J134" s="922" t="s">
        <v>2979</v>
      </c>
      <c r="K134" s="922"/>
      <c r="L134" s="922"/>
      <c r="M134" s="922"/>
      <c r="N134" s="922"/>
      <c r="O134" s="922"/>
      <c r="P134" s="922"/>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U148"/>
  <sheetViews>
    <sheetView zoomScaleNormal="100" zoomScaleSheetLayoutView="100" workbookViewId="0">
      <selection activeCell="E16" sqref="E16"/>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71"/>
      <c r="B1" s="1371"/>
      <c r="C1" s="1371"/>
      <c r="D1" s="1371"/>
      <c r="E1" s="1371"/>
      <c r="F1" s="1371"/>
      <c r="G1" s="1371"/>
      <c r="H1" s="1371"/>
      <c r="I1" s="1371"/>
      <c r="J1" s="1371"/>
      <c r="K1" s="1371"/>
      <c r="L1" s="1371"/>
      <c r="M1" s="1371"/>
      <c r="N1" s="1372"/>
    </row>
    <row r="2" spans="1:21" ht="15.75" thickTop="1">
      <c r="A2" s="1318" t="s">
        <v>3289</v>
      </c>
      <c r="B2" s="1319"/>
      <c r="C2" s="1320" t="s">
        <v>3290</v>
      </c>
      <c r="D2" s="1321" t="s">
        <v>1801</v>
      </c>
      <c r="E2" s="1323" t="s">
        <v>1802</v>
      </c>
      <c r="F2" s="1318" t="s">
        <v>1799</v>
      </c>
      <c r="G2" s="1320"/>
      <c r="H2" s="1322" t="s">
        <v>3290</v>
      </c>
      <c r="I2" s="1320"/>
      <c r="J2" s="1322" t="s">
        <v>1801</v>
      </c>
      <c r="K2" s="1320"/>
      <c r="L2" s="1322" t="s">
        <v>1802</v>
      </c>
      <c r="M2" s="1323"/>
      <c r="N2" s="1318" t="s">
        <v>1799</v>
      </c>
      <c r="O2" s="1320"/>
      <c r="P2" s="1322" t="s">
        <v>3290</v>
      </c>
      <c r="Q2" s="1322" t="s">
        <v>1801</v>
      </c>
      <c r="R2" s="1320"/>
      <c r="S2" s="1322" t="s">
        <v>1802</v>
      </c>
      <c r="T2" s="1320"/>
      <c r="U2" s="1323"/>
    </row>
    <row r="3" spans="1:21">
      <c r="A3" s="72" t="str">
        <f>'Data Sheet'!$C$25</f>
        <v xml:space="preserve">New York State Electric &amp; Gas Corporation </v>
      </c>
      <c r="B3" s="81"/>
      <c r="C3" s="831" t="s">
        <v>3291</v>
      </c>
      <c r="D3" s="78" t="s">
        <v>3309</v>
      </c>
      <c r="E3" s="1325"/>
      <c r="F3" s="72" t="str">
        <f>'Data Sheet'!$C$25</f>
        <v xml:space="preserve">New York State Electric &amp; Gas Corporation </v>
      </c>
      <c r="G3" s="831"/>
      <c r="H3" s="97" t="s">
        <v>3291</v>
      </c>
      <c r="I3" s="831"/>
      <c r="J3" s="97" t="s">
        <v>3309</v>
      </c>
      <c r="K3" s="831"/>
      <c r="L3" s="97"/>
      <c r="M3" s="1325"/>
      <c r="N3" s="1324" t="s">
        <v>1788</v>
      </c>
      <c r="O3" s="831"/>
      <c r="P3" s="97" t="s">
        <v>3291</v>
      </c>
      <c r="Q3" s="97" t="s">
        <v>3309</v>
      </c>
      <c r="R3" s="831"/>
      <c r="S3" s="97"/>
      <c r="T3" s="831"/>
      <c r="U3" s="1325"/>
    </row>
    <row r="4" spans="1:21">
      <c r="A4" s="1326" t="s">
        <v>3292</v>
      </c>
      <c r="B4" s="81"/>
      <c r="C4" s="831" t="s">
        <v>3293</v>
      </c>
      <c r="D4" s="702" t="s">
        <v>1788</v>
      </c>
      <c r="E4" s="3246">
        <v>43100</v>
      </c>
      <c r="F4" s="1326"/>
      <c r="G4" s="77"/>
      <c r="H4" s="104" t="s">
        <v>3293</v>
      </c>
      <c r="I4" s="1508"/>
      <c r="J4" s="693" t="s">
        <v>1788</v>
      </c>
      <c r="K4" s="1509" t="s">
        <v>1788</v>
      </c>
      <c r="L4" s="1245" t="s">
        <v>4722</v>
      </c>
      <c r="M4" s="1327"/>
      <c r="N4" s="1326"/>
      <c r="O4" s="77"/>
      <c r="P4" s="104" t="s">
        <v>3293</v>
      </c>
      <c r="Q4" s="1527" t="s">
        <v>1788</v>
      </c>
      <c r="R4" s="1509" t="s">
        <v>1788</v>
      </c>
      <c r="S4" s="1245" t="s">
        <v>1788</v>
      </c>
      <c r="T4" s="77"/>
      <c r="U4" s="1327"/>
    </row>
    <row r="5" spans="1:21">
      <c r="A5" s="1373" t="s">
        <v>4244</v>
      </c>
      <c r="B5" s="231"/>
      <c r="C5" s="231"/>
      <c r="D5" s="231"/>
      <c r="E5" s="1329"/>
      <c r="F5" s="1373" t="s">
        <v>4245</v>
      </c>
      <c r="G5" s="231"/>
      <c r="H5" s="231"/>
      <c r="I5" s="231"/>
      <c r="J5" s="231"/>
      <c r="K5" s="231"/>
      <c r="L5" s="231"/>
      <c r="M5" s="1329"/>
      <c r="N5" s="1373" t="s">
        <v>4245</v>
      </c>
      <c r="O5" s="231"/>
      <c r="P5" s="231"/>
      <c r="Q5" s="231"/>
      <c r="R5" s="231"/>
      <c r="S5" s="231"/>
      <c r="T5" s="231"/>
      <c r="U5" s="1329"/>
    </row>
    <row r="6" spans="1:21">
      <c r="A6" s="1324" t="s">
        <v>4246</v>
      </c>
      <c r="B6" s="831"/>
      <c r="C6" s="831"/>
      <c r="D6" s="831"/>
      <c r="E6" s="1325"/>
      <c r="F6" s="1324" t="s">
        <v>4247</v>
      </c>
      <c r="G6" s="831"/>
      <c r="H6" s="831"/>
      <c r="I6" s="831"/>
      <c r="J6" s="831"/>
      <c r="K6" s="831"/>
      <c r="L6" s="831"/>
      <c r="M6" s="1325"/>
      <c r="N6" s="1324"/>
      <c r="O6" s="831"/>
      <c r="P6" s="831"/>
      <c r="Q6" s="831"/>
      <c r="R6" s="831"/>
      <c r="S6" s="831"/>
      <c r="T6" s="831"/>
      <c r="U6" s="1325"/>
    </row>
    <row r="7" spans="1:21">
      <c r="A7" s="1324" t="s">
        <v>4248</v>
      </c>
      <c r="B7" s="1334"/>
      <c r="C7" s="1334"/>
      <c r="D7" s="1334"/>
      <c r="E7" s="1325"/>
      <c r="F7" s="1324" t="s">
        <v>4249</v>
      </c>
      <c r="G7" s="1334"/>
      <c r="H7" s="1334"/>
      <c r="I7" s="1334"/>
      <c r="J7" s="1334"/>
      <c r="K7" s="1334"/>
      <c r="L7" s="1334"/>
      <c r="M7" s="1325"/>
      <c r="N7" s="1324"/>
      <c r="O7" s="1334"/>
      <c r="P7" s="1334"/>
      <c r="Q7" s="1334"/>
      <c r="R7" s="1334"/>
      <c r="S7" s="1334"/>
      <c r="T7" s="1334"/>
      <c r="U7" s="1325"/>
    </row>
    <row r="8" spans="1:21">
      <c r="A8" s="1324" t="s">
        <v>4250</v>
      </c>
      <c r="B8" s="1334"/>
      <c r="C8" s="1334"/>
      <c r="D8" s="1334"/>
      <c r="E8" s="1325"/>
      <c r="F8" s="1510" t="s">
        <v>4265</v>
      </c>
      <c r="G8" s="1334"/>
      <c r="H8" s="1334"/>
      <c r="I8" s="1334"/>
      <c r="J8" s="1334"/>
      <c r="K8" s="1334"/>
      <c r="L8" s="1334"/>
      <c r="M8" s="1325"/>
      <c r="N8" s="1510"/>
      <c r="O8" s="1334"/>
      <c r="P8" s="1334"/>
      <c r="Q8" s="1334"/>
      <c r="R8" s="1334"/>
      <c r="S8" s="1334"/>
      <c r="T8" s="1334"/>
      <c r="U8" s="1325"/>
    </row>
    <row r="9" spans="1:21">
      <c r="A9" s="1510" t="s">
        <v>4251</v>
      </c>
      <c r="B9" s="1334"/>
      <c r="C9" s="1334"/>
      <c r="D9" s="1334"/>
      <c r="E9" s="1325"/>
      <c r="F9" s="1510" t="s">
        <v>4266</v>
      </c>
      <c r="G9" s="1334"/>
      <c r="H9" s="1334"/>
      <c r="I9" s="1334"/>
      <c r="J9" s="1334"/>
      <c r="K9" s="1334"/>
      <c r="L9" s="1334"/>
      <c r="M9" s="1325"/>
      <c r="N9" s="1510"/>
      <c r="O9" s="1334"/>
      <c r="P9" s="1334"/>
      <c r="Q9" s="1334"/>
      <c r="R9" s="1334"/>
      <c r="S9" s="1334"/>
      <c r="T9" s="1334"/>
      <c r="U9" s="1325"/>
    </row>
    <row r="10" spans="1:21">
      <c r="A10" s="1324" t="s">
        <v>4252</v>
      </c>
      <c r="B10" s="1334"/>
      <c r="C10" s="1334"/>
      <c r="D10" s="1334"/>
      <c r="E10" s="1325"/>
      <c r="F10" s="1324" t="s">
        <v>4264</v>
      </c>
      <c r="G10" s="1334"/>
      <c r="H10" s="1334"/>
      <c r="I10" s="1334"/>
      <c r="J10" s="1334"/>
      <c r="K10" s="1334"/>
      <c r="L10" s="1334"/>
      <c r="M10" s="1325"/>
      <c r="N10" s="1324"/>
      <c r="O10" s="1334"/>
      <c r="P10" s="1334"/>
      <c r="Q10" s="1334"/>
      <c r="R10" s="1334"/>
      <c r="S10" s="1334"/>
      <c r="T10" s="1334"/>
      <c r="U10" s="1325"/>
    </row>
    <row r="11" spans="1:21">
      <c r="A11" s="1324" t="s">
        <v>4253</v>
      </c>
      <c r="B11" s="1334"/>
      <c r="C11" s="1334"/>
      <c r="D11" s="1334"/>
      <c r="E11" s="1325"/>
      <c r="F11" s="1510" t="s">
        <v>4267</v>
      </c>
      <c r="G11" s="1334"/>
      <c r="H11" s="1334"/>
      <c r="I11" s="1334"/>
      <c r="J11" s="1334"/>
      <c r="K11" s="1334"/>
      <c r="L11" s="1334"/>
      <c r="M11" s="1325"/>
      <c r="N11" s="1510"/>
      <c r="O11" s="1334"/>
      <c r="P11" s="1334"/>
      <c r="Q11" s="1334"/>
      <c r="R11" s="1334"/>
      <c r="S11" s="1334"/>
      <c r="T11" s="1334"/>
      <c r="U11" s="1325"/>
    </row>
    <row r="12" spans="1:21">
      <c r="A12" s="1324" t="s">
        <v>4254</v>
      </c>
      <c r="B12" s="1334"/>
      <c r="C12" s="1334"/>
      <c r="D12" s="1334"/>
      <c r="E12" s="1325"/>
      <c r="F12" s="1510" t="s">
        <v>4268</v>
      </c>
      <c r="G12" s="1334"/>
      <c r="H12" s="1334"/>
      <c r="I12" s="1334"/>
      <c r="J12" s="1334"/>
      <c r="K12" s="1334"/>
      <c r="L12" s="1334"/>
      <c r="M12" s="1325"/>
      <c r="N12" s="1510"/>
      <c r="O12" s="1334"/>
      <c r="P12" s="1334"/>
      <c r="Q12" s="1334"/>
      <c r="R12" s="1334"/>
      <c r="S12" s="1334"/>
      <c r="T12" s="1334"/>
      <c r="U12" s="1325"/>
    </row>
    <row r="13" spans="1:21">
      <c r="A13" s="1324"/>
      <c r="B13" s="1334"/>
      <c r="C13" s="1334"/>
      <c r="D13" s="1334"/>
      <c r="E13" s="1325"/>
      <c r="F13" s="1510" t="s">
        <v>4269</v>
      </c>
      <c r="G13" s="1334"/>
      <c r="H13" s="1334"/>
      <c r="I13" s="1334"/>
      <c r="J13" s="1334"/>
      <c r="K13" s="1334"/>
      <c r="L13" s="1334"/>
      <c r="M13" s="1325"/>
      <c r="N13" s="1510"/>
      <c r="O13" s="1334"/>
      <c r="P13" s="1334"/>
      <c r="Q13" s="1334"/>
      <c r="R13" s="1334"/>
      <c r="S13" s="1334"/>
      <c r="T13" s="1334"/>
      <c r="U13" s="1325"/>
    </row>
    <row r="14" spans="1:21">
      <c r="A14" s="1324"/>
      <c r="B14" s="831"/>
      <c r="C14" s="1374"/>
      <c r="D14" s="1374"/>
      <c r="E14" s="1375"/>
      <c r="F14" s="1326"/>
      <c r="G14" s="77"/>
      <c r="H14" s="77"/>
      <c r="I14" s="1374"/>
      <c r="J14" s="1374"/>
      <c r="K14" s="831"/>
      <c r="L14" s="1374"/>
      <c r="M14" s="1375"/>
      <c r="N14" s="1326"/>
      <c r="O14" s="77"/>
      <c r="P14" s="77"/>
      <c r="Q14" s="1374"/>
      <c r="R14" s="831"/>
      <c r="S14" s="1374"/>
      <c r="T14" s="77"/>
      <c r="U14" s="1375"/>
    </row>
    <row r="15" spans="1:21">
      <c r="A15" s="1376"/>
      <c r="B15" s="1337"/>
      <c r="C15" s="1377"/>
      <c r="D15" s="1377"/>
      <c r="E15" s="1378"/>
      <c r="F15" s="3544" t="s">
        <v>4258</v>
      </c>
      <c r="G15" s="3545"/>
      <c r="H15" s="3546"/>
      <c r="I15" s="3547" t="s">
        <v>4259</v>
      </c>
      <c r="J15" s="3548"/>
      <c r="K15" s="3549"/>
      <c r="L15" s="1380"/>
      <c r="M15" s="1378"/>
      <c r="N15" s="1528"/>
      <c r="O15" s="1529" t="s">
        <v>4270</v>
      </c>
      <c r="P15" s="1444"/>
      <c r="Q15" s="1377"/>
      <c r="R15" s="1530"/>
      <c r="S15" s="1380"/>
      <c r="T15" s="837"/>
      <c r="U15" s="1378"/>
    </row>
    <row r="16" spans="1:21">
      <c r="A16" s="1338"/>
      <c r="B16" s="1339"/>
      <c r="C16" s="1351"/>
      <c r="D16" s="1351"/>
      <c r="E16" s="1382"/>
      <c r="F16" s="1381"/>
      <c r="G16" s="837"/>
      <c r="H16" s="1514"/>
      <c r="I16" s="1515"/>
      <c r="J16" s="837"/>
      <c r="K16" s="1516"/>
      <c r="L16" s="1380"/>
      <c r="M16" s="1382"/>
      <c r="N16" s="1381"/>
      <c r="O16" s="837" t="s">
        <v>4271</v>
      </c>
      <c r="P16" s="290"/>
      <c r="Q16" s="1531"/>
      <c r="R16" s="1339"/>
      <c r="S16" s="1380"/>
      <c r="T16" s="837"/>
      <c r="U16" s="1382"/>
    </row>
    <row r="17" spans="1:21">
      <c r="A17" s="1338"/>
      <c r="B17" s="1339"/>
      <c r="C17" s="1351"/>
      <c r="D17" s="1351"/>
      <c r="E17" s="1382"/>
      <c r="F17" s="1338"/>
      <c r="G17" s="1531"/>
      <c r="H17" s="290"/>
      <c r="I17" s="1351"/>
      <c r="J17" s="1351"/>
      <c r="K17" s="1445"/>
      <c r="L17" s="1380"/>
      <c r="M17" s="1382"/>
      <c r="N17" s="1338"/>
      <c r="O17" s="1531" t="s">
        <v>4272</v>
      </c>
      <c r="P17" s="290"/>
      <c r="Q17" s="1351"/>
      <c r="R17" s="1445"/>
      <c r="S17" s="1380"/>
      <c r="T17" s="837"/>
      <c r="U17" s="1382"/>
    </row>
    <row r="18" spans="1:21">
      <c r="A18" s="1338"/>
      <c r="B18" s="1339"/>
      <c r="C18" s="1351"/>
      <c r="D18" s="1351"/>
      <c r="E18" s="1382"/>
      <c r="F18" s="1381"/>
      <c r="G18" s="837"/>
      <c r="H18" s="1339"/>
      <c r="I18" s="1445"/>
      <c r="J18" s="1445"/>
      <c r="K18" s="1445"/>
      <c r="L18" s="1380"/>
      <c r="M18" s="1382"/>
      <c r="N18" s="1381" t="s">
        <v>4273</v>
      </c>
      <c r="O18" s="837" t="s">
        <v>4274</v>
      </c>
      <c r="P18" s="1339" t="s">
        <v>4275</v>
      </c>
      <c r="Q18" s="1351"/>
      <c r="R18" s="1445"/>
      <c r="S18" s="1380"/>
      <c r="T18" s="837"/>
      <c r="U18" s="1382"/>
    </row>
    <row r="19" spans="1:21">
      <c r="A19" s="1338"/>
      <c r="B19" s="1339"/>
      <c r="C19" s="1351" t="s">
        <v>4421</v>
      </c>
      <c r="D19" s="1351"/>
      <c r="E19" s="1382"/>
      <c r="F19" s="1381"/>
      <c r="G19" s="837"/>
      <c r="H19" s="1339"/>
      <c r="I19" s="1445"/>
      <c r="J19" s="1445"/>
      <c r="K19" s="1445"/>
      <c r="L19" s="1380" t="s">
        <v>4257</v>
      </c>
      <c r="M19" s="1379" t="s">
        <v>4260</v>
      </c>
      <c r="N19" s="1381" t="s">
        <v>4261</v>
      </c>
      <c r="O19" s="837" t="s">
        <v>4276</v>
      </c>
      <c r="P19" s="1339" t="s">
        <v>4276</v>
      </c>
      <c r="Q19" s="1380" t="s">
        <v>4277</v>
      </c>
      <c r="R19" s="1532" t="s">
        <v>2240</v>
      </c>
      <c r="S19" s="1380" t="s">
        <v>1372</v>
      </c>
      <c r="T19" s="837" t="s">
        <v>1373</v>
      </c>
      <c r="U19" s="1382"/>
    </row>
    <row r="20" spans="1:21">
      <c r="A20" s="1338" t="s">
        <v>1728</v>
      </c>
      <c r="B20" s="1339" t="s">
        <v>4255</v>
      </c>
      <c r="C20" s="1351" t="s">
        <v>3602</v>
      </c>
      <c r="D20" s="1351" t="s">
        <v>4256</v>
      </c>
      <c r="E20" s="1379" t="s">
        <v>4257</v>
      </c>
      <c r="F20" s="1381" t="s">
        <v>2240</v>
      </c>
      <c r="G20" s="837" t="s">
        <v>1372</v>
      </c>
      <c r="H20" s="1339" t="s">
        <v>1373</v>
      </c>
      <c r="I20" s="1445" t="s">
        <v>2240</v>
      </c>
      <c r="J20" s="1445" t="s">
        <v>1372</v>
      </c>
      <c r="K20" s="1445" t="s">
        <v>1373</v>
      </c>
      <c r="L20" s="1380" t="s">
        <v>3607</v>
      </c>
      <c r="M20" s="1379" t="s">
        <v>4261</v>
      </c>
      <c r="N20" s="1381" t="s">
        <v>4278</v>
      </c>
      <c r="O20" s="837" t="s">
        <v>4279</v>
      </c>
      <c r="P20" s="1339" t="s">
        <v>4279</v>
      </c>
      <c r="Q20" s="1531" t="s">
        <v>1167</v>
      </c>
      <c r="R20" s="1339" t="s">
        <v>4280</v>
      </c>
      <c r="S20" s="1380" t="s">
        <v>4280</v>
      </c>
      <c r="T20" s="837" t="s">
        <v>4280</v>
      </c>
      <c r="U20" s="1382"/>
    </row>
    <row r="21" spans="1:21">
      <c r="A21" s="1533" t="s">
        <v>1731</v>
      </c>
      <c r="B21" s="1339" t="s">
        <v>3021</v>
      </c>
      <c r="C21" s="1383" t="s">
        <v>3022</v>
      </c>
      <c r="D21" s="1351" t="s">
        <v>3023</v>
      </c>
      <c r="E21" s="2520" t="s">
        <v>3024</v>
      </c>
      <c r="F21" s="1338" t="s">
        <v>2346</v>
      </c>
      <c r="G21" s="290" t="s">
        <v>2347</v>
      </c>
      <c r="H21" s="1385" t="s">
        <v>2348</v>
      </c>
      <c r="I21" s="1385" t="s">
        <v>2349</v>
      </c>
      <c r="J21" s="1385" t="s">
        <v>2350</v>
      </c>
      <c r="K21" s="1517" t="s">
        <v>2351</v>
      </c>
      <c r="L21" s="1386" t="s">
        <v>2352</v>
      </c>
      <c r="M21" s="2520" t="s">
        <v>2353</v>
      </c>
      <c r="N21" s="1338" t="s">
        <v>181</v>
      </c>
      <c r="O21" s="290" t="s">
        <v>182</v>
      </c>
      <c r="P21" s="1385" t="s">
        <v>183</v>
      </c>
      <c r="Q21" s="1517" t="s">
        <v>184</v>
      </c>
      <c r="R21" s="1386" t="s">
        <v>1075</v>
      </c>
      <c r="S21" s="1386" t="s">
        <v>4281</v>
      </c>
      <c r="T21" s="663" t="s">
        <v>4282</v>
      </c>
      <c r="U21" s="1387"/>
    </row>
    <row r="22" spans="1:21">
      <c r="A22" s="1388">
        <v>1</v>
      </c>
      <c r="B22" s="1344" t="s">
        <v>4850</v>
      </c>
      <c r="C22" s="1345"/>
      <c r="D22" s="1352"/>
      <c r="E22" s="1394"/>
      <c r="F22" s="1389"/>
      <c r="G22" s="1390"/>
      <c r="H22" s="1391"/>
      <c r="I22" s="1390"/>
      <c r="J22" s="1518"/>
      <c r="K22" s="1392"/>
      <c r="L22" s="1519"/>
      <c r="M22" s="1394"/>
      <c r="N22" s="1389"/>
      <c r="O22" s="1390"/>
      <c r="P22" s="1391"/>
      <c r="Q22" s="1518" t="s">
        <v>4283</v>
      </c>
      <c r="R22" s="1392"/>
      <c r="S22" s="1519"/>
      <c r="T22" s="1393"/>
      <c r="U22" s="1394">
        <v>1</v>
      </c>
    </row>
    <row r="23" spans="1:21">
      <c r="A23" s="1388">
        <v>2</v>
      </c>
      <c r="B23" s="1344"/>
      <c r="C23" s="1345"/>
      <c r="D23" s="1347"/>
      <c r="E23" s="1398"/>
      <c r="F23" s="1395"/>
      <c r="G23" s="323"/>
      <c r="H23" s="323"/>
      <c r="I23" s="469"/>
      <c r="J23" s="1520"/>
      <c r="K23" s="1396"/>
      <c r="L23" s="1396"/>
      <c r="M23" s="1398"/>
      <c r="N23" s="1395"/>
      <c r="O23" s="323"/>
      <c r="P23" s="323"/>
      <c r="Q23" s="1520" t="s">
        <v>4284</v>
      </c>
      <c r="R23" s="1396"/>
      <c r="S23" s="1396"/>
      <c r="T23" s="1397"/>
      <c r="U23" s="1398">
        <v>2</v>
      </c>
    </row>
    <row r="24" spans="1:21">
      <c r="A24" s="1388">
        <v>3</v>
      </c>
      <c r="B24" s="1344"/>
      <c r="C24" s="1345"/>
      <c r="D24" s="1347"/>
      <c r="E24" s="1398"/>
      <c r="F24" s="1399"/>
      <c r="G24" s="251"/>
      <c r="H24" s="251"/>
      <c r="I24" s="268"/>
      <c r="J24" s="1349"/>
      <c r="K24" s="1400"/>
      <c r="L24" s="1400"/>
      <c r="M24" s="1398"/>
      <c r="N24" s="1399"/>
      <c r="O24" s="251"/>
      <c r="P24" s="251"/>
      <c r="Q24" s="1349" t="s">
        <v>4285</v>
      </c>
      <c r="R24" s="1400"/>
      <c r="S24" s="1400"/>
      <c r="T24" s="1397"/>
      <c r="U24" s="1398">
        <v>3</v>
      </c>
    </row>
    <row r="25" spans="1:21">
      <c r="A25" s="1388">
        <v>4</v>
      </c>
      <c r="B25" s="1344"/>
      <c r="C25" s="1345"/>
      <c r="D25" s="1349"/>
      <c r="E25" s="1398"/>
      <c r="F25" s="1399"/>
      <c r="G25" s="251"/>
      <c r="H25" s="251"/>
      <c r="I25" s="268"/>
      <c r="J25" s="1349"/>
      <c r="K25" s="1400"/>
      <c r="L25" s="1400"/>
      <c r="M25" s="1398"/>
      <c r="N25" s="1399"/>
      <c r="O25" s="251"/>
      <c r="P25" s="251"/>
      <c r="Q25" s="1349" t="s">
        <v>4286</v>
      </c>
      <c r="R25" s="1400"/>
      <c r="S25" s="1400"/>
      <c r="T25" s="1397"/>
      <c r="U25" s="1398">
        <v>4</v>
      </c>
    </row>
    <row r="26" spans="1:21">
      <c r="A26" s="1388">
        <v>5</v>
      </c>
      <c r="B26" s="1344"/>
      <c r="C26" s="1345"/>
      <c r="D26" s="1349"/>
      <c r="E26" s="1398"/>
      <c r="F26" s="1399"/>
      <c r="G26" s="707"/>
      <c r="H26" s="707"/>
      <c r="I26" s="258"/>
      <c r="J26" s="1364"/>
      <c r="K26" s="1401"/>
      <c r="L26" s="1401"/>
      <c r="M26" s="1398"/>
      <c r="N26" s="1399"/>
      <c r="O26" s="707"/>
      <c r="P26" s="707"/>
      <c r="Q26" s="1364" t="s">
        <v>2330</v>
      </c>
      <c r="R26" s="1401"/>
      <c r="S26" s="1401"/>
      <c r="T26" s="1397"/>
      <c r="U26" s="1398">
        <v>5</v>
      </c>
    </row>
    <row r="27" spans="1:21">
      <c r="A27" s="1388">
        <v>6</v>
      </c>
      <c r="B27" s="1344"/>
      <c r="C27" s="1345"/>
      <c r="D27" s="1353"/>
      <c r="E27" s="1398"/>
      <c r="F27" s="1402"/>
      <c r="G27" s="1403"/>
      <c r="H27" s="1403"/>
      <c r="I27" s="1521"/>
      <c r="J27" s="1403"/>
      <c r="K27" s="1404"/>
      <c r="L27" s="1403"/>
      <c r="M27" s="1398"/>
      <c r="N27" s="1402"/>
      <c r="O27" s="1403"/>
      <c r="P27" s="1403"/>
      <c r="Q27" s="1403"/>
      <c r="R27" s="1404"/>
      <c r="S27" s="1403"/>
      <c r="T27" s="1397"/>
      <c r="U27" s="1398">
        <v>6</v>
      </c>
    </row>
    <row r="28" spans="1:21">
      <c r="A28" s="1388">
        <v>7</v>
      </c>
      <c r="B28" s="1344"/>
      <c r="C28" s="1345"/>
      <c r="D28" s="1356"/>
      <c r="E28" s="1398"/>
      <c r="F28" s="1405"/>
      <c r="G28" s="1406"/>
      <c r="H28" s="1403"/>
      <c r="I28" s="1522"/>
      <c r="J28" s="1406"/>
      <c r="K28" s="1407"/>
      <c r="L28" s="1406"/>
      <c r="M28" s="1398"/>
      <c r="N28" s="1405"/>
      <c r="O28" s="1406"/>
      <c r="P28" s="1403"/>
      <c r="Q28" s="1406"/>
      <c r="R28" s="1407"/>
      <c r="S28" s="1406"/>
      <c r="T28" s="1397"/>
      <c r="U28" s="1398">
        <v>7</v>
      </c>
    </row>
    <row r="29" spans="1:21">
      <c r="A29" s="1388">
        <v>8</v>
      </c>
      <c r="B29" s="1344"/>
      <c r="C29" s="1345"/>
      <c r="D29" s="1349"/>
      <c r="E29" s="1398"/>
      <c r="F29" s="1399"/>
      <c r="G29" s="471"/>
      <c r="H29" s="471"/>
      <c r="I29" s="472"/>
      <c r="J29" s="1523"/>
      <c r="K29" s="1408"/>
      <c r="L29" s="1408"/>
      <c r="M29" s="1398"/>
      <c r="N29" s="1399"/>
      <c r="O29" s="471"/>
      <c r="P29" s="471"/>
      <c r="Q29" s="1523"/>
      <c r="R29" s="1408"/>
      <c r="S29" s="1408"/>
      <c r="T29" s="1397"/>
      <c r="U29" s="1398">
        <v>8</v>
      </c>
    </row>
    <row r="30" spans="1:21">
      <c r="A30" s="1388">
        <v>9</v>
      </c>
      <c r="B30" s="1344"/>
      <c r="C30" s="1345"/>
      <c r="D30" s="1349"/>
      <c r="E30" s="1398"/>
      <c r="F30" s="1409"/>
      <c r="G30" s="251"/>
      <c r="H30" s="251"/>
      <c r="I30" s="268"/>
      <c r="J30" s="1349"/>
      <c r="K30" s="1400"/>
      <c r="L30" s="1400"/>
      <c r="M30" s="1398"/>
      <c r="N30" s="1409"/>
      <c r="O30" s="251"/>
      <c r="P30" s="251"/>
      <c r="Q30" s="1349"/>
      <c r="R30" s="1400"/>
      <c r="S30" s="1400"/>
      <c r="T30" s="1397"/>
      <c r="U30" s="1398">
        <v>9</v>
      </c>
    </row>
    <row r="31" spans="1:21">
      <c r="A31" s="1388">
        <v>10</v>
      </c>
      <c r="B31" s="1344"/>
      <c r="C31" s="1345"/>
      <c r="D31" s="1349"/>
      <c r="E31" s="1398"/>
      <c r="F31" s="1399"/>
      <c r="G31" s="251"/>
      <c r="H31" s="251"/>
      <c r="I31" s="268"/>
      <c r="J31" s="1349"/>
      <c r="K31" s="1400"/>
      <c r="L31" s="1400"/>
      <c r="M31" s="1398"/>
      <c r="N31" s="1399"/>
      <c r="O31" s="251"/>
      <c r="P31" s="251"/>
      <c r="Q31" s="1349"/>
      <c r="R31" s="1400"/>
      <c r="S31" s="1400"/>
      <c r="T31" s="1397"/>
      <c r="U31" s="1398">
        <v>10</v>
      </c>
    </row>
    <row r="32" spans="1:21">
      <c r="A32" s="1388">
        <v>11</v>
      </c>
      <c r="B32" s="1344"/>
      <c r="C32" s="1345"/>
      <c r="D32" s="1349"/>
      <c r="E32" s="1398"/>
      <c r="F32" s="1399"/>
      <c r="G32" s="251"/>
      <c r="H32" s="251"/>
      <c r="I32" s="268"/>
      <c r="J32" s="1349"/>
      <c r="K32" s="1400"/>
      <c r="L32" s="1400"/>
      <c r="M32" s="1398"/>
      <c r="N32" s="1399"/>
      <c r="O32" s="251"/>
      <c r="P32" s="251"/>
      <c r="Q32" s="1349"/>
      <c r="R32" s="1400"/>
      <c r="S32" s="1400"/>
      <c r="T32" s="1397"/>
      <c r="U32" s="1398">
        <v>11</v>
      </c>
    </row>
    <row r="33" spans="1:21">
      <c r="A33" s="1388">
        <v>12</v>
      </c>
      <c r="B33" s="1344"/>
      <c r="C33" s="1345"/>
      <c r="D33" s="1349"/>
      <c r="E33" s="1398"/>
      <c r="F33" s="1399"/>
      <c r="G33" s="251"/>
      <c r="H33" s="251"/>
      <c r="I33" s="268"/>
      <c r="J33" s="1349"/>
      <c r="K33" s="1400"/>
      <c r="L33" s="1400"/>
      <c r="M33" s="1398"/>
      <c r="N33" s="1399"/>
      <c r="O33" s="251"/>
      <c r="P33" s="251"/>
      <c r="Q33" s="1349"/>
      <c r="R33" s="1400"/>
      <c r="S33" s="1400"/>
      <c r="T33" s="1397"/>
      <c r="U33" s="1398">
        <v>12</v>
      </c>
    </row>
    <row r="34" spans="1:21">
      <c r="A34" s="1388">
        <v>13</v>
      </c>
      <c r="B34" s="1344"/>
      <c r="C34" s="1345"/>
      <c r="D34" s="1349"/>
      <c r="E34" s="1398"/>
      <c r="F34" s="1399"/>
      <c r="G34" s="251"/>
      <c r="H34" s="251"/>
      <c r="I34" s="268"/>
      <c r="J34" s="1349"/>
      <c r="K34" s="1400"/>
      <c r="L34" s="1400"/>
      <c r="M34" s="1398"/>
      <c r="N34" s="1399"/>
      <c r="O34" s="251"/>
      <c r="P34" s="251"/>
      <c r="Q34" s="1349"/>
      <c r="R34" s="1400"/>
      <c r="S34" s="1400"/>
      <c r="T34" s="1397"/>
      <c r="U34" s="1398">
        <v>13</v>
      </c>
    </row>
    <row r="35" spans="1:21">
      <c r="A35" s="1388">
        <v>14</v>
      </c>
      <c r="B35" s="1344"/>
      <c r="C35" s="1345"/>
      <c r="D35" s="1349"/>
      <c r="E35" s="1398"/>
      <c r="F35" s="1399"/>
      <c r="G35" s="251"/>
      <c r="H35" s="251"/>
      <c r="I35" s="268"/>
      <c r="J35" s="1349"/>
      <c r="K35" s="1400"/>
      <c r="L35" s="1400"/>
      <c r="M35" s="1398"/>
      <c r="N35" s="1399"/>
      <c r="O35" s="251"/>
      <c r="P35" s="251"/>
      <c r="Q35" s="1349"/>
      <c r="R35" s="1400"/>
      <c r="S35" s="1400"/>
      <c r="T35" s="1397"/>
      <c r="U35" s="1398">
        <v>14</v>
      </c>
    </row>
    <row r="36" spans="1:21">
      <c r="A36" s="1388">
        <v>15</v>
      </c>
      <c r="B36" s="1344"/>
      <c r="C36" s="1345"/>
      <c r="D36" s="1349"/>
      <c r="E36" s="1398"/>
      <c r="F36" s="1399"/>
      <c r="G36" s="707"/>
      <c r="H36" s="707"/>
      <c r="I36" s="258"/>
      <c r="J36" s="1364"/>
      <c r="K36" s="1400"/>
      <c r="L36" s="1400"/>
      <c r="M36" s="1398"/>
      <c r="N36" s="1399"/>
      <c r="O36" s="707"/>
      <c r="P36" s="707"/>
      <c r="Q36" s="1364"/>
      <c r="R36" s="1400"/>
      <c r="S36" s="1400"/>
      <c r="T36" s="1397"/>
      <c r="U36" s="1398">
        <v>15</v>
      </c>
    </row>
    <row r="37" spans="1:21">
      <c r="A37" s="1388">
        <v>16</v>
      </c>
      <c r="B37" s="1344"/>
      <c r="C37" s="1345"/>
      <c r="D37" s="1359"/>
      <c r="E37" s="1398"/>
      <c r="F37" s="1410"/>
      <c r="G37" s="1403"/>
      <c r="H37" s="1404"/>
      <c r="I37" s="1524"/>
      <c r="J37" s="1403"/>
      <c r="K37" s="1411"/>
      <c r="L37" s="1411"/>
      <c r="M37" s="1398"/>
      <c r="N37" s="1410"/>
      <c r="O37" s="1403"/>
      <c r="P37" s="1404"/>
      <c r="Q37" s="1403"/>
      <c r="R37" s="1411"/>
      <c r="S37" s="1411"/>
      <c r="T37" s="1397"/>
      <c r="U37" s="1398">
        <v>16</v>
      </c>
    </row>
    <row r="38" spans="1:21">
      <c r="A38" s="1388">
        <v>17</v>
      </c>
      <c r="B38" s="1344"/>
      <c r="C38" s="1345"/>
      <c r="D38" s="1359"/>
      <c r="E38" s="1398"/>
      <c r="F38" s="1412"/>
      <c r="G38" s="1413"/>
      <c r="H38" s="1413"/>
      <c r="I38" s="1355"/>
      <c r="J38" s="1356"/>
      <c r="K38" s="1411"/>
      <c r="L38" s="1411"/>
      <c r="M38" s="1398"/>
      <c r="N38" s="1412"/>
      <c r="O38" s="1413"/>
      <c r="P38" s="1413"/>
      <c r="Q38" s="1356"/>
      <c r="R38" s="1411"/>
      <c r="S38" s="1411"/>
      <c r="T38" s="1397"/>
      <c r="U38" s="1398">
        <v>17</v>
      </c>
    </row>
    <row r="39" spans="1:21">
      <c r="A39" s="1388">
        <v>18</v>
      </c>
      <c r="B39" s="1344"/>
      <c r="C39" s="1345"/>
      <c r="D39" s="1349"/>
      <c r="E39" s="1398"/>
      <c r="F39" s="1399"/>
      <c r="G39" s="251"/>
      <c r="H39" s="251"/>
      <c r="I39" s="268"/>
      <c r="J39" s="1349"/>
      <c r="K39" s="1400"/>
      <c r="L39" s="1400"/>
      <c r="M39" s="1398"/>
      <c r="N39" s="1399"/>
      <c r="O39" s="251"/>
      <c r="P39" s="251"/>
      <c r="Q39" s="1349"/>
      <c r="R39" s="1400"/>
      <c r="S39" s="1400"/>
      <c r="T39" s="1397"/>
      <c r="U39" s="1398">
        <v>18</v>
      </c>
    </row>
    <row r="40" spans="1:21">
      <c r="A40" s="1388">
        <v>19</v>
      </c>
      <c r="B40" s="1344"/>
      <c r="C40" s="1345"/>
      <c r="D40" s="1349"/>
      <c r="E40" s="1398"/>
      <c r="F40" s="1399"/>
      <c r="G40" s="251"/>
      <c r="H40" s="251"/>
      <c r="I40" s="268"/>
      <c r="J40" s="1349"/>
      <c r="K40" s="1400"/>
      <c r="L40" s="1400"/>
      <c r="M40" s="1398"/>
      <c r="N40" s="1399"/>
      <c r="O40" s="251"/>
      <c r="P40" s="251"/>
      <c r="Q40" s="1349"/>
      <c r="R40" s="1400"/>
      <c r="S40" s="1400"/>
      <c r="T40" s="1397"/>
      <c r="U40" s="1398">
        <v>19</v>
      </c>
    </row>
    <row r="41" spans="1:21">
      <c r="A41" s="1388">
        <v>20</v>
      </c>
      <c r="B41" s="1344"/>
      <c r="C41" s="1345"/>
      <c r="D41" s="1349"/>
      <c r="E41" s="1398"/>
      <c r="F41" s="1399"/>
      <c r="G41" s="251"/>
      <c r="H41" s="251"/>
      <c r="I41" s="268"/>
      <c r="J41" s="1349"/>
      <c r="K41" s="1400"/>
      <c r="L41" s="1400"/>
      <c r="M41" s="1398"/>
      <c r="N41" s="1399"/>
      <c r="O41" s="251"/>
      <c r="P41" s="251"/>
      <c r="Q41" s="1349"/>
      <c r="R41" s="1400"/>
      <c r="S41" s="1400"/>
      <c r="T41" s="1397"/>
      <c r="U41" s="1398">
        <v>20</v>
      </c>
    </row>
    <row r="42" spans="1:21">
      <c r="A42" s="1388">
        <v>21</v>
      </c>
      <c r="B42" s="1344"/>
      <c r="C42" s="1345"/>
      <c r="D42" s="1349"/>
      <c r="E42" s="1398"/>
      <c r="F42" s="1399"/>
      <c r="G42" s="251"/>
      <c r="H42" s="251"/>
      <c r="I42" s="268"/>
      <c r="J42" s="1349"/>
      <c r="K42" s="1400"/>
      <c r="L42" s="1400"/>
      <c r="M42" s="1398"/>
      <c r="N42" s="1399"/>
      <c r="O42" s="251"/>
      <c r="P42" s="251"/>
      <c r="Q42" s="1349"/>
      <c r="R42" s="1400"/>
      <c r="S42" s="1400"/>
      <c r="T42" s="1397"/>
      <c r="U42" s="1398">
        <v>21</v>
      </c>
    </row>
    <row r="43" spans="1:21">
      <c r="A43" s="1388">
        <v>22</v>
      </c>
      <c r="B43" s="1344"/>
      <c r="C43" s="1345"/>
      <c r="D43" s="1349"/>
      <c r="E43" s="1398"/>
      <c r="F43" s="1399"/>
      <c r="G43" s="251"/>
      <c r="H43" s="251"/>
      <c r="I43" s="268"/>
      <c r="J43" s="1349"/>
      <c r="K43" s="1400"/>
      <c r="L43" s="1400"/>
      <c r="M43" s="1398"/>
      <c r="N43" s="1399"/>
      <c r="O43" s="251"/>
      <c r="P43" s="251"/>
      <c r="Q43" s="1349"/>
      <c r="R43" s="1400"/>
      <c r="S43" s="1400"/>
      <c r="T43" s="1397"/>
      <c r="U43" s="1398">
        <v>22</v>
      </c>
    </row>
    <row r="44" spans="1:21">
      <c r="A44" s="1388">
        <v>23</v>
      </c>
      <c r="B44" s="1344"/>
      <c r="C44" s="1345"/>
      <c r="D44" s="1349"/>
      <c r="E44" s="1398"/>
      <c r="F44" s="1399"/>
      <c r="G44" s="251"/>
      <c r="H44" s="251"/>
      <c r="I44" s="268"/>
      <c r="J44" s="1349"/>
      <c r="K44" s="1400"/>
      <c r="L44" s="1400"/>
      <c r="M44" s="1398"/>
      <c r="N44" s="1399"/>
      <c r="O44" s="251"/>
      <c r="P44" s="251"/>
      <c r="Q44" s="1349"/>
      <c r="R44" s="1400"/>
      <c r="S44" s="1400"/>
      <c r="T44" s="1397"/>
      <c r="U44" s="1398">
        <v>23</v>
      </c>
    </row>
    <row r="45" spans="1:21">
      <c r="A45" s="1388">
        <v>24</v>
      </c>
      <c r="B45" s="1344"/>
      <c r="C45" s="1345"/>
      <c r="D45" s="1359"/>
      <c r="E45" s="1398"/>
      <c r="F45" s="1414"/>
      <c r="G45" s="1353"/>
      <c r="H45" s="1411"/>
      <c r="I45" s="1358"/>
      <c r="J45" s="1359"/>
      <c r="K45" s="1411"/>
      <c r="L45" s="1411"/>
      <c r="M45" s="1398"/>
      <c r="N45" s="1414"/>
      <c r="O45" s="1353"/>
      <c r="P45" s="1411"/>
      <c r="Q45" s="1359"/>
      <c r="R45" s="1411"/>
      <c r="S45" s="1411"/>
      <c r="T45" s="1397"/>
      <c r="U45" s="1398">
        <v>24</v>
      </c>
    </row>
    <row r="46" spans="1:21">
      <c r="A46" s="1388">
        <v>25</v>
      </c>
      <c r="B46" s="1344"/>
      <c r="C46" s="1345"/>
      <c r="D46" s="1349"/>
      <c r="E46" s="1398"/>
      <c r="F46" s="1399"/>
      <c r="G46" s="471"/>
      <c r="H46" s="251"/>
      <c r="I46" s="268"/>
      <c r="J46" s="1349"/>
      <c r="K46" s="1400"/>
      <c r="L46" s="1400"/>
      <c r="M46" s="1398"/>
      <c r="N46" s="1399"/>
      <c r="O46" s="471"/>
      <c r="P46" s="251"/>
      <c r="Q46" s="1349"/>
      <c r="R46" s="1400"/>
      <c r="S46" s="1400"/>
      <c r="T46" s="1397"/>
      <c r="U46" s="1398">
        <v>25</v>
      </c>
    </row>
    <row r="47" spans="1:21">
      <c r="A47" s="1388">
        <v>26</v>
      </c>
      <c r="B47" s="1344"/>
      <c r="C47" s="1345"/>
      <c r="D47" s="1349"/>
      <c r="E47" s="1398"/>
      <c r="F47" s="1399"/>
      <c r="G47" s="251"/>
      <c r="H47" s="251"/>
      <c r="I47" s="268"/>
      <c r="J47" s="1349"/>
      <c r="K47" s="1400"/>
      <c r="L47" s="1400"/>
      <c r="M47" s="1398"/>
      <c r="N47" s="1399"/>
      <c r="O47" s="251"/>
      <c r="P47" s="251"/>
      <c r="Q47" s="1349"/>
      <c r="R47" s="1400"/>
      <c r="S47" s="1400"/>
      <c r="T47" s="1397"/>
      <c r="U47" s="1398">
        <v>26</v>
      </c>
    </row>
    <row r="48" spans="1:21">
      <c r="A48" s="1388">
        <v>27</v>
      </c>
      <c r="B48" s="1344"/>
      <c r="C48" s="1345"/>
      <c r="D48" s="1349"/>
      <c r="E48" s="1398"/>
      <c r="F48" s="1399"/>
      <c r="G48" s="251"/>
      <c r="H48" s="251"/>
      <c r="I48" s="268"/>
      <c r="J48" s="1349"/>
      <c r="K48" s="1400"/>
      <c r="L48" s="1400"/>
      <c r="M48" s="1398"/>
      <c r="N48" s="1399"/>
      <c r="O48" s="251"/>
      <c r="P48" s="251"/>
      <c r="Q48" s="1349"/>
      <c r="R48" s="1400"/>
      <c r="S48" s="1400"/>
      <c r="T48" s="1397"/>
      <c r="U48" s="1398">
        <v>27</v>
      </c>
    </row>
    <row r="49" spans="1:21">
      <c r="A49" s="1388">
        <v>28</v>
      </c>
      <c r="B49" s="1344"/>
      <c r="C49" s="1345"/>
      <c r="D49" s="1349"/>
      <c r="E49" s="1398"/>
      <c r="F49" s="1399"/>
      <c r="G49" s="251"/>
      <c r="H49" s="251"/>
      <c r="I49" s="268"/>
      <c r="J49" s="1349"/>
      <c r="K49" s="1400"/>
      <c r="L49" s="1400"/>
      <c r="M49" s="1398"/>
      <c r="N49" s="1399"/>
      <c r="O49" s="251"/>
      <c r="P49" s="251"/>
      <c r="Q49" s="1349"/>
      <c r="R49" s="1400"/>
      <c r="S49" s="1400"/>
      <c r="T49" s="1397"/>
      <c r="U49" s="1398">
        <v>28</v>
      </c>
    </row>
    <row r="50" spans="1:21">
      <c r="A50" s="1388">
        <v>29</v>
      </c>
      <c r="B50" s="1344"/>
      <c r="C50" s="1345"/>
      <c r="D50" s="1349"/>
      <c r="E50" s="1398"/>
      <c r="F50" s="1399"/>
      <c r="G50" s="251"/>
      <c r="H50" s="251"/>
      <c r="I50" s="268"/>
      <c r="J50" s="1349"/>
      <c r="K50" s="1400"/>
      <c r="L50" s="1400"/>
      <c r="M50" s="1398"/>
      <c r="N50" s="1399"/>
      <c r="O50" s="251"/>
      <c r="P50" s="251"/>
      <c r="Q50" s="1349"/>
      <c r="R50" s="1400"/>
      <c r="S50" s="1400"/>
      <c r="T50" s="1397"/>
      <c r="U50" s="1398">
        <v>29</v>
      </c>
    </row>
    <row r="51" spans="1:21">
      <c r="A51" s="1388">
        <v>30</v>
      </c>
      <c r="B51" s="1344"/>
      <c r="C51" s="1345"/>
      <c r="D51" s="1349"/>
      <c r="E51" s="1398"/>
      <c r="F51" s="1399"/>
      <c r="G51" s="251"/>
      <c r="H51" s="251"/>
      <c r="I51" s="268"/>
      <c r="J51" s="1349"/>
      <c r="K51" s="1400"/>
      <c r="L51" s="1400"/>
      <c r="M51" s="1398"/>
      <c r="N51" s="1399"/>
      <c r="O51" s="251"/>
      <c r="P51" s="251"/>
      <c r="Q51" s="1349"/>
      <c r="R51" s="1400"/>
      <c r="S51" s="1400"/>
      <c r="T51" s="1397"/>
      <c r="U51" s="1398">
        <v>30</v>
      </c>
    </row>
    <row r="52" spans="1:21">
      <c r="A52" s="1388">
        <v>31</v>
      </c>
      <c r="B52" s="1344"/>
      <c r="C52" s="1345"/>
      <c r="D52" s="1349"/>
      <c r="E52" s="1398"/>
      <c r="F52" s="1399"/>
      <c r="G52" s="251"/>
      <c r="H52" s="251"/>
      <c r="I52" s="268"/>
      <c r="J52" s="1349"/>
      <c r="K52" s="1400"/>
      <c r="L52" s="1400"/>
      <c r="M52" s="1398"/>
      <c r="N52" s="1399"/>
      <c r="O52" s="251"/>
      <c r="P52" s="251"/>
      <c r="Q52" s="1349"/>
      <c r="R52" s="1400"/>
      <c r="S52" s="1400"/>
      <c r="T52" s="1397"/>
      <c r="U52" s="1398">
        <v>31</v>
      </c>
    </row>
    <row r="53" spans="1:21">
      <c r="A53" s="1388">
        <v>32</v>
      </c>
      <c r="B53" s="1344"/>
      <c r="C53" s="1345"/>
      <c r="D53" s="1349"/>
      <c r="E53" s="1398"/>
      <c r="F53" s="1399"/>
      <c r="G53" s="251"/>
      <c r="H53" s="251"/>
      <c r="I53" s="268"/>
      <c r="J53" s="1349"/>
      <c r="K53" s="1400"/>
      <c r="L53" s="1400"/>
      <c r="M53" s="1398"/>
      <c r="N53" s="1399"/>
      <c r="O53" s="251"/>
      <c r="P53" s="251"/>
      <c r="Q53" s="1349"/>
      <c r="R53" s="1400"/>
      <c r="S53" s="1400"/>
      <c r="T53" s="1397"/>
      <c r="U53" s="1398">
        <v>32</v>
      </c>
    </row>
    <row r="54" spans="1:21">
      <c r="A54" s="1388">
        <v>33</v>
      </c>
      <c r="B54" s="1344"/>
      <c r="C54" s="1345"/>
      <c r="D54" s="1359"/>
      <c r="E54" s="1398"/>
      <c r="F54" s="1414"/>
      <c r="G54" s="1359"/>
      <c r="H54" s="1411"/>
      <c r="I54" s="1358"/>
      <c r="J54" s="1359"/>
      <c r="K54" s="1411"/>
      <c r="L54" s="1411"/>
      <c r="M54" s="1398"/>
      <c r="N54" s="1414"/>
      <c r="O54" s="1359"/>
      <c r="P54" s="1411"/>
      <c r="Q54" s="1359"/>
      <c r="R54" s="1411"/>
      <c r="S54" s="1411"/>
      <c r="T54" s="1397"/>
      <c r="U54" s="1398">
        <v>33</v>
      </c>
    </row>
    <row r="55" spans="1:21">
      <c r="A55" s="1388">
        <v>34</v>
      </c>
      <c r="B55" s="1344"/>
      <c r="C55" s="1345"/>
      <c r="D55" s="1349"/>
      <c r="E55" s="1398"/>
      <c r="F55" s="1399"/>
      <c r="G55" s="251"/>
      <c r="H55" s="251"/>
      <c r="I55" s="268"/>
      <c r="J55" s="1349"/>
      <c r="K55" s="1400"/>
      <c r="L55" s="1400"/>
      <c r="M55" s="1398"/>
      <c r="N55" s="1399"/>
      <c r="O55" s="251"/>
      <c r="P55" s="251"/>
      <c r="Q55" s="1349"/>
      <c r="R55" s="1400"/>
      <c r="S55" s="1400"/>
      <c r="T55" s="1397"/>
      <c r="U55" s="1398">
        <v>34</v>
      </c>
    </row>
    <row r="56" spans="1:21">
      <c r="A56" s="1388">
        <v>35</v>
      </c>
      <c r="B56" s="1344"/>
      <c r="C56" s="1345"/>
      <c r="D56" s="1349"/>
      <c r="E56" s="1398"/>
      <c r="F56" s="1399"/>
      <c r="G56" s="251"/>
      <c r="H56" s="251"/>
      <c r="I56" s="268"/>
      <c r="J56" s="1349"/>
      <c r="K56" s="1400"/>
      <c r="L56" s="1400"/>
      <c r="M56" s="1398"/>
      <c r="N56" s="1399"/>
      <c r="O56" s="251"/>
      <c r="P56" s="251"/>
      <c r="Q56" s="1349"/>
      <c r="R56" s="1400"/>
      <c r="S56" s="1400"/>
      <c r="T56" s="1397"/>
      <c r="U56" s="1398">
        <v>35</v>
      </c>
    </row>
    <row r="57" spans="1:21">
      <c r="A57" s="1388">
        <v>36</v>
      </c>
      <c r="B57" s="1344"/>
      <c r="C57" s="1345"/>
      <c r="D57" s="1349"/>
      <c r="E57" s="1398"/>
      <c r="F57" s="1399"/>
      <c r="G57" s="251"/>
      <c r="H57" s="251"/>
      <c r="I57" s="268"/>
      <c r="J57" s="1349"/>
      <c r="K57" s="1400"/>
      <c r="L57" s="1400"/>
      <c r="M57" s="1398"/>
      <c r="N57" s="1399"/>
      <c r="O57" s="251"/>
      <c r="P57" s="251"/>
      <c r="Q57" s="1349"/>
      <c r="R57" s="1400"/>
      <c r="S57" s="1400"/>
      <c r="T57" s="1397"/>
      <c r="U57" s="1398">
        <v>36</v>
      </c>
    </row>
    <row r="58" spans="1:21">
      <c r="A58" s="1388">
        <v>37</v>
      </c>
      <c r="B58" s="1344"/>
      <c r="C58" s="1345"/>
      <c r="D58" s="1349"/>
      <c r="E58" s="1398"/>
      <c r="F58" s="1399"/>
      <c r="G58" s="251"/>
      <c r="H58" s="251"/>
      <c r="I58" s="268"/>
      <c r="J58" s="1349"/>
      <c r="K58" s="1400"/>
      <c r="L58" s="1400"/>
      <c r="M58" s="1398"/>
      <c r="N58" s="1399"/>
      <c r="O58" s="251"/>
      <c r="P58" s="251"/>
      <c r="Q58" s="1349"/>
      <c r="R58" s="1400"/>
      <c r="S58" s="1400"/>
      <c r="T58" s="1397"/>
      <c r="U58" s="1398">
        <v>37</v>
      </c>
    </row>
    <row r="59" spans="1:21">
      <c r="A59" s="1388">
        <v>38</v>
      </c>
      <c r="B59" s="1344"/>
      <c r="C59" s="1345"/>
      <c r="D59" s="1349"/>
      <c r="E59" s="1398"/>
      <c r="F59" s="1399"/>
      <c r="G59" s="251"/>
      <c r="H59" s="251"/>
      <c r="I59" s="268"/>
      <c r="J59" s="1525"/>
      <c r="K59" s="1400"/>
      <c r="L59" s="1400"/>
      <c r="M59" s="1398"/>
      <c r="N59" s="1399"/>
      <c r="O59" s="251"/>
      <c r="P59" s="251"/>
      <c r="Q59" s="1525"/>
      <c r="R59" s="1400"/>
      <c r="S59" s="1400"/>
      <c r="T59" s="1397"/>
      <c r="U59" s="1398">
        <v>38</v>
      </c>
    </row>
    <row r="60" spans="1:21" ht="15.75" thickBot="1">
      <c r="A60" s="1415">
        <v>39</v>
      </c>
      <c r="B60" s="1366" t="s">
        <v>2331</v>
      </c>
      <c r="C60" s="1368">
        <f>SUM(C22:C59)</f>
        <v>0</v>
      </c>
      <c r="D60" s="1368">
        <f>SUM(D22:D59)</f>
        <v>0</v>
      </c>
      <c r="E60" s="1416">
        <f>SUM(E22:E59)</f>
        <v>0</v>
      </c>
      <c r="F60" s="1526">
        <f t="shared" ref="F60:T60" si="0">SUM(F22:F59)</f>
        <v>0</v>
      </c>
      <c r="G60" s="1368">
        <f t="shared" si="0"/>
        <v>0</v>
      </c>
      <c r="H60" s="1368">
        <f t="shared" si="0"/>
        <v>0</v>
      </c>
      <c r="I60" s="1368">
        <f t="shared" si="0"/>
        <v>0</v>
      </c>
      <c r="J60" s="1368">
        <f t="shared" si="0"/>
        <v>0</v>
      </c>
      <c r="K60" s="1368">
        <f t="shared" si="0"/>
        <v>0</v>
      </c>
      <c r="L60" s="1368">
        <f t="shared" si="0"/>
        <v>0</v>
      </c>
      <c r="M60" s="1416">
        <f t="shared" si="0"/>
        <v>0</v>
      </c>
      <c r="N60" s="1526">
        <f t="shared" si="0"/>
        <v>0</v>
      </c>
      <c r="O60" s="1368">
        <f t="shared" si="0"/>
        <v>0</v>
      </c>
      <c r="P60" s="1368">
        <f t="shared" si="0"/>
        <v>0</v>
      </c>
      <c r="Q60" s="1368" t="s">
        <v>2331</v>
      </c>
      <c r="R60" s="1368">
        <f>SUM(R22:R59)</f>
        <v>0</v>
      </c>
      <c r="S60" s="1368">
        <f t="shared" si="0"/>
        <v>0</v>
      </c>
      <c r="T60" s="1368">
        <f t="shared" si="0"/>
        <v>0</v>
      </c>
      <c r="U60" s="1416">
        <v>39</v>
      </c>
    </row>
    <row r="61" spans="1:21" ht="15.75" thickTop="1">
      <c r="A61" s="831"/>
      <c r="B61" s="831"/>
      <c r="C61" s="831"/>
      <c r="D61" s="991"/>
      <c r="E61" s="991"/>
      <c r="F61" s="991"/>
      <c r="G61" s="991"/>
      <c r="H61" s="991"/>
      <c r="I61" s="991"/>
      <c r="J61" s="991"/>
      <c r="K61" s="991"/>
      <c r="L61" s="991"/>
      <c r="M61" s="17"/>
      <c r="N61" s="17"/>
    </row>
    <row r="62" spans="1:21">
      <c r="A62" s="17" t="s">
        <v>4666</v>
      </c>
      <c r="B62" s="17"/>
      <c r="C62" s="17"/>
      <c r="D62" s="17"/>
      <c r="E62" s="17"/>
      <c r="F62" s="17" t="s">
        <v>4666</v>
      </c>
      <c r="G62" s="17"/>
      <c r="H62" s="17"/>
      <c r="I62" s="17"/>
      <c r="J62" s="17"/>
      <c r="K62" s="17"/>
      <c r="L62" s="17"/>
      <c r="M62" s="17"/>
      <c r="N62" s="17" t="s">
        <v>4666</v>
      </c>
    </row>
    <row r="63" spans="1:21">
      <c r="A63" s="69" t="s">
        <v>4262</v>
      </c>
      <c r="B63" s="69"/>
      <c r="C63" s="69"/>
      <c r="D63" s="69"/>
      <c r="E63" s="69"/>
      <c r="F63" s="69" t="s">
        <v>4263</v>
      </c>
      <c r="G63" s="69"/>
      <c r="H63" s="69"/>
      <c r="I63" s="69"/>
      <c r="J63" s="69"/>
      <c r="K63" s="69"/>
      <c r="L63" s="69"/>
      <c r="M63" s="69"/>
      <c r="N63" s="69" t="s">
        <v>4287</v>
      </c>
      <c r="O63" s="69"/>
      <c r="P63" s="69"/>
      <c r="Q63" s="69"/>
      <c r="R63" s="69"/>
      <c r="S63" s="69"/>
      <c r="T63" s="69"/>
      <c r="U63" s="69"/>
    </row>
    <row r="64" spans="1:21">
      <c r="N64" s="17"/>
    </row>
    <row r="65" spans="13:14">
      <c r="N65" s="831"/>
    </row>
    <row r="66" spans="13:14">
      <c r="N66" s="831"/>
    </row>
    <row r="67" spans="13:14">
      <c r="N67" s="831"/>
    </row>
    <row r="68" spans="13:14">
      <c r="N68" s="831"/>
    </row>
    <row r="69" spans="13:14">
      <c r="N69" s="837"/>
    </row>
    <row r="70" spans="13:14">
      <c r="N70" s="837"/>
    </row>
    <row r="71" spans="13:14">
      <c r="N71" s="837"/>
    </row>
    <row r="72" spans="13:14">
      <c r="N72" s="837"/>
    </row>
    <row r="73" spans="13:14">
      <c r="N73" s="837"/>
    </row>
    <row r="74" spans="13:14">
      <c r="N74" s="837"/>
    </row>
    <row r="75" spans="13:14">
      <c r="M75" s="832"/>
      <c r="N75" s="837"/>
    </row>
    <row r="76" spans="13:14">
      <c r="N76" s="837"/>
    </row>
    <row r="77" spans="13:14">
      <c r="N77" s="837"/>
    </row>
    <row r="78" spans="13:14">
      <c r="N78" s="837"/>
    </row>
    <row r="79" spans="13:14">
      <c r="N79" s="837"/>
    </row>
    <row r="80" spans="13:14">
      <c r="N80" s="837"/>
    </row>
    <row r="81" spans="14:14">
      <c r="N81" s="837"/>
    </row>
    <row r="82" spans="14:14">
      <c r="N82" s="837"/>
    </row>
    <row r="83" spans="14:14">
      <c r="N83" s="837"/>
    </row>
    <row r="84" spans="14:14">
      <c r="N84" s="837"/>
    </row>
    <row r="85" spans="14:14">
      <c r="N85" s="837"/>
    </row>
    <row r="86" spans="14:14">
      <c r="N86" s="837"/>
    </row>
    <row r="87" spans="14:14">
      <c r="N87" s="837"/>
    </row>
    <row r="88" spans="14:14">
      <c r="N88" s="837"/>
    </row>
    <row r="89" spans="14:14">
      <c r="N89" s="837"/>
    </row>
    <row r="90" spans="14:14">
      <c r="N90" s="837"/>
    </row>
    <row r="91" spans="14:14">
      <c r="N91" s="837"/>
    </row>
    <row r="92" spans="14:14">
      <c r="N92" s="837"/>
    </row>
    <row r="93" spans="14:14">
      <c r="N93" s="837"/>
    </row>
    <row r="94" spans="14:14">
      <c r="N94" s="837"/>
    </row>
    <row r="95" spans="14:14">
      <c r="N95" s="837"/>
    </row>
    <row r="96" spans="14:14">
      <c r="N96" s="837"/>
    </row>
    <row r="97" spans="14:14">
      <c r="N97" s="837"/>
    </row>
    <row r="98" spans="14:14">
      <c r="N98" s="837"/>
    </row>
    <row r="99" spans="14:14">
      <c r="N99" s="837"/>
    </row>
    <row r="100" spans="14:14">
      <c r="N100" s="837"/>
    </row>
    <row r="101" spans="14:14">
      <c r="N101" s="837"/>
    </row>
    <row r="102" spans="14:14">
      <c r="N102" s="837"/>
    </row>
    <row r="103" spans="14:14">
      <c r="N103" s="837"/>
    </row>
    <row r="104" spans="14:14">
      <c r="N104" s="837"/>
    </row>
    <row r="105" spans="14:14">
      <c r="N105" s="837"/>
    </row>
    <row r="106" spans="14:14">
      <c r="N106" s="837"/>
    </row>
    <row r="107" spans="14:14">
      <c r="N107" s="837"/>
    </row>
    <row r="108" spans="14:14">
      <c r="N108" s="837"/>
    </row>
    <row r="109" spans="14:14">
      <c r="N109" s="837"/>
    </row>
    <row r="110" spans="14:14">
      <c r="N110" s="837"/>
    </row>
    <row r="111" spans="14:14">
      <c r="N111" s="837"/>
    </row>
    <row r="112" spans="14:14">
      <c r="N112" s="837"/>
    </row>
    <row r="113" spans="14:14">
      <c r="N113" s="837"/>
    </row>
    <row r="114" spans="14:14">
      <c r="N114" s="837"/>
    </row>
    <row r="115" spans="14:14">
      <c r="N115" s="837"/>
    </row>
    <row r="116" spans="14:14">
      <c r="N116" s="837"/>
    </row>
    <row r="117" spans="14:14">
      <c r="N117" s="837"/>
    </row>
    <row r="118" spans="14:14">
      <c r="N118" s="837"/>
    </row>
    <row r="119" spans="14:14">
      <c r="N119" s="837"/>
    </row>
    <row r="120" spans="14:14">
      <c r="N120" s="837"/>
    </row>
    <row r="121" spans="14:14">
      <c r="N121" s="831"/>
    </row>
    <row r="122" spans="14:14">
      <c r="N122" s="1417"/>
    </row>
    <row r="123" spans="14:14">
      <c r="N123" s="990"/>
    </row>
    <row r="124" spans="14:14">
      <c r="N124" s="831"/>
    </row>
    <row r="125" spans="14:14">
      <c r="N125" s="831"/>
    </row>
    <row r="126" spans="14:14">
      <c r="N126" s="831"/>
    </row>
    <row r="127" spans="14:14">
      <c r="N127" s="831"/>
    </row>
    <row r="128" spans="14:14">
      <c r="N128" s="831"/>
    </row>
    <row r="129" spans="14:14">
      <c r="N129" s="831"/>
    </row>
    <row r="130" spans="14:14">
      <c r="N130" s="831"/>
    </row>
    <row r="131" spans="14:14">
      <c r="N131" s="831"/>
    </row>
    <row r="132" spans="14:14">
      <c r="N132" s="831"/>
    </row>
    <row r="133" spans="14:14">
      <c r="N133" s="831"/>
    </row>
    <row r="134" spans="14:14">
      <c r="N134" s="831"/>
    </row>
    <row r="135" spans="14:14">
      <c r="N135" s="831"/>
    </row>
    <row r="136" spans="14:14">
      <c r="N136" s="831"/>
    </row>
    <row r="137" spans="14:14">
      <c r="N137" s="831"/>
    </row>
    <row r="138" spans="14:14">
      <c r="N138" s="833"/>
    </row>
    <row r="139" spans="14:14">
      <c r="N139" s="833"/>
    </row>
    <row r="140" spans="14:14">
      <c r="N140" s="833"/>
    </row>
    <row r="141" spans="14:14">
      <c r="N141" s="833"/>
    </row>
    <row r="142" spans="14:14">
      <c r="N142" s="833"/>
    </row>
    <row r="143" spans="14:14">
      <c r="N143" s="833"/>
    </row>
    <row r="144" spans="14:14">
      <c r="N144" s="833"/>
    </row>
    <row r="145" spans="14:14">
      <c r="N145" s="833"/>
    </row>
    <row r="146" spans="14:14">
      <c r="N146" s="833"/>
    </row>
    <row r="147" spans="14:14">
      <c r="N147" s="833"/>
    </row>
    <row r="148" spans="14:14">
      <c r="N148" s="833"/>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K63"/>
  <sheetViews>
    <sheetView zoomScaleNormal="100" zoomScaleSheetLayoutView="40" workbookViewId="0">
      <selection activeCell="N18" sqref="N18"/>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371"/>
      <c r="B1" s="1371"/>
      <c r="C1" s="1371"/>
      <c r="D1" s="1371"/>
      <c r="E1" s="1371"/>
      <c r="F1" s="1371"/>
      <c r="G1" s="1371"/>
      <c r="H1" s="1371"/>
      <c r="I1" s="1371"/>
      <c r="J1" s="1371"/>
    </row>
    <row r="2" spans="1:11" ht="15.75" thickTop="1">
      <c r="A2" s="1318" t="s">
        <v>3289</v>
      </c>
      <c r="B2" s="1319"/>
      <c r="C2" s="1320" t="s">
        <v>3290</v>
      </c>
      <c r="D2" s="1321" t="s">
        <v>1801</v>
      </c>
      <c r="E2" s="1323" t="s">
        <v>1802</v>
      </c>
      <c r="F2" s="1318" t="s">
        <v>1799</v>
      </c>
      <c r="G2" s="1320"/>
      <c r="H2" s="1322" t="s">
        <v>3290</v>
      </c>
      <c r="I2" s="1320"/>
      <c r="J2" s="1322" t="s">
        <v>1801</v>
      </c>
      <c r="K2" s="1323"/>
    </row>
    <row r="3" spans="1:11">
      <c r="A3" s="72" t="str">
        <f>'Data Sheet'!$C$25</f>
        <v xml:space="preserve">New York State Electric &amp; Gas Corporation </v>
      </c>
      <c r="B3" s="81"/>
      <c r="C3" s="831" t="s">
        <v>3291</v>
      </c>
      <c r="D3" s="78" t="s">
        <v>3309</v>
      </c>
      <c r="E3" s="1325"/>
      <c r="F3" s="72" t="str">
        <f>'Data Sheet'!$C$25</f>
        <v xml:space="preserve">New York State Electric &amp; Gas Corporation </v>
      </c>
      <c r="G3" s="831"/>
      <c r="H3" s="97" t="s">
        <v>3291</v>
      </c>
      <c r="I3" s="831"/>
      <c r="J3" s="97" t="s">
        <v>3309</v>
      </c>
      <c r="K3" s="1325"/>
    </row>
    <row r="4" spans="1:11">
      <c r="A4" s="1326" t="s">
        <v>3292</v>
      </c>
      <c r="B4" s="81"/>
      <c r="C4" s="831" t="s">
        <v>3293</v>
      </c>
      <c r="D4" s="702" t="s">
        <v>1788</v>
      </c>
      <c r="E4" s="3246">
        <v>43100</v>
      </c>
      <c r="F4" s="1326"/>
      <c r="G4" s="77"/>
      <c r="H4" s="104" t="s">
        <v>3293</v>
      </c>
      <c r="I4" s="1508"/>
      <c r="J4" s="693">
        <v>43100</v>
      </c>
      <c r="K4" s="1327"/>
    </row>
    <row r="5" spans="1:11">
      <c r="A5" s="1373" t="s">
        <v>4288</v>
      </c>
      <c r="B5" s="231"/>
      <c r="C5" s="231"/>
      <c r="D5" s="231"/>
      <c r="E5" s="1329"/>
      <c r="F5" s="1373" t="s">
        <v>4289</v>
      </c>
      <c r="G5" s="231"/>
      <c r="H5" s="231"/>
      <c r="I5" s="231"/>
      <c r="J5" s="231"/>
      <c r="K5" s="1329"/>
    </row>
    <row r="6" spans="1:11">
      <c r="A6" s="1324" t="s">
        <v>4290</v>
      </c>
      <c r="B6" s="831"/>
      <c r="C6" s="831"/>
      <c r="D6" s="831"/>
      <c r="E6" s="1325"/>
      <c r="F6" s="1324"/>
      <c r="G6" s="831"/>
      <c r="H6" s="831"/>
      <c r="I6" s="831"/>
      <c r="J6" s="831"/>
      <c r="K6" s="1325"/>
    </row>
    <row r="7" spans="1:11">
      <c r="A7" s="1324" t="s">
        <v>4291</v>
      </c>
      <c r="B7" s="1334"/>
      <c r="C7" s="1334"/>
      <c r="D7" s="1334"/>
      <c r="E7" s="1325"/>
      <c r="F7" s="1324"/>
      <c r="G7" s="1334"/>
      <c r="H7" s="1334"/>
      <c r="I7" s="1334"/>
      <c r="J7" s="1334"/>
      <c r="K7" s="1325"/>
    </row>
    <row r="8" spans="1:11">
      <c r="A8" s="1324" t="s">
        <v>4292</v>
      </c>
      <c r="B8" s="1334"/>
      <c r="C8" s="1334"/>
      <c r="D8" s="1334"/>
      <c r="E8" s="1325"/>
      <c r="F8" s="1510"/>
      <c r="G8" s="1334"/>
      <c r="H8" s="1334"/>
      <c r="I8" s="1334"/>
      <c r="J8" s="1334"/>
      <c r="K8" s="1325"/>
    </row>
    <row r="9" spans="1:11">
      <c r="A9" s="1324" t="s">
        <v>4293</v>
      </c>
      <c r="B9" s="1334"/>
      <c r="C9" s="1334"/>
      <c r="D9" s="1334"/>
      <c r="E9" s="1325"/>
      <c r="F9" s="1510"/>
      <c r="G9" s="1334"/>
      <c r="H9" s="1334"/>
      <c r="I9" s="1334"/>
      <c r="J9" s="1334"/>
      <c r="K9" s="1325"/>
    </row>
    <row r="10" spans="1:11">
      <c r="A10" s="1510" t="s">
        <v>4294</v>
      </c>
      <c r="B10" s="1334"/>
      <c r="C10" s="1334"/>
      <c r="D10" s="1334"/>
      <c r="E10" s="1325"/>
      <c r="F10" s="1324"/>
      <c r="G10" s="1334"/>
      <c r="H10" s="1334"/>
      <c r="I10" s="1334"/>
      <c r="J10" s="1334"/>
      <c r="K10" s="1325"/>
    </row>
    <row r="11" spans="1:11">
      <c r="A11" s="1510" t="s">
        <v>4295</v>
      </c>
      <c r="B11" s="1334"/>
      <c r="C11" s="1334"/>
      <c r="D11" s="1334"/>
      <c r="E11" s="1325"/>
      <c r="F11" s="1510"/>
      <c r="G11" s="1334"/>
      <c r="H11" s="1334"/>
      <c r="I11" s="1334"/>
      <c r="J11" s="1334"/>
      <c r="K11" s="1325"/>
    </row>
    <row r="12" spans="1:11">
      <c r="A12" s="1510" t="s">
        <v>4296</v>
      </c>
      <c r="B12" s="1334"/>
      <c r="C12" s="1334"/>
      <c r="D12" s="1334"/>
      <c r="E12" s="1325"/>
      <c r="F12" s="1510"/>
      <c r="G12" s="1334"/>
      <c r="H12" s="1334"/>
      <c r="I12" s="1334"/>
      <c r="J12" s="1334"/>
      <c r="K12" s="1325"/>
    </row>
    <row r="13" spans="1:11">
      <c r="A13" s="1324" t="s">
        <v>4297</v>
      </c>
      <c r="B13" s="1334"/>
      <c r="C13" s="1334"/>
      <c r="D13" s="1334"/>
      <c r="E13" s="1325"/>
      <c r="F13" s="1510"/>
      <c r="G13" s="1334"/>
      <c r="H13" s="1334"/>
      <c r="I13" s="1334"/>
      <c r="J13" s="1334"/>
      <c r="K13" s="1325"/>
    </row>
    <row r="14" spans="1:11">
      <c r="A14" s="1324" t="s">
        <v>4298</v>
      </c>
      <c r="B14" s="1334"/>
      <c r="C14" s="1334"/>
      <c r="D14" s="1334"/>
      <c r="E14" s="1325"/>
      <c r="F14" s="1510"/>
      <c r="G14" s="1334"/>
      <c r="H14" s="1334"/>
      <c r="I14" s="1334"/>
      <c r="J14" s="1334"/>
      <c r="K14" s="1325"/>
    </row>
    <row r="15" spans="1:11">
      <c r="A15" s="1324"/>
      <c r="B15" s="831"/>
      <c r="C15" s="1374"/>
      <c r="D15" s="1374"/>
      <c r="E15" s="1375"/>
      <c r="F15" s="1326"/>
      <c r="G15" s="77"/>
      <c r="H15" s="77"/>
      <c r="I15" s="1374"/>
      <c r="J15" s="1374"/>
      <c r="K15" s="1375"/>
    </row>
    <row r="16" spans="1:11">
      <c r="A16" s="1511"/>
      <c r="B16" s="1512"/>
      <c r="C16" s="1513"/>
      <c r="D16" s="1513"/>
      <c r="E16" s="2521"/>
      <c r="F16" s="3550" t="s">
        <v>4299</v>
      </c>
      <c r="G16" s="3551"/>
      <c r="H16" s="3551"/>
      <c r="I16" s="3551"/>
      <c r="J16" s="3552"/>
      <c r="K16" s="1378"/>
    </row>
    <row r="17" spans="1:11">
      <c r="A17" s="1338" t="s">
        <v>1728</v>
      </c>
      <c r="B17" s="1339" t="s">
        <v>4255</v>
      </c>
      <c r="C17" s="1351" t="s">
        <v>4421</v>
      </c>
      <c r="D17" s="1351" t="s">
        <v>4256</v>
      </c>
      <c r="E17" s="1379" t="s">
        <v>4300</v>
      </c>
      <c r="F17" s="1338" t="s">
        <v>4301</v>
      </c>
      <c r="G17" s="1534" t="s">
        <v>3623</v>
      </c>
      <c r="H17" s="1514" t="s">
        <v>4302</v>
      </c>
      <c r="I17" s="1515" t="s">
        <v>4303</v>
      </c>
      <c r="J17" s="837" t="s">
        <v>2836</v>
      </c>
      <c r="K17" s="1382"/>
    </row>
    <row r="18" spans="1:11">
      <c r="A18" s="1533" t="s">
        <v>1731</v>
      </c>
      <c r="B18" s="1339" t="s">
        <v>3021</v>
      </c>
      <c r="C18" s="1351" t="s">
        <v>3602</v>
      </c>
      <c r="D18" s="1351" t="s">
        <v>3023</v>
      </c>
      <c r="E18" s="1379" t="s">
        <v>956</v>
      </c>
      <c r="F18" s="1381" t="s">
        <v>4304</v>
      </c>
      <c r="G18" s="1531" t="s">
        <v>2347</v>
      </c>
      <c r="H18" s="290" t="s">
        <v>4305</v>
      </c>
      <c r="I18" s="1351" t="s">
        <v>4273</v>
      </c>
      <c r="J18" s="1351" t="s">
        <v>2350</v>
      </c>
      <c r="K18" s="1382"/>
    </row>
    <row r="19" spans="1:11">
      <c r="A19" s="1533"/>
      <c r="B19" s="1339"/>
      <c r="C19" s="1351" t="s">
        <v>3022</v>
      </c>
      <c r="D19" s="1351"/>
      <c r="E19" s="1379" t="s">
        <v>3024</v>
      </c>
      <c r="F19" s="1381" t="s">
        <v>4306</v>
      </c>
      <c r="G19" s="1531"/>
      <c r="H19" s="1339" t="s">
        <v>2348</v>
      </c>
      <c r="I19" s="1445" t="s">
        <v>4261</v>
      </c>
      <c r="J19" s="1445"/>
      <c r="K19" s="1382"/>
    </row>
    <row r="20" spans="1:11">
      <c r="A20" s="1338"/>
      <c r="B20" s="1339"/>
      <c r="C20" s="1351"/>
      <c r="D20" s="1351"/>
      <c r="E20" s="1382"/>
      <c r="F20" s="1381" t="s">
        <v>2346</v>
      </c>
      <c r="G20" s="837"/>
      <c r="H20" s="1339"/>
      <c r="I20" s="1445" t="s">
        <v>2349</v>
      </c>
      <c r="J20" s="1445"/>
      <c r="K20" s="1382"/>
    </row>
    <row r="21" spans="1:11">
      <c r="A21" s="1533"/>
      <c r="B21" s="1339"/>
      <c r="C21" s="1383"/>
      <c r="D21" s="1351"/>
      <c r="E21" s="1387"/>
      <c r="F21" s="1338"/>
      <c r="G21" s="290"/>
      <c r="H21" s="1385"/>
      <c r="I21" s="1385"/>
      <c r="J21" s="1385"/>
      <c r="K21" s="1387"/>
    </row>
    <row r="22" spans="1:11">
      <c r="A22" s="1388">
        <v>1</v>
      </c>
      <c r="B22" s="1344" t="s">
        <v>4850</v>
      </c>
      <c r="C22" s="1345"/>
      <c r="D22" s="1352"/>
      <c r="E22" s="1394"/>
      <c r="F22" s="1389"/>
      <c r="G22" s="1390"/>
      <c r="H22" s="1391"/>
      <c r="I22" s="1390"/>
      <c r="J22" s="1518"/>
      <c r="K22" s="1394">
        <v>1</v>
      </c>
    </row>
    <row r="23" spans="1:11">
      <c r="A23" s="1388">
        <v>2</v>
      </c>
      <c r="B23" s="1344"/>
      <c r="C23" s="1345"/>
      <c r="D23" s="1347"/>
      <c r="E23" s="1398"/>
      <c r="F23" s="1395"/>
      <c r="G23" s="323"/>
      <c r="H23" s="323"/>
      <c r="I23" s="469"/>
      <c r="J23" s="1520"/>
      <c r="K23" s="1398">
        <v>2</v>
      </c>
    </row>
    <row r="24" spans="1:11">
      <c r="A24" s="1388">
        <v>3</v>
      </c>
      <c r="B24" s="1344"/>
      <c r="C24" s="1345"/>
      <c r="D24" s="1347"/>
      <c r="E24" s="1398"/>
      <c r="F24" s="1399"/>
      <c r="G24" s="251"/>
      <c r="H24" s="251"/>
      <c r="I24" s="268"/>
      <c r="J24" s="1349"/>
      <c r="K24" s="1398">
        <v>3</v>
      </c>
    </row>
    <row r="25" spans="1:11">
      <c r="A25" s="1388">
        <v>4</v>
      </c>
      <c r="B25" s="1344"/>
      <c r="C25" s="1345"/>
      <c r="D25" s="1349"/>
      <c r="E25" s="1398"/>
      <c r="F25" s="1399"/>
      <c r="G25" s="251"/>
      <c r="H25" s="251"/>
      <c r="I25" s="268"/>
      <c r="J25" s="1349"/>
      <c r="K25" s="1398">
        <v>4</v>
      </c>
    </row>
    <row r="26" spans="1:11">
      <c r="A26" s="1388">
        <v>5</v>
      </c>
      <c r="B26" s="1344"/>
      <c r="C26" s="1345"/>
      <c r="D26" s="1349"/>
      <c r="E26" s="1398"/>
      <c r="F26" s="1399"/>
      <c r="G26" s="707"/>
      <c r="H26" s="707"/>
      <c r="I26" s="258"/>
      <c r="J26" s="1364"/>
      <c r="K26" s="1398">
        <v>5</v>
      </c>
    </row>
    <row r="27" spans="1:11">
      <c r="A27" s="1388">
        <v>6</v>
      </c>
      <c r="B27" s="1344"/>
      <c r="C27" s="1345"/>
      <c r="D27" s="1353"/>
      <c r="E27" s="1398"/>
      <c r="F27" s="1402"/>
      <c r="G27" s="1403"/>
      <c r="H27" s="1403"/>
      <c r="I27" s="1521"/>
      <c r="J27" s="1403"/>
      <c r="K27" s="1398">
        <v>6</v>
      </c>
    </row>
    <row r="28" spans="1:11">
      <c r="A28" s="1388">
        <v>7</v>
      </c>
      <c r="B28" s="1344"/>
      <c r="C28" s="1345"/>
      <c r="D28" s="1356"/>
      <c r="E28" s="1398"/>
      <c r="F28" s="1405"/>
      <c r="G28" s="1406"/>
      <c r="H28" s="1403"/>
      <c r="I28" s="1522"/>
      <c r="J28" s="1406"/>
      <c r="K28" s="1398">
        <v>7</v>
      </c>
    </row>
    <row r="29" spans="1:11">
      <c r="A29" s="1388">
        <v>8</v>
      </c>
      <c r="B29" s="1344"/>
      <c r="C29" s="1345"/>
      <c r="D29" s="1349"/>
      <c r="E29" s="1398"/>
      <c r="F29" s="1399"/>
      <c r="G29" s="471"/>
      <c r="H29" s="471"/>
      <c r="I29" s="472"/>
      <c r="J29" s="1523"/>
      <c r="K29" s="1398">
        <v>8</v>
      </c>
    </row>
    <row r="30" spans="1:11">
      <c r="A30" s="1388">
        <v>9</v>
      </c>
      <c r="B30" s="1344"/>
      <c r="C30" s="1345"/>
      <c r="D30" s="1349"/>
      <c r="E30" s="1398"/>
      <c r="F30" s="1409"/>
      <c r="G30" s="251"/>
      <c r="H30" s="251"/>
      <c r="I30" s="268"/>
      <c r="J30" s="1349"/>
      <c r="K30" s="1398">
        <v>9</v>
      </c>
    </row>
    <row r="31" spans="1:11">
      <c r="A31" s="1388">
        <v>10</v>
      </c>
      <c r="B31" s="1344"/>
      <c r="C31" s="1345"/>
      <c r="D31" s="1349"/>
      <c r="E31" s="1398"/>
      <c r="F31" s="1399"/>
      <c r="G31" s="251"/>
      <c r="H31" s="251"/>
      <c r="I31" s="268"/>
      <c r="J31" s="1349"/>
      <c r="K31" s="1398">
        <v>10</v>
      </c>
    </row>
    <row r="32" spans="1:11">
      <c r="A32" s="1388">
        <v>11</v>
      </c>
      <c r="B32" s="1344"/>
      <c r="C32" s="1345"/>
      <c r="D32" s="1349"/>
      <c r="E32" s="1398"/>
      <c r="F32" s="1399"/>
      <c r="G32" s="251"/>
      <c r="H32" s="251"/>
      <c r="I32" s="268"/>
      <c r="J32" s="1349"/>
      <c r="K32" s="1398">
        <v>11</v>
      </c>
    </row>
    <row r="33" spans="1:11">
      <c r="A33" s="1388">
        <v>12</v>
      </c>
      <c r="B33" s="1344"/>
      <c r="C33" s="1345"/>
      <c r="D33" s="1349"/>
      <c r="E33" s="1398"/>
      <c r="F33" s="1399"/>
      <c r="G33" s="251"/>
      <c r="H33" s="251"/>
      <c r="I33" s="268"/>
      <c r="J33" s="1349"/>
      <c r="K33" s="1398">
        <v>12</v>
      </c>
    </row>
    <row r="34" spans="1:11">
      <c r="A34" s="1388">
        <v>13</v>
      </c>
      <c r="B34" s="1344"/>
      <c r="C34" s="1345"/>
      <c r="D34" s="1349"/>
      <c r="E34" s="1398"/>
      <c r="F34" s="1399"/>
      <c r="G34" s="251"/>
      <c r="H34" s="251"/>
      <c r="I34" s="268"/>
      <c r="J34" s="1349"/>
      <c r="K34" s="1398">
        <v>13</v>
      </c>
    </row>
    <row r="35" spans="1:11">
      <c r="A35" s="1388">
        <v>14</v>
      </c>
      <c r="B35" s="1344"/>
      <c r="C35" s="1345"/>
      <c r="D35" s="1349"/>
      <c r="E35" s="1398"/>
      <c r="F35" s="1399"/>
      <c r="G35" s="251"/>
      <c r="H35" s="251"/>
      <c r="I35" s="268"/>
      <c r="J35" s="1349"/>
      <c r="K35" s="1398">
        <v>14</v>
      </c>
    </row>
    <row r="36" spans="1:11">
      <c r="A36" s="1388">
        <v>15</v>
      </c>
      <c r="B36" s="1344"/>
      <c r="C36" s="1345"/>
      <c r="D36" s="1349"/>
      <c r="E36" s="1398"/>
      <c r="F36" s="1399"/>
      <c r="G36" s="707"/>
      <c r="H36" s="707"/>
      <c r="I36" s="258"/>
      <c r="J36" s="1364"/>
      <c r="K36" s="1398">
        <v>15</v>
      </c>
    </row>
    <row r="37" spans="1:11">
      <c r="A37" s="1388">
        <v>16</v>
      </c>
      <c r="B37" s="1344"/>
      <c r="C37" s="1345"/>
      <c r="D37" s="1359"/>
      <c r="E37" s="1398"/>
      <c r="F37" s="1410"/>
      <c r="G37" s="1403"/>
      <c r="H37" s="1404"/>
      <c r="I37" s="1524"/>
      <c r="J37" s="1403"/>
      <c r="K37" s="1398">
        <v>16</v>
      </c>
    </row>
    <row r="38" spans="1:11">
      <c r="A38" s="1388">
        <v>17</v>
      </c>
      <c r="B38" s="1344"/>
      <c r="C38" s="1345"/>
      <c r="D38" s="1359"/>
      <c r="E38" s="1398"/>
      <c r="F38" s="1412"/>
      <c r="G38" s="1413"/>
      <c r="H38" s="1413"/>
      <c r="I38" s="1355"/>
      <c r="J38" s="1356"/>
      <c r="K38" s="1398">
        <v>17</v>
      </c>
    </row>
    <row r="39" spans="1:11">
      <c r="A39" s="1388">
        <v>18</v>
      </c>
      <c r="B39" s="1344"/>
      <c r="C39" s="1345"/>
      <c r="D39" s="1349"/>
      <c r="E39" s="1398"/>
      <c r="F39" s="1399"/>
      <c r="G39" s="251"/>
      <c r="H39" s="251"/>
      <c r="I39" s="268"/>
      <c r="J39" s="1349"/>
      <c r="K39" s="1398">
        <v>18</v>
      </c>
    </row>
    <row r="40" spans="1:11">
      <c r="A40" s="1388">
        <v>19</v>
      </c>
      <c r="B40" s="1344"/>
      <c r="C40" s="1345"/>
      <c r="D40" s="1349"/>
      <c r="E40" s="1398"/>
      <c r="F40" s="1399"/>
      <c r="G40" s="251"/>
      <c r="H40" s="251"/>
      <c r="I40" s="268"/>
      <c r="J40" s="1349"/>
      <c r="K40" s="1398">
        <v>19</v>
      </c>
    </row>
    <row r="41" spans="1:11">
      <c r="A41" s="1388">
        <v>20</v>
      </c>
      <c r="B41" s="1344"/>
      <c r="C41" s="1345"/>
      <c r="D41" s="1349"/>
      <c r="E41" s="1398"/>
      <c r="F41" s="1399"/>
      <c r="G41" s="251"/>
      <c r="H41" s="251"/>
      <c r="I41" s="268"/>
      <c r="J41" s="1349"/>
      <c r="K41" s="1398">
        <v>20</v>
      </c>
    </row>
    <row r="42" spans="1:11">
      <c r="A42" s="1388">
        <v>21</v>
      </c>
      <c r="B42" s="1344"/>
      <c r="C42" s="1345"/>
      <c r="D42" s="1349"/>
      <c r="E42" s="1398"/>
      <c r="F42" s="1399"/>
      <c r="G42" s="251"/>
      <c r="H42" s="251"/>
      <c r="I42" s="268"/>
      <c r="J42" s="1349"/>
      <c r="K42" s="1398">
        <v>21</v>
      </c>
    </row>
    <row r="43" spans="1:11">
      <c r="A43" s="1388">
        <v>22</v>
      </c>
      <c r="B43" s="1344"/>
      <c r="C43" s="1345"/>
      <c r="D43" s="1349"/>
      <c r="E43" s="1398"/>
      <c r="F43" s="1399"/>
      <c r="G43" s="251"/>
      <c r="H43" s="251"/>
      <c r="I43" s="268"/>
      <c r="J43" s="1349"/>
      <c r="K43" s="1398">
        <v>22</v>
      </c>
    </row>
    <row r="44" spans="1:11">
      <c r="A44" s="1388">
        <v>23</v>
      </c>
      <c r="B44" s="1344"/>
      <c r="C44" s="1345"/>
      <c r="D44" s="1349"/>
      <c r="E44" s="1398"/>
      <c r="F44" s="1399"/>
      <c r="G44" s="251"/>
      <c r="H44" s="251"/>
      <c r="I44" s="268"/>
      <c r="J44" s="1349"/>
      <c r="K44" s="1398">
        <v>23</v>
      </c>
    </row>
    <row r="45" spans="1:11">
      <c r="A45" s="1388">
        <v>24</v>
      </c>
      <c r="B45" s="1344"/>
      <c r="C45" s="1345"/>
      <c r="D45" s="1359"/>
      <c r="E45" s="1398"/>
      <c r="F45" s="1414"/>
      <c r="G45" s="1353"/>
      <c r="H45" s="1411"/>
      <c r="I45" s="1358"/>
      <c r="J45" s="1359"/>
      <c r="K45" s="1398">
        <v>24</v>
      </c>
    </row>
    <row r="46" spans="1:11">
      <c r="A46" s="1388">
        <v>25</v>
      </c>
      <c r="B46" s="1344"/>
      <c r="C46" s="1345"/>
      <c r="D46" s="1349"/>
      <c r="E46" s="1398"/>
      <c r="F46" s="1399"/>
      <c r="G46" s="471"/>
      <c r="H46" s="251"/>
      <c r="I46" s="268"/>
      <c r="J46" s="1349"/>
      <c r="K46" s="1398">
        <v>25</v>
      </c>
    </row>
    <row r="47" spans="1:11">
      <c r="A47" s="1388">
        <v>26</v>
      </c>
      <c r="B47" s="1344"/>
      <c r="C47" s="1345"/>
      <c r="D47" s="1349"/>
      <c r="E47" s="1398"/>
      <c r="F47" s="1399"/>
      <c r="G47" s="251"/>
      <c r="H47" s="251"/>
      <c r="I47" s="268"/>
      <c r="J47" s="1349"/>
      <c r="K47" s="1398">
        <v>26</v>
      </c>
    </row>
    <row r="48" spans="1:11">
      <c r="A48" s="1388">
        <v>27</v>
      </c>
      <c r="B48" s="1344"/>
      <c r="C48" s="1345"/>
      <c r="D48" s="1349"/>
      <c r="E48" s="1398"/>
      <c r="F48" s="1399"/>
      <c r="G48" s="251"/>
      <c r="H48" s="251"/>
      <c r="I48" s="268"/>
      <c r="J48" s="1349"/>
      <c r="K48" s="1398">
        <v>27</v>
      </c>
    </row>
    <row r="49" spans="1:11">
      <c r="A49" s="1388">
        <v>28</v>
      </c>
      <c r="B49" s="1344"/>
      <c r="C49" s="1345"/>
      <c r="D49" s="1349"/>
      <c r="E49" s="1398"/>
      <c r="F49" s="1399"/>
      <c r="G49" s="251"/>
      <c r="H49" s="251"/>
      <c r="I49" s="268"/>
      <c r="J49" s="1349"/>
      <c r="K49" s="1398">
        <v>28</v>
      </c>
    </row>
    <row r="50" spans="1:11">
      <c r="A50" s="1388">
        <v>29</v>
      </c>
      <c r="B50" s="1344"/>
      <c r="C50" s="1345"/>
      <c r="D50" s="1349"/>
      <c r="E50" s="1398"/>
      <c r="F50" s="1399"/>
      <c r="G50" s="251"/>
      <c r="H50" s="251"/>
      <c r="I50" s="268"/>
      <c r="J50" s="1349"/>
      <c r="K50" s="1398">
        <v>29</v>
      </c>
    </row>
    <row r="51" spans="1:11">
      <c r="A51" s="1388">
        <v>30</v>
      </c>
      <c r="B51" s="1344"/>
      <c r="C51" s="1345"/>
      <c r="D51" s="1349"/>
      <c r="E51" s="1398"/>
      <c r="F51" s="1399"/>
      <c r="G51" s="251"/>
      <c r="H51" s="251"/>
      <c r="I51" s="268"/>
      <c r="J51" s="1349"/>
      <c r="K51" s="1398">
        <v>30</v>
      </c>
    </row>
    <row r="52" spans="1:11">
      <c r="A52" s="1388">
        <v>31</v>
      </c>
      <c r="B52" s="1344"/>
      <c r="C52" s="1345"/>
      <c r="D52" s="1349"/>
      <c r="E52" s="1398"/>
      <c r="F52" s="1399"/>
      <c r="G52" s="251"/>
      <c r="H52" s="251"/>
      <c r="I52" s="268"/>
      <c r="J52" s="1349"/>
      <c r="K52" s="1398">
        <v>31</v>
      </c>
    </row>
    <row r="53" spans="1:11">
      <c r="A53" s="1388">
        <v>32</v>
      </c>
      <c r="B53" s="1344"/>
      <c r="C53" s="1345"/>
      <c r="D53" s="1349"/>
      <c r="E53" s="1398"/>
      <c r="F53" s="1399"/>
      <c r="G53" s="251"/>
      <c r="H53" s="251"/>
      <c r="I53" s="268"/>
      <c r="J53" s="1349"/>
      <c r="K53" s="1398">
        <v>32</v>
      </c>
    </row>
    <row r="54" spans="1:11">
      <c r="A54" s="1388">
        <v>33</v>
      </c>
      <c r="B54" s="1344"/>
      <c r="C54" s="1345"/>
      <c r="D54" s="1359"/>
      <c r="E54" s="1398"/>
      <c r="F54" s="1414"/>
      <c r="G54" s="1359"/>
      <c r="H54" s="1411"/>
      <c r="I54" s="1358"/>
      <c r="J54" s="1359"/>
      <c r="K54" s="1398">
        <v>33</v>
      </c>
    </row>
    <row r="55" spans="1:11">
      <c r="A55" s="1388">
        <v>34</v>
      </c>
      <c r="B55" s="1344"/>
      <c r="C55" s="1345"/>
      <c r="D55" s="1349"/>
      <c r="E55" s="1398"/>
      <c r="F55" s="1399"/>
      <c r="G55" s="251"/>
      <c r="H55" s="251"/>
      <c r="I55" s="268"/>
      <c r="J55" s="1349"/>
      <c r="K55" s="1398">
        <v>34</v>
      </c>
    </row>
    <row r="56" spans="1:11">
      <c r="A56" s="1388">
        <v>35</v>
      </c>
      <c r="B56" s="1344"/>
      <c r="C56" s="1345"/>
      <c r="D56" s="1349"/>
      <c r="E56" s="1398"/>
      <c r="F56" s="1399"/>
      <c r="G56" s="251"/>
      <c r="H56" s="251"/>
      <c r="I56" s="268"/>
      <c r="J56" s="1349"/>
      <c r="K56" s="1398">
        <v>35</v>
      </c>
    </row>
    <row r="57" spans="1:11">
      <c r="A57" s="1388">
        <v>36</v>
      </c>
      <c r="B57" s="1344"/>
      <c r="C57" s="1345"/>
      <c r="D57" s="1349"/>
      <c r="E57" s="1398"/>
      <c r="F57" s="1399"/>
      <c r="G57" s="251"/>
      <c r="H57" s="251"/>
      <c r="I57" s="268"/>
      <c r="J57" s="1349"/>
      <c r="K57" s="1398">
        <v>36</v>
      </c>
    </row>
    <row r="58" spans="1:11">
      <c r="A58" s="1388">
        <v>37</v>
      </c>
      <c r="B58" s="1344"/>
      <c r="C58" s="1345"/>
      <c r="D58" s="1349"/>
      <c r="E58" s="1398"/>
      <c r="F58" s="1399"/>
      <c r="G58" s="251"/>
      <c r="H58" s="251"/>
      <c r="I58" s="268"/>
      <c r="J58" s="1349"/>
      <c r="K58" s="1398">
        <v>37</v>
      </c>
    </row>
    <row r="59" spans="1:11">
      <c r="A59" s="1388">
        <v>38</v>
      </c>
      <c r="B59" s="1344"/>
      <c r="C59" s="1345"/>
      <c r="D59" s="1349"/>
      <c r="E59" s="1398"/>
      <c r="F59" s="1399"/>
      <c r="G59" s="251"/>
      <c r="H59" s="251"/>
      <c r="I59" s="268"/>
      <c r="J59" s="1525"/>
      <c r="K59" s="1398">
        <v>38</v>
      </c>
    </row>
    <row r="60" spans="1:11" ht="15.75" thickBot="1">
      <c r="A60" s="1415">
        <v>39</v>
      </c>
      <c r="B60" s="1366" t="s">
        <v>2331</v>
      </c>
      <c r="C60" s="1368">
        <f>SUM(C22:C59)</f>
        <v>0</v>
      </c>
      <c r="D60" s="1368">
        <f t="shared" ref="D60:J60" si="0">SUM(D22:D59)</f>
        <v>0</v>
      </c>
      <c r="E60" s="2522">
        <f t="shared" si="0"/>
        <v>0</v>
      </c>
      <c r="F60" s="1526">
        <f t="shared" si="0"/>
        <v>0</v>
      </c>
      <c r="G60" s="1368">
        <f t="shared" si="0"/>
        <v>0</v>
      </c>
      <c r="H60" s="1368">
        <f t="shared" si="0"/>
        <v>0</v>
      </c>
      <c r="I60" s="1368">
        <f t="shared" si="0"/>
        <v>0</v>
      </c>
      <c r="J60" s="1368">
        <f t="shared" si="0"/>
        <v>0</v>
      </c>
      <c r="K60" s="1416">
        <v>39</v>
      </c>
    </row>
    <row r="61" spans="1:11" ht="15.75" thickTop="1">
      <c r="A61" s="831"/>
      <c r="B61" s="831"/>
      <c r="C61" s="831"/>
      <c r="D61" s="991"/>
      <c r="E61" s="991"/>
      <c r="F61" s="991"/>
      <c r="G61" s="991"/>
      <c r="H61" s="991"/>
      <c r="I61" s="991"/>
      <c r="J61" s="991"/>
    </row>
    <row r="62" spans="1:11">
      <c r="A62" s="17" t="s">
        <v>4666</v>
      </c>
      <c r="B62" s="17"/>
      <c r="C62" s="17"/>
      <c r="D62" s="17"/>
      <c r="E62" s="17"/>
      <c r="F62" s="17" t="s">
        <v>4666</v>
      </c>
      <c r="G62" s="17"/>
      <c r="H62" s="17"/>
      <c r="I62" s="17"/>
      <c r="J62" s="17"/>
    </row>
    <row r="63" spans="1:11">
      <c r="A63" s="69" t="s">
        <v>4422</v>
      </c>
      <c r="B63" s="69"/>
      <c r="C63" s="69"/>
      <c r="D63" s="69"/>
      <c r="E63" s="69"/>
      <c r="F63" s="69" t="s">
        <v>4423</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S131"/>
  <sheetViews>
    <sheetView defaultGridColor="0" view="pageBreakPreview" colorId="22" zoomScale="30" zoomScaleNormal="100" zoomScaleSheetLayoutView="30" workbookViewId="0">
      <selection activeCell="AB40" sqref="AB40:AB41"/>
    </sheetView>
  </sheetViews>
  <sheetFormatPr defaultColWidth="9.6640625" defaultRowHeight="15"/>
  <cols>
    <col min="1" max="1" width="4.6640625" customWidth="1"/>
    <col min="2" max="2" width="12.6640625" customWidth="1"/>
    <col min="3" max="3" width="20" customWidth="1"/>
    <col min="4" max="5" width="12.6640625" customWidth="1"/>
    <col min="6" max="6" width="11.109375" customWidth="1"/>
    <col min="7" max="7" width="15.44140625" customWidth="1"/>
    <col min="8" max="8" width="14.6640625" customWidth="1"/>
    <col min="9" max="9" width="12.6640625" customWidth="1"/>
    <col min="10" max="10" width="2.6640625" customWidth="1"/>
    <col min="11" max="11" width="16"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923" t="s">
        <v>1799</v>
      </c>
      <c r="B1" s="924"/>
      <c r="C1" s="924"/>
      <c r="D1" s="1030"/>
      <c r="E1" s="1030"/>
      <c r="F1" s="1027" t="s">
        <v>1344</v>
      </c>
      <c r="G1" s="1038"/>
      <c r="H1" s="1029" t="s">
        <v>1801</v>
      </c>
      <c r="I1" s="1040" t="s">
        <v>1802</v>
      </c>
      <c r="J1" s="921"/>
      <c r="K1" s="923" t="s">
        <v>1799</v>
      </c>
      <c r="L1" s="924"/>
      <c r="M1" s="924"/>
      <c r="N1" s="1027" t="s">
        <v>1344</v>
      </c>
      <c r="O1" s="1030"/>
      <c r="P1" s="924"/>
      <c r="Q1" s="1029" t="s">
        <v>1801</v>
      </c>
      <c r="R1" s="1031" t="s">
        <v>1802</v>
      </c>
      <c r="S1" s="1014"/>
    </row>
    <row r="2" spans="1:19">
      <c r="A2" s="72" t="str">
        <f>'Data Sheet'!$C$25</f>
        <v xml:space="preserve">New York State Electric &amp; Gas Corporation </v>
      </c>
      <c r="B2" s="921"/>
      <c r="C2" s="921"/>
      <c r="D2" s="921"/>
      <c r="E2" s="921"/>
      <c r="F2" s="982" t="s">
        <v>1136</v>
      </c>
      <c r="G2" s="934"/>
      <c r="H2" s="921"/>
      <c r="I2" s="1042"/>
      <c r="J2" s="921"/>
      <c r="K2" s="72" t="str">
        <f>'Data Sheet'!$C$25</f>
        <v xml:space="preserve">New York State Electric &amp; Gas Corporation </v>
      </c>
      <c r="L2" s="921"/>
      <c r="M2" s="921"/>
      <c r="N2" s="982" t="s">
        <v>1136</v>
      </c>
      <c r="O2" s="921"/>
      <c r="P2" s="921"/>
      <c r="Q2" s="1041" t="s">
        <v>1804</v>
      </c>
      <c r="R2" s="980"/>
      <c r="S2" s="981"/>
    </row>
    <row r="3" spans="1:19" ht="15" customHeight="1" thickBot="1">
      <c r="A3" s="999"/>
      <c r="B3" s="973"/>
      <c r="C3" s="973"/>
      <c r="D3" s="973"/>
      <c r="E3" s="973"/>
      <c r="F3" s="999" t="s">
        <v>1137</v>
      </c>
      <c r="G3" s="1044"/>
      <c r="H3" s="1073" t="str">
        <f>'Data Sheet'!$C$40</f>
        <v xml:space="preserve"> </v>
      </c>
      <c r="I3" s="1051" t="str">
        <f>'Data Sheet'!$C$38</f>
        <v>12/31/2017</v>
      </c>
      <c r="J3" s="921"/>
      <c r="K3" s="999"/>
      <c r="L3" s="973"/>
      <c r="M3" s="973"/>
      <c r="N3" s="999" t="s">
        <v>1137</v>
      </c>
      <c r="O3" s="973"/>
      <c r="P3" s="1000"/>
      <c r="Q3" s="1066" t="str">
        <f>'Data Sheet'!$C$40</f>
        <v xml:space="preserve"> </v>
      </c>
      <c r="R3" s="1046" t="str">
        <f>'Data Sheet'!$C$38</f>
        <v>12/31/2017</v>
      </c>
      <c r="S3" s="1045"/>
    </row>
    <row r="4" spans="1:19" ht="15" customHeight="1" thickBot="1">
      <c r="A4" s="579" t="s">
        <v>2980</v>
      </c>
      <c r="B4" s="580"/>
      <c r="C4" s="580"/>
      <c r="D4" s="1035"/>
      <c r="E4" s="1035"/>
      <c r="F4" s="1035"/>
      <c r="G4" s="1035"/>
      <c r="H4" s="1037"/>
      <c r="I4" s="1045"/>
      <c r="J4" s="921"/>
      <c r="K4" s="579" t="s">
        <v>2981</v>
      </c>
      <c r="L4" s="580"/>
      <c r="M4" s="580"/>
      <c r="N4" s="1035"/>
      <c r="O4" s="1035"/>
      <c r="P4" s="1035"/>
      <c r="Q4" s="1035"/>
      <c r="R4" s="1037"/>
      <c r="S4" s="1045"/>
    </row>
    <row r="5" spans="1:19" ht="15.75">
      <c r="A5" s="68"/>
      <c r="B5" s="71"/>
      <c r="C5" s="71"/>
      <c r="D5" s="69"/>
      <c r="E5" s="69"/>
      <c r="F5" s="69"/>
      <c r="G5" s="69"/>
      <c r="H5" s="376"/>
      <c r="I5" s="73"/>
      <c r="J5" s="921"/>
      <c r="K5" s="68"/>
      <c r="L5" s="71"/>
      <c r="M5" s="71"/>
      <c r="N5" s="69"/>
      <c r="O5" s="69"/>
      <c r="P5" s="69"/>
      <c r="Q5" s="69"/>
      <c r="R5" s="376"/>
      <c r="S5" s="73"/>
    </row>
    <row r="6" spans="1:19">
      <c r="A6" s="233" t="s">
        <v>2982</v>
      </c>
      <c r="B6" s="234"/>
      <c r="C6" s="234"/>
      <c r="D6" s="234"/>
      <c r="E6" s="234"/>
      <c r="F6" s="234" t="s">
        <v>2983</v>
      </c>
      <c r="G6" s="234"/>
      <c r="H6" s="234"/>
      <c r="I6" s="235"/>
      <c r="J6" s="921"/>
      <c r="K6" s="233" t="s">
        <v>2984</v>
      </c>
      <c r="L6" s="234"/>
      <c r="M6" s="234"/>
      <c r="N6" s="234"/>
      <c r="O6" s="234" t="s">
        <v>2985</v>
      </c>
      <c r="P6" s="234"/>
      <c r="Q6" s="234"/>
      <c r="R6" s="234"/>
      <c r="S6" s="235"/>
    </row>
    <row r="7" spans="1:19">
      <c r="A7" s="233" t="s">
        <v>2986</v>
      </c>
      <c r="B7" s="234"/>
      <c r="C7" s="234"/>
      <c r="D7" s="234"/>
      <c r="E7" s="234"/>
      <c r="F7" s="234" t="s">
        <v>2987</v>
      </c>
      <c r="G7" s="234"/>
      <c r="H7" s="234"/>
      <c r="I7" s="235"/>
      <c r="J7" s="921"/>
      <c r="K7" s="233" t="s">
        <v>2988</v>
      </c>
      <c r="L7" s="234"/>
      <c r="M7" s="234"/>
      <c r="N7" s="234"/>
      <c r="O7" s="234" t="s">
        <v>2989</v>
      </c>
      <c r="P7" s="234"/>
      <c r="Q7" s="234"/>
      <c r="R7" s="234"/>
      <c r="S7" s="235"/>
    </row>
    <row r="8" spans="1:19">
      <c r="A8" s="233" t="s">
        <v>1212</v>
      </c>
      <c r="B8" s="234"/>
      <c r="C8" s="234"/>
      <c r="D8" s="234"/>
      <c r="E8" s="234"/>
      <c r="F8" s="234" t="s">
        <v>1213</v>
      </c>
      <c r="G8" s="234"/>
      <c r="H8" s="234"/>
      <c r="I8" s="235"/>
      <c r="J8" s="921"/>
      <c r="K8" s="233" t="s">
        <v>1214</v>
      </c>
      <c r="L8" s="234"/>
      <c r="M8" s="234"/>
      <c r="N8" s="234"/>
      <c r="O8" s="234" t="s">
        <v>1215</v>
      </c>
      <c r="P8" s="234"/>
      <c r="Q8" s="234"/>
      <c r="R8" s="234"/>
      <c r="S8" s="235"/>
    </row>
    <row r="9" spans="1:19">
      <c r="A9" s="233" t="s">
        <v>1216</v>
      </c>
      <c r="B9" s="234"/>
      <c r="C9" s="234"/>
      <c r="D9" s="234"/>
      <c r="E9" s="234"/>
      <c r="F9" s="234" t="s">
        <v>1217</v>
      </c>
      <c r="G9" s="234"/>
      <c r="H9" s="234"/>
      <c r="I9" s="235"/>
      <c r="J9" s="921"/>
      <c r="K9" s="233" t="s">
        <v>1218</v>
      </c>
      <c r="L9" s="234"/>
      <c r="M9" s="234"/>
      <c r="N9" s="234"/>
      <c r="O9" s="234" t="s">
        <v>1219</v>
      </c>
      <c r="P9" s="234"/>
      <c r="Q9" s="234"/>
      <c r="R9" s="234"/>
      <c r="S9" s="235"/>
    </row>
    <row r="10" spans="1:19">
      <c r="A10" s="233" t="s">
        <v>1220</v>
      </c>
      <c r="B10" s="234"/>
      <c r="C10" s="234"/>
      <c r="D10" s="234"/>
      <c r="E10" s="234"/>
      <c r="F10" s="234" t="s">
        <v>1221</v>
      </c>
      <c r="G10" s="234"/>
      <c r="H10" s="234"/>
      <c r="I10" s="235"/>
      <c r="J10" s="921"/>
      <c r="K10" s="233" t="s">
        <v>1222</v>
      </c>
      <c r="L10" s="234"/>
      <c r="M10" s="234"/>
      <c r="N10" s="234"/>
      <c r="O10" s="234" t="s">
        <v>1223</v>
      </c>
      <c r="P10" s="234"/>
      <c r="Q10" s="234"/>
      <c r="R10" s="234"/>
      <c r="S10" s="235"/>
    </row>
    <row r="11" spans="1:19">
      <c r="A11" s="233" t="s">
        <v>1224</v>
      </c>
      <c r="B11" s="234"/>
      <c r="C11" s="234"/>
      <c r="D11" s="234"/>
      <c r="E11" s="234"/>
      <c r="F11" s="234" t="s">
        <v>1225</v>
      </c>
      <c r="G11" s="234"/>
      <c r="H11" s="234"/>
      <c r="I11" s="235"/>
      <c r="J11" s="921"/>
      <c r="K11" s="233" t="s">
        <v>1226</v>
      </c>
      <c r="L11" s="234"/>
      <c r="M11" s="234"/>
      <c r="N11" s="234"/>
      <c r="O11" s="234" t="s">
        <v>1227</v>
      </c>
      <c r="P11" s="234"/>
      <c r="Q11" s="234"/>
      <c r="R11" s="234"/>
      <c r="S11" s="235"/>
    </row>
    <row r="12" spans="1:19">
      <c r="A12" s="233" t="s">
        <v>1228</v>
      </c>
      <c r="B12" s="234"/>
      <c r="C12" s="234"/>
      <c r="D12" s="234"/>
      <c r="E12" s="234"/>
      <c r="F12" s="234" t="s">
        <v>1229</v>
      </c>
      <c r="G12" s="234"/>
      <c r="H12" s="234"/>
      <c r="I12" s="235"/>
      <c r="J12" s="921"/>
      <c r="K12" s="233" t="s">
        <v>1230</v>
      </c>
      <c r="L12" s="234"/>
      <c r="M12" s="234"/>
      <c r="N12" s="234"/>
      <c r="O12" s="234" t="s">
        <v>1231</v>
      </c>
      <c r="P12" s="234"/>
      <c r="Q12" s="234"/>
      <c r="R12" s="234"/>
      <c r="S12" s="235"/>
    </row>
    <row r="13" spans="1:19">
      <c r="A13" s="233" t="s">
        <v>1232</v>
      </c>
      <c r="B13" s="234"/>
      <c r="C13" s="234"/>
      <c r="D13" s="234"/>
      <c r="E13" s="234"/>
      <c r="F13" s="234" t="s">
        <v>1233</v>
      </c>
      <c r="G13" s="234"/>
      <c r="H13" s="234"/>
      <c r="I13" s="235"/>
      <c r="J13" s="921"/>
      <c r="K13" s="233" t="s">
        <v>1234</v>
      </c>
      <c r="L13" s="234"/>
      <c r="M13" s="234"/>
      <c r="N13" s="234"/>
      <c r="O13" s="234" t="s">
        <v>1235</v>
      </c>
      <c r="P13" s="234"/>
      <c r="Q13" s="234"/>
      <c r="R13" s="234"/>
      <c r="S13" s="235"/>
    </row>
    <row r="14" spans="1:19">
      <c r="A14" s="233" t="s">
        <v>1236</v>
      </c>
      <c r="B14" s="234"/>
      <c r="C14" s="234"/>
      <c r="D14" s="234"/>
      <c r="E14" s="234"/>
      <c r="F14" s="234" t="s">
        <v>1237</v>
      </c>
      <c r="G14" s="234"/>
      <c r="H14" s="234"/>
      <c r="I14" s="235"/>
      <c r="J14" s="921"/>
      <c r="K14" s="233" t="s">
        <v>2613</v>
      </c>
      <c r="L14" s="234"/>
      <c r="M14" s="234"/>
      <c r="N14" s="234"/>
      <c r="O14" s="234" t="s">
        <v>2614</v>
      </c>
      <c r="P14" s="234"/>
      <c r="Q14" s="234"/>
      <c r="R14" s="234"/>
      <c r="S14" s="235"/>
    </row>
    <row r="15" spans="1:19">
      <c r="A15" s="233" t="s">
        <v>2615</v>
      </c>
      <c r="B15" s="234"/>
      <c r="C15" s="234"/>
      <c r="D15" s="234"/>
      <c r="E15" s="234"/>
      <c r="F15" s="234" t="s">
        <v>2616</v>
      </c>
      <c r="G15" s="234"/>
      <c r="H15" s="234"/>
      <c r="I15" s="235"/>
      <c r="J15" s="921"/>
      <c r="K15" s="233" t="s">
        <v>2617</v>
      </c>
      <c r="L15" s="234"/>
      <c r="M15" s="234"/>
      <c r="N15" s="234"/>
      <c r="O15" s="234" t="s">
        <v>2618</v>
      </c>
      <c r="P15" s="234"/>
      <c r="Q15" s="234"/>
      <c r="R15" s="234"/>
      <c r="S15" s="235"/>
    </row>
    <row r="16" spans="1:19">
      <c r="A16" s="233" t="s">
        <v>2619</v>
      </c>
      <c r="B16" s="234"/>
      <c r="C16" s="234"/>
      <c r="D16" s="234"/>
      <c r="E16" s="234"/>
      <c r="F16" s="234" t="s">
        <v>2620</v>
      </c>
      <c r="G16" s="234"/>
      <c r="H16" s="234"/>
      <c r="I16" s="235"/>
      <c r="J16" s="921"/>
      <c r="K16" s="233" t="s">
        <v>2621</v>
      </c>
      <c r="L16" s="234"/>
      <c r="M16" s="234"/>
      <c r="N16" s="234"/>
      <c r="O16" s="234" t="s">
        <v>1231</v>
      </c>
      <c r="P16" s="234"/>
      <c r="Q16" s="234"/>
      <c r="R16" s="234"/>
      <c r="S16" s="235"/>
    </row>
    <row r="17" spans="1:19">
      <c r="A17" s="233" t="s">
        <v>2622</v>
      </c>
      <c r="B17" s="234"/>
      <c r="C17" s="234"/>
      <c r="D17" s="234"/>
      <c r="E17" s="234"/>
      <c r="F17" s="234" t="s">
        <v>2623</v>
      </c>
      <c r="G17" s="234"/>
      <c r="H17" s="234"/>
      <c r="I17" s="235"/>
      <c r="J17" s="921"/>
      <c r="K17" s="233" t="s">
        <v>2624</v>
      </c>
      <c r="L17" s="234"/>
      <c r="M17" s="234"/>
      <c r="N17" s="234"/>
      <c r="O17" s="234" t="s">
        <v>2625</v>
      </c>
      <c r="P17" s="234"/>
      <c r="Q17" s="234"/>
      <c r="R17" s="234"/>
      <c r="S17" s="235"/>
    </row>
    <row r="18" spans="1:19">
      <c r="A18" s="233" t="s">
        <v>2626</v>
      </c>
      <c r="B18" s="234"/>
      <c r="C18" s="234"/>
      <c r="D18" s="234"/>
      <c r="E18" s="234"/>
      <c r="F18" s="234" t="s">
        <v>2627</v>
      </c>
      <c r="G18" s="234"/>
      <c r="H18" s="234"/>
      <c r="I18" s="235"/>
      <c r="J18" s="921"/>
      <c r="K18" s="233" t="s">
        <v>2628</v>
      </c>
      <c r="L18" s="234"/>
      <c r="M18" s="234"/>
      <c r="N18" s="234"/>
      <c r="O18" s="234" t="s">
        <v>2629</v>
      </c>
      <c r="P18" s="234"/>
      <c r="Q18" s="234"/>
      <c r="R18" s="234"/>
      <c r="S18" s="235"/>
    </row>
    <row r="19" spans="1:19">
      <c r="A19" s="233" t="s">
        <v>2630</v>
      </c>
      <c r="B19" s="234"/>
      <c r="C19" s="234"/>
      <c r="D19" s="234"/>
      <c r="E19" s="234"/>
      <c r="F19" s="234" t="s">
        <v>2631</v>
      </c>
      <c r="G19" s="234"/>
      <c r="H19" s="234"/>
      <c r="I19" s="235"/>
      <c r="J19" s="921"/>
      <c r="K19" s="233"/>
      <c r="L19" s="234"/>
      <c r="M19" s="234"/>
      <c r="N19" s="234"/>
      <c r="O19" s="234"/>
      <c r="P19" s="234"/>
      <c r="Q19" s="234"/>
      <c r="R19" s="234"/>
      <c r="S19" s="235"/>
    </row>
    <row r="20" spans="1:19" ht="15.75" thickBot="1">
      <c r="A20" s="638"/>
      <c r="B20" s="637"/>
      <c r="C20" s="637"/>
      <c r="D20" s="637"/>
      <c r="E20" s="637"/>
      <c r="F20" s="637"/>
      <c r="G20" s="637"/>
      <c r="H20" s="637"/>
      <c r="I20" s="639"/>
      <c r="J20" s="921"/>
      <c r="K20" s="233"/>
      <c r="L20" s="234"/>
      <c r="M20" s="234"/>
      <c r="N20" s="234"/>
      <c r="O20" s="234"/>
      <c r="P20" s="234"/>
      <c r="Q20" s="234"/>
      <c r="R20" s="234"/>
      <c r="S20" s="235"/>
    </row>
    <row r="21" spans="1:19">
      <c r="A21" s="1029"/>
      <c r="B21" s="921"/>
      <c r="C21" s="983"/>
      <c r="D21" s="922" t="s">
        <v>2632</v>
      </c>
      <c r="E21" s="981"/>
      <c r="F21" s="983"/>
      <c r="G21" s="922" t="s">
        <v>2633</v>
      </c>
      <c r="H21" s="922"/>
      <c r="I21" s="1057"/>
      <c r="J21" s="921"/>
      <c r="K21" s="1029"/>
      <c r="L21" s="1039" t="s">
        <v>2634</v>
      </c>
      <c r="M21" s="1039"/>
      <c r="N21" s="1014"/>
      <c r="O21" s="1054"/>
      <c r="P21" s="1054"/>
      <c r="Q21" s="1054"/>
      <c r="R21" s="1054"/>
      <c r="S21" s="1057"/>
    </row>
    <row r="22" spans="1:19">
      <c r="A22" s="1041"/>
      <c r="B22" s="922" t="s">
        <v>2635</v>
      </c>
      <c r="C22" s="981"/>
      <c r="D22" s="640" t="s">
        <v>2636</v>
      </c>
      <c r="E22" s="981"/>
      <c r="F22" s="934" t="s">
        <v>2637</v>
      </c>
      <c r="G22" s="640" t="s">
        <v>2638</v>
      </c>
      <c r="H22" s="922"/>
      <c r="I22" s="1041" t="s">
        <v>1786</v>
      </c>
      <c r="J22" s="921"/>
      <c r="K22" s="1041" t="s">
        <v>2639</v>
      </c>
      <c r="L22" s="640" t="s">
        <v>2640</v>
      </c>
      <c r="M22" s="922"/>
      <c r="N22" s="641"/>
      <c r="O22" s="922" t="s">
        <v>2641</v>
      </c>
      <c r="P22" s="922"/>
      <c r="Q22" s="640"/>
      <c r="R22" s="922"/>
      <c r="S22" s="1041"/>
    </row>
    <row r="23" spans="1:19" ht="15.75" thickBot="1">
      <c r="A23" s="1041" t="s">
        <v>1728</v>
      </c>
      <c r="B23" s="973"/>
      <c r="C23" s="1000"/>
      <c r="D23" s="642" t="s">
        <v>2642</v>
      </c>
      <c r="E23" s="1045"/>
      <c r="F23" s="934" t="s">
        <v>2643</v>
      </c>
      <c r="G23" s="642" t="s">
        <v>2665</v>
      </c>
      <c r="H23" s="1035"/>
      <c r="I23" s="1041" t="s">
        <v>530</v>
      </c>
      <c r="J23" s="921"/>
      <c r="K23" s="1041" t="s">
        <v>2666</v>
      </c>
      <c r="L23" s="642" t="s">
        <v>2667</v>
      </c>
      <c r="M23" s="1035"/>
      <c r="N23" s="643"/>
      <c r="O23" s="1011"/>
      <c r="P23" s="1011"/>
      <c r="Q23" s="644"/>
      <c r="R23" s="1044"/>
      <c r="S23" s="1041" t="s">
        <v>1728</v>
      </c>
    </row>
    <row r="24" spans="1:19">
      <c r="A24" s="1041" t="s">
        <v>1731</v>
      </c>
      <c r="B24" s="934" t="s">
        <v>2668</v>
      </c>
      <c r="C24" s="934" t="s">
        <v>2669</v>
      </c>
      <c r="D24" s="934" t="s">
        <v>2670</v>
      </c>
      <c r="E24" s="934" t="s">
        <v>2671</v>
      </c>
      <c r="F24" s="934" t="s">
        <v>2672</v>
      </c>
      <c r="G24" s="981" t="s">
        <v>2673</v>
      </c>
      <c r="H24" s="981" t="s">
        <v>2673</v>
      </c>
      <c r="I24" s="1041" t="s">
        <v>2674</v>
      </c>
      <c r="J24" s="921"/>
      <c r="K24" s="1041" t="s">
        <v>2675</v>
      </c>
      <c r="L24" s="934" t="s">
        <v>2676</v>
      </c>
      <c r="M24" s="934" t="s">
        <v>2677</v>
      </c>
      <c r="N24" s="934" t="s">
        <v>2678</v>
      </c>
      <c r="O24" s="934" t="s">
        <v>3631</v>
      </c>
      <c r="P24" s="934" t="s">
        <v>3623</v>
      </c>
      <c r="Q24" s="934" t="s">
        <v>606</v>
      </c>
      <c r="R24" s="966" t="s">
        <v>2331</v>
      </c>
      <c r="S24" s="1041" t="s">
        <v>1731</v>
      </c>
    </row>
    <row r="25" spans="1:19">
      <c r="A25" s="1033"/>
      <c r="B25" s="983"/>
      <c r="C25" s="934"/>
      <c r="D25" s="983"/>
      <c r="E25" s="934"/>
      <c r="F25" s="934"/>
      <c r="G25" s="981" t="s">
        <v>2679</v>
      </c>
      <c r="H25" s="981" t="s">
        <v>2680</v>
      </c>
      <c r="I25" s="1033"/>
      <c r="J25" s="921"/>
      <c r="K25" s="1033"/>
      <c r="L25" s="983"/>
      <c r="M25" s="934" t="s">
        <v>2681</v>
      </c>
      <c r="N25" s="983"/>
      <c r="O25" s="934" t="s">
        <v>2084</v>
      </c>
      <c r="P25" s="934" t="s">
        <v>2084</v>
      </c>
      <c r="Q25" s="983"/>
      <c r="R25" s="934" t="s">
        <v>2084</v>
      </c>
      <c r="S25" s="1033"/>
    </row>
    <row r="26" spans="1:19" ht="15.75" thickBot="1">
      <c r="A26" s="1051"/>
      <c r="B26" s="1044" t="s">
        <v>3021</v>
      </c>
      <c r="C26" s="1044" t="s">
        <v>3022</v>
      </c>
      <c r="D26" s="1044" t="s">
        <v>3023</v>
      </c>
      <c r="E26" s="1044" t="s">
        <v>3024</v>
      </c>
      <c r="F26" s="1044" t="s">
        <v>2346</v>
      </c>
      <c r="G26" s="1045" t="s">
        <v>2347</v>
      </c>
      <c r="H26" s="1045" t="s">
        <v>2348</v>
      </c>
      <c r="I26" s="1045" t="s">
        <v>2349</v>
      </c>
      <c r="J26" s="921"/>
      <c r="K26" s="1043" t="s">
        <v>2350</v>
      </c>
      <c r="L26" s="1044" t="s">
        <v>2351</v>
      </c>
      <c r="M26" s="1044" t="s">
        <v>2352</v>
      </c>
      <c r="N26" s="1044" t="s">
        <v>2353</v>
      </c>
      <c r="O26" s="1044" t="s">
        <v>181</v>
      </c>
      <c r="P26" s="1044" t="s">
        <v>182</v>
      </c>
      <c r="Q26" s="1044" t="s">
        <v>183</v>
      </c>
      <c r="R26" s="1035" t="s">
        <v>184</v>
      </c>
      <c r="S26" s="1051"/>
    </row>
    <row r="27" spans="1:19">
      <c r="A27" s="1033">
        <v>1</v>
      </c>
      <c r="B27" s="983" t="s">
        <v>5538</v>
      </c>
      <c r="C27" s="983" t="s">
        <v>5539</v>
      </c>
      <c r="D27" s="1050">
        <v>345</v>
      </c>
      <c r="E27" s="1290">
        <v>345</v>
      </c>
      <c r="F27" s="3154" t="s">
        <v>5534</v>
      </c>
      <c r="G27" s="3152">
        <v>5.23</v>
      </c>
      <c r="H27" s="1292">
        <v>0</v>
      </c>
      <c r="I27" s="1062">
        <v>1</v>
      </c>
      <c r="J27" s="921"/>
      <c r="K27" s="3156" t="s">
        <v>5540</v>
      </c>
      <c r="L27" s="1075"/>
      <c r="M27" s="1075"/>
      <c r="N27" s="1075">
        <f t="shared" ref="N27:N61" si="0">L27+M27</f>
        <v>0</v>
      </c>
      <c r="O27" s="1076"/>
      <c r="P27" s="1076"/>
      <c r="Q27" s="1076"/>
      <c r="R27" s="1077">
        <f t="shared" ref="R27:R61" si="1">SUM(O27:Q27)</f>
        <v>0</v>
      </c>
      <c r="S27" s="1033">
        <v>1</v>
      </c>
    </row>
    <row r="28" spans="1:19">
      <c r="A28" s="1033">
        <v>2</v>
      </c>
      <c r="B28" s="983" t="s">
        <v>2920</v>
      </c>
      <c r="C28" s="983" t="s">
        <v>2920</v>
      </c>
      <c r="D28" s="1050">
        <v>345</v>
      </c>
      <c r="E28" s="1290">
        <v>345</v>
      </c>
      <c r="F28" s="3154" t="s">
        <v>5534</v>
      </c>
      <c r="G28" s="3152">
        <v>167.58</v>
      </c>
      <c r="H28" s="1292">
        <v>0</v>
      </c>
      <c r="I28" s="1062">
        <v>0</v>
      </c>
      <c r="J28" s="921"/>
      <c r="K28" s="3156" t="s">
        <v>5541</v>
      </c>
      <c r="L28" s="1050"/>
      <c r="M28" s="1050"/>
      <c r="N28" s="1050">
        <f t="shared" si="0"/>
        <v>0</v>
      </c>
      <c r="O28" s="1049"/>
      <c r="P28" s="1049"/>
      <c r="Q28" s="1049"/>
      <c r="R28" s="1079">
        <f t="shared" si="1"/>
        <v>0</v>
      </c>
      <c r="S28" s="1033">
        <v>2</v>
      </c>
    </row>
    <row r="29" spans="1:19">
      <c r="A29" s="1033">
        <v>3</v>
      </c>
      <c r="B29" s="983" t="s">
        <v>2920</v>
      </c>
      <c r="C29" s="983" t="s">
        <v>2920</v>
      </c>
      <c r="D29" s="1050">
        <v>345</v>
      </c>
      <c r="E29" s="1290">
        <v>345</v>
      </c>
      <c r="F29" s="3154" t="s">
        <v>5535</v>
      </c>
      <c r="G29" s="3152">
        <v>5.69</v>
      </c>
      <c r="H29" s="1292">
        <v>0</v>
      </c>
      <c r="I29" s="1062">
        <v>0</v>
      </c>
      <c r="J29" s="921"/>
      <c r="K29" s="3156" t="s">
        <v>5540</v>
      </c>
      <c r="L29" s="1050"/>
      <c r="M29" s="1050"/>
      <c r="N29" s="1050">
        <f t="shared" si="0"/>
        <v>0</v>
      </c>
      <c r="O29" s="1049"/>
      <c r="P29" s="1049"/>
      <c r="Q29" s="1049"/>
      <c r="R29" s="1079">
        <f t="shared" si="1"/>
        <v>0</v>
      </c>
      <c r="S29" s="1033">
        <v>3</v>
      </c>
    </row>
    <row r="30" spans="1:19">
      <c r="A30" s="1033">
        <v>4</v>
      </c>
      <c r="B30" s="983" t="s">
        <v>2920</v>
      </c>
      <c r="C30" s="983" t="s">
        <v>2920</v>
      </c>
      <c r="D30" s="1050">
        <v>345</v>
      </c>
      <c r="E30" s="1290">
        <v>345</v>
      </c>
      <c r="F30" s="3154" t="s">
        <v>5535</v>
      </c>
      <c r="G30" s="3152">
        <v>3.31</v>
      </c>
      <c r="H30" s="1292">
        <v>0</v>
      </c>
      <c r="I30" s="1062">
        <v>0</v>
      </c>
      <c r="J30" s="921"/>
      <c r="K30" s="3156" t="s">
        <v>5541</v>
      </c>
      <c r="L30" s="1050"/>
      <c r="M30" s="1050"/>
      <c r="N30" s="1050">
        <f t="shared" si="0"/>
        <v>0</v>
      </c>
      <c r="O30" s="1049"/>
      <c r="P30" s="1049"/>
      <c r="Q30" s="1049"/>
      <c r="R30" s="1079">
        <f t="shared" si="1"/>
        <v>0</v>
      </c>
      <c r="S30" s="1033">
        <v>4</v>
      </c>
    </row>
    <row r="31" spans="1:19">
      <c r="A31" s="1033">
        <v>5</v>
      </c>
      <c r="B31" s="983" t="s">
        <v>5542</v>
      </c>
      <c r="C31" s="983" t="s">
        <v>5543</v>
      </c>
      <c r="D31" s="1050">
        <v>345</v>
      </c>
      <c r="E31" s="1290">
        <v>345</v>
      </c>
      <c r="F31" s="3154" t="s">
        <v>5536</v>
      </c>
      <c r="G31" s="3152">
        <v>2.12</v>
      </c>
      <c r="H31" s="1292">
        <v>0</v>
      </c>
      <c r="I31" s="1062">
        <v>1</v>
      </c>
      <c r="J31" s="921"/>
      <c r="K31" s="3156" t="s">
        <v>5540</v>
      </c>
      <c r="L31" s="1050"/>
      <c r="M31" s="1050"/>
      <c r="N31" s="1050">
        <f t="shared" si="0"/>
        <v>0</v>
      </c>
      <c r="O31" s="1049"/>
      <c r="P31" s="1049"/>
      <c r="Q31" s="1049"/>
      <c r="R31" s="1079">
        <f t="shared" si="1"/>
        <v>0</v>
      </c>
      <c r="S31" s="1033">
        <v>5</v>
      </c>
    </row>
    <row r="32" spans="1:19">
      <c r="A32" s="1047">
        <v>6</v>
      </c>
      <c r="B32" s="983" t="s">
        <v>2920</v>
      </c>
      <c r="C32" s="983" t="s">
        <v>2920</v>
      </c>
      <c r="D32" s="1050">
        <v>345</v>
      </c>
      <c r="E32" s="1290">
        <v>345</v>
      </c>
      <c r="F32" s="3154" t="s">
        <v>5536</v>
      </c>
      <c r="G32" s="3152">
        <v>41.71</v>
      </c>
      <c r="H32" s="1292">
        <v>0</v>
      </c>
      <c r="I32" s="1062">
        <v>0</v>
      </c>
      <c r="J32" s="921"/>
      <c r="K32" s="3156" t="s">
        <v>5541</v>
      </c>
      <c r="L32" s="1050"/>
      <c r="M32" s="1050"/>
      <c r="N32" s="1050">
        <f t="shared" si="0"/>
        <v>0</v>
      </c>
      <c r="O32" s="1049"/>
      <c r="P32" s="1049"/>
      <c r="Q32" s="1049"/>
      <c r="R32" s="1079">
        <f t="shared" si="1"/>
        <v>0</v>
      </c>
      <c r="S32" s="1033">
        <v>6</v>
      </c>
    </row>
    <row r="33" spans="1:19">
      <c r="A33" s="1047">
        <v>7</v>
      </c>
      <c r="B33" s="983" t="s">
        <v>2920</v>
      </c>
      <c r="C33" s="983" t="s">
        <v>2920</v>
      </c>
      <c r="D33" s="1290">
        <v>345</v>
      </c>
      <c r="E33" s="1290">
        <v>345</v>
      </c>
      <c r="F33" s="3154" t="s">
        <v>5535</v>
      </c>
      <c r="G33" s="3152">
        <v>0.99</v>
      </c>
      <c r="H33" s="1292">
        <v>0</v>
      </c>
      <c r="I33" s="1062">
        <v>0</v>
      </c>
      <c r="J33" s="921"/>
      <c r="K33" s="3156" t="s">
        <v>5540</v>
      </c>
      <c r="L33" s="1050"/>
      <c r="M33" s="1050"/>
      <c r="N33" s="1050">
        <f t="shared" si="0"/>
        <v>0</v>
      </c>
      <c r="O33" s="1049"/>
      <c r="P33" s="1049"/>
      <c r="Q33" s="1049"/>
      <c r="R33" s="1079">
        <f t="shared" si="1"/>
        <v>0</v>
      </c>
      <c r="S33" s="1033">
        <v>7</v>
      </c>
    </row>
    <row r="34" spans="1:19">
      <c r="A34" s="1047">
        <v>8</v>
      </c>
      <c r="B34" s="983" t="s">
        <v>2920</v>
      </c>
      <c r="C34" s="983" t="s">
        <v>2920</v>
      </c>
      <c r="D34" s="1290">
        <v>0</v>
      </c>
      <c r="E34" s="1290">
        <v>345</v>
      </c>
      <c r="F34" s="3154" t="s">
        <v>5535</v>
      </c>
      <c r="G34" s="3152">
        <v>0.56000000000000005</v>
      </c>
      <c r="H34" s="1292">
        <v>0</v>
      </c>
      <c r="I34" s="1062">
        <v>0</v>
      </c>
      <c r="J34" s="921"/>
      <c r="K34" s="3156" t="s">
        <v>5541</v>
      </c>
      <c r="L34" s="1050"/>
      <c r="M34" s="1050"/>
      <c r="N34" s="1050">
        <f t="shared" si="0"/>
        <v>0</v>
      </c>
      <c r="O34" s="1049"/>
      <c r="P34" s="1049"/>
      <c r="Q34" s="1049"/>
      <c r="R34" s="1079">
        <f t="shared" si="1"/>
        <v>0</v>
      </c>
      <c r="S34" s="1033">
        <v>8</v>
      </c>
    </row>
    <row r="35" spans="1:19">
      <c r="A35" s="1047">
        <v>9</v>
      </c>
      <c r="B35" s="983" t="s">
        <v>2920</v>
      </c>
      <c r="C35" s="983" t="s">
        <v>2920</v>
      </c>
      <c r="D35" s="1290">
        <v>345</v>
      </c>
      <c r="E35" s="1290">
        <v>345</v>
      </c>
      <c r="F35" s="3154" t="s">
        <v>5537</v>
      </c>
      <c r="G35" s="3152">
        <v>0.2</v>
      </c>
      <c r="H35" s="1292">
        <v>0</v>
      </c>
      <c r="I35" s="1062">
        <v>0</v>
      </c>
      <c r="J35" s="921"/>
      <c r="K35" s="3156" t="s">
        <v>5544</v>
      </c>
      <c r="L35" s="1050"/>
      <c r="M35" s="1050"/>
      <c r="N35" s="1050">
        <f t="shared" si="0"/>
        <v>0</v>
      </c>
      <c r="O35" s="1049"/>
      <c r="P35" s="1049"/>
      <c r="Q35" s="1049"/>
      <c r="R35" s="1079">
        <f t="shared" si="1"/>
        <v>0</v>
      </c>
      <c r="S35" s="1033">
        <v>9</v>
      </c>
    </row>
    <row r="36" spans="1:19">
      <c r="A36" s="1047">
        <v>10</v>
      </c>
      <c r="B36" s="983" t="s">
        <v>5545</v>
      </c>
      <c r="C36" s="983" t="s">
        <v>5546</v>
      </c>
      <c r="D36" s="1050">
        <v>345</v>
      </c>
      <c r="E36" s="1290">
        <v>345</v>
      </c>
      <c r="F36" s="3154" t="s">
        <v>5536</v>
      </c>
      <c r="G36" s="3152">
        <v>53.6</v>
      </c>
      <c r="H36" s="1292">
        <v>0</v>
      </c>
      <c r="I36" s="1062">
        <v>1</v>
      </c>
      <c r="J36" s="921"/>
      <c r="K36" s="3156" t="s">
        <v>5540</v>
      </c>
      <c r="L36" s="1050"/>
      <c r="M36" s="1050"/>
      <c r="N36" s="1050">
        <f t="shared" si="0"/>
        <v>0</v>
      </c>
      <c r="O36" s="1049"/>
      <c r="P36" s="1049"/>
      <c r="Q36" s="1049"/>
      <c r="R36" s="1079">
        <f t="shared" si="1"/>
        <v>0</v>
      </c>
      <c r="S36" s="1033">
        <v>10</v>
      </c>
    </row>
    <row r="37" spans="1:19">
      <c r="A37" s="1047">
        <v>11</v>
      </c>
      <c r="B37" s="983" t="s">
        <v>2920</v>
      </c>
      <c r="C37" s="983" t="s">
        <v>2920</v>
      </c>
      <c r="D37" s="1050">
        <v>345</v>
      </c>
      <c r="E37" s="1290">
        <v>345</v>
      </c>
      <c r="F37" s="3154" t="s">
        <v>5535</v>
      </c>
      <c r="G37" s="3152">
        <v>0.21</v>
      </c>
      <c r="H37" s="1292">
        <v>0</v>
      </c>
      <c r="I37" s="1062">
        <v>0</v>
      </c>
      <c r="J37" s="921"/>
      <c r="K37" s="3156" t="s">
        <v>5540</v>
      </c>
      <c r="L37" s="1050"/>
      <c r="M37" s="1050"/>
      <c r="N37" s="1050">
        <f t="shared" si="0"/>
        <v>0</v>
      </c>
      <c r="O37" s="1049"/>
      <c r="P37" s="1049"/>
      <c r="Q37" s="1049"/>
      <c r="R37" s="1079">
        <f t="shared" si="1"/>
        <v>0</v>
      </c>
      <c r="S37" s="1033">
        <v>11</v>
      </c>
    </row>
    <row r="38" spans="1:19">
      <c r="A38" s="1047">
        <v>12</v>
      </c>
      <c r="B38" s="983" t="s">
        <v>5547</v>
      </c>
      <c r="C38" s="983" t="s">
        <v>5548</v>
      </c>
      <c r="D38" s="1050">
        <v>345</v>
      </c>
      <c r="E38" s="1050">
        <v>345</v>
      </c>
      <c r="F38" s="3151" t="s">
        <v>5534</v>
      </c>
      <c r="G38" s="3152">
        <v>24.36</v>
      </c>
      <c r="H38" s="1292">
        <v>0</v>
      </c>
      <c r="I38" s="1062">
        <v>1</v>
      </c>
      <c r="J38" s="921"/>
      <c r="K38" s="3156" t="s">
        <v>5540</v>
      </c>
      <c r="L38" s="1050"/>
      <c r="M38" s="1050"/>
      <c r="N38" s="1050">
        <f t="shared" si="0"/>
        <v>0</v>
      </c>
      <c r="O38" s="1049"/>
      <c r="P38" s="1049"/>
      <c r="Q38" s="1049"/>
      <c r="R38" s="1079">
        <f t="shared" si="1"/>
        <v>0</v>
      </c>
      <c r="S38" s="1033">
        <v>12</v>
      </c>
    </row>
    <row r="39" spans="1:19">
      <c r="A39" s="1047">
        <v>13</v>
      </c>
      <c r="B39" s="983" t="s">
        <v>2920</v>
      </c>
      <c r="C39" s="983" t="s">
        <v>2920</v>
      </c>
      <c r="D39" s="1050">
        <v>345</v>
      </c>
      <c r="E39" s="1290">
        <v>345</v>
      </c>
      <c r="F39" s="3154" t="s">
        <v>5534</v>
      </c>
      <c r="G39" s="3152">
        <v>0.02</v>
      </c>
      <c r="H39" s="1292">
        <v>0</v>
      </c>
      <c r="I39" s="1062">
        <v>0</v>
      </c>
      <c r="J39" s="921"/>
      <c r="K39" s="3156" t="s">
        <v>5549</v>
      </c>
      <c r="L39" s="1050"/>
      <c r="M39" s="1050"/>
      <c r="N39" s="1050">
        <f t="shared" si="0"/>
        <v>0</v>
      </c>
      <c r="O39" s="1049"/>
      <c r="P39" s="1049"/>
      <c r="Q39" s="1049"/>
      <c r="R39" s="1079">
        <f t="shared" si="1"/>
        <v>0</v>
      </c>
      <c r="S39" s="1033">
        <v>13</v>
      </c>
    </row>
    <row r="40" spans="1:19">
      <c r="A40" s="1047">
        <v>14</v>
      </c>
      <c r="B40" s="983" t="s">
        <v>2920</v>
      </c>
      <c r="C40" s="983" t="s">
        <v>2920</v>
      </c>
      <c r="D40" s="1050">
        <v>345</v>
      </c>
      <c r="E40" s="1290">
        <v>345</v>
      </c>
      <c r="F40" s="3154" t="s">
        <v>5534</v>
      </c>
      <c r="G40" s="3152">
        <v>21.03</v>
      </c>
      <c r="H40" s="1292">
        <v>0</v>
      </c>
      <c r="I40" s="1062">
        <v>0</v>
      </c>
      <c r="J40" s="921"/>
      <c r="K40" s="3156" t="s">
        <v>5541</v>
      </c>
      <c r="L40" s="1050"/>
      <c r="M40" s="1050"/>
      <c r="N40" s="1050">
        <f t="shared" si="0"/>
        <v>0</v>
      </c>
      <c r="O40" s="1049"/>
      <c r="P40" s="1049"/>
      <c r="Q40" s="1049"/>
      <c r="R40" s="1079">
        <f t="shared" si="1"/>
        <v>0</v>
      </c>
      <c r="S40" s="1033">
        <v>14</v>
      </c>
    </row>
    <row r="41" spans="1:19">
      <c r="A41" s="1047">
        <v>15</v>
      </c>
      <c r="B41" s="983" t="s">
        <v>2920</v>
      </c>
      <c r="C41" s="983" t="s">
        <v>2920</v>
      </c>
      <c r="D41" s="1050">
        <v>345</v>
      </c>
      <c r="E41" s="1290">
        <v>345</v>
      </c>
      <c r="F41" s="3154" t="s">
        <v>5537</v>
      </c>
      <c r="G41" s="3152">
        <v>0.95</v>
      </c>
      <c r="H41" s="1292">
        <v>0</v>
      </c>
      <c r="I41" s="1062">
        <v>0</v>
      </c>
      <c r="J41" s="921"/>
      <c r="K41" s="3156" t="s">
        <v>5541</v>
      </c>
      <c r="L41" s="1050"/>
      <c r="M41" s="1050"/>
      <c r="N41" s="1050">
        <f t="shared" si="0"/>
        <v>0</v>
      </c>
      <c r="O41" s="1049"/>
      <c r="P41" s="1049"/>
      <c r="Q41" s="1049"/>
      <c r="R41" s="1079">
        <f t="shared" si="1"/>
        <v>0</v>
      </c>
      <c r="S41" s="1033">
        <v>15</v>
      </c>
    </row>
    <row r="42" spans="1:19">
      <c r="A42" s="1047">
        <v>16</v>
      </c>
      <c r="B42" s="983" t="s">
        <v>2920</v>
      </c>
      <c r="C42" s="983" t="s">
        <v>2920</v>
      </c>
      <c r="D42" s="1050">
        <v>345</v>
      </c>
      <c r="E42" s="1290">
        <v>345</v>
      </c>
      <c r="F42" s="3154" t="s">
        <v>5537</v>
      </c>
      <c r="G42" s="3152">
        <v>0.14000000000000001</v>
      </c>
      <c r="H42" s="1292">
        <v>0</v>
      </c>
      <c r="I42" s="1062">
        <v>0</v>
      </c>
      <c r="J42" s="921"/>
      <c r="K42" s="3156" t="s">
        <v>5549</v>
      </c>
      <c r="L42" s="1050"/>
      <c r="M42" s="1050"/>
      <c r="N42" s="1050">
        <f t="shared" si="0"/>
        <v>0</v>
      </c>
      <c r="O42" s="1049"/>
      <c r="P42" s="1049"/>
      <c r="Q42" s="1049"/>
      <c r="R42" s="1079">
        <f t="shared" si="1"/>
        <v>0</v>
      </c>
      <c r="S42" s="1033">
        <v>16</v>
      </c>
    </row>
    <row r="43" spans="1:19">
      <c r="A43" s="1033">
        <v>17</v>
      </c>
      <c r="B43" s="983" t="s">
        <v>2920</v>
      </c>
      <c r="C43" s="983" t="s">
        <v>2920</v>
      </c>
      <c r="D43" s="1050">
        <v>345</v>
      </c>
      <c r="E43" s="1290">
        <v>345</v>
      </c>
      <c r="F43" s="3154" t="s">
        <v>5537</v>
      </c>
      <c r="G43" s="3152">
        <v>0.5</v>
      </c>
      <c r="H43" s="1292">
        <v>0</v>
      </c>
      <c r="I43" s="1062">
        <v>0</v>
      </c>
      <c r="J43" s="921"/>
      <c r="K43" s="3156" t="s">
        <v>5540</v>
      </c>
      <c r="L43" s="1050"/>
      <c r="M43" s="1050"/>
      <c r="N43" s="1050">
        <f t="shared" si="0"/>
        <v>0</v>
      </c>
      <c r="O43" s="1049"/>
      <c r="P43" s="1049"/>
      <c r="Q43" s="1049"/>
      <c r="R43" s="1079">
        <f t="shared" si="1"/>
        <v>0</v>
      </c>
      <c r="S43" s="1033">
        <v>17</v>
      </c>
    </row>
    <row r="44" spans="1:19">
      <c r="A44" s="1033">
        <v>18</v>
      </c>
      <c r="B44" s="983" t="s">
        <v>5550</v>
      </c>
      <c r="C44" s="983" t="s">
        <v>5551</v>
      </c>
      <c r="D44" s="1050">
        <v>345</v>
      </c>
      <c r="E44" s="1290">
        <v>345</v>
      </c>
      <c r="F44" s="3154" t="s">
        <v>5537</v>
      </c>
      <c r="G44" s="3152">
        <v>22.22</v>
      </c>
      <c r="H44" s="1292">
        <v>0</v>
      </c>
      <c r="I44" s="1062">
        <v>1</v>
      </c>
      <c r="J44" s="921"/>
      <c r="K44" s="3156" t="s">
        <v>5544</v>
      </c>
      <c r="L44" s="1050"/>
      <c r="M44" s="1050"/>
      <c r="N44" s="1050">
        <f t="shared" si="0"/>
        <v>0</v>
      </c>
      <c r="O44" s="1049"/>
      <c r="P44" s="1049"/>
      <c r="Q44" s="1049"/>
      <c r="R44" s="1079">
        <f t="shared" si="1"/>
        <v>0</v>
      </c>
      <c r="S44" s="1033">
        <v>18</v>
      </c>
    </row>
    <row r="45" spans="1:19">
      <c r="A45" s="1033">
        <v>19</v>
      </c>
      <c r="B45" s="983" t="s">
        <v>5552</v>
      </c>
      <c r="C45" s="983" t="s">
        <v>5553</v>
      </c>
      <c r="D45" s="1050">
        <v>345</v>
      </c>
      <c r="E45" s="1290">
        <v>345</v>
      </c>
      <c r="F45" s="3154" t="s">
        <v>5536</v>
      </c>
      <c r="G45" s="3152">
        <v>153.66</v>
      </c>
      <c r="H45" s="1292">
        <v>0</v>
      </c>
      <c r="I45" s="1062">
        <v>1</v>
      </c>
      <c r="J45" s="921"/>
      <c r="K45" s="3156" t="s">
        <v>5540</v>
      </c>
      <c r="L45" s="1050"/>
      <c r="M45" s="1050"/>
      <c r="N45" s="1050">
        <f t="shared" si="0"/>
        <v>0</v>
      </c>
      <c r="O45" s="1049"/>
      <c r="P45" s="1049"/>
      <c r="Q45" s="1049"/>
      <c r="R45" s="1079">
        <f t="shared" si="1"/>
        <v>0</v>
      </c>
      <c r="S45" s="1033">
        <v>19</v>
      </c>
    </row>
    <row r="46" spans="1:19">
      <c r="A46" s="1033">
        <v>20</v>
      </c>
      <c r="B46" s="983" t="s">
        <v>2920</v>
      </c>
      <c r="C46" s="983" t="s">
        <v>2920</v>
      </c>
      <c r="D46" s="1050">
        <v>345</v>
      </c>
      <c r="E46" s="1290">
        <v>345</v>
      </c>
      <c r="F46" s="3154" t="s">
        <v>5536</v>
      </c>
      <c r="G46" s="3152">
        <v>6.68</v>
      </c>
      <c r="H46" s="1292">
        <v>0</v>
      </c>
      <c r="I46" s="1062">
        <v>0</v>
      </c>
      <c r="J46" s="921"/>
      <c r="K46" s="3156" t="s">
        <v>5541</v>
      </c>
      <c r="L46" s="1050"/>
      <c r="M46" s="1050"/>
      <c r="N46" s="1050">
        <f t="shared" si="0"/>
        <v>0</v>
      </c>
      <c r="O46" s="1049"/>
      <c r="P46" s="1049"/>
      <c r="Q46" s="1049"/>
      <c r="R46" s="1079">
        <f t="shared" si="1"/>
        <v>0</v>
      </c>
      <c r="S46" s="1033">
        <v>20</v>
      </c>
    </row>
    <row r="47" spans="1:19">
      <c r="A47" s="1033">
        <v>21</v>
      </c>
      <c r="B47" s="983" t="s">
        <v>2920</v>
      </c>
      <c r="C47" s="983" t="s">
        <v>2920</v>
      </c>
      <c r="D47" s="1050">
        <v>345</v>
      </c>
      <c r="E47" s="1290">
        <v>345</v>
      </c>
      <c r="F47" s="3154" t="s">
        <v>5537</v>
      </c>
      <c r="G47" s="3152">
        <v>2.14</v>
      </c>
      <c r="H47" s="1292">
        <v>0</v>
      </c>
      <c r="I47" s="1062">
        <v>0</v>
      </c>
      <c r="J47" s="921"/>
      <c r="K47" s="3156" t="s">
        <v>5540</v>
      </c>
      <c r="L47" s="1050"/>
      <c r="M47" s="1050"/>
      <c r="N47" s="1050">
        <f t="shared" si="0"/>
        <v>0</v>
      </c>
      <c r="O47" s="1049"/>
      <c r="P47" s="1049"/>
      <c r="Q47" s="1049"/>
      <c r="R47" s="1079">
        <f t="shared" si="1"/>
        <v>0</v>
      </c>
      <c r="S47" s="1033">
        <v>21</v>
      </c>
    </row>
    <row r="48" spans="1:19">
      <c r="A48" s="1033">
        <v>22</v>
      </c>
      <c r="B48" s="73" t="s">
        <v>5554</v>
      </c>
      <c r="C48" s="983" t="s">
        <v>5555</v>
      </c>
      <c r="D48" s="1050">
        <v>345</v>
      </c>
      <c r="E48" s="1290">
        <v>345</v>
      </c>
      <c r="F48" s="3154" t="s">
        <v>5537</v>
      </c>
      <c r="G48" s="3152">
        <v>0.6</v>
      </c>
      <c r="H48" s="1292">
        <v>0</v>
      </c>
      <c r="I48" s="1062">
        <v>0</v>
      </c>
      <c r="J48" s="921"/>
      <c r="K48" s="3156" t="s">
        <v>5556</v>
      </c>
      <c r="L48" s="1050"/>
      <c r="M48" s="1050"/>
      <c r="N48" s="1050">
        <f t="shared" si="0"/>
        <v>0</v>
      </c>
      <c r="O48" s="1049"/>
      <c r="P48" s="1049"/>
      <c r="Q48" s="1049"/>
      <c r="R48" s="1079">
        <f t="shared" si="1"/>
        <v>0</v>
      </c>
      <c r="S48" s="1033">
        <v>22</v>
      </c>
    </row>
    <row r="49" spans="1:19">
      <c r="A49" s="1033">
        <v>23</v>
      </c>
      <c r="B49" s="983" t="s">
        <v>2920</v>
      </c>
      <c r="C49" s="983" t="s">
        <v>2920</v>
      </c>
      <c r="D49" s="1050">
        <v>345</v>
      </c>
      <c r="E49" s="1290">
        <v>345</v>
      </c>
      <c r="F49" s="3154" t="s">
        <v>5534</v>
      </c>
      <c r="G49" s="3152">
        <v>17.29</v>
      </c>
      <c r="H49" s="1292">
        <v>0</v>
      </c>
      <c r="I49" s="1062">
        <v>1</v>
      </c>
      <c r="J49" s="921"/>
      <c r="K49" s="3156" t="s">
        <v>5556</v>
      </c>
      <c r="L49" s="1050"/>
      <c r="M49" s="1050"/>
      <c r="N49" s="1050">
        <f t="shared" si="0"/>
        <v>0</v>
      </c>
      <c r="O49" s="1049"/>
      <c r="P49" s="1049"/>
      <c r="Q49" s="1049"/>
      <c r="R49" s="1079">
        <f t="shared" si="1"/>
        <v>0</v>
      </c>
      <c r="S49" s="1033">
        <v>23</v>
      </c>
    </row>
    <row r="50" spans="1:19">
      <c r="A50" s="1033">
        <v>24</v>
      </c>
      <c r="B50" s="983" t="s">
        <v>5554</v>
      </c>
      <c r="C50" s="983" t="s">
        <v>5533</v>
      </c>
      <c r="D50" s="1050">
        <v>345</v>
      </c>
      <c r="E50" s="1290">
        <v>345</v>
      </c>
      <c r="F50" s="3154" t="s">
        <v>5534</v>
      </c>
      <c r="G50" s="3152">
        <v>17.079999999999998</v>
      </c>
      <c r="H50" s="1292">
        <v>0</v>
      </c>
      <c r="I50" s="1062">
        <v>1</v>
      </c>
      <c r="J50" s="921"/>
      <c r="K50" s="3156" t="s">
        <v>5556</v>
      </c>
      <c r="L50" s="1050"/>
      <c r="M50" s="1050"/>
      <c r="N50" s="1050">
        <f t="shared" si="0"/>
        <v>0</v>
      </c>
      <c r="O50" s="1049"/>
      <c r="P50" s="1049"/>
      <c r="Q50" s="1049"/>
      <c r="R50" s="1079">
        <f t="shared" si="1"/>
        <v>0</v>
      </c>
      <c r="S50" s="1033">
        <v>24</v>
      </c>
    </row>
    <row r="51" spans="1:19">
      <c r="A51" s="1033">
        <v>25</v>
      </c>
      <c r="B51" s="983" t="s">
        <v>2920</v>
      </c>
      <c r="C51" s="983" t="s">
        <v>2920</v>
      </c>
      <c r="D51" s="1050">
        <v>345</v>
      </c>
      <c r="E51" s="1290">
        <v>345</v>
      </c>
      <c r="F51" s="3154" t="s">
        <v>5537</v>
      </c>
      <c r="G51" s="3152">
        <v>0.62</v>
      </c>
      <c r="H51" s="1292">
        <v>0</v>
      </c>
      <c r="I51" s="1062">
        <v>0</v>
      </c>
      <c r="J51" s="921"/>
      <c r="K51" s="3156" t="s">
        <v>5556</v>
      </c>
      <c r="L51" s="1050"/>
      <c r="M51" s="1050"/>
      <c r="N51" s="1050">
        <f t="shared" si="0"/>
        <v>0</v>
      </c>
      <c r="O51" s="1049"/>
      <c r="P51" s="1049"/>
      <c r="Q51" s="1049"/>
      <c r="R51" s="1079">
        <f t="shared" si="1"/>
        <v>0</v>
      </c>
      <c r="S51" s="1033">
        <v>25</v>
      </c>
    </row>
    <row r="52" spans="1:19">
      <c r="A52" s="1033">
        <v>26</v>
      </c>
      <c r="B52" s="983" t="s">
        <v>2920</v>
      </c>
      <c r="C52" s="983" t="s">
        <v>5557</v>
      </c>
      <c r="D52" s="1050">
        <v>345</v>
      </c>
      <c r="E52" s="1290">
        <v>345</v>
      </c>
      <c r="F52" s="3154" t="s">
        <v>5537</v>
      </c>
      <c r="G52" s="3152">
        <v>2.73</v>
      </c>
      <c r="H52" s="1292">
        <v>0</v>
      </c>
      <c r="I52" s="1062">
        <v>1</v>
      </c>
      <c r="J52" s="921"/>
      <c r="K52" s="3156" t="s">
        <v>5544</v>
      </c>
      <c r="L52" s="1050"/>
      <c r="M52" s="1050"/>
      <c r="N52" s="1050">
        <f t="shared" si="0"/>
        <v>0</v>
      </c>
      <c r="O52" s="1049"/>
      <c r="P52" s="1049"/>
      <c r="Q52" s="1049"/>
      <c r="R52" s="1079">
        <f t="shared" si="1"/>
        <v>0</v>
      </c>
      <c r="S52" s="1033">
        <v>26</v>
      </c>
    </row>
    <row r="53" spans="1:19">
      <c r="A53" s="1033">
        <v>27</v>
      </c>
      <c r="B53" s="983" t="s">
        <v>2920</v>
      </c>
      <c r="C53" s="983" t="s">
        <v>5558</v>
      </c>
      <c r="D53" s="1050">
        <v>345</v>
      </c>
      <c r="E53" s="1290">
        <v>345</v>
      </c>
      <c r="F53" s="3154" t="s">
        <v>5537</v>
      </c>
      <c r="G53" s="3152">
        <v>2.4300000000000002</v>
      </c>
      <c r="H53" s="1292">
        <v>0</v>
      </c>
      <c r="I53" s="1062">
        <v>1</v>
      </c>
      <c r="J53" s="921"/>
      <c r="K53" s="3156" t="s">
        <v>5544</v>
      </c>
      <c r="L53" s="1050"/>
      <c r="M53" s="1050"/>
      <c r="N53" s="1050">
        <f t="shared" si="0"/>
        <v>0</v>
      </c>
      <c r="O53" s="1049"/>
      <c r="P53" s="1049"/>
      <c r="Q53" s="1049"/>
      <c r="R53" s="1079">
        <f t="shared" si="1"/>
        <v>0</v>
      </c>
      <c r="S53" s="1033">
        <v>27</v>
      </c>
    </row>
    <row r="54" spans="1:19">
      <c r="A54" s="1033">
        <v>28</v>
      </c>
      <c r="B54" s="983" t="s">
        <v>2920</v>
      </c>
      <c r="C54" s="983" t="s">
        <v>2920</v>
      </c>
      <c r="D54" s="1050">
        <v>345</v>
      </c>
      <c r="E54" s="1290">
        <v>345</v>
      </c>
      <c r="F54" s="3154" t="s">
        <v>5534</v>
      </c>
      <c r="G54" s="3152">
        <v>0.16</v>
      </c>
      <c r="H54" s="1292">
        <v>0</v>
      </c>
      <c r="I54" s="1062">
        <v>0</v>
      </c>
      <c r="J54" s="921"/>
      <c r="K54" s="3156" t="s">
        <v>5544</v>
      </c>
      <c r="L54" s="1050"/>
      <c r="M54" s="1050"/>
      <c r="N54" s="1050">
        <f t="shared" si="0"/>
        <v>0</v>
      </c>
      <c r="O54" s="1049"/>
      <c r="P54" s="1049"/>
      <c r="Q54" s="1049"/>
      <c r="R54" s="1079">
        <f t="shared" si="1"/>
        <v>0</v>
      </c>
      <c r="S54" s="1033">
        <v>28</v>
      </c>
    </row>
    <row r="55" spans="1:19">
      <c r="A55" s="1033">
        <v>29</v>
      </c>
      <c r="B55" s="983" t="s">
        <v>5559</v>
      </c>
      <c r="C55" s="983" t="s">
        <v>5560</v>
      </c>
      <c r="D55" s="1050">
        <v>230</v>
      </c>
      <c r="E55" s="1290">
        <v>230</v>
      </c>
      <c r="F55" s="3154" t="s">
        <v>5534</v>
      </c>
      <c r="G55" s="3152">
        <v>12.89</v>
      </c>
      <c r="H55" s="1292">
        <v>0</v>
      </c>
      <c r="I55" s="1062">
        <v>1</v>
      </c>
      <c r="J55" s="921"/>
      <c r="K55" s="3156" t="s">
        <v>5540</v>
      </c>
      <c r="L55" s="1050"/>
      <c r="M55" s="1050"/>
      <c r="N55" s="1050">
        <f t="shared" si="0"/>
        <v>0</v>
      </c>
      <c r="O55" s="1049"/>
      <c r="P55" s="1049"/>
      <c r="Q55" s="1049"/>
      <c r="R55" s="1079">
        <f t="shared" si="1"/>
        <v>0</v>
      </c>
      <c r="S55" s="1033">
        <v>29</v>
      </c>
    </row>
    <row r="56" spans="1:19">
      <c r="A56" s="1033">
        <v>30</v>
      </c>
      <c r="B56" s="983" t="s">
        <v>5561</v>
      </c>
      <c r="C56" s="983" t="s">
        <v>5562</v>
      </c>
      <c r="D56" s="1050">
        <v>230</v>
      </c>
      <c r="E56" s="1290">
        <v>230</v>
      </c>
      <c r="F56" s="3154" t="s">
        <v>5536</v>
      </c>
      <c r="G56" s="3152">
        <v>17.46</v>
      </c>
      <c r="H56" s="1292">
        <v>0</v>
      </c>
      <c r="I56" s="1062">
        <v>1</v>
      </c>
      <c r="J56" s="921"/>
      <c r="K56" s="3156" t="s">
        <v>5556</v>
      </c>
      <c r="L56" s="1050"/>
      <c r="M56" s="1050"/>
      <c r="N56" s="1050">
        <f t="shared" si="0"/>
        <v>0</v>
      </c>
      <c r="O56" s="1049"/>
      <c r="P56" s="1049"/>
      <c r="Q56" s="1049"/>
      <c r="R56" s="1079">
        <f t="shared" si="1"/>
        <v>0</v>
      </c>
      <c r="S56" s="1033">
        <v>30</v>
      </c>
    </row>
    <row r="57" spans="1:19">
      <c r="A57" s="1033">
        <v>31</v>
      </c>
      <c r="B57" s="983" t="s">
        <v>2920</v>
      </c>
      <c r="C57" s="983" t="s">
        <v>2920</v>
      </c>
      <c r="D57" s="1050">
        <v>230</v>
      </c>
      <c r="E57" s="1290">
        <v>230</v>
      </c>
      <c r="F57" s="3154" t="s">
        <v>5537</v>
      </c>
      <c r="G57" s="3152">
        <v>0.5</v>
      </c>
      <c r="H57" s="1292">
        <v>0</v>
      </c>
      <c r="I57" s="1062">
        <v>0</v>
      </c>
      <c r="J57" s="921"/>
      <c r="K57" s="3156" t="s">
        <v>5556</v>
      </c>
      <c r="L57" s="1050"/>
      <c r="M57" s="1050"/>
      <c r="N57" s="1050">
        <f t="shared" si="0"/>
        <v>0</v>
      </c>
      <c r="O57" s="1049"/>
      <c r="P57" s="1049"/>
      <c r="Q57" s="1049"/>
      <c r="R57" s="1079">
        <f t="shared" si="1"/>
        <v>0</v>
      </c>
      <c r="S57" s="1033">
        <v>31</v>
      </c>
    </row>
    <row r="58" spans="1:19">
      <c r="A58" s="1033">
        <v>32</v>
      </c>
      <c r="B58" s="983" t="s">
        <v>5563</v>
      </c>
      <c r="C58" s="983" t="s">
        <v>5564</v>
      </c>
      <c r="D58" s="1050">
        <v>230</v>
      </c>
      <c r="E58" s="1290">
        <v>230</v>
      </c>
      <c r="F58" s="3154" t="s">
        <v>5534</v>
      </c>
      <c r="G58" s="3152">
        <v>30.8</v>
      </c>
      <c r="H58" s="1292">
        <v>0</v>
      </c>
      <c r="I58" s="1062">
        <v>1</v>
      </c>
      <c r="J58" s="921"/>
      <c r="K58" s="3156" t="s">
        <v>5556</v>
      </c>
      <c r="L58" s="1050"/>
      <c r="M58" s="1050"/>
      <c r="N58" s="1050">
        <f t="shared" si="0"/>
        <v>0</v>
      </c>
      <c r="O58" s="1049"/>
      <c r="P58" s="1049"/>
      <c r="Q58" s="1049"/>
      <c r="R58" s="1079">
        <f t="shared" si="1"/>
        <v>0</v>
      </c>
      <c r="S58" s="1033">
        <v>32</v>
      </c>
    </row>
    <row r="59" spans="1:19">
      <c r="A59" s="1033">
        <v>33</v>
      </c>
      <c r="B59" s="983" t="s">
        <v>5565</v>
      </c>
      <c r="C59" s="983" t="s">
        <v>5566</v>
      </c>
      <c r="D59" s="1050">
        <v>230</v>
      </c>
      <c r="E59" s="1290">
        <v>230</v>
      </c>
      <c r="F59" s="3154" t="s">
        <v>5536</v>
      </c>
      <c r="G59" s="3152">
        <v>3.04</v>
      </c>
      <c r="H59" s="1292">
        <v>0</v>
      </c>
      <c r="I59" s="1062">
        <v>1</v>
      </c>
      <c r="J59" s="921"/>
      <c r="K59" s="3156" t="s">
        <v>5556</v>
      </c>
      <c r="L59" s="1050"/>
      <c r="M59" s="1050"/>
      <c r="N59" s="1050">
        <f t="shared" si="0"/>
        <v>0</v>
      </c>
      <c r="O59" s="1049"/>
      <c r="P59" s="1049"/>
      <c r="Q59" s="1049"/>
      <c r="R59" s="1079">
        <f t="shared" si="1"/>
        <v>0</v>
      </c>
      <c r="S59" s="1033">
        <v>33</v>
      </c>
    </row>
    <row r="60" spans="1:19">
      <c r="A60" s="1033">
        <v>34</v>
      </c>
      <c r="B60" s="983" t="s">
        <v>2920</v>
      </c>
      <c r="C60" s="983" t="s">
        <v>2920</v>
      </c>
      <c r="D60" s="1050">
        <v>230</v>
      </c>
      <c r="E60" s="1290">
        <v>230</v>
      </c>
      <c r="F60" s="3154" t="s">
        <v>5537</v>
      </c>
      <c r="G60" s="3152">
        <v>9.4</v>
      </c>
      <c r="H60" s="1292">
        <v>0</v>
      </c>
      <c r="I60" s="1062">
        <v>1</v>
      </c>
      <c r="J60" s="921"/>
      <c r="K60" s="3156" t="s">
        <v>5556</v>
      </c>
      <c r="L60" s="1050"/>
      <c r="M60" s="1050"/>
      <c r="N60" s="1050">
        <f t="shared" si="0"/>
        <v>0</v>
      </c>
      <c r="O60" s="1049"/>
      <c r="P60" s="1049"/>
      <c r="Q60" s="1049"/>
      <c r="R60" s="1079">
        <f t="shared" si="1"/>
        <v>0</v>
      </c>
      <c r="S60" s="1033">
        <v>34</v>
      </c>
    </row>
    <row r="61" spans="1:19" ht="15.75" thickBot="1">
      <c r="A61" s="1051">
        <v>35</v>
      </c>
      <c r="B61" s="1000" t="s">
        <v>5565</v>
      </c>
      <c r="C61" s="1000" t="s">
        <v>5567</v>
      </c>
      <c r="D61" s="1063">
        <v>230</v>
      </c>
      <c r="E61" s="1291">
        <v>230</v>
      </c>
      <c r="F61" s="3155" t="s">
        <v>5536</v>
      </c>
      <c r="G61" s="3153">
        <v>11.47</v>
      </c>
      <c r="H61" s="1293">
        <v>0</v>
      </c>
      <c r="I61" s="1064">
        <v>1</v>
      </c>
      <c r="J61" s="921"/>
      <c r="K61" s="3156" t="s">
        <v>5540</v>
      </c>
      <c r="L61" s="1050"/>
      <c r="M61" s="1050"/>
      <c r="N61" s="1050">
        <f t="shared" si="0"/>
        <v>0</v>
      </c>
      <c r="O61" s="1049"/>
      <c r="P61" s="1049"/>
      <c r="Q61" s="1049"/>
      <c r="R61" s="1079">
        <f t="shared" si="1"/>
        <v>0</v>
      </c>
      <c r="S61" s="1033">
        <v>35</v>
      </c>
    </row>
    <row r="62" spans="1:19" ht="15.75" thickBot="1">
      <c r="A62" s="1051">
        <v>36</v>
      </c>
      <c r="B62" s="973"/>
      <c r="C62" s="973"/>
      <c r="D62" s="973"/>
      <c r="E62" s="973"/>
      <c r="F62" s="1044" t="s">
        <v>2331</v>
      </c>
      <c r="G62" s="1291">
        <f>SUM(G27:G61)</f>
        <v>639.36999999999989</v>
      </c>
      <c r="H62" s="1291">
        <f>SUM(H27:H61)</f>
        <v>0</v>
      </c>
      <c r="I62" s="1063">
        <f>SUM(I27:I61)</f>
        <v>16</v>
      </c>
      <c r="J62" s="921"/>
      <c r="K62" s="1080"/>
      <c r="L62" s="1081">
        <f t="shared" ref="L62:R62" si="2">SUM(L27:L61)</f>
        <v>0</v>
      </c>
      <c r="M62" s="1081">
        <f t="shared" si="2"/>
        <v>0</v>
      </c>
      <c r="N62" s="1081">
        <f t="shared" si="2"/>
        <v>0</v>
      </c>
      <c r="O62" s="1081">
        <f t="shared" si="2"/>
        <v>0</v>
      </c>
      <c r="P62" s="1081">
        <f t="shared" si="2"/>
        <v>0</v>
      </c>
      <c r="Q62" s="1081">
        <f t="shared" si="2"/>
        <v>0</v>
      </c>
      <c r="R62" s="1081">
        <f t="shared" si="2"/>
        <v>0</v>
      </c>
      <c r="S62" s="1080">
        <v>36</v>
      </c>
    </row>
    <row r="63" spans="1:19">
      <c r="A63" s="1069"/>
      <c r="B63" s="1069"/>
      <c r="C63" s="1069"/>
      <c r="D63" s="1069"/>
      <c r="E63" s="1069"/>
      <c r="F63" s="1072"/>
      <c r="G63" s="1082"/>
      <c r="H63" s="1082"/>
      <c r="I63" s="1082"/>
      <c r="J63" s="921"/>
      <c r="K63" s="1069"/>
      <c r="L63" s="1083"/>
      <c r="M63" s="1083"/>
      <c r="N63" s="1083"/>
      <c r="O63" s="1083"/>
      <c r="P63" s="1083"/>
      <c r="Q63" s="1083"/>
      <c r="R63" s="1083"/>
      <c r="S63" s="1069"/>
    </row>
    <row r="64" spans="1:19" ht="15.75">
      <c r="A64" s="114" t="s">
        <v>3822</v>
      </c>
      <c r="B64" s="921"/>
      <c r="C64" s="921"/>
      <c r="D64" s="921"/>
      <c r="E64" s="921"/>
      <c r="F64" s="921"/>
      <c r="G64" s="921"/>
      <c r="H64" s="921"/>
      <c r="I64" s="921"/>
      <c r="J64" s="921"/>
      <c r="K64" s="114" t="s">
        <v>3822</v>
      </c>
      <c r="L64" s="921"/>
      <c r="M64" s="921"/>
      <c r="N64" s="921"/>
      <c r="O64" s="922"/>
    </row>
    <row r="65" spans="1:19">
      <c r="A65" s="922" t="s">
        <v>2682</v>
      </c>
      <c r="B65" s="922"/>
      <c r="C65" s="922"/>
      <c r="D65" s="922"/>
      <c r="E65" s="922"/>
      <c r="F65" s="922"/>
      <c r="G65" s="922"/>
      <c r="H65" s="922"/>
      <c r="I65" s="922"/>
      <c r="J65" s="921"/>
      <c r="K65" s="922" t="s">
        <v>2683</v>
      </c>
      <c r="L65" s="922"/>
      <c r="M65" s="922"/>
      <c r="N65" s="922"/>
      <c r="O65" s="922"/>
      <c r="P65" s="922"/>
      <c r="Q65" s="922"/>
      <c r="R65" s="922"/>
      <c r="S65" s="922"/>
    </row>
    <row r="67" spans="1:19" ht="15.75">
      <c r="A67" s="71" t="s">
        <v>1411</v>
      </c>
      <c r="B67" s="922"/>
      <c r="C67" s="922"/>
      <c r="D67" s="922"/>
      <c r="E67" s="922"/>
      <c r="F67" s="922"/>
      <c r="G67" s="922"/>
      <c r="H67" s="922"/>
      <c r="I67" s="922"/>
    </row>
    <row r="69" spans="1:19" ht="16.5" thickBot="1">
      <c r="A69" s="989" t="str">
        <f>'Data Sheet'!$C$25</f>
        <v xml:space="preserve">New York State Electric &amp; Gas Corporation </v>
      </c>
      <c r="B69" s="973"/>
      <c r="C69" s="973"/>
      <c r="D69" s="973"/>
      <c r="E69" s="973"/>
      <c r="F69" s="973"/>
      <c r="G69" s="978" t="str">
        <f>'Data Sheet'!$C$40</f>
        <v xml:space="preserve"> </v>
      </c>
      <c r="H69" s="921" t="str">
        <f>'Data Sheet'!$C$38</f>
        <v>12/31/2017</v>
      </c>
      <c r="I69" s="1035"/>
      <c r="J69" s="921"/>
      <c r="K69" s="989" t="str">
        <f>'Data Sheet'!$C$25</f>
        <v xml:space="preserve">New York State Electric &amp; Gas Corporation </v>
      </c>
      <c r="L69" s="973"/>
      <c r="M69" s="973"/>
      <c r="N69" s="973"/>
      <c r="O69" s="973"/>
      <c r="P69" s="973"/>
      <c r="Q69" s="978" t="str">
        <f>'Data Sheet'!$C$40</f>
        <v xml:space="preserve"> </v>
      </c>
      <c r="R69" s="921" t="str">
        <f>'Data Sheet'!$C$38</f>
        <v>12/31/2017</v>
      </c>
      <c r="S69" s="1035"/>
    </row>
    <row r="70" spans="1:19" ht="16.5" thickBot="1">
      <c r="A70" s="645" t="s">
        <v>2981</v>
      </c>
      <c r="B70" s="580"/>
      <c r="C70" s="580"/>
      <c r="D70" s="1035"/>
      <c r="E70" s="1035"/>
      <c r="F70" s="1035"/>
      <c r="G70" s="1037"/>
      <c r="H70" s="1037"/>
      <c r="I70" s="1045"/>
      <c r="J70" s="921"/>
      <c r="K70" s="645" t="s">
        <v>2981</v>
      </c>
      <c r="L70" s="580"/>
      <c r="M70" s="580"/>
      <c r="N70" s="1035"/>
      <c r="O70" s="1035"/>
      <c r="P70" s="1035"/>
      <c r="Q70" s="1037"/>
      <c r="R70" s="1037"/>
      <c r="S70" s="1045"/>
    </row>
    <row r="71" spans="1:19">
      <c r="A71" s="1029"/>
      <c r="B71" s="921"/>
      <c r="C71" s="983"/>
      <c r="D71" s="922" t="s">
        <v>2632</v>
      </c>
      <c r="E71" s="981"/>
      <c r="F71" s="983"/>
      <c r="G71" s="922" t="s">
        <v>2633</v>
      </c>
      <c r="H71" s="922"/>
      <c r="I71" s="1057"/>
      <c r="J71" s="921"/>
      <c r="K71" s="1029"/>
      <c r="L71" s="1039" t="s">
        <v>2634</v>
      </c>
      <c r="M71" s="1039"/>
      <c r="N71" s="1014"/>
      <c r="O71" s="1054"/>
      <c r="P71" s="1054"/>
      <c r="Q71" s="1054"/>
      <c r="R71" s="1054"/>
      <c r="S71" s="1057"/>
    </row>
    <row r="72" spans="1:19">
      <c r="A72" s="1041"/>
      <c r="B72" s="922" t="s">
        <v>2635</v>
      </c>
      <c r="C72" s="981"/>
      <c r="D72" s="640" t="s">
        <v>2636</v>
      </c>
      <c r="E72" s="981"/>
      <c r="F72" s="934" t="s">
        <v>2637</v>
      </c>
      <c r="G72" s="640" t="s">
        <v>2638</v>
      </c>
      <c r="H72" s="922"/>
      <c r="I72" s="1041" t="s">
        <v>1786</v>
      </c>
      <c r="J72" s="921"/>
      <c r="K72" s="1041" t="s">
        <v>2639</v>
      </c>
      <c r="L72" s="640" t="s">
        <v>2640</v>
      </c>
      <c r="M72" s="922"/>
      <c r="N72" s="641"/>
      <c r="O72" s="922" t="s">
        <v>2641</v>
      </c>
      <c r="P72" s="922"/>
      <c r="Q72" s="640"/>
      <c r="R72" s="922"/>
      <c r="S72" s="1041"/>
    </row>
    <row r="73" spans="1:19" ht="15.75" thickBot="1">
      <c r="A73" s="1041" t="s">
        <v>1728</v>
      </c>
      <c r="B73" s="973"/>
      <c r="C73" s="1000"/>
      <c r="D73" s="642" t="s">
        <v>2642</v>
      </c>
      <c r="E73" s="1045"/>
      <c r="F73" s="934" t="s">
        <v>2643</v>
      </c>
      <c r="G73" s="642" t="s">
        <v>2665</v>
      </c>
      <c r="H73" s="1035"/>
      <c r="I73" s="1041" t="s">
        <v>530</v>
      </c>
      <c r="J73" s="921"/>
      <c r="K73" s="1041" t="s">
        <v>2666</v>
      </c>
      <c r="L73" s="642" t="s">
        <v>2667</v>
      </c>
      <c r="M73" s="1035"/>
      <c r="N73" s="643"/>
      <c r="O73" s="1011"/>
      <c r="P73" s="1011"/>
      <c r="Q73" s="644"/>
      <c r="R73" s="1044"/>
      <c r="S73" s="1041" t="s">
        <v>1728</v>
      </c>
    </row>
    <row r="74" spans="1:19">
      <c r="A74" s="1041" t="s">
        <v>1731</v>
      </c>
      <c r="B74" s="934" t="s">
        <v>2668</v>
      </c>
      <c r="C74" s="934" t="s">
        <v>2669</v>
      </c>
      <c r="D74" s="934" t="s">
        <v>2670</v>
      </c>
      <c r="E74" s="934" t="s">
        <v>2671</v>
      </c>
      <c r="F74" s="934" t="s">
        <v>2672</v>
      </c>
      <c r="G74" s="981" t="s">
        <v>2673</v>
      </c>
      <c r="H74" s="981" t="s">
        <v>2673</v>
      </c>
      <c r="I74" s="1041" t="s">
        <v>2674</v>
      </c>
      <c r="J74" s="921"/>
      <c r="K74" s="1041" t="s">
        <v>2675</v>
      </c>
      <c r="L74" s="934" t="s">
        <v>2676</v>
      </c>
      <c r="M74" s="934" t="s">
        <v>2677</v>
      </c>
      <c r="N74" s="934" t="s">
        <v>2678</v>
      </c>
      <c r="O74" s="934" t="s">
        <v>3631</v>
      </c>
      <c r="P74" s="934" t="s">
        <v>3623</v>
      </c>
      <c r="Q74" s="934" t="s">
        <v>606</v>
      </c>
      <c r="R74" s="966" t="s">
        <v>2331</v>
      </c>
      <c r="S74" s="1041" t="s">
        <v>1731</v>
      </c>
    </row>
    <row r="75" spans="1:19">
      <c r="A75" s="1033"/>
      <c r="B75" s="983"/>
      <c r="C75" s="934"/>
      <c r="D75" s="983"/>
      <c r="E75" s="934"/>
      <c r="F75" s="934"/>
      <c r="G75" s="981" t="s">
        <v>2679</v>
      </c>
      <c r="H75" s="981" t="s">
        <v>2680</v>
      </c>
      <c r="I75" s="1033"/>
      <c r="J75" s="921"/>
      <c r="K75" s="1033"/>
      <c r="L75" s="983"/>
      <c r="M75" s="934" t="s">
        <v>2681</v>
      </c>
      <c r="N75" s="983"/>
      <c r="O75" s="934" t="s">
        <v>2084</v>
      </c>
      <c r="P75" s="934" t="s">
        <v>2084</v>
      </c>
      <c r="Q75" s="983"/>
      <c r="R75" s="934" t="s">
        <v>2084</v>
      </c>
      <c r="S75" s="1033"/>
    </row>
    <row r="76" spans="1:19" ht="15.75" thickBot="1">
      <c r="A76" s="1051"/>
      <c r="B76" s="1044" t="s">
        <v>3021</v>
      </c>
      <c r="C76" s="1044" t="s">
        <v>3022</v>
      </c>
      <c r="D76" s="1044" t="s">
        <v>3023</v>
      </c>
      <c r="E76" s="1044" t="s">
        <v>3024</v>
      </c>
      <c r="F76" s="1044" t="s">
        <v>2346</v>
      </c>
      <c r="G76" s="1045" t="s">
        <v>2347</v>
      </c>
      <c r="H76" s="1045" t="s">
        <v>2348</v>
      </c>
      <c r="I76" s="1045" t="s">
        <v>2349</v>
      </c>
      <c r="J76" s="921"/>
      <c r="K76" s="1043" t="s">
        <v>2350</v>
      </c>
      <c r="L76" s="1044" t="s">
        <v>2351</v>
      </c>
      <c r="M76" s="1044" t="s">
        <v>2352</v>
      </c>
      <c r="N76" s="1044" t="s">
        <v>2353</v>
      </c>
      <c r="O76" s="1044" t="s">
        <v>181</v>
      </c>
      <c r="P76" s="1044" t="s">
        <v>182</v>
      </c>
      <c r="Q76" s="1044" t="s">
        <v>183</v>
      </c>
      <c r="R76" s="1035" t="s">
        <v>184</v>
      </c>
      <c r="S76" s="1051"/>
    </row>
    <row r="77" spans="1:19">
      <c r="A77" s="1033">
        <v>1</v>
      </c>
      <c r="B77" s="983" t="s">
        <v>5568</v>
      </c>
      <c r="C77" s="73" t="s">
        <v>5571</v>
      </c>
      <c r="D77" s="1050">
        <v>230</v>
      </c>
      <c r="E77" s="1290">
        <v>230</v>
      </c>
      <c r="F77" s="3154" t="s">
        <v>5536</v>
      </c>
      <c r="G77" s="1302">
        <v>50.93</v>
      </c>
      <c r="H77" s="1074">
        <v>0</v>
      </c>
      <c r="I77" s="1062">
        <v>1</v>
      </c>
      <c r="J77" s="921"/>
      <c r="K77" s="1033" t="s">
        <v>5540</v>
      </c>
      <c r="L77" s="1050">
        <v>0</v>
      </c>
      <c r="M77" s="1050">
        <v>0</v>
      </c>
      <c r="N77" s="1050">
        <v>0</v>
      </c>
      <c r="O77" s="1290"/>
      <c r="P77" s="1290"/>
      <c r="Q77" s="1290"/>
      <c r="R77" s="1292">
        <f t="shared" ref="R77:R128" si="3">SUM(O77:Q77)</f>
        <v>0</v>
      </c>
      <c r="S77" s="1033">
        <v>1</v>
      </c>
    </row>
    <row r="78" spans="1:19">
      <c r="A78" s="1033">
        <v>2</v>
      </c>
      <c r="B78" s="983" t="s">
        <v>5542</v>
      </c>
      <c r="C78" s="983" t="s">
        <v>5572</v>
      </c>
      <c r="D78" s="1050">
        <v>230</v>
      </c>
      <c r="E78" s="1290">
        <v>230</v>
      </c>
      <c r="F78" s="3154" t="s">
        <v>5536</v>
      </c>
      <c r="G78" s="1302">
        <v>1.24</v>
      </c>
      <c r="H78" s="1078">
        <v>0</v>
      </c>
      <c r="I78" s="1062">
        <v>1</v>
      </c>
      <c r="J78" s="921"/>
      <c r="K78" s="1033" t="s">
        <v>5540</v>
      </c>
      <c r="L78" s="1050">
        <v>0</v>
      </c>
      <c r="M78" s="1050">
        <v>0</v>
      </c>
      <c r="N78" s="1050">
        <v>0</v>
      </c>
      <c r="O78" s="1290"/>
      <c r="P78" s="1290"/>
      <c r="Q78" s="1290"/>
      <c r="R78" s="1292">
        <f t="shared" si="3"/>
        <v>0</v>
      </c>
      <c r="S78" s="1033">
        <v>2</v>
      </c>
    </row>
    <row r="79" spans="1:19">
      <c r="A79" s="1033">
        <v>3</v>
      </c>
      <c r="B79" s="983"/>
      <c r="C79" s="983"/>
      <c r="D79" s="1050">
        <v>230</v>
      </c>
      <c r="E79" s="1290">
        <v>230</v>
      </c>
      <c r="F79" s="3154" t="s">
        <v>5537</v>
      </c>
      <c r="G79" s="1302">
        <v>0.63</v>
      </c>
      <c r="H79" s="1078">
        <v>0</v>
      </c>
      <c r="I79" s="1062">
        <v>0</v>
      </c>
      <c r="J79" s="921"/>
      <c r="K79" s="1033" t="s">
        <v>5556</v>
      </c>
      <c r="L79" s="1050">
        <v>0</v>
      </c>
      <c r="M79" s="1050">
        <v>0</v>
      </c>
      <c r="N79" s="1050">
        <v>0</v>
      </c>
      <c r="O79" s="1290"/>
      <c r="P79" s="1290"/>
      <c r="Q79" s="1290"/>
      <c r="R79" s="1292">
        <f t="shared" si="3"/>
        <v>0</v>
      </c>
      <c r="S79" s="1033">
        <v>3</v>
      </c>
    </row>
    <row r="80" spans="1:19">
      <c r="A80" s="1033">
        <v>4</v>
      </c>
      <c r="B80" s="983"/>
      <c r="C80" s="983"/>
      <c r="D80" s="1050">
        <v>230</v>
      </c>
      <c r="E80" s="1290">
        <v>230</v>
      </c>
      <c r="F80" s="3154" t="s">
        <v>5537</v>
      </c>
      <c r="G80" s="1302">
        <v>0.13</v>
      </c>
      <c r="H80" s="1078">
        <v>0</v>
      </c>
      <c r="I80" s="1062">
        <v>0</v>
      </c>
      <c r="J80" s="921"/>
      <c r="K80" s="1033" t="s">
        <v>5540</v>
      </c>
      <c r="L80" s="1050">
        <v>0</v>
      </c>
      <c r="M80" s="1050">
        <v>0</v>
      </c>
      <c r="N80" s="1050">
        <v>0</v>
      </c>
      <c r="O80" s="1290"/>
      <c r="P80" s="1290"/>
      <c r="Q80" s="1290"/>
      <c r="R80" s="1292">
        <f t="shared" si="3"/>
        <v>0</v>
      </c>
      <c r="S80" s="1033">
        <v>4</v>
      </c>
    </row>
    <row r="81" spans="1:19">
      <c r="A81" s="1033">
        <v>5</v>
      </c>
      <c r="B81" s="983" t="s">
        <v>5569</v>
      </c>
      <c r="C81" s="983" t="s">
        <v>5573</v>
      </c>
      <c r="D81" s="1050">
        <v>230</v>
      </c>
      <c r="E81" s="1290">
        <v>230</v>
      </c>
      <c r="F81" s="3154" t="s">
        <v>5536</v>
      </c>
      <c r="G81" s="1302">
        <v>11.1</v>
      </c>
      <c r="H81" s="1078">
        <v>0</v>
      </c>
      <c r="I81" s="1062">
        <v>1</v>
      </c>
      <c r="J81" s="921"/>
      <c r="K81" s="1033" t="s">
        <v>5540</v>
      </c>
      <c r="L81" s="1050">
        <v>0</v>
      </c>
      <c r="M81" s="1050">
        <v>0</v>
      </c>
      <c r="N81" s="1050">
        <v>0</v>
      </c>
      <c r="O81" s="1290"/>
      <c r="P81" s="1290"/>
      <c r="Q81" s="1290"/>
      <c r="R81" s="1292">
        <f t="shared" si="3"/>
        <v>0</v>
      </c>
      <c r="S81" s="1033">
        <v>5</v>
      </c>
    </row>
    <row r="82" spans="1:19">
      <c r="A82" s="1047">
        <v>6</v>
      </c>
      <c r="B82" s="983"/>
      <c r="C82" s="983"/>
      <c r="D82" s="1050">
        <v>230</v>
      </c>
      <c r="E82" s="1290">
        <v>230</v>
      </c>
      <c r="F82" s="3154" t="s">
        <v>5537</v>
      </c>
      <c r="G82" s="1302">
        <v>1</v>
      </c>
      <c r="H82" s="994">
        <v>0</v>
      </c>
      <c r="I82" s="1062">
        <v>0</v>
      </c>
      <c r="J82" s="921"/>
      <c r="K82" s="1033" t="s">
        <v>5556</v>
      </c>
      <c r="L82" s="1050">
        <v>0</v>
      </c>
      <c r="M82" s="1050">
        <v>0</v>
      </c>
      <c r="N82" s="1050">
        <v>0</v>
      </c>
      <c r="O82" s="1290"/>
      <c r="P82" s="1290"/>
      <c r="Q82" s="1290"/>
      <c r="R82" s="1292">
        <f t="shared" si="3"/>
        <v>0</v>
      </c>
      <c r="S82" s="1033">
        <v>6</v>
      </c>
    </row>
    <row r="83" spans="1:19">
      <c r="A83" s="1047">
        <v>7</v>
      </c>
      <c r="B83" s="983" t="s">
        <v>5542</v>
      </c>
      <c r="C83" s="983" t="s">
        <v>5574</v>
      </c>
      <c r="D83" s="1050">
        <v>230</v>
      </c>
      <c r="E83" s="1290">
        <v>230</v>
      </c>
      <c r="F83" s="3154" t="s">
        <v>5536</v>
      </c>
      <c r="G83" s="1302">
        <v>42.27</v>
      </c>
      <c r="H83" s="994">
        <v>0</v>
      </c>
      <c r="I83" s="1062">
        <v>1</v>
      </c>
      <c r="J83" s="921"/>
      <c r="K83" s="1033" t="s">
        <v>5556</v>
      </c>
      <c r="L83" s="1050">
        <v>0</v>
      </c>
      <c r="M83" s="1050">
        <v>0</v>
      </c>
      <c r="N83" s="1050">
        <v>0</v>
      </c>
      <c r="O83" s="1290"/>
      <c r="P83" s="1290"/>
      <c r="Q83" s="1290"/>
      <c r="R83" s="1292">
        <f t="shared" si="3"/>
        <v>0</v>
      </c>
      <c r="S83" s="1033">
        <v>7</v>
      </c>
    </row>
    <row r="84" spans="1:19">
      <c r="A84" s="1047">
        <v>8</v>
      </c>
      <c r="B84" s="983"/>
      <c r="C84" s="983"/>
      <c r="D84" s="1050">
        <v>230</v>
      </c>
      <c r="E84" s="1290">
        <v>230</v>
      </c>
      <c r="F84" s="3154" t="s">
        <v>5537</v>
      </c>
      <c r="G84" s="1302">
        <v>0.23</v>
      </c>
      <c r="H84" s="994">
        <v>0</v>
      </c>
      <c r="I84" s="1062">
        <v>0</v>
      </c>
      <c r="J84" s="921"/>
      <c r="K84" s="1033" t="s">
        <v>5556</v>
      </c>
      <c r="L84" s="1050">
        <v>0</v>
      </c>
      <c r="M84" s="1050">
        <v>0</v>
      </c>
      <c r="N84" s="1050">
        <v>0</v>
      </c>
      <c r="O84" s="1290"/>
      <c r="P84" s="1290"/>
      <c r="Q84" s="1290"/>
      <c r="R84" s="1292">
        <f t="shared" si="3"/>
        <v>0</v>
      </c>
      <c r="S84" s="1033">
        <v>8</v>
      </c>
    </row>
    <row r="85" spans="1:19">
      <c r="A85" s="1047">
        <v>9</v>
      </c>
      <c r="B85" s="983" t="s">
        <v>5569</v>
      </c>
      <c r="C85" s="983" t="s">
        <v>5575</v>
      </c>
      <c r="D85" s="1050">
        <v>230</v>
      </c>
      <c r="E85" s="1290">
        <v>230</v>
      </c>
      <c r="F85" s="3154" t="s">
        <v>5536</v>
      </c>
      <c r="G85" s="1302">
        <v>0.14000000000000001</v>
      </c>
      <c r="H85" s="994">
        <v>0</v>
      </c>
      <c r="I85" s="1062">
        <v>1</v>
      </c>
      <c r="J85" s="921"/>
      <c r="K85" s="1033" t="s">
        <v>5540</v>
      </c>
      <c r="L85" s="1050">
        <v>0</v>
      </c>
      <c r="M85" s="1050">
        <v>0</v>
      </c>
      <c r="N85" s="1050">
        <v>0</v>
      </c>
      <c r="O85" s="1290"/>
      <c r="P85" s="1290"/>
      <c r="Q85" s="1290"/>
      <c r="R85" s="1292">
        <f t="shared" si="3"/>
        <v>0</v>
      </c>
      <c r="S85" s="1033">
        <v>9</v>
      </c>
    </row>
    <row r="86" spans="1:19">
      <c r="A86" s="1047">
        <v>10</v>
      </c>
      <c r="B86" s="983"/>
      <c r="C86" s="983"/>
      <c r="D86" s="1050">
        <v>230</v>
      </c>
      <c r="E86" s="1290">
        <v>230</v>
      </c>
      <c r="F86" s="3154" t="s">
        <v>5537</v>
      </c>
      <c r="G86" s="1302">
        <v>0.2</v>
      </c>
      <c r="H86" s="994">
        <v>0</v>
      </c>
      <c r="I86" s="1062">
        <v>0</v>
      </c>
      <c r="J86" s="921"/>
      <c r="K86" s="1033" t="s">
        <v>5540</v>
      </c>
      <c r="L86" s="1050">
        <v>0</v>
      </c>
      <c r="M86" s="1050">
        <v>0</v>
      </c>
      <c r="N86" s="1050">
        <v>0</v>
      </c>
      <c r="O86" s="1290"/>
      <c r="P86" s="1290"/>
      <c r="Q86" s="1290"/>
      <c r="R86" s="1292">
        <f t="shared" si="3"/>
        <v>0</v>
      </c>
      <c r="S86" s="1033">
        <v>10</v>
      </c>
    </row>
    <row r="87" spans="1:19">
      <c r="A87" s="1047">
        <v>11</v>
      </c>
      <c r="B87" s="983" t="s">
        <v>5570</v>
      </c>
      <c r="C87" s="983" t="s">
        <v>5576</v>
      </c>
      <c r="D87" s="1050">
        <v>230</v>
      </c>
      <c r="E87" s="1290">
        <v>230</v>
      </c>
      <c r="F87" s="3154" t="s">
        <v>5537</v>
      </c>
      <c r="G87" s="1302">
        <v>12.46</v>
      </c>
      <c r="H87" s="994">
        <v>0</v>
      </c>
      <c r="I87" s="1062">
        <v>1</v>
      </c>
      <c r="J87" s="921"/>
      <c r="K87" s="1033" t="s">
        <v>5580</v>
      </c>
      <c r="L87" s="1050">
        <v>0</v>
      </c>
      <c r="M87" s="1050">
        <v>0</v>
      </c>
      <c r="N87" s="1050">
        <v>0</v>
      </c>
      <c r="O87" s="1290"/>
      <c r="P87" s="1290"/>
      <c r="Q87" s="1290"/>
      <c r="R87" s="1292">
        <f t="shared" si="3"/>
        <v>0</v>
      </c>
      <c r="S87" s="1033">
        <v>11</v>
      </c>
    </row>
    <row r="88" spans="1:19">
      <c r="A88" s="1047">
        <v>12</v>
      </c>
      <c r="B88" s="983" t="s">
        <v>5559</v>
      </c>
      <c r="C88" s="983" t="s">
        <v>5577</v>
      </c>
      <c r="D88" s="1050">
        <v>230</v>
      </c>
      <c r="E88" s="1290">
        <v>230</v>
      </c>
      <c r="F88" s="3154" t="s">
        <v>5534</v>
      </c>
      <c r="G88" s="1302">
        <v>27.3</v>
      </c>
      <c r="H88" s="994">
        <v>0</v>
      </c>
      <c r="I88" s="1062">
        <v>1</v>
      </c>
      <c r="J88" s="921"/>
      <c r="K88" s="1033" t="s">
        <v>5580</v>
      </c>
      <c r="L88" s="1050">
        <v>0</v>
      </c>
      <c r="M88" s="1050">
        <v>0</v>
      </c>
      <c r="N88" s="1050">
        <v>0</v>
      </c>
      <c r="O88" s="1290"/>
      <c r="P88" s="1290"/>
      <c r="Q88" s="1290"/>
      <c r="R88" s="1292">
        <f t="shared" si="3"/>
        <v>0</v>
      </c>
      <c r="S88" s="1033">
        <v>12</v>
      </c>
    </row>
    <row r="89" spans="1:19">
      <c r="A89" s="1047">
        <v>13</v>
      </c>
      <c r="B89" s="983"/>
      <c r="C89" s="983"/>
      <c r="D89" s="1050">
        <v>230</v>
      </c>
      <c r="E89" s="1290">
        <v>230</v>
      </c>
      <c r="F89" s="3154" t="s">
        <v>5537</v>
      </c>
      <c r="G89" s="1302">
        <v>1.9</v>
      </c>
      <c r="H89" s="994">
        <v>0</v>
      </c>
      <c r="I89" s="1062">
        <v>0</v>
      </c>
      <c r="J89" s="921"/>
      <c r="K89" s="1033" t="s">
        <v>5580</v>
      </c>
      <c r="L89" s="1050">
        <v>0</v>
      </c>
      <c r="M89" s="1050">
        <v>0</v>
      </c>
      <c r="N89" s="1050">
        <v>0</v>
      </c>
      <c r="O89" s="1290"/>
      <c r="P89" s="1290"/>
      <c r="Q89" s="1290"/>
      <c r="R89" s="1292">
        <f t="shared" si="3"/>
        <v>0</v>
      </c>
      <c r="S89" s="1033">
        <v>13</v>
      </c>
    </row>
    <row r="90" spans="1:19">
      <c r="A90" s="1047">
        <v>14</v>
      </c>
      <c r="B90" s="983"/>
      <c r="C90" s="983"/>
      <c r="D90" s="1050">
        <v>0</v>
      </c>
      <c r="E90" s="1290">
        <v>0</v>
      </c>
      <c r="F90" s="3154"/>
      <c r="G90" s="1302">
        <v>0</v>
      </c>
      <c r="H90" s="994">
        <v>0</v>
      </c>
      <c r="I90" s="1062">
        <v>0</v>
      </c>
      <c r="J90" s="921"/>
      <c r="K90" s="1033"/>
      <c r="L90" s="1050">
        <v>0</v>
      </c>
      <c r="M90" s="1050">
        <v>0</v>
      </c>
      <c r="N90" s="1050">
        <v>0</v>
      </c>
      <c r="O90" s="1290"/>
      <c r="P90" s="1290"/>
      <c r="Q90" s="1290"/>
      <c r="R90" s="1292">
        <f t="shared" si="3"/>
        <v>0</v>
      </c>
      <c r="S90" s="1033">
        <v>14</v>
      </c>
    </row>
    <row r="91" spans="1:19">
      <c r="A91" s="1047">
        <v>15</v>
      </c>
      <c r="B91" s="983"/>
      <c r="C91" s="983"/>
      <c r="D91" s="3247">
        <v>115</v>
      </c>
      <c r="E91" s="1290">
        <v>0</v>
      </c>
      <c r="F91" s="3154" t="s">
        <v>5578</v>
      </c>
      <c r="G91" s="1302">
        <v>1449.71</v>
      </c>
      <c r="H91" s="994">
        <v>0</v>
      </c>
      <c r="I91" s="1062">
        <v>124</v>
      </c>
      <c r="J91" s="921"/>
      <c r="K91" s="1033"/>
      <c r="L91" s="1050">
        <v>0</v>
      </c>
      <c r="M91" s="1050">
        <v>0</v>
      </c>
      <c r="N91" s="1050">
        <v>0</v>
      </c>
      <c r="O91" s="1290"/>
      <c r="P91" s="1290"/>
      <c r="Q91" s="1290"/>
      <c r="R91" s="1292">
        <f t="shared" si="3"/>
        <v>0</v>
      </c>
      <c r="S91" s="1033">
        <v>15</v>
      </c>
    </row>
    <row r="92" spans="1:19">
      <c r="A92" s="1047">
        <v>16</v>
      </c>
      <c r="B92" s="983"/>
      <c r="C92" s="983"/>
      <c r="D92" s="3247">
        <v>0</v>
      </c>
      <c r="E92" s="1290">
        <v>0</v>
      </c>
      <c r="F92" s="3154" t="s">
        <v>5579</v>
      </c>
      <c r="G92" s="1302">
        <v>2.86</v>
      </c>
      <c r="H92" s="994">
        <v>0</v>
      </c>
      <c r="I92" s="1062">
        <v>1</v>
      </c>
      <c r="J92" s="921"/>
      <c r="K92" s="1033"/>
      <c r="L92" s="1050">
        <v>0</v>
      </c>
      <c r="M92" s="1050">
        <v>0</v>
      </c>
      <c r="N92" s="1050">
        <v>0</v>
      </c>
      <c r="O92" s="1290"/>
      <c r="P92" s="1290"/>
      <c r="Q92" s="1290"/>
      <c r="R92" s="1292">
        <f t="shared" si="3"/>
        <v>0</v>
      </c>
      <c r="S92" s="1033">
        <v>16</v>
      </c>
    </row>
    <row r="93" spans="1:19">
      <c r="A93" s="1033">
        <v>17</v>
      </c>
      <c r="B93" s="983"/>
      <c r="C93" s="983"/>
      <c r="D93" s="3247">
        <v>69</v>
      </c>
      <c r="E93" s="1290">
        <v>0</v>
      </c>
      <c r="F93" s="3154" t="s">
        <v>5578</v>
      </c>
      <c r="G93" s="1302">
        <v>12.5</v>
      </c>
      <c r="H93" s="994">
        <v>0</v>
      </c>
      <c r="I93" s="1062">
        <v>2</v>
      </c>
      <c r="J93" s="921"/>
      <c r="K93" s="1033"/>
      <c r="L93" s="1050">
        <v>0</v>
      </c>
      <c r="M93" s="1050">
        <v>0</v>
      </c>
      <c r="N93" s="1050">
        <v>0</v>
      </c>
      <c r="O93" s="1290"/>
      <c r="P93" s="1290"/>
      <c r="Q93" s="1290"/>
      <c r="R93" s="1292">
        <f t="shared" si="3"/>
        <v>0</v>
      </c>
      <c r="S93" s="1033">
        <v>17</v>
      </c>
    </row>
    <row r="94" spans="1:19">
      <c r="A94" s="1033">
        <v>18</v>
      </c>
      <c r="B94" s="983"/>
      <c r="C94" s="983"/>
      <c r="D94" s="3247">
        <v>0</v>
      </c>
      <c r="E94" s="1290">
        <v>0</v>
      </c>
      <c r="F94" s="3154" t="s">
        <v>5579</v>
      </c>
      <c r="G94" s="1302">
        <v>0.5</v>
      </c>
      <c r="H94" s="994">
        <v>0</v>
      </c>
      <c r="I94" s="1062">
        <v>1</v>
      </c>
      <c r="J94" s="921"/>
      <c r="K94" s="1033"/>
      <c r="L94" s="1050">
        <v>0</v>
      </c>
      <c r="M94" s="1050">
        <v>0</v>
      </c>
      <c r="N94" s="1050">
        <v>0</v>
      </c>
      <c r="O94" s="1290"/>
      <c r="P94" s="1290"/>
      <c r="Q94" s="1290"/>
      <c r="R94" s="1292">
        <f t="shared" si="3"/>
        <v>0</v>
      </c>
      <c r="S94" s="1033">
        <v>18</v>
      </c>
    </row>
    <row r="95" spans="1:19">
      <c r="A95" s="1033">
        <v>19</v>
      </c>
      <c r="B95" s="983"/>
      <c r="C95" s="983"/>
      <c r="D95" s="3247">
        <v>46</v>
      </c>
      <c r="E95" s="1290">
        <v>0</v>
      </c>
      <c r="F95" s="3154" t="s">
        <v>5578</v>
      </c>
      <c r="G95" s="1302">
        <v>671.48</v>
      </c>
      <c r="H95" s="994">
        <v>0</v>
      </c>
      <c r="I95" s="1062">
        <v>53</v>
      </c>
      <c r="J95" s="921"/>
      <c r="K95" s="1033"/>
      <c r="L95" s="1050">
        <v>0</v>
      </c>
      <c r="M95" s="1050">
        <v>0</v>
      </c>
      <c r="N95" s="1050">
        <v>0</v>
      </c>
      <c r="O95" s="1290"/>
      <c r="P95" s="1290"/>
      <c r="Q95" s="1290"/>
      <c r="R95" s="1292">
        <f t="shared" si="3"/>
        <v>0</v>
      </c>
      <c r="S95" s="1033">
        <v>19</v>
      </c>
    </row>
    <row r="96" spans="1:19">
      <c r="A96" s="1033">
        <v>20</v>
      </c>
      <c r="B96" s="983"/>
      <c r="C96" s="983"/>
      <c r="D96" s="3247">
        <v>0</v>
      </c>
      <c r="E96" s="1290">
        <v>0</v>
      </c>
      <c r="F96" s="3154" t="s">
        <v>5579</v>
      </c>
      <c r="G96" s="1302">
        <v>0.52</v>
      </c>
      <c r="H96" s="994">
        <v>0</v>
      </c>
      <c r="I96" s="1062">
        <v>1</v>
      </c>
      <c r="J96" s="921"/>
      <c r="K96" s="1033"/>
      <c r="L96" s="1050">
        <v>0</v>
      </c>
      <c r="M96" s="1050">
        <v>0</v>
      </c>
      <c r="N96" s="1050">
        <v>0</v>
      </c>
      <c r="O96" s="1290"/>
      <c r="P96" s="1290"/>
      <c r="Q96" s="1290"/>
      <c r="R96" s="1292">
        <f t="shared" si="3"/>
        <v>0</v>
      </c>
      <c r="S96" s="1033">
        <v>20</v>
      </c>
    </row>
    <row r="97" spans="1:19">
      <c r="A97" s="1033">
        <v>21</v>
      </c>
      <c r="B97" s="983"/>
      <c r="C97" s="983"/>
      <c r="D97" s="3247">
        <v>34.5</v>
      </c>
      <c r="E97" s="1290">
        <v>0</v>
      </c>
      <c r="F97" s="3154" t="s">
        <v>5578</v>
      </c>
      <c r="G97" s="1302">
        <v>1579.62</v>
      </c>
      <c r="H97" s="994">
        <v>0</v>
      </c>
      <c r="I97" s="1062">
        <v>169</v>
      </c>
      <c r="J97" s="921"/>
      <c r="K97" s="1033"/>
      <c r="L97" s="1050">
        <v>0</v>
      </c>
      <c r="M97" s="1050">
        <v>0</v>
      </c>
      <c r="N97" s="1050">
        <v>0</v>
      </c>
      <c r="O97" s="1290"/>
      <c r="P97" s="1290"/>
      <c r="Q97" s="1290"/>
      <c r="R97" s="1292">
        <f t="shared" si="3"/>
        <v>0</v>
      </c>
      <c r="S97" s="1033">
        <v>21</v>
      </c>
    </row>
    <row r="98" spans="1:19">
      <c r="A98" s="1033">
        <v>22</v>
      </c>
      <c r="B98" s="983"/>
      <c r="C98" s="983"/>
      <c r="D98" s="3247">
        <v>0</v>
      </c>
      <c r="E98" s="1290">
        <v>0</v>
      </c>
      <c r="F98" s="3154" t="s">
        <v>5579</v>
      </c>
      <c r="G98" s="1302">
        <v>6.88</v>
      </c>
      <c r="H98" s="994">
        <v>0</v>
      </c>
      <c r="I98" s="1062">
        <v>11</v>
      </c>
      <c r="J98" s="921"/>
      <c r="K98" s="1033"/>
      <c r="L98" s="1050">
        <v>0</v>
      </c>
      <c r="M98" s="1050">
        <v>0</v>
      </c>
      <c r="N98" s="1050">
        <v>0</v>
      </c>
      <c r="O98" s="1290"/>
      <c r="P98" s="1290"/>
      <c r="Q98" s="1290"/>
      <c r="R98" s="1292">
        <f t="shared" si="3"/>
        <v>0</v>
      </c>
      <c r="S98" s="1033">
        <v>22</v>
      </c>
    </row>
    <row r="99" spans="1:19">
      <c r="A99" s="1033">
        <v>23</v>
      </c>
      <c r="B99" s="983"/>
      <c r="C99" s="983"/>
      <c r="D99" s="3247">
        <v>0</v>
      </c>
      <c r="E99" s="1290">
        <v>0</v>
      </c>
      <c r="F99" s="983"/>
      <c r="G99" s="1302">
        <v>0</v>
      </c>
      <c r="H99" s="994">
        <v>0</v>
      </c>
      <c r="I99" s="1062">
        <v>0</v>
      </c>
      <c r="J99" s="921"/>
      <c r="K99" s="1033"/>
      <c r="L99" s="1050">
        <v>44213839</v>
      </c>
      <c r="M99" s="1050">
        <v>581014523</v>
      </c>
      <c r="N99" s="1050">
        <v>625228362</v>
      </c>
      <c r="O99" s="1290"/>
      <c r="P99" s="1290"/>
      <c r="Q99" s="1290"/>
      <c r="R99" s="1292">
        <f t="shared" si="3"/>
        <v>0</v>
      </c>
      <c r="S99" s="1033">
        <v>23</v>
      </c>
    </row>
    <row r="100" spans="1:19">
      <c r="A100" s="1033">
        <v>24</v>
      </c>
      <c r="B100" s="983"/>
      <c r="C100" s="983"/>
      <c r="D100" s="3247">
        <v>0</v>
      </c>
      <c r="E100" s="1290">
        <v>0</v>
      </c>
      <c r="F100" s="983"/>
      <c r="G100" s="1302">
        <v>0</v>
      </c>
      <c r="H100" s="994">
        <v>0</v>
      </c>
      <c r="I100" s="1062">
        <v>0</v>
      </c>
      <c r="J100" s="921"/>
      <c r="K100" s="1033"/>
      <c r="L100" s="1050">
        <v>0</v>
      </c>
      <c r="M100" s="1050">
        <v>0</v>
      </c>
      <c r="N100" s="1050">
        <v>0</v>
      </c>
      <c r="O100" s="1290"/>
      <c r="P100" s="1290"/>
      <c r="Q100" s="1290"/>
      <c r="R100" s="1292">
        <f t="shared" si="3"/>
        <v>0</v>
      </c>
      <c r="S100" s="1033">
        <v>24</v>
      </c>
    </row>
    <row r="101" spans="1:19">
      <c r="A101" s="1033">
        <v>25</v>
      </c>
      <c r="B101" s="983"/>
      <c r="C101" s="983"/>
      <c r="D101" s="1050">
        <v>0</v>
      </c>
      <c r="E101" s="1290">
        <v>0</v>
      </c>
      <c r="F101" s="983"/>
      <c r="G101" s="1302">
        <v>0</v>
      </c>
      <c r="H101" s="994">
        <v>0</v>
      </c>
      <c r="I101" s="1062">
        <v>0</v>
      </c>
      <c r="J101" s="921"/>
      <c r="K101" s="1033"/>
      <c r="L101" s="1050"/>
      <c r="M101" s="1050"/>
      <c r="N101" s="1050">
        <f t="shared" ref="N101:N128" si="4">L101+M101</f>
        <v>0</v>
      </c>
      <c r="O101" s="1290"/>
      <c r="P101" s="1290"/>
      <c r="Q101" s="1290"/>
      <c r="R101" s="1292">
        <f t="shared" si="3"/>
        <v>0</v>
      </c>
      <c r="S101" s="1033">
        <v>25</v>
      </c>
    </row>
    <row r="102" spans="1:19">
      <c r="A102" s="1033">
        <v>26</v>
      </c>
      <c r="B102" s="983"/>
      <c r="C102" s="983"/>
      <c r="D102" s="1050"/>
      <c r="E102" s="1290"/>
      <c r="F102" s="983"/>
      <c r="G102" s="1302"/>
      <c r="H102" s="994"/>
      <c r="I102" s="1062"/>
      <c r="J102" s="921"/>
      <c r="K102" s="1033"/>
      <c r="L102" s="1050"/>
      <c r="M102" s="1050"/>
      <c r="N102" s="1050">
        <f t="shared" si="4"/>
        <v>0</v>
      </c>
      <c r="O102" s="1290"/>
      <c r="P102" s="1290"/>
      <c r="Q102" s="1290"/>
      <c r="R102" s="1292">
        <f t="shared" si="3"/>
        <v>0</v>
      </c>
      <c r="S102" s="1033">
        <v>26</v>
      </c>
    </row>
    <row r="103" spans="1:19">
      <c r="A103" s="1033">
        <v>27</v>
      </c>
      <c r="B103" s="983"/>
      <c r="C103" s="983"/>
      <c r="D103" s="1050"/>
      <c r="E103" s="1290"/>
      <c r="F103" s="983"/>
      <c r="G103" s="1290"/>
      <c r="H103" s="994"/>
      <c r="I103" s="1062"/>
      <c r="J103" s="921"/>
      <c r="K103" s="1033"/>
      <c r="L103" s="1050"/>
      <c r="M103" s="1050"/>
      <c r="N103" s="1050">
        <f t="shared" si="4"/>
        <v>0</v>
      </c>
      <c r="O103" s="1290"/>
      <c r="P103" s="1290"/>
      <c r="Q103" s="1290"/>
      <c r="R103" s="1292">
        <f t="shared" si="3"/>
        <v>0</v>
      </c>
      <c r="S103" s="1033">
        <v>27</v>
      </c>
    </row>
    <row r="104" spans="1:19">
      <c r="A104" s="1033">
        <v>28</v>
      </c>
      <c r="B104" s="983"/>
      <c r="C104" s="983"/>
      <c r="D104" s="1050"/>
      <c r="E104" s="1290"/>
      <c r="F104" s="983"/>
      <c r="G104" s="1290"/>
      <c r="H104" s="994"/>
      <c r="I104" s="1062"/>
      <c r="J104" s="921"/>
      <c r="K104" s="1033"/>
      <c r="L104" s="1050"/>
      <c r="M104" s="1050"/>
      <c r="N104" s="1050">
        <f t="shared" si="4"/>
        <v>0</v>
      </c>
      <c r="O104" s="1290"/>
      <c r="P104" s="1290"/>
      <c r="Q104" s="1290"/>
      <c r="R104" s="1292">
        <f t="shared" si="3"/>
        <v>0</v>
      </c>
      <c r="S104" s="1033">
        <v>28</v>
      </c>
    </row>
    <row r="105" spans="1:19">
      <c r="A105" s="1033">
        <v>29</v>
      </c>
      <c r="B105" s="983"/>
      <c r="C105" s="983"/>
      <c r="D105" s="1050"/>
      <c r="E105" s="1290"/>
      <c r="F105" s="983"/>
      <c r="G105" s="1290"/>
      <c r="H105" s="994"/>
      <c r="I105" s="1062"/>
      <c r="J105" s="921"/>
      <c r="K105" s="1033"/>
      <c r="L105" s="1050"/>
      <c r="M105" s="1050"/>
      <c r="N105" s="1050">
        <f t="shared" si="4"/>
        <v>0</v>
      </c>
      <c r="O105" s="1290"/>
      <c r="P105" s="1290"/>
      <c r="Q105" s="1290"/>
      <c r="R105" s="1292">
        <f t="shared" si="3"/>
        <v>0</v>
      </c>
      <c r="S105" s="1033">
        <v>29</v>
      </c>
    </row>
    <row r="106" spans="1:19">
      <c r="A106" s="1033">
        <v>30</v>
      </c>
      <c r="B106" s="983"/>
      <c r="C106" s="983"/>
      <c r="D106" s="1050"/>
      <c r="E106" s="1290"/>
      <c r="F106" s="983"/>
      <c r="G106" s="1290"/>
      <c r="H106" s="994"/>
      <c r="I106" s="1062"/>
      <c r="J106" s="921"/>
      <c r="K106" s="1033"/>
      <c r="L106" s="1050"/>
      <c r="M106" s="1050"/>
      <c r="N106" s="1050">
        <f t="shared" si="4"/>
        <v>0</v>
      </c>
      <c r="O106" s="1290"/>
      <c r="P106" s="1290"/>
      <c r="Q106" s="1290"/>
      <c r="R106" s="1292">
        <f t="shared" si="3"/>
        <v>0</v>
      </c>
      <c r="S106" s="1033">
        <v>30</v>
      </c>
    </row>
    <row r="107" spans="1:19">
      <c r="A107" s="1033">
        <v>31</v>
      </c>
      <c r="B107" s="983"/>
      <c r="C107" s="983"/>
      <c r="D107" s="1050"/>
      <c r="E107" s="1290"/>
      <c r="F107" s="983"/>
      <c r="G107" s="1290"/>
      <c r="H107" s="994"/>
      <c r="I107" s="1062"/>
      <c r="J107" s="921"/>
      <c r="K107" s="1033"/>
      <c r="L107" s="1050"/>
      <c r="M107" s="1050"/>
      <c r="N107" s="1050">
        <f t="shared" si="4"/>
        <v>0</v>
      </c>
      <c r="O107" s="1290"/>
      <c r="P107" s="1290"/>
      <c r="Q107" s="1290"/>
      <c r="R107" s="1292">
        <f t="shared" si="3"/>
        <v>0</v>
      </c>
      <c r="S107" s="1033">
        <v>31</v>
      </c>
    </row>
    <row r="108" spans="1:19">
      <c r="A108" s="1033">
        <v>32</v>
      </c>
      <c r="B108" s="983"/>
      <c r="C108" s="983"/>
      <c r="D108" s="1050"/>
      <c r="E108" s="1290"/>
      <c r="F108" s="983"/>
      <c r="G108" s="1290"/>
      <c r="H108" s="994"/>
      <c r="I108" s="1062"/>
      <c r="J108" s="921"/>
      <c r="K108" s="1033"/>
      <c r="L108" s="1050"/>
      <c r="M108" s="1050"/>
      <c r="N108" s="1050">
        <f t="shared" si="4"/>
        <v>0</v>
      </c>
      <c r="O108" s="1290"/>
      <c r="P108" s="1290"/>
      <c r="Q108" s="1290"/>
      <c r="R108" s="1292">
        <f t="shared" si="3"/>
        <v>0</v>
      </c>
      <c r="S108" s="1033">
        <v>32</v>
      </c>
    </row>
    <row r="109" spans="1:19">
      <c r="A109" s="1033">
        <v>33</v>
      </c>
      <c r="B109" s="983"/>
      <c r="C109" s="983"/>
      <c r="D109" s="1050"/>
      <c r="E109" s="1290"/>
      <c r="F109" s="983"/>
      <c r="G109" s="1290"/>
      <c r="H109" s="994"/>
      <c r="I109" s="1062"/>
      <c r="J109" s="921"/>
      <c r="K109" s="1033"/>
      <c r="L109" s="1050"/>
      <c r="M109" s="1050"/>
      <c r="N109" s="1050">
        <f t="shared" si="4"/>
        <v>0</v>
      </c>
      <c r="O109" s="1290"/>
      <c r="P109" s="1290"/>
      <c r="Q109" s="1290"/>
      <c r="R109" s="1292">
        <f t="shared" si="3"/>
        <v>0</v>
      </c>
      <c r="S109" s="1033">
        <v>33</v>
      </c>
    </row>
    <row r="110" spans="1:19">
      <c r="A110" s="1033">
        <v>34</v>
      </c>
      <c r="B110" s="983"/>
      <c r="C110" s="983"/>
      <c r="D110" s="1050"/>
      <c r="E110" s="1290"/>
      <c r="F110" s="983"/>
      <c r="G110" s="1290"/>
      <c r="H110" s="994"/>
      <c r="I110" s="1062"/>
      <c r="J110" s="921"/>
      <c r="K110" s="1033"/>
      <c r="L110" s="1050"/>
      <c r="M110" s="1050"/>
      <c r="N110" s="1050">
        <f t="shared" si="4"/>
        <v>0</v>
      </c>
      <c r="O110" s="1290"/>
      <c r="P110" s="1290"/>
      <c r="Q110" s="1290"/>
      <c r="R110" s="1292">
        <f t="shared" si="3"/>
        <v>0</v>
      </c>
      <c r="S110" s="1033">
        <v>34</v>
      </c>
    </row>
    <row r="111" spans="1:19">
      <c r="A111" s="1033">
        <v>35</v>
      </c>
      <c r="B111" s="983"/>
      <c r="C111" s="983"/>
      <c r="D111" s="1050"/>
      <c r="E111" s="1290"/>
      <c r="F111" s="983"/>
      <c r="G111" s="1290"/>
      <c r="H111" s="994"/>
      <c r="I111" s="1062"/>
      <c r="J111" s="921"/>
      <c r="K111" s="1033"/>
      <c r="L111" s="1050"/>
      <c r="M111" s="1050"/>
      <c r="N111" s="1050">
        <f t="shared" si="4"/>
        <v>0</v>
      </c>
      <c r="O111" s="1290"/>
      <c r="P111" s="1290"/>
      <c r="Q111" s="1290"/>
      <c r="R111" s="1292">
        <f t="shared" si="3"/>
        <v>0</v>
      </c>
      <c r="S111" s="1033">
        <v>35</v>
      </c>
    </row>
    <row r="112" spans="1:19">
      <c r="A112" s="1033">
        <v>36</v>
      </c>
      <c r="B112" s="983"/>
      <c r="C112" s="983"/>
      <c r="D112" s="1050"/>
      <c r="E112" s="1290"/>
      <c r="F112" s="983"/>
      <c r="G112" s="1290"/>
      <c r="H112" s="994"/>
      <c r="I112" s="1062"/>
      <c r="J112" s="921"/>
      <c r="K112" s="1033"/>
      <c r="L112" s="1050"/>
      <c r="M112" s="1050"/>
      <c r="N112" s="1050">
        <f t="shared" si="4"/>
        <v>0</v>
      </c>
      <c r="O112" s="1290"/>
      <c r="P112" s="1290"/>
      <c r="Q112" s="1290"/>
      <c r="R112" s="1292">
        <f t="shared" si="3"/>
        <v>0</v>
      </c>
      <c r="S112" s="1033">
        <v>36</v>
      </c>
    </row>
    <row r="113" spans="1:19">
      <c r="A113" s="1033">
        <v>37</v>
      </c>
      <c r="B113" s="983"/>
      <c r="C113" s="983"/>
      <c r="D113" s="1050"/>
      <c r="E113" s="1290"/>
      <c r="F113" s="983"/>
      <c r="G113" s="1290"/>
      <c r="H113" s="994"/>
      <c r="I113" s="1062"/>
      <c r="J113" s="921"/>
      <c r="K113" s="1033"/>
      <c r="L113" s="1050"/>
      <c r="M113" s="1050"/>
      <c r="N113" s="1050">
        <f t="shared" si="4"/>
        <v>0</v>
      </c>
      <c r="O113" s="1290"/>
      <c r="P113" s="1290"/>
      <c r="Q113" s="1290"/>
      <c r="R113" s="1292">
        <f t="shared" si="3"/>
        <v>0</v>
      </c>
      <c r="S113" s="1033">
        <v>37</v>
      </c>
    </row>
    <row r="114" spans="1:19">
      <c r="A114" s="1033">
        <v>38</v>
      </c>
      <c r="B114" s="983"/>
      <c r="C114" s="983"/>
      <c r="D114" s="1050"/>
      <c r="E114" s="1290"/>
      <c r="F114" s="983"/>
      <c r="G114" s="1290"/>
      <c r="H114" s="994"/>
      <c r="I114" s="1062"/>
      <c r="J114" s="921"/>
      <c r="K114" s="1033"/>
      <c r="L114" s="1050"/>
      <c r="M114" s="1050"/>
      <c r="N114" s="1050">
        <f t="shared" si="4"/>
        <v>0</v>
      </c>
      <c r="O114" s="1290"/>
      <c r="P114" s="1290"/>
      <c r="Q114" s="1290"/>
      <c r="R114" s="1292">
        <f t="shared" si="3"/>
        <v>0</v>
      </c>
      <c r="S114" s="1033">
        <v>38</v>
      </c>
    </row>
    <row r="115" spans="1:19">
      <c r="A115" s="1033">
        <v>39</v>
      </c>
      <c r="B115" s="983"/>
      <c r="C115" s="983"/>
      <c r="D115" s="1050"/>
      <c r="E115" s="1290"/>
      <c r="F115" s="983"/>
      <c r="G115" s="1290"/>
      <c r="H115" s="994"/>
      <c r="I115" s="1062"/>
      <c r="J115" s="921"/>
      <c r="K115" s="1033"/>
      <c r="L115" s="1050"/>
      <c r="M115" s="1050"/>
      <c r="N115" s="1050">
        <f t="shared" si="4"/>
        <v>0</v>
      </c>
      <c r="O115" s="1290"/>
      <c r="P115" s="1290"/>
      <c r="Q115" s="1290"/>
      <c r="R115" s="1292">
        <f t="shared" si="3"/>
        <v>0</v>
      </c>
      <c r="S115" s="1033">
        <v>39</v>
      </c>
    </row>
    <row r="116" spans="1:19">
      <c r="A116" s="1033">
        <v>40</v>
      </c>
      <c r="B116" s="983"/>
      <c r="C116" s="983"/>
      <c r="D116" s="1050"/>
      <c r="E116" s="1290"/>
      <c r="F116" s="983"/>
      <c r="G116" s="1290"/>
      <c r="H116" s="994"/>
      <c r="I116" s="1062"/>
      <c r="J116" s="921"/>
      <c r="K116" s="1033"/>
      <c r="L116" s="1050"/>
      <c r="M116" s="1050"/>
      <c r="N116" s="1050">
        <f t="shared" si="4"/>
        <v>0</v>
      </c>
      <c r="O116" s="1290"/>
      <c r="P116" s="1290"/>
      <c r="Q116" s="1290"/>
      <c r="R116" s="1292">
        <f t="shared" si="3"/>
        <v>0</v>
      </c>
      <c r="S116" s="1033">
        <v>40</v>
      </c>
    </row>
    <row r="117" spans="1:19">
      <c r="A117" s="1033">
        <v>41</v>
      </c>
      <c r="B117" s="983"/>
      <c r="C117" s="983"/>
      <c r="D117" s="1050"/>
      <c r="E117" s="1290"/>
      <c r="F117" s="983"/>
      <c r="G117" s="1290"/>
      <c r="H117" s="994"/>
      <c r="I117" s="1062"/>
      <c r="J117" s="921"/>
      <c r="K117" s="1033"/>
      <c r="L117" s="1050"/>
      <c r="M117" s="1050"/>
      <c r="N117" s="1050">
        <f t="shared" si="4"/>
        <v>0</v>
      </c>
      <c r="O117" s="1290"/>
      <c r="P117" s="1290"/>
      <c r="Q117" s="1290"/>
      <c r="R117" s="1292">
        <f t="shared" si="3"/>
        <v>0</v>
      </c>
      <c r="S117" s="1033">
        <v>41</v>
      </c>
    </row>
    <row r="118" spans="1:19">
      <c r="A118" s="1033">
        <v>42</v>
      </c>
      <c r="B118" s="983"/>
      <c r="C118" s="983"/>
      <c r="D118" s="1050"/>
      <c r="E118" s="1290"/>
      <c r="F118" s="983"/>
      <c r="G118" s="1290"/>
      <c r="H118" s="994"/>
      <c r="I118" s="1062"/>
      <c r="J118" s="921"/>
      <c r="K118" s="1033"/>
      <c r="L118" s="1050"/>
      <c r="M118" s="1050"/>
      <c r="N118" s="1050">
        <f t="shared" si="4"/>
        <v>0</v>
      </c>
      <c r="O118" s="1290"/>
      <c r="P118" s="1290"/>
      <c r="Q118" s="1290"/>
      <c r="R118" s="1292">
        <f t="shared" si="3"/>
        <v>0</v>
      </c>
      <c r="S118" s="1033">
        <v>42</v>
      </c>
    </row>
    <row r="119" spans="1:19">
      <c r="A119" s="1033">
        <v>43</v>
      </c>
      <c r="B119" s="983"/>
      <c r="C119" s="983"/>
      <c r="D119" s="1050"/>
      <c r="E119" s="1290"/>
      <c r="F119" s="983"/>
      <c r="G119" s="1290"/>
      <c r="H119" s="994"/>
      <c r="I119" s="1062"/>
      <c r="J119" s="921"/>
      <c r="K119" s="1033"/>
      <c r="L119" s="1050"/>
      <c r="M119" s="1050"/>
      <c r="N119" s="1050">
        <f t="shared" si="4"/>
        <v>0</v>
      </c>
      <c r="O119" s="1290"/>
      <c r="P119" s="1290"/>
      <c r="Q119" s="1290"/>
      <c r="R119" s="1292">
        <f t="shared" si="3"/>
        <v>0</v>
      </c>
      <c r="S119" s="1033">
        <v>43</v>
      </c>
    </row>
    <row r="120" spans="1:19">
      <c r="A120" s="1033">
        <v>44</v>
      </c>
      <c r="B120" s="983"/>
      <c r="C120" s="983"/>
      <c r="D120" s="1050"/>
      <c r="E120" s="1290"/>
      <c r="F120" s="983"/>
      <c r="G120" s="1290"/>
      <c r="H120" s="994"/>
      <c r="I120" s="1062"/>
      <c r="J120" s="921"/>
      <c r="K120" s="1033"/>
      <c r="L120" s="1050"/>
      <c r="M120" s="1050"/>
      <c r="N120" s="1050">
        <f t="shared" si="4"/>
        <v>0</v>
      </c>
      <c r="O120" s="1290"/>
      <c r="P120" s="1290"/>
      <c r="Q120" s="1290"/>
      <c r="R120" s="1292">
        <f t="shared" si="3"/>
        <v>0</v>
      </c>
      <c r="S120" s="1033">
        <v>44</v>
      </c>
    </row>
    <row r="121" spans="1:19">
      <c r="A121" s="1033">
        <v>45</v>
      </c>
      <c r="B121" s="983"/>
      <c r="C121" s="983"/>
      <c r="D121" s="1050"/>
      <c r="E121" s="1290"/>
      <c r="F121" s="983"/>
      <c r="G121" s="1290"/>
      <c r="H121" s="994"/>
      <c r="I121" s="1062"/>
      <c r="J121" s="921"/>
      <c r="K121" s="1033"/>
      <c r="L121" s="1050"/>
      <c r="M121" s="1050"/>
      <c r="N121" s="1050">
        <f t="shared" si="4"/>
        <v>0</v>
      </c>
      <c r="O121" s="1290"/>
      <c r="P121" s="1290"/>
      <c r="Q121" s="1290"/>
      <c r="R121" s="1292">
        <f t="shared" si="3"/>
        <v>0</v>
      </c>
      <c r="S121" s="1033">
        <v>45</v>
      </c>
    </row>
    <row r="122" spans="1:19">
      <c r="A122" s="1033">
        <v>46</v>
      </c>
      <c r="B122" s="983"/>
      <c r="C122" s="983"/>
      <c r="D122" s="1050"/>
      <c r="E122" s="1290"/>
      <c r="F122" s="983"/>
      <c r="G122" s="1290"/>
      <c r="H122" s="994"/>
      <c r="I122" s="1062"/>
      <c r="J122" s="921"/>
      <c r="K122" s="1033"/>
      <c r="L122" s="1050"/>
      <c r="M122" s="1050"/>
      <c r="N122" s="1050">
        <f t="shared" si="4"/>
        <v>0</v>
      </c>
      <c r="O122" s="1290"/>
      <c r="P122" s="1290"/>
      <c r="Q122" s="1290"/>
      <c r="R122" s="1292">
        <f t="shared" si="3"/>
        <v>0</v>
      </c>
      <c r="S122" s="1033">
        <v>46</v>
      </c>
    </row>
    <row r="123" spans="1:19">
      <c r="A123" s="1033">
        <v>47</v>
      </c>
      <c r="B123" s="983"/>
      <c r="C123" s="983"/>
      <c r="D123" s="1050"/>
      <c r="E123" s="1290"/>
      <c r="F123" s="983"/>
      <c r="G123" s="1290"/>
      <c r="H123" s="994"/>
      <c r="I123" s="1062"/>
      <c r="J123" s="921"/>
      <c r="K123" s="1033"/>
      <c r="L123" s="1050"/>
      <c r="M123" s="1050"/>
      <c r="N123" s="1050">
        <f t="shared" si="4"/>
        <v>0</v>
      </c>
      <c r="O123" s="1290"/>
      <c r="P123" s="1290"/>
      <c r="Q123" s="1290"/>
      <c r="R123" s="1292">
        <f t="shared" si="3"/>
        <v>0</v>
      </c>
      <c r="S123" s="1033">
        <v>47</v>
      </c>
    </row>
    <row r="124" spans="1:19">
      <c r="A124" s="1033">
        <v>48</v>
      </c>
      <c r="B124" s="983"/>
      <c r="C124" s="983"/>
      <c r="D124" s="1050"/>
      <c r="E124" s="1290"/>
      <c r="F124" s="983"/>
      <c r="G124" s="1290"/>
      <c r="H124" s="994"/>
      <c r="I124" s="1062"/>
      <c r="J124" s="921"/>
      <c r="K124" s="1033"/>
      <c r="L124" s="1050"/>
      <c r="M124" s="1050"/>
      <c r="N124" s="1050">
        <f t="shared" si="4"/>
        <v>0</v>
      </c>
      <c r="O124" s="1290"/>
      <c r="P124" s="1290"/>
      <c r="Q124" s="1290"/>
      <c r="R124" s="1292">
        <f t="shared" si="3"/>
        <v>0</v>
      </c>
      <c r="S124" s="1033">
        <v>48</v>
      </c>
    </row>
    <row r="125" spans="1:19">
      <c r="A125" s="1033">
        <v>49</v>
      </c>
      <c r="B125" s="983"/>
      <c r="C125" s="983"/>
      <c r="D125" s="1050"/>
      <c r="E125" s="1290"/>
      <c r="F125" s="983"/>
      <c r="G125" s="1290"/>
      <c r="H125" s="994"/>
      <c r="I125" s="1062"/>
      <c r="J125" s="921"/>
      <c r="K125" s="1033"/>
      <c r="L125" s="1050"/>
      <c r="M125" s="1050"/>
      <c r="N125" s="1050">
        <f t="shared" si="4"/>
        <v>0</v>
      </c>
      <c r="O125" s="1290"/>
      <c r="P125" s="1290"/>
      <c r="Q125" s="1290"/>
      <c r="R125" s="1292">
        <f t="shared" si="3"/>
        <v>0</v>
      </c>
      <c r="S125" s="1033">
        <v>49</v>
      </c>
    </row>
    <row r="126" spans="1:19">
      <c r="A126" s="1033">
        <v>50</v>
      </c>
      <c r="B126" s="983"/>
      <c r="C126" s="983"/>
      <c r="D126" s="1050"/>
      <c r="E126" s="1290"/>
      <c r="F126" s="983"/>
      <c r="G126" s="1290"/>
      <c r="H126" s="994"/>
      <c r="I126" s="1062"/>
      <c r="J126" s="921"/>
      <c r="K126" s="1033"/>
      <c r="L126" s="1050"/>
      <c r="M126" s="1050"/>
      <c r="N126" s="1050">
        <f t="shared" si="4"/>
        <v>0</v>
      </c>
      <c r="O126" s="1290"/>
      <c r="P126" s="1290"/>
      <c r="Q126" s="1290"/>
      <c r="R126" s="1292">
        <f t="shared" si="3"/>
        <v>0</v>
      </c>
      <c r="S126" s="1033">
        <v>50</v>
      </c>
    </row>
    <row r="127" spans="1:19">
      <c r="A127" s="1033">
        <v>51</v>
      </c>
      <c r="B127" s="983"/>
      <c r="C127" s="983"/>
      <c r="D127" s="1050"/>
      <c r="E127" s="1290"/>
      <c r="F127" s="983"/>
      <c r="G127" s="1290"/>
      <c r="H127" s="994"/>
      <c r="I127" s="1062"/>
      <c r="J127" s="921"/>
      <c r="K127" s="1033"/>
      <c r="L127" s="1050"/>
      <c r="M127" s="1050"/>
      <c r="N127" s="1050">
        <f t="shared" si="4"/>
        <v>0</v>
      </c>
      <c r="O127" s="1290"/>
      <c r="P127" s="1290"/>
      <c r="Q127" s="1290"/>
      <c r="R127" s="1292">
        <f t="shared" si="3"/>
        <v>0</v>
      </c>
      <c r="S127" s="1033">
        <v>51</v>
      </c>
    </row>
    <row r="128" spans="1:19" ht="15.75" thickBot="1">
      <c r="A128" s="1051">
        <v>52</v>
      </c>
      <c r="B128" s="1000"/>
      <c r="C128" s="1000"/>
      <c r="D128" s="1063"/>
      <c r="E128" s="1291"/>
      <c r="F128" s="1000"/>
      <c r="G128" s="1291"/>
      <c r="H128" s="1065"/>
      <c r="I128" s="1064"/>
      <c r="J128" s="921"/>
      <c r="K128" s="1033"/>
      <c r="L128" s="1050"/>
      <c r="M128" s="1050"/>
      <c r="N128" s="1050">
        <f t="shared" si="4"/>
        <v>0</v>
      </c>
      <c r="O128" s="1290"/>
      <c r="P128" s="1290"/>
      <c r="Q128" s="1290"/>
      <c r="R128" s="1292">
        <f t="shared" si="3"/>
        <v>0</v>
      </c>
      <c r="S128" s="1051">
        <v>52</v>
      </c>
    </row>
    <row r="129" spans="1:19" ht="15.75" thickBot="1">
      <c r="A129" s="1051">
        <v>53</v>
      </c>
      <c r="B129" s="973"/>
      <c r="C129" s="973"/>
      <c r="D129" s="973"/>
      <c r="E129" s="973"/>
      <c r="F129" s="1044" t="s">
        <v>2331</v>
      </c>
      <c r="G129" s="1291">
        <f>SUM(G77:G128)</f>
        <v>3873.6</v>
      </c>
      <c r="H129" s="1063">
        <f>SUM(H77:H128)</f>
        <v>0</v>
      </c>
      <c r="I129" s="1063">
        <f>SUM(I77:I128)</f>
        <v>369</v>
      </c>
      <c r="J129" s="921"/>
      <c r="K129" s="1080"/>
      <c r="L129" s="1294">
        <f t="shared" ref="L129:R129" si="5">SUM(L77:L128)</f>
        <v>44213839</v>
      </c>
      <c r="M129" s="1294">
        <f t="shared" si="5"/>
        <v>581014523</v>
      </c>
      <c r="N129" s="1294">
        <f t="shared" si="5"/>
        <v>625228362</v>
      </c>
      <c r="O129" s="1295">
        <f t="shared" si="5"/>
        <v>0</v>
      </c>
      <c r="P129" s="1295">
        <f t="shared" si="5"/>
        <v>0</v>
      </c>
      <c r="Q129" s="1295">
        <f t="shared" si="5"/>
        <v>0</v>
      </c>
      <c r="R129" s="1295">
        <f t="shared" si="5"/>
        <v>0</v>
      </c>
      <c r="S129" s="1051">
        <v>53</v>
      </c>
    </row>
    <row r="131" spans="1:19">
      <c r="B131" s="1070" t="s">
        <v>2867</v>
      </c>
      <c r="K131" s="1070" t="s">
        <v>2868</v>
      </c>
    </row>
  </sheetData>
  <printOptions horizontalCentered="1" verticalCentered="1"/>
  <pageMargins left="0.5" right="0.5" top="0.5" bottom="0.5" header="0" footer="0"/>
  <pageSetup scale="68" fitToWidth="2" fitToHeight="2" pageOrder="overThenDown" orientation="portrait" horizontalDpi="300" verticalDpi="300" r:id="rId1"/>
  <headerFooter alignWithMargins="0"/>
  <rowBreaks count="1" manualBreakCount="1">
    <brk id="66" max="16383" man="1"/>
  </rowBreaks>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S64"/>
  <sheetViews>
    <sheetView defaultGridColor="0" view="pageBreakPreview" colorId="22" zoomScale="50" zoomScaleNormal="60" zoomScaleSheetLayoutView="50" workbookViewId="0">
      <selection activeCell="G42" sqref="G42"/>
    </sheetView>
  </sheetViews>
  <sheetFormatPr defaultColWidth="9.6640625" defaultRowHeight="20.25"/>
  <cols>
    <col min="1" max="1" width="4.6640625" style="3038" customWidth="1"/>
    <col min="2" max="2" width="26.6640625" style="3038" customWidth="1"/>
    <col min="3" max="3" width="35.44140625" style="3038" customWidth="1"/>
    <col min="4" max="6" width="13.6640625" style="3038" customWidth="1"/>
    <col min="7" max="7" width="14.6640625" style="3038" customWidth="1"/>
    <col min="8" max="8" width="17.6640625" style="3038" bestFit="1" customWidth="1"/>
    <col min="9" max="9" width="2.6640625" style="3038" customWidth="1"/>
    <col min="10" max="10" width="17.77734375" style="3038" customWidth="1"/>
    <col min="11" max="11" width="12.6640625" style="3038" customWidth="1"/>
    <col min="12" max="12" width="14.6640625" style="3038" customWidth="1"/>
    <col min="13" max="13" width="15.44140625" style="3038" customWidth="1"/>
    <col min="14" max="15" width="12.6640625" style="3038" customWidth="1"/>
    <col min="16" max="16" width="20.21875" style="3038" customWidth="1"/>
    <col min="17" max="17" width="12.6640625" style="3038" customWidth="1"/>
    <col min="18" max="18" width="21.109375" style="3038" customWidth="1"/>
    <col min="19" max="19" width="4.6640625" style="3038" customWidth="1"/>
    <col min="20" max="16384" width="9.6640625" style="3038"/>
  </cols>
  <sheetData>
    <row r="1" spans="1:19">
      <c r="A1" s="3029" t="s">
        <v>1799</v>
      </c>
      <c r="B1" s="3030"/>
      <c r="C1" s="3030"/>
      <c r="D1" s="3032"/>
      <c r="E1" s="3031" t="s">
        <v>1344</v>
      </c>
      <c r="F1" s="3030"/>
      <c r="G1" s="3033" t="s">
        <v>1801</v>
      </c>
      <c r="H1" s="3037" t="s">
        <v>1802</v>
      </c>
      <c r="I1" s="3034"/>
      <c r="J1" s="3029" t="s">
        <v>1799</v>
      </c>
      <c r="K1" s="3030"/>
      <c r="L1" s="3030"/>
      <c r="M1" s="3032"/>
      <c r="N1" s="3031" t="s">
        <v>1344</v>
      </c>
      <c r="O1" s="3030"/>
      <c r="P1" s="3033" t="s">
        <v>1801</v>
      </c>
      <c r="Q1" s="3159"/>
      <c r="R1" s="3036" t="s">
        <v>1802</v>
      </c>
      <c r="S1" s="3037"/>
    </row>
    <row r="2" spans="1:19">
      <c r="A2" s="3039" t="str">
        <f>'Data Sheet'!$C$25</f>
        <v xml:space="preserve">New York State Electric &amp; Gas Corporation </v>
      </c>
      <c r="B2" s="3034"/>
      <c r="C2" s="3034"/>
      <c r="D2" s="3034"/>
      <c r="E2" s="3039" t="s">
        <v>1136</v>
      </c>
      <c r="F2" s="3034"/>
      <c r="G2" s="3041" t="s">
        <v>1804</v>
      </c>
      <c r="H2" s="3044"/>
      <c r="I2" s="3034"/>
      <c r="J2" s="3039" t="str">
        <f>'Data Sheet'!$C$25</f>
        <v xml:space="preserve">New York State Electric &amp; Gas Corporation </v>
      </c>
      <c r="K2" s="3034"/>
      <c r="L2" s="3034"/>
      <c r="M2" s="3034"/>
      <c r="N2" s="3039" t="s">
        <v>1136</v>
      </c>
      <c r="O2" s="3034"/>
      <c r="P2" s="3041" t="s">
        <v>1804</v>
      </c>
      <c r="Q2" s="3040"/>
      <c r="R2" s="3043"/>
      <c r="S2" s="3044"/>
    </row>
    <row r="3" spans="1:19" ht="15" customHeight="1" thickBot="1">
      <c r="A3" s="3045"/>
      <c r="B3" s="3046"/>
      <c r="C3" s="3046"/>
      <c r="D3" s="3046"/>
      <c r="E3" s="3045" t="s">
        <v>1137</v>
      </c>
      <c r="F3" s="3046"/>
      <c r="G3" s="3160" t="str">
        <f>'Data Sheet'!$C$40</f>
        <v xml:space="preserve"> </v>
      </c>
      <c r="H3" s="3161" t="str">
        <f>'Data Sheet'!$C$38</f>
        <v>12/31/2017</v>
      </c>
      <c r="I3" s="3034"/>
      <c r="J3" s="3045"/>
      <c r="K3" s="3046"/>
      <c r="L3" s="3046"/>
      <c r="M3" s="3046"/>
      <c r="N3" s="3045" t="s">
        <v>1137</v>
      </c>
      <c r="O3" s="3046"/>
      <c r="P3" s="3160" t="str">
        <f>'Data Sheet'!$C$40</f>
        <v xml:space="preserve"> </v>
      </c>
      <c r="Q3" s="3148"/>
      <c r="R3" s="3162" t="str">
        <f>'Data Sheet'!$C$38</f>
        <v>12/31/2017</v>
      </c>
      <c r="S3" s="3051"/>
    </row>
    <row r="4" spans="1:19" ht="15" customHeight="1" thickBot="1">
      <c r="A4" s="3052" t="s">
        <v>2684</v>
      </c>
      <c r="B4" s="3053"/>
      <c r="C4" s="3053"/>
      <c r="D4" s="3054"/>
      <c r="E4" s="3054"/>
      <c r="F4" s="3054"/>
      <c r="G4" s="3056"/>
      <c r="H4" s="3051"/>
      <c r="I4" s="3034"/>
      <c r="J4" s="3052" t="s">
        <v>2685</v>
      </c>
      <c r="K4" s="3053"/>
      <c r="L4" s="3053"/>
      <c r="M4" s="3054"/>
      <c r="N4" s="3054"/>
      <c r="O4" s="3054"/>
      <c r="P4" s="3056"/>
      <c r="Q4" s="3056"/>
      <c r="R4" s="3056"/>
      <c r="S4" s="3051"/>
    </row>
    <row r="5" spans="1:19">
      <c r="A5" s="3057"/>
      <c r="B5" s="681"/>
      <c r="C5" s="681"/>
      <c r="D5" s="3058"/>
      <c r="E5" s="3058"/>
      <c r="F5" s="3058"/>
      <c r="G5" s="3059"/>
      <c r="H5" s="3042"/>
      <c r="I5" s="3034"/>
      <c r="J5" s="3057"/>
      <c r="K5" s="681"/>
      <c r="L5" s="681"/>
      <c r="M5" s="3058"/>
      <c r="N5" s="3058"/>
      <c r="O5" s="3058"/>
      <c r="P5" s="3059"/>
      <c r="Q5" s="3059"/>
      <c r="R5" s="3059"/>
      <c r="S5" s="3042"/>
    </row>
    <row r="6" spans="1:19">
      <c r="A6" s="3039" t="s">
        <v>2686</v>
      </c>
      <c r="B6" s="3034"/>
      <c r="C6" s="3034"/>
      <c r="D6" s="3034"/>
      <c r="E6" s="3034" t="s">
        <v>2687</v>
      </c>
      <c r="F6" s="3034"/>
      <c r="G6" s="3034"/>
      <c r="H6" s="3042"/>
      <c r="I6" s="3034"/>
      <c r="J6" s="3039" t="s">
        <v>2688</v>
      </c>
      <c r="K6" s="3034"/>
      <c r="L6" s="3034"/>
      <c r="M6" s="3034"/>
      <c r="N6" s="3034" t="s">
        <v>2689</v>
      </c>
      <c r="O6" s="3034"/>
      <c r="P6" s="3034"/>
      <c r="Q6" s="3034"/>
      <c r="R6" s="3034"/>
      <c r="S6" s="3042"/>
    </row>
    <row r="7" spans="1:19">
      <c r="A7" s="3039" t="s">
        <v>2690</v>
      </c>
      <c r="B7" s="3034"/>
      <c r="C7" s="3034"/>
      <c r="D7" s="3034"/>
      <c r="E7" s="3034" t="s">
        <v>2691</v>
      </c>
      <c r="F7" s="3034"/>
      <c r="G7" s="3034"/>
      <c r="H7" s="3042"/>
      <c r="I7" s="3034"/>
      <c r="J7" s="3039" t="s">
        <v>2692</v>
      </c>
      <c r="K7" s="3034"/>
      <c r="L7" s="3034"/>
      <c r="M7" s="3034"/>
      <c r="N7" s="3034" t="s">
        <v>2693</v>
      </c>
      <c r="O7" s="3034"/>
      <c r="P7" s="3034"/>
      <c r="Q7" s="3034"/>
      <c r="R7" s="3034"/>
      <c r="S7" s="3042"/>
    </row>
    <row r="8" spans="1:19">
      <c r="A8" s="3039" t="s">
        <v>2694</v>
      </c>
      <c r="B8" s="3034"/>
      <c r="C8" s="3034"/>
      <c r="D8" s="3034"/>
      <c r="E8" s="3034" t="s">
        <v>214</v>
      </c>
      <c r="F8" s="3034"/>
      <c r="G8" s="3034"/>
      <c r="H8" s="3042"/>
      <c r="I8" s="3034"/>
      <c r="J8" s="3039" t="s">
        <v>215</v>
      </c>
      <c r="K8" s="3034"/>
      <c r="L8" s="3034"/>
      <c r="M8" s="3034"/>
      <c r="N8" s="3034" t="s">
        <v>216</v>
      </c>
      <c r="O8" s="3034"/>
      <c r="P8" s="3034"/>
      <c r="Q8" s="3034"/>
      <c r="R8" s="3034"/>
      <c r="S8" s="3042"/>
    </row>
    <row r="9" spans="1:19">
      <c r="A9" s="3039" t="s">
        <v>217</v>
      </c>
      <c r="B9" s="3034"/>
      <c r="C9" s="3034"/>
      <c r="D9" s="3034"/>
      <c r="E9" s="3034" t="s">
        <v>3384</v>
      </c>
      <c r="F9" s="3034"/>
      <c r="G9" s="3034"/>
      <c r="H9" s="3042"/>
      <c r="I9" s="3034"/>
      <c r="J9" s="3039" t="s">
        <v>3385</v>
      </c>
      <c r="K9" s="3034"/>
      <c r="L9" s="3034"/>
      <c r="M9" s="3034"/>
      <c r="N9" s="3034" t="s">
        <v>3386</v>
      </c>
      <c r="O9" s="3034"/>
      <c r="P9" s="3034"/>
      <c r="Q9" s="3034"/>
      <c r="R9" s="3034"/>
      <c r="S9" s="3042"/>
    </row>
    <row r="10" spans="1:19" ht="21" thickBot="1">
      <c r="A10" s="3045"/>
      <c r="B10" s="3046"/>
      <c r="C10" s="3046"/>
      <c r="D10" s="3046"/>
      <c r="E10" s="3046"/>
      <c r="F10" s="3046"/>
      <c r="G10" s="3046"/>
      <c r="H10" s="3047"/>
      <c r="I10" s="3034"/>
      <c r="J10" s="3045"/>
      <c r="K10" s="3046"/>
      <c r="L10" s="3046"/>
      <c r="M10" s="3046"/>
      <c r="N10" s="3046"/>
      <c r="O10" s="3046"/>
      <c r="P10" s="3046"/>
      <c r="Q10" s="3046"/>
      <c r="R10" s="3046"/>
      <c r="S10" s="3047"/>
    </row>
    <row r="11" spans="1:19">
      <c r="A11" s="3033"/>
      <c r="B11" s="3034"/>
      <c r="C11" s="3042"/>
      <c r="D11" s="3044"/>
      <c r="E11" s="3058" t="s">
        <v>3387</v>
      </c>
      <c r="F11" s="3044"/>
      <c r="G11" s="3058" t="s">
        <v>3388</v>
      </c>
      <c r="H11" s="3037"/>
      <c r="I11" s="3034"/>
      <c r="J11" s="3159"/>
      <c r="K11" s="3106"/>
      <c r="L11" s="3063"/>
      <c r="M11" s="3063"/>
      <c r="N11" s="3106"/>
      <c r="O11" s="3106"/>
      <c r="P11" s="3106"/>
      <c r="Q11" s="3106"/>
      <c r="R11" s="3106"/>
      <c r="S11" s="3112"/>
    </row>
    <row r="12" spans="1:19" ht="21" thickBot="1">
      <c r="A12" s="3041"/>
      <c r="B12" s="3054" t="s">
        <v>3389</v>
      </c>
      <c r="C12" s="3051"/>
      <c r="D12" s="3044" t="s">
        <v>1728</v>
      </c>
      <c r="E12" s="3054" t="s">
        <v>3390</v>
      </c>
      <c r="F12" s="3051"/>
      <c r="G12" s="3054" t="s">
        <v>3390</v>
      </c>
      <c r="H12" s="3051"/>
      <c r="I12" s="3034"/>
      <c r="J12" s="3050" t="s">
        <v>3391</v>
      </c>
      <c r="K12" s="3054"/>
      <c r="L12" s="3051"/>
      <c r="M12" s="3063"/>
      <c r="N12" s="3054" t="s">
        <v>3392</v>
      </c>
      <c r="O12" s="3054"/>
      <c r="P12" s="3054"/>
      <c r="Q12" s="3054"/>
      <c r="R12" s="3054"/>
      <c r="S12" s="3051"/>
    </row>
    <row r="13" spans="1:19">
      <c r="A13" s="3041"/>
      <c r="B13" s="3044"/>
      <c r="C13" s="3044"/>
      <c r="D13" s="3063" t="s">
        <v>3393</v>
      </c>
      <c r="E13" s="3044"/>
      <c r="F13" s="3063" t="s">
        <v>3590</v>
      </c>
      <c r="G13" s="3044"/>
      <c r="H13" s="3063"/>
      <c r="I13" s="3034"/>
      <c r="J13" s="3041"/>
      <c r="K13" s="3044"/>
      <c r="L13" s="3044"/>
      <c r="M13" s="3063" t="s">
        <v>3394</v>
      </c>
      <c r="N13" s="3044" t="s">
        <v>2676</v>
      </c>
      <c r="O13" s="3063" t="s">
        <v>3395</v>
      </c>
      <c r="P13" s="3063"/>
      <c r="Q13" s="3163"/>
      <c r="R13" s="3063"/>
      <c r="S13" s="3063"/>
    </row>
    <row r="14" spans="1:19">
      <c r="A14" s="3041" t="s">
        <v>1728</v>
      </c>
      <c r="B14" s="3042"/>
      <c r="C14" s="3042"/>
      <c r="D14" s="3063" t="s">
        <v>3396</v>
      </c>
      <c r="E14" s="3044"/>
      <c r="F14" s="3063" t="s">
        <v>1786</v>
      </c>
      <c r="G14" s="3044"/>
      <c r="H14" s="3063"/>
      <c r="I14" s="3034"/>
      <c r="J14" s="3041"/>
      <c r="K14" s="3042"/>
      <c r="L14" s="3063" t="s">
        <v>3397</v>
      </c>
      <c r="M14" s="3063" t="s">
        <v>3398</v>
      </c>
      <c r="N14" s="3044" t="s">
        <v>3399</v>
      </c>
      <c r="O14" s="3063" t="s">
        <v>3400</v>
      </c>
      <c r="P14" s="3063" t="s">
        <v>3391</v>
      </c>
      <c r="Q14" s="3163"/>
      <c r="R14" s="3063"/>
      <c r="S14" s="3063" t="s">
        <v>1728</v>
      </c>
    </row>
    <row r="15" spans="1:19">
      <c r="A15" s="3041" t="s">
        <v>1731</v>
      </c>
      <c r="B15" s="3063" t="s">
        <v>2668</v>
      </c>
      <c r="C15" s="3063" t="s">
        <v>2669</v>
      </c>
      <c r="D15" s="3063" t="s">
        <v>3401</v>
      </c>
      <c r="E15" s="3063" t="s">
        <v>1936</v>
      </c>
      <c r="F15" s="3063" t="s">
        <v>3402</v>
      </c>
      <c r="G15" s="3044" t="s">
        <v>3403</v>
      </c>
      <c r="H15" s="3063" t="s">
        <v>3404</v>
      </c>
      <c r="I15" s="3034"/>
      <c r="J15" s="3041" t="s">
        <v>3405</v>
      </c>
      <c r="K15" s="3063" t="s">
        <v>3406</v>
      </c>
      <c r="L15" s="3063" t="s">
        <v>3399</v>
      </c>
      <c r="M15" s="3063" t="s">
        <v>3407</v>
      </c>
      <c r="N15" s="3063" t="s">
        <v>2676</v>
      </c>
      <c r="O15" s="3063" t="s">
        <v>3399</v>
      </c>
      <c r="P15" s="3063" t="s">
        <v>3399</v>
      </c>
      <c r="Q15" s="3163" t="s">
        <v>4214</v>
      </c>
      <c r="R15" s="3063" t="s">
        <v>2331</v>
      </c>
      <c r="S15" s="3063" t="s">
        <v>1731</v>
      </c>
    </row>
    <row r="16" spans="1:19">
      <c r="A16" s="3060"/>
      <c r="B16" s="3042"/>
      <c r="C16" s="3063"/>
      <c r="D16" s="3042"/>
      <c r="E16" s="3063"/>
      <c r="F16" s="3063" t="s">
        <v>3401</v>
      </c>
      <c r="G16" s="3044"/>
      <c r="H16" s="3042"/>
      <c r="I16" s="3034"/>
      <c r="J16" s="3060"/>
      <c r="K16" s="3042"/>
      <c r="L16" s="3063" t="s">
        <v>3408</v>
      </c>
      <c r="M16" s="3042"/>
      <c r="N16" s="3063" t="s">
        <v>3409</v>
      </c>
      <c r="O16" s="3063" t="s">
        <v>3410</v>
      </c>
      <c r="P16" s="3063" t="s">
        <v>3411</v>
      </c>
      <c r="Q16" s="3163" t="s">
        <v>529</v>
      </c>
      <c r="R16" s="3063"/>
      <c r="S16" s="3042"/>
    </row>
    <row r="17" spans="1:19" ht="21" thickBot="1">
      <c r="A17" s="3049"/>
      <c r="B17" s="3164" t="s">
        <v>3021</v>
      </c>
      <c r="C17" s="3164" t="s">
        <v>3022</v>
      </c>
      <c r="D17" s="3164" t="s">
        <v>3023</v>
      </c>
      <c r="E17" s="3164" t="s">
        <v>3024</v>
      </c>
      <c r="F17" s="3164" t="s">
        <v>2346</v>
      </c>
      <c r="G17" s="3051" t="s">
        <v>2347</v>
      </c>
      <c r="H17" s="3051" t="s">
        <v>2348</v>
      </c>
      <c r="I17" s="3034"/>
      <c r="J17" s="3064" t="s">
        <v>2349</v>
      </c>
      <c r="K17" s="3164" t="s">
        <v>2350</v>
      </c>
      <c r="L17" s="3164" t="s">
        <v>2351</v>
      </c>
      <c r="M17" s="3164" t="s">
        <v>2352</v>
      </c>
      <c r="N17" s="3164" t="s">
        <v>2353</v>
      </c>
      <c r="O17" s="3164" t="s">
        <v>181</v>
      </c>
      <c r="P17" s="3164" t="s">
        <v>182</v>
      </c>
      <c r="Q17" s="3165" t="s">
        <v>183</v>
      </c>
      <c r="R17" s="3164" t="s">
        <v>184</v>
      </c>
      <c r="S17" s="3164"/>
    </row>
    <row r="18" spans="1:19">
      <c r="A18" s="3060">
        <v>1</v>
      </c>
      <c r="B18" s="3042" t="s">
        <v>5581</v>
      </c>
      <c r="C18" s="3042" t="s">
        <v>5582</v>
      </c>
      <c r="D18" s="3183">
        <v>4.2</v>
      </c>
      <c r="E18" s="3182" t="s">
        <v>5601</v>
      </c>
      <c r="F18" s="3183">
        <v>8</v>
      </c>
      <c r="G18" s="3167">
        <v>1</v>
      </c>
      <c r="H18" s="3138">
        <v>1</v>
      </c>
      <c r="I18" s="3034"/>
      <c r="J18" s="3060" t="s">
        <v>5603</v>
      </c>
      <c r="K18" s="3042" t="s">
        <v>5605</v>
      </c>
      <c r="L18" s="3042" t="s">
        <v>5606</v>
      </c>
      <c r="M18" s="3042">
        <v>115</v>
      </c>
      <c r="N18" s="3168"/>
      <c r="O18" s="3168"/>
      <c r="P18" s="3168">
        <v>0</v>
      </c>
      <c r="Q18" s="3169"/>
      <c r="R18" s="3170">
        <f t="shared" ref="R18:R60" si="0">SUM(N18:P18)</f>
        <v>0</v>
      </c>
      <c r="S18" s="3060">
        <v>1</v>
      </c>
    </row>
    <row r="19" spans="1:19">
      <c r="A19" s="3060">
        <v>2</v>
      </c>
      <c r="B19" s="3042" t="s">
        <v>5583</v>
      </c>
      <c r="C19" s="3042" t="s">
        <v>5584</v>
      </c>
      <c r="D19" s="3183">
        <v>10.3</v>
      </c>
      <c r="E19" s="3182" t="s">
        <v>5601</v>
      </c>
      <c r="F19" s="3183">
        <v>8</v>
      </c>
      <c r="G19" s="3171">
        <v>1</v>
      </c>
      <c r="H19" s="3138">
        <v>2</v>
      </c>
      <c r="I19" s="3034"/>
      <c r="J19" s="3060" t="s">
        <v>5603</v>
      </c>
      <c r="K19" s="3042" t="s">
        <v>5605</v>
      </c>
      <c r="L19" s="3042" t="s">
        <v>5607</v>
      </c>
      <c r="M19" s="3042">
        <v>115</v>
      </c>
      <c r="N19" s="3166"/>
      <c r="O19" s="3166"/>
      <c r="P19" s="3166">
        <v>65424670</v>
      </c>
      <c r="Q19" s="3172"/>
      <c r="R19" s="3173">
        <f t="shared" si="0"/>
        <v>65424670</v>
      </c>
      <c r="S19" s="3060">
        <v>2</v>
      </c>
    </row>
    <row r="20" spans="1:19">
      <c r="A20" s="3060">
        <v>3</v>
      </c>
      <c r="B20" s="3042" t="s">
        <v>5585</v>
      </c>
      <c r="C20" s="3042" t="s">
        <v>5586</v>
      </c>
      <c r="D20" s="3183">
        <v>0.15</v>
      </c>
      <c r="E20" s="3182" t="s">
        <v>5601</v>
      </c>
      <c r="F20" s="3183">
        <v>8</v>
      </c>
      <c r="G20" s="3171">
        <v>1</v>
      </c>
      <c r="H20" s="3138">
        <v>2</v>
      </c>
      <c r="I20" s="3034"/>
      <c r="J20" s="3060" t="s">
        <v>5603</v>
      </c>
      <c r="K20" s="3042" t="s">
        <v>5605</v>
      </c>
      <c r="L20" s="3042" t="s">
        <v>5607</v>
      </c>
      <c r="M20" s="3042">
        <v>115</v>
      </c>
      <c r="N20" s="3166"/>
      <c r="O20" s="3166"/>
      <c r="P20" s="3166">
        <v>0</v>
      </c>
      <c r="Q20" s="3172"/>
      <c r="R20" s="3173">
        <f t="shared" si="0"/>
        <v>0</v>
      </c>
      <c r="S20" s="3060">
        <v>3</v>
      </c>
    </row>
    <row r="21" spans="1:19">
      <c r="A21" s="3060">
        <v>4</v>
      </c>
      <c r="B21" s="3042" t="s">
        <v>5587</v>
      </c>
      <c r="C21" s="3042" t="s">
        <v>5588</v>
      </c>
      <c r="D21" s="3183">
        <v>1.25</v>
      </c>
      <c r="E21" s="3182" t="s">
        <v>5601</v>
      </c>
      <c r="F21" s="3183">
        <v>8</v>
      </c>
      <c r="G21" s="3171">
        <v>1</v>
      </c>
      <c r="H21" s="3138">
        <v>1</v>
      </c>
      <c r="I21" s="3034"/>
      <c r="J21" s="3060" t="s">
        <v>5603</v>
      </c>
      <c r="K21" s="3042" t="s">
        <v>5605</v>
      </c>
      <c r="L21" s="3042" t="s">
        <v>5606</v>
      </c>
      <c r="M21" s="3042">
        <v>115</v>
      </c>
      <c r="N21" s="3166"/>
      <c r="O21" s="3166"/>
      <c r="P21" s="3166">
        <v>6896949</v>
      </c>
      <c r="Q21" s="3172"/>
      <c r="R21" s="3173">
        <f t="shared" si="0"/>
        <v>6896949</v>
      </c>
      <c r="S21" s="3060">
        <v>4</v>
      </c>
    </row>
    <row r="22" spans="1:19">
      <c r="A22" s="3060">
        <v>5</v>
      </c>
      <c r="B22" s="3042" t="s">
        <v>5589</v>
      </c>
      <c r="C22" s="3042" t="s">
        <v>5590</v>
      </c>
      <c r="D22" s="3183">
        <v>0.15</v>
      </c>
      <c r="E22" s="3182" t="s">
        <v>5601</v>
      </c>
      <c r="F22" s="3183">
        <v>8</v>
      </c>
      <c r="G22" s="3171">
        <v>1</v>
      </c>
      <c r="H22" s="3138">
        <v>2</v>
      </c>
      <c r="I22" s="3034"/>
      <c r="J22" s="3060" t="s">
        <v>5603</v>
      </c>
      <c r="K22" s="3042" t="s">
        <v>5605</v>
      </c>
      <c r="L22" s="3042" t="s">
        <v>5608</v>
      </c>
      <c r="M22" s="3042">
        <v>115</v>
      </c>
      <c r="N22" s="3166"/>
      <c r="O22" s="3166"/>
      <c r="P22" s="3166">
        <v>0</v>
      </c>
      <c r="Q22" s="3172"/>
      <c r="R22" s="3173">
        <f t="shared" si="0"/>
        <v>0</v>
      </c>
      <c r="S22" s="3060">
        <v>5</v>
      </c>
    </row>
    <row r="23" spans="1:19">
      <c r="A23" s="3076">
        <v>6</v>
      </c>
      <c r="B23" s="3042" t="s">
        <v>5591</v>
      </c>
      <c r="C23" s="3042" t="s">
        <v>5592</v>
      </c>
      <c r="D23" s="3183">
        <v>4.05</v>
      </c>
      <c r="E23" s="3182" t="s">
        <v>5601</v>
      </c>
      <c r="F23" s="3183">
        <v>8</v>
      </c>
      <c r="G23" s="3167">
        <v>1</v>
      </c>
      <c r="H23" s="3138">
        <v>1</v>
      </c>
      <c r="I23" s="3034"/>
      <c r="J23" s="3060" t="s">
        <v>5603</v>
      </c>
      <c r="K23" s="3042" t="s">
        <v>5605</v>
      </c>
      <c r="L23" s="3042" t="s">
        <v>5609</v>
      </c>
      <c r="M23" s="3042">
        <v>115</v>
      </c>
      <c r="N23" s="3166"/>
      <c r="O23" s="3166"/>
      <c r="P23" s="3166">
        <v>18241379</v>
      </c>
      <c r="Q23" s="3172"/>
      <c r="R23" s="3173">
        <f t="shared" si="0"/>
        <v>18241379</v>
      </c>
      <c r="S23" s="3060">
        <v>6</v>
      </c>
    </row>
    <row r="24" spans="1:19">
      <c r="A24" s="3076">
        <v>7</v>
      </c>
      <c r="B24" s="3042" t="s">
        <v>5593</v>
      </c>
      <c r="C24" s="3042" t="s">
        <v>5594</v>
      </c>
      <c r="D24" s="3183">
        <v>1.81</v>
      </c>
      <c r="E24" s="3182" t="s">
        <v>5602</v>
      </c>
      <c r="F24" s="3183">
        <v>19</v>
      </c>
      <c r="G24" s="3171">
        <v>2</v>
      </c>
      <c r="H24" s="3138">
        <v>2</v>
      </c>
      <c r="I24" s="3034"/>
      <c r="J24" s="3060" t="s">
        <v>5604</v>
      </c>
      <c r="K24" s="3042" t="s">
        <v>5605</v>
      </c>
      <c r="L24" s="3042" t="s">
        <v>5608</v>
      </c>
      <c r="M24" s="3042">
        <v>34</v>
      </c>
      <c r="N24" s="3166"/>
      <c r="O24" s="3166"/>
      <c r="P24" s="3166">
        <v>0</v>
      </c>
      <c r="Q24" s="3172"/>
      <c r="R24" s="3173">
        <f t="shared" si="0"/>
        <v>0</v>
      </c>
      <c r="S24" s="3060">
        <v>7</v>
      </c>
    </row>
    <row r="25" spans="1:19">
      <c r="A25" s="3076">
        <v>8</v>
      </c>
      <c r="B25" s="3042" t="s">
        <v>5595</v>
      </c>
      <c r="C25" s="3042" t="s">
        <v>5596</v>
      </c>
      <c r="D25" s="3183">
        <v>1.81</v>
      </c>
      <c r="E25" s="3182" t="s">
        <v>5602</v>
      </c>
      <c r="F25" s="3183">
        <v>19</v>
      </c>
      <c r="G25" s="3171">
        <v>2</v>
      </c>
      <c r="H25" s="3138">
        <v>2</v>
      </c>
      <c r="I25" s="3034"/>
      <c r="J25" s="3060" t="s">
        <v>5604</v>
      </c>
      <c r="K25" s="3042" t="s">
        <v>5605</v>
      </c>
      <c r="L25" s="3042" t="s">
        <v>5608</v>
      </c>
      <c r="M25" s="3042">
        <v>34</v>
      </c>
      <c r="N25" s="3166"/>
      <c r="O25" s="3166"/>
      <c r="P25" s="3166">
        <v>0</v>
      </c>
      <c r="Q25" s="3172"/>
      <c r="R25" s="3173">
        <f t="shared" si="0"/>
        <v>0</v>
      </c>
      <c r="S25" s="3060">
        <v>8</v>
      </c>
    </row>
    <row r="26" spans="1:19">
      <c r="A26" s="3076">
        <v>9</v>
      </c>
      <c r="B26" s="3042" t="s">
        <v>5597</v>
      </c>
      <c r="C26" s="3042" t="s">
        <v>5598</v>
      </c>
      <c r="D26" s="3183">
        <v>2.09</v>
      </c>
      <c r="E26" s="3182" t="s">
        <v>5602</v>
      </c>
      <c r="F26" s="3183">
        <v>19</v>
      </c>
      <c r="G26" s="3171">
        <v>2</v>
      </c>
      <c r="H26" s="3138">
        <v>1</v>
      </c>
      <c r="I26" s="3034"/>
      <c r="J26" s="3060" t="s">
        <v>5604</v>
      </c>
      <c r="K26" s="3042" t="s">
        <v>5605</v>
      </c>
      <c r="L26" s="3042" t="s">
        <v>5609</v>
      </c>
      <c r="M26" s="3042">
        <v>34</v>
      </c>
      <c r="N26" s="3166"/>
      <c r="O26" s="3166"/>
      <c r="P26" s="3166">
        <v>6820928</v>
      </c>
      <c r="Q26" s="3172"/>
      <c r="R26" s="3173">
        <f t="shared" si="0"/>
        <v>6820928</v>
      </c>
      <c r="S26" s="3060">
        <v>9</v>
      </c>
    </row>
    <row r="27" spans="1:19">
      <c r="A27" s="3076">
        <v>10</v>
      </c>
      <c r="B27" s="3042" t="s">
        <v>5599</v>
      </c>
      <c r="C27" s="3042" t="s">
        <v>5600</v>
      </c>
      <c r="D27" s="3183">
        <v>1.3</v>
      </c>
      <c r="E27" s="3182" t="s">
        <v>5602</v>
      </c>
      <c r="F27" s="3183">
        <v>19</v>
      </c>
      <c r="G27" s="3171">
        <v>1</v>
      </c>
      <c r="H27" s="3138">
        <v>1</v>
      </c>
      <c r="I27" s="3034"/>
      <c r="J27" s="3060" t="s">
        <v>5604</v>
      </c>
      <c r="K27" s="3042" t="s">
        <v>5605</v>
      </c>
      <c r="L27" s="3042" t="s">
        <v>5609</v>
      </c>
      <c r="M27" s="3042">
        <v>34</v>
      </c>
      <c r="N27" s="3166"/>
      <c r="O27" s="3166"/>
      <c r="P27" s="3166">
        <v>605862</v>
      </c>
      <c r="Q27" s="3172"/>
      <c r="R27" s="3173">
        <f t="shared" si="0"/>
        <v>605862</v>
      </c>
      <c r="S27" s="3060">
        <v>10</v>
      </c>
    </row>
    <row r="28" spans="1:19">
      <c r="A28" s="3076">
        <v>11</v>
      </c>
      <c r="B28" s="3042"/>
      <c r="C28" s="3042"/>
      <c r="D28" s="3137"/>
      <c r="E28" s="3042"/>
      <c r="F28" s="3181"/>
      <c r="G28" s="3081"/>
      <c r="H28" s="3138"/>
      <c r="I28" s="3034"/>
      <c r="J28" s="3076"/>
      <c r="K28" s="3042"/>
      <c r="L28" s="3042"/>
      <c r="M28" s="3042"/>
      <c r="N28" s="3166"/>
      <c r="O28" s="3166"/>
      <c r="P28" s="3166"/>
      <c r="Q28" s="3172"/>
      <c r="R28" s="3173">
        <f t="shared" si="0"/>
        <v>0</v>
      </c>
      <c r="S28" s="3060">
        <v>11</v>
      </c>
    </row>
    <row r="29" spans="1:19">
      <c r="A29" s="3076">
        <v>12</v>
      </c>
      <c r="B29" s="3042"/>
      <c r="C29" s="3042"/>
      <c r="D29" s="3137"/>
      <c r="E29" s="3042"/>
      <c r="F29" s="3166"/>
      <c r="G29" s="3081"/>
      <c r="H29" s="3138"/>
      <c r="I29" s="3034"/>
      <c r="J29" s="3076"/>
      <c r="K29" s="3042"/>
      <c r="L29" s="3042"/>
      <c r="M29" s="3042"/>
      <c r="N29" s="3166"/>
      <c r="O29" s="3166"/>
      <c r="P29" s="3166"/>
      <c r="Q29" s="3172"/>
      <c r="R29" s="3173">
        <f t="shared" si="0"/>
        <v>0</v>
      </c>
      <c r="S29" s="3060">
        <v>12</v>
      </c>
    </row>
    <row r="30" spans="1:19">
      <c r="A30" s="3076">
        <v>13</v>
      </c>
      <c r="B30" s="3042"/>
      <c r="C30" s="3042"/>
      <c r="D30" s="3137"/>
      <c r="E30" s="3042"/>
      <c r="F30" s="3166"/>
      <c r="G30" s="3081"/>
      <c r="H30" s="3138"/>
      <c r="I30" s="3034"/>
      <c r="J30" s="3076"/>
      <c r="K30" s="3042"/>
      <c r="L30" s="3042"/>
      <c r="M30" s="3042"/>
      <c r="N30" s="3166"/>
      <c r="O30" s="3166"/>
      <c r="P30" s="3166"/>
      <c r="Q30" s="3172"/>
      <c r="R30" s="3173">
        <f t="shared" si="0"/>
        <v>0</v>
      </c>
      <c r="S30" s="3060">
        <v>13</v>
      </c>
    </row>
    <row r="31" spans="1:19">
      <c r="A31" s="3076">
        <v>14</v>
      </c>
      <c r="B31" s="3042"/>
      <c r="C31" s="3042"/>
      <c r="D31" s="3137"/>
      <c r="E31" s="3042"/>
      <c r="F31" s="3166"/>
      <c r="G31" s="3081"/>
      <c r="H31" s="3138"/>
      <c r="I31" s="3034"/>
      <c r="J31" s="3076"/>
      <c r="K31" s="3042"/>
      <c r="L31" s="3042"/>
      <c r="M31" s="3042"/>
      <c r="N31" s="3166"/>
      <c r="O31" s="3166"/>
      <c r="P31" s="3166"/>
      <c r="Q31" s="3172"/>
      <c r="R31" s="3173">
        <f t="shared" si="0"/>
        <v>0</v>
      </c>
      <c r="S31" s="3060">
        <v>14</v>
      </c>
    </row>
    <row r="32" spans="1:19">
      <c r="A32" s="3076">
        <v>15</v>
      </c>
      <c r="B32" s="3042"/>
      <c r="C32" s="3042"/>
      <c r="D32" s="3137"/>
      <c r="E32" s="3042"/>
      <c r="F32" s="3166"/>
      <c r="G32" s="3081"/>
      <c r="H32" s="3138"/>
      <c r="I32" s="3034"/>
      <c r="J32" s="3076"/>
      <c r="K32" s="3042"/>
      <c r="L32" s="3042"/>
      <c r="M32" s="3042"/>
      <c r="N32" s="3166"/>
      <c r="O32" s="3166"/>
      <c r="P32" s="3166"/>
      <c r="Q32" s="3172"/>
      <c r="R32" s="3173">
        <f t="shared" si="0"/>
        <v>0</v>
      </c>
      <c r="S32" s="3060">
        <v>15</v>
      </c>
    </row>
    <row r="33" spans="1:19">
      <c r="A33" s="3076">
        <v>16</v>
      </c>
      <c r="B33" s="3042"/>
      <c r="C33" s="3042"/>
      <c r="D33" s="3137"/>
      <c r="E33" s="3042"/>
      <c r="F33" s="3166"/>
      <c r="G33" s="3081"/>
      <c r="H33" s="3138"/>
      <c r="I33" s="3034"/>
      <c r="J33" s="3076"/>
      <c r="K33" s="3042"/>
      <c r="L33" s="3042"/>
      <c r="M33" s="3042"/>
      <c r="N33" s="3166"/>
      <c r="O33" s="3166"/>
      <c r="P33" s="3166"/>
      <c r="Q33" s="3172"/>
      <c r="R33" s="3173">
        <f t="shared" si="0"/>
        <v>0</v>
      </c>
      <c r="S33" s="3060">
        <v>16</v>
      </c>
    </row>
    <row r="34" spans="1:19">
      <c r="A34" s="3060">
        <v>17</v>
      </c>
      <c r="B34" s="3042"/>
      <c r="C34" s="3042"/>
      <c r="D34" s="3137"/>
      <c r="E34" s="3042"/>
      <c r="F34" s="3166"/>
      <c r="G34" s="3081"/>
      <c r="H34" s="3138"/>
      <c r="I34" s="3034"/>
      <c r="J34" s="3060"/>
      <c r="K34" s="3042"/>
      <c r="L34" s="3042"/>
      <c r="M34" s="3042"/>
      <c r="N34" s="3166"/>
      <c r="O34" s="3166"/>
      <c r="P34" s="3166"/>
      <c r="Q34" s="3172"/>
      <c r="R34" s="3173">
        <f t="shared" si="0"/>
        <v>0</v>
      </c>
      <c r="S34" s="3060">
        <v>17</v>
      </c>
    </row>
    <row r="35" spans="1:19">
      <c r="A35" s="3060">
        <v>18</v>
      </c>
      <c r="B35" s="3042"/>
      <c r="C35" s="3042"/>
      <c r="D35" s="3137"/>
      <c r="E35" s="3042"/>
      <c r="F35" s="3166"/>
      <c r="G35" s="3081"/>
      <c r="H35" s="3138"/>
      <c r="I35" s="3034"/>
      <c r="J35" s="3060"/>
      <c r="K35" s="3042"/>
      <c r="L35" s="3042"/>
      <c r="M35" s="3042"/>
      <c r="N35" s="3166"/>
      <c r="O35" s="3166"/>
      <c r="P35" s="3166"/>
      <c r="Q35" s="3172"/>
      <c r="R35" s="3173">
        <f t="shared" si="0"/>
        <v>0</v>
      </c>
      <c r="S35" s="3060">
        <v>18</v>
      </c>
    </row>
    <row r="36" spans="1:19">
      <c r="A36" s="3060">
        <v>19</v>
      </c>
      <c r="B36" s="3042"/>
      <c r="C36" s="3042"/>
      <c r="D36" s="3137"/>
      <c r="E36" s="3042"/>
      <c r="F36" s="3166"/>
      <c r="G36" s="3081"/>
      <c r="H36" s="3138"/>
      <c r="I36" s="3034"/>
      <c r="J36" s="3060"/>
      <c r="K36" s="3042"/>
      <c r="L36" s="3042"/>
      <c r="M36" s="3042"/>
      <c r="N36" s="3166"/>
      <c r="O36" s="3166"/>
      <c r="P36" s="3166"/>
      <c r="Q36" s="3172"/>
      <c r="R36" s="3173">
        <f t="shared" si="0"/>
        <v>0</v>
      </c>
      <c r="S36" s="3060">
        <v>19</v>
      </c>
    </row>
    <row r="37" spans="1:19">
      <c r="A37" s="3060">
        <v>20</v>
      </c>
      <c r="B37" s="3042"/>
      <c r="C37" s="3042"/>
      <c r="D37" s="3137"/>
      <c r="E37" s="3042"/>
      <c r="F37" s="3166"/>
      <c r="G37" s="3081"/>
      <c r="H37" s="3138"/>
      <c r="I37" s="3034"/>
      <c r="J37" s="3060"/>
      <c r="K37" s="3042"/>
      <c r="L37" s="3042"/>
      <c r="M37" s="3042"/>
      <c r="N37" s="3166"/>
      <c r="O37" s="3166"/>
      <c r="P37" s="3166"/>
      <c r="Q37" s="3172"/>
      <c r="R37" s="3173">
        <f t="shared" si="0"/>
        <v>0</v>
      </c>
      <c r="S37" s="3060">
        <v>20</v>
      </c>
    </row>
    <row r="38" spans="1:19">
      <c r="A38" s="3060">
        <v>21</v>
      </c>
      <c r="B38" s="3042"/>
      <c r="C38" s="3042"/>
      <c r="D38" s="3137"/>
      <c r="E38" s="3042"/>
      <c r="F38" s="3166"/>
      <c r="G38" s="3081"/>
      <c r="H38" s="3138"/>
      <c r="I38" s="3034"/>
      <c r="J38" s="3060"/>
      <c r="K38" s="3042"/>
      <c r="L38" s="3042"/>
      <c r="M38" s="3042"/>
      <c r="N38" s="3166"/>
      <c r="O38" s="3166"/>
      <c r="P38" s="3166"/>
      <c r="Q38" s="3172"/>
      <c r="R38" s="3173">
        <f t="shared" si="0"/>
        <v>0</v>
      </c>
      <c r="S38" s="3060">
        <v>21</v>
      </c>
    </row>
    <row r="39" spans="1:19">
      <c r="A39" s="3060">
        <v>22</v>
      </c>
      <c r="B39" s="3042"/>
      <c r="C39" s="3042"/>
      <c r="D39" s="3137"/>
      <c r="E39" s="3042"/>
      <c r="F39" s="3166"/>
      <c r="G39" s="3081"/>
      <c r="H39" s="3138"/>
      <c r="I39" s="3034"/>
      <c r="J39" s="3060"/>
      <c r="K39" s="3042"/>
      <c r="L39" s="3042"/>
      <c r="M39" s="3042"/>
      <c r="N39" s="3166"/>
      <c r="O39" s="3166"/>
      <c r="P39" s="3166"/>
      <c r="Q39" s="3172"/>
      <c r="R39" s="3173">
        <f t="shared" si="0"/>
        <v>0</v>
      </c>
      <c r="S39" s="3060">
        <v>22</v>
      </c>
    </row>
    <row r="40" spans="1:19">
      <c r="A40" s="3060">
        <v>23</v>
      </c>
      <c r="B40" s="3042"/>
      <c r="C40" s="3042"/>
      <c r="D40" s="3137"/>
      <c r="E40" s="3042"/>
      <c r="F40" s="3166"/>
      <c r="G40" s="3081"/>
      <c r="H40" s="3138"/>
      <c r="I40" s="3034"/>
      <c r="J40" s="3060"/>
      <c r="K40" s="3042"/>
      <c r="L40" s="3042"/>
      <c r="M40" s="3042"/>
      <c r="N40" s="3166"/>
      <c r="O40" s="3166"/>
      <c r="P40" s="3166"/>
      <c r="Q40" s="3172"/>
      <c r="R40" s="3173">
        <f t="shared" si="0"/>
        <v>0</v>
      </c>
      <c r="S40" s="3060">
        <v>23</v>
      </c>
    </row>
    <row r="41" spans="1:19">
      <c r="A41" s="3060">
        <v>24</v>
      </c>
      <c r="B41" s="3042"/>
      <c r="C41" s="3042"/>
      <c r="D41" s="3137"/>
      <c r="E41" s="3042"/>
      <c r="F41" s="3166"/>
      <c r="G41" s="3081"/>
      <c r="H41" s="3138"/>
      <c r="I41" s="3034"/>
      <c r="J41" s="3060"/>
      <c r="K41" s="3042"/>
      <c r="L41" s="3042"/>
      <c r="M41" s="3042"/>
      <c r="N41" s="3166"/>
      <c r="O41" s="3166"/>
      <c r="P41" s="3166"/>
      <c r="Q41" s="3172"/>
      <c r="R41" s="3173">
        <f t="shared" si="0"/>
        <v>0</v>
      </c>
      <c r="S41" s="3060">
        <v>24</v>
      </c>
    </row>
    <row r="42" spans="1:19">
      <c r="A42" s="3060">
        <v>25</v>
      </c>
      <c r="B42" s="3042"/>
      <c r="C42" s="3042"/>
      <c r="D42" s="3137"/>
      <c r="E42" s="3042"/>
      <c r="F42" s="3166"/>
      <c r="G42" s="3081"/>
      <c r="H42" s="3138"/>
      <c r="I42" s="3034"/>
      <c r="J42" s="3060"/>
      <c r="K42" s="3042"/>
      <c r="L42" s="3042"/>
      <c r="M42" s="3042"/>
      <c r="N42" s="3166"/>
      <c r="O42" s="3166"/>
      <c r="P42" s="3166"/>
      <c r="Q42" s="3172"/>
      <c r="R42" s="3173">
        <f t="shared" si="0"/>
        <v>0</v>
      </c>
      <c r="S42" s="3060">
        <v>25</v>
      </c>
    </row>
    <row r="43" spans="1:19">
      <c r="A43" s="3060">
        <v>26</v>
      </c>
      <c r="B43" s="3042"/>
      <c r="C43" s="3042"/>
      <c r="D43" s="3137"/>
      <c r="E43" s="3042"/>
      <c r="F43" s="3166"/>
      <c r="G43" s="3081"/>
      <c r="H43" s="3138"/>
      <c r="I43" s="3034"/>
      <c r="J43" s="3060"/>
      <c r="K43" s="3042"/>
      <c r="L43" s="3042"/>
      <c r="M43" s="3042"/>
      <c r="N43" s="3166"/>
      <c r="O43" s="3166"/>
      <c r="P43" s="3166"/>
      <c r="Q43" s="3172"/>
      <c r="R43" s="3173">
        <f t="shared" si="0"/>
        <v>0</v>
      </c>
      <c r="S43" s="3060">
        <v>26</v>
      </c>
    </row>
    <row r="44" spans="1:19">
      <c r="A44" s="3060">
        <v>27</v>
      </c>
      <c r="B44" s="3042"/>
      <c r="C44" s="3042"/>
      <c r="D44" s="3137"/>
      <c r="E44" s="3042"/>
      <c r="F44" s="3166"/>
      <c r="G44" s="3081"/>
      <c r="H44" s="3138"/>
      <c r="I44" s="3034"/>
      <c r="J44" s="3060"/>
      <c r="K44" s="3042"/>
      <c r="L44" s="3042"/>
      <c r="M44" s="3042"/>
      <c r="N44" s="3166"/>
      <c r="O44" s="3166"/>
      <c r="P44" s="3166"/>
      <c r="Q44" s="3172"/>
      <c r="R44" s="3173">
        <f t="shared" si="0"/>
        <v>0</v>
      </c>
      <c r="S44" s="3060">
        <v>27</v>
      </c>
    </row>
    <row r="45" spans="1:19">
      <c r="A45" s="3060">
        <v>28</v>
      </c>
      <c r="B45" s="3042"/>
      <c r="C45" s="3042"/>
      <c r="D45" s="3137"/>
      <c r="E45" s="3042"/>
      <c r="F45" s="3166"/>
      <c r="G45" s="3081"/>
      <c r="H45" s="3138"/>
      <c r="I45" s="3034"/>
      <c r="J45" s="3060"/>
      <c r="K45" s="3042"/>
      <c r="L45" s="3042"/>
      <c r="M45" s="3042"/>
      <c r="N45" s="3166"/>
      <c r="O45" s="3166"/>
      <c r="P45" s="3166"/>
      <c r="Q45" s="3172"/>
      <c r="R45" s="3173">
        <f t="shared" si="0"/>
        <v>0</v>
      </c>
      <c r="S45" s="3060">
        <v>28</v>
      </c>
    </row>
    <row r="46" spans="1:19">
      <c r="A46" s="3060">
        <v>29</v>
      </c>
      <c r="B46" s="3042"/>
      <c r="C46" s="3042"/>
      <c r="D46" s="3137"/>
      <c r="E46" s="3042"/>
      <c r="F46" s="3166"/>
      <c r="G46" s="3081"/>
      <c r="H46" s="3138"/>
      <c r="I46" s="3034"/>
      <c r="J46" s="3060"/>
      <c r="K46" s="3042"/>
      <c r="L46" s="3042"/>
      <c r="M46" s="3042"/>
      <c r="N46" s="3166"/>
      <c r="O46" s="3166"/>
      <c r="P46" s="3166"/>
      <c r="Q46" s="3172"/>
      <c r="R46" s="3173">
        <f t="shared" si="0"/>
        <v>0</v>
      </c>
      <c r="S46" s="3060">
        <v>29</v>
      </c>
    </row>
    <row r="47" spans="1:19">
      <c r="A47" s="3060">
        <v>30</v>
      </c>
      <c r="B47" s="3042"/>
      <c r="C47" s="3042"/>
      <c r="D47" s="3137"/>
      <c r="E47" s="3042"/>
      <c r="F47" s="3166"/>
      <c r="G47" s="3081"/>
      <c r="H47" s="3138"/>
      <c r="I47" s="3034"/>
      <c r="J47" s="3060"/>
      <c r="K47" s="3042"/>
      <c r="L47" s="3042"/>
      <c r="M47" s="3042"/>
      <c r="N47" s="3166"/>
      <c r="O47" s="3166"/>
      <c r="P47" s="3166"/>
      <c r="Q47" s="3172"/>
      <c r="R47" s="3173">
        <f t="shared" si="0"/>
        <v>0</v>
      </c>
      <c r="S47" s="3060">
        <v>30</v>
      </c>
    </row>
    <row r="48" spans="1:19">
      <c r="A48" s="3060">
        <v>31</v>
      </c>
      <c r="B48" s="3042"/>
      <c r="C48" s="3042"/>
      <c r="D48" s="3137"/>
      <c r="E48" s="3042"/>
      <c r="F48" s="3166"/>
      <c r="G48" s="3081"/>
      <c r="H48" s="3138"/>
      <c r="I48" s="3034"/>
      <c r="J48" s="3060"/>
      <c r="K48" s="3042"/>
      <c r="L48" s="3042"/>
      <c r="M48" s="3042"/>
      <c r="N48" s="3166"/>
      <c r="O48" s="3166"/>
      <c r="P48" s="3166"/>
      <c r="Q48" s="3172"/>
      <c r="R48" s="3173">
        <f t="shared" si="0"/>
        <v>0</v>
      </c>
      <c r="S48" s="3060">
        <v>31</v>
      </c>
    </row>
    <row r="49" spans="1:19">
      <c r="A49" s="3060">
        <v>32</v>
      </c>
      <c r="B49" s="3042"/>
      <c r="C49" s="3042"/>
      <c r="D49" s="3137"/>
      <c r="E49" s="3042"/>
      <c r="F49" s="3166"/>
      <c r="G49" s="3081"/>
      <c r="H49" s="3138"/>
      <c r="I49" s="3034"/>
      <c r="J49" s="3060"/>
      <c r="K49" s="3042"/>
      <c r="L49" s="3042"/>
      <c r="M49" s="3042"/>
      <c r="N49" s="3166"/>
      <c r="O49" s="3166"/>
      <c r="P49" s="3166"/>
      <c r="Q49" s="3172"/>
      <c r="R49" s="3173">
        <f t="shared" si="0"/>
        <v>0</v>
      </c>
      <c r="S49" s="3060">
        <v>32</v>
      </c>
    </row>
    <row r="50" spans="1:19">
      <c r="A50" s="3060">
        <v>33</v>
      </c>
      <c r="B50" s="3042"/>
      <c r="C50" s="3042"/>
      <c r="D50" s="3137"/>
      <c r="E50" s="3042"/>
      <c r="F50" s="3166"/>
      <c r="G50" s="3081"/>
      <c r="H50" s="3138"/>
      <c r="I50" s="3034"/>
      <c r="J50" s="3060"/>
      <c r="K50" s="3042"/>
      <c r="L50" s="3042"/>
      <c r="M50" s="3042"/>
      <c r="N50" s="3166"/>
      <c r="O50" s="3166"/>
      <c r="P50" s="3166"/>
      <c r="Q50" s="3172"/>
      <c r="R50" s="3173">
        <f t="shared" si="0"/>
        <v>0</v>
      </c>
      <c r="S50" s="3060">
        <v>33</v>
      </c>
    </row>
    <row r="51" spans="1:19">
      <c r="A51" s="3060">
        <v>34</v>
      </c>
      <c r="B51" s="3042"/>
      <c r="C51" s="3042"/>
      <c r="D51" s="3137"/>
      <c r="E51" s="3042"/>
      <c r="F51" s="3166"/>
      <c r="G51" s="3081"/>
      <c r="H51" s="3138"/>
      <c r="I51" s="3034"/>
      <c r="J51" s="3060"/>
      <c r="K51" s="3042"/>
      <c r="L51" s="3042"/>
      <c r="M51" s="3042"/>
      <c r="N51" s="3166"/>
      <c r="O51" s="3166"/>
      <c r="P51" s="3166"/>
      <c r="Q51" s="3172"/>
      <c r="R51" s="3173">
        <f t="shared" si="0"/>
        <v>0</v>
      </c>
      <c r="S51" s="3060">
        <v>34</v>
      </c>
    </row>
    <row r="52" spans="1:19">
      <c r="A52" s="3060">
        <v>35</v>
      </c>
      <c r="B52" s="3042"/>
      <c r="C52" s="3042"/>
      <c r="D52" s="3137"/>
      <c r="E52" s="3042"/>
      <c r="F52" s="3166"/>
      <c r="G52" s="3081"/>
      <c r="H52" s="3138"/>
      <c r="I52" s="3034"/>
      <c r="J52" s="3060"/>
      <c r="K52" s="3042"/>
      <c r="L52" s="3042"/>
      <c r="M52" s="3042"/>
      <c r="N52" s="3166"/>
      <c r="O52" s="3166"/>
      <c r="P52" s="3166"/>
      <c r="Q52" s="3172"/>
      <c r="R52" s="3173">
        <f t="shared" si="0"/>
        <v>0</v>
      </c>
      <c r="S52" s="3060">
        <v>35</v>
      </c>
    </row>
    <row r="53" spans="1:19">
      <c r="A53" s="3060">
        <v>36</v>
      </c>
      <c r="B53" s="3042"/>
      <c r="C53" s="3042"/>
      <c r="D53" s="3137"/>
      <c r="E53" s="3042"/>
      <c r="F53" s="3166"/>
      <c r="G53" s="3081"/>
      <c r="H53" s="3138"/>
      <c r="I53" s="3034"/>
      <c r="J53" s="3060"/>
      <c r="K53" s="3042"/>
      <c r="L53" s="3042"/>
      <c r="M53" s="3042"/>
      <c r="N53" s="3166"/>
      <c r="O53" s="3166"/>
      <c r="P53" s="3166"/>
      <c r="Q53" s="3172"/>
      <c r="R53" s="3173">
        <f t="shared" si="0"/>
        <v>0</v>
      </c>
      <c r="S53" s="3060">
        <v>36</v>
      </c>
    </row>
    <row r="54" spans="1:19">
      <c r="A54" s="3060">
        <v>37</v>
      </c>
      <c r="B54" s="3042"/>
      <c r="C54" s="3042"/>
      <c r="D54" s="3137"/>
      <c r="E54" s="3042"/>
      <c r="F54" s="3166"/>
      <c r="G54" s="3081"/>
      <c r="H54" s="3138"/>
      <c r="I54" s="3034"/>
      <c r="J54" s="3060"/>
      <c r="K54" s="3042"/>
      <c r="L54" s="3042"/>
      <c r="M54" s="3042"/>
      <c r="N54" s="3166"/>
      <c r="O54" s="3166"/>
      <c r="P54" s="3166"/>
      <c r="Q54" s="3172"/>
      <c r="R54" s="3173">
        <f t="shared" si="0"/>
        <v>0</v>
      </c>
      <c r="S54" s="3060">
        <v>37</v>
      </c>
    </row>
    <row r="55" spans="1:19">
      <c r="A55" s="3060">
        <v>38</v>
      </c>
      <c r="B55" s="3042"/>
      <c r="C55" s="3042"/>
      <c r="D55" s="3137"/>
      <c r="E55" s="3042"/>
      <c r="F55" s="3166"/>
      <c r="G55" s="3081"/>
      <c r="H55" s="3138"/>
      <c r="I55" s="3034"/>
      <c r="J55" s="3060"/>
      <c r="K55" s="3042"/>
      <c r="L55" s="3042"/>
      <c r="M55" s="3042"/>
      <c r="N55" s="3166"/>
      <c r="O55" s="3166"/>
      <c r="P55" s="3166"/>
      <c r="Q55" s="3172"/>
      <c r="R55" s="3173">
        <f t="shared" si="0"/>
        <v>0</v>
      </c>
      <c r="S55" s="3060">
        <v>38</v>
      </c>
    </row>
    <row r="56" spans="1:19">
      <c r="A56" s="3060">
        <v>39</v>
      </c>
      <c r="B56" s="3042"/>
      <c r="C56" s="3042"/>
      <c r="D56" s="3137"/>
      <c r="E56" s="3042"/>
      <c r="F56" s="3166"/>
      <c r="G56" s="3081"/>
      <c r="H56" s="3138"/>
      <c r="I56" s="3034"/>
      <c r="J56" s="3060"/>
      <c r="K56" s="3042"/>
      <c r="L56" s="3042"/>
      <c r="M56" s="3042"/>
      <c r="N56" s="3166"/>
      <c r="O56" s="3166"/>
      <c r="P56" s="3166"/>
      <c r="Q56" s="3172"/>
      <c r="R56" s="3173">
        <f t="shared" si="0"/>
        <v>0</v>
      </c>
      <c r="S56" s="3060">
        <v>39</v>
      </c>
    </row>
    <row r="57" spans="1:19">
      <c r="A57" s="3060">
        <v>40</v>
      </c>
      <c r="B57" s="3042"/>
      <c r="C57" s="3042"/>
      <c r="D57" s="3137"/>
      <c r="E57" s="3042"/>
      <c r="F57" s="3166"/>
      <c r="G57" s="3081"/>
      <c r="H57" s="3138"/>
      <c r="I57" s="3034"/>
      <c r="J57" s="3060"/>
      <c r="K57" s="3042"/>
      <c r="L57" s="3042"/>
      <c r="M57" s="3042"/>
      <c r="N57" s="3166"/>
      <c r="O57" s="3166"/>
      <c r="P57" s="3166"/>
      <c r="Q57" s="3172"/>
      <c r="R57" s="3173">
        <f t="shared" si="0"/>
        <v>0</v>
      </c>
      <c r="S57" s="3060">
        <v>40</v>
      </c>
    </row>
    <row r="58" spans="1:19">
      <c r="A58" s="3060">
        <v>41</v>
      </c>
      <c r="B58" s="3042"/>
      <c r="C58" s="3042"/>
      <c r="D58" s="3137"/>
      <c r="E58" s="3042"/>
      <c r="F58" s="3166"/>
      <c r="G58" s="3081"/>
      <c r="H58" s="3138"/>
      <c r="I58" s="3034"/>
      <c r="J58" s="3060"/>
      <c r="K58" s="3042"/>
      <c r="L58" s="3042"/>
      <c r="M58" s="3042"/>
      <c r="N58" s="3166"/>
      <c r="O58" s="3166"/>
      <c r="P58" s="3166"/>
      <c r="Q58" s="3172"/>
      <c r="R58" s="3173">
        <f t="shared" si="0"/>
        <v>0</v>
      </c>
      <c r="S58" s="3060">
        <v>41</v>
      </c>
    </row>
    <row r="59" spans="1:19">
      <c r="A59" s="3060">
        <v>42</v>
      </c>
      <c r="B59" s="3042"/>
      <c r="C59" s="3042"/>
      <c r="D59" s="3137"/>
      <c r="E59" s="3042"/>
      <c r="F59" s="3166"/>
      <c r="G59" s="3081"/>
      <c r="H59" s="3138"/>
      <c r="I59" s="3034"/>
      <c r="J59" s="3060"/>
      <c r="K59" s="3042"/>
      <c r="L59" s="3042"/>
      <c r="M59" s="3042"/>
      <c r="N59" s="3166"/>
      <c r="O59" s="3166"/>
      <c r="P59" s="3166"/>
      <c r="Q59" s="3172"/>
      <c r="R59" s="3173">
        <f t="shared" si="0"/>
        <v>0</v>
      </c>
      <c r="S59" s="3060">
        <v>42</v>
      </c>
    </row>
    <row r="60" spans="1:19" ht="21" thickBot="1">
      <c r="A60" s="3049">
        <v>43</v>
      </c>
      <c r="B60" s="3047"/>
      <c r="C60" s="3047"/>
      <c r="D60" s="3145"/>
      <c r="E60" s="3047"/>
      <c r="F60" s="3174"/>
      <c r="G60" s="3147"/>
      <c r="H60" s="3146"/>
      <c r="I60" s="3034"/>
      <c r="J60" s="3049"/>
      <c r="K60" s="3047"/>
      <c r="L60" s="3047"/>
      <c r="M60" s="3047"/>
      <c r="N60" s="3174"/>
      <c r="O60" s="3174"/>
      <c r="P60" s="3174"/>
      <c r="Q60" s="3175"/>
      <c r="R60" s="3176">
        <f t="shared" si="0"/>
        <v>0</v>
      </c>
      <c r="S60" s="3049">
        <v>43</v>
      </c>
    </row>
    <row r="61" spans="1:19" ht="21" thickBot="1">
      <c r="A61" s="3049">
        <v>44</v>
      </c>
      <c r="B61" s="3047" t="s">
        <v>2331</v>
      </c>
      <c r="C61" s="3047"/>
      <c r="D61" s="3145">
        <f>SUM(D18:D60)</f>
        <v>27.11</v>
      </c>
      <c r="E61" s="3047"/>
      <c r="F61" s="3145">
        <f>SUM(D61:E61)</f>
        <v>27.11</v>
      </c>
      <c r="G61" s="3145">
        <f>SUM(G18:G60)</f>
        <v>13</v>
      </c>
      <c r="H61" s="3145">
        <f>SUM(H18:H60)</f>
        <v>15</v>
      </c>
      <c r="I61" s="3034"/>
      <c r="J61" s="3049"/>
      <c r="K61" s="3047"/>
      <c r="L61" s="3047"/>
      <c r="M61" s="3047"/>
      <c r="N61" s="3177">
        <f>SUM(N18:N60)</f>
        <v>0</v>
      </c>
      <c r="O61" s="3177">
        <f>SUM(O18:O60)</f>
        <v>0</v>
      </c>
      <c r="P61" s="3177">
        <f>SUM(P18:P60)</f>
        <v>97989788</v>
      </c>
      <c r="Q61" s="3178">
        <f>SUM(Q18:Q60)</f>
        <v>0</v>
      </c>
      <c r="R61" s="3177">
        <f>SUM(R18:R60)</f>
        <v>97989788</v>
      </c>
      <c r="S61" s="3049">
        <v>44</v>
      </c>
    </row>
    <row r="62" spans="1:19">
      <c r="A62" s="3100"/>
      <c r="B62" s="3100"/>
      <c r="C62" s="3100"/>
      <c r="D62" s="3179"/>
      <c r="E62" s="3100"/>
      <c r="F62" s="3179"/>
      <c r="G62" s="3179"/>
      <c r="H62" s="3179"/>
      <c r="I62" s="3034"/>
      <c r="J62" s="3100"/>
      <c r="K62" s="3100"/>
      <c r="L62" s="3100"/>
      <c r="M62" s="3100"/>
      <c r="N62" s="3180"/>
      <c r="O62" s="3180"/>
      <c r="P62" s="3180"/>
      <c r="Q62" s="3180"/>
      <c r="R62" s="3180"/>
      <c r="S62" s="3100"/>
    </row>
    <row r="63" spans="1:19">
      <c r="A63" s="3101" t="s">
        <v>4675</v>
      </c>
      <c r="B63" s="3101"/>
      <c r="C63" s="3101"/>
      <c r="D63" s="3034"/>
      <c r="E63" s="3034"/>
      <c r="F63" s="3034"/>
      <c r="G63" s="3034"/>
      <c r="H63" s="3034"/>
      <c r="I63" s="3034"/>
      <c r="J63" s="3101" t="s">
        <v>4675</v>
      </c>
      <c r="K63" s="3101"/>
      <c r="L63" s="3101"/>
    </row>
    <row r="64" spans="1:19">
      <c r="A64" s="3058" t="s">
        <v>3412</v>
      </c>
      <c r="B64" s="3058"/>
      <c r="C64" s="3058"/>
      <c r="D64" s="3058"/>
      <c r="E64" s="3058"/>
      <c r="F64" s="3058"/>
      <c r="G64" s="3058"/>
      <c r="H64" s="3058"/>
      <c r="I64" s="3034"/>
      <c r="J64" s="3058" t="s">
        <v>3413</v>
      </c>
      <c r="K64" s="3058"/>
      <c r="L64" s="3058"/>
      <c r="M64" s="3058"/>
      <c r="N64" s="3058"/>
      <c r="O64" s="3058"/>
      <c r="P64" s="3058"/>
      <c r="Q64" s="3058"/>
      <c r="R64" s="3058"/>
      <c r="S64" s="3058"/>
    </row>
  </sheetData>
  <printOptions horizontalCentered="1" verticalCentered="1"/>
  <pageMargins left="0.5" right="0.5" top="0.5" bottom="0.5" header="0" footer="0"/>
  <pageSetup scale="51" fitToWidth="2" orientation="portrait" horizontalDpi="300" verticalDpi="300" r:id="rId1"/>
  <headerFooter alignWithMargins="0"/>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sheetPr>
  <dimension ref="A1:R776"/>
  <sheetViews>
    <sheetView defaultGridColor="0" topLeftCell="A2" colorId="22" zoomScaleNormal="100" zoomScaleSheetLayoutView="40" workbookViewId="0">
      <selection activeCell="G681" sqref="G681"/>
    </sheetView>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923" t="s">
        <v>1799</v>
      </c>
      <c r="B1" s="924"/>
      <c r="C1" s="924"/>
      <c r="D1" s="1027" t="s">
        <v>1344</v>
      </c>
      <c r="E1" s="1030"/>
      <c r="F1" s="1029" t="s">
        <v>1801</v>
      </c>
      <c r="G1" s="1031" t="s">
        <v>1802</v>
      </c>
      <c r="H1" s="1014"/>
      <c r="I1" s="921"/>
      <c r="J1" s="923" t="s">
        <v>1799</v>
      </c>
      <c r="K1" s="924"/>
      <c r="L1" s="1030"/>
      <c r="M1" s="1027" t="s">
        <v>1344</v>
      </c>
      <c r="N1" s="1030"/>
      <c r="O1" s="1039"/>
      <c r="P1" s="1031" t="s">
        <v>1801</v>
      </c>
      <c r="Q1" s="1031" t="s">
        <v>1802</v>
      </c>
      <c r="R1" s="1014"/>
    </row>
    <row r="2" spans="1:18">
      <c r="A2" s="72" t="str">
        <f>'Data Sheet'!$C$25</f>
        <v xml:space="preserve">New York State Electric &amp; Gas Corporation </v>
      </c>
      <c r="B2" s="921"/>
      <c r="C2" s="921"/>
      <c r="D2" s="982" t="s">
        <v>1136</v>
      </c>
      <c r="E2" s="921"/>
      <c r="F2" s="1041" t="s">
        <v>1804</v>
      </c>
      <c r="G2" s="980"/>
      <c r="H2" s="981"/>
      <c r="I2" s="921"/>
      <c r="J2" s="72" t="str">
        <f>'Data Sheet'!$C$25</f>
        <v xml:space="preserve">New York State Electric &amp; Gas Corporation </v>
      </c>
      <c r="K2" s="921"/>
      <c r="L2" s="921"/>
      <c r="M2" s="982" t="s">
        <v>1136</v>
      </c>
      <c r="N2" s="921"/>
      <c r="O2" s="922"/>
      <c r="P2" s="980" t="s">
        <v>1804</v>
      </c>
      <c r="Q2" s="1032"/>
      <c r="R2" s="934"/>
    </row>
    <row r="3" spans="1:18" ht="15" customHeight="1" thickBot="1">
      <c r="A3" s="999"/>
      <c r="B3" s="973"/>
      <c r="C3" s="973"/>
      <c r="D3" s="999" t="s">
        <v>1137</v>
      </c>
      <c r="E3" s="973"/>
      <c r="F3" s="1034" t="str">
        <f>'Data Sheet'!$C$40</f>
        <v xml:space="preserve"> </v>
      </c>
      <c r="G3" s="956" t="str">
        <f>'Data Sheet'!$C$38</f>
        <v>12/31/2017</v>
      </c>
      <c r="H3" s="1045"/>
      <c r="I3" s="921"/>
      <c r="J3" s="999"/>
      <c r="K3" s="973"/>
      <c r="L3" s="973"/>
      <c r="M3" s="999" t="s">
        <v>1137</v>
      </c>
      <c r="N3" s="973"/>
      <c r="O3" s="1053"/>
      <c r="P3" s="1056" t="str">
        <f>'Data Sheet'!$C$40</f>
        <v xml:space="preserve"> </v>
      </c>
      <c r="Q3" s="1046" t="str">
        <f>'Data Sheet'!$C$38</f>
        <v>12/31/2017</v>
      </c>
      <c r="R3" s="1045"/>
    </row>
    <row r="4" spans="1:18" ht="15" customHeight="1" thickBot="1">
      <c r="A4" s="579" t="s">
        <v>3414</v>
      </c>
      <c r="B4" s="580"/>
      <c r="C4" s="580"/>
      <c r="D4" s="1035"/>
      <c r="E4" s="1035"/>
      <c r="F4" s="1035"/>
      <c r="G4" s="1037"/>
      <c r="H4" s="1045"/>
      <c r="I4" s="921"/>
      <c r="J4" s="579" t="s">
        <v>3415</v>
      </c>
      <c r="K4" s="580"/>
      <c r="L4" s="580"/>
      <c r="M4" s="1035"/>
      <c r="N4" s="1035"/>
      <c r="O4" s="1035"/>
      <c r="P4" s="1035"/>
      <c r="Q4" s="1037"/>
      <c r="R4" s="1045"/>
    </row>
    <row r="5" spans="1:18" ht="15.75">
      <c r="A5" s="68"/>
      <c r="B5" s="71"/>
      <c r="C5" s="71"/>
      <c r="D5" s="69"/>
      <c r="E5" s="69"/>
      <c r="F5" s="69"/>
      <c r="G5" s="376"/>
      <c r="H5" s="73"/>
      <c r="I5" s="921"/>
      <c r="J5" s="68"/>
      <c r="K5" s="71"/>
      <c r="L5" s="71"/>
      <c r="M5" s="69"/>
      <c r="N5" s="69"/>
      <c r="O5" s="69"/>
      <c r="P5" s="69"/>
      <c r="Q5" s="376"/>
      <c r="R5" s="73"/>
    </row>
    <row r="6" spans="1:18">
      <c r="A6" s="72" t="s">
        <v>2686</v>
      </c>
      <c r="B6" s="17"/>
      <c r="C6" s="17"/>
      <c r="D6" s="17"/>
      <c r="E6" s="17" t="s">
        <v>3416</v>
      </c>
      <c r="F6" s="17"/>
      <c r="G6" s="17"/>
      <c r="H6" s="73"/>
      <c r="I6" s="921"/>
      <c r="J6" s="982" t="s">
        <v>3417</v>
      </c>
      <c r="K6" s="17"/>
      <c r="L6" s="17"/>
      <c r="M6" s="17"/>
      <c r="N6" s="17" t="s">
        <v>3418</v>
      </c>
      <c r="O6" s="17"/>
      <c r="P6" s="17"/>
      <c r="Q6" s="17"/>
      <c r="R6" s="73"/>
    </row>
    <row r="7" spans="1:18">
      <c r="A7" s="72" t="s">
        <v>3419</v>
      </c>
      <c r="B7" s="17"/>
      <c r="C7" s="17"/>
      <c r="D7" s="17"/>
      <c r="E7" s="17" t="s">
        <v>3420</v>
      </c>
      <c r="F7" s="17"/>
      <c r="G7" s="17"/>
      <c r="H7" s="73"/>
      <c r="I7" s="921"/>
      <c r="J7" s="72" t="s">
        <v>3421</v>
      </c>
      <c r="K7" s="17"/>
      <c r="L7" s="17"/>
      <c r="M7" s="17"/>
      <c r="N7" s="17" t="s">
        <v>3422</v>
      </c>
      <c r="O7" s="17"/>
      <c r="P7" s="17"/>
      <c r="Q7" s="17"/>
      <c r="R7" s="73"/>
    </row>
    <row r="8" spans="1:18">
      <c r="A8" s="72" t="s">
        <v>3423</v>
      </c>
      <c r="B8" s="17"/>
      <c r="C8" s="17"/>
      <c r="D8" s="17"/>
      <c r="E8" s="17" t="s">
        <v>3424</v>
      </c>
      <c r="F8" s="17"/>
      <c r="G8" s="17"/>
      <c r="H8" s="73"/>
      <c r="I8" s="921"/>
      <c r="J8" s="72" t="s">
        <v>3425</v>
      </c>
      <c r="K8" s="17"/>
      <c r="L8" s="17"/>
      <c r="M8" s="17"/>
      <c r="N8" s="17" t="s">
        <v>2695</v>
      </c>
      <c r="O8" s="17"/>
      <c r="P8" s="17"/>
      <c r="Q8" s="17"/>
      <c r="R8" s="73"/>
    </row>
    <row r="9" spans="1:18">
      <c r="A9" s="72" t="s">
        <v>2696</v>
      </c>
      <c r="B9" s="17"/>
      <c r="C9" s="17"/>
      <c r="D9" s="17"/>
      <c r="E9" s="17" t="s">
        <v>2697</v>
      </c>
      <c r="F9" s="17"/>
      <c r="G9" s="17"/>
      <c r="H9" s="73"/>
      <c r="I9" s="921"/>
      <c r="J9" s="72" t="s">
        <v>2698</v>
      </c>
      <c r="K9" s="17"/>
      <c r="L9" s="17"/>
      <c r="M9" s="17"/>
      <c r="N9" s="17" t="s">
        <v>2699</v>
      </c>
      <c r="O9" s="17"/>
      <c r="P9" s="17"/>
      <c r="Q9" s="17"/>
      <c r="R9" s="73"/>
    </row>
    <row r="10" spans="1:18">
      <c r="A10" s="72" t="s">
        <v>2700</v>
      </c>
      <c r="B10" s="17"/>
      <c r="C10" s="17"/>
      <c r="D10" s="17"/>
      <c r="E10" s="17" t="s">
        <v>2701</v>
      </c>
      <c r="F10" s="17"/>
      <c r="G10" s="17"/>
      <c r="H10" s="73"/>
      <c r="I10" s="921"/>
      <c r="J10" s="72" t="s">
        <v>2702</v>
      </c>
      <c r="K10" s="17"/>
      <c r="L10" s="17"/>
      <c r="M10" s="17"/>
      <c r="N10" s="17" t="s">
        <v>2703</v>
      </c>
      <c r="O10" s="17"/>
      <c r="P10" s="17"/>
      <c r="Q10" s="17"/>
      <c r="R10" s="73"/>
    </row>
    <row r="11" spans="1:18">
      <c r="A11" s="72" t="s">
        <v>2704</v>
      </c>
      <c r="B11" s="17"/>
      <c r="C11" s="17"/>
      <c r="D11" s="17"/>
      <c r="E11" s="17" t="s">
        <v>2705</v>
      </c>
      <c r="F11" s="17"/>
      <c r="G11" s="17"/>
      <c r="H11" s="73"/>
      <c r="I11" s="921"/>
      <c r="J11" s="72" t="s">
        <v>2706</v>
      </c>
      <c r="K11" s="17"/>
      <c r="L11" s="17"/>
      <c r="M11" s="17"/>
      <c r="N11" s="17" t="s">
        <v>2148</v>
      </c>
      <c r="O11" s="17"/>
      <c r="P11" s="17"/>
      <c r="Q11" s="17"/>
      <c r="R11" s="73"/>
    </row>
    <row r="12" spans="1:18">
      <c r="A12" s="72" t="s">
        <v>2149</v>
      </c>
      <c r="B12" s="17"/>
      <c r="C12" s="17"/>
      <c r="D12" s="17"/>
      <c r="E12" s="17" t="s">
        <v>2150</v>
      </c>
      <c r="F12" s="17"/>
      <c r="G12" s="17"/>
      <c r="H12" s="73"/>
      <c r="I12" s="921"/>
      <c r="J12" s="72" t="s">
        <v>3199</v>
      </c>
      <c r="K12" s="17"/>
      <c r="L12" s="17"/>
      <c r="M12" s="17"/>
      <c r="N12" s="17" t="s">
        <v>3200</v>
      </c>
      <c r="O12" s="17"/>
      <c r="P12" s="17"/>
      <c r="Q12" s="17"/>
      <c r="R12" s="73"/>
    </row>
    <row r="13" spans="1:18" ht="15.75" thickBot="1">
      <c r="A13" s="111"/>
      <c r="B13" s="112"/>
      <c r="C13" s="112"/>
      <c r="D13" s="112"/>
      <c r="E13" s="112"/>
      <c r="F13" s="112"/>
      <c r="G13" s="112"/>
      <c r="H13" s="113"/>
      <c r="I13" s="921"/>
      <c r="J13" s="111"/>
      <c r="K13" s="112"/>
      <c r="L13" s="112"/>
      <c r="M13" s="112"/>
      <c r="N13" s="112"/>
      <c r="O13" s="112"/>
      <c r="P13" s="112"/>
      <c r="Q13" s="112"/>
      <c r="R13" s="113"/>
    </row>
    <row r="14" spans="1:18">
      <c r="A14" s="1029"/>
      <c r="B14" s="921"/>
      <c r="C14" s="983"/>
      <c r="D14" s="966"/>
      <c r="E14" s="934"/>
      <c r="F14" s="922"/>
      <c r="G14" s="922"/>
      <c r="H14" s="1014"/>
      <c r="I14" s="921"/>
      <c r="J14" s="1029"/>
      <c r="K14" s="983"/>
      <c r="L14" s="983"/>
      <c r="M14" s="922" t="s">
        <v>3201</v>
      </c>
      <c r="N14" s="922"/>
      <c r="O14" s="922"/>
      <c r="P14" s="922"/>
      <c r="Q14" s="981"/>
      <c r="R14" s="1038"/>
    </row>
    <row r="15" spans="1:18" ht="15.75" thickBot="1">
      <c r="A15" s="1041"/>
      <c r="B15" s="966"/>
      <c r="C15" s="934"/>
      <c r="D15" s="966"/>
      <c r="E15" s="934"/>
      <c r="F15" s="1035" t="s">
        <v>3202</v>
      </c>
      <c r="G15" s="1035"/>
      <c r="H15" s="1045"/>
      <c r="I15" s="921"/>
      <c r="J15" s="1041" t="s">
        <v>3203</v>
      </c>
      <c r="K15" s="934" t="s">
        <v>3204</v>
      </c>
      <c r="L15" s="934" t="s">
        <v>3204</v>
      </c>
      <c r="M15" s="1035" t="s">
        <v>3205</v>
      </c>
      <c r="N15" s="1035"/>
      <c r="O15" s="1035"/>
      <c r="P15" s="1035"/>
      <c r="Q15" s="1045"/>
      <c r="R15" s="934"/>
    </row>
    <row r="16" spans="1:18">
      <c r="A16" s="1041"/>
      <c r="B16" s="966"/>
      <c r="C16" s="934"/>
      <c r="D16" s="966"/>
      <c r="E16" s="934"/>
      <c r="F16" s="934"/>
      <c r="G16" s="981"/>
      <c r="H16" s="934"/>
      <c r="I16" s="921"/>
      <c r="J16" s="1041" t="s">
        <v>3206</v>
      </c>
      <c r="K16" s="934" t="s">
        <v>3207</v>
      </c>
      <c r="L16" s="934" t="s">
        <v>3208</v>
      </c>
      <c r="M16" s="966"/>
      <c r="N16" s="966"/>
      <c r="O16" s="934"/>
      <c r="P16" s="934"/>
      <c r="Q16" s="981"/>
      <c r="R16" s="934"/>
    </row>
    <row r="17" spans="1:18">
      <c r="A17" s="1041" t="s">
        <v>1728</v>
      </c>
      <c r="B17" s="922" t="s">
        <v>3209</v>
      </c>
      <c r="C17" s="981"/>
      <c r="D17" s="922" t="s">
        <v>3210</v>
      </c>
      <c r="E17" s="981"/>
      <c r="F17" s="934"/>
      <c r="G17" s="981"/>
      <c r="H17" s="934"/>
      <c r="I17" s="921"/>
      <c r="J17" s="1041" t="s">
        <v>3211</v>
      </c>
      <c r="K17" s="934" t="s">
        <v>3212</v>
      </c>
      <c r="L17" s="934" t="s">
        <v>3207</v>
      </c>
      <c r="M17" s="922"/>
      <c r="N17" s="922"/>
      <c r="O17" s="981"/>
      <c r="P17" s="934" t="s">
        <v>1786</v>
      </c>
      <c r="Q17" s="981" t="s">
        <v>3213</v>
      </c>
      <c r="R17" s="934" t="s">
        <v>1728</v>
      </c>
    </row>
    <row r="18" spans="1:18">
      <c r="A18" s="1041" t="s">
        <v>1731</v>
      </c>
      <c r="B18" s="921"/>
      <c r="C18" s="983"/>
      <c r="D18" s="966"/>
      <c r="E18" s="934"/>
      <c r="F18" s="934" t="s">
        <v>1837</v>
      </c>
      <c r="G18" s="981" t="s">
        <v>3214</v>
      </c>
      <c r="H18" s="934" t="s">
        <v>3215</v>
      </c>
      <c r="I18" s="921"/>
      <c r="J18" s="1041" t="s">
        <v>3216</v>
      </c>
      <c r="K18" s="934" t="s">
        <v>4</v>
      </c>
      <c r="L18" s="934" t="s">
        <v>3212</v>
      </c>
      <c r="M18" s="922" t="s">
        <v>3217</v>
      </c>
      <c r="N18" s="922"/>
      <c r="O18" s="981"/>
      <c r="P18" s="934" t="s">
        <v>3218</v>
      </c>
      <c r="Q18" s="981" t="s">
        <v>3219</v>
      </c>
      <c r="R18" s="934" t="s">
        <v>1731</v>
      </c>
    </row>
    <row r="19" spans="1:18">
      <c r="A19" s="1033"/>
      <c r="B19" s="921"/>
      <c r="C19" s="934"/>
      <c r="D19" s="921"/>
      <c r="E19" s="934"/>
      <c r="F19" s="934"/>
      <c r="G19" s="981"/>
      <c r="H19" s="983"/>
      <c r="I19" s="921"/>
      <c r="J19" s="1033"/>
      <c r="K19" s="983"/>
      <c r="L19" s="934"/>
      <c r="M19" s="921"/>
      <c r="N19" s="921"/>
      <c r="O19" s="934"/>
      <c r="P19" s="934"/>
      <c r="Q19" s="934"/>
      <c r="R19" s="983"/>
    </row>
    <row r="20" spans="1:18" ht="15.75" thickBot="1">
      <c r="A20" s="1051"/>
      <c r="B20" s="1035" t="s">
        <v>3021</v>
      </c>
      <c r="C20" s="1045"/>
      <c r="D20" s="1035" t="s">
        <v>3022</v>
      </c>
      <c r="E20" s="1045"/>
      <c r="F20" s="1044" t="s">
        <v>3023</v>
      </c>
      <c r="G20" s="1045" t="s">
        <v>3024</v>
      </c>
      <c r="H20" s="1045" t="s">
        <v>2346</v>
      </c>
      <c r="I20" s="921"/>
      <c r="J20" s="1043" t="s">
        <v>2347</v>
      </c>
      <c r="K20" s="1043" t="s">
        <v>2348</v>
      </c>
      <c r="L20" s="1043" t="s">
        <v>2349</v>
      </c>
      <c r="M20" s="1035" t="s">
        <v>2350</v>
      </c>
      <c r="N20" s="1035"/>
      <c r="O20" s="1045"/>
      <c r="P20" s="1044" t="s">
        <v>2351</v>
      </c>
      <c r="Q20" s="1044" t="s">
        <v>2352</v>
      </c>
      <c r="R20" s="1044"/>
    </row>
    <row r="21" spans="1:18">
      <c r="A21" s="1033">
        <v>1</v>
      </c>
      <c r="B21" s="17" t="s">
        <v>4725</v>
      </c>
      <c r="C21" s="983"/>
      <c r="D21" s="17" t="s">
        <v>4757</v>
      </c>
      <c r="E21" s="981"/>
      <c r="F21" s="1302">
        <v>34.5</v>
      </c>
      <c r="G21" s="1300">
        <v>4.8</v>
      </c>
      <c r="H21" s="1304"/>
      <c r="I21" s="921"/>
      <c r="J21" s="1306">
        <v>13</v>
      </c>
      <c r="K21" s="1068">
        <v>1</v>
      </c>
      <c r="L21" s="1068"/>
      <c r="M21" s="17" t="s">
        <v>4759</v>
      </c>
      <c r="N21" s="921"/>
      <c r="O21" s="981"/>
      <c r="P21" s="1290">
        <v>2</v>
      </c>
      <c r="Q21" s="1292"/>
      <c r="R21" s="1033">
        <v>1</v>
      </c>
    </row>
    <row r="22" spans="1:18">
      <c r="A22" s="1033">
        <v>2</v>
      </c>
      <c r="B22" s="17" t="s">
        <v>4725</v>
      </c>
      <c r="C22" s="983"/>
      <c r="D22" s="17" t="s">
        <v>4757</v>
      </c>
      <c r="E22" s="934"/>
      <c r="F22" s="1302">
        <v>34.5</v>
      </c>
      <c r="G22" s="1300">
        <v>7.2</v>
      </c>
      <c r="H22" s="1304"/>
      <c r="I22" s="921"/>
      <c r="J22" s="1306">
        <v>13</v>
      </c>
      <c r="K22" s="1068">
        <v>1</v>
      </c>
      <c r="L22" s="1068"/>
      <c r="M22" s="921"/>
      <c r="N22" s="921"/>
      <c r="O22" s="934"/>
      <c r="P22" s="1290"/>
      <c r="Q22" s="1292"/>
      <c r="R22" s="1033">
        <v>2</v>
      </c>
    </row>
    <row r="23" spans="1:18">
      <c r="A23" s="1033">
        <v>3</v>
      </c>
      <c r="B23" s="17" t="s">
        <v>4726</v>
      </c>
      <c r="C23" s="983"/>
      <c r="D23" s="17" t="s">
        <v>4757</v>
      </c>
      <c r="E23" s="934"/>
      <c r="F23" s="1302">
        <v>46</v>
      </c>
      <c r="G23" s="1300">
        <v>13.2</v>
      </c>
      <c r="H23" s="1304"/>
      <c r="I23" s="921"/>
      <c r="J23" s="1306">
        <v>23</v>
      </c>
      <c r="K23" s="1068">
        <v>1</v>
      </c>
      <c r="L23" s="1068"/>
      <c r="M23" s="921"/>
      <c r="N23" s="921"/>
      <c r="O23" s="934"/>
      <c r="P23" s="1290"/>
      <c r="Q23" s="1292"/>
      <c r="R23" s="1033">
        <v>3</v>
      </c>
    </row>
    <row r="24" spans="1:18">
      <c r="A24" s="1033">
        <v>4</v>
      </c>
      <c r="B24" s="17" t="s">
        <v>4727</v>
      </c>
      <c r="C24" s="983"/>
      <c r="D24" s="17" t="s">
        <v>4757</v>
      </c>
      <c r="E24" s="934"/>
      <c r="F24" s="1302">
        <v>115</v>
      </c>
      <c r="G24" s="1300">
        <v>34.5</v>
      </c>
      <c r="H24" s="1304"/>
      <c r="I24" s="921"/>
      <c r="J24" s="1306">
        <v>14</v>
      </c>
      <c r="K24" s="1068">
        <v>1</v>
      </c>
      <c r="L24" s="1068"/>
      <c r="M24" s="17" t="s">
        <v>4760</v>
      </c>
      <c r="N24" s="921"/>
      <c r="O24" s="934"/>
      <c r="P24" s="1290">
        <v>1</v>
      </c>
      <c r="Q24" s="1292"/>
      <c r="R24" s="1033">
        <v>4</v>
      </c>
    </row>
    <row r="25" spans="1:18">
      <c r="A25" s="1033">
        <v>5</v>
      </c>
      <c r="B25" s="17" t="s">
        <v>4728</v>
      </c>
      <c r="C25" s="983"/>
      <c r="D25" s="17" t="s">
        <v>4757</v>
      </c>
      <c r="E25" s="934"/>
      <c r="F25" s="1302">
        <v>34.5</v>
      </c>
      <c r="G25" s="1300">
        <v>4.8</v>
      </c>
      <c r="H25" s="1304"/>
      <c r="I25" s="921"/>
      <c r="J25" s="1306">
        <v>8</v>
      </c>
      <c r="K25" s="1068">
        <v>1</v>
      </c>
      <c r="L25" s="1068"/>
      <c r="M25" s="921"/>
      <c r="N25" s="921"/>
      <c r="O25" s="934"/>
      <c r="P25" s="1290"/>
      <c r="Q25" s="1292"/>
      <c r="R25" s="1033">
        <v>5</v>
      </c>
    </row>
    <row r="26" spans="1:18">
      <c r="A26" s="1047">
        <v>6</v>
      </c>
      <c r="B26" s="17" t="s">
        <v>4729</v>
      </c>
      <c r="C26" s="983"/>
      <c r="D26" s="17" t="s">
        <v>4757</v>
      </c>
      <c r="E26" s="983"/>
      <c r="F26" s="1302">
        <v>115</v>
      </c>
      <c r="G26" s="1300">
        <v>13.2</v>
      </c>
      <c r="H26" s="1304"/>
      <c r="I26" s="921"/>
      <c r="J26" s="1306">
        <v>38</v>
      </c>
      <c r="K26" s="1068">
        <v>1</v>
      </c>
      <c r="L26" s="1068"/>
      <c r="M26" s="17" t="s">
        <v>4759</v>
      </c>
      <c r="N26" s="921"/>
      <c r="O26" s="983"/>
      <c r="P26" s="1290">
        <v>2</v>
      </c>
      <c r="Q26" s="1292"/>
      <c r="R26" s="1033">
        <v>6</v>
      </c>
    </row>
    <row r="27" spans="1:18">
      <c r="A27" s="1047">
        <v>7</v>
      </c>
      <c r="B27" s="17" t="s">
        <v>4730</v>
      </c>
      <c r="C27" s="983"/>
      <c r="D27" s="17" t="s">
        <v>4757</v>
      </c>
      <c r="E27" s="983"/>
      <c r="F27" s="1302">
        <v>46</v>
      </c>
      <c r="G27" s="1300">
        <v>4.8</v>
      </c>
      <c r="H27" s="1304"/>
      <c r="I27" s="921"/>
      <c r="J27" s="1306">
        <v>6</v>
      </c>
      <c r="K27" s="1068">
        <v>3</v>
      </c>
      <c r="L27" s="1068"/>
      <c r="M27" s="17" t="s">
        <v>4759</v>
      </c>
      <c r="N27" s="921"/>
      <c r="O27" s="983"/>
      <c r="P27" s="1290">
        <v>1</v>
      </c>
      <c r="Q27" s="1292"/>
      <c r="R27" s="1033">
        <v>7</v>
      </c>
    </row>
    <row r="28" spans="1:18">
      <c r="A28" s="1047">
        <v>8</v>
      </c>
      <c r="B28" s="17" t="s">
        <v>4730</v>
      </c>
      <c r="C28" s="983"/>
      <c r="D28" s="17" t="s">
        <v>4758</v>
      </c>
      <c r="E28" s="983"/>
      <c r="F28" s="1302">
        <v>69</v>
      </c>
      <c r="G28" s="1300">
        <v>46</v>
      </c>
      <c r="H28" s="1304"/>
      <c r="I28" s="921"/>
      <c r="J28" s="1306">
        <v>56</v>
      </c>
      <c r="K28" s="1068">
        <v>1</v>
      </c>
      <c r="L28" s="1068"/>
      <c r="M28" s="921"/>
      <c r="N28" s="921"/>
      <c r="O28" s="983"/>
      <c r="P28" s="1290"/>
      <c r="Q28" s="1292"/>
      <c r="R28" s="1033">
        <v>8</v>
      </c>
    </row>
    <row r="29" spans="1:18">
      <c r="A29" s="1047">
        <v>9</v>
      </c>
      <c r="B29" s="17" t="s">
        <v>4731</v>
      </c>
      <c r="C29" s="983"/>
      <c r="D29" s="17" t="s">
        <v>4757</v>
      </c>
      <c r="E29" s="983"/>
      <c r="F29" s="1302">
        <v>115</v>
      </c>
      <c r="G29" s="1300">
        <v>12.5</v>
      </c>
      <c r="H29" s="1304"/>
      <c r="I29" s="921"/>
      <c r="J29" s="1306">
        <v>11</v>
      </c>
      <c r="K29" s="1068">
        <v>1</v>
      </c>
      <c r="L29" s="1068"/>
      <c r="M29" s="921"/>
      <c r="N29" s="921"/>
      <c r="O29" s="983"/>
      <c r="P29" s="1290"/>
      <c r="Q29" s="1292"/>
      <c r="R29" s="1033">
        <v>9</v>
      </c>
    </row>
    <row r="30" spans="1:18">
      <c r="A30" s="1047">
        <v>10</v>
      </c>
      <c r="B30" s="17" t="s">
        <v>4732</v>
      </c>
      <c r="C30" s="983"/>
      <c r="D30" s="17" t="s">
        <v>4757</v>
      </c>
      <c r="E30" s="983"/>
      <c r="F30" s="1302">
        <v>34.5</v>
      </c>
      <c r="G30" s="1300">
        <v>4.8</v>
      </c>
      <c r="H30" s="1304"/>
      <c r="I30" s="921"/>
      <c r="J30" s="1306">
        <v>6</v>
      </c>
      <c r="K30" s="1068">
        <v>3</v>
      </c>
      <c r="L30" s="1068"/>
      <c r="M30" s="921"/>
      <c r="N30" s="921"/>
      <c r="O30" s="983"/>
      <c r="P30" s="1290"/>
      <c r="Q30" s="1292"/>
      <c r="R30" s="1033">
        <v>10</v>
      </c>
    </row>
    <row r="31" spans="1:18">
      <c r="A31" s="1047">
        <v>11</v>
      </c>
      <c r="B31" s="17" t="s">
        <v>4733</v>
      </c>
      <c r="C31" s="983"/>
      <c r="D31" s="17" t="s">
        <v>4757</v>
      </c>
      <c r="E31" s="983"/>
      <c r="F31" s="1302">
        <v>46</v>
      </c>
      <c r="G31" s="1300">
        <v>12.5</v>
      </c>
      <c r="H31" s="1304"/>
      <c r="I31" s="921"/>
      <c r="J31" s="1306">
        <v>9</v>
      </c>
      <c r="K31" s="1068">
        <v>1</v>
      </c>
      <c r="L31" s="1068"/>
      <c r="M31" s="921"/>
      <c r="N31" s="921"/>
      <c r="O31" s="983"/>
      <c r="P31" s="1290"/>
      <c r="Q31" s="1292"/>
      <c r="R31" s="1033">
        <v>11</v>
      </c>
    </row>
    <row r="32" spans="1:18">
      <c r="A32" s="1047">
        <v>12</v>
      </c>
      <c r="B32" s="17" t="s">
        <v>4734</v>
      </c>
      <c r="C32" s="983"/>
      <c r="D32" s="17" t="s">
        <v>4757</v>
      </c>
      <c r="E32" s="983"/>
      <c r="F32" s="1302">
        <v>34.5</v>
      </c>
      <c r="G32" s="1300">
        <v>4.8</v>
      </c>
      <c r="H32" s="1304"/>
      <c r="I32" s="921"/>
      <c r="J32" s="1306">
        <v>3</v>
      </c>
      <c r="K32" s="1068">
        <v>3</v>
      </c>
      <c r="L32" s="1068"/>
      <c r="M32" s="17" t="s">
        <v>4759</v>
      </c>
      <c r="N32" s="921"/>
      <c r="O32" s="983"/>
      <c r="P32" s="1290">
        <v>1</v>
      </c>
      <c r="Q32" s="1292"/>
      <c r="R32" s="1033">
        <v>12</v>
      </c>
    </row>
    <row r="33" spans="1:18">
      <c r="A33" s="1047">
        <v>13</v>
      </c>
      <c r="B33" s="17" t="s">
        <v>4735</v>
      </c>
      <c r="C33" s="983"/>
      <c r="D33" s="17" t="s">
        <v>4757</v>
      </c>
      <c r="E33" s="983"/>
      <c r="F33" s="1302">
        <v>115</v>
      </c>
      <c r="G33" s="1300">
        <v>12.5</v>
      </c>
      <c r="H33" s="1304"/>
      <c r="I33" s="921"/>
      <c r="J33" s="1306">
        <v>11</v>
      </c>
      <c r="K33" s="1068">
        <v>1</v>
      </c>
      <c r="L33" s="1068"/>
      <c r="M33" s="17" t="s">
        <v>4759</v>
      </c>
      <c r="N33" s="921"/>
      <c r="O33" s="983"/>
      <c r="P33" s="1290">
        <v>1</v>
      </c>
      <c r="Q33" s="1292"/>
      <c r="R33" s="1033">
        <v>13</v>
      </c>
    </row>
    <row r="34" spans="1:18">
      <c r="A34" s="1047">
        <v>14</v>
      </c>
      <c r="B34" s="17" t="s">
        <v>4736</v>
      </c>
      <c r="C34" s="983"/>
      <c r="D34" s="17" t="s">
        <v>4757</v>
      </c>
      <c r="E34" s="983"/>
      <c r="F34" s="1302">
        <v>34.5</v>
      </c>
      <c r="G34" s="1300">
        <v>12.5</v>
      </c>
      <c r="H34" s="1304"/>
      <c r="I34" s="921"/>
      <c r="J34" s="1306">
        <v>23</v>
      </c>
      <c r="K34" s="1068">
        <v>1</v>
      </c>
      <c r="L34" s="1068"/>
      <c r="M34" s="921"/>
      <c r="N34" s="921"/>
      <c r="O34" s="983"/>
      <c r="P34" s="1290"/>
      <c r="Q34" s="1292"/>
      <c r="R34" s="1033">
        <v>14</v>
      </c>
    </row>
    <row r="35" spans="1:18">
      <c r="A35" s="1047">
        <v>15</v>
      </c>
      <c r="B35" s="17" t="s">
        <v>4737</v>
      </c>
      <c r="C35" s="983"/>
      <c r="D35" s="17" t="s">
        <v>4757</v>
      </c>
      <c r="E35" s="983"/>
      <c r="F35" s="1302">
        <v>34.5</v>
      </c>
      <c r="G35" s="1300">
        <v>4.8</v>
      </c>
      <c r="H35" s="1304"/>
      <c r="I35" s="921"/>
      <c r="J35" s="1306">
        <v>3</v>
      </c>
      <c r="K35" s="1068">
        <v>1</v>
      </c>
      <c r="L35" s="1068"/>
      <c r="M35" s="17" t="s">
        <v>4761</v>
      </c>
      <c r="N35" s="921"/>
      <c r="O35" s="983"/>
      <c r="P35" s="1290">
        <v>3</v>
      </c>
      <c r="Q35" s="1292"/>
      <c r="R35" s="1033">
        <v>15</v>
      </c>
    </row>
    <row r="36" spans="1:18">
      <c r="A36" s="1047">
        <v>16</v>
      </c>
      <c r="B36" s="17" t="s">
        <v>4738</v>
      </c>
      <c r="C36" s="983"/>
      <c r="D36" s="17" t="s">
        <v>4757</v>
      </c>
      <c r="E36" s="983"/>
      <c r="F36" s="1302">
        <v>34.5</v>
      </c>
      <c r="G36" s="1300">
        <v>12.5</v>
      </c>
      <c r="H36" s="1304"/>
      <c r="I36" s="921"/>
      <c r="J36" s="1306">
        <v>6</v>
      </c>
      <c r="K36" s="1068">
        <v>3</v>
      </c>
      <c r="L36" s="1068"/>
      <c r="M36" s="921"/>
      <c r="N36" s="921"/>
      <c r="O36" s="983"/>
      <c r="P36" s="1290"/>
      <c r="Q36" s="1292"/>
      <c r="R36" s="1033">
        <v>16</v>
      </c>
    </row>
    <row r="37" spans="1:18">
      <c r="A37" s="1033">
        <v>17</v>
      </c>
      <c r="B37" s="17" t="s">
        <v>4739</v>
      </c>
      <c r="C37" s="983"/>
      <c r="D37" s="17" t="s">
        <v>4757</v>
      </c>
      <c r="E37" s="983"/>
      <c r="F37" s="1302">
        <v>34.5</v>
      </c>
      <c r="G37" s="1300">
        <v>7.2</v>
      </c>
      <c r="H37" s="1304"/>
      <c r="I37" s="921"/>
      <c r="J37" s="1306">
        <v>6</v>
      </c>
      <c r="K37" s="1068">
        <v>3</v>
      </c>
      <c r="L37" s="1068"/>
      <c r="M37" s="921"/>
      <c r="N37" s="921"/>
      <c r="O37" s="983"/>
      <c r="P37" s="1290"/>
      <c r="Q37" s="1292"/>
      <c r="R37" s="1033">
        <v>17</v>
      </c>
    </row>
    <row r="38" spans="1:18">
      <c r="A38" s="1033">
        <v>18</v>
      </c>
      <c r="B38" s="17" t="s">
        <v>4739</v>
      </c>
      <c r="C38" s="983"/>
      <c r="D38" s="17" t="s">
        <v>4757</v>
      </c>
      <c r="E38" s="983"/>
      <c r="F38" s="1302">
        <v>115</v>
      </c>
      <c r="G38" s="1300">
        <v>34.5</v>
      </c>
      <c r="H38" s="1304"/>
      <c r="I38" s="921"/>
      <c r="J38" s="1306">
        <v>25</v>
      </c>
      <c r="K38" s="1068">
        <v>1</v>
      </c>
      <c r="L38" s="1068"/>
      <c r="M38" s="921"/>
      <c r="N38" s="921"/>
      <c r="O38" s="983"/>
      <c r="P38" s="1290"/>
      <c r="Q38" s="1292"/>
      <c r="R38" s="1033">
        <v>18</v>
      </c>
    </row>
    <row r="39" spans="1:18">
      <c r="A39" s="1033">
        <v>19</v>
      </c>
      <c r="B39" s="17" t="s">
        <v>4740</v>
      </c>
      <c r="C39" s="983"/>
      <c r="D39" s="17" t="s">
        <v>4757</v>
      </c>
      <c r="E39" s="983"/>
      <c r="F39" s="1302">
        <v>46</v>
      </c>
      <c r="G39" s="1300">
        <v>4.8</v>
      </c>
      <c r="H39" s="1304"/>
      <c r="I39" s="921"/>
      <c r="J39" s="1306">
        <v>2</v>
      </c>
      <c r="K39" s="1068">
        <v>1</v>
      </c>
      <c r="L39" s="1068">
        <v>2</v>
      </c>
      <c r="M39" s="921"/>
      <c r="N39" s="921"/>
      <c r="O39" s="983"/>
      <c r="P39" s="1290"/>
      <c r="Q39" s="1292"/>
      <c r="R39" s="1033">
        <v>19</v>
      </c>
    </row>
    <row r="40" spans="1:18">
      <c r="A40" s="1033">
        <v>20</v>
      </c>
      <c r="B40" s="17" t="s">
        <v>4741</v>
      </c>
      <c r="C40" s="983"/>
      <c r="D40" s="17" t="s">
        <v>4757</v>
      </c>
      <c r="E40" s="983"/>
      <c r="F40" s="1302">
        <v>46</v>
      </c>
      <c r="G40" s="1300">
        <v>12.5</v>
      </c>
      <c r="H40" s="1304"/>
      <c r="I40" s="921"/>
      <c r="J40" s="1306">
        <v>14</v>
      </c>
      <c r="K40" s="1068">
        <v>3</v>
      </c>
      <c r="L40" s="1068"/>
      <c r="M40" s="921"/>
      <c r="N40" s="921"/>
      <c r="O40" s="983"/>
      <c r="P40" s="1290"/>
      <c r="Q40" s="1292"/>
      <c r="R40" s="1033">
        <v>20</v>
      </c>
    </row>
    <row r="41" spans="1:18">
      <c r="A41" s="1033">
        <v>21</v>
      </c>
      <c r="B41" s="17" t="s">
        <v>4742</v>
      </c>
      <c r="C41" s="983"/>
      <c r="D41" s="17" t="s">
        <v>4757</v>
      </c>
      <c r="E41" s="983"/>
      <c r="F41" s="1302">
        <v>34.5</v>
      </c>
      <c r="G41" s="1300">
        <v>12.5</v>
      </c>
      <c r="H41" s="1304"/>
      <c r="I41" s="921"/>
      <c r="J41" s="1306">
        <v>23</v>
      </c>
      <c r="K41" s="1068">
        <v>1</v>
      </c>
      <c r="L41" s="1068"/>
      <c r="M41" s="17" t="s">
        <v>4759</v>
      </c>
      <c r="N41" s="921"/>
      <c r="O41" s="983"/>
      <c r="P41" s="1290">
        <v>1</v>
      </c>
      <c r="Q41" s="1292"/>
      <c r="R41" s="1033">
        <v>21</v>
      </c>
    </row>
    <row r="42" spans="1:18">
      <c r="A42" s="1033">
        <v>22</v>
      </c>
      <c r="B42" s="17" t="s">
        <v>4743</v>
      </c>
      <c r="C42" s="983"/>
      <c r="D42" s="17" t="s">
        <v>4757</v>
      </c>
      <c r="E42" s="983"/>
      <c r="F42" s="1302">
        <v>46</v>
      </c>
      <c r="G42" s="1300">
        <v>4.16</v>
      </c>
      <c r="H42" s="1304"/>
      <c r="I42" s="921"/>
      <c r="J42" s="1306">
        <v>11</v>
      </c>
      <c r="K42" s="1068">
        <v>1</v>
      </c>
      <c r="L42" s="1068"/>
      <c r="M42" s="921"/>
      <c r="N42" s="921"/>
      <c r="O42" s="983"/>
      <c r="P42" s="1290"/>
      <c r="Q42" s="1292"/>
      <c r="R42" s="1033">
        <v>22</v>
      </c>
    </row>
    <row r="43" spans="1:18">
      <c r="A43" s="1033">
        <v>23</v>
      </c>
      <c r="B43" s="17" t="s">
        <v>4744</v>
      </c>
      <c r="C43" s="983"/>
      <c r="D43" s="17" t="s">
        <v>4757</v>
      </c>
      <c r="E43" s="983"/>
      <c r="F43" s="1302">
        <v>46</v>
      </c>
      <c r="G43" s="1300">
        <v>12.5</v>
      </c>
      <c r="H43" s="1304"/>
      <c r="I43" s="921"/>
      <c r="J43" s="1306">
        <v>7</v>
      </c>
      <c r="K43" s="1068">
        <v>3</v>
      </c>
      <c r="L43" s="1068"/>
      <c r="M43" s="921"/>
      <c r="N43" s="921"/>
      <c r="O43" s="983"/>
      <c r="P43" s="1290"/>
      <c r="Q43" s="1292"/>
      <c r="R43" s="1033">
        <v>23</v>
      </c>
    </row>
    <row r="44" spans="1:18">
      <c r="A44" s="1033">
        <v>24</v>
      </c>
      <c r="B44" s="17" t="s">
        <v>4744</v>
      </c>
      <c r="C44" s="983"/>
      <c r="D44" s="17" t="s">
        <v>4758</v>
      </c>
      <c r="E44" s="983"/>
      <c r="F44" s="1302">
        <v>115</v>
      </c>
      <c r="G44" s="1300">
        <v>46</v>
      </c>
      <c r="H44" s="1304"/>
      <c r="I44" s="921"/>
      <c r="J44" s="1306">
        <v>112</v>
      </c>
      <c r="K44" s="1068">
        <v>1</v>
      </c>
      <c r="L44" s="1068"/>
      <c r="M44" s="921"/>
      <c r="N44" s="921"/>
      <c r="O44" s="983"/>
      <c r="P44" s="1290"/>
      <c r="Q44" s="1292"/>
      <c r="R44" s="1033">
        <v>24</v>
      </c>
    </row>
    <row r="45" spans="1:18">
      <c r="A45" s="1033">
        <v>25</v>
      </c>
      <c r="B45" s="17" t="s">
        <v>4745</v>
      </c>
      <c r="C45" s="983"/>
      <c r="D45" s="17" t="s">
        <v>4757</v>
      </c>
      <c r="E45" s="983"/>
      <c r="F45" s="1302">
        <v>34.5</v>
      </c>
      <c r="G45" s="1300">
        <v>12.5</v>
      </c>
      <c r="H45" s="1304"/>
      <c r="I45" s="921"/>
      <c r="J45" s="1306">
        <v>4</v>
      </c>
      <c r="K45" s="1068">
        <v>1</v>
      </c>
      <c r="L45" s="1068"/>
      <c r="M45" s="921"/>
      <c r="N45" s="921"/>
      <c r="O45" s="983"/>
      <c r="P45" s="1290"/>
      <c r="Q45" s="1292"/>
      <c r="R45" s="1033">
        <v>25</v>
      </c>
    </row>
    <row r="46" spans="1:18">
      <c r="A46" s="1033">
        <v>26</v>
      </c>
      <c r="B46" s="17" t="s">
        <v>4745</v>
      </c>
      <c r="C46" s="983"/>
      <c r="D46" s="17" t="s">
        <v>4758</v>
      </c>
      <c r="E46" s="983"/>
      <c r="F46" s="1302">
        <v>115</v>
      </c>
      <c r="G46" s="1300">
        <v>34.5</v>
      </c>
      <c r="H46" s="1304"/>
      <c r="I46" s="921"/>
      <c r="J46" s="1306">
        <v>112</v>
      </c>
      <c r="K46" s="1068">
        <v>2</v>
      </c>
      <c r="L46" s="1068"/>
      <c r="M46" s="921"/>
      <c r="N46" s="921"/>
      <c r="O46" s="983"/>
      <c r="P46" s="1290"/>
      <c r="Q46" s="1292"/>
      <c r="R46" s="1033">
        <v>26</v>
      </c>
    </row>
    <row r="47" spans="1:18">
      <c r="A47" s="1033">
        <v>27</v>
      </c>
      <c r="B47" s="17" t="s">
        <v>4746</v>
      </c>
      <c r="C47" s="983"/>
      <c r="D47" s="17" t="s">
        <v>4757</v>
      </c>
      <c r="E47" s="983"/>
      <c r="F47" s="1302">
        <v>34.5</v>
      </c>
      <c r="G47" s="1300">
        <v>4.8</v>
      </c>
      <c r="H47" s="1304"/>
      <c r="I47" s="921"/>
      <c r="J47" s="1306">
        <v>3</v>
      </c>
      <c r="K47" s="1068">
        <v>3</v>
      </c>
      <c r="L47" s="1068"/>
      <c r="M47" s="921"/>
      <c r="N47" s="921"/>
      <c r="O47" s="983"/>
      <c r="P47" s="1290"/>
      <c r="Q47" s="1292"/>
      <c r="R47" s="1033">
        <v>27</v>
      </c>
    </row>
    <row r="48" spans="1:18">
      <c r="A48" s="1033">
        <v>28</v>
      </c>
      <c r="B48" s="17" t="s">
        <v>4747</v>
      </c>
      <c r="C48" s="983"/>
      <c r="D48" s="17" t="s">
        <v>4757</v>
      </c>
      <c r="E48" s="983"/>
      <c r="F48" s="1302">
        <v>46</v>
      </c>
      <c r="G48" s="1300">
        <v>4.8</v>
      </c>
      <c r="H48" s="1304"/>
      <c r="I48" s="921"/>
      <c r="J48" s="1306">
        <v>9</v>
      </c>
      <c r="K48" s="1068">
        <v>3</v>
      </c>
      <c r="L48" s="1068"/>
      <c r="M48" s="921"/>
      <c r="N48" s="921"/>
      <c r="O48" s="983"/>
      <c r="P48" s="1290"/>
      <c r="Q48" s="1292"/>
      <c r="R48" s="1033">
        <v>28</v>
      </c>
    </row>
    <row r="49" spans="1:18">
      <c r="A49" s="1033">
        <v>29</v>
      </c>
      <c r="B49" s="17" t="s">
        <v>4747</v>
      </c>
      <c r="C49" s="983"/>
      <c r="D49" s="17" t="s">
        <v>4757</v>
      </c>
      <c r="E49" s="983"/>
      <c r="F49" s="1302">
        <v>46</v>
      </c>
      <c r="G49" s="1300">
        <v>13.2</v>
      </c>
      <c r="H49" s="1304"/>
      <c r="I49" s="921"/>
      <c r="J49" s="1306">
        <v>23</v>
      </c>
      <c r="K49" s="1068">
        <v>1</v>
      </c>
      <c r="L49" s="1068"/>
      <c r="M49" s="921"/>
      <c r="N49" s="921"/>
      <c r="O49" s="983"/>
      <c r="P49" s="1290"/>
      <c r="Q49" s="1292"/>
      <c r="R49" s="1033">
        <v>29</v>
      </c>
    </row>
    <row r="50" spans="1:18">
      <c r="A50" s="1033">
        <v>30</v>
      </c>
      <c r="B50" s="17" t="s">
        <v>4748</v>
      </c>
      <c r="C50" s="983"/>
      <c r="D50" s="17" t="s">
        <v>4757</v>
      </c>
      <c r="E50" s="983"/>
      <c r="F50" s="1302">
        <v>46</v>
      </c>
      <c r="G50" s="1300">
        <v>4.8</v>
      </c>
      <c r="H50" s="1304"/>
      <c r="I50" s="921"/>
      <c r="J50" s="1306">
        <v>6</v>
      </c>
      <c r="K50" s="1068">
        <v>3</v>
      </c>
      <c r="L50" s="1068"/>
      <c r="M50" s="921"/>
      <c r="N50" s="921"/>
      <c r="O50" s="983"/>
      <c r="P50" s="1290"/>
      <c r="Q50" s="1292"/>
      <c r="R50" s="1033">
        <v>30</v>
      </c>
    </row>
    <row r="51" spans="1:18">
      <c r="A51" s="1033">
        <v>31</v>
      </c>
      <c r="B51" s="17" t="s">
        <v>4749</v>
      </c>
      <c r="C51" s="983"/>
      <c r="D51" s="17" t="s">
        <v>4757</v>
      </c>
      <c r="E51" s="983"/>
      <c r="F51" s="1302">
        <v>115</v>
      </c>
      <c r="G51" s="1300">
        <v>12.5</v>
      </c>
      <c r="H51" s="1304"/>
      <c r="I51" s="921"/>
      <c r="J51" s="1306">
        <v>11</v>
      </c>
      <c r="K51" s="1068">
        <v>1</v>
      </c>
      <c r="L51" s="1068"/>
      <c r="M51" s="921"/>
      <c r="N51" s="921"/>
      <c r="O51" s="983"/>
      <c r="P51" s="1290"/>
      <c r="Q51" s="1292"/>
      <c r="R51" s="1033">
        <v>31</v>
      </c>
    </row>
    <row r="52" spans="1:18">
      <c r="A52" s="1033">
        <v>32</v>
      </c>
      <c r="B52" s="17" t="s">
        <v>4750</v>
      </c>
      <c r="C52" s="983"/>
      <c r="D52" s="17" t="s">
        <v>4757</v>
      </c>
      <c r="E52" s="983"/>
      <c r="F52" s="1302">
        <v>34.5</v>
      </c>
      <c r="G52" s="1300">
        <v>4.8</v>
      </c>
      <c r="H52" s="1304"/>
      <c r="I52" s="921"/>
      <c r="J52" s="1306">
        <v>2</v>
      </c>
      <c r="K52" s="1068">
        <v>3</v>
      </c>
      <c r="L52" s="1068"/>
      <c r="M52" s="921"/>
      <c r="N52" s="921"/>
      <c r="O52" s="983"/>
      <c r="P52" s="1290"/>
      <c r="Q52" s="1292"/>
      <c r="R52" s="1033">
        <v>32</v>
      </c>
    </row>
    <row r="53" spans="1:18">
      <c r="A53" s="1033">
        <v>33</v>
      </c>
      <c r="B53" s="17" t="s">
        <v>4751</v>
      </c>
      <c r="C53" s="983"/>
      <c r="D53" s="17" t="s">
        <v>4757</v>
      </c>
      <c r="E53" s="983"/>
      <c r="F53" s="1302">
        <v>34.5</v>
      </c>
      <c r="G53" s="1300">
        <v>4.8</v>
      </c>
      <c r="H53" s="1304"/>
      <c r="I53" s="921"/>
      <c r="J53" s="1306">
        <v>6</v>
      </c>
      <c r="K53" s="1068">
        <v>3</v>
      </c>
      <c r="L53" s="1068"/>
      <c r="M53" s="921"/>
      <c r="N53" s="921"/>
      <c r="O53" s="983"/>
      <c r="P53" s="1290"/>
      <c r="Q53" s="1292"/>
      <c r="R53" s="1033">
        <v>33</v>
      </c>
    </row>
    <row r="54" spans="1:18">
      <c r="A54" s="1033">
        <v>34</v>
      </c>
      <c r="B54" s="17" t="s">
        <v>4752</v>
      </c>
      <c r="C54" s="983"/>
      <c r="D54" s="17" t="s">
        <v>4757</v>
      </c>
      <c r="E54" s="983"/>
      <c r="F54" s="1302">
        <v>34.5</v>
      </c>
      <c r="G54" s="1300">
        <v>12.5</v>
      </c>
      <c r="H54" s="1304"/>
      <c r="I54" s="921"/>
      <c r="J54" s="1306">
        <v>8</v>
      </c>
      <c r="K54" s="1068">
        <v>3</v>
      </c>
      <c r="L54" s="1068"/>
      <c r="M54" s="17" t="s">
        <v>4760</v>
      </c>
      <c r="N54" s="921"/>
      <c r="O54" s="983"/>
      <c r="P54" s="1290">
        <v>1</v>
      </c>
      <c r="Q54" s="1292"/>
      <c r="R54" s="1033">
        <v>34</v>
      </c>
    </row>
    <row r="55" spans="1:18">
      <c r="A55" s="1033">
        <v>35</v>
      </c>
      <c r="B55" s="17" t="s">
        <v>4752</v>
      </c>
      <c r="C55" s="983"/>
      <c r="D55" s="17" t="s">
        <v>4758</v>
      </c>
      <c r="E55" s="983"/>
      <c r="F55" s="1302">
        <v>115</v>
      </c>
      <c r="G55" s="1300">
        <v>34.5</v>
      </c>
      <c r="H55" s="1304"/>
      <c r="I55" s="921"/>
      <c r="J55" s="1306">
        <v>90</v>
      </c>
      <c r="K55" s="1068">
        <v>4</v>
      </c>
      <c r="L55" s="1068"/>
      <c r="M55" s="17" t="s">
        <v>4759</v>
      </c>
      <c r="N55" s="921"/>
      <c r="O55" s="983"/>
      <c r="P55" s="1290">
        <v>3</v>
      </c>
      <c r="Q55" s="1292"/>
      <c r="R55" s="1033">
        <v>35</v>
      </c>
    </row>
    <row r="56" spans="1:18">
      <c r="A56" s="1033">
        <v>36</v>
      </c>
      <c r="B56" s="17" t="s">
        <v>4753</v>
      </c>
      <c r="C56" s="983"/>
      <c r="D56" s="17" t="s">
        <v>4757</v>
      </c>
      <c r="E56" s="983"/>
      <c r="F56" s="1302">
        <v>34.5</v>
      </c>
      <c r="G56" s="1300">
        <v>12.5</v>
      </c>
      <c r="H56" s="1304"/>
      <c r="I56" s="921"/>
      <c r="J56" s="1306">
        <v>4</v>
      </c>
      <c r="K56" s="1068">
        <v>1</v>
      </c>
      <c r="L56" s="1068"/>
      <c r="M56" s="921"/>
      <c r="N56" s="921"/>
      <c r="O56" s="983"/>
      <c r="P56" s="1290"/>
      <c r="Q56" s="1292"/>
      <c r="R56" s="1033">
        <v>36</v>
      </c>
    </row>
    <row r="57" spans="1:18">
      <c r="A57" s="1033">
        <v>37</v>
      </c>
      <c r="B57" s="17" t="s">
        <v>4754</v>
      </c>
      <c r="C57" s="983"/>
      <c r="D57" s="17" t="s">
        <v>4757</v>
      </c>
      <c r="E57" s="983"/>
      <c r="F57" s="1302">
        <v>34.5</v>
      </c>
      <c r="G57" s="1300">
        <v>4.8</v>
      </c>
      <c r="H57" s="1304"/>
      <c r="I57" s="921"/>
      <c r="J57" s="1306">
        <v>5</v>
      </c>
      <c r="K57" s="1068">
        <v>1</v>
      </c>
      <c r="L57" s="1068"/>
      <c r="M57" s="921"/>
      <c r="N57" s="921"/>
      <c r="O57" s="983"/>
      <c r="P57" s="1290"/>
      <c r="Q57" s="1292"/>
      <c r="R57" s="1033">
        <v>37</v>
      </c>
    </row>
    <row r="58" spans="1:18">
      <c r="A58" s="1033">
        <v>38</v>
      </c>
      <c r="B58" s="17" t="s">
        <v>4755</v>
      </c>
      <c r="C58" s="983"/>
      <c r="D58" s="17" t="s">
        <v>4757</v>
      </c>
      <c r="E58" s="983"/>
      <c r="F58" s="1302">
        <v>34.5</v>
      </c>
      <c r="G58" s="1300">
        <v>12.5</v>
      </c>
      <c r="H58" s="1304"/>
      <c r="I58" s="921"/>
      <c r="J58" s="1306">
        <v>7</v>
      </c>
      <c r="K58" s="1068">
        <v>1</v>
      </c>
      <c r="L58" s="1068"/>
      <c r="M58" s="921"/>
      <c r="N58" s="921"/>
      <c r="O58" s="983"/>
      <c r="P58" s="1290"/>
      <c r="Q58" s="1292"/>
      <c r="R58" s="1033">
        <v>38</v>
      </c>
    </row>
    <row r="59" spans="1:18">
      <c r="A59" s="1033">
        <v>39</v>
      </c>
      <c r="B59" s="17" t="s">
        <v>4756</v>
      </c>
      <c r="C59" s="983"/>
      <c r="D59" s="17" t="s">
        <v>4758</v>
      </c>
      <c r="E59" s="983"/>
      <c r="F59" s="1302">
        <v>115</v>
      </c>
      <c r="G59" s="1300">
        <v>34.5</v>
      </c>
      <c r="H59" s="1304"/>
      <c r="I59" s="921"/>
      <c r="J59" s="1306">
        <v>75</v>
      </c>
      <c r="K59" s="1068">
        <v>1</v>
      </c>
      <c r="L59" s="1068"/>
      <c r="M59" s="17" t="s">
        <v>4759</v>
      </c>
      <c r="N59" s="921"/>
      <c r="O59" s="983"/>
      <c r="P59" s="1290">
        <v>1</v>
      </c>
      <c r="Q59" s="1292"/>
      <c r="R59" s="1033">
        <v>39</v>
      </c>
    </row>
    <row r="60" spans="1:18" ht="15.75" thickBot="1">
      <c r="A60" s="1051">
        <v>40</v>
      </c>
      <c r="B60" s="111" t="s">
        <v>4756</v>
      </c>
      <c r="C60" s="1000"/>
      <c r="D60" s="112" t="s">
        <v>4757</v>
      </c>
      <c r="E60" s="1000"/>
      <c r="F60" s="1303">
        <v>115</v>
      </c>
      <c r="G60" s="1301">
        <v>34.5</v>
      </c>
      <c r="H60" s="1305"/>
      <c r="I60" s="921"/>
      <c r="J60" s="1307">
        <v>75</v>
      </c>
      <c r="K60" s="1051">
        <v>1</v>
      </c>
      <c r="L60" s="1000"/>
      <c r="M60" s="111" t="s">
        <v>4759</v>
      </c>
      <c r="N60" s="973"/>
      <c r="O60" s="1000"/>
      <c r="P60" s="2841">
        <v>1</v>
      </c>
      <c r="Q60" s="1291"/>
      <c r="R60" s="1051">
        <v>40</v>
      </c>
    </row>
    <row r="61" spans="1:18">
      <c r="A61" s="1069"/>
      <c r="B61" s="1069"/>
      <c r="C61" s="1069"/>
      <c r="D61" s="1069"/>
      <c r="E61" s="1069"/>
      <c r="F61" s="1069"/>
      <c r="G61" s="1069"/>
      <c r="H61" s="1069"/>
      <c r="I61" s="921"/>
      <c r="J61" s="1069"/>
      <c r="K61" s="1069"/>
      <c r="L61" s="1069"/>
      <c r="M61" s="1069"/>
      <c r="N61" s="1069"/>
      <c r="O61" s="1069"/>
      <c r="P61" s="1069"/>
      <c r="Q61" s="1069"/>
      <c r="R61" s="1069"/>
    </row>
    <row r="62" spans="1:18" ht="15.75">
      <c r="A62" s="114" t="s">
        <v>1719</v>
      </c>
      <c r="B62" s="921"/>
      <c r="C62" s="921"/>
      <c r="D62" s="921"/>
      <c r="E62" s="921"/>
      <c r="F62" s="921"/>
      <c r="G62" s="921"/>
      <c r="H62" s="921"/>
      <c r="I62" s="921"/>
      <c r="J62" s="114" t="s">
        <v>1719</v>
      </c>
      <c r="K62" s="921"/>
      <c r="L62" s="921"/>
      <c r="M62" s="921"/>
      <c r="N62" s="922"/>
      <c r="O62" s="921"/>
      <c r="P62" s="921"/>
      <c r="Q62" s="922"/>
      <c r="R62" s="922"/>
    </row>
    <row r="63" spans="1:18">
      <c r="A63" s="922" t="s">
        <v>3220</v>
      </c>
      <c r="B63" s="922"/>
      <c r="C63" s="922"/>
      <c r="D63" s="922"/>
      <c r="E63" s="922"/>
      <c r="F63" s="922"/>
      <c r="G63" s="922"/>
      <c r="H63" s="922"/>
      <c r="I63" s="921"/>
      <c r="J63" s="922" t="s">
        <v>3221</v>
      </c>
      <c r="K63" s="922"/>
      <c r="L63" s="922"/>
      <c r="M63" s="922"/>
      <c r="N63" s="922"/>
      <c r="O63" s="922"/>
      <c r="P63" s="922"/>
      <c r="Q63" s="922"/>
      <c r="R63" s="922"/>
    </row>
    <row r="64" spans="1:18">
      <c r="A64" s="922"/>
      <c r="B64" s="922"/>
      <c r="C64" s="922"/>
      <c r="D64" s="922"/>
      <c r="E64" s="922"/>
      <c r="F64" s="922"/>
      <c r="G64" s="922"/>
      <c r="H64" s="922"/>
      <c r="I64" s="921"/>
      <c r="J64" s="922"/>
      <c r="K64" s="922"/>
      <c r="L64" s="922"/>
      <c r="M64" s="922"/>
      <c r="N64" s="922"/>
      <c r="O64" s="922"/>
      <c r="P64" s="922"/>
      <c r="Q64" s="922"/>
      <c r="R64" s="922"/>
    </row>
    <row r="66" spans="1:18" ht="15.75">
      <c r="A66" s="71" t="s">
        <v>1192</v>
      </c>
      <c r="B66" s="922"/>
      <c r="C66" s="922"/>
      <c r="D66" s="922"/>
      <c r="E66" s="922"/>
      <c r="F66" s="922"/>
      <c r="G66" s="922"/>
      <c r="H66" s="922"/>
    </row>
    <row r="68" spans="1:18" ht="16.5" thickBot="1">
      <c r="A68" s="989" t="str">
        <f>'Data Sheet'!$C$25</f>
        <v xml:space="preserve">New York State Electric &amp; Gas Corporation </v>
      </c>
      <c r="B68" s="973"/>
      <c r="C68" s="973"/>
      <c r="D68" s="973"/>
      <c r="E68" s="973"/>
      <c r="F68" s="1052" t="str">
        <f>'Data Sheet'!$C$40</f>
        <v xml:space="preserve"> </v>
      </c>
      <c r="G68" s="973" t="str">
        <f>'Data Sheet'!$C$38</f>
        <v>12/31/2017</v>
      </c>
      <c r="H68" s="1035"/>
      <c r="I68" s="921"/>
      <c r="J68" s="989" t="str">
        <f>'Data Sheet'!$C$25</f>
        <v xml:space="preserve">New York State Electric &amp; Gas Corporation </v>
      </c>
      <c r="K68" s="973"/>
      <c r="L68" s="973"/>
      <c r="M68" s="973"/>
      <c r="N68" s="973"/>
      <c r="O68" s="973"/>
      <c r="P68" s="1052" t="str">
        <f>'Data Sheet'!$C$40</f>
        <v xml:space="preserve"> </v>
      </c>
      <c r="Q68" s="973" t="str">
        <f>'Data Sheet'!$C$38</f>
        <v>12/31/2017</v>
      </c>
      <c r="R68" s="973"/>
    </row>
    <row r="69" spans="1:18" ht="16.5" thickBot="1">
      <c r="A69" s="645" t="s">
        <v>3415</v>
      </c>
      <c r="B69" s="580"/>
      <c r="C69" s="580"/>
      <c r="D69" s="1035"/>
      <c r="E69" s="1035"/>
      <c r="F69" s="1037"/>
      <c r="G69" s="1037"/>
      <c r="H69" s="1045"/>
      <c r="I69" s="921"/>
      <c r="J69" s="645" t="s">
        <v>3415</v>
      </c>
      <c r="K69" s="580"/>
      <c r="L69" s="580"/>
      <c r="M69" s="1035"/>
      <c r="N69" s="1035"/>
      <c r="O69" s="1035"/>
      <c r="P69" s="1037"/>
      <c r="Q69" s="1037"/>
      <c r="R69" s="1045"/>
    </row>
    <row r="70" spans="1:18">
      <c r="A70" s="1029"/>
      <c r="B70" s="921"/>
      <c r="C70" s="983"/>
      <c r="D70" s="966"/>
      <c r="E70" s="934"/>
      <c r="F70" s="922"/>
      <c r="G70" s="922"/>
      <c r="H70" s="1014"/>
      <c r="I70" s="921"/>
      <c r="J70" s="1029"/>
      <c r="K70" s="983"/>
      <c r="L70" s="983"/>
      <c r="M70" s="922" t="s">
        <v>3201</v>
      </c>
      <c r="N70" s="922"/>
      <c r="O70" s="922"/>
      <c r="P70" s="922"/>
      <c r="Q70" s="981"/>
      <c r="R70" s="1038"/>
    </row>
    <row r="71" spans="1:18" ht="15.75" thickBot="1">
      <c r="A71" s="1041"/>
      <c r="B71" s="966"/>
      <c r="C71" s="934"/>
      <c r="D71" s="966"/>
      <c r="E71" s="934"/>
      <c r="F71" s="1035" t="s">
        <v>3202</v>
      </c>
      <c r="G71" s="1035"/>
      <c r="H71" s="1045"/>
      <c r="I71" s="921"/>
      <c r="J71" s="1041" t="s">
        <v>3203</v>
      </c>
      <c r="K71" s="934" t="s">
        <v>3204</v>
      </c>
      <c r="L71" s="934" t="s">
        <v>3204</v>
      </c>
      <c r="M71" s="1035" t="s">
        <v>3205</v>
      </c>
      <c r="N71" s="1035"/>
      <c r="O71" s="1035"/>
      <c r="P71" s="1035"/>
      <c r="Q71" s="1045"/>
      <c r="R71" s="934"/>
    </row>
    <row r="72" spans="1:18">
      <c r="A72" s="1041"/>
      <c r="B72" s="966"/>
      <c r="C72" s="934"/>
      <c r="D72" s="966"/>
      <c r="E72" s="934"/>
      <c r="F72" s="934"/>
      <c r="G72" s="981"/>
      <c r="H72" s="934"/>
      <c r="I72" s="921"/>
      <c r="J72" s="1041" t="s">
        <v>3206</v>
      </c>
      <c r="K72" s="934" t="s">
        <v>3207</v>
      </c>
      <c r="L72" s="934" t="s">
        <v>3208</v>
      </c>
      <c r="M72" s="966"/>
      <c r="N72" s="966"/>
      <c r="O72" s="934"/>
      <c r="P72" s="934"/>
      <c r="Q72" s="981"/>
      <c r="R72" s="934"/>
    </row>
    <row r="73" spans="1:18">
      <c r="A73" s="1041" t="s">
        <v>1728</v>
      </c>
      <c r="B73" s="922" t="s">
        <v>3209</v>
      </c>
      <c r="C73" s="981"/>
      <c r="D73" s="922" t="s">
        <v>3210</v>
      </c>
      <c r="E73" s="981"/>
      <c r="F73" s="934"/>
      <c r="G73" s="981"/>
      <c r="H73" s="934"/>
      <c r="I73" s="921"/>
      <c r="J73" s="1041" t="s">
        <v>3211</v>
      </c>
      <c r="K73" s="934" t="s">
        <v>3212</v>
      </c>
      <c r="L73" s="934" t="s">
        <v>3207</v>
      </c>
      <c r="M73" s="922"/>
      <c r="N73" s="922"/>
      <c r="O73" s="981"/>
      <c r="P73" s="934" t="s">
        <v>1786</v>
      </c>
      <c r="Q73" s="981" t="s">
        <v>3213</v>
      </c>
      <c r="R73" s="934" t="s">
        <v>1728</v>
      </c>
    </row>
    <row r="74" spans="1:18">
      <c r="A74" s="1041" t="s">
        <v>1731</v>
      </c>
      <c r="B74" s="921"/>
      <c r="C74" s="983"/>
      <c r="D74" s="966"/>
      <c r="E74" s="934"/>
      <c r="F74" s="934" t="s">
        <v>1837</v>
      </c>
      <c r="G74" s="981" t="s">
        <v>3214</v>
      </c>
      <c r="H74" s="934" t="s">
        <v>3215</v>
      </c>
      <c r="I74" s="921"/>
      <c r="J74" s="1041" t="s">
        <v>3216</v>
      </c>
      <c r="K74" s="934" t="s">
        <v>4</v>
      </c>
      <c r="L74" s="934" t="s">
        <v>3212</v>
      </c>
      <c r="M74" s="922" t="s">
        <v>3217</v>
      </c>
      <c r="N74" s="922"/>
      <c r="O74" s="981"/>
      <c r="P74" s="934" t="s">
        <v>3218</v>
      </c>
      <c r="Q74" s="981" t="s">
        <v>3219</v>
      </c>
      <c r="R74" s="934" t="s">
        <v>1731</v>
      </c>
    </row>
    <row r="75" spans="1:18">
      <c r="A75" s="1033"/>
      <c r="B75" s="921"/>
      <c r="C75" s="934"/>
      <c r="D75" s="921"/>
      <c r="E75" s="934"/>
      <c r="F75" s="934"/>
      <c r="G75" s="981"/>
      <c r="H75" s="983"/>
      <c r="I75" s="921"/>
      <c r="J75" s="1033"/>
      <c r="K75" s="983"/>
      <c r="L75" s="934"/>
      <c r="M75" s="921"/>
      <c r="N75" s="921"/>
      <c r="O75" s="934"/>
      <c r="P75" s="934"/>
      <c r="Q75" s="934"/>
      <c r="R75" s="983"/>
    </row>
    <row r="76" spans="1:18" ht="15.75" thickBot="1">
      <c r="A76" s="1051"/>
      <c r="B76" s="1035" t="s">
        <v>3021</v>
      </c>
      <c r="C76" s="1045"/>
      <c r="D76" s="1035" t="s">
        <v>3022</v>
      </c>
      <c r="E76" s="1045"/>
      <c r="F76" s="1044" t="s">
        <v>3023</v>
      </c>
      <c r="G76" s="1045" t="s">
        <v>3024</v>
      </c>
      <c r="H76" s="1045" t="s">
        <v>2346</v>
      </c>
      <c r="I76" s="921"/>
      <c r="J76" s="1043" t="s">
        <v>2347</v>
      </c>
      <c r="K76" s="1043" t="s">
        <v>2348</v>
      </c>
      <c r="L76" s="1043" t="s">
        <v>2349</v>
      </c>
      <c r="M76" s="1035" t="s">
        <v>2350</v>
      </c>
      <c r="N76" s="1035"/>
      <c r="O76" s="1045"/>
      <c r="P76" s="1044" t="s">
        <v>2351</v>
      </c>
      <c r="Q76" s="1044" t="s">
        <v>2352</v>
      </c>
      <c r="R76" s="1044"/>
    </row>
    <row r="77" spans="1:18">
      <c r="A77" s="1033">
        <v>1</v>
      </c>
      <c r="B77" s="17" t="s">
        <v>4762</v>
      </c>
      <c r="C77" s="983"/>
      <c r="D77" s="17" t="s">
        <v>4757</v>
      </c>
      <c r="E77" s="981"/>
      <c r="F77" s="2991">
        <v>46</v>
      </c>
      <c r="G77" s="2992">
        <v>4.8</v>
      </c>
      <c r="H77" s="1304"/>
      <c r="I77" s="921"/>
      <c r="J77" s="1304">
        <v>17</v>
      </c>
      <c r="K77" s="1049">
        <v>6</v>
      </c>
      <c r="L77" s="1049"/>
      <c r="M77" s="921"/>
      <c r="N77" s="921"/>
      <c r="O77" s="981"/>
      <c r="P77" s="1290"/>
      <c r="Q77" s="1292"/>
      <c r="R77" s="1033">
        <v>1</v>
      </c>
    </row>
    <row r="78" spans="1:18">
      <c r="A78" s="1033">
        <v>2</v>
      </c>
      <c r="B78" s="17" t="s">
        <v>4763</v>
      </c>
      <c r="C78" s="983"/>
      <c r="D78" s="17" t="s">
        <v>4757</v>
      </c>
      <c r="E78" s="934"/>
      <c r="F78" s="2991">
        <v>34.5</v>
      </c>
      <c r="G78" s="2992">
        <v>12.5</v>
      </c>
      <c r="H78" s="1304"/>
      <c r="I78" s="921"/>
      <c r="J78" s="1304">
        <v>25</v>
      </c>
      <c r="K78" s="1049">
        <v>2</v>
      </c>
      <c r="L78" s="1049"/>
      <c r="M78" s="17" t="s">
        <v>4759</v>
      </c>
      <c r="N78" s="921"/>
      <c r="O78" s="934"/>
      <c r="P78" s="1290">
        <v>1</v>
      </c>
      <c r="Q78" s="1292"/>
      <c r="R78" s="1033">
        <v>2</v>
      </c>
    </row>
    <row r="79" spans="1:18">
      <c r="A79" s="1033">
        <v>3</v>
      </c>
      <c r="B79" s="17" t="s">
        <v>4931</v>
      </c>
      <c r="C79" s="983"/>
      <c r="D79" s="17" t="s">
        <v>4757</v>
      </c>
      <c r="E79" s="934"/>
      <c r="F79" s="2991">
        <v>46</v>
      </c>
      <c r="G79" s="2992">
        <v>34.5</v>
      </c>
      <c r="H79" s="1304"/>
      <c r="I79" s="921"/>
      <c r="J79" s="1304">
        <v>9</v>
      </c>
      <c r="K79" s="1049">
        <v>1</v>
      </c>
      <c r="L79" s="1049"/>
      <c r="M79" s="921"/>
      <c r="N79" s="921"/>
      <c r="O79" s="934"/>
      <c r="P79" s="1290"/>
      <c r="Q79" s="1292"/>
      <c r="R79" s="1033">
        <v>3</v>
      </c>
    </row>
    <row r="80" spans="1:18">
      <c r="A80" s="1033">
        <v>4</v>
      </c>
      <c r="B80" s="17" t="s">
        <v>4932</v>
      </c>
      <c r="C80" s="983"/>
      <c r="D80" s="17" t="s">
        <v>4757</v>
      </c>
      <c r="E80" s="934"/>
      <c r="F80" s="2991">
        <v>34.5</v>
      </c>
      <c r="G80" s="2992">
        <v>4.8</v>
      </c>
      <c r="H80" s="1304"/>
      <c r="I80" s="921"/>
      <c r="J80" s="1304">
        <v>8</v>
      </c>
      <c r="K80" s="1049">
        <v>3</v>
      </c>
      <c r="L80" s="1049"/>
      <c r="M80" s="17" t="s">
        <v>4759</v>
      </c>
      <c r="N80" s="921"/>
      <c r="O80" s="934"/>
      <c r="P80" s="1290">
        <v>1</v>
      </c>
      <c r="Q80" s="1292"/>
      <c r="R80" s="1033">
        <v>4</v>
      </c>
    </row>
    <row r="81" spans="1:18">
      <c r="A81" s="1033">
        <v>5</v>
      </c>
      <c r="B81" s="17" t="s">
        <v>4933</v>
      </c>
      <c r="C81" s="983"/>
      <c r="D81" s="17" t="s">
        <v>4758</v>
      </c>
      <c r="E81" s="934"/>
      <c r="F81" s="2991">
        <v>115</v>
      </c>
      <c r="G81" s="2992">
        <v>34.5</v>
      </c>
      <c r="H81" s="1304"/>
      <c r="I81" s="921"/>
      <c r="J81" s="1304">
        <v>112</v>
      </c>
      <c r="K81" s="1049">
        <v>2</v>
      </c>
      <c r="L81" s="1049"/>
      <c r="M81" s="17" t="s">
        <v>4760</v>
      </c>
      <c r="N81" s="921"/>
      <c r="O81" s="934"/>
      <c r="P81" s="1290">
        <v>1</v>
      </c>
      <c r="Q81" s="1292"/>
      <c r="R81" s="1033">
        <v>5</v>
      </c>
    </row>
    <row r="82" spans="1:18">
      <c r="A82" s="1047">
        <v>6</v>
      </c>
      <c r="B82" s="17" t="s">
        <v>4934</v>
      </c>
      <c r="C82" s="983"/>
      <c r="D82" s="17" t="s">
        <v>4757</v>
      </c>
      <c r="E82" s="983"/>
      <c r="F82" s="2991">
        <v>46</v>
      </c>
      <c r="G82" s="2992">
        <v>4.8</v>
      </c>
      <c r="H82" s="1304"/>
      <c r="I82" s="921"/>
      <c r="J82" s="1312">
        <v>7</v>
      </c>
      <c r="K82" s="1049">
        <v>1</v>
      </c>
      <c r="L82" s="1049"/>
      <c r="M82" s="921"/>
      <c r="N82" s="921"/>
      <c r="O82" s="983"/>
      <c r="P82" s="1290"/>
      <c r="Q82" s="1292"/>
      <c r="R82" s="1047">
        <v>6</v>
      </c>
    </row>
    <row r="83" spans="1:18">
      <c r="A83" s="1047">
        <v>7</v>
      </c>
      <c r="B83" s="17" t="s">
        <v>4935</v>
      </c>
      <c r="C83" s="983"/>
      <c r="D83" s="17" t="s">
        <v>4757</v>
      </c>
      <c r="E83" s="983"/>
      <c r="F83" s="1298">
        <v>46</v>
      </c>
      <c r="G83" s="1310">
        <v>4.8</v>
      </c>
      <c r="H83" s="1304"/>
      <c r="I83" s="921"/>
      <c r="J83" s="1312">
        <v>5</v>
      </c>
      <c r="K83" s="1049">
        <v>3</v>
      </c>
      <c r="L83" s="1049"/>
      <c r="M83" s="921"/>
      <c r="N83" s="921"/>
      <c r="O83" s="983"/>
      <c r="P83" s="1290"/>
      <c r="Q83" s="1292"/>
      <c r="R83" s="1047">
        <v>7</v>
      </c>
    </row>
    <row r="84" spans="1:18">
      <c r="A84" s="1047">
        <v>8</v>
      </c>
      <c r="B84" s="17" t="s">
        <v>4936</v>
      </c>
      <c r="C84" s="983"/>
      <c r="D84" s="17" t="s">
        <v>4757</v>
      </c>
      <c r="E84" s="983"/>
      <c r="F84" s="1298">
        <v>34.5</v>
      </c>
      <c r="G84" s="1310">
        <v>12.5</v>
      </c>
      <c r="H84" s="1304"/>
      <c r="I84" s="921"/>
      <c r="J84" s="1312">
        <v>35</v>
      </c>
      <c r="K84" s="1049">
        <v>4</v>
      </c>
      <c r="L84" s="1049"/>
      <c r="M84" s="921"/>
      <c r="N84" s="921"/>
      <c r="O84" s="983"/>
      <c r="P84" s="1290"/>
      <c r="Q84" s="1292"/>
      <c r="R84" s="1047">
        <v>8</v>
      </c>
    </row>
    <row r="85" spans="1:18">
      <c r="A85" s="1047">
        <v>9</v>
      </c>
      <c r="B85" s="17" t="s">
        <v>4937</v>
      </c>
      <c r="C85" s="983"/>
      <c r="D85" s="17" t="s">
        <v>4758</v>
      </c>
      <c r="E85" s="983"/>
      <c r="F85" s="1298">
        <v>115</v>
      </c>
      <c r="G85" s="1310">
        <v>46</v>
      </c>
      <c r="H85" s="1304"/>
      <c r="I85" s="921"/>
      <c r="J85" s="1312">
        <v>30</v>
      </c>
      <c r="K85" s="1049">
        <v>3</v>
      </c>
      <c r="L85" s="1049">
        <v>1</v>
      </c>
      <c r="M85" s="17" t="s">
        <v>4759</v>
      </c>
      <c r="N85" s="921"/>
      <c r="O85" s="983"/>
      <c r="P85" s="1290">
        <v>2</v>
      </c>
      <c r="Q85" s="1292"/>
      <c r="R85" s="1047">
        <v>9</v>
      </c>
    </row>
    <row r="86" spans="1:18">
      <c r="A86" s="1047">
        <v>10</v>
      </c>
      <c r="B86" s="17" t="s">
        <v>4937</v>
      </c>
      <c r="C86" s="983"/>
      <c r="D86" s="17" t="s">
        <v>4757</v>
      </c>
      <c r="E86" s="983"/>
      <c r="F86" s="1298">
        <v>115</v>
      </c>
      <c r="G86" s="1310">
        <v>34.5</v>
      </c>
      <c r="H86" s="1304"/>
      <c r="I86" s="921"/>
      <c r="J86" s="1312">
        <v>37</v>
      </c>
      <c r="K86" s="1049">
        <v>1</v>
      </c>
      <c r="L86" s="1049"/>
      <c r="M86" s="921"/>
      <c r="N86" s="921"/>
      <c r="O86" s="983"/>
      <c r="P86" s="1290"/>
      <c r="Q86" s="1292"/>
      <c r="R86" s="1047">
        <v>10</v>
      </c>
    </row>
    <row r="87" spans="1:18">
      <c r="A87" s="1047">
        <v>11</v>
      </c>
      <c r="B87" s="17" t="s">
        <v>4938</v>
      </c>
      <c r="C87" s="983"/>
      <c r="D87" s="17" t="s">
        <v>4757</v>
      </c>
      <c r="E87" s="983"/>
      <c r="F87" s="1298">
        <v>34.5</v>
      </c>
      <c r="G87" s="1310">
        <v>4.8</v>
      </c>
      <c r="H87" s="1304"/>
      <c r="I87" s="921"/>
      <c r="J87" s="1312">
        <v>6</v>
      </c>
      <c r="K87" s="1049">
        <v>3</v>
      </c>
      <c r="L87" s="1049"/>
      <c r="M87" s="17" t="s">
        <v>4759</v>
      </c>
      <c r="N87" s="921"/>
      <c r="O87" s="983"/>
      <c r="P87" s="1290">
        <v>1</v>
      </c>
      <c r="Q87" s="1292"/>
      <c r="R87" s="1047">
        <v>11</v>
      </c>
    </row>
    <row r="88" spans="1:18">
      <c r="A88" s="1047">
        <v>12</v>
      </c>
      <c r="B88" s="17" t="s">
        <v>4938</v>
      </c>
      <c r="C88" s="983"/>
      <c r="D88" s="17" t="s">
        <v>4757</v>
      </c>
      <c r="E88" s="983"/>
      <c r="F88" s="1298">
        <v>34.5</v>
      </c>
      <c r="G88" s="1310">
        <v>12.5</v>
      </c>
      <c r="H88" s="1304"/>
      <c r="I88" s="921"/>
      <c r="J88" s="1312">
        <v>11</v>
      </c>
      <c r="K88" s="1049">
        <v>1</v>
      </c>
      <c r="L88" s="1049"/>
      <c r="M88" s="921"/>
      <c r="N88" s="921"/>
      <c r="O88" s="983"/>
      <c r="P88" s="1290"/>
      <c r="Q88" s="1292"/>
      <c r="R88" s="1047">
        <v>12</v>
      </c>
    </row>
    <row r="89" spans="1:18">
      <c r="A89" s="1047">
        <v>13</v>
      </c>
      <c r="B89" s="17" t="s">
        <v>4939</v>
      </c>
      <c r="C89" s="983"/>
      <c r="D89" s="17" t="s">
        <v>4757</v>
      </c>
      <c r="E89" s="983"/>
      <c r="F89" s="1298">
        <v>34.5</v>
      </c>
      <c r="G89" s="1310">
        <v>4.8</v>
      </c>
      <c r="H89" s="1304"/>
      <c r="I89" s="921"/>
      <c r="J89" s="1312">
        <v>3</v>
      </c>
      <c r="K89" s="1049">
        <v>3</v>
      </c>
      <c r="L89" s="1049"/>
      <c r="M89" s="921"/>
      <c r="N89" s="921"/>
      <c r="O89" s="983"/>
      <c r="P89" s="1290"/>
      <c r="Q89" s="1292"/>
      <c r="R89" s="1047">
        <v>13</v>
      </c>
    </row>
    <row r="90" spans="1:18">
      <c r="A90" s="1047">
        <v>14</v>
      </c>
      <c r="B90" s="17" t="s">
        <v>4940</v>
      </c>
      <c r="C90" s="983"/>
      <c r="D90" s="17" t="s">
        <v>4757</v>
      </c>
      <c r="E90" s="983"/>
      <c r="F90" s="1298">
        <v>34.5</v>
      </c>
      <c r="G90" s="1310">
        <v>4.8</v>
      </c>
      <c r="H90" s="1304"/>
      <c r="I90" s="921"/>
      <c r="J90" s="1312">
        <v>7</v>
      </c>
      <c r="K90" s="1049">
        <v>1</v>
      </c>
      <c r="L90" s="1049"/>
      <c r="M90" s="921"/>
      <c r="N90" s="921"/>
      <c r="O90" s="983"/>
      <c r="P90" s="1290"/>
      <c r="Q90" s="1292"/>
      <c r="R90" s="1047">
        <v>14</v>
      </c>
    </row>
    <row r="91" spans="1:18">
      <c r="A91" s="1047">
        <v>15</v>
      </c>
      <c r="B91" s="17" t="s">
        <v>4940</v>
      </c>
      <c r="C91" s="983"/>
      <c r="D91" s="17" t="s">
        <v>4757</v>
      </c>
      <c r="E91" s="983"/>
      <c r="F91" s="1298">
        <v>34.5</v>
      </c>
      <c r="G91" s="1310">
        <v>12.5</v>
      </c>
      <c r="H91" s="1304"/>
      <c r="I91" s="921"/>
      <c r="J91" s="1312">
        <v>11</v>
      </c>
      <c r="K91" s="1049">
        <v>3</v>
      </c>
      <c r="L91" s="1049"/>
      <c r="M91" s="921"/>
      <c r="N91" s="921"/>
      <c r="O91" s="983"/>
      <c r="P91" s="1290"/>
      <c r="Q91" s="1292"/>
      <c r="R91" s="1047">
        <v>15</v>
      </c>
    </row>
    <row r="92" spans="1:18">
      <c r="A92" s="1047">
        <v>16</v>
      </c>
      <c r="B92" s="17" t="s">
        <v>4941</v>
      </c>
      <c r="C92" s="983"/>
      <c r="D92" s="17" t="s">
        <v>4757</v>
      </c>
      <c r="E92" s="983"/>
      <c r="F92" s="1298">
        <v>46</v>
      </c>
      <c r="G92" s="1310">
        <v>12.5</v>
      </c>
      <c r="H92" s="1304"/>
      <c r="I92" s="921"/>
      <c r="J92" s="1312">
        <v>11</v>
      </c>
      <c r="K92" s="1049">
        <v>1</v>
      </c>
      <c r="L92" s="1049"/>
      <c r="M92" s="921"/>
      <c r="N92" s="921"/>
      <c r="O92" s="983"/>
      <c r="P92" s="1290"/>
      <c r="Q92" s="1292"/>
      <c r="R92" s="1047">
        <v>16</v>
      </c>
    </row>
    <row r="93" spans="1:18">
      <c r="A93" s="1033">
        <v>17</v>
      </c>
      <c r="B93" s="17" t="s">
        <v>4942</v>
      </c>
      <c r="C93" s="983"/>
      <c r="D93" s="17" t="s">
        <v>4757</v>
      </c>
      <c r="E93" s="983"/>
      <c r="F93" s="1298">
        <v>46</v>
      </c>
      <c r="G93" s="1310">
        <v>6.6</v>
      </c>
      <c r="H93" s="1304"/>
      <c r="I93" s="921"/>
      <c r="J93" s="1304">
        <v>5</v>
      </c>
      <c r="K93" s="1049">
        <v>3</v>
      </c>
      <c r="L93" s="1049"/>
      <c r="M93" s="921"/>
      <c r="N93" s="921"/>
      <c r="O93" s="983"/>
      <c r="P93" s="1290"/>
      <c r="Q93" s="1292"/>
      <c r="R93" s="1033">
        <v>17</v>
      </c>
    </row>
    <row r="94" spans="1:18">
      <c r="A94" s="1033">
        <v>18</v>
      </c>
      <c r="B94" s="17" t="s">
        <v>4942</v>
      </c>
      <c r="C94" s="983"/>
      <c r="D94" s="17" t="s">
        <v>4757</v>
      </c>
      <c r="E94" s="983"/>
      <c r="F94" s="1298">
        <v>46</v>
      </c>
      <c r="G94" s="1310">
        <v>11</v>
      </c>
      <c r="H94" s="1304"/>
      <c r="I94" s="921"/>
      <c r="J94" s="1304">
        <v>3</v>
      </c>
      <c r="K94" s="1049">
        <v>1</v>
      </c>
      <c r="L94" s="1049"/>
      <c r="M94" s="921"/>
      <c r="N94" s="921"/>
      <c r="O94" s="983"/>
      <c r="P94" s="1290"/>
      <c r="Q94" s="1292"/>
      <c r="R94" s="1033">
        <v>18</v>
      </c>
    </row>
    <row r="95" spans="1:18">
      <c r="A95" s="1033">
        <v>19</v>
      </c>
      <c r="B95" s="17" t="s">
        <v>4943</v>
      </c>
      <c r="C95" s="983"/>
      <c r="D95" s="17" t="s">
        <v>4757</v>
      </c>
      <c r="E95" s="983"/>
      <c r="F95" s="1298">
        <v>34.5</v>
      </c>
      <c r="G95" s="1310">
        <v>12.5</v>
      </c>
      <c r="H95" s="1304"/>
      <c r="I95" s="921"/>
      <c r="J95" s="1304">
        <v>6</v>
      </c>
      <c r="K95" s="1049">
        <v>3</v>
      </c>
      <c r="L95" s="1049"/>
      <c r="M95" s="921"/>
      <c r="N95" s="921"/>
      <c r="O95" s="983"/>
      <c r="P95" s="1290"/>
      <c r="Q95" s="1292"/>
      <c r="R95" s="1033">
        <v>19</v>
      </c>
    </row>
    <row r="96" spans="1:18">
      <c r="A96" s="1033">
        <v>20</v>
      </c>
      <c r="B96" s="17" t="s">
        <v>4944</v>
      </c>
      <c r="C96" s="983"/>
      <c r="D96" s="17" t="s">
        <v>4757</v>
      </c>
      <c r="E96" s="983"/>
      <c r="F96" s="1298">
        <v>34.5</v>
      </c>
      <c r="G96" s="1310">
        <v>12.5</v>
      </c>
      <c r="H96" s="1304"/>
      <c r="I96" s="921"/>
      <c r="J96" s="1304">
        <v>9</v>
      </c>
      <c r="K96" s="1049">
        <v>3</v>
      </c>
      <c r="L96" s="1049"/>
      <c r="M96" s="921"/>
      <c r="N96" s="921"/>
      <c r="O96" s="983"/>
      <c r="P96" s="1290"/>
      <c r="Q96" s="1292"/>
      <c r="R96" s="1033">
        <v>20</v>
      </c>
    </row>
    <row r="97" spans="1:18">
      <c r="A97" s="1033">
        <v>21</v>
      </c>
      <c r="B97" s="17" t="s">
        <v>4945</v>
      </c>
      <c r="C97" s="983"/>
      <c r="D97" s="17" t="s">
        <v>4757</v>
      </c>
      <c r="E97" s="983"/>
      <c r="F97" s="1298">
        <v>34.5</v>
      </c>
      <c r="G97" s="1310">
        <v>4.8</v>
      </c>
      <c r="H97" s="1304"/>
      <c r="I97" s="921"/>
      <c r="J97" s="1304">
        <v>6</v>
      </c>
      <c r="K97" s="1049">
        <v>3</v>
      </c>
      <c r="L97" s="1049"/>
      <c r="M97" s="921"/>
      <c r="N97" s="921"/>
      <c r="O97" s="983"/>
      <c r="P97" s="1290"/>
      <c r="Q97" s="1292"/>
      <c r="R97" s="1033">
        <v>21</v>
      </c>
    </row>
    <row r="98" spans="1:18">
      <c r="A98" s="1033">
        <v>22</v>
      </c>
      <c r="B98" s="17" t="s">
        <v>4946</v>
      </c>
      <c r="C98" s="983"/>
      <c r="D98" s="17" t="s">
        <v>4757</v>
      </c>
      <c r="E98" s="983"/>
      <c r="F98" s="1298">
        <v>34.5</v>
      </c>
      <c r="G98" s="1310">
        <v>4.8</v>
      </c>
      <c r="H98" s="1304"/>
      <c r="I98" s="921"/>
      <c r="J98" s="1304">
        <v>3</v>
      </c>
      <c r="K98" s="1049">
        <v>3</v>
      </c>
      <c r="L98" s="1049"/>
      <c r="M98" s="921"/>
      <c r="N98" s="921"/>
      <c r="O98" s="983"/>
      <c r="P98" s="1290"/>
      <c r="Q98" s="1292"/>
      <c r="R98" s="1033">
        <v>22</v>
      </c>
    </row>
    <row r="99" spans="1:18">
      <c r="A99" s="1033">
        <v>23</v>
      </c>
      <c r="B99" s="17" t="s">
        <v>4947</v>
      </c>
      <c r="C99" s="983"/>
      <c r="D99" s="17" t="s">
        <v>4757</v>
      </c>
      <c r="E99" s="983"/>
      <c r="F99" s="1298">
        <v>34.5</v>
      </c>
      <c r="G99" s="1310">
        <v>4.8</v>
      </c>
      <c r="H99" s="1304"/>
      <c r="I99" s="921"/>
      <c r="J99" s="1304">
        <v>3</v>
      </c>
      <c r="K99" s="1049">
        <v>1</v>
      </c>
      <c r="L99" s="1049"/>
      <c r="M99" s="921"/>
      <c r="N99" s="921"/>
      <c r="O99" s="983"/>
      <c r="P99" s="1290"/>
      <c r="Q99" s="1292"/>
      <c r="R99" s="1033">
        <v>23</v>
      </c>
    </row>
    <row r="100" spans="1:18">
      <c r="A100" s="1033">
        <v>24</v>
      </c>
      <c r="B100" s="17" t="s">
        <v>4947</v>
      </c>
      <c r="C100" s="983"/>
      <c r="D100" s="17" t="s">
        <v>4758</v>
      </c>
      <c r="E100" s="983"/>
      <c r="F100" s="1298">
        <v>115</v>
      </c>
      <c r="G100" s="1310">
        <v>34.5</v>
      </c>
      <c r="H100" s="1304"/>
      <c r="I100" s="921"/>
      <c r="J100" s="1304">
        <v>23</v>
      </c>
      <c r="K100" s="1049">
        <v>1</v>
      </c>
      <c r="L100" s="1049"/>
      <c r="M100" s="921"/>
      <c r="N100" s="921"/>
      <c r="O100" s="983"/>
      <c r="P100" s="1290"/>
      <c r="Q100" s="1292"/>
      <c r="R100" s="1033">
        <v>24</v>
      </c>
    </row>
    <row r="101" spans="1:18">
      <c r="A101" s="1033">
        <v>25</v>
      </c>
      <c r="B101" s="17" t="s">
        <v>4948</v>
      </c>
      <c r="C101" s="983"/>
      <c r="D101" s="17" t="s">
        <v>4757</v>
      </c>
      <c r="E101" s="983"/>
      <c r="F101" s="1298">
        <v>34.5</v>
      </c>
      <c r="G101" s="1310">
        <v>4.8</v>
      </c>
      <c r="H101" s="1304"/>
      <c r="I101" s="921"/>
      <c r="J101" s="1304">
        <v>7</v>
      </c>
      <c r="K101" s="1049">
        <v>1</v>
      </c>
      <c r="L101" s="1049"/>
      <c r="M101" s="921"/>
      <c r="N101" s="921"/>
      <c r="O101" s="983"/>
      <c r="P101" s="1290"/>
      <c r="Q101" s="1292"/>
      <c r="R101" s="1033">
        <v>25</v>
      </c>
    </row>
    <row r="102" spans="1:18">
      <c r="A102" s="1033">
        <v>26</v>
      </c>
      <c r="B102" s="17" t="s">
        <v>4949</v>
      </c>
      <c r="C102" s="983"/>
      <c r="D102" s="17" t="s">
        <v>4757</v>
      </c>
      <c r="E102" s="983"/>
      <c r="F102" s="1298">
        <v>46</v>
      </c>
      <c r="G102" s="1310">
        <v>4.8</v>
      </c>
      <c r="H102" s="1304"/>
      <c r="I102" s="921"/>
      <c r="J102" s="1304">
        <v>9</v>
      </c>
      <c r="K102" s="1049">
        <v>1</v>
      </c>
      <c r="L102" s="1049"/>
      <c r="M102" s="17" t="s">
        <v>4759</v>
      </c>
      <c r="N102" s="921"/>
      <c r="O102" s="983"/>
      <c r="P102" s="1290">
        <v>2</v>
      </c>
      <c r="Q102" s="1292"/>
      <c r="R102" s="1033">
        <v>26</v>
      </c>
    </row>
    <row r="103" spans="1:18">
      <c r="A103" s="1033">
        <v>27</v>
      </c>
      <c r="B103" s="17" t="s">
        <v>4949</v>
      </c>
      <c r="C103" s="983"/>
      <c r="D103" s="17" t="s">
        <v>4757</v>
      </c>
      <c r="E103" s="983"/>
      <c r="F103" s="1298">
        <v>46</v>
      </c>
      <c r="G103" s="1310">
        <v>13.2</v>
      </c>
      <c r="H103" s="1304"/>
      <c r="I103" s="921"/>
      <c r="J103" s="1304">
        <v>11</v>
      </c>
      <c r="K103" s="1049">
        <v>1</v>
      </c>
      <c r="L103" s="1049"/>
      <c r="M103" s="921"/>
      <c r="N103" s="921"/>
      <c r="O103" s="983"/>
      <c r="P103" s="1290"/>
      <c r="Q103" s="1292"/>
      <c r="R103" s="1033">
        <v>27</v>
      </c>
    </row>
    <row r="104" spans="1:18">
      <c r="A104" s="1033">
        <v>28</v>
      </c>
      <c r="B104" s="17" t="s">
        <v>4950</v>
      </c>
      <c r="C104" s="983"/>
      <c r="D104" s="17" t="s">
        <v>4757</v>
      </c>
      <c r="E104" s="983"/>
      <c r="F104" s="1298">
        <v>46</v>
      </c>
      <c r="G104" s="1310">
        <v>13.2</v>
      </c>
      <c r="H104" s="1304"/>
      <c r="I104" s="921"/>
      <c r="J104" s="1304">
        <v>23</v>
      </c>
      <c r="K104" s="1049">
        <v>1</v>
      </c>
      <c r="L104" s="1049"/>
      <c r="M104" s="921"/>
      <c r="N104" s="921"/>
      <c r="O104" s="983"/>
      <c r="P104" s="1290"/>
      <c r="Q104" s="1292"/>
      <c r="R104" s="1033">
        <v>28</v>
      </c>
    </row>
    <row r="105" spans="1:18">
      <c r="A105" s="1033">
        <v>29</v>
      </c>
      <c r="B105" s="17" t="s">
        <v>4950</v>
      </c>
      <c r="C105" s="983"/>
      <c r="D105" s="17" t="s">
        <v>4758</v>
      </c>
      <c r="E105" s="983"/>
      <c r="F105" s="1298">
        <v>115</v>
      </c>
      <c r="G105" s="1310">
        <v>46</v>
      </c>
      <c r="H105" s="1304"/>
      <c r="I105" s="921"/>
      <c r="J105" s="1304">
        <v>56</v>
      </c>
      <c r="K105" s="1049">
        <v>1</v>
      </c>
      <c r="L105" s="1049"/>
      <c r="M105" s="921"/>
      <c r="N105" s="921"/>
      <c r="O105" s="983"/>
      <c r="P105" s="1290"/>
      <c r="Q105" s="1292"/>
      <c r="R105" s="1033">
        <v>29</v>
      </c>
    </row>
    <row r="106" spans="1:18">
      <c r="A106" s="1033">
        <v>30</v>
      </c>
      <c r="B106" s="17" t="s">
        <v>4951</v>
      </c>
      <c r="C106" s="983"/>
      <c r="D106" s="17" t="s">
        <v>4757</v>
      </c>
      <c r="E106" s="983"/>
      <c r="F106" s="1298">
        <v>115</v>
      </c>
      <c r="G106" s="1310">
        <v>12.5</v>
      </c>
      <c r="H106" s="1304"/>
      <c r="I106" s="921"/>
      <c r="J106" s="1304">
        <v>14</v>
      </c>
      <c r="K106" s="1049">
        <v>3</v>
      </c>
      <c r="L106" s="1049">
        <v>1</v>
      </c>
      <c r="M106" s="17" t="s">
        <v>4759</v>
      </c>
      <c r="N106" s="921"/>
      <c r="O106" s="983"/>
      <c r="P106" s="1290">
        <v>1</v>
      </c>
      <c r="Q106" s="1292"/>
      <c r="R106" s="1033">
        <v>30</v>
      </c>
    </row>
    <row r="107" spans="1:18">
      <c r="A107" s="1033">
        <v>31</v>
      </c>
      <c r="B107" s="17" t="s">
        <v>4952</v>
      </c>
      <c r="C107" s="983"/>
      <c r="D107" s="17" t="s">
        <v>4758</v>
      </c>
      <c r="E107" s="983"/>
      <c r="F107" s="1298">
        <v>115</v>
      </c>
      <c r="G107" s="1310">
        <v>34.5</v>
      </c>
      <c r="H107" s="1304"/>
      <c r="I107" s="921"/>
      <c r="J107" s="1304">
        <v>50</v>
      </c>
      <c r="K107" s="1049">
        <v>3</v>
      </c>
      <c r="L107" s="1049">
        <v>1</v>
      </c>
      <c r="M107" s="17" t="s">
        <v>4760</v>
      </c>
      <c r="N107" s="921"/>
      <c r="O107" s="983"/>
      <c r="P107" s="1290">
        <v>1</v>
      </c>
      <c r="Q107" s="1292"/>
      <c r="R107" s="1033">
        <v>31</v>
      </c>
    </row>
    <row r="108" spans="1:18">
      <c r="A108" s="1033">
        <v>32</v>
      </c>
      <c r="B108" s="17" t="s">
        <v>4953</v>
      </c>
      <c r="C108" s="983"/>
      <c r="D108" s="17" t="s">
        <v>4757</v>
      </c>
      <c r="E108" s="983"/>
      <c r="F108" s="1298">
        <v>34.5</v>
      </c>
      <c r="G108" s="1310">
        <v>4.8</v>
      </c>
      <c r="H108" s="1304"/>
      <c r="I108" s="921"/>
      <c r="J108" s="1304">
        <v>3</v>
      </c>
      <c r="K108" s="1049">
        <v>1</v>
      </c>
      <c r="L108" s="1049"/>
      <c r="M108" s="921"/>
      <c r="N108" s="921"/>
      <c r="O108" s="983"/>
      <c r="P108" s="1290"/>
      <c r="Q108" s="1292"/>
      <c r="R108" s="1033">
        <v>32</v>
      </c>
    </row>
    <row r="109" spans="1:18">
      <c r="A109" s="1033">
        <v>33</v>
      </c>
      <c r="B109" s="17" t="s">
        <v>4954</v>
      </c>
      <c r="C109" s="983"/>
      <c r="D109" s="17" t="s">
        <v>4757</v>
      </c>
      <c r="E109" s="983"/>
      <c r="F109" s="1298">
        <v>34.5</v>
      </c>
      <c r="G109" s="1310">
        <v>12.5</v>
      </c>
      <c r="H109" s="1304"/>
      <c r="I109" s="921"/>
      <c r="J109" s="1304">
        <v>35</v>
      </c>
      <c r="K109" s="1049">
        <v>2</v>
      </c>
      <c r="L109" s="1049"/>
      <c r="M109" s="17" t="s">
        <v>4759</v>
      </c>
      <c r="N109" s="921"/>
      <c r="O109" s="983"/>
      <c r="P109" s="1290">
        <v>2</v>
      </c>
      <c r="Q109" s="1292"/>
      <c r="R109" s="1033">
        <v>33</v>
      </c>
    </row>
    <row r="110" spans="1:18">
      <c r="A110" s="1033">
        <v>34</v>
      </c>
      <c r="B110" s="17" t="s">
        <v>4955</v>
      </c>
      <c r="C110" s="983"/>
      <c r="D110" s="17" t="s">
        <v>4757</v>
      </c>
      <c r="E110" s="983"/>
      <c r="F110" s="1298">
        <v>34.5</v>
      </c>
      <c r="G110" s="1310">
        <v>8.32</v>
      </c>
      <c r="H110" s="1304"/>
      <c r="I110" s="921"/>
      <c r="J110" s="1304">
        <v>2</v>
      </c>
      <c r="K110" s="1049">
        <v>3</v>
      </c>
      <c r="L110" s="1049"/>
      <c r="M110" s="921"/>
      <c r="N110" s="921"/>
      <c r="O110" s="983"/>
      <c r="P110" s="1290"/>
      <c r="Q110" s="1292"/>
      <c r="R110" s="1033">
        <v>34</v>
      </c>
    </row>
    <row r="111" spans="1:18">
      <c r="A111" s="1033">
        <v>35</v>
      </c>
      <c r="B111" s="17" t="s">
        <v>4956</v>
      </c>
      <c r="C111" s="983"/>
      <c r="D111" s="17" t="s">
        <v>4757</v>
      </c>
      <c r="E111" s="983"/>
      <c r="F111" s="1298">
        <v>34.5</v>
      </c>
      <c r="G111" s="1310">
        <v>12.5</v>
      </c>
      <c r="H111" s="1304"/>
      <c r="I111" s="921"/>
      <c r="J111" s="1304">
        <v>33</v>
      </c>
      <c r="K111" s="1049">
        <v>2</v>
      </c>
      <c r="L111" s="1049"/>
      <c r="M111" s="921"/>
      <c r="N111" s="921"/>
      <c r="O111" s="983"/>
      <c r="P111" s="1290"/>
      <c r="Q111" s="1292"/>
      <c r="R111" s="1033">
        <v>35</v>
      </c>
    </row>
    <row r="112" spans="1:18">
      <c r="A112" s="1033">
        <v>36</v>
      </c>
      <c r="B112" s="17" t="s">
        <v>4957</v>
      </c>
      <c r="C112" s="983"/>
      <c r="D112" s="17" t="s">
        <v>4757</v>
      </c>
      <c r="E112" s="983"/>
      <c r="F112" s="353">
        <v>34.5</v>
      </c>
      <c r="G112" s="1310">
        <v>4.8</v>
      </c>
      <c r="H112" s="1304"/>
      <c r="I112" s="921"/>
      <c r="J112" s="1304">
        <v>3</v>
      </c>
      <c r="K112" s="1049">
        <v>3</v>
      </c>
      <c r="L112" s="1049"/>
      <c r="M112" s="921"/>
      <c r="N112" s="921"/>
      <c r="O112" s="983"/>
      <c r="P112" s="1290"/>
      <c r="Q112" s="1292"/>
      <c r="R112" s="1033">
        <v>37</v>
      </c>
    </row>
    <row r="113" spans="1:18">
      <c r="A113" s="1033">
        <v>37</v>
      </c>
      <c r="B113" s="17" t="s">
        <v>4958</v>
      </c>
      <c r="C113" s="983"/>
      <c r="D113" s="17" t="s">
        <v>4757</v>
      </c>
      <c r="E113" s="983"/>
      <c r="F113" s="1298">
        <v>115</v>
      </c>
      <c r="G113" s="1310">
        <v>34.5</v>
      </c>
      <c r="H113" s="1304"/>
      <c r="I113" s="921"/>
      <c r="J113" s="1304">
        <v>38</v>
      </c>
      <c r="K113" s="1049">
        <v>1</v>
      </c>
      <c r="L113" s="1049"/>
      <c r="M113" s="921"/>
      <c r="N113" s="921"/>
      <c r="O113" s="983"/>
      <c r="P113" s="1290"/>
      <c r="Q113" s="1292"/>
      <c r="R113" s="1033">
        <v>38</v>
      </c>
    </row>
    <row r="114" spans="1:18">
      <c r="A114" s="1033">
        <v>38</v>
      </c>
      <c r="B114" s="17" t="s">
        <v>4959</v>
      </c>
      <c r="C114" s="983"/>
      <c r="D114" s="17" t="s">
        <v>4757</v>
      </c>
      <c r="E114" s="983"/>
      <c r="F114" s="1298">
        <v>34.5</v>
      </c>
      <c r="G114" s="1310">
        <v>4.8</v>
      </c>
      <c r="H114" s="1304"/>
      <c r="I114" s="921"/>
      <c r="J114" s="1304">
        <v>5</v>
      </c>
      <c r="K114" s="1049">
        <v>3</v>
      </c>
      <c r="L114" s="1049"/>
      <c r="M114" s="921"/>
      <c r="N114" s="921"/>
      <c r="O114" s="983"/>
      <c r="P114" s="1290"/>
      <c r="Q114" s="1292"/>
      <c r="R114" s="1033">
        <v>39</v>
      </c>
    </row>
    <row r="115" spans="1:18">
      <c r="A115" s="1033">
        <v>39</v>
      </c>
      <c r="B115" s="17" t="s">
        <v>4960</v>
      </c>
      <c r="C115" s="983"/>
      <c r="D115" s="17" t="s">
        <v>4757</v>
      </c>
      <c r="E115" s="983"/>
      <c r="F115" s="1298">
        <v>115</v>
      </c>
      <c r="G115" s="1310">
        <v>12.5</v>
      </c>
      <c r="H115" s="1304"/>
      <c r="I115" s="921"/>
      <c r="J115" s="1304">
        <v>11</v>
      </c>
      <c r="K115" s="1049">
        <v>1</v>
      </c>
      <c r="L115" s="1049"/>
      <c r="M115" s="921"/>
      <c r="N115" s="921"/>
      <c r="O115" s="983"/>
      <c r="P115" s="1290"/>
      <c r="Q115" s="1292"/>
      <c r="R115" s="1033">
        <v>40</v>
      </c>
    </row>
    <row r="116" spans="1:18">
      <c r="A116" s="1033">
        <v>40</v>
      </c>
      <c r="B116" s="17" t="s">
        <v>4961</v>
      </c>
      <c r="C116" s="983"/>
      <c r="D116" s="17" t="s">
        <v>4757</v>
      </c>
      <c r="E116" s="983"/>
      <c r="F116" s="1298">
        <v>34.5</v>
      </c>
      <c r="G116" s="1310">
        <v>4.8</v>
      </c>
      <c r="H116" s="1304"/>
      <c r="I116" s="921"/>
      <c r="J116" s="1304">
        <v>11</v>
      </c>
      <c r="K116" s="1049">
        <v>1</v>
      </c>
      <c r="L116" s="1049"/>
      <c r="M116" s="921"/>
      <c r="N116" s="921"/>
      <c r="O116" s="983"/>
      <c r="P116" s="1290"/>
      <c r="Q116" s="1292"/>
      <c r="R116" s="1033">
        <v>41</v>
      </c>
    </row>
    <row r="117" spans="1:18">
      <c r="A117" s="1033">
        <v>41</v>
      </c>
      <c r="B117" s="17" t="s">
        <v>4962</v>
      </c>
      <c r="C117" s="983"/>
      <c r="D117" s="17" t="s">
        <v>4757</v>
      </c>
      <c r="E117" s="983"/>
      <c r="F117" s="1298">
        <v>34.5</v>
      </c>
      <c r="G117" s="1310">
        <v>4.8</v>
      </c>
      <c r="H117" s="1304"/>
      <c r="I117" s="921"/>
      <c r="J117" s="1304">
        <v>6</v>
      </c>
      <c r="K117" s="1049">
        <v>3</v>
      </c>
      <c r="L117" s="1049"/>
      <c r="M117" s="921"/>
      <c r="N117" s="921"/>
      <c r="O117" s="983"/>
      <c r="P117" s="1290"/>
      <c r="Q117" s="1292"/>
      <c r="R117" s="1033">
        <v>42</v>
      </c>
    </row>
    <row r="118" spans="1:18">
      <c r="A118" s="1033">
        <v>42</v>
      </c>
      <c r="B118" s="17" t="s">
        <v>4963</v>
      </c>
      <c r="C118" s="983"/>
      <c r="D118" s="17" t="s">
        <v>4757</v>
      </c>
      <c r="E118" s="983"/>
      <c r="F118" s="1298">
        <v>34.5</v>
      </c>
      <c r="G118" s="1310">
        <v>12.5</v>
      </c>
      <c r="H118" s="1304"/>
      <c r="I118" s="921"/>
      <c r="J118" s="1304">
        <v>14</v>
      </c>
      <c r="K118" s="1049">
        <v>1</v>
      </c>
      <c r="L118" s="1049"/>
      <c r="M118" s="921"/>
      <c r="N118" s="921"/>
      <c r="O118" s="983"/>
      <c r="P118" s="1290"/>
      <c r="Q118" s="1292"/>
      <c r="R118" s="1033">
        <v>43</v>
      </c>
    </row>
    <row r="119" spans="1:18">
      <c r="A119" s="1033">
        <v>43</v>
      </c>
      <c r="B119" s="17" t="s">
        <v>4964</v>
      </c>
      <c r="C119" s="983"/>
      <c r="D119" s="17" t="s">
        <v>4757</v>
      </c>
      <c r="E119" s="983"/>
      <c r="F119" s="1298">
        <v>34.5</v>
      </c>
      <c r="G119" s="1310">
        <v>4.8</v>
      </c>
      <c r="H119" s="1304"/>
      <c r="I119" s="921"/>
      <c r="J119" s="1304">
        <v>3</v>
      </c>
      <c r="K119" s="1049">
        <v>3</v>
      </c>
      <c r="L119" s="1049"/>
      <c r="M119" s="921"/>
      <c r="N119" s="921"/>
      <c r="O119" s="983"/>
      <c r="P119" s="1290"/>
      <c r="Q119" s="1292"/>
      <c r="R119" s="1033">
        <v>44</v>
      </c>
    </row>
    <row r="120" spans="1:18">
      <c r="A120" s="1033">
        <v>44</v>
      </c>
      <c r="B120" s="17" t="s">
        <v>4965</v>
      </c>
      <c r="C120" s="983"/>
      <c r="D120" s="17" t="s">
        <v>4757</v>
      </c>
      <c r="E120" s="983"/>
      <c r="F120" s="1298">
        <v>34.5</v>
      </c>
      <c r="G120" s="1310">
        <v>4.8</v>
      </c>
      <c r="H120" s="1304"/>
      <c r="I120" s="921"/>
      <c r="J120" s="1304">
        <v>21</v>
      </c>
      <c r="K120" s="1049">
        <v>6</v>
      </c>
      <c r="L120" s="1049"/>
      <c r="M120" s="921"/>
      <c r="N120" s="921"/>
      <c r="O120" s="983"/>
      <c r="P120" s="1290"/>
      <c r="Q120" s="1292"/>
      <c r="R120" s="1033">
        <v>45</v>
      </c>
    </row>
    <row r="121" spans="1:18">
      <c r="A121" s="1033">
        <v>45</v>
      </c>
      <c r="B121" s="17" t="s">
        <v>4965</v>
      </c>
      <c r="C121" s="983"/>
      <c r="D121" s="17" t="s">
        <v>4757</v>
      </c>
      <c r="E121" s="983"/>
      <c r="F121" s="1298">
        <v>34.5</v>
      </c>
      <c r="G121" s="1310">
        <v>12.5</v>
      </c>
      <c r="H121" s="1304"/>
      <c r="I121" s="921"/>
      <c r="J121" s="1304">
        <v>75</v>
      </c>
      <c r="K121" s="1049">
        <v>2</v>
      </c>
      <c r="L121" s="1049"/>
      <c r="M121" s="921"/>
      <c r="N121" s="921"/>
      <c r="O121" s="983"/>
      <c r="P121" s="1290"/>
      <c r="Q121" s="1292"/>
      <c r="R121" s="1033">
        <v>46</v>
      </c>
    </row>
    <row r="122" spans="1:18">
      <c r="A122" s="1033">
        <v>46</v>
      </c>
      <c r="B122" s="17" t="s">
        <v>4966</v>
      </c>
      <c r="C122" s="983"/>
      <c r="D122" s="17" t="s">
        <v>4758</v>
      </c>
      <c r="E122" s="983"/>
      <c r="F122" s="1298">
        <v>345</v>
      </c>
      <c r="G122" s="1310">
        <v>115</v>
      </c>
      <c r="H122" s="1304"/>
      <c r="I122" s="921"/>
      <c r="J122" s="1304">
        <v>448</v>
      </c>
      <c r="K122" s="1049">
        <v>2</v>
      </c>
      <c r="L122" s="1049"/>
      <c r="M122" s="921"/>
      <c r="N122" s="921"/>
      <c r="O122" s="983"/>
      <c r="P122" s="1290"/>
      <c r="Q122" s="1292"/>
      <c r="R122" s="1033">
        <v>47</v>
      </c>
    </row>
    <row r="123" spans="1:18">
      <c r="A123" s="1033">
        <v>47</v>
      </c>
      <c r="B123" s="17" t="s">
        <v>4967</v>
      </c>
      <c r="C123" s="983"/>
      <c r="D123" s="17" t="s">
        <v>4757</v>
      </c>
      <c r="E123" s="983"/>
      <c r="F123" s="1298">
        <v>46</v>
      </c>
      <c r="G123" s="1310">
        <v>12.5</v>
      </c>
      <c r="H123" s="1304"/>
      <c r="I123" s="921"/>
      <c r="J123" s="1304">
        <v>3</v>
      </c>
      <c r="K123" s="1049">
        <v>3</v>
      </c>
      <c r="L123" s="1049"/>
      <c r="M123" s="17"/>
      <c r="N123" s="921"/>
      <c r="O123" s="983"/>
      <c r="P123" s="1290">
        <v>1</v>
      </c>
      <c r="Q123" s="1292"/>
      <c r="R123" s="1033">
        <v>48</v>
      </c>
    </row>
    <row r="124" spans="1:18">
      <c r="A124" s="1033">
        <v>48</v>
      </c>
      <c r="B124" s="17" t="s">
        <v>4968</v>
      </c>
      <c r="C124" s="983"/>
      <c r="D124" s="17" t="s">
        <v>4757</v>
      </c>
      <c r="E124" s="983"/>
      <c r="F124" s="1298">
        <v>34.5</v>
      </c>
      <c r="G124" s="1310">
        <v>4.8</v>
      </c>
      <c r="H124" s="1304"/>
      <c r="I124" s="921"/>
      <c r="J124" s="1304">
        <v>11</v>
      </c>
      <c r="K124" s="1049">
        <v>1</v>
      </c>
      <c r="L124" s="2993"/>
      <c r="M124" s="17"/>
      <c r="N124" s="921"/>
      <c r="O124" s="983"/>
      <c r="P124" s="1290"/>
      <c r="Q124" s="1292"/>
      <c r="R124" s="1033">
        <v>49</v>
      </c>
    </row>
    <row r="125" spans="1:18">
      <c r="A125" s="1033">
        <v>49</v>
      </c>
      <c r="B125" s="17" t="s">
        <v>4969</v>
      </c>
      <c r="C125" s="983"/>
      <c r="D125" s="17" t="s">
        <v>4758</v>
      </c>
      <c r="E125" s="983"/>
      <c r="F125" s="1298">
        <v>115</v>
      </c>
      <c r="G125" s="1310">
        <v>34.5</v>
      </c>
      <c r="H125" s="1304"/>
      <c r="I125" s="921"/>
      <c r="J125" s="1304">
        <v>34</v>
      </c>
      <c r="K125" s="1049">
        <v>1</v>
      </c>
      <c r="L125" s="1049"/>
      <c r="M125" s="921"/>
      <c r="N125" s="921"/>
      <c r="O125" s="983"/>
      <c r="P125" s="1290"/>
      <c r="Q125" s="1292"/>
      <c r="R125" s="1033">
        <v>50</v>
      </c>
    </row>
    <row r="126" spans="1:18">
      <c r="A126" s="1033">
        <v>50</v>
      </c>
      <c r="B126" s="17" t="s">
        <v>4969</v>
      </c>
      <c r="C126" s="983"/>
      <c r="D126" s="17" t="s">
        <v>4757</v>
      </c>
      <c r="E126" s="983"/>
      <c r="F126" s="1298">
        <v>115</v>
      </c>
      <c r="G126" s="1310">
        <v>34.5</v>
      </c>
      <c r="H126" s="1304"/>
      <c r="I126" s="921"/>
      <c r="J126" s="1304"/>
      <c r="K126" s="1049"/>
      <c r="L126" s="1049"/>
      <c r="M126" s="921"/>
      <c r="N126" s="921"/>
      <c r="O126" s="983"/>
      <c r="P126" s="1290"/>
      <c r="Q126" s="1292"/>
      <c r="R126" s="1033">
        <v>51</v>
      </c>
    </row>
    <row r="127" spans="1:18">
      <c r="A127" s="1033">
        <v>51</v>
      </c>
      <c r="B127" s="17" t="s">
        <v>4970</v>
      </c>
      <c r="C127" s="983"/>
      <c r="D127" s="17" t="s">
        <v>4758</v>
      </c>
      <c r="E127" s="983"/>
      <c r="F127" s="1298">
        <v>115</v>
      </c>
      <c r="G127" s="1310">
        <v>34.5</v>
      </c>
      <c r="H127" s="1304"/>
      <c r="I127" s="921"/>
      <c r="J127" s="1304">
        <v>112</v>
      </c>
      <c r="K127" s="1049">
        <v>2</v>
      </c>
      <c r="L127" s="1049"/>
      <c r="M127" s="17" t="s">
        <v>4760</v>
      </c>
      <c r="N127" s="921"/>
      <c r="O127" s="983"/>
      <c r="P127" s="1290">
        <v>1</v>
      </c>
      <c r="Q127" s="1292"/>
      <c r="R127" s="1033">
        <v>52</v>
      </c>
    </row>
    <row r="128" spans="1:18">
      <c r="A128" s="1033">
        <v>52</v>
      </c>
      <c r="B128" s="17" t="s">
        <v>4971</v>
      </c>
      <c r="C128" s="983"/>
      <c r="D128" s="17" t="s">
        <v>4757</v>
      </c>
      <c r="E128" s="983"/>
      <c r="F128" s="1298">
        <v>36.200000000000003</v>
      </c>
      <c r="G128" s="1310">
        <v>4.8</v>
      </c>
      <c r="H128" s="1304"/>
      <c r="I128" s="921"/>
      <c r="J128" s="1304">
        <v>25</v>
      </c>
      <c r="K128" s="1049">
        <v>3</v>
      </c>
      <c r="L128" s="1049"/>
      <c r="M128" s="921"/>
      <c r="N128" s="921"/>
      <c r="O128" s="983"/>
      <c r="P128" s="1290"/>
      <c r="Q128" s="1292"/>
      <c r="R128" s="1033">
        <v>53</v>
      </c>
    </row>
    <row r="129" spans="1:18">
      <c r="A129" s="1033">
        <v>53</v>
      </c>
      <c r="B129" s="17" t="s">
        <v>4972</v>
      </c>
      <c r="C129" s="983"/>
      <c r="D129" s="17" t="s">
        <v>4758</v>
      </c>
      <c r="E129" s="983"/>
      <c r="F129" s="1298">
        <v>115</v>
      </c>
      <c r="G129" s="1310">
        <v>34.5</v>
      </c>
      <c r="H129" s="1304"/>
      <c r="I129" s="921"/>
      <c r="J129" s="1304">
        <v>23</v>
      </c>
      <c r="K129" s="1049">
        <v>1</v>
      </c>
      <c r="L129" s="1049"/>
      <c r="M129" s="921"/>
      <c r="N129" s="921"/>
      <c r="O129" s="983"/>
      <c r="P129" s="1290"/>
      <c r="Q129" s="1292"/>
      <c r="R129" s="1033">
        <v>54</v>
      </c>
    </row>
    <row r="130" spans="1:18">
      <c r="A130" s="1033">
        <v>54</v>
      </c>
      <c r="B130" s="17" t="s">
        <v>4973</v>
      </c>
      <c r="C130" s="983"/>
      <c r="D130" s="17" t="s">
        <v>4757</v>
      </c>
      <c r="E130" s="983"/>
      <c r="F130" s="1298">
        <v>46</v>
      </c>
      <c r="G130" s="1310">
        <v>4.16</v>
      </c>
      <c r="H130" s="1304"/>
      <c r="I130" s="921"/>
      <c r="J130" s="1304">
        <v>3</v>
      </c>
      <c r="K130" s="1049">
        <v>3</v>
      </c>
      <c r="L130" s="1049">
        <v>2</v>
      </c>
      <c r="M130" s="17" t="s">
        <v>4976</v>
      </c>
      <c r="N130" s="921"/>
      <c r="O130" s="983"/>
      <c r="P130" s="1290">
        <v>1</v>
      </c>
      <c r="Q130" s="1292"/>
      <c r="R130" s="1033">
        <v>55</v>
      </c>
    </row>
    <row r="131" spans="1:18">
      <c r="A131" s="1033">
        <v>55</v>
      </c>
      <c r="B131" s="17" t="s">
        <v>4973</v>
      </c>
      <c r="C131" s="983"/>
      <c r="D131" s="17" t="s">
        <v>4757</v>
      </c>
      <c r="E131" s="983"/>
      <c r="F131" s="1298">
        <v>46</v>
      </c>
      <c r="G131" s="1310">
        <v>4.8</v>
      </c>
      <c r="H131" s="1304"/>
      <c r="I131" s="921"/>
      <c r="J131" s="1304">
        <v>3</v>
      </c>
      <c r="K131" s="1049">
        <v>3</v>
      </c>
      <c r="L131" s="1049"/>
      <c r="M131" s="17" t="s">
        <v>4760</v>
      </c>
      <c r="N131" s="921"/>
      <c r="O131" s="983"/>
      <c r="P131" s="1290"/>
      <c r="Q131" s="1292"/>
      <c r="R131" s="1033">
        <v>56</v>
      </c>
    </row>
    <row r="132" spans="1:18">
      <c r="A132" s="1033">
        <v>56</v>
      </c>
      <c r="B132" s="17" t="s">
        <v>4973</v>
      </c>
      <c r="C132" s="983"/>
      <c r="D132" s="17" t="s">
        <v>4758</v>
      </c>
      <c r="E132" s="983"/>
      <c r="F132" s="1298">
        <v>115</v>
      </c>
      <c r="G132" s="1310">
        <v>46</v>
      </c>
      <c r="H132" s="1304"/>
      <c r="I132" s="921"/>
      <c r="J132" s="1304">
        <v>78</v>
      </c>
      <c r="K132" s="1049">
        <v>4</v>
      </c>
      <c r="L132" s="1049">
        <v>1</v>
      </c>
      <c r="M132" s="921"/>
      <c r="N132" s="921"/>
      <c r="O132" s="983"/>
      <c r="P132" s="1290"/>
      <c r="Q132" s="1292"/>
      <c r="R132" s="1033">
        <v>57</v>
      </c>
    </row>
    <row r="133" spans="1:18">
      <c r="A133" s="1033">
        <v>57</v>
      </c>
      <c r="B133" s="17" t="s">
        <v>4974</v>
      </c>
      <c r="C133" s="983"/>
      <c r="D133" s="17" t="s">
        <v>4757</v>
      </c>
      <c r="E133" s="983"/>
      <c r="F133" s="1298">
        <v>34.5</v>
      </c>
      <c r="G133" s="1310">
        <v>12.5</v>
      </c>
      <c r="H133" s="1304"/>
      <c r="I133" s="921"/>
      <c r="J133" s="1304">
        <v>40</v>
      </c>
      <c r="K133" s="1049">
        <v>2</v>
      </c>
      <c r="L133" s="1049"/>
      <c r="M133" s="921"/>
      <c r="N133" s="921"/>
      <c r="O133" s="983"/>
      <c r="P133" s="1290"/>
      <c r="Q133" s="1292"/>
      <c r="R133" s="1033">
        <v>58</v>
      </c>
    </row>
    <row r="134" spans="1:18" ht="15.75" thickBot="1">
      <c r="A134" s="1033">
        <v>58</v>
      </c>
      <c r="B134" s="112" t="s">
        <v>4975</v>
      </c>
      <c r="C134" s="1000"/>
      <c r="D134" s="112" t="s">
        <v>4757</v>
      </c>
      <c r="E134" s="1000"/>
      <c r="F134" s="1299">
        <v>115</v>
      </c>
      <c r="G134" s="1311">
        <v>4.8</v>
      </c>
      <c r="H134" s="1305"/>
      <c r="I134" s="921"/>
      <c r="J134" s="1305">
        <v>38</v>
      </c>
      <c r="K134" s="1084">
        <v>1</v>
      </c>
      <c r="L134" s="1084"/>
      <c r="M134" s="973"/>
      <c r="N134" s="973"/>
      <c r="O134" s="1000"/>
      <c r="P134" s="1291"/>
      <c r="Q134" s="1293"/>
      <c r="R134" s="1051">
        <v>59</v>
      </c>
    </row>
    <row r="136" spans="1:18">
      <c r="A136" s="922" t="s">
        <v>3222</v>
      </c>
      <c r="B136" s="922"/>
      <c r="C136" s="922"/>
      <c r="D136" s="922"/>
      <c r="E136" s="922"/>
      <c r="F136" s="922"/>
      <c r="G136" s="922"/>
      <c r="H136" s="922"/>
      <c r="I136" s="921"/>
      <c r="J136" s="922" t="s">
        <v>3223</v>
      </c>
      <c r="K136" s="922"/>
      <c r="L136" s="922"/>
      <c r="M136" s="922"/>
      <c r="N136" s="922"/>
      <c r="O136" s="922"/>
      <c r="P136" s="922"/>
      <c r="Q136" s="922"/>
      <c r="R136" s="922"/>
    </row>
    <row r="139" spans="1:18" ht="16.5" thickBot="1">
      <c r="A139" s="989" t="str">
        <f>'Data Sheet'!$C$25</f>
        <v xml:space="preserve">New York State Electric &amp; Gas Corporation </v>
      </c>
      <c r="B139" s="973"/>
      <c r="C139" s="973"/>
      <c r="D139" s="973"/>
      <c r="E139" s="973"/>
      <c r="F139" s="1052" t="str">
        <f>'Data Sheet'!$C$40</f>
        <v xml:space="preserve"> </v>
      </c>
      <c r="G139" s="973" t="str">
        <f>'Data Sheet'!$C$38</f>
        <v>12/31/2017</v>
      </c>
      <c r="H139" s="1035"/>
      <c r="I139" s="921"/>
      <c r="J139" s="989" t="str">
        <f>'Data Sheet'!$C$25</f>
        <v xml:space="preserve">New York State Electric &amp; Gas Corporation </v>
      </c>
      <c r="K139" s="973"/>
      <c r="L139" s="973"/>
      <c r="M139" s="973"/>
      <c r="N139" s="973"/>
      <c r="O139" s="973"/>
      <c r="P139" s="1052" t="str">
        <f>'Data Sheet'!$C$40</f>
        <v xml:space="preserve"> </v>
      </c>
      <c r="Q139" s="973" t="str">
        <f>'Data Sheet'!$C$38</f>
        <v>12/31/2017</v>
      </c>
      <c r="R139" s="973"/>
    </row>
    <row r="140" spans="1:18" ht="16.5" thickBot="1">
      <c r="A140" s="645" t="s">
        <v>3415</v>
      </c>
      <c r="B140" s="580"/>
      <c r="C140" s="580"/>
      <c r="D140" s="1035"/>
      <c r="E140" s="1035"/>
      <c r="F140" s="1037"/>
      <c r="G140" s="1037"/>
      <c r="H140" s="1045"/>
      <c r="I140" s="921"/>
      <c r="J140" s="645" t="s">
        <v>3415</v>
      </c>
      <c r="K140" s="580"/>
      <c r="L140" s="580"/>
      <c r="M140" s="1035"/>
      <c r="N140" s="1035"/>
      <c r="O140" s="1035"/>
      <c r="P140" s="1037"/>
      <c r="Q140" s="1037"/>
      <c r="R140" s="1045"/>
    </row>
    <row r="141" spans="1:18">
      <c r="A141" s="1029"/>
      <c r="B141" s="921"/>
      <c r="C141" s="983"/>
      <c r="D141" s="966"/>
      <c r="E141" s="934"/>
      <c r="F141" s="922"/>
      <c r="G141" s="922"/>
      <c r="H141" s="1014"/>
      <c r="I141" s="921"/>
      <c r="J141" s="1029"/>
      <c r="K141" s="983"/>
      <c r="L141" s="983"/>
      <c r="M141" s="922" t="s">
        <v>3201</v>
      </c>
      <c r="N141" s="922"/>
      <c r="O141" s="922"/>
      <c r="P141" s="922"/>
      <c r="Q141" s="981"/>
      <c r="R141" s="1038"/>
    </row>
    <row r="142" spans="1:18" ht="15.75" thickBot="1">
      <c r="A142" s="1041"/>
      <c r="B142" s="966"/>
      <c r="C142" s="934"/>
      <c r="D142" s="966"/>
      <c r="E142" s="934"/>
      <c r="F142" s="1035" t="s">
        <v>3202</v>
      </c>
      <c r="G142" s="1035"/>
      <c r="H142" s="1045"/>
      <c r="I142" s="921"/>
      <c r="J142" s="1041" t="s">
        <v>3203</v>
      </c>
      <c r="K142" s="934" t="s">
        <v>3204</v>
      </c>
      <c r="L142" s="934" t="s">
        <v>3204</v>
      </c>
      <c r="M142" s="1035" t="s">
        <v>3205</v>
      </c>
      <c r="N142" s="1035"/>
      <c r="O142" s="1035"/>
      <c r="P142" s="1035"/>
      <c r="Q142" s="1045"/>
      <c r="R142" s="934"/>
    </row>
    <row r="143" spans="1:18">
      <c r="A143" s="1041"/>
      <c r="B143" s="966"/>
      <c r="C143" s="934"/>
      <c r="D143" s="966"/>
      <c r="E143" s="934"/>
      <c r="F143" s="934"/>
      <c r="G143" s="981"/>
      <c r="H143" s="934"/>
      <c r="I143" s="921"/>
      <c r="J143" s="1041" t="s">
        <v>3206</v>
      </c>
      <c r="K143" s="934" t="s">
        <v>3207</v>
      </c>
      <c r="L143" s="934" t="s">
        <v>3208</v>
      </c>
      <c r="M143" s="966"/>
      <c r="N143" s="966"/>
      <c r="O143" s="934"/>
      <c r="P143" s="934"/>
      <c r="Q143" s="981"/>
      <c r="R143" s="934"/>
    </row>
    <row r="144" spans="1:18">
      <c r="A144" s="1041" t="s">
        <v>1728</v>
      </c>
      <c r="B144" s="922" t="s">
        <v>3209</v>
      </c>
      <c r="C144" s="981"/>
      <c r="D144" s="922" t="s">
        <v>3210</v>
      </c>
      <c r="E144" s="981"/>
      <c r="F144" s="934"/>
      <c r="G144" s="981"/>
      <c r="H144" s="934"/>
      <c r="I144" s="921"/>
      <c r="J144" s="1041" t="s">
        <v>3211</v>
      </c>
      <c r="K144" s="934" t="s">
        <v>3212</v>
      </c>
      <c r="L144" s="934" t="s">
        <v>3207</v>
      </c>
      <c r="M144" s="922"/>
      <c r="N144" s="922"/>
      <c r="O144" s="981"/>
      <c r="P144" s="934" t="s">
        <v>1786</v>
      </c>
      <c r="Q144" s="981" t="s">
        <v>3213</v>
      </c>
      <c r="R144" s="934" t="s">
        <v>1728</v>
      </c>
    </row>
    <row r="145" spans="1:18">
      <c r="A145" s="1041" t="s">
        <v>1731</v>
      </c>
      <c r="B145" s="921"/>
      <c r="C145" s="983"/>
      <c r="D145" s="966"/>
      <c r="E145" s="934"/>
      <c r="F145" s="934" t="s">
        <v>1837</v>
      </c>
      <c r="G145" s="981" t="s">
        <v>3214</v>
      </c>
      <c r="H145" s="934" t="s">
        <v>3215</v>
      </c>
      <c r="I145" s="921"/>
      <c r="J145" s="1041" t="s">
        <v>3216</v>
      </c>
      <c r="K145" s="934" t="s">
        <v>4</v>
      </c>
      <c r="L145" s="934" t="s">
        <v>3212</v>
      </c>
      <c r="M145" s="922" t="s">
        <v>3217</v>
      </c>
      <c r="N145" s="922"/>
      <c r="O145" s="981"/>
      <c r="P145" s="934" t="s">
        <v>3218</v>
      </c>
      <c r="Q145" s="981" t="s">
        <v>3219</v>
      </c>
      <c r="R145" s="934" t="s">
        <v>1731</v>
      </c>
    </row>
    <row r="146" spans="1:18">
      <c r="A146" s="1033"/>
      <c r="B146" s="921"/>
      <c r="C146" s="934"/>
      <c r="D146" s="921"/>
      <c r="E146" s="934"/>
      <c r="F146" s="934"/>
      <c r="G146" s="981"/>
      <c r="H146" s="983"/>
      <c r="I146" s="921"/>
      <c r="J146" s="1033"/>
      <c r="K146" s="983"/>
      <c r="L146" s="934"/>
      <c r="M146" s="921"/>
      <c r="N146" s="921"/>
      <c r="O146" s="934"/>
      <c r="P146" s="934"/>
      <c r="Q146" s="934"/>
      <c r="R146" s="983"/>
    </row>
    <row r="147" spans="1:18" ht="15.75" thickBot="1">
      <c r="A147" s="1051"/>
      <c r="B147" s="1035" t="s">
        <v>3021</v>
      </c>
      <c r="C147" s="1045"/>
      <c r="D147" s="1035" t="s">
        <v>3022</v>
      </c>
      <c r="E147" s="1045"/>
      <c r="F147" s="1044" t="s">
        <v>3023</v>
      </c>
      <c r="G147" s="1045" t="s">
        <v>3024</v>
      </c>
      <c r="H147" s="1045" t="s">
        <v>2346</v>
      </c>
      <c r="I147" s="921"/>
      <c r="J147" s="1043" t="s">
        <v>2347</v>
      </c>
      <c r="K147" s="1043" t="s">
        <v>2348</v>
      </c>
      <c r="L147" s="1043" t="s">
        <v>2349</v>
      </c>
      <c r="M147" s="1035" t="s">
        <v>2350</v>
      </c>
      <c r="N147" s="1035"/>
      <c r="O147" s="1045"/>
      <c r="P147" s="1044" t="s">
        <v>2351</v>
      </c>
      <c r="Q147" s="1044" t="s">
        <v>2352</v>
      </c>
      <c r="R147" s="1044"/>
    </row>
    <row r="148" spans="1:18">
      <c r="A148" s="1033">
        <v>1</v>
      </c>
      <c r="B148" s="17" t="s">
        <v>4977</v>
      </c>
      <c r="C148" s="983"/>
      <c r="D148" s="17" t="s">
        <v>4757</v>
      </c>
      <c r="E148" s="981"/>
      <c r="F148" s="2991">
        <v>34.5</v>
      </c>
      <c r="G148" s="1309">
        <v>4.8</v>
      </c>
      <c r="H148" s="1304"/>
      <c r="I148" s="921"/>
      <c r="J148" s="1304">
        <v>8</v>
      </c>
      <c r="K148" s="1049">
        <v>3</v>
      </c>
      <c r="L148" s="1049"/>
      <c r="M148" s="17" t="s">
        <v>4759</v>
      </c>
      <c r="N148" s="921"/>
      <c r="O148" s="981"/>
      <c r="P148" s="1290">
        <v>1</v>
      </c>
      <c r="Q148" s="1292"/>
      <c r="R148" s="1033">
        <v>1</v>
      </c>
    </row>
    <row r="149" spans="1:18">
      <c r="A149" s="1033">
        <v>2</v>
      </c>
      <c r="B149" s="17" t="s">
        <v>4978</v>
      </c>
      <c r="C149" s="983"/>
      <c r="D149" s="17" t="s">
        <v>4757</v>
      </c>
      <c r="E149" s="934"/>
      <c r="F149" s="2991">
        <v>34.5</v>
      </c>
      <c r="G149" s="1309">
        <v>4.8</v>
      </c>
      <c r="H149" s="1304"/>
      <c r="I149" s="921"/>
      <c r="J149" s="1304">
        <v>6</v>
      </c>
      <c r="K149" s="1049">
        <v>3</v>
      </c>
      <c r="L149" s="1049"/>
      <c r="M149" s="921"/>
      <c r="N149" s="921"/>
      <c r="O149" s="934"/>
      <c r="P149" s="1290"/>
      <c r="Q149" s="1292"/>
      <c r="R149" s="1033">
        <v>2</v>
      </c>
    </row>
    <row r="150" spans="1:18">
      <c r="A150" s="1033">
        <v>3</v>
      </c>
      <c r="B150" s="17" t="s">
        <v>4979</v>
      </c>
      <c r="C150" s="983"/>
      <c r="D150" s="17" t="s">
        <v>4757</v>
      </c>
      <c r="E150" s="934"/>
      <c r="F150" s="2991">
        <v>34.5</v>
      </c>
      <c r="G150" s="1309">
        <v>4.8</v>
      </c>
      <c r="H150" s="1304"/>
      <c r="I150" s="921"/>
      <c r="J150" s="1304">
        <v>3</v>
      </c>
      <c r="K150" s="1049">
        <v>3</v>
      </c>
      <c r="L150" s="1049"/>
      <c r="M150" s="921"/>
      <c r="N150" s="921"/>
      <c r="O150" s="934"/>
      <c r="P150" s="1290"/>
      <c r="Q150" s="1292"/>
      <c r="R150" s="1033">
        <v>3</v>
      </c>
    </row>
    <row r="151" spans="1:18">
      <c r="A151" s="1033">
        <v>4</v>
      </c>
      <c r="B151" s="17" t="s">
        <v>4980</v>
      </c>
      <c r="C151" s="983"/>
      <c r="D151" s="17" t="s">
        <v>4758</v>
      </c>
      <c r="E151" s="934"/>
      <c r="F151" s="2991">
        <v>115</v>
      </c>
      <c r="G151" s="1309">
        <v>34.5</v>
      </c>
      <c r="H151" s="1304"/>
      <c r="I151" s="921"/>
      <c r="J151" s="1304">
        <v>56</v>
      </c>
      <c r="K151" s="1049">
        <v>1</v>
      </c>
      <c r="L151" s="1049"/>
      <c r="M151" s="17" t="s">
        <v>4760</v>
      </c>
      <c r="N151" s="921"/>
      <c r="O151" s="934"/>
      <c r="P151" s="1290">
        <v>1</v>
      </c>
      <c r="Q151" s="1292"/>
      <c r="R151" s="1033">
        <v>4</v>
      </c>
    </row>
    <row r="152" spans="1:18">
      <c r="A152" s="1033">
        <v>5</v>
      </c>
      <c r="B152" s="17" t="s">
        <v>4980</v>
      </c>
      <c r="C152" s="983"/>
      <c r="D152" s="17" t="s">
        <v>4758</v>
      </c>
      <c r="E152" s="934"/>
      <c r="F152" s="2991">
        <v>345</v>
      </c>
      <c r="G152" s="1309">
        <v>34.5</v>
      </c>
      <c r="H152" s="1304"/>
      <c r="I152" s="921"/>
      <c r="J152" s="1304">
        <v>400</v>
      </c>
      <c r="K152" s="1049">
        <v>2</v>
      </c>
      <c r="L152" s="1049"/>
      <c r="M152" s="921"/>
      <c r="N152" s="921"/>
      <c r="O152" s="934"/>
      <c r="P152" s="1290"/>
      <c r="Q152" s="1292"/>
      <c r="R152" s="1033">
        <v>5</v>
      </c>
    </row>
    <row r="153" spans="1:18">
      <c r="A153" s="1047">
        <v>6</v>
      </c>
      <c r="B153" s="17" t="s">
        <v>4981</v>
      </c>
      <c r="C153" s="983"/>
      <c r="D153" s="17" t="s">
        <v>4757</v>
      </c>
      <c r="E153" s="983"/>
      <c r="F153" s="1298">
        <v>46</v>
      </c>
      <c r="G153" s="1310">
        <v>4.8</v>
      </c>
      <c r="H153" s="1304"/>
      <c r="I153" s="921"/>
      <c r="J153" s="1312">
        <v>9</v>
      </c>
      <c r="K153" s="1049">
        <v>3</v>
      </c>
      <c r="L153" s="1049"/>
      <c r="M153" s="17" t="s">
        <v>4759</v>
      </c>
      <c r="N153" s="921"/>
      <c r="O153" s="983"/>
      <c r="P153" s="1290">
        <v>1</v>
      </c>
      <c r="Q153" s="1292"/>
      <c r="R153" s="1047">
        <v>6</v>
      </c>
    </row>
    <row r="154" spans="1:18">
      <c r="A154" s="1047">
        <v>7</v>
      </c>
      <c r="B154" s="17" t="s">
        <v>4982</v>
      </c>
      <c r="C154" s="983"/>
      <c r="D154" s="17" t="s">
        <v>4757</v>
      </c>
      <c r="E154" s="983"/>
      <c r="F154" s="1298">
        <v>34.5</v>
      </c>
      <c r="G154" s="1310">
        <v>7.62</v>
      </c>
      <c r="H154" s="1304"/>
      <c r="I154" s="921"/>
      <c r="J154" s="1312">
        <v>3</v>
      </c>
      <c r="K154" s="1049">
        <v>3</v>
      </c>
      <c r="L154" s="1049"/>
      <c r="M154" s="921"/>
      <c r="N154" s="921"/>
      <c r="O154" s="983"/>
      <c r="P154" s="1290"/>
      <c r="Q154" s="1292"/>
      <c r="R154" s="1047">
        <v>7</v>
      </c>
    </row>
    <row r="155" spans="1:18">
      <c r="A155" s="1047">
        <v>8</v>
      </c>
      <c r="B155" s="17" t="s">
        <v>4983</v>
      </c>
      <c r="C155" s="983"/>
      <c r="D155" s="17" t="s">
        <v>4757</v>
      </c>
      <c r="E155" s="983"/>
      <c r="F155" s="1298">
        <v>34.5</v>
      </c>
      <c r="G155" s="1310">
        <v>4.8</v>
      </c>
      <c r="H155" s="1304"/>
      <c r="I155" s="921"/>
      <c r="J155" s="1312">
        <v>3</v>
      </c>
      <c r="K155" s="1049">
        <v>3</v>
      </c>
      <c r="L155" s="1049"/>
      <c r="M155" s="921"/>
      <c r="N155" s="921"/>
      <c r="O155" s="983"/>
      <c r="P155" s="1290"/>
      <c r="Q155" s="1292"/>
      <c r="R155" s="1047">
        <v>8</v>
      </c>
    </row>
    <row r="156" spans="1:18">
      <c r="A156" s="1047">
        <v>9</v>
      </c>
      <c r="B156" s="17" t="s">
        <v>4984</v>
      </c>
      <c r="C156" s="983"/>
      <c r="D156" s="17" t="s">
        <v>4758</v>
      </c>
      <c r="E156" s="983"/>
      <c r="F156" s="1298">
        <v>115</v>
      </c>
      <c r="G156" s="1310">
        <v>46</v>
      </c>
      <c r="H156" s="1304"/>
      <c r="I156" s="921"/>
      <c r="J156" s="1312">
        <v>50</v>
      </c>
      <c r="K156" s="1049">
        <v>1</v>
      </c>
      <c r="L156" s="1049"/>
      <c r="M156" s="17" t="s">
        <v>4759</v>
      </c>
      <c r="N156" s="921"/>
      <c r="O156" s="983"/>
      <c r="P156" s="1290">
        <v>2</v>
      </c>
      <c r="Q156" s="1292"/>
      <c r="R156" s="1047">
        <v>9</v>
      </c>
    </row>
    <row r="157" spans="1:18">
      <c r="A157" s="1047">
        <v>10</v>
      </c>
      <c r="B157" s="17" t="s">
        <v>4985</v>
      </c>
      <c r="C157" s="983"/>
      <c r="D157" s="17" t="s">
        <v>4757</v>
      </c>
      <c r="E157" s="983"/>
      <c r="F157" s="1298">
        <v>34.5</v>
      </c>
      <c r="G157" s="1310">
        <v>4.8</v>
      </c>
      <c r="H157" s="1304"/>
      <c r="I157" s="921"/>
      <c r="J157" s="1312">
        <v>5</v>
      </c>
      <c r="K157" s="1049">
        <v>1</v>
      </c>
      <c r="L157" s="1049"/>
      <c r="M157" s="921"/>
      <c r="N157" s="921"/>
      <c r="O157" s="983"/>
      <c r="P157" s="1290"/>
      <c r="Q157" s="1292"/>
      <c r="R157" s="1047">
        <v>10</v>
      </c>
    </row>
    <row r="158" spans="1:18">
      <c r="A158" s="1047">
        <v>11</v>
      </c>
      <c r="B158" s="17" t="s">
        <v>4986</v>
      </c>
      <c r="C158" s="983"/>
      <c r="D158" s="17" t="s">
        <v>4757</v>
      </c>
      <c r="E158" s="983"/>
      <c r="F158" s="1298">
        <v>46</v>
      </c>
      <c r="G158" s="1310">
        <v>13.2</v>
      </c>
      <c r="H158" s="1304"/>
      <c r="I158" s="921"/>
      <c r="J158" s="1312">
        <v>23</v>
      </c>
      <c r="K158" s="1049">
        <v>1</v>
      </c>
      <c r="L158" s="1049"/>
      <c r="M158" s="17" t="s">
        <v>4759</v>
      </c>
      <c r="N158" s="921"/>
      <c r="O158" s="983"/>
      <c r="P158" s="1290">
        <v>1</v>
      </c>
      <c r="Q158" s="1292"/>
      <c r="R158" s="1047">
        <v>11</v>
      </c>
    </row>
    <row r="159" spans="1:18">
      <c r="A159" s="1047">
        <v>12</v>
      </c>
      <c r="B159" s="17" t="s">
        <v>4987</v>
      </c>
      <c r="C159" s="983"/>
      <c r="D159" s="17" t="s">
        <v>4757</v>
      </c>
      <c r="E159" s="983"/>
      <c r="F159" s="1298">
        <v>34.5</v>
      </c>
      <c r="G159" s="1310">
        <v>12.5</v>
      </c>
      <c r="H159" s="1304"/>
      <c r="I159" s="921"/>
      <c r="J159" s="1312">
        <v>11</v>
      </c>
      <c r="K159" s="1049">
        <v>1</v>
      </c>
      <c r="L159" s="1049"/>
      <c r="M159" s="921"/>
      <c r="N159" s="921"/>
      <c r="O159" s="983"/>
      <c r="P159" s="1290"/>
      <c r="Q159" s="1292"/>
      <c r="R159" s="1047">
        <v>12</v>
      </c>
    </row>
    <row r="160" spans="1:18">
      <c r="A160" s="1047">
        <v>13</v>
      </c>
      <c r="B160" s="17" t="s">
        <v>4987</v>
      </c>
      <c r="C160" s="983"/>
      <c r="D160" s="17" t="s">
        <v>4757</v>
      </c>
      <c r="E160" s="983"/>
      <c r="F160" s="1298">
        <v>115</v>
      </c>
      <c r="G160" s="1310">
        <v>12.5</v>
      </c>
      <c r="H160" s="1304"/>
      <c r="I160" s="921"/>
      <c r="J160" s="1312">
        <v>23</v>
      </c>
      <c r="K160" s="1049">
        <v>1</v>
      </c>
      <c r="L160" s="1049"/>
      <c r="M160" s="921"/>
      <c r="N160" s="921"/>
      <c r="O160" s="983"/>
      <c r="P160" s="1290"/>
      <c r="Q160" s="1292"/>
      <c r="R160" s="1047">
        <v>13</v>
      </c>
    </row>
    <row r="161" spans="1:18">
      <c r="A161" s="1047">
        <v>14</v>
      </c>
      <c r="B161" s="17" t="s">
        <v>4988</v>
      </c>
      <c r="C161" s="983"/>
      <c r="D161" s="17" t="s">
        <v>4757</v>
      </c>
      <c r="E161" s="983"/>
      <c r="F161" s="1298">
        <v>34.5</v>
      </c>
      <c r="G161" s="1310">
        <v>4.8</v>
      </c>
      <c r="H161" s="1304"/>
      <c r="I161" s="921"/>
      <c r="J161" s="1312">
        <v>3</v>
      </c>
      <c r="K161" s="1049">
        <v>3</v>
      </c>
      <c r="L161" s="1049"/>
      <c r="M161" s="921"/>
      <c r="N161" s="921"/>
      <c r="O161" s="983"/>
      <c r="P161" s="1290"/>
      <c r="Q161" s="1292"/>
      <c r="R161" s="1047">
        <v>14</v>
      </c>
    </row>
    <row r="162" spans="1:18">
      <c r="A162" s="1047">
        <v>15</v>
      </c>
      <c r="B162" s="17" t="s">
        <v>4989</v>
      </c>
      <c r="C162" s="983"/>
      <c r="D162" s="17" t="s">
        <v>4757</v>
      </c>
      <c r="E162" s="983"/>
      <c r="F162" s="1298">
        <v>46</v>
      </c>
      <c r="G162" s="1310">
        <v>13.2</v>
      </c>
      <c r="H162" s="1304"/>
      <c r="I162" s="921"/>
      <c r="J162" s="1312">
        <v>23</v>
      </c>
      <c r="K162" s="1049">
        <v>1</v>
      </c>
      <c r="L162" s="1049"/>
      <c r="M162" s="17" t="s">
        <v>4759</v>
      </c>
      <c r="N162" s="921"/>
      <c r="O162" s="983"/>
      <c r="P162" s="1290">
        <v>6</v>
      </c>
      <c r="Q162" s="1292"/>
      <c r="R162" s="1047">
        <v>15</v>
      </c>
    </row>
    <row r="163" spans="1:18">
      <c r="A163" s="1047">
        <v>16</v>
      </c>
      <c r="B163" s="17" t="s">
        <v>4990</v>
      </c>
      <c r="C163" s="983"/>
      <c r="D163" s="17" t="s">
        <v>4757</v>
      </c>
      <c r="E163" s="983"/>
      <c r="F163" s="1298">
        <v>115</v>
      </c>
      <c r="G163" s="1310">
        <v>13.2</v>
      </c>
      <c r="H163" s="1304"/>
      <c r="I163" s="921"/>
      <c r="J163" s="1312">
        <v>150</v>
      </c>
      <c r="K163" s="1049">
        <v>3</v>
      </c>
      <c r="L163" s="1049"/>
      <c r="M163" s="17" t="s">
        <v>4759</v>
      </c>
      <c r="N163" s="921"/>
      <c r="O163" s="983"/>
      <c r="P163" s="1290">
        <v>1</v>
      </c>
      <c r="Q163" s="1292"/>
      <c r="R163" s="1047">
        <v>16</v>
      </c>
    </row>
    <row r="164" spans="1:18">
      <c r="A164" s="1033">
        <v>17</v>
      </c>
      <c r="B164" s="17" t="s">
        <v>4991</v>
      </c>
      <c r="C164" s="983"/>
      <c r="D164" s="17" t="s">
        <v>4757</v>
      </c>
      <c r="E164" s="983"/>
      <c r="F164" s="1298">
        <v>46</v>
      </c>
      <c r="G164" s="1310">
        <v>12.5</v>
      </c>
      <c r="H164" s="1304"/>
      <c r="I164" s="921"/>
      <c r="J164" s="1304">
        <v>7</v>
      </c>
      <c r="K164" s="1049">
        <v>3</v>
      </c>
      <c r="L164" s="1049"/>
      <c r="M164" s="921"/>
      <c r="N164" s="921"/>
      <c r="O164" s="983"/>
      <c r="P164" s="1290"/>
      <c r="Q164" s="1292"/>
      <c r="R164" s="1033">
        <v>17</v>
      </c>
    </row>
    <row r="165" spans="1:18">
      <c r="A165" s="1033">
        <v>18</v>
      </c>
      <c r="B165" s="17" t="s">
        <v>4992</v>
      </c>
      <c r="C165" s="983"/>
      <c r="D165" s="17" t="s">
        <v>4757</v>
      </c>
      <c r="E165" s="983"/>
      <c r="F165" s="1298">
        <v>115</v>
      </c>
      <c r="G165" s="1310">
        <v>12.5</v>
      </c>
      <c r="H165" s="1304"/>
      <c r="I165" s="921"/>
      <c r="J165" s="1304">
        <v>20</v>
      </c>
      <c r="K165" s="1049">
        <v>1</v>
      </c>
      <c r="L165" s="1049"/>
      <c r="M165" s="921"/>
      <c r="N165" s="921"/>
      <c r="O165" s="983"/>
      <c r="P165" s="1290"/>
      <c r="Q165" s="1292"/>
      <c r="R165" s="1033">
        <v>18</v>
      </c>
    </row>
    <row r="166" spans="1:18">
      <c r="A166" s="1033">
        <v>19</v>
      </c>
      <c r="B166" s="17" t="s">
        <v>4992</v>
      </c>
      <c r="C166" s="983"/>
      <c r="D166" s="17" t="s">
        <v>4758</v>
      </c>
      <c r="E166" s="983"/>
      <c r="F166" s="1298">
        <v>115</v>
      </c>
      <c r="G166" s="1310">
        <v>34.5</v>
      </c>
      <c r="H166" s="1304"/>
      <c r="I166" s="921"/>
      <c r="J166" s="1304">
        <v>50</v>
      </c>
      <c r="K166" s="1049">
        <v>2</v>
      </c>
      <c r="L166" s="1049"/>
      <c r="M166" s="921"/>
      <c r="N166" s="921"/>
      <c r="O166" s="983"/>
      <c r="P166" s="1290"/>
      <c r="Q166" s="1292"/>
      <c r="R166" s="1033">
        <v>19</v>
      </c>
    </row>
    <row r="167" spans="1:18">
      <c r="A167" s="1033">
        <v>20</v>
      </c>
      <c r="B167" s="17" t="s">
        <v>4993</v>
      </c>
      <c r="C167" s="983"/>
      <c r="D167" s="17" t="s">
        <v>4757</v>
      </c>
      <c r="E167" s="983"/>
      <c r="F167" s="1298">
        <v>34.5</v>
      </c>
      <c r="G167" s="1310">
        <v>4.8</v>
      </c>
      <c r="H167" s="1304"/>
      <c r="I167" s="921"/>
      <c r="J167" s="1304">
        <v>2</v>
      </c>
      <c r="K167" s="1049">
        <v>1</v>
      </c>
      <c r="L167" s="1049"/>
      <c r="M167" s="921"/>
      <c r="N167" s="921"/>
      <c r="O167" s="983"/>
      <c r="P167" s="1290"/>
      <c r="Q167" s="1292"/>
      <c r="R167" s="1033">
        <v>20</v>
      </c>
    </row>
    <row r="168" spans="1:18">
      <c r="A168" s="1033">
        <v>21</v>
      </c>
      <c r="B168" s="17" t="s">
        <v>4994</v>
      </c>
      <c r="C168" s="983"/>
      <c r="D168" s="17" t="s">
        <v>4757</v>
      </c>
      <c r="E168" s="983"/>
      <c r="F168" s="1298">
        <v>46</v>
      </c>
      <c r="G168" s="1310">
        <v>4.8</v>
      </c>
      <c r="H168" s="1304"/>
      <c r="I168" s="921"/>
      <c r="J168" s="1304">
        <v>5</v>
      </c>
      <c r="K168" s="1049">
        <v>3</v>
      </c>
      <c r="L168" s="1049">
        <v>1</v>
      </c>
      <c r="M168" s="17" t="s">
        <v>4760</v>
      </c>
      <c r="N168" s="921"/>
      <c r="O168" s="983"/>
      <c r="P168" s="1290">
        <v>3</v>
      </c>
      <c r="Q168" s="1292"/>
      <c r="R168" s="1033">
        <v>21</v>
      </c>
    </row>
    <row r="169" spans="1:18">
      <c r="A169" s="1033">
        <v>22</v>
      </c>
      <c r="B169" s="17" t="s">
        <v>4994</v>
      </c>
      <c r="C169" s="983"/>
      <c r="D169" s="17" t="s">
        <v>4757</v>
      </c>
      <c r="E169" s="983"/>
      <c r="F169" s="1298">
        <v>46</v>
      </c>
      <c r="G169" s="1310">
        <v>12.5</v>
      </c>
      <c r="H169" s="1304"/>
      <c r="I169" s="921"/>
      <c r="J169" s="1304">
        <v>24</v>
      </c>
      <c r="K169" s="1049">
        <v>6</v>
      </c>
      <c r="L169" s="1049"/>
      <c r="M169" s="17" t="s">
        <v>4759</v>
      </c>
      <c r="N169" s="921"/>
      <c r="O169" s="983"/>
      <c r="P169" s="1290">
        <v>1</v>
      </c>
      <c r="Q169" s="1292"/>
      <c r="R169" s="1033">
        <v>22</v>
      </c>
    </row>
    <row r="170" spans="1:18">
      <c r="A170" s="1033">
        <v>23</v>
      </c>
      <c r="B170" s="17" t="s">
        <v>4994</v>
      </c>
      <c r="C170" s="983"/>
      <c r="D170" s="17" t="s">
        <v>4758</v>
      </c>
      <c r="E170" s="983"/>
      <c r="F170" s="2991">
        <v>115</v>
      </c>
      <c r="G170" s="1310">
        <v>46</v>
      </c>
      <c r="H170" s="1304"/>
      <c r="I170" s="921"/>
      <c r="J170" s="1304">
        <v>38</v>
      </c>
      <c r="K170" s="1049">
        <v>6</v>
      </c>
      <c r="L170" s="1049"/>
      <c r="M170" s="921"/>
      <c r="N170" s="921"/>
      <c r="O170" s="983"/>
      <c r="P170" s="1290"/>
      <c r="Q170" s="1292"/>
      <c r="R170" s="1033">
        <v>23</v>
      </c>
    </row>
    <row r="171" spans="1:18">
      <c r="A171" s="1033">
        <v>24</v>
      </c>
      <c r="B171" s="17" t="s">
        <v>4995</v>
      </c>
      <c r="C171" s="983"/>
      <c r="D171" s="17" t="s">
        <v>4758</v>
      </c>
      <c r="E171" s="983"/>
      <c r="F171" s="2991">
        <v>115</v>
      </c>
      <c r="G171" s="1310">
        <v>34.5</v>
      </c>
      <c r="H171" s="1304"/>
      <c r="I171" s="921"/>
      <c r="J171" s="1304">
        <v>20</v>
      </c>
      <c r="K171" s="1049">
        <v>1</v>
      </c>
      <c r="L171" s="1049"/>
      <c r="M171" s="921"/>
      <c r="N171" s="921"/>
      <c r="O171" s="983"/>
      <c r="P171" s="1290"/>
      <c r="Q171" s="1292"/>
      <c r="R171" s="1033">
        <v>24</v>
      </c>
    </row>
    <row r="172" spans="1:18">
      <c r="A172" s="1033">
        <v>25</v>
      </c>
      <c r="B172" s="17" t="s">
        <v>4996</v>
      </c>
      <c r="C172" s="983"/>
      <c r="D172" s="17" t="s">
        <v>4757</v>
      </c>
      <c r="E172" s="983"/>
      <c r="F172" s="2991">
        <v>46</v>
      </c>
      <c r="G172" s="1310">
        <v>4.8</v>
      </c>
      <c r="H172" s="1304"/>
      <c r="I172" s="921"/>
      <c r="J172" s="1304">
        <v>5</v>
      </c>
      <c r="K172" s="1049">
        <v>3</v>
      </c>
      <c r="L172" s="1049">
        <v>1</v>
      </c>
      <c r="M172" s="921"/>
      <c r="N172" s="921"/>
      <c r="O172" s="983"/>
      <c r="P172" s="1290"/>
      <c r="Q172" s="1292"/>
      <c r="R172" s="1033">
        <v>25</v>
      </c>
    </row>
    <row r="173" spans="1:18">
      <c r="A173" s="1033">
        <v>26</v>
      </c>
      <c r="B173" s="17" t="s">
        <v>4996</v>
      </c>
      <c r="C173" s="983"/>
      <c r="D173" s="17" t="s">
        <v>4757</v>
      </c>
      <c r="E173" s="983"/>
      <c r="F173" s="2991">
        <v>46</v>
      </c>
      <c r="G173" s="1310">
        <v>12.5</v>
      </c>
      <c r="H173" s="1304"/>
      <c r="I173" s="921"/>
      <c r="J173" s="1304">
        <v>6</v>
      </c>
      <c r="K173" s="1049">
        <v>3</v>
      </c>
      <c r="L173" s="1049"/>
      <c r="M173" s="921"/>
      <c r="N173" s="921"/>
      <c r="O173" s="983"/>
      <c r="P173" s="1290"/>
      <c r="Q173" s="1292"/>
      <c r="R173" s="1033">
        <v>26</v>
      </c>
    </row>
    <row r="174" spans="1:18">
      <c r="A174" s="1033">
        <v>27</v>
      </c>
      <c r="B174" s="17" t="s">
        <v>4997</v>
      </c>
      <c r="C174" s="983"/>
      <c r="D174" s="17" t="s">
        <v>4757</v>
      </c>
      <c r="E174" s="983"/>
      <c r="F174" s="2991">
        <v>34.5</v>
      </c>
      <c r="G174" s="1310">
        <v>4.8</v>
      </c>
      <c r="H174" s="1304"/>
      <c r="I174" s="921"/>
      <c r="J174" s="1304">
        <v>20</v>
      </c>
      <c r="K174" s="1049">
        <v>2</v>
      </c>
      <c r="L174" s="1049"/>
      <c r="M174" s="17" t="s">
        <v>4759</v>
      </c>
      <c r="N174" s="921"/>
      <c r="O174" s="983"/>
      <c r="P174" s="1290">
        <v>2</v>
      </c>
      <c r="Q174" s="1292"/>
      <c r="R174" s="1033">
        <v>27</v>
      </c>
    </row>
    <row r="175" spans="1:18">
      <c r="A175" s="1033">
        <v>28</v>
      </c>
      <c r="B175" s="17" t="s">
        <v>4998</v>
      </c>
      <c r="C175" s="983"/>
      <c r="D175" s="17" t="s">
        <v>4757</v>
      </c>
      <c r="E175" s="983"/>
      <c r="F175" s="1298">
        <v>34.5</v>
      </c>
      <c r="G175" s="1310">
        <v>4.16</v>
      </c>
      <c r="H175" s="1304"/>
      <c r="I175" s="921"/>
      <c r="J175" s="1304">
        <v>14</v>
      </c>
      <c r="K175" s="1049">
        <v>2</v>
      </c>
      <c r="L175" s="1049">
        <v>1</v>
      </c>
      <c r="M175" s="921"/>
      <c r="N175" s="921"/>
      <c r="O175" s="983"/>
      <c r="P175" s="1290"/>
      <c r="Q175" s="1292"/>
      <c r="R175" s="1033">
        <v>28</v>
      </c>
    </row>
    <row r="176" spans="1:18">
      <c r="A176" s="1033">
        <v>29</v>
      </c>
      <c r="B176" s="17" t="s">
        <v>4999</v>
      </c>
      <c r="C176" s="983"/>
      <c r="D176" s="17" t="s">
        <v>4757</v>
      </c>
      <c r="E176" s="983"/>
      <c r="F176" s="1298">
        <v>46</v>
      </c>
      <c r="G176" s="1310">
        <v>4.8</v>
      </c>
      <c r="H176" s="1304"/>
      <c r="I176" s="921"/>
      <c r="J176" s="1304">
        <v>6</v>
      </c>
      <c r="K176" s="1049">
        <v>3</v>
      </c>
      <c r="L176" s="1049"/>
      <c r="M176" s="921"/>
      <c r="N176" s="921"/>
      <c r="O176" s="983"/>
      <c r="P176" s="1290"/>
      <c r="Q176" s="1292"/>
      <c r="R176" s="1033">
        <v>29</v>
      </c>
    </row>
    <row r="177" spans="1:18">
      <c r="A177" s="1033">
        <v>30</v>
      </c>
      <c r="B177" s="17" t="s">
        <v>5000</v>
      </c>
      <c r="C177" s="983"/>
      <c r="D177" s="17" t="s">
        <v>4757</v>
      </c>
      <c r="E177" s="983"/>
      <c r="F177" s="1298">
        <v>46</v>
      </c>
      <c r="G177" s="1310">
        <v>13.2</v>
      </c>
      <c r="H177" s="1304"/>
      <c r="I177" s="921"/>
      <c r="J177" s="1304">
        <v>9</v>
      </c>
      <c r="K177" s="1049">
        <v>3</v>
      </c>
      <c r="L177" s="1049"/>
      <c r="M177" s="921"/>
      <c r="N177" s="921"/>
      <c r="O177" s="983"/>
      <c r="P177" s="1290"/>
      <c r="Q177" s="1292"/>
      <c r="R177" s="1033">
        <v>30</v>
      </c>
    </row>
    <row r="178" spans="1:18">
      <c r="A178" s="1033">
        <v>31</v>
      </c>
      <c r="B178" s="17" t="s">
        <v>5001</v>
      </c>
      <c r="C178" s="983"/>
      <c r="D178" s="17" t="s">
        <v>4757</v>
      </c>
      <c r="E178" s="983"/>
      <c r="F178" s="1298">
        <v>46</v>
      </c>
      <c r="G178" s="1310">
        <v>4.8</v>
      </c>
      <c r="H178" s="1304"/>
      <c r="I178" s="921"/>
      <c r="J178" s="1304">
        <v>3</v>
      </c>
      <c r="K178" s="1049">
        <v>3</v>
      </c>
      <c r="L178" s="1049"/>
      <c r="M178" s="17" t="s">
        <v>4759</v>
      </c>
      <c r="N178" s="921"/>
      <c r="O178" s="983"/>
      <c r="P178" s="1290">
        <v>1</v>
      </c>
      <c r="Q178" s="1292"/>
      <c r="R178" s="1033">
        <v>31</v>
      </c>
    </row>
    <row r="179" spans="1:18">
      <c r="A179" s="1033">
        <v>32</v>
      </c>
      <c r="B179" s="17" t="s">
        <v>5002</v>
      </c>
      <c r="C179" s="983"/>
      <c r="D179" s="17" t="s">
        <v>4757</v>
      </c>
      <c r="E179" s="983"/>
      <c r="F179" s="1298">
        <v>34.5</v>
      </c>
      <c r="G179" s="1310">
        <v>4.8</v>
      </c>
      <c r="H179" s="1304"/>
      <c r="I179" s="921"/>
      <c r="J179" s="1304">
        <v>3</v>
      </c>
      <c r="K179" s="1049">
        <v>3</v>
      </c>
      <c r="L179" s="1049"/>
      <c r="M179" s="921"/>
      <c r="N179" s="921"/>
      <c r="O179" s="983"/>
      <c r="P179" s="1290"/>
      <c r="Q179" s="1292"/>
      <c r="R179" s="1033">
        <v>32</v>
      </c>
    </row>
    <row r="180" spans="1:18">
      <c r="A180" s="1033">
        <v>33</v>
      </c>
      <c r="B180" s="17" t="s">
        <v>5002</v>
      </c>
      <c r="C180" s="983"/>
      <c r="D180" s="17" t="s">
        <v>4757</v>
      </c>
      <c r="E180" s="983"/>
      <c r="F180" s="1298">
        <v>34.5</v>
      </c>
      <c r="G180" s="1310">
        <v>12.5</v>
      </c>
      <c r="H180" s="1304"/>
      <c r="I180" s="921"/>
      <c r="J180" s="1304">
        <v>3</v>
      </c>
      <c r="K180" s="1049">
        <v>3</v>
      </c>
      <c r="L180" s="1049"/>
      <c r="M180" s="921"/>
      <c r="N180" s="921"/>
      <c r="O180" s="983"/>
      <c r="P180" s="1290"/>
      <c r="Q180" s="1292"/>
      <c r="R180" s="1033">
        <v>33</v>
      </c>
    </row>
    <row r="181" spans="1:18">
      <c r="A181" s="1033">
        <v>34</v>
      </c>
      <c r="B181" s="17" t="s">
        <v>5003</v>
      </c>
      <c r="C181" s="983"/>
      <c r="D181" s="17" t="s">
        <v>4757</v>
      </c>
      <c r="E181" s="983"/>
      <c r="F181" s="1298">
        <v>34.5</v>
      </c>
      <c r="G181" s="1310">
        <v>4.8</v>
      </c>
      <c r="H181" s="1304"/>
      <c r="I181" s="921"/>
      <c r="J181" s="1304">
        <v>6</v>
      </c>
      <c r="K181" s="1049">
        <v>3</v>
      </c>
      <c r="L181" s="1049"/>
      <c r="M181" s="17" t="s">
        <v>4759</v>
      </c>
      <c r="N181" s="921"/>
      <c r="O181" s="983"/>
      <c r="P181" s="1290">
        <v>1</v>
      </c>
      <c r="Q181" s="1292"/>
      <c r="R181" s="1033">
        <v>34</v>
      </c>
    </row>
    <row r="182" spans="1:18">
      <c r="A182" s="1033">
        <v>35</v>
      </c>
      <c r="B182" s="17" t="s">
        <v>5004</v>
      </c>
      <c r="C182" s="983"/>
      <c r="D182" s="17" t="s">
        <v>4757</v>
      </c>
      <c r="E182" s="983"/>
      <c r="F182" s="1298">
        <v>34.5</v>
      </c>
      <c r="G182" s="1310">
        <v>4.8</v>
      </c>
      <c r="H182" s="1304"/>
      <c r="I182" s="921"/>
      <c r="J182" s="1304">
        <v>5</v>
      </c>
      <c r="K182" s="1049">
        <v>3</v>
      </c>
      <c r="L182" s="1049"/>
      <c r="M182" s="921"/>
      <c r="N182" s="921"/>
      <c r="O182" s="983"/>
      <c r="P182" s="1290"/>
      <c r="Q182" s="1292"/>
      <c r="R182" s="1033">
        <v>35</v>
      </c>
    </row>
    <row r="183" spans="1:18">
      <c r="A183" s="1033">
        <v>36</v>
      </c>
      <c r="B183" s="17" t="s">
        <v>5005</v>
      </c>
      <c r="C183" s="983"/>
      <c r="D183" s="17" t="s">
        <v>4757</v>
      </c>
      <c r="E183" s="983"/>
      <c r="F183" s="1298">
        <v>46</v>
      </c>
      <c r="G183" s="1310">
        <v>12.5</v>
      </c>
      <c r="H183" s="1304"/>
      <c r="I183" s="921"/>
      <c r="J183" s="1304">
        <v>10</v>
      </c>
      <c r="K183" s="1049">
        <v>3</v>
      </c>
      <c r="L183" s="1049"/>
      <c r="M183" s="17" t="s">
        <v>4759</v>
      </c>
      <c r="N183" s="921"/>
      <c r="O183" s="983"/>
      <c r="P183" s="1290">
        <v>1</v>
      </c>
      <c r="Q183" s="1292"/>
      <c r="R183" s="1033">
        <v>37</v>
      </c>
    </row>
    <row r="184" spans="1:18">
      <c r="A184" s="1033">
        <v>37</v>
      </c>
      <c r="B184" s="17" t="s">
        <v>5006</v>
      </c>
      <c r="C184" s="983"/>
      <c r="D184" s="17" t="s">
        <v>4757</v>
      </c>
      <c r="E184" s="983"/>
      <c r="F184" s="1298">
        <v>34.5</v>
      </c>
      <c r="G184" s="1310">
        <v>4.8</v>
      </c>
      <c r="H184" s="1304"/>
      <c r="I184" s="921"/>
      <c r="J184" s="1304">
        <v>21</v>
      </c>
      <c r="K184" s="1049">
        <v>2</v>
      </c>
      <c r="L184" s="1049"/>
      <c r="M184" s="17" t="s">
        <v>4759</v>
      </c>
      <c r="N184" s="921"/>
      <c r="O184" s="983"/>
      <c r="P184" s="1290">
        <v>2</v>
      </c>
      <c r="Q184" s="1292"/>
      <c r="R184" s="1033">
        <v>38</v>
      </c>
    </row>
    <row r="185" spans="1:18">
      <c r="A185" s="1033">
        <v>38</v>
      </c>
      <c r="B185" s="17" t="s">
        <v>5007</v>
      </c>
      <c r="C185" s="983"/>
      <c r="D185" s="17" t="s">
        <v>4757</v>
      </c>
      <c r="E185" s="983"/>
      <c r="F185" s="1298">
        <v>115</v>
      </c>
      <c r="G185" s="1310">
        <v>12.5</v>
      </c>
      <c r="H185" s="1304"/>
      <c r="I185" s="921"/>
      <c r="J185" s="1304">
        <v>50</v>
      </c>
      <c r="K185" s="1049">
        <v>2</v>
      </c>
      <c r="L185" s="1049"/>
      <c r="M185" s="17" t="s">
        <v>4759</v>
      </c>
      <c r="N185" s="921"/>
      <c r="O185" s="983"/>
      <c r="P185" s="1290">
        <v>1</v>
      </c>
      <c r="Q185" s="1292"/>
      <c r="R185" s="1033">
        <v>39</v>
      </c>
    </row>
    <row r="186" spans="1:18">
      <c r="A186" s="1033">
        <v>39</v>
      </c>
      <c r="B186" s="17" t="s">
        <v>5008</v>
      </c>
      <c r="C186" s="983"/>
      <c r="D186" s="17" t="s">
        <v>4757</v>
      </c>
      <c r="E186" s="983"/>
      <c r="F186" s="1298">
        <v>115</v>
      </c>
      <c r="G186" s="1310">
        <v>34.5</v>
      </c>
      <c r="H186" s="1304"/>
      <c r="I186" s="921"/>
      <c r="J186" s="1304">
        <v>38</v>
      </c>
      <c r="K186" s="1049">
        <v>1</v>
      </c>
      <c r="L186" s="1049"/>
      <c r="M186" s="17" t="s">
        <v>4760</v>
      </c>
      <c r="N186" s="921"/>
      <c r="O186" s="983"/>
      <c r="P186" s="1290">
        <v>1</v>
      </c>
      <c r="Q186" s="1292"/>
      <c r="R186" s="1033">
        <v>40</v>
      </c>
    </row>
    <row r="187" spans="1:18">
      <c r="A187" s="1033">
        <v>40</v>
      </c>
      <c r="B187" s="17" t="s">
        <v>5008</v>
      </c>
      <c r="C187" s="983"/>
      <c r="D187" s="17" t="s">
        <v>4758</v>
      </c>
      <c r="E187" s="983"/>
      <c r="F187" s="1298">
        <v>115</v>
      </c>
      <c r="G187" s="1310">
        <v>46</v>
      </c>
      <c r="H187" s="1304"/>
      <c r="I187" s="921"/>
      <c r="J187" s="1304">
        <v>102</v>
      </c>
      <c r="K187" s="1049">
        <v>6</v>
      </c>
      <c r="L187" s="1049">
        <v>1</v>
      </c>
      <c r="M187" s="17" t="s">
        <v>4759</v>
      </c>
      <c r="N187" s="921"/>
      <c r="O187" s="983"/>
      <c r="P187" s="1290">
        <v>1</v>
      </c>
      <c r="Q187" s="1292"/>
      <c r="R187" s="1033">
        <v>41</v>
      </c>
    </row>
    <row r="188" spans="1:18">
      <c r="A188" s="1033">
        <v>41</v>
      </c>
      <c r="B188" s="17" t="s">
        <v>5009</v>
      </c>
      <c r="C188" s="983"/>
      <c r="D188" s="17" t="s">
        <v>4757</v>
      </c>
      <c r="E188" s="983"/>
      <c r="F188" s="1298">
        <v>46</v>
      </c>
      <c r="G188" s="1310">
        <v>4.8</v>
      </c>
      <c r="H188" s="1304"/>
      <c r="I188" s="921"/>
      <c r="J188" s="1304">
        <v>3</v>
      </c>
      <c r="K188" s="1049">
        <v>3</v>
      </c>
      <c r="L188" s="1049"/>
      <c r="M188" s="921"/>
      <c r="N188" s="921"/>
      <c r="O188" s="983"/>
      <c r="P188" s="1290"/>
      <c r="Q188" s="1292"/>
      <c r="R188" s="1033">
        <v>42</v>
      </c>
    </row>
    <row r="189" spans="1:18">
      <c r="A189" s="1033">
        <v>42</v>
      </c>
      <c r="B189" s="17" t="s">
        <v>5010</v>
      </c>
      <c r="C189" s="983"/>
      <c r="D189" s="17" t="s">
        <v>4757</v>
      </c>
      <c r="E189" s="983"/>
      <c r="F189" s="1298">
        <v>34.5</v>
      </c>
      <c r="G189" s="1310">
        <v>4.8</v>
      </c>
      <c r="H189" s="1304"/>
      <c r="I189" s="921"/>
      <c r="J189" s="1304">
        <v>6</v>
      </c>
      <c r="K189" s="1049">
        <v>3</v>
      </c>
      <c r="L189" s="1049"/>
      <c r="M189" s="2995" t="s">
        <v>4759</v>
      </c>
      <c r="N189" s="921"/>
      <c r="O189" s="983"/>
      <c r="P189" s="1290">
        <v>1</v>
      </c>
      <c r="Q189" s="1292"/>
      <c r="R189" s="1033">
        <v>43</v>
      </c>
    </row>
    <row r="190" spans="1:18">
      <c r="A190" s="1033">
        <v>43</v>
      </c>
      <c r="B190" s="17" t="s">
        <v>5011</v>
      </c>
      <c r="C190" s="983"/>
      <c r="D190" s="17" t="s">
        <v>4757</v>
      </c>
      <c r="E190" s="983"/>
      <c r="F190" s="1298">
        <v>46</v>
      </c>
      <c r="G190" s="1310">
        <v>12.5</v>
      </c>
      <c r="H190" s="1304"/>
      <c r="I190" s="921"/>
      <c r="J190" s="1304">
        <v>4</v>
      </c>
      <c r="K190" s="1049">
        <v>3</v>
      </c>
      <c r="L190" s="1049"/>
      <c r="M190" s="921"/>
      <c r="N190" s="921"/>
      <c r="O190" s="983"/>
      <c r="P190" s="1290"/>
      <c r="Q190" s="1292"/>
      <c r="R190" s="1033">
        <v>44</v>
      </c>
    </row>
    <row r="191" spans="1:18">
      <c r="A191" s="1033">
        <v>44</v>
      </c>
      <c r="B191" s="17" t="s">
        <v>5012</v>
      </c>
      <c r="C191" s="983"/>
      <c r="D191" s="17" t="s">
        <v>4758</v>
      </c>
      <c r="E191" s="983"/>
      <c r="F191" s="1298">
        <v>115</v>
      </c>
      <c r="G191" s="1310">
        <v>34.5</v>
      </c>
      <c r="H191" s="1304"/>
      <c r="I191" s="921"/>
      <c r="J191" s="1304">
        <v>112</v>
      </c>
      <c r="K191" s="1049">
        <v>2</v>
      </c>
      <c r="L191" s="1049"/>
      <c r="M191" s="921"/>
      <c r="N191" s="921"/>
      <c r="O191" s="983"/>
      <c r="P191" s="1290"/>
      <c r="Q191" s="1292"/>
      <c r="R191" s="1033">
        <v>45</v>
      </c>
    </row>
    <row r="192" spans="1:18">
      <c r="A192" s="1033">
        <v>45</v>
      </c>
      <c r="B192" s="17" t="s">
        <v>5013</v>
      </c>
      <c r="C192" s="983"/>
      <c r="D192" s="17" t="s">
        <v>4757</v>
      </c>
      <c r="E192" s="983"/>
      <c r="F192" s="1298">
        <v>34.5</v>
      </c>
      <c r="G192" s="1310">
        <v>4.8</v>
      </c>
      <c r="H192" s="1304"/>
      <c r="I192" s="921"/>
      <c r="J192" s="1304">
        <v>10</v>
      </c>
      <c r="K192" s="1049">
        <v>1</v>
      </c>
      <c r="L192" s="1049"/>
      <c r="M192" s="17" t="s">
        <v>4759</v>
      </c>
      <c r="N192" s="921"/>
      <c r="O192" s="983"/>
      <c r="P192" s="1290">
        <v>1</v>
      </c>
      <c r="Q192" s="1292"/>
      <c r="R192" s="1033">
        <v>46</v>
      </c>
    </row>
    <row r="193" spans="1:18">
      <c r="A193" s="1033">
        <v>46</v>
      </c>
      <c r="B193" s="17" t="s">
        <v>5014</v>
      </c>
      <c r="C193" s="983"/>
      <c r="D193" s="17" t="s">
        <v>4757</v>
      </c>
      <c r="E193" s="983"/>
      <c r="F193" s="1298">
        <v>34.5</v>
      </c>
      <c r="G193" s="1310">
        <v>4.8</v>
      </c>
      <c r="H193" s="1304"/>
      <c r="I193" s="921"/>
      <c r="J193" s="1304">
        <v>7</v>
      </c>
      <c r="K193" s="1049">
        <v>1</v>
      </c>
      <c r="L193" s="1049"/>
      <c r="M193" s="17" t="s">
        <v>4759</v>
      </c>
      <c r="N193" s="921"/>
      <c r="O193" s="983"/>
      <c r="P193" s="1290">
        <v>1</v>
      </c>
      <c r="Q193" s="1292"/>
      <c r="R193" s="1033">
        <v>47</v>
      </c>
    </row>
    <row r="194" spans="1:18">
      <c r="A194" s="1033">
        <v>47</v>
      </c>
      <c r="B194" s="17" t="s">
        <v>5015</v>
      </c>
      <c r="C194" s="983"/>
      <c r="D194" s="17" t="s">
        <v>4757</v>
      </c>
      <c r="E194" s="983"/>
      <c r="F194" s="1298">
        <v>46</v>
      </c>
      <c r="G194" s="1310">
        <v>4.8</v>
      </c>
      <c r="H194" s="1304"/>
      <c r="I194" s="921"/>
      <c r="J194" s="1304">
        <v>5</v>
      </c>
      <c r="K194" s="1049">
        <v>3</v>
      </c>
      <c r="L194" s="1049"/>
      <c r="M194" s="921"/>
      <c r="N194" s="921"/>
      <c r="O194" s="983"/>
      <c r="P194" s="1290"/>
      <c r="Q194" s="1292"/>
      <c r="R194" s="1033">
        <v>48</v>
      </c>
    </row>
    <row r="195" spans="1:18">
      <c r="A195" s="1033">
        <v>48</v>
      </c>
      <c r="B195" s="17" t="s">
        <v>5016</v>
      </c>
      <c r="C195" s="983"/>
      <c r="D195" s="17" t="s">
        <v>4757</v>
      </c>
      <c r="E195" s="983"/>
      <c r="F195" s="1298">
        <v>34.5</v>
      </c>
      <c r="G195" s="1310">
        <v>4.8</v>
      </c>
      <c r="H195" s="1304"/>
      <c r="I195" s="921"/>
      <c r="J195" s="1304">
        <v>4</v>
      </c>
      <c r="K195" s="1049">
        <v>3</v>
      </c>
      <c r="L195" s="1049"/>
      <c r="M195" s="921"/>
      <c r="N195" s="921"/>
      <c r="O195" s="983"/>
      <c r="P195" s="1290"/>
      <c r="Q195" s="1292"/>
      <c r="R195" s="1033">
        <v>49</v>
      </c>
    </row>
    <row r="196" spans="1:18">
      <c r="A196" s="1033">
        <v>49</v>
      </c>
      <c r="B196" s="17" t="s">
        <v>5017</v>
      </c>
      <c r="C196" s="983"/>
      <c r="D196" s="17" t="s">
        <v>4757</v>
      </c>
      <c r="E196" s="983"/>
      <c r="F196" s="1298">
        <v>34.5</v>
      </c>
      <c r="G196" s="1310">
        <v>4.8</v>
      </c>
      <c r="H196" s="1304"/>
      <c r="I196" s="921"/>
      <c r="J196" s="1304">
        <v>11</v>
      </c>
      <c r="K196" s="1049">
        <v>3</v>
      </c>
      <c r="L196" s="1049"/>
      <c r="M196" s="17" t="s">
        <v>4759</v>
      </c>
      <c r="N196" s="921"/>
      <c r="O196" s="983"/>
      <c r="P196" s="1290">
        <v>1</v>
      </c>
      <c r="Q196" s="1292"/>
      <c r="R196" s="1033">
        <v>50</v>
      </c>
    </row>
    <row r="197" spans="1:18">
      <c r="A197" s="1033">
        <v>50</v>
      </c>
      <c r="B197" s="17" t="s">
        <v>5018</v>
      </c>
      <c r="C197" s="983"/>
      <c r="D197" s="17" t="s">
        <v>4757</v>
      </c>
      <c r="E197" s="983"/>
      <c r="F197" s="1298">
        <v>34.5</v>
      </c>
      <c r="G197" s="1310">
        <v>4.8</v>
      </c>
      <c r="H197" s="1304"/>
      <c r="I197" s="921"/>
      <c r="J197" s="1304">
        <v>20</v>
      </c>
      <c r="K197" s="1049">
        <v>2</v>
      </c>
      <c r="L197" s="1049"/>
      <c r="M197" s="17" t="s">
        <v>4759</v>
      </c>
      <c r="N197" s="921"/>
      <c r="O197" s="983"/>
      <c r="P197" s="1290">
        <v>2</v>
      </c>
      <c r="Q197" s="1292"/>
      <c r="R197" s="1033">
        <v>51</v>
      </c>
    </row>
    <row r="198" spans="1:18">
      <c r="A198" s="1033">
        <v>51</v>
      </c>
      <c r="B198" s="17" t="s">
        <v>5018</v>
      </c>
      <c r="C198" s="983"/>
      <c r="D198" s="17" t="s">
        <v>4758</v>
      </c>
      <c r="E198" s="983"/>
      <c r="F198" s="1298">
        <v>115</v>
      </c>
      <c r="G198" s="1310">
        <v>34.5</v>
      </c>
      <c r="H198" s="1304"/>
      <c r="I198" s="921"/>
      <c r="J198" s="1304">
        <v>112</v>
      </c>
      <c r="K198" s="1049">
        <v>2</v>
      </c>
      <c r="L198" s="1049"/>
      <c r="M198" s="921"/>
      <c r="N198" s="921"/>
      <c r="O198" s="983"/>
      <c r="P198" s="1290"/>
      <c r="Q198" s="1292"/>
      <c r="R198" s="1033">
        <v>52</v>
      </c>
    </row>
    <row r="199" spans="1:18">
      <c r="A199" s="1033">
        <v>52</v>
      </c>
      <c r="B199" s="17" t="s">
        <v>5019</v>
      </c>
      <c r="C199" s="983"/>
      <c r="D199" s="17" t="s">
        <v>4757</v>
      </c>
      <c r="E199" s="983"/>
      <c r="F199" s="1298">
        <v>34.5</v>
      </c>
      <c r="G199" s="1310">
        <v>12.5</v>
      </c>
      <c r="H199" s="1304"/>
      <c r="I199" s="921"/>
      <c r="J199" s="1304">
        <v>18</v>
      </c>
      <c r="K199" s="1049">
        <v>4</v>
      </c>
      <c r="L199" s="1049"/>
      <c r="M199" s="921"/>
      <c r="N199" s="921"/>
      <c r="O199" s="983"/>
      <c r="P199" s="1290"/>
      <c r="Q199" s="1292"/>
      <c r="R199" s="1033">
        <v>53</v>
      </c>
    </row>
    <row r="200" spans="1:18">
      <c r="A200" s="1033">
        <v>53</v>
      </c>
      <c r="B200" s="17" t="s">
        <v>5020</v>
      </c>
      <c r="C200" s="983"/>
      <c r="D200" s="17" t="s">
        <v>4757</v>
      </c>
      <c r="E200" s="983"/>
      <c r="F200" s="1298">
        <v>34.5</v>
      </c>
      <c r="G200" s="1310">
        <v>4.8</v>
      </c>
      <c r="H200" s="1304"/>
      <c r="I200" s="921"/>
      <c r="J200" s="1304">
        <v>5</v>
      </c>
      <c r="K200" s="1049">
        <v>3</v>
      </c>
      <c r="L200" s="1049">
        <v>1</v>
      </c>
      <c r="M200" s="17" t="s">
        <v>4760</v>
      </c>
      <c r="N200" s="921"/>
      <c r="O200" s="983"/>
      <c r="P200" s="1290">
        <v>1</v>
      </c>
      <c r="Q200" s="1292"/>
      <c r="R200" s="1033">
        <v>54</v>
      </c>
    </row>
    <row r="201" spans="1:18">
      <c r="A201" s="1033">
        <v>54</v>
      </c>
      <c r="B201" s="17" t="s">
        <v>5020</v>
      </c>
      <c r="C201" s="983"/>
      <c r="D201" s="17" t="s">
        <v>4758</v>
      </c>
      <c r="E201" s="983"/>
      <c r="F201" s="1298">
        <v>115</v>
      </c>
      <c r="G201" s="1310">
        <v>34.5</v>
      </c>
      <c r="H201" s="1304"/>
      <c r="I201" s="921"/>
      <c r="J201" s="1304">
        <v>104</v>
      </c>
      <c r="K201" s="1049">
        <v>4</v>
      </c>
      <c r="L201" s="1049"/>
      <c r="M201" s="921"/>
      <c r="N201" s="921"/>
      <c r="O201" s="983"/>
      <c r="P201" s="1290"/>
      <c r="Q201" s="1292"/>
      <c r="R201" s="1033">
        <v>55</v>
      </c>
    </row>
    <row r="202" spans="1:18">
      <c r="A202" s="1033">
        <v>55</v>
      </c>
      <c r="B202" s="17" t="s">
        <v>5021</v>
      </c>
      <c r="C202" s="983"/>
      <c r="D202" s="17" t="s">
        <v>4757</v>
      </c>
      <c r="E202" s="983"/>
      <c r="F202" s="1298">
        <v>34.5</v>
      </c>
      <c r="G202" s="1310">
        <v>12.5</v>
      </c>
      <c r="H202" s="1304"/>
      <c r="I202" s="921"/>
      <c r="J202" s="1304">
        <v>45</v>
      </c>
      <c r="K202" s="1049">
        <v>2</v>
      </c>
      <c r="L202" s="1049"/>
      <c r="M202" s="17" t="s">
        <v>4759</v>
      </c>
      <c r="N202" s="921"/>
      <c r="O202" s="983"/>
      <c r="P202" s="1290">
        <v>1</v>
      </c>
      <c r="Q202" s="1292"/>
      <c r="R202" s="1033">
        <v>56</v>
      </c>
    </row>
    <row r="203" spans="1:18">
      <c r="A203" s="1033">
        <v>56</v>
      </c>
      <c r="B203" s="17" t="s">
        <v>5022</v>
      </c>
      <c r="C203" s="983"/>
      <c r="D203" s="17" t="s">
        <v>4758</v>
      </c>
      <c r="E203" s="983"/>
      <c r="F203" s="1298">
        <v>115</v>
      </c>
      <c r="G203" s="1310">
        <v>34.5</v>
      </c>
      <c r="H203" s="1304"/>
      <c r="I203" s="921"/>
      <c r="J203" s="1304">
        <v>50</v>
      </c>
      <c r="K203" s="1049">
        <v>1</v>
      </c>
      <c r="L203" s="1049"/>
      <c r="M203" s="17" t="s">
        <v>4760</v>
      </c>
      <c r="N203" s="921"/>
      <c r="O203" s="983"/>
      <c r="P203" s="1290">
        <v>1</v>
      </c>
      <c r="Q203" s="1292"/>
      <c r="R203" s="1033">
        <v>57</v>
      </c>
    </row>
    <row r="204" spans="1:18">
      <c r="A204" s="1033">
        <v>57</v>
      </c>
      <c r="B204" s="17" t="s">
        <v>5023</v>
      </c>
      <c r="C204" s="983"/>
      <c r="D204" s="17" t="s">
        <v>4757</v>
      </c>
      <c r="E204" s="983"/>
      <c r="F204" s="1298">
        <v>46</v>
      </c>
      <c r="G204" s="1310">
        <v>4.8</v>
      </c>
      <c r="H204" s="1304"/>
      <c r="I204" s="921"/>
      <c r="J204" s="1304">
        <v>2</v>
      </c>
      <c r="K204" s="1049">
        <v>3</v>
      </c>
      <c r="L204" s="1049"/>
      <c r="M204" s="921"/>
      <c r="N204" s="921"/>
      <c r="O204" s="983"/>
      <c r="P204" s="1290"/>
      <c r="Q204" s="1292"/>
      <c r="R204" s="1033">
        <v>58</v>
      </c>
    </row>
    <row r="205" spans="1:18" ht="15.75" thickBot="1">
      <c r="A205" s="1033">
        <v>58</v>
      </c>
      <c r="B205" s="112" t="s">
        <v>5024</v>
      </c>
      <c r="C205" s="1000"/>
      <c r="D205" s="112" t="s">
        <v>4757</v>
      </c>
      <c r="E205" s="1000"/>
      <c r="F205" s="1305">
        <v>34.5</v>
      </c>
      <c r="G205" s="1311">
        <v>12.5</v>
      </c>
      <c r="H205" s="1305"/>
      <c r="I205" s="921"/>
      <c r="J205" s="1305">
        <v>13</v>
      </c>
      <c r="K205" s="1084">
        <v>2</v>
      </c>
      <c r="L205" s="1084"/>
      <c r="M205" s="973"/>
      <c r="N205" s="973"/>
      <c r="O205" s="1000"/>
      <c r="P205" s="1291"/>
      <c r="Q205" s="1293"/>
      <c r="R205" s="1051">
        <v>59</v>
      </c>
    </row>
    <row r="206" spans="1:18">
      <c r="A206" s="2840"/>
      <c r="B206" s="2840"/>
      <c r="C206" s="2840"/>
      <c r="D206" s="2840"/>
      <c r="E206" s="2840"/>
      <c r="F206" s="2840"/>
      <c r="G206" s="2840"/>
      <c r="H206" s="2840"/>
      <c r="I206" s="2840"/>
      <c r="J206" s="2994"/>
      <c r="K206" s="2840"/>
      <c r="L206" s="2840"/>
      <c r="M206" s="2840"/>
      <c r="N206" s="2840"/>
      <c r="O206" s="2840"/>
      <c r="P206" s="2840"/>
      <c r="Q206" s="2840"/>
      <c r="R206" s="2840"/>
    </row>
    <row r="207" spans="1:18">
      <c r="A207" s="69" t="s">
        <v>5120</v>
      </c>
      <c r="B207" s="922"/>
      <c r="C207" s="922"/>
      <c r="D207" s="922"/>
      <c r="E207" s="922"/>
      <c r="F207" s="922"/>
      <c r="G207" s="922"/>
      <c r="H207" s="922"/>
      <c r="I207" s="921"/>
      <c r="J207" s="922"/>
      <c r="K207" s="69" t="s">
        <v>5121</v>
      </c>
      <c r="L207" s="922"/>
      <c r="M207" s="922"/>
      <c r="N207" s="922"/>
      <c r="O207" s="922"/>
      <c r="P207" s="922"/>
      <c r="Q207" s="922"/>
      <c r="R207" s="922"/>
    </row>
    <row r="210" spans="1:18" ht="16.5" thickBot="1">
      <c r="A210" s="989" t="str">
        <f>'Data Sheet'!$C$25</f>
        <v xml:space="preserve">New York State Electric &amp; Gas Corporation </v>
      </c>
      <c r="B210" s="973"/>
      <c r="C210" s="973"/>
      <c r="D210" s="973"/>
      <c r="E210" s="973"/>
      <c r="F210" s="1052" t="str">
        <f>'Data Sheet'!$C$40</f>
        <v xml:space="preserve"> </v>
      </c>
      <c r="G210" s="973" t="str">
        <f>'Data Sheet'!$C$38</f>
        <v>12/31/2017</v>
      </c>
      <c r="H210" s="1035"/>
      <c r="I210" s="921"/>
      <c r="J210" s="989" t="str">
        <f>'Data Sheet'!$C$25</f>
        <v xml:space="preserve">New York State Electric &amp; Gas Corporation </v>
      </c>
      <c r="K210" s="973"/>
      <c r="L210" s="973"/>
      <c r="M210" s="973"/>
      <c r="N210" s="973"/>
      <c r="O210" s="973"/>
      <c r="P210" s="1052" t="str">
        <f>'Data Sheet'!$C$40</f>
        <v xml:space="preserve"> </v>
      </c>
      <c r="Q210" s="973" t="str">
        <f>'Data Sheet'!$C$38</f>
        <v>12/31/2017</v>
      </c>
      <c r="R210" s="973"/>
    </row>
    <row r="211" spans="1:18" ht="16.5" thickBot="1">
      <c r="A211" s="645" t="s">
        <v>3415</v>
      </c>
      <c r="B211" s="580"/>
      <c r="C211" s="580"/>
      <c r="D211" s="1035"/>
      <c r="E211" s="1035"/>
      <c r="F211" s="1037"/>
      <c r="G211" s="1037"/>
      <c r="H211" s="1045"/>
      <c r="I211" s="921"/>
      <c r="J211" s="645" t="s">
        <v>3415</v>
      </c>
      <c r="K211" s="580"/>
      <c r="L211" s="580"/>
      <c r="M211" s="1035"/>
      <c r="N211" s="1035"/>
      <c r="O211" s="1035"/>
      <c r="P211" s="1037"/>
      <c r="Q211" s="1037"/>
      <c r="R211" s="1045"/>
    </row>
    <row r="212" spans="1:18">
      <c r="A212" s="1029"/>
      <c r="B212" s="921"/>
      <c r="C212" s="983"/>
      <c r="D212" s="966"/>
      <c r="E212" s="934"/>
      <c r="F212" s="922"/>
      <c r="G212" s="922"/>
      <c r="H212" s="1014"/>
      <c r="I212" s="921"/>
      <c r="J212" s="1029"/>
      <c r="K212" s="983"/>
      <c r="L212" s="983"/>
      <c r="M212" s="922" t="s">
        <v>3201</v>
      </c>
      <c r="N212" s="922"/>
      <c r="O212" s="922"/>
      <c r="P212" s="922"/>
      <c r="Q212" s="981"/>
      <c r="R212" s="1038"/>
    </row>
    <row r="213" spans="1:18" ht="15.75" thickBot="1">
      <c r="A213" s="1041"/>
      <c r="B213" s="966"/>
      <c r="C213" s="934"/>
      <c r="D213" s="966"/>
      <c r="E213" s="934"/>
      <c r="F213" s="1035" t="s">
        <v>3202</v>
      </c>
      <c r="G213" s="1035"/>
      <c r="H213" s="1045"/>
      <c r="I213" s="921"/>
      <c r="J213" s="1041" t="s">
        <v>3203</v>
      </c>
      <c r="K213" s="934" t="s">
        <v>3204</v>
      </c>
      <c r="L213" s="934" t="s">
        <v>3204</v>
      </c>
      <c r="M213" s="1035" t="s">
        <v>3205</v>
      </c>
      <c r="N213" s="1035"/>
      <c r="O213" s="1035"/>
      <c r="P213" s="1035"/>
      <c r="Q213" s="1045"/>
      <c r="R213" s="934"/>
    </row>
    <row r="214" spans="1:18">
      <c r="A214" s="1041"/>
      <c r="B214" s="966"/>
      <c r="C214" s="934"/>
      <c r="D214" s="966"/>
      <c r="E214" s="934"/>
      <c r="F214" s="934"/>
      <c r="G214" s="981"/>
      <c r="H214" s="934"/>
      <c r="I214" s="921"/>
      <c r="J214" s="1041" t="s">
        <v>3206</v>
      </c>
      <c r="K214" s="934" t="s">
        <v>3207</v>
      </c>
      <c r="L214" s="934" t="s">
        <v>3208</v>
      </c>
      <c r="M214" s="966"/>
      <c r="N214" s="966"/>
      <c r="O214" s="934"/>
      <c r="P214" s="934"/>
      <c r="Q214" s="981"/>
      <c r="R214" s="934"/>
    </row>
    <row r="215" spans="1:18">
      <c r="A215" s="1041" t="s">
        <v>1728</v>
      </c>
      <c r="B215" s="922" t="s">
        <v>3209</v>
      </c>
      <c r="C215" s="981"/>
      <c r="D215" s="922" t="s">
        <v>3210</v>
      </c>
      <c r="E215" s="981"/>
      <c r="F215" s="934"/>
      <c r="G215" s="981"/>
      <c r="H215" s="934"/>
      <c r="I215" s="921"/>
      <c r="J215" s="1041" t="s">
        <v>3211</v>
      </c>
      <c r="K215" s="934" t="s">
        <v>3212</v>
      </c>
      <c r="L215" s="934" t="s">
        <v>3207</v>
      </c>
      <c r="M215" s="922"/>
      <c r="N215" s="922"/>
      <c r="O215" s="981"/>
      <c r="P215" s="934" t="s">
        <v>1786</v>
      </c>
      <c r="Q215" s="981" t="s">
        <v>3213</v>
      </c>
      <c r="R215" s="934" t="s">
        <v>1728</v>
      </c>
    </row>
    <row r="216" spans="1:18">
      <c r="A216" s="1041" t="s">
        <v>1731</v>
      </c>
      <c r="B216" s="921"/>
      <c r="C216" s="983"/>
      <c r="D216" s="966"/>
      <c r="E216" s="934"/>
      <c r="F216" s="934" t="s">
        <v>1837</v>
      </c>
      <c r="G216" s="981" t="s">
        <v>3214</v>
      </c>
      <c r="H216" s="934" t="s">
        <v>3215</v>
      </c>
      <c r="I216" s="921"/>
      <c r="J216" s="1041" t="s">
        <v>3216</v>
      </c>
      <c r="K216" s="934" t="s">
        <v>4</v>
      </c>
      <c r="L216" s="934" t="s">
        <v>3212</v>
      </c>
      <c r="M216" s="922" t="s">
        <v>3217</v>
      </c>
      <c r="N216" s="922"/>
      <c r="O216" s="981"/>
      <c r="P216" s="934" t="s">
        <v>3218</v>
      </c>
      <c r="Q216" s="981" t="s">
        <v>3219</v>
      </c>
      <c r="R216" s="934" t="s">
        <v>1731</v>
      </c>
    </row>
    <row r="217" spans="1:18">
      <c r="A217" s="1033"/>
      <c r="B217" s="921"/>
      <c r="C217" s="934"/>
      <c r="D217" s="921"/>
      <c r="E217" s="934"/>
      <c r="F217" s="934"/>
      <c r="G217" s="981"/>
      <c r="H217" s="983"/>
      <c r="I217" s="921"/>
      <c r="J217" s="1033"/>
      <c r="K217" s="983"/>
      <c r="L217" s="934"/>
      <c r="M217" s="921"/>
      <c r="N217" s="921"/>
      <c r="O217" s="934"/>
      <c r="P217" s="934"/>
      <c r="Q217" s="934"/>
      <c r="R217" s="983"/>
    </row>
    <row r="218" spans="1:18" ht="15.75" thickBot="1">
      <c r="A218" s="1051"/>
      <c r="B218" s="1035" t="s">
        <v>3021</v>
      </c>
      <c r="C218" s="1045"/>
      <c r="D218" s="1035" t="s">
        <v>3022</v>
      </c>
      <c r="E218" s="1045"/>
      <c r="F218" s="1044" t="s">
        <v>3023</v>
      </c>
      <c r="G218" s="1045" t="s">
        <v>3024</v>
      </c>
      <c r="H218" s="1045" t="s">
        <v>2346</v>
      </c>
      <c r="I218" s="921"/>
      <c r="J218" s="1043" t="s">
        <v>2347</v>
      </c>
      <c r="K218" s="1043" t="s">
        <v>2348</v>
      </c>
      <c r="L218" s="1043" t="s">
        <v>2349</v>
      </c>
      <c r="M218" s="1035" t="s">
        <v>2350</v>
      </c>
      <c r="N218" s="1035"/>
      <c r="O218" s="1045"/>
      <c r="P218" s="1044" t="s">
        <v>2351</v>
      </c>
      <c r="Q218" s="1044" t="s">
        <v>2352</v>
      </c>
      <c r="R218" s="1044"/>
    </row>
    <row r="219" spans="1:18">
      <c r="A219" s="1033">
        <v>1</v>
      </c>
      <c r="B219" s="17" t="s">
        <v>5025</v>
      </c>
      <c r="C219" s="983"/>
      <c r="D219" s="17" t="s">
        <v>4757</v>
      </c>
      <c r="E219" s="981"/>
      <c r="F219" s="1302">
        <v>34.5</v>
      </c>
      <c r="G219" s="2992">
        <v>12.5</v>
      </c>
      <c r="H219" s="1304"/>
      <c r="I219" s="921"/>
      <c r="J219" s="1304">
        <v>3</v>
      </c>
      <c r="K219" s="1049">
        <v>1</v>
      </c>
      <c r="L219" s="1049"/>
      <c r="M219" s="921"/>
      <c r="N219" s="921"/>
      <c r="O219" s="981"/>
      <c r="P219" s="1290"/>
      <c r="Q219" s="1292"/>
      <c r="R219" s="1033">
        <v>1</v>
      </c>
    </row>
    <row r="220" spans="1:18">
      <c r="A220" s="1033">
        <v>2</v>
      </c>
      <c r="B220" s="17" t="s">
        <v>5026</v>
      </c>
      <c r="C220" s="983"/>
      <c r="D220" s="17" t="s">
        <v>4758</v>
      </c>
      <c r="E220" s="934"/>
      <c r="F220" s="1302">
        <v>115</v>
      </c>
      <c r="G220" s="2992">
        <v>34.5</v>
      </c>
      <c r="H220" s="1304"/>
      <c r="I220" s="921"/>
      <c r="J220" s="1304">
        <v>38</v>
      </c>
      <c r="K220" s="1049">
        <v>1</v>
      </c>
      <c r="L220" s="1049"/>
      <c r="M220" s="921"/>
      <c r="N220" s="921"/>
      <c r="O220" s="934"/>
      <c r="P220" s="1290"/>
      <c r="Q220" s="1292"/>
      <c r="R220" s="1033">
        <v>2</v>
      </c>
    </row>
    <row r="221" spans="1:18">
      <c r="A221" s="1033">
        <v>3</v>
      </c>
      <c r="B221" s="17" t="s">
        <v>5026</v>
      </c>
      <c r="C221" s="983"/>
      <c r="D221" s="17" t="s">
        <v>4757</v>
      </c>
      <c r="E221" s="934"/>
      <c r="F221" s="1302">
        <v>115</v>
      </c>
      <c r="G221" s="2992">
        <v>34.5</v>
      </c>
      <c r="H221" s="1304"/>
      <c r="I221" s="921"/>
      <c r="J221" s="1304"/>
      <c r="K221" s="1049"/>
      <c r="L221" s="1049"/>
      <c r="M221" s="921"/>
      <c r="N221" s="921"/>
      <c r="O221" s="934"/>
      <c r="P221" s="1290"/>
      <c r="Q221" s="1292"/>
      <c r="R221" s="1033">
        <v>3</v>
      </c>
    </row>
    <row r="222" spans="1:18">
      <c r="A222" s="1033">
        <v>4</v>
      </c>
      <c r="B222" s="17" t="s">
        <v>5027</v>
      </c>
      <c r="C222" s="983"/>
      <c r="D222" s="17" t="s">
        <v>4757</v>
      </c>
      <c r="E222" s="934"/>
      <c r="F222" s="1302">
        <v>34.5</v>
      </c>
      <c r="G222" s="2992">
        <v>4.8</v>
      </c>
      <c r="H222" s="1304"/>
      <c r="I222" s="921"/>
      <c r="J222" s="1304">
        <v>3</v>
      </c>
      <c r="K222" s="1049">
        <v>3</v>
      </c>
      <c r="L222" s="1049"/>
      <c r="M222" s="921"/>
      <c r="N222" s="921"/>
      <c r="O222" s="934"/>
      <c r="P222" s="1290"/>
      <c r="Q222" s="1292"/>
      <c r="R222" s="1033">
        <v>4</v>
      </c>
    </row>
    <row r="223" spans="1:18">
      <c r="A223" s="1033">
        <v>5</v>
      </c>
      <c r="B223" s="17" t="s">
        <v>5028</v>
      </c>
      <c r="C223" s="983"/>
      <c r="D223" s="17" t="s">
        <v>4757</v>
      </c>
      <c r="E223" s="934"/>
      <c r="F223" s="1302">
        <v>34.5</v>
      </c>
      <c r="G223" s="2992">
        <v>4.8</v>
      </c>
      <c r="H223" s="1304"/>
      <c r="I223" s="921"/>
      <c r="J223" s="1304">
        <v>5</v>
      </c>
      <c r="K223" s="1049">
        <v>3</v>
      </c>
      <c r="L223" s="1049"/>
      <c r="M223" s="921"/>
      <c r="N223" s="921"/>
      <c r="O223" s="934"/>
      <c r="P223" s="1290"/>
      <c r="Q223" s="1292"/>
      <c r="R223" s="1033">
        <v>5</v>
      </c>
    </row>
    <row r="224" spans="1:18">
      <c r="A224" s="1047">
        <v>6</v>
      </c>
      <c r="B224" s="17" t="s">
        <v>5029</v>
      </c>
      <c r="C224" s="983"/>
      <c r="D224" s="17" t="s">
        <v>4757</v>
      </c>
      <c r="E224" s="983"/>
      <c r="F224" s="1298">
        <v>34.5</v>
      </c>
      <c r="G224" s="1310">
        <v>8.32</v>
      </c>
      <c r="H224" s="1304"/>
      <c r="I224" s="921"/>
      <c r="J224" s="1312">
        <v>18</v>
      </c>
      <c r="K224" s="1049">
        <v>6</v>
      </c>
      <c r="L224" s="1049"/>
      <c r="M224" s="921"/>
      <c r="N224" s="921"/>
      <c r="O224" s="983"/>
      <c r="P224" s="1290"/>
      <c r="Q224" s="1292"/>
      <c r="R224" s="1047">
        <v>6</v>
      </c>
    </row>
    <row r="225" spans="1:18">
      <c r="A225" s="1047">
        <v>7</v>
      </c>
      <c r="B225" s="17" t="s">
        <v>5030</v>
      </c>
      <c r="C225" s="983"/>
      <c r="D225" s="17" t="s">
        <v>4758</v>
      </c>
      <c r="E225" s="983"/>
      <c r="F225" s="1298">
        <v>345</v>
      </c>
      <c r="G225" s="1310">
        <v>115</v>
      </c>
      <c r="H225" s="1304"/>
      <c r="I225" s="921"/>
      <c r="J225" s="1312">
        <v>280</v>
      </c>
      <c r="K225" s="1049">
        <v>1</v>
      </c>
      <c r="L225" s="1049"/>
      <c r="M225" s="17" t="s">
        <v>4759</v>
      </c>
      <c r="N225" s="921"/>
      <c r="O225" s="983"/>
      <c r="P225" s="1290">
        <v>1</v>
      </c>
      <c r="Q225" s="1292"/>
      <c r="R225" s="1047">
        <v>7</v>
      </c>
    </row>
    <row r="226" spans="1:18">
      <c r="A226" s="1047">
        <v>8</v>
      </c>
      <c r="B226" s="17" t="s">
        <v>5031</v>
      </c>
      <c r="C226" s="983"/>
      <c r="D226" s="17" t="s">
        <v>4758</v>
      </c>
      <c r="E226" s="983"/>
      <c r="F226" s="1298">
        <v>345</v>
      </c>
      <c r="G226" s="1310">
        <v>18.2</v>
      </c>
      <c r="H226" s="1304"/>
      <c r="I226" s="921"/>
      <c r="J226" s="1312">
        <v>324</v>
      </c>
      <c r="K226" s="1049">
        <v>3</v>
      </c>
      <c r="L226" s="1049"/>
      <c r="M226" s="17" t="s">
        <v>4760</v>
      </c>
      <c r="N226" s="921"/>
      <c r="O226" s="983"/>
      <c r="P226" s="1290">
        <v>4</v>
      </c>
      <c r="Q226" s="1292"/>
      <c r="R226" s="1047">
        <v>8</v>
      </c>
    </row>
    <row r="227" spans="1:18">
      <c r="A227" s="1047">
        <v>9</v>
      </c>
      <c r="B227" s="17" t="s">
        <v>5032</v>
      </c>
      <c r="C227" s="983"/>
      <c r="D227" s="17" t="s">
        <v>4757</v>
      </c>
      <c r="E227" s="983"/>
      <c r="F227" s="1298">
        <v>34.5</v>
      </c>
      <c r="G227" s="1310">
        <v>12.5</v>
      </c>
      <c r="H227" s="1304"/>
      <c r="I227" s="921"/>
      <c r="J227" s="1312">
        <v>5</v>
      </c>
      <c r="K227" s="1049">
        <v>3</v>
      </c>
      <c r="L227" s="1049"/>
      <c r="M227" s="17" t="s">
        <v>4759</v>
      </c>
      <c r="N227" s="921"/>
      <c r="O227" s="983"/>
      <c r="P227" s="1290">
        <v>1</v>
      </c>
      <c r="Q227" s="1292"/>
      <c r="R227" s="1047">
        <v>9</v>
      </c>
    </row>
    <row r="228" spans="1:18">
      <c r="A228" s="1047">
        <v>10</v>
      </c>
      <c r="B228" s="17" t="s">
        <v>5033</v>
      </c>
      <c r="C228" s="983"/>
      <c r="D228" s="17" t="s">
        <v>4757</v>
      </c>
      <c r="E228" s="983"/>
      <c r="F228" s="1298">
        <v>115</v>
      </c>
      <c r="G228" s="1310">
        <v>12.5</v>
      </c>
      <c r="H228" s="1304"/>
      <c r="I228" s="921"/>
      <c r="J228" s="1312">
        <v>23</v>
      </c>
      <c r="K228" s="1049">
        <v>1</v>
      </c>
      <c r="L228" s="1049"/>
      <c r="M228" s="921"/>
      <c r="N228" s="921"/>
      <c r="O228" s="983"/>
      <c r="P228" s="1290"/>
      <c r="Q228" s="1292"/>
      <c r="R228" s="1047">
        <v>10</v>
      </c>
    </row>
    <row r="229" spans="1:18">
      <c r="A229" s="1047">
        <v>11</v>
      </c>
      <c r="B229" s="17" t="s">
        <v>5034</v>
      </c>
      <c r="C229" s="983"/>
      <c r="D229" s="17" t="s">
        <v>4757</v>
      </c>
      <c r="E229" s="983"/>
      <c r="F229" s="1298">
        <v>34.5</v>
      </c>
      <c r="G229" s="1310">
        <v>4.8</v>
      </c>
      <c r="H229" s="1304"/>
      <c r="I229" s="921"/>
      <c r="J229" s="1312">
        <v>10</v>
      </c>
      <c r="K229" s="1049">
        <v>3</v>
      </c>
      <c r="L229" s="1049"/>
      <c r="M229" s="2995" t="s">
        <v>4759</v>
      </c>
      <c r="N229" s="921"/>
      <c r="O229" s="983"/>
      <c r="P229" s="1290">
        <v>2</v>
      </c>
      <c r="Q229" s="1292"/>
      <c r="R229" s="1047">
        <v>11</v>
      </c>
    </row>
    <row r="230" spans="1:18">
      <c r="A230" s="1047">
        <v>12</v>
      </c>
      <c r="B230" s="17" t="s">
        <v>5034</v>
      </c>
      <c r="C230" s="983"/>
      <c r="D230" s="17" t="s">
        <v>4757</v>
      </c>
      <c r="E230" s="983"/>
      <c r="F230" s="1298">
        <v>34.5</v>
      </c>
      <c r="G230" s="1310">
        <v>12.5</v>
      </c>
      <c r="H230" s="1304"/>
      <c r="I230" s="921"/>
      <c r="J230" s="1312">
        <v>10</v>
      </c>
      <c r="K230" s="1049">
        <v>1</v>
      </c>
      <c r="L230" s="1049"/>
      <c r="M230" s="921"/>
      <c r="N230" s="921"/>
      <c r="O230" s="983"/>
      <c r="P230" s="1290"/>
      <c r="Q230" s="1292"/>
      <c r="R230" s="1047">
        <v>12</v>
      </c>
    </row>
    <row r="231" spans="1:18">
      <c r="A231" s="1047">
        <v>13</v>
      </c>
      <c r="B231" s="17" t="s">
        <v>5035</v>
      </c>
      <c r="C231" s="983"/>
      <c r="D231" s="17" t="s">
        <v>4757</v>
      </c>
      <c r="E231" s="983"/>
      <c r="F231" s="1298">
        <v>34.5</v>
      </c>
      <c r="G231" s="1310">
        <v>12.5</v>
      </c>
      <c r="H231" s="1304"/>
      <c r="I231" s="921"/>
      <c r="J231" s="1312">
        <v>7</v>
      </c>
      <c r="K231" s="1049">
        <v>1</v>
      </c>
      <c r="L231" s="1049"/>
      <c r="M231" s="921"/>
      <c r="N231" s="921"/>
      <c r="O231" s="983"/>
      <c r="P231" s="1290"/>
      <c r="Q231" s="1292"/>
      <c r="R231" s="1047">
        <v>13</v>
      </c>
    </row>
    <row r="232" spans="1:18">
      <c r="A232" s="1047">
        <v>14</v>
      </c>
      <c r="B232" s="17" t="s">
        <v>5036</v>
      </c>
      <c r="C232" s="983"/>
      <c r="D232" s="17" t="s">
        <v>4757</v>
      </c>
      <c r="E232" s="983"/>
      <c r="F232" s="1298">
        <v>34.5</v>
      </c>
      <c r="G232" s="1310">
        <v>4.8</v>
      </c>
      <c r="H232" s="1304"/>
      <c r="I232" s="921"/>
      <c r="J232" s="1312">
        <v>3</v>
      </c>
      <c r="K232" s="1049">
        <v>3</v>
      </c>
      <c r="L232" s="1049"/>
      <c r="M232" s="921"/>
      <c r="N232" s="921"/>
      <c r="O232" s="983"/>
      <c r="P232" s="1290"/>
      <c r="Q232" s="1292"/>
      <c r="R232" s="1047">
        <v>14</v>
      </c>
    </row>
    <row r="233" spans="1:18">
      <c r="A233" s="1047">
        <v>15</v>
      </c>
      <c r="B233" s="17" t="s">
        <v>5037</v>
      </c>
      <c r="C233" s="983"/>
      <c r="D233" s="17" t="s">
        <v>4757</v>
      </c>
      <c r="E233" s="983"/>
      <c r="F233" s="1298">
        <v>46</v>
      </c>
      <c r="G233" s="1310">
        <v>4.8</v>
      </c>
      <c r="H233" s="1304"/>
      <c r="I233" s="921"/>
      <c r="J233" s="1312">
        <v>4</v>
      </c>
      <c r="K233" s="1049">
        <v>1</v>
      </c>
      <c r="L233" s="1049"/>
      <c r="M233" s="921"/>
      <c r="N233" s="921"/>
      <c r="O233" s="983"/>
      <c r="P233" s="1290"/>
      <c r="Q233" s="1292"/>
      <c r="R233" s="1047">
        <v>15</v>
      </c>
    </row>
    <row r="234" spans="1:18">
      <c r="A234" s="1047">
        <v>16</v>
      </c>
      <c r="B234" s="17" t="s">
        <v>5038</v>
      </c>
      <c r="C234" s="983"/>
      <c r="D234" s="17" t="s">
        <v>4758</v>
      </c>
      <c r="E234" s="983"/>
      <c r="F234" s="1298">
        <v>115</v>
      </c>
      <c r="G234" s="1310">
        <v>34.5</v>
      </c>
      <c r="H234" s="1304"/>
      <c r="I234" s="921"/>
      <c r="J234" s="1312">
        <v>75</v>
      </c>
      <c r="K234" s="1049">
        <v>1</v>
      </c>
      <c r="L234" s="1049"/>
      <c r="M234" s="921"/>
      <c r="N234" s="921"/>
      <c r="O234" s="983"/>
      <c r="P234" s="1290"/>
      <c r="Q234" s="1292"/>
      <c r="R234" s="1047">
        <v>16</v>
      </c>
    </row>
    <row r="235" spans="1:18">
      <c r="A235" s="1033">
        <v>17</v>
      </c>
      <c r="B235" s="17" t="s">
        <v>5038</v>
      </c>
      <c r="C235" s="983"/>
      <c r="D235" s="17" t="s">
        <v>4757</v>
      </c>
      <c r="E235" s="983"/>
      <c r="F235" s="1298">
        <v>115</v>
      </c>
      <c r="G235" s="1310">
        <v>34.5</v>
      </c>
      <c r="H235" s="1304"/>
      <c r="I235" s="921"/>
      <c r="J235" s="1304"/>
      <c r="K235" s="1049"/>
      <c r="L235" s="1049"/>
      <c r="M235" s="921"/>
      <c r="N235" s="921"/>
      <c r="O235" s="983"/>
      <c r="P235" s="1290"/>
      <c r="Q235" s="1292"/>
      <c r="R235" s="1033">
        <v>17</v>
      </c>
    </row>
    <row r="236" spans="1:18">
      <c r="A236" s="1033">
        <v>18</v>
      </c>
      <c r="B236" s="17" t="s">
        <v>5039</v>
      </c>
      <c r="C236" s="983"/>
      <c r="D236" s="17" t="s">
        <v>4757</v>
      </c>
      <c r="E236" s="983"/>
      <c r="F236" s="1298">
        <v>34.5</v>
      </c>
      <c r="G236" s="1310">
        <v>4.8</v>
      </c>
      <c r="H236" s="1304"/>
      <c r="I236" s="921"/>
      <c r="J236" s="1304">
        <v>12</v>
      </c>
      <c r="K236" s="1049">
        <v>6</v>
      </c>
      <c r="L236" s="1049"/>
      <c r="M236" s="921"/>
      <c r="N236" s="921"/>
      <c r="O236" s="983"/>
      <c r="P236" s="1290"/>
      <c r="Q236" s="1292"/>
      <c r="R236" s="1033">
        <v>18</v>
      </c>
    </row>
    <row r="237" spans="1:18">
      <c r="A237" s="1033">
        <v>19</v>
      </c>
      <c r="B237" s="17" t="s">
        <v>5040</v>
      </c>
      <c r="C237" s="983"/>
      <c r="D237" s="17" t="s">
        <v>4757</v>
      </c>
      <c r="E237" s="983"/>
      <c r="F237" s="1298">
        <v>115</v>
      </c>
      <c r="G237" s="1310">
        <v>13.2</v>
      </c>
      <c r="H237" s="1304"/>
      <c r="I237" s="921"/>
      <c r="J237" s="1304">
        <v>75</v>
      </c>
      <c r="K237" s="1049">
        <v>2</v>
      </c>
      <c r="L237" s="1049"/>
      <c r="M237" s="921"/>
      <c r="N237" s="921"/>
      <c r="O237" s="983"/>
      <c r="P237" s="1290"/>
      <c r="Q237" s="1292"/>
      <c r="R237" s="1033">
        <v>19</v>
      </c>
    </row>
    <row r="238" spans="1:18">
      <c r="A238" s="1033">
        <v>20</v>
      </c>
      <c r="B238" s="17" t="s">
        <v>5041</v>
      </c>
      <c r="C238" s="983"/>
      <c r="D238" s="17" t="s">
        <v>4757</v>
      </c>
      <c r="E238" s="983"/>
      <c r="F238" s="1298">
        <v>34.5</v>
      </c>
      <c r="G238" s="1310">
        <v>4.8</v>
      </c>
      <c r="H238" s="1304"/>
      <c r="I238" s="921"/>
      <c r="J238" s="1304">
        <v>6</v>
      </c>
      <c r="K238" s="1049">
        <v>3</v>
      </c>
      <c r="L238" s="1049"/>
      <c r="M238" s="921"/>
      <c r="N238" s="921"/>
      <c r="O238" s="983"/>
      <c r="P238" s="1290"/>
      <c r="Q238" s="1292"/>
      <c r="R238" s="1033">
        <v>20</v>
      </c>
    </row>
    <row r="239" spans="1:18">
      <c r="A239" s="1033">
        <v>21</v>
      </c>
      <c r="B239" s="17" t="s">
        <v>5042</v>
      </c>
      <c r="C239" s="983"/>
      <c r="D239" s="17" t="s">
        <v>4757</v>
      </c>
      <c r="E239" s="983"/>
      <c r="F239" s="1298">
        <v>34.5</v>
      </c>
      <c r="G239" s="1310">
        <v>4.8</v>
      </c>
      <c r="H239" s="1304"/>
      <c r="I239" s="921"/>
      <c r="J239" s="1304">
        <v>5</v>
      </c>
      <c r="K239" s="1049">
        <v>3</v>
      </c>
      <c r="L239" s="1049"/>
      <c r="M239" s="17" t="s">
        <v>4759</v>
      </c>
      <c r="N239" s="921"/>
      <c r="O239" s="983"/>
      <c r="P239" s="1290">
        <v>1</v>
      </c>
      <c r="Q239" s="1292"/>
      <c r="R239" s="1033">
        <v>21</v>
      </c>
    </row>
    <row r="240" spans="1:18">
      <c r="A240" s="1033">
        <v>22</v>
      </c>
      <c r="B240" s="17" t="s">
        <v>5042</v>
      </c>
      <c r="C240" s="983"/>
      <c r="D240" s="17" t="s">
        <v>4757</v>
      </c>
      <c r="E240" s="983"/>
      <c r="F240" s="1298">
        <v>34.5</v>
      </c>
      <c r="G240" s="1310">
        <v>12.5</v>
      </c>
      <c r="H240" s="1304"/>
      <c r="I240" s="921"/>
      <c r="J240" s="1304">
        <v>5</v>
      </c>
      <c r="K240" s="1049">
        <v>1</v>
      </c>
      <c r="L240" s="1049"/>
      <c r="M240" s="921"/>
      <c r="N240" s="921"/>
      <c r="O240" s="983"/>
      <c r="P240" s="1290"/>
      <c r="Q240" s="1292"/>
      <c r="R240" s="1033">
        <v>22</v>
      </c>
    </row>
    <row r="241" spans="1:18">
      <c r="A241" s="1033">
        <v>23</v>
      </c>
      <c r="B241" s="17" t="s">
        <v>5043</v>
      </c>
      <c r="C241" s="983"/>
      <c r="D241" s="17" t="s">
        <v>4757</v>
      </c>
      <c r="E241" s="983"/>
      <c r="F241" s="1298">
        <v>34.5</v>
      </c>
      <c r="G241" s="1310">
        <v>4.8</v>
      </c>
      <c r="H241" s="1304"/>
      <c r="I241" s="921"/>
      <c r="J241" s="1304">
        <v>13</v>
      </c>
      <c r="K241" s="1049">
        <v>2</v>
      </c>
      <c r="L241" s="1049"/>
      <c r="M241" s="17" t="s">
        <v>4760</v>
      </c>
      <c r="N241" s="921"/>
      <c r="O241" s="983"/>
      <c r="P241" s="1290">
        <v>1</v>
      </c>
      <c r="Q241" s="1292"/>
      <c r="R241" s="1033">
        <v>23</v>
      </c>
    </row>
    <row r="242" spans="1:18">
      <c r="A242" s="1033">
        <v>24</v>
      </c>
      <c r="B242" s="17" t="s">
        <v>5043</v>
      </c>
      <c r="C242" s="983"/>
      <c r="D242" s="17" t="s">
        <v>4758</v>
      </c>
      <c r="E242" s="983"/>
      <c r="F242" s="1298">
        <v>115</v>
      </c>
      <c r="G242" s="1310">
        <v>34.5</v>
      </c>
      <c r="H242" s="1304"/>
      <c r="I242" s="921"/>
      <c r="J242" s="1304">
        <v>179</v>
      </c>
      <c r="K242" s="1049">
        <v>5</v>
      </c>
      <c r="L242" s="1049">
        <v>2</v>
      </c>
      <c r="M242" s="921"/>
      <c r="N242" s="921"/>
      <c r="O242" s="983"/>
      <c r="P242" s="1290"/>
      <c r="Q242" s="1292"/>
      <c r="R242" s="1033">
        <v>24</v>
      </c>
    </row>
    <row r="243" spans="1:18">
      <c r="A243" s="1033">
        <v>25</v>
      </c>
      <c r="B243" s="17" t="s">
        <v>5044</v>
      </c>
      <c r="C243" s="983"/>
      <c r="D243" s="17" t="s">
        <v>4757</v>
      </c>
      <c r="E243" s="983"/>
      <c r="F243" s="1298">
        <v>34.5</v>
      </c>
      <c r="G243" s="1310">
        <v>4.8</v>
      </c>
      <c r="H243" s="1304"/>
      <c r="I243" s="921"/>
      <c r="J243" s="1304">
        <v>5</v>
      </c>
      <c r="K243" s="1049">
        <v>3</v>
      </c>
      <c r="L243" s="1049"/>
      <c r="M243" s="921"/>
      <c r="N243" s="921"/>
      <c r="O243" s="983"/>
      <c r="P243" s="1290"/>
      <c r="Q243" s="1292"/>
      <c r="R243" s="1033">
        <v>25</v>
      </c>
    </row>
    <row r="244" spans="1:18">
      <c r="A244" s="1033">
        <v>26</v>
      </c>
      <c r="B244" s="17" t="s">
        <v>5045</v>
      </c>
      <c r="C244" s="983"/>
      <c r="D244" s="17" t="s">
        <v>4757</v>
      </c>
      <c r="E244" s="983"/>
      <c r="F244" s="1298">
        <v>115</v>
      </c>
      <c r="G244" s="1310">
        <v>12.5</v>
      </c>
      <c r="H244" s="1304"/>
      <c r="I244" s="921"/>
      <c r="J244" s="1304">
        <v>11</v>
      </c>
      <c r="K244" s="1049">
        <v>1</v>
      </c>
      <c r="L244" s="1049"/>
      <c r="M244" s="921"/>
      <c r="N244" s="921"/>
      <c r="O244" s="983"/>
      <c r="P244" s="1290"/>
      <c r="Q244" s="1292"/>
      <c r="R244" s="1033">
        <v>26</v>
      </c>
    </row>
    <row r="245" spans="1:18">
      <c r="A245" s="1033">
        <v>27</v>
      </c>
      <c r="B245" s="17" t="s">
        <v>5046</v>
      </c>
      <c r="C245" s="983"/>
      <c r="D245" s="17" t="s">
        <v>4757</v>
      </c>
      <c r="E245" s="983"/>
      <c r="F245" s="1298">
        <v>34.5</v>
      </c>
      <c r="G245" s="1310">
        <v>12.5</v>
      </c>
      <c r="H245" s="1304"/>
      <c r="I245" s="921"/>
      <c r="J245" s="1304">
        <v>14</v>
      </c>
      <c r="K245" s="1049">
        <v>1</v>
      </c>
      <c r="L245" s="1049"/>
      <c r="M245" s="17" t="s">
        <v>4759</v>
      </c>
      <c r="N245" s="921"/>
      <c r="O245" s="983"/>
      <c r="P245" s="1290">
        <v>3</v>
      </c>
      <c r="Q245" s="1292"/>
      <c r="R245" s="1033">
        <v>27</v>
      </c>
    </row>
    <row r="246" spans="1:18">
      <c r="A246" s="1033">
        <v>28</v>
      </c>
      <c r="B246" s="17" t="s">
        <v>5047</v>
      </c>
      <c r="C246" s="983"/>
      <c r="D246" s="17" t="s">
        <v>4757</v>
      </c>
      <c r="E246" s="983"/>
      <c r="F246" s="1298">
        <v>34.5</v>
      </c>
      <c r="G246" s="1310">
        <v>7.62</v>
      </c>
      <c r="H246" s="1304"/>
      <c r="I246" s="921"/>
      <c r="J246" s="1304">
        <v>6</v>
      </c>
      <c r="K246" s="1049">
        <v>3</v>
      </c>
      <c r="L246" s="1049">
        <v>1</v>
      </c>
      <c r="M246" s="921"/>
      <c r="N246" s="921"/>
      <c r="O246" s="983"/>
      <c r="P246" s="1290"/>
      <c r="Q246" s="1292"/>
      <c r="R246" s="1033">
        <v>28</v>
      </c>
    </row>
    <row r="247" spans="1:18">
      <c r="A247" s="1033">
        <v>29</v>
      </c>
      <c r="B247" s="17" t="s">
        <v>5048</v>
      </c>
      <c r="C247" s="983"/>
      <c r="D247" s="17" t="s">
        <v>4757</v>
      </c>
      <c r="E247" s="983"/>
      <c r="F247" s="1298">
        <v>34.5</v>
      </c>
      <c r="G247" s="1310">
        <v>4.16</v>
      </c>
      <c r="H247" s="1304"/>
      <c r="I247" s="921"/>
      <c r="J247" s="1304">
        <v>19</v>
      </c>
      <c r="K247" s="1049">
        <v>2</v>
      </c>
      <c r="L247" s="1049"/>
      <c r="M247" s="921"/>
      <c r="N247" s="921"/>
      <c r="O247" s="983"/>
      <c r="P247" s="1290"/>
      <c r="Q247" s="1292"/>
      <c r="R247" s="1033">
        <v>29</v>
      </c>
    </row>
    <row r="248" spans="1:18">
      <c r="A248" s="1033">
        <v>30</v>
      </c>
      <c r="B248" s="17" t="s">
        <v>5049</v>
      </c>
      <c r="C248" s="983"/>
      <c r="D248" s="17" t="s">
        <v>4757</v>
      </c>
      <c r="E248" s="983"/>
      <c r="F248" s="1298">
        <v>34.5</v>
      </c>
      <c r="G248" s="1310">
        <v>4.8</v>
      </c>
      <c r="H248" s="1304"/>
      <c r="I248" s="921"/>
      <c r="J248" s="1304">
        <v>3</v>
      </c>
      <c r="K248" s="1049">
        <v>3</v>
      </c>
      <c r="L248" s="1049"/>
      <c r="M248" s="921"/>
      <c r="N248" s="921"/>
      <c r="O248" s="983"/>
      <c r="P248" s="1290"/>
      <c r="Q248" s="1292"/>
      <c r="R248" s="1033">
        <v>30</v>
      </c>
    </row>
    <row r="249" spans="1:18">
      <c r="A249" s="1033">
        <v>31</v>
      </c>
      <c r="B249" s="17" t="s">
        <v>5050</v>
      </c>
      <c r="C249" s="983"/>
      <c r="D249" s="17" t="s">
        <v>4757</v>
      </c>
      <c r="E249" s="983"/>
      <c r="F249" s="1298"/>
      <c r="G249" s="1310"/>
      <c r="H249" s="1304"/>
      <c r="I249" s="921"/>
      <c r="J249" s="1304"/>
      <c r="K249" s="1049"/>
      <c r="L249" s="1049"/>
      <c r="M249" s="921"/>
      <c r="N249" s="921"/>
      <c r="O249" s="983"/>
      <c r="P249" s="1290"/>
      <c r="Q249" s="1292"/>
      <c r="R249" s="1033">
        <v>31</v>
      </c>
    </row>
    <row r="250" spans="1:18">
      <c r="A250" s="1033">
        <v>32</v>
      </c>
      <c r="B250" s="17" t="s">
        <v>5050</v>
      </c>
      <c r="C250" s="983"/>
      <c r="D250" s="17" t="s">
        <v>4758</v>
      </c>
      <c r="E250" s="983"/>
      <c r="F250" s="1298">
        <v>115</v>
      </c>
      <c r="G250" s="1310">
        <v>34.5</v>
      </c>
      <c r="H250" s="1304"/>
      <c r="I250" s="921"/>
      <c r="J250" s="1304">
        <v>96</v>
      </c>
      <c r="K250" s="1049">
        <v>3</v>
      </c>
      <c r="L250" s="1049"/>
      <c r="M250" s="921"/>
      <c r="N250" s="921"/>
      <c r="O250" s="983"/>
      <c r="P250" s="1290"/>
      <c r="Q250" s="1292"/>
      <c r="R250" s="1033">
        <v>32</v>
      </c>
    </row>
    <row r="251" spans="1:18">
      <c r="A251" s="1033">
        <v>33</v>
      </c>
      <c r="B251" s="17" t="s">
        <v>5051</v>
      </c>
      <c r="C251" s="983"/>
      <c r="D251" s="17" t="s">
        <v>4757</v>
      </c>
      <c r="E251" s="983"/>
      <c r="F251" s="1298">
        <v>34.5</v>
      </c>
      <c r="G251" s="1310">
        <v>12.5</v>
      </c>
      <c r="H251" s="1304"/>
      <c r="I251" s="921"/>
      <c r="J251" s="1304">
        <v>23</v>
      </c>
      <c r="K251" s="1049">
        <v>1</v>
      </c>
      <c r="L251" s="1049"/>
      <c r="M251" s="17" t="s">
        <v>4759</v>
      </c>
      <c r="N251" s="921"/>
      <c r="O251" s="983"/>
      <c r="P251" s="1290">
        <v>1</v>
      </c>
      <c r="Q251" s="1292"/>
      <c r="R251" s="1033">
        <v>33</v>
      </c>
    </row>
    <row r="252" spans="1:18">
      <c r="A252" s="1033">
        <v>34</v>
      </c>
      <c r="B252" s="17" t="s">
        <v>5052</v>
      </c>
      <c r="C252" s="983"/>
      <c r="D252" s="17" t="s">
        <v>4757</v>
      </c>
      <c r="E252" s="983"/>
      <c r="F252" s="1298">
        <v>46</v>
      </c>
      <c r="G252" s="1310">
        <v>4.8</v>
      </c>
      <c r="H252" s="1304"/>
      <c r="I252" s="921"/>
      <c r="J252" s="1304">
        <v>3</v>
      </c>
      <c r="K252" s="1049">
        <v>1</v>
      </c>
      <c r="L252" s="1049"/>
      <c r="M252" s="921"/>
      <c r="N252" s="921"/>
      <c r="O252" s="983"/>
      <c r="P252" s="1290"/>
      <c r="Q252" s="1292"/>
      <c r="R252" s="1033">
        <v>34</v>
      </c>
    </row>
    <row r="253" spans="1:18">
      <c r="A253" s="1033">
        <v>35</v>
      </c>
      <c r="B253" s="17" t="s">
        <v>5053</v>
      </c>
      <c r="C253" s="983"/>
      <c r="D253" s="17" t="s">
        <v>4757</v>
      </c>
      <c r="E253" s="983"/>
      <c r="F253" s="1298"/>
      <c r="G253" s="1310"/>
      <c r="H253" s="1304"/>
      <c r="I253" s="921"/>
      <c r="J253" s="1304"/>
      <c r="K253" s="1049"/>
      <c r="L253" s="1049"/>
      <c r="M253" s="921"/>
      <c r="N253" s="921"/>
      <c r="O253" s="983"/>
      <c r="P253" s="1290"/>
      <c r="Q253" s="1292"/>
      <c r="R253" s="1033">
        <v>35</v>
      </c>
    </row>
    <row r="254" spans="1:18">
      <c r="A254" s="1033">
        <v>36</v>
      </c>
      <c r="B254" s="17" t="s">
        <v>5053</v>
      </c>
      <c r="C254" s="983"/>
      <c r="D254" s="17" t="s">
        <v>4758</v>
      </c>
      <c r="E254" s="983"/>
      <c r="F254" s="1298">
        <v>115</v>
      </c>
      <c r="G254" s="1310">
        <v>34.5</v>
      </c>
      <c r="H254" s="1304"/>
      <c r="I254" s="921"/>
      <c r="J254" s="1304">
        <v>56</v>
      </c>
      <c r="K254" s="1049">
        <v>1</v>
      </c>
      <c r="L254" s="1049"/>
      <c r="M254" s="921"/>
      <c r="N254" s="921"/>
      <c r="O254" s="983"/>
      <c r="P254" s="1290"/>
      <c r="Q254" s="1292"/>
      <c r="R254" s="1033">
        <v>37</v>
      </c>
    </row>
    <row r="255" spans="1:18">
      <c r="A255" s="1033">
        <v>37</v>
      </c>
      <c r="B255" s="17" t="s">
        <v>5054</v>
      </c>
      <c r="C255" s="983"/>
      <c r="D255" s="17" t="s">
        <v>4757</v>
      </c>
      <c r="E255" s="983"/>
      <c r="F255" s="1298">
        <v>34.5</v>
      </c>
      <c r="G255" s="1310">
        <v>12.5</v>
      </c>
      <c r="H255" s="1304"/>
      <c r="I255" s="921"/>
      <c r="J255" s="1304">
        <v>23</v>
      </c>
      <c r="K255" s="1049">
        <v>1</v>
      </c>
      <c r="L255" s="1049"/>
      <c r="M255" s="921"/>
      <c r="N255" s="921"/>
      <c r="O255" s="983"/>
      <c r="P255" s="1290"/>
      <c r="Q255" s="1292"/>
      <c r="R255" s="1033">
        <v>38</v>
      </c>
    </row>
    <row r="256" spans="1:18">
      <c r="A256" s="1033">
        <v>38</v>
      </c>
      <c r="B256" s="17" t="s">
        <v>5055</v>
      </c>
      <c r="C256" s="983"/>
      <c r="D256" s="17" t="s">
        <v>4757</v>
      </c>
      <c r="E256" s="983"/>
      <c r="F256" s="1298">
        <v>34.5</v>
      </c>
      <c r="G256" s="1310">
        <v>4.8</v>
      </c>
      <c r="H256" s="1304"/>
      <c r="I256" s="921"/>
      <c r="J256" s="1304">
        <v>1</v>
      </c>
      <c r="K256" s="1049">
        <v>3</v>
      </c>
      <c r="L256" s="1049"/>
      <c r="M256" s="921"/>
      <c r="N256" s="921"/>
      <c r="O256" s="983"/>
      <c r="P256" s="1290"/>
      <c r="Q256" s="1292"/>
      <c r="R256" s="1033">
        <v>39</v>
      </c>
    </row>
    <row r="257" spans="1:18">
      <c r="A257" s="1033">
        <v>39</v>
      </c>
      <c r="B257" s="17" t="s">
        <v>5056</v>
      </c>
      <c r="C257" s="983"/>
      <c r="D257" s="17" t="s">
        <v>4758</v>
      </c>
      <c r="E257" s="983"/>
      <c r="F257" s="1298">
        <v>115</v>
      </c>
      <c r="G257" s="1310">
        <v>46</v>
      </c>
      <c r="H257" s="1304"/>
      <c r="I257" s="921"/>
      <c r="J257" s="1304">
        <v>50</v>
      </c>
      <c r="K257" s="1049">
        <v>1</v>
      </c>
      <c r="L257" s="1049"/>
      <c r="M257" s="921"/>
      <c r="N257" s="921"/>
      <c r="O257" s="983"/>
      <c r="P257" s="1290"/>
      <c r="Q257" s="1292"/>
      <c r="R257" s="1033">
        <v>40</v>
      </c>
    </row>
    <row r="258" spans="1:18">
      <c r="A258" s="1033">
        <v>40</v>
      </c>
      <c r="B258" s="17" t="s">
        <v>5057</v>
      </c>
      <c r="C258" s="983"/>
      <c r="D258" s="17" t="s">
        <v>4757</v>
      </c>
      <c r="E258" s="983"/>
      <c r="F258" s="1298">
        <v>34.5</v>
      </c>
      <c r="G258" s="1310">
        <v>4.8</v>
      </c>
      <c r="H258" s="1304"/>
      <c r="I258" s="921"/>
      <c r="J258" s="1304">
        <v>19</v>
      </c>
      <c r="K258" s="1049">
        <v>2</v>
      </c>
      <c r="L258" s="1049"/>
      <c r="M258" s="921"/>
      <c r="N258" s="921"/>
      <c r="O258" s="983"/>
      <c r="P258" s="1290"/>
      <c r="Q258" s="1292"/>
      <c r="R258" s="1033">
        <v>41</v>
      </c>
    </row>
    <row r="259" spans="1:18">
      <c r="A259" s="1033">
        <v>41</v>
      </c>
      <c r="B259" s="17" t="s">
        <v>5058</v>
      </c>
      <c r="C259" s="983"/>
      <c r="D259" s="17" t="s">
        <v>4757</v>
      </c>
      <c r="E259" s="983"/>
      <c r="F259" s="1298">
        <v>115</v>
      </c>
      <c r="G259" s="1310">
        <v>34.5</v>
      </c>
      <c r="H259" s="1304"/>
      <c r="I259" s="921"/>
      <c r="J259" s="1304">
        <v>28</v>
      </c>
      <c r="K259" s="1049">
        <v>1</v>
      </c>
      <c r="L259" s="1049"/>
      <c r="M259" s="17" t="s">
        <v>4759</v>
      </c>
      <c r="N259" s="921"/>
      <c r="O259" s="983"/>
      <c r="P259" s="1290">
        <v>1</v>
      </c>
      <c r="Q259" s="1292"/>
      <c r="R259" s="1033">
        <v>42</v>
      </c>
    </row>
    <row r="260" spans="1:18">
      <c r="A260" s="1033">
        <v>42</v>
      </c>
      <c r="B260" s="17" t="s">
        <v>5059</v>
      </c>
      <c r="C260" s="983"/>
      <c r="D260" s="17" t="s">
        <v>4757</v>
      </c>
      <c r="E260" s="983"/>
      <c r="F260" s="1298">
        <v>46</v>
      </c>
      <c r="G260" s="1310">
        <v>12.5</v>
      </c>
      <c r="H260" s="1304"/>
      <c r="I260" s="921"/>
      <c r="J260" s="1304">
        <v>23</v>
      </c>
      <c r="K260" s="1049">
        <v>1</v>
      </c>
      <c r="L260" s="1049"/>
      <c r="M260" s="17" t="s">
        <v>4759</v>
      </c>
      <c r="N260" s="921"/>
      <c r="O260" s="983"/>
      <c r="P260" s="1290">
        <v>1</v>
      </c>
      <c r="Q260" s="1292"/>
      <c r="R260" s="1033">
        <v>43</v>
      </c>
    </row>
    <row r="261" spans="1:18">
      <c r="A261" s="1033">
        <v>43</v>
      </c>
      <c r="B261" s="17" t="s">
        <v>5060</v>
      </c>
      <c r="C261" s="983"/>
      <c r="D261" s="17" t="s">
        <v>4757</v>
      </c>
      <c r="E261" s="983"/>
      <c r="F261" s="1298">
        <v>34.5</v>
      </c>
      <c r="G261" s="1310">
        <v>4.8</v>
      </c>
      <c r="H261" s="1304"/>
      <c r="I261" s="921"/>
      <c r="J261" s="1304">
        <v>5</v>
      </c>
      <c r="K261" s="1049">
        <v>3</v>
      </c>
      <c r="L261" s="1049"/>
      <c r="M261" s="921"/>
      <c r="N261" s="921"/>
      <c r="O261" s="983"/>
      <c r="P261" s="1290"/>
      <c r="Q261" s="1292"/>
      <c r="R261" s="1033">
        <v>44</v>
      </c>
    </row>
    <row r="262" spans="1:18">
      <c r="A262" s="1033">
        <v>44</v>
      </c>
      <c r="B262" s="17" t="s">
        <v>5060</v>
      </c>
      <c r="C262" s="983"/>
      <c r="D262" s="17" t="s">
        <v>4757</v>
      </c>
      <c r="E262" s="983"/>
      <c r="F262" s="1298">
        <v>34.5</v>
      </c>
      <c r="G262" s="1310">
        <v>12.5</v>
      </c>
      <c r="H262" s="1304"/>
      <c r="I262" s="921"/>
      <c r="J262" s="1304">
        <v>4</v>
      </c>
      <c r="K262" s="1049">
        <v>3</v>
      </c>
      <c r="L262" s="1049">
        <v>1</v>
      </c>
      <c r="M262" s="921"/>
      <c r="N262" s="921"/>
      <c r="O262" s="983"/>
      <c r="P262" s="1290"/>
      <c r="Q262" s="1292"/>
      <c r="R262" s="1033">
        <v>45</v>
      </c>
    </row>
    <row r="263" spans="1:18">
      <c r="A263" s="1033">
        <v>45</v>
      </c>
      <c r="B263" s="17" t="s">
        <v>5061</v>
      </c>
      <c r="C263" s="983"/>
      <c r="D263" s="17" t="s">
        <v>4757</v>
      </c>
      <c r="E263" s="983"/>
      <c r="F263" s="1298">
        <v>34.5</v>
      </c>
      <c r="G263" s="1310">
        <v>4.8</v>
      </c>
      <c r="H263" s="1304"/>
      <c r="I263" s="921"/>
      <c r="J263" s="1304">
        <v>5</v>
      </c>
      <c r="K263" s="1049">
        <v>3</v>
      </c>
      <c r="L263" s="1049"/>
      <c r="M263" s="17" t="s">
        <v>4759</v>
      </c>
      <c r="N263" s="921"/>
      <c r="O263" s="983"/>
      <c r="P263" s="1290">
        <v>1</v>
      </c>
      <c r="Q263" s="1292"/>
      <c r="R263" s="1033">
        <v>46</v>
      </c>
    </row>
    <row r="264" spans="1:18">
      <c r="A264" s="1033">
        <v>46</v>
      </c>
      <c r="B264" s="17" t="s">
        <v>5061</v>
      </c>
      <c r="C264" s="983"/>
      <c r="D264" s="17" t="s">
        <v>4757</v>
      </c>
      <c r="E264" s="983"/>
      <c r="F264" s="1298">
        <v>34.5</v>
      </c>
      <c r="G264" s="1310">
        <v>12.5</v>
      </c>
      <c r="H264" s="1304"/>
      <c r="I264" s="921"/>
      <c r="J264" s="1304">
        <v>12</v>
      </c>
      <c r="K264" s="1049">
        <v>2</v>
      </c>
      <c r="L264" s="1049"/>
      <c r="M264" s="921"/>
      <c r="N264" s="921"/>
      <c r="O264" s="983"/>
      <c r="P264" s="1290"/>
      <c r="Q264" s="1292"/>
      <c r="R264" s="1033">
        <v>47</v>
      </c>
    </row>
    <row r="265" spans="1:18">
      <c r="A265" s="1033">
        <v>47</v>
      </c>
      <c r="B265" s="17" t="s">
        <v>5062</v>
      </c>
      <c r="C265" s="983"/>
      <c r="D265" s="17" t="s">
        <v>4757</v>
      </c>
      <c r="E265" s="983"/>
      <c r="F265" s="1298">
        <v>115</v>
      </c>
      <c r="G265" s="1310">
        <v>4.8</v>
      </c>
      <c r="H265" s="1304"/>
      <c r="I265" s="921"/>
      <c r="J265" s="1304">
        <v>11</v>
      </c>
      <c r="K265" s="1049">
        <v>3</v>
      </c>
      <c r="L265" s="1049">
        <v>1</v>
      </c>
      <c r="M265" s="921"/>
      <c r="N265" s="921"/>
      <c r="O265" s="983"/>
      <c r="P265" s="1290"/>
      <c r="Q265" s="1292"/>
      <c r="R265" s="1033">
        <v>48</v>
      </c>
    </row>
    <row r="266" spans="1:18">
      <c r="A266" s="1033">
        <v>48</v>
      </c>
      <c r="B266" s="17" t="s">
        <v>5063</v>
      </c>
      <c r="C266" s="983"/>
      <c r="D266" s="17" t="s">
        <v>4757</v>
      </c>
      <c r="E266" s="983"/>
      <c r="F266" s="1298">
        <v>46</v>
      </c>
      <c r="G266" s="1310">
        <v>2.4</v>
      </c>
      <c r="H266" s="1304"/>
      <c r="I266" s="921"/>
      <c r="J266" s="1304">
        <v>3</v>
      </c>
      <c r="K266" s="1049">
        <v>3</v>
      </c>
      <c r="L266" s="1049"/>
      <c r="M266" s="921"/>
      <c r="N266" s="921"/>
      <c r="O266" s="983"/>
      <c r="P266" s="1290"/>
      <c r="Q266" s="1292"/>
      <c r="R266" s="1033">
        <v>49</v>
      </c>
    </row>
    <row r="267" spans="1:18">
      <c r="A267" s="1033">
        <v>49</v>
      </c>
      <c r="B267" s="17" t="s">
        <v>5064</v>
      </c>
      <c r="C267" s="983"/>
      <c r="D267" s="17" t="s">
        <v>4757</v>
      </c>
      <c r="E267" s="983"/>
      <c r="F267" s="1298">
        <v>46</v>
      </c>
      <c r="G267" s="1310">
        <v>2.4</v>
      </c>
      <c r="H267" s="1304"/>
      <c r="I267" s="921"/>
      <c r="J267" s="1304">
        <v>3</v>
      </c>
      <c r="K267" s="1049">
        <v>3</v>
      </c>
      <c r="L267" s="1049"/>
      <c r="M267" s="921"/>
      <c r="N267" s="921"/>
      <c r="O267" s="983"/>
      <c r="P267" s="1290"/>
      <c r="Q267" s="1292"/>
      <c r="R267" s="1033">
        <v>50</v>
      </c>
    </row>
    <row r="268" spans="1:18">
      <c r="A268" s="1033">
        <v>50</v>
      </c>
      <c r="B268" s="17" t="s">
        <v>5065</v>
      </c>
      <c r="C268" s="983"/>
      <c r="D268" s="17" t="s">
        <v>4757</v>
      </c>
      <c r="E268" s="983"/>
      <c r="F268" s="1298">
        <v>34.5</v>
      </c>
      <c r="G268" s="1310">
        <v>4.8</v>
      </c>
      <c r="H268" s="1304"/>
      <c r="I268" s="921"/>
      <c r="J268" s="1304">
        <v>30</v>
      </c>
      <c r="K268" s="1049">
        <v>4</v>
      </c>
      <c r="L268" s="1049"/>
      <c r="M268" s="921"/>
      <c r="N268" s="921"/>
      <c r="O268" s="983"/>
      <c r="P268" s="1290"/>
      <c r="Q268" s="1292"/>
      <c r="R268" s="1033">
        <v>51</v>
      </c>
    </row>
    <row r="269" spans="1:18">
      <c r="A269" s="1033">
        <v>51</v>
      </c>
      <c r="B269" s="17" t="s">
        <v>5066</v>
      </c>
      <c r="C269" s="983"/>
      <c r="D269" s="17" t="s">
        <v>4757</v>
      </c>
      <c r="E269" s="983"/>
      <c r="F269" s="1298">
        <v>12.5</v>
      </c>
      <c r="G269" s="1310">
        <v>2.4</v>
      </c>
      <c r="H269" s="1304"/>
      <c r="I269" s="921"/>
      <c r="J269" s="1304">
        <v>3</v>
      </c>
      <c r="K269" s="1049">
        <v>3</v>
      </c>
      <c r="L269" s="1049">
        <v>1</v>
      </c>
      <c r="M269" s="921"/>
      <c r="N269" s="921"/>
      <c r="O269" s="983"/>
      <c r="P269" s="1290"/>
      <c r="Q269" s="1292"/>
      <c r="R269" s="1033">
        <v>52</v>
      </c>
    </row>
    <row r="270" spans="1:18">
      <c r="A270" s="1033">
        <v>52</v>
      </c>
      <c r="B270" s="17" t="s">
        <v>5066</v>
      </c>
      <c r="C270" s="983"/>
      <c r="D270" s="17" t="s">
        <v>4757</v>
      </c>
      <c r="E270" s="983"/>
      <c r="F270" s="1298">
        <v>34.5</v>
      </c>
      <c r="G270" s="1310">
        <v>12.5</v>
      </c>
      <c r="H270" s="1304"/>
      <c r="I270" s="921"/>
      <c r="J270" s="1304">
        <v>6</v>
      </c>
      <c r="K270" s="1049">
        <v>1</v>
      </c>
      <c r="L270" s="1049"/>
      <c r="M270" s="921"/>
      <c r="N270" s="921"/>
      <c r="O270" s="983"/>
      <c r="P270" s="1290"/>
      <c r="Q270" s="1292"/>
      <c r="R270" s="1033">
        <v>53</v>
      </c>
    </row>
    <row r="271" spans="1:18">
      <c r="A271" s="1033">
        <v>53</v>
      </c>
      <c r="B271" s="17" t="s">
        <v>5067</v>
      </c>
      <c r="C271" s="983"/>
      <c r="D271" s="17" t="s">
        <v>4757</v>
      </c>
      <c r="E271" s="983"/>
      <c r="F271" s="1298">
        <v>115</v>
      </c>
      <c r="G271" s="1310">
        <v>12.5</v>
      </c>
      <c r="H271" s="1304"/>
      <c r="I271" s="921"/>
      <c r="J271" s="1304">
        <v>120</v>
      </c>
      <c r="K271" s="1049">
        <v>3</v>
      </c>
      <c r="L271" s="1049"/>
      <c r="M271" s="921"/>
      <c r="N271" s="921"/>
      <c r="O271" s="983"/>
      <c r="P271" s="1290"/>
      <c r="Q271" s="1292"/>
      <c r="R271" s="1033">
        <v>54</v>
      </c>
    </row>
    <row r="272" spans="1:18">
      <c r="A272" s="1033">
        <v>54</v>
      </c>
      <c r="B272" s="17" t="s">
        <v>5068</v>
      </c>
      <c r="C272" s="983"/>
      <c r="D272" s="17" t="s">
        <v>4757</v>
      </c>
      <c r="E272" s="983"/>
      <c r="F272" s="1298">
        <v>46</v>
      </c>
      <c r="G272" s="1310">
        <v>13.2</v>
      </c>
      <c r="H272" s="1304"/>
      <c r="I272" s="921"/>
      <c r="J272" s="1304">
        <v>14</v>
      </c>
      <c r="K272" s="1049">
        <v>1</v>
      </c>
      <c r="L272" s="1049"/>
      <c r="M272" s="921"/>
      <c r="N272" s="921"/>
      <c r="O272" s="983"/>
      <c r="P272" s="1290"/>
      <c r="Q272" s="1292"/>
      <c r="R272" s="1033">
        <v>55</v>
      </c>
    </row>
    <row r="273" spans="1:18">
      <c r="A273" s="1033">
        <v>55</v>
      </c>
      <c r="B273" s="17" t="s">
        <v>5069</v>
      </c>
      <c r="C273" s="983"/>
      <c r="D273" s="17" t="s">
        <v>4757</v>
      </c>
      <c r="E273" s="983"/>
      <c r="F273" s="1298">
        <v>34.5</v>
      </c>
      <c r="G273" s="1310">
        <v>4.8</v>
      </c>
      <c r="H273" s="1304"/>
      <c r="I273" s="921"/>
      <c r="J273" s="1304">
        <v>2</v>
      </c>
      <c r="K273" s="1049">
        <v>3</v>
      </c>
      <c r="L273" s="2993"/>
      <c r="M273" s="17" t="s">
        <v>4760</v>
      </c>
      <c r="N273" s="921"/>
      <c r="O273" s="983"/>
      <c r="P273" s="1290">
        <v>4</v>
      </c>
      <c r="Q273" s="1292"/>
      <c r="R273" s="1033">
        <v>56</v>
      </c>
    </row>
    <row r="274" spans="1:18">
      <c r="A274" s="1033">
        <v>56</v>
      </c>
      <c r="B274" s="17" t="s">
        <v>5069</v>
      </c>
      <c r="C274" s="983"/>
      <c r="D274" s="17" t="s">
        <v>4758</v>
      </c>
      <c r="E274" s="983"/>
      <c r="F274" s="1298">
        <v>115</v>
      </c>
      <c r="G274" s="1310">
        <v>34.5</v>
      </c>
      <c r="H274" s="1304"/>
      <c r="I274" s="921"/>
      <c r="J274" s="1304">
        <v>23</v>
      </c>
      <c r="K274" s="1049">
        <v>1</v>
      </c>
      <c r="L274" s="1049"/>
      <c r="M274" s="921"/>
      <c r="N274" s="921"/>
      <c r="O274" s="983"/>
      <c r="P274" s="1290"/>
      <c r="Q274" s="1292"/>
      <c r="R274" s="1033">
        <v>57</v>
      </c>
    </row>
    <row r="275" spans="1:18">
      <c r="A275" s="1033">
        <v>57</v>
      </c>
      <c r="B275" s="17" t="s">
        <v>5070</v>
      </c>
      <c r="C275" s="983"/>
      <c r="D275" s="17" t="s">
        <v>4757</v>
      </c>
      <c r="E275" s="983"/>
      <c r="F275" s="1298">
        <v>46</v>
      </c>
      <c r="G275" s="1310">
        <v>4.8</v>
      </c>
      <c r="H275" s="1304"/>
      <c r="I275" s="921"/>
      <c r="J275" s="1304">
        <v>14</v>
      </c>
      <c r="K275" s="1049">
        <v>1</v>
      </c>
      <c r="L275" s="1049"/>
      <c r="M275" s="17" t="s">
        <v>5072</v>
      </c>
      <c r="N275" s="921"/>
      <c r="O275" s="983"/>
      <c r="P275" s="1290">
        <v>1</v>
      </c>
      <c r="Q275" s="1292"/>
      <c r="R275" s="1033">
        <v>58</v>
      </c>
    </row>
    <row r="276" spans="1:18" ht="15.75" thickBot="1">
      <c r="A276" s="1033">
        <v>58</v>
      </c>
      <c r="B276" s="112" t="s">
        <v>5071</v>
      </c>
      <c r="C276" s="1000"/>
      <c r="D276" s="112" t="s">
        <v>4757</v>
      </c>
      <c r="E276" s="1000"/>
      <c r="F276" s="1299">
        <v>34.5</v>
      </c>
      <c r="G276" s="1311">
        <v>12</v>
      </c>
      <c r="H276" s="1305"/>
      <c r="I276" s="921"/>
      <c r="J276" s="1305">
        <v>14</v>
      </c>
      <c r="K276" s="1084">
        <v>1</v>
      </c>
      <c r="L276" s="1084"/>
      <c r="M276" s="112" t="s">
        <v>4760</v>
      </c>
      <c r="N276" s="973"/>
      <c r="O276" s="1000"/>
      <c r="P276" s="1291">
        <v>1</v>
      </c>
      <c r="Q276" s="1293"/>
      <c r="R276" s="1051">
        <v>59</v>
      </c>
    </row>
    <row r="277" spans="1:18">
      <c r="A277" s="2840"/>
      <c r="B277" s="2840"/>
      <c r="C277" s="2840"/>
      <c r="D277" s="2840"/>
      <c r="E277" s="2840"/>
      <c r="F277" s="2840"/>
      <c r="G277" s="2840"/>
      <c r="H277" s="2840"/>
      <c r="I277" s="2840"/>
      <c r="J277" s="2840"/>
      <c r="K277" s="2840"/>
      <c r="L277" s="2840"/>
      <c r="M277" s="2840"/>
      <c r="N277" s="2840"/>
      <c r="O277" s="2840"/>
      <c r="P277" s="2840"/>
      <c r="Q277" s="2840"/>
      <c r="R277" s="2840"/>
    </row>
    <row r="278" spans="1:18">
      <c r="A278" s="69" t="s">
        <v>5122</v>
      </c>
      <c r="B278" s="922"/>
      <c r="C278" s="922"/>
      <c r="D278" s="922"/>
      <c r="E278" s="922"/>
      <c r="F278" s="922"/>
      <c r="G278" s="922"/>
      <c r="H278" s="922"/>
      <c r="I278" s="921"/>
      <c r="J278" s="69" t="s">
        <v>5123</v>
      </c>
      <c r="K278" s="922"/>
      <c r="L278" s="922"/>
      <c r="M278" s="922"/>
      <c r="N278" s="922"/>
      <c r="O278" s="922"/>
      <c r="P278" s="922"/>
      <c r="Q278" s="922"/>
      <c r="R278" s="922"/>
    </row>
    <row r="281" spans="1:18" ht="16.5" thickBot="1">
      <c r="A281" s="989" t="str">
        <f>'Data Sheet'!$C$25</f>
        <v xml:space="preserve">New York State Electric &amp; Gas Corporation </v>
      </c>
      <c r="B281" s="973"/>
      <c r="C281" s="973"/>
      <c r="D281" s="973"/>
      <c r="E281" s="973"/>
      <c r="F281" s="1052" t="str">
        <f>'Data Sheet'!$C$40</f>
        <v xml:space="preserve"> </v>
      </c>
      <c r="G281" s="973" t="str">
        <f>'Data Sheet'!$C$38</f>
        <v>12/31/2017</v>
      </c>
      <c r="H281" s="1035"/>
      <c r="I281" s="921"/>
      <c r="J281" s="989" t="str">
        <f>'Data Sheet'!$C$25</f>
        <v xml:space="preserve">New York State Electric &amp; Gas Corporation </v>
      </c>
      <c r="K281" s="973"/>
      <c r="L281" s="973"/>
      <c r="M281" s="973"/>
      <c r="N281" s="973"/>
      <c r="O281" s="973"/>
      <c r="P281" s="1052" t="str">
        <f>'Data Sheet'!$C$40</f>
        <v xml:space="preserve"> </v>
      </c>
      <c r="Q281" s="973" t="str">
        <f>'Data Sheet'!$C$38</f>
        <v>12/31/2017</v>
      </c>
      <c r="R281" s="973"/>
    </row>
    <row r="282" spans="1:18" ht="16.5" thickBot="1">
      <c r="A282" s="645" t="s">
        <v>3415</v>
      </c>
      <c r="B282" s="580"/>
      <c r="C282" s="580"/>
      <c r="D282" s="1035"/>
      <c r="E282" s="1035"/>
      <c r="F282" s="1037"/>
      <c r="G282" s="1037"/>
      <c r="H282" s="1045"/>
      <c r="I282" s="921"/>
      <c r="J282" s="645" t="s">
        <v>3415</v>
      </c>
      <c r="K282" s="580"/>
      <c r="L282" s="580"/>
      <c r="M282" s="1035"/>
      <c r="N282" s="1035"/>
      <c r="O282" s="1035"/>
      <c r="P282" s="1037"/>
      <c r="Q282" s="1037"/>
      <c r="R282" s="1045"/>
    </row>
    <row r="283" spans="1:18">
      <c r="A283" s="1029"/>
      <c r="B283" s="921"/>
      <c r="C283" s="983"/>
      <c r="D283" s="966"/>
      <c r="E283" s="934"/>
      <c r="F283" s="922"/>
      <c r="G283" s="922"/>
      <c r="H283" s="1014"/>
      <c r="I283" s="921"/>
      <c r="J283" s="1029"/>
      <c r="K283" s="983"/>
      <c r="L283" s="983"/>
      <c r="M283" s="922" t="s">
        <v>3201</v>
      </c>
      <c r="N283" s="922"/>
      <c r="O283" s="922"/>
      <c r="P283" s="922"/>
      <c r="Q283" s="981"/>
      <c r="R283" s="1038"/>
    </row>
    <row r="284" spans="1:18" ht="15.75" thickBot="1">
      <c r="A284" s="1041"/>
      <c r="B284" s="966"/>
      <c r="C284" s="934"/>
      <c r="D284" s="966"/>
      <c r="E284" s="934"/>
      <c r="F284" s="1035" t="s">
        <v>3202</v>
      </c>
      <c r="G284" s="1035"/>
      <c r="H284" s="1045"/>
      <c r="I284" s="921"/>
      <c r="J284" s="1041" t="s">
        <v>3203</v>
      </c>
      <c r="K284" s="934" t="s">
        <v>3204</v>
      </c>
      <c r="L284" s="934" t="s">
        <v>3204</v>
      </c>
      <c r="M284" s="1035" t="s">
        <v>3205</v>
      </c>
      <c r="N284" s="1035"/>
      <c r="O284" s="1035"/>
      <c r="P284" s="1035"/>
      <c r="Q284" s="1045"/>
      <c r="R284" s="934"/>
    </row>
    <row r="285" spans="1:18">
      <c r="A285" s="1041"/>
      <c r="B285" s="966"/>
      <c r="C285" s="934"/>
      <c r="D285" s="966"/>
      <c r="E285" s="934"/>
      <c r="F285" s="934"/>
      <c r="G285" s="981"/>
      <c r="H285" s="934"/>
      <c r="I285" s="921"/>
      <c r="J285" s="1041" t="s">
        <v>3206</v>
      </c>
      <c r="K285" s="934" t="s">
        <v>3207</v>
      </c>
      <c r="L285" s="934" t="s">
        <v>3208</v>
      </c>
      <c r="M285" s="966"/>
      <c r="N285" s="966"/>
      <c r="O285" s="934"/>
      <c r="P285" s="934"/>
      <c r="Q285" s="981"/>
      <c r="R285" s="934"/>
    </row>
    <row r="286" spans="1:18">
      <c r="A286" s="1041" t="s">
        <v>1728</v>
      </c>
      <c r="B286" s="922" t="s">
        <v>3209</v>
      </c>
      <c r="C286" s="981"/>
      <c r="D286" s="922" t="s">
        <v>3210</v>
      </c>
      <c r="E286" s="981"/>
      <c r="F286" s="934"/>
      <c r="G286" s="981"/>
      <c r="H286" s="934"/>
      <c r="I286" s="921"/>
      <c r="J286" s="1041" t="s">
        <v>3211</v>
      </c>
      <c r="K286" s="934" t="s">
        <v>3212</v>
      </c>
      <c r="L286" s="934" t="s">
        <v>3207</v>
      </c>
      <c r="M286" s="922"/>
      <c r="N286" s="922"/>
      <c r="O286" s="981"/>
      <c r="P286" s="934" t="s">
        <v>1786</v>
      </c>
      <c r="Q286" s="981" t="s">
        <v>3213</v>
      </c>
      <c r="R286" s="934" t="s">
        <v>1728</v>
      </c>
    </row>
    <row r="287" spans="1:18">
      <c r="A287" s="1041" t="s">
        <v>1731</v>
      </c>
      <c r="B287" s="921"/>
      <c r="C287" s="983"/>
      <c r="D287" s="966"/>
      <c r="E287" s="934"/>
      <c r="F287" s="934" t="s">
        <v>1837</v>
      </c>
      <c r="G287" s="981" t="s">
        <v>3214</v>
      </c>
      <c r="H287" s="934" t="s">
        <v>3215</v>
      </c>
      <c r="I287" s="921"/>
      <c r="J287" s="1041" t="s">
        <v>3216</v>
      </c>
      <c r="K287" s="934" t="s">
        <v>4</v>
      </c>
      <c r="L287" s="934" t="s">
        <v>3212</v>
      </c>
      <c r="M287" s="922" t="s">
        <v>3217</v>
      </c>
      <c r="N287" s="922"/>
      <c r="O287" s="981"/>
      <c r="P287" s="934" t="s">
        <v>3218</v>
      </c>
      <c r="Q287" s="981" t="s">
        <v>3219</v>
      </c>
      <c r="R287" s="934" t="s">
        <v>1731</v>
      </c>
    </row>
    <row r="288" spans="1:18">
      <c r="A288" s="1033"/>
      <c r="B288" s="921"/>
      <c r="C288" s="934"/>
      <c r="D288" s="921"/>
      <c r="E288" s="934"/>
      <c r="F288" s="934"/>
      <c r="G288" s="981"/>
      <c r="H288" s="983"/>
      <c r="I288" s="921"/>
      <c r="J288" s="1033"/>
      <c r="K288" s="983"/>
      <c r="L288" s="934"/>
      <c r="M288" s="921"/>
      <c r="N288" s="921"/>
      <c r="O288" s="934"/>
      <c r="P288" s="934"/>
      <c r="Q288" s="934"/>
      <c r="R288" s="983"/>
    </row>
    <row r="289" spans="1:18" ht="15.75" thickBot="1">
      <c r="A289" s="1051"/>
      <c r="B289" s="1035" t="s">
        <v>3021</v>
      </c>
      <c r="C289" s="1045"/>
      <c r="D289" s="1035" t="s">
        <v>3022</v>
      </c>
      <c r="E289" s="1045"/>
      <c r="F289" s="1044" t="s">
        <v>3023</v>
      </c>
      <c r="G289" s="1045" t="s">
        <v>3024</v>
      </c>
      <c r="H289" s="1045" t="s">
        <v>2346</v>
      </c>
      <c r="I289" s="921"/>
      <c r="J289" s="1043" t="s">
        <v>2347</v>
      </c>
      <c r="K289" s="1043" t="s">
        <v>2348</v>
      </c>
      <c r="L289" s="1043" t="s">
        <v>2349</v>
      </c>
      <c r="M289" s="1035" t="s">
        <v>2350</v>
      </c>
      <c r="N289" s="1035"/>
      <c r="O289" s="1045"/>
      <c r="P289" s="1044" t="s">
        <v>2351</v>
      </c>
      <c r="Q289" s="1044" t="s">
        <v>2352</v>
      </c>
      <c r="R289" s="1044"/>
    </row>
    <row r="290" spans="1:18">
      <c r="A290" s="1033">
        <v>1</v>
      </c>
      <c r="B290" s="17" t="s">
        <v>5073</v>
      </c>
      <c r="C290" s="983"/>
      <c r="D290" s="17" t="s">
        <v>4757</v>
      </c>
      <c r="E290" s="981"/>
      <c r="F290" s="2991">
        <v>46</v>
      </c>
      <c r="G290" s="2992">
        <v>6.9</v>
      </c>
      <c r="H290" s="1304"/>
      <c r="I290" s="921"/>
      <c r="J290" s="1304">
        <v>17</v>
      </c>
      <c r="K290" s="1049">
        <v>2</v>
      </c>
      <c r="L290" s="1049"/>
      <c r="M290" s="921"/>
      <c r="N290" s="921"/>
      <c r="O290" s="981"/>
      <c r="P290" s="1290"/>
      <c r="Q290" s="1292"/>
      <c r="R290" s="1033">
        <v>1</v>
      </c>
    </row>
    <row r="291" spans="1:18">
      <c r="A291" s="1033">
        <v>2</v>
      </c>
      <c r="B291" s="17" t="s">
        <v>5073</v>
      </c>
      <c r="C291" s="983"/>
      <c r="D291" s="17" t="s">
        <v>4757</v>
      </c>
      <c r="E291" s="934"/>
      <c r="F291" s="2991">
        <v>46</v>
      </c>
      <c r="G291" s="2992">
        <v>12.5</v>
      </c>
      <c r="H291" s="1304"/>
      <c r="I291" s="921"/>
      <c r="J291" s="1304">
        <v>5</v>
      </c>
      <c r="K291" s="1049">
        <v>3</v>
      </c>
      <c r="L291" s="1049"/>
      <c r="M291" s="921"/>
      <c r="N291" s="921"/>
      <c r="O291" s="934"/>
      <c r="P291" s="1290"/>
      <c r="Q291" s="1292"/>
      <c r="R291" s="1033">
        <v>2</v>
      </c>
    </row>
    <row r="292" spans="1:18">
      <c r="A292" s="1033">
        <v>3</v>
      </c>
      <c r="B292" s="17" t="s">
        <v>5074</v>
      </c>
      <c r="C292" s="983"/>
      <c r="D292" s="17" t="s">
        <v>4757</v>
      </c>
      <c r="E292" s="934"/>
      <c r="F292" s="2991">
        <v>34.5</v>
      </c>
      <c r="G292" s="2992">
        <v>4.8</v>
      </c>
      <c r="H292" s="1304"/>
      <c r="I292" s="921"/>
      <c r="J292" s="1304">
        <v>20</v>
      </c>
      <c r="K292" s="1049">
        <v>2</v>
      </c>
      <c r="L292" s="1049"/>
      <c r="M292" s="921"/>
      <c r="N292" s="921"/>
      <c r="O292" s="934"/>
      <c r="P292" s="1290"/>
      <c r="Q292" s="1292"/>
      <c r="R292" s="1033">
        <v>3</v>
      </c>
    </row>
    <row r="293" spans="1:18">
      <c r="A293" s="1033">
        <v>4</v>
      </c>
      <c r="B293" s="17" t="s">
        <v>5075</v>
      </c>
      <c r="C293" s="983"/>
      <c r="D293" s="17" t="s">
        <v>4757</v>
      </c>
      <c r="E293" s="934"/>
      <c r="F293" s="2991">
        <v>34.5</v>
      </c>
      <c r="G293" s="2992">
        <v>12.5</v>
      </c>
      <c r="H293" s="1304"/>
      <c r="I293" s="921"/>
      <c r="J293" s="1304">
        <v>23</v>
      </c>
      <c r="K293" s="1049">
        <v>1</v>
      </c>
      <c r="L293" s="1049"/>
      <c r="M293" s="921"/>
      <c r="N293" s="921"/>
      <c r="O293" s="934"/>
      <c r="P293" s="1290"/>
      <c r="Q293" s="1292"/>
      <c r="R293" s="1033">
        <v>4</v>
      </c>
    </row>
    <row r="294" spans="1:18">
      <c r="A294" s="1033">
        <v>5</v>
      </c>
      <c r="B294" s="17" t="s">
        <v>5076</v>
      </c>
      <c r="C294" s="983"/>
      <c r="D294" s="17" t="s">
        <v>4757</v>
      </c>
      <c r="E294" s="934"/>
      <c r="F294" s="2991">
        <v>34.5</v>
      </c>
      <c r="G294" s="2992">
        <v>12.5</v>
      </c>
      <c r="H294" s="1304"/>
      <c r="I294" s="921"/>
      <c r="J294" s="1304">
        <v>11</v>
      </c>
      <c r="K294" s="1049">
        <v>3</v>
      </c>
      <c r="L294" s="1049">
        <v>1</v>
      </c>
      <c r="M294" s="921"/>
      <c r="N294" s="921"/>
      <c r="O294" s="934"/>
      <c r="P294" s="1290"/>
      <c r="Q294" s="1292"/>
      <c r="R294" s="1033">
        <v>5</v>
      </c>
    </row>
    <row r="295" spans="1:18">
      <c r="A295" s="1047">
        <v>6</v>
      </c>
      <c r="B295" s="17" t="s">
        <v>5077</v>
      </c>
      <c r="C295" s="983"/>
      <c r="D295" s="17" t="s">
        <v>4758</v>
      </c>
      <c r="E295" s="983"/>
      <c r="F295" s="2991">
        <v>115</v>
      </c>
      <c r="G295" s="1310">
        <v>34.5</v>
      </c>
      <c r="H295" s="1304"/>
      <c r="I295" s="921"/>
      <c r="J295" s="1312">
        <v>112</v>
      </c>
      <c r="K295" s="1049">
        <v>2</v>
      </c>
      <c r="L295" s="1049"/>
      <c r="M295" s="17" t="s">
        <v>4760</v>
      </c>
      <c r="N295" s="921"/>
      <c r="O295" s="983"/>
      <c r="P295" s="1290">
        <v>1</v>
      </c>
      <c r="Q295" s="1292"/>
      <c r="R295" s="1047">
        <v>6</v>
      </c>
    </row>
    <row r="296" spans="1:18">
      <c r="A296" s="1047">
        <v>7</v>
      </c>
      <c r="B296" s="17" t="s">
        <v>5077</v>
      </c>
      <c r="C296" s="983"/>
      <c r="D296" s="17" t="s">
        <v>4758</v>
      </c>
      <c r="E296" s="983"/>
      <c r="F296" s="1298">
        <v>230</v>
      </c>
      <c r="G296" s="1310">
        <v>115</v>
      </c>
      <c r="H296" s="1304"/>
      <c r="I296" s="921"/>
      <c r="J296" s="1312">
        <v>597</v>
      </c>
      <c r="K296" s="1049">
        <v>2</v>
      </c>
      <c r="L296" s="1049"/>
      <c r="M296" s="921"/>
      <c r="N296" s="921"/>
      <c r="O296" s="983"/>
      <c r="P296" s="1290"/>
      <c r="Q296" s="1292"/>
      <c r="R296" s="1047">
        <v>7</v>
      </c>
    </row>
    <row r="297" spans="1:18">
      <c r="A297" s="1047">
        <v>8</v>
      </c>
      <c r="B297" s="17" t="s">
        <v>5078</v>
      </c>
      <c r="C297" s="983"/>
      <c r="D297" s="17" t="s">
        <v>4758</v>
      </c>
      <c r="E297" s="983"/>
      <c r="F297" s="1298">
        <v>115</v>
      </c>
      <c r="G297" s="1310">
        <v>34.5</v>
      </c>
      <c r="H297" s="1304"/>
      <c r="I297" s="921"/>
      <c r="J297" s="1312">
        <v>106</v>
      </c>
      <c r="K297" s="1049">
        <v>2</v>
      </c>
      <c r="L297" s="1049"/>
      <c r="M297" s="921"/>
      <c r="N297" s="921"/>
      <c r="O297" s="983"/>
      <c r="P297" s="1290"/>
      <c r="Q297" s="1292"/>
      <c r="R297" s="1047">
        <v>8</v>
      </c>
    </row>
    <row r="298" spans="1:18">
      <c r="A298" s="1047">
        <v>9</v>
      </c>
      <c r="B298" s="17" t="s">
        <v>5079</v>
      </c>
      <c r="C298" s="983"/>
      <c r="D298" s="17" t="s">
        <v>4757</v>
      </c>
      <c r="E298" s="983"/>
      <c r="F298" s="1298">
        <v>34.5</v>
      </c>
      <c r="G298" s="1310">
        <v>4.8</v>
      </c>
      <c r="H298" s="1304"/>
      <c r="I298" s="921"/>
      <c r="J298" s="1312">
        <v>7</v>
      </c>
      <c r="K298" s="1049">
        <v>1</v>
      </c>
      <c r="L298" s="1049"/>
      <c r="M298" s="17" t="s">
        <v>4759</v>
      </c>
      <c r="N298" s="921"/>
      <c r="O298" s="983"/>
      <c r="P298" s="1290">
        <v>1</v>
      </c>
      <c r="Q298" s="1292"/>
      <c r="R298" s="1047">
        <v>9</v>
      </c>
    </row>
    <row r="299" spans="1:18">
      <c r="A299" s="1047">
        <v>10</v>
      </c>
      <c r="B299" s="17" t="s">
        <v>5080</v>
      </c>
      <c r="C299" s="983"/>
      <c r="D299" s="17" t="s">
        <v>4758</v>
      </c>
      <c r="E299" s="983"/>
      <c r="F299" s="1298">
        <v>345</v>
      </c>
      <c r="G299" s="1310">
        <v>115</v>
      </c>
      <c r="H299" s="1304"/>
      <c r="I299" s="921"/>
      <c r="J299" s="1312">
        <v>560</v>
      </c>
      <c r="K299" s="1049">
        <v>1</v>
      </c>
      <c r="L299" s="1049"/>
      <c r="M299" s="921"/>
      <c r="N299" s="921"/>
      <c r="O299" s="983"/>
      <c r="P299" s="1290"/>
      <c r="Q299" s="1292"/>
      <c r="R299" s="1047">
        <v>10</v>
      </c>
    </row>
    <row r="300" spans="1:18">
      <c r="A300" s="1047">
        <v>11</v>
      </c>
      <c r="B300" s="17" t="s">
        <v>5080</v>
      </c>
      <c r="C300" s="983"/>
      <c r="D300" s="17" t="s">
        <v>4758</v>
      </c>
      <c r="E300" s="983"/>
      <c r="F300" s="1298">
        <v>115</v>
      </c>
      <c r="G300" s="1310">
        <v>34.5</v>
      </c>
      <c r="H300" s="1304"/>
      <c r="I300" s="921"/>
      <c r="J300" s="1312">
        <v>560</v>
      </c>
      <c r="K300" s="1049">
        <v>1</v>
      </c>
      <c r="L300" s="1049"/>
      <c r="M300" s="921"/>
      <c r="N300" s="921"/>
      <c r="O300" s="983"/>
      <c r="P300" s="1290"/>
      <c r="Q300" s="1292"/>
      <c r="R300" s="1047">
        <v>11</v>
      </c>
    </row>
    <row r="301" spans="1:18">
      <c r="A301" s="1047">
        <v>12</v>
      </c>
      <c r="B301" s="17" t="s">
        <v>5081</v>
      </c>
      <c r="C301" s="983"/>
      <c r="D301" s="17" t="s">
        <v>4757</v>
      </c>
      <c r="E301" s="983"/>
      <c r="F301" s="1298">
        <v>34.5</v>
      </c>
      <c r="G301" s="1310">
        <v>4.8</v>
      </c>
      <c r="H301" s="1304"/>
      <c r="I301" s="921"/>
      <c r="J301" s="1312">
        <v>10</v>
      </c>
      <c r="K301" s="1049">
        <v>3</v>
      </c>
      <c r="L301" s="1049"/>
      <c r="M301" s="921"/>
      <c r="N301" s="921"/>
      <c r="O301" s="983"/>
      <c r="P301" s="1290"/>
      <c r="Q301" s="1292"/>
      <c r="R301" s="1047">
        <v>12</v>
      </c>
    </row>
    <row r="302" spans="1:18">
      <c r="A302" s="1047">
        <v>13</v>
      </c>
      <c r="B302" s="17" t="s">
        <v>5082</v>
      </c>
      <c r="C302" s="983"/>
      <c r="D302" s="17" t="s">
        <v>4757</v>
      </c>
      <c r="E302" s="983"/>
      <c r="F302" s="1298">
        <v>34.5</v>
      </c>
      <c r="G302" s="1310">
        <v>12.5</v>
      </c>
      <c r="H302" s="1304"/>
      <c r="I302" s="921"/>
      <c r="J302" s="1312">
        <v>3</v>
      </c>
      <c r="K302" s="1049">
        <v>3</v>
      </c>
      <c r="L302" s="1049">
        <v>1</v>
      </c>
      <c r="M302" s="921"/>
      <c r="N302" s="921"/>
      <c r="O302" s="983"/>
      <c r="P302" s="1290"/>
      <c r="Q302" s="1292"/>
      <c r="R302" s="1047">
        <v>13</v>
      </c>
    </row>
    <row r="303" spans="1:18">
      <c r="A303" s="1047">
        <v>14</v>
      </c>
      <c r="B303" s="17" t="s">
        <v>5083</v>
      </c>
      <c r="C303" s="983"/>
      <c r="D303" s="17" t="s">
        <v>4758</v>
      </c>
      <c r="E303" s="983"/>
      <c r="F303" s="1298">
        <v>115</v>
      </c>
      <c r="G303" s="1310">
        <v>34.5</v>
      </c>
      <c r="H303" s="1304"/>
      <c r="I303" s="921"/>
      <c r="J303" s="1312">
        <v>56</v>
      </c>
      <c r="K303" s="1049">
        <v>1</v>
      </c>
      <c r="L303" s="1049"/>
      <c r="M303" s="921"/>
      <c r="N303" s="921"/>
      <c r="O303" s="983"/>
      <c r="P303" s="1290"/>
      <c r="Q303" s="1292"/>
      <c r="R303" s="1047">
        <v>14</v>
      </c>
    </row>
    <row r="304" spans="1:18">
      <c r="A304" s="1047">
        <v>15</v>
      </c>
      <c r="B304" s="17" t="s">
        <v>5083</v>
      </c>
      <c r="C304" s="983"/>
      <c r="D304" s="17" t="s">
        <v>4757</v>
      </c>
      <c r="E304" s="983"/>
      <c r="F304" s="1298"/>
      <c r="G304" s="1310"/>
      <c r="H304" s="1304"/>
      <c r="I304" s="921"/>
      <c r="J304" s="1312"/>
      <c r="K304" s="1049"/>
      <c r="L304" s="1049"/>
      <c r="M304" s="921"/>
      <c r="N304" s="921"/>
      <c r="O304" s="983"/>
      <c r="P304" s="1290"/>
      <c r="Q304" s="1292"/>
      <c r="R304" s="1047">
        <v>15</v>
      </c>
    </row>
    <row r="305" spans="1:18">
      <c r="A305" s="1047">
        <v>16</v>
      </c>
      <c r="B305" s="17" t="s">
        <v>5084</v>
      </c>
      <c r="C305" s="983"/>
      <c r="D305" s="17" t="s">
        <v>4757</v>
      </c>
      <c r="E305" s="983"/>
      <c r="F305" s="1298">
        <v>46</v>
      </c>
      <c r="G305" s="1310">
        <v>12.5</v>
      </c>
      <c r="H305" s="1304"/>
      <c r="I305" s="921"/>
      <c r="J305" s="1312">
        <v>9</v>
      </c>
      <c r="K305" s="1049">
        <v>3</v>
      </c>
      <c r="L305" s="1049"/>
      <c r="M305" s="921"/>
      <c r="N305" s="921"/>
      <c r="O305" s="983"/>
      <c r="P305" s="1290"/>
      <c r="Q305" s="1292"/>
      <c r="R305" s="1047">
        <v>16</v>
      </c>
    </row>
    <row r="306" spans="1:18">
      <c r="A306" s="1033">
        <v>17</v>
      </c>
      <c r="B306" s="17" t="s">
        <v>5085</v>
      </c>
      <c r="C306" s="983"/>
      <c r="D306" s="17" t="s">
        <v>4757</v>
      </c>
      <c r="E306" s="983"/>
      <c r="F306" s="1298">
        <v>34.5</v>
      </c>
      <c r="G306" s="1310">
        <v>4.8</v>
      </c>
      <c r="H306" s="1304"/>
      <c r="I306" s="921"/>
      <c r="J306" s="1304">
        <v>9</v>
      </c>
      <c r="K306" s="1049">
        <v>1</v>
      </c>
      <c r="L306" s="1049"/>
      <c r="M306" s="921"/>
      <c r="N306" s="921"/>
      <c r="O306" s="983"/>
      <c r="P306" s="1290"/>
      <c r="Q306" s="1292"/>
      <c r="R306" s="1033">
        <v>17</v>
      </c>
    </row>
    <row r="307" spans="1:18">
      <c r="A307" s="1033">
        <v>18</v>
      </c>
      <c r="B307" s="17" t="s">
        <v>5086</v>
      </c>
      <c r="C307" s="983"/>
      <c r="D307" s="17" t="s">
        <v>4757</v>
      </c>
      <c r="E307" s="983"/>
      <c r="F307" s="1298">
        <v>34.5</v>
      </c>
      <c r="G307" s="1310">
        <v>4.8</v>
      </c>
      <c r="H307" s="1304"/>
      <c r="I307" s="921"/>
      <c r="J307" s="1304">
        <v>7</v>
      </c>
      <c r="K307" s="1049">
        <v>1</v>
      </c>
      <c r="L307" s="1049"/>
      <c r="M307" s="921"/>
      <c r="N307" s="921"/>
      <c r="O307" s="983"/>
      <c r="P307" s="1290"/>
      <c r="Q307" s="1292"/>
      <c r="R307" s="1033">
        <v>18</v>
      </c>
    </row>
    <row r="308" spans="1:18">
      <c r="A308" s="1033">
        <v>19</v>
      </c>
      <c r="B308" s="17" t="s">
        <v>5087</v>
      </c>
      <c r="C308" s="983"/>
      <c r="D308" s="17" t="s">
        <v>4757</v>
      </c>
      <c r="E308" s="983"/>
      <c r="F308" s="1298">
        <v>34.5</v>
      </c>
      <c r="G308" s="1310">
        <v>4.8</v>
      </c>
      <c r="H308" s="1304"/>
      <c r="I308" s="921"/>
      <c r="J308" s="1304">
        <v>19</v>
      </c>
      <c r="K308" s="1049">
        <v>2</v>
      </c>
      <c r="L308" s="1049"/>
      <c r="M308" s="17" t="s">
        <v>4759</v>
      </c>
      <c r="N308" s="921"/>
      <c r="O308" s="983"/>
      <c r="P308" s="1290">
        <v>1</v>
      </c>
      <c r="Q308" s="1292"/>
      <c r="R308" s="1033">
        <v>19</v>
      </c>
    </row>
    <row r="309" spans="1:18">
      <c r="A309" s="1033">
        <v>20</v>
      </c>
      <c r="B309" s="17" t="s">
        <v>5088</v>
      </c>
      <c r="C309" s="983"/>
      <c r="D309" s="17" t="s">
        <v>4757</v>
      </c>
      <c r="E309" s="983"/>
      <c r="F309" s="1298">
        <v>34.5</v>
      </c>
      <c r="G309" s="1310">
        <v>4.8</v>
      </c>
      <c r="H309" s="1304"/>
      <c r="I309" s="921"/>
      <c r="J309" s="1304">
        <v>5</v>
      </c>
      <c r="K309" s="1049">
        <v>3</v>
      </c>
      <c r="L309" s="1049"/>
      <c r="M309" s="921"/>
      <c r="N309" s="921"/>
      <c r="O309" s="983"/>
      <c r="P309" s="1290"/>
      <c r="Q309" s="1292"/>
      <c r="R309" s="1033">
        <v>20</v>
      </c>
    </row>
    <row r="310" spans="1:18">
      <c r="A310" s="1033">
        <v>21</v>
      </c>
      <c r="B310" s="17" t="s">
        <v>5089</v>
      </c>
      <c r="C310" s="983"/>
      <c r="D310" s="17" t="s">
        <v>4757</v>
      </c>
      <c r="E310" s="983"/>
      <c r="F310" s="1298">
        <v>46</v>
      </c>
      <c r="G310" s="1310">
        <v>12.5</v>
      </c>
      <c r="H310" s="1304"/>
      <c r="I310" s="921"/>
      <c r="J310" s="1304">
        <v>6</v>
      </c>
      <c r="K310" s="1049">
        <v>3</v>
      </c>
      <c r="L310" s="1049"/>
      <c r="M310" s="17" t="s">
        <v>4759</v>
      </c>
      <c r="N310" s="921"/>
      <c r="O310" s="983"/>
      <c r="P310" s="1290">
        <v>1</v>
      </c>
      <c r="Q310" s="1292"/>
      <c r="R310" s="1033">
        <v>21</v>
      </c>
    </row>
    <row r="311" spans="1:18">
      <c r="A311" s="1033">
        <v>22</v>
      </c>
      <c r="B311" s="17" t="s">
        <v>5089</v>
      </c>
      <c r="C311" s="983"/>
      <c r="D311" s="17" t="s">
        <v>4757</v>
      </c>
      <c r="E311" s="983"/>
      <c r="F311" s="1298">
        <v>46</v>
      </c>
      <c r="G311" s="1310">
        <v>34.5</v>
      </c>
      <c r="H311" s="1304"/>
      <c r="I311" s="921"/>
      <c r="J311" s="1304">
        <v>28</v>
      </c>
      <c r="K311" s="1049">
        <v>2</v>
      </c>
      <c r="L311" s="1049"/>
      <c r="M311" s="921"/>
      <c r="N311" s="921"/>
      <c r="O311" s="983"/>
      <c r="P311" s="1290"/>
      <c r="Q311" s="1292"/>
      <c r="R311" s="1033">
        <v>22</v>
      </c>
    </row>
    <row r="312" spans="1:18">
      <c r="A312" s="1033">
        <v>23</v>
      </c>
      <c r="B312" s="17" t="s">
        <v>5090</v>
      </c>
      <c r="C312" s="983"/>
      <c r="D312" s="17" t="s">
        <v>4757</v>
      </c>
      <c r="E312" s="983"/>
      <c r="F312" s="1298">
        <v>34.5</v>
      </c>
      <c r="G312" s="1310">
        <v>7.2</v>
      </c>
      <c r="H312" s="1304"/>
      <c r="I312" s="921"/>
      <c r="J312" s="1304">
        <v>14</v>
      </c>
      <c r="K312" s="1049">
        <v>3</v>
      </c>
      <c r="L312" s="1049">
        <v>1</v>
      </c>
      <c r="M312" s="17" t="s">
        <v>4759</v>
      </c>
      <c r="N312" s="921"/>
      <c r="O312" s="983"/>
      <c r="P312" s="1290">
        <v>1</v>
      </c>
      <c r="Q312" s="1292"/>
      <c r="R312" s="1033">
        <v>23</v>
      </c>
    </row>
    <row r="313" spans="1:18">
      <c r="A313" s="1033">
        <v>24</v>
      </c>
      <c r="B313" s="17" t="s">
        <v>5091</v>
      </c>
      <c r="C313" s="983"/>
      <c r="D313" s="17" t="s">
        <v>4758</v>
      </c>
      <c r="E313" s="983"/>
      <c r="F313" s="1298">
        <v>65.8</v>
      </c>
      <c r="G313" s="1310">
        <v>46</v>
      </c>
      <c r="H313" s="1304"/>
      <c r="I313" s="921"/>
      <c r="J313" s="1304">
        <v>50</v>
      </c>
      <c r="K313" s="1049">
        <v>3</v>
      </c>
      <c r="L313" s="1049">
        <v>1</v>
      </c>
      <c r="M313" s="921"/>
      <c r="N313" s="921"/>
      <c r="O313" s="983"/>
      <c r="P313" s="1290"/>
      <c r="Q313" s="1292"/>
      <c r="R313" s="1033">
        <v>24</v>
      </c>
    </row>
    <row r="314" spans="1:18">
      <c r="A314" s="1033">
        <v>25</v>
      </c>
      <c r="B314" s="17" t="s">
        <v>5092</v>
      </c>
      <c r="C314" s="983"/>
      <c r="D314" s="17" t="s">
        <v>4757</v>
      </c>
      <c r="E314" s="983"/>
      <c r="F314" s="1298">
        <v>34.5</v>
      </c>
      <c r="G314" s="1310">
        <v>4.8</v>
      </c>
      <c r="H314" s="1304"/>
      <c r="I314" s="921"/>
      <c r="J314" s="1304">
        <v>5</v>
      </c>
      <c r="K314" s="1049">
        <v>3</v>
      </c>
      <c r="L314" s="1049"/>
      <c r="M314" s="17" t="s">
        <v>4759</v>
      </c>
      <c r="N314" s="921"/>
      <c r="O314" s="983"/>
      <c r="P314" s="1290">
        <v>1</v>
      </c>
      <c r="Q314" s="1292"/>
      <c r="R314" s="1033">
        <v>25</v>
      </c>
    </row>
    <row r="315" spans="1:18">
      <c r="A315" s="1033">
        <v>26</v>
      </c>
      <c r="B315" s="17" t="s">
        <v>5092</v>
      </c>
      <c r="C315" s="983"/>
      <c r="D315" s="17" t="s">
        <v>4757</v>
      </c>
      <c r="E315" s="983"/>
      <c r="F315" s="1298">
        <v>34.5</v>
      </c>
      <c r="G315" s="1310">
        <v>12.5</v>
      </c>
      <c r="H315" s="1304"/>
      <c r="I315" s="921"/>
      <c r="J315" s="1304">
        <v>6</v>
      </c>
      <c r="K315" s="1049">
        <v>1</v>
      </c>
      <c r="L315" s="1049"/>
      <c r="M315" s="921"/>
      <c r="N315" s="921"/>
      <c r="O315" s="983"/>
      <c r="P315" s="1290"/>
      <c r="Q315" s="1292"/>
      <c r="R315" s="1033">
        <v>26</v>
      </c>
    </row>
    <row r="316" spans="1:18">
      <c r="A316" s="1033">
        <v>27</v>
      </c>
      <c r="B316" s="17" t="s">
        <v>5093</v>
      </c>
      <c r="C316" s="983"/>
      <c r="D316" s="17" t="s">
        <v>4757</v>
      </c>
      <c r="E316" s="983"/>
      <c r="F316" s="1298">
        <v>46</v>
      </c>
      <c r="G316" s="1310">
        <v>2.4</v>
      </c>
      <c r="H316" s="1304"/>
      <c r="I316" s="921"/>
      <c r="J316" s="1304">
        <v>3</v>
      </c>
      <c r="K316" s="1049">
        <v>3</v>
      </c>
      <c r="L316" s="1049"/>
      <c r="M316" s="921"/>
      <c r="N316" s="921"/>
      <c r="O316" s="983"/>
      <c r="P316" s="1290"/>
      <c r="Q316" s="1292"/>
      <c r="R316" s="1033">
        <v>27</v>
      </c>
    </row>
    <row r="317" spans="1:18">
      <c r="A317" s="1033">
        <v>28</v>
      </c>
      <c r="B317" s="17" t="s">
        <v>5094</v>
      </c>
      <c r="C317" s="983"/>
      <c r="D317" s="17" t="s">
        <v>4757</v>
      </c>
      <c r="E317" s="983"/>
      <c r="F317" s="1298">
        <v>34.5</v>
      </c>
      <c r="G317" s="1310">
        <v>4.8</v>
      </c>
      <c r="H317" s="1304"/>
      <c r="I317" s="921"/>
      <c r="J317" s="1304">
        <v>3</v>
      </c>
      <c r="K317" s="1049">
        <v>3</v>
      </c>
      <c r="L317" s="1049"/>
      <c r="M317" s="17" t="s">
        <v>4759</v>
      </c>
      <c r="N317" s="921"/>
      <c r="O317" s="983"/>
      <c r="P317" s="1290">
        <v>1</v>
      </c>
      <c r="Q317" s="1292"/>
      <c r="R317" s="1033">
        <v>28</v>
      </c>
    </row>
    <row r="318" spans="1:18">
      <c r="A318" s="1033">
        <v>29</v>
      </c>
      <c r="B318" s="17" t="s">
        <v>5095</v>
      </c>
      <c r="C318" s="983"/>
      <c r="D318" s="17" t="s">
        <v>4757</v>
      </c>
      <c r="E318" s="983"/>
      <c r="F318" s="1298">
        <v>34.5</v>
      </c>
      <c r="G318" s="1310">
        <v>12.5</v>
      </c>
      <c r="H318" s="1304"/>
      <c r="I318" s="921"/>
      <c r="J318" s="1304">
        <v>11</v>
      </c>
      <c r="K318" s="1049">
        <v>1</v>
      </c>
      <c r="L318" s="1049"/>
      <c r="M318" s="17" t="s">
        <v>4759</v>
      </c>
      <c r="N318" s="921"/>
      <c r="O318" s="983"/>
      <c r="P318" s="1290">
        <v>1</v>
      </c>
      <c r="Q318" s="1292"/>
      <c r="R318" s="1033">
        <v>29</v>
      </c>
    </row>
    <row r="319" spans="1:18">
      <c r="A319" s="1033">
        <v>30</v>
      </c>
      <c r="B319" s="17" t="s">
        <v>5096</v>
      </c>
      <c r="C319" s="983"/>
      <c r="D319" s="17" t="s">
        <v>4757</v>
      </c>
      <c r="E319" s="983"/>
      <c r="F319" s="1298">
        <v>115</v>
      </c>
      <c r="G319" s="1310">
        <v>13.2</v>
      </c>
      <c r="H319" s="1304"/>
      <c r="I319" s="921"/>
      <c r="J319" s="1304">
        <v>80</v>
      </c>
      <c r="K319" s="1049">
        <v>3</v>
      </c>
      <c r="L319" s="1049">
        <v>1</v>
      </c>
      <c r="M319" s="921"/>
      <c r="N319" s="921"/>
      <c r="O319" s="983"/>
      <c r="P319" s="1290"/>
      <c r="Q319" s="1292"/>
      <c r="R319" s="1033">
        <v>30</v>
      </c>
    </row>
    <row r="320" spans="1:18">
      <c r="A320" s="1033">
        <v>31</v>
      </c>
      <c r="B320" s="17" t="s">
        <v>5096</v>
      </c>
      <c r="C320" s="983"/>
      <c r="D320" s="17" t="s">
        <v>4758</v>
      </c>
      <c r="E320" s="983"/>
      <c r="F320" s="1298">
        <v>115</v>
      </c>
      <c r="G320" s="1310">
        <v>46</v>
      </c>
      <c r="H320" s="1304"/>
      <c r="I320" s="921"/>
      <c r="J320" s="1304">
        <v>56</v>
      </c>
      <c r="K320" s="1049">
        <v>1</v>
      </c>
      <c r="L320" s="1049"/>
      <c r="M320" s="921"/>
      <c r="N320" s="921"/>
      <c r="O320" s="983"/>
      <c r="P320" s="1290"/>
      <c r="Q320" s="1292"/>
      <c r="R320" s="1033">
        <v>31</v>
      </c>
    </row>
    <row r="321" spans="1:18">
      <c r="A321" s="1033">
        <v>32</v>
      </c>
      <c r="B321" s="17" t="s">
        <v>5097</v>
      </c>
      <c r="C321" s="983"/>
      <c r="D321" s="17" t="s">
        <v>4757</v>
      </c>
      <c r="E321" s="983"/>
      <c r="F321" s="1298">
        <v>115</v>
      </c>
      <c r="G321" s="1310">
        <v>34.5</v>
      </c>
      <c r="H321" s="1304"/>
      <c r="I321" s="921"/>
      <c r="J321" s="1304">
        <v>56</v>
      </c>
      <c r="K321" s="1049">
        <v>1</v>
      </c>
      <c r="L321" s="1049"/>
      <c r="M321" s="921"/>
      <c r="N321" s="921"/>
      <c r="O321" s="983"/>
      <c r="P321" s="1290"/>
      <c r="Q321" s="1292"/>
      <c r="R321" s="1033">
        <v>32</v>
      </c>
    </row>
    <row r="322" spans="1:18">
      <c r="A322" s="1033">
        <v>33</v>
      </c>
      <c r="B322" s="17" t="s">
        <v>5098</v>
      </c>
      <c r="C322" s="983"/>
      <c r="D322" s="17" t="s">
        <v>4757</v>
      </c>
      <c r="E322" s="983"/>
      <c r="F322" s="1298">
        <v>12.5</v>
      </c>
      <c r="G322" s="1310">
        <v>4.8</v>
      </c>
      <c r="H322" s="1304"/>
      <c r="I322" s="921"/>
      <c r="J322" s="1304">
        <v>3</v>
      </c>
      <c r="K322" s="1049">
        <v>3</v>
      </c>
      <c r="L322" s="1049"/>
      <c r="M322" s="921"/>
      <c r="N322" s="921"/>
      <c r="O322" s="983"/>
      <c r="P322" s="1290"/>
      <c r="Q322" s="1292"/>
      <c r="R322" s="1033">
        <v>33</v>
      </c>
    </row>
    <row r="323" spans="1:18">
      <c r="A323" s="1033">
        <v>34</v>
      </c>
      <c r="B323" s="17" t="s">
        <v>5098</v>
      </c>
      <c r="C323" s="983"/>
      <c r="D323" s="17" t="s">
        <v>4757</v>
      </c>
      <c r="E323" s="983"/>
      <c r="F323" s="1298">
        <v>46</v>
      </c>
      <c r="G323" s="1310">
        <v>12.5</v>
      </c>
      <c r="H323" s="1304"/>
      <c r="I323" s="921"/>
      <c r="J323" s="1304">
        <v>11</v>
      </c>
      <c r="K323" s="1049">
        <v>1</v>
      </c>
      <c r="L323" s="1049"/>
      <c r="M323" s="921"/>
      <c r="N323" s="921"/>
      <c r="O323" s="983"/>
      <c r="P323" s="1290"/>
      <c r="Q323" s="1292"/>
      <c r="R323" s="1033">
        <v>34</v>
      </c>
    </row>
    <row r="324" spans="1:18">
      <c r="A324" s="1033">
        <v>35</v>
      </c>
      <c r="B324" s="17" t="s">
        <v>5099</v>
      </c>
      <c r="C324" s="983"/>
      <c r="D324" s="17" t="s">
        <v>4757</v>
      </c>
      <c r="E324" s="983"/>
      <c r="F324" s="1298">
        <v>46</v>
      </c>
      <c r="G324" s="1310">
        <v>4.8</v>
      </c>
      <c r="H324" s="1304"/>
      <c r="I324" s="921"/>
      <c r="J324" s="1304">
        <v>11</v>
      </c>
      <c r="K324" s="1049">
        <v>1</v>
      </c>
      <c r="L324" s="1049"/>
      <c r="M324" s="921"/>
      <c r="N324" s="921"/>
      <c r="O324" s="983"/>
      <c r="P324" s="1290"/>
      <c r="Q324" s="1292"/>
      <c r="R324" s="1033">
        <v>35</v>
      </c>
    </row>
    <row r="325" spans="1:18">
      <c r="A325" s="1033">
        <v>36</v>
      </c>
      <c r="B325" s="17" t="s">
        <v>5099</v>
      </c>
      <c r="C325" s="983"/>
      <c r="D325" s="17" t="s">
        <v>4757</v>
      </c>
      <c r="E325" s="983"/>
      <c r="F325" s="1298">
        <v>46</v>
      </c>
      <c r="G325" s="1310">
        <v>13.2</v>
      </c>
      <c r="H325" s="1304"/>
      <c r="I325" s="921"/>
      <c r="J325" s="1304">
        <v>7</v>
      </c>
      <c r="K325" s="1049">
        <v>1</v>
      </c>
      <c r="L325" s="1049"/>
      <c r="M325" s="921"/>
      <c r="N325" s="921"/>
      <c r="O325" s="983"/>
      <c r="P325" s="1290"/>
      <c r="Q325" s="1292"/>
      <c r="R325" s="1033">
        <v>37</v>
      </c>
    </row>
    <row r="326" spans="1:18">
      <c r="A326" s="1033">
        <v>37</v>
      </c>
      <c r="B326" s="17" t="s">
        <v>5100</v>
      </c>
      <c r="C326" s="983"/>
      <c r="D326" s="17" t="s">
        <v>4757</v>
      </c>
      <c r="E326" s="983"/>
      <c r="F326" s="1298">
        <v>46</v>
      </c>
      <c r="G326" s="1310">
        <v>4.8</v>
      </c>
      <c r="H326" s="1304"/>
      <c r="I326" s="921"/>
      <c r="J326" s="1304">
        <v>8</v>
      </c>
      <c r="K326" s="1049">
        <v>3</v>
      </c>
      <c r="L326" s="1049"/>
      <c r="M326" s="921"/>
      <c r="N326" s="921"/>
      <c r="O326" s="983"/>
      <c r="P326" s="1290"/>
      <c r="Q326" s="1292"/>
      <c r="R326" s="1033">
        <v>38</v>
      </c>
    </row>
    <row r="327" spans="1:18">
      <c r="A327" s="1033">
        <v>38</v>
      </c>
      <c r="B327" s="17" t="s">
        <v>5101</v>
      </c>
      <c r="C327" s="983"/>
      <c r="D327" s="17" t="s">
        <v>4757</v>
      </c>
      <c r="E327" s="983"/>
      <c r="F327" s="1298">
        <v>46</v>
      </c>
      <c r="G327" s="1310">
        <v>6.9</v>
      </c>
      <c r="H327" s="1304"/>
      <c r="I327" s="921"/>
      <c r="J327" s="1304">
        <v>16</v>
      </c>
      <c r="K327" s="1049">
        <v>1</v>
      </c>
      <c r="L327" s="1049"/>
      <c r="M327" s="17" t="s">
        <v>4760</v>
      </c>
      <c r="N327" s="921"/>
      <c r="O327" s="983"/>
      <c r="P327" s="1290">
        <v>1</v>
      </c>
      <c r="Q327" s="1292"/>
      <c r="R327" s="1033">
        <v>39</v>
      </c>
    </row>
    <row r="328" spans="1:18">
      <c r="A328" s="1033">
        <v>39</v>
      </c>
      <c r="B328" s="17" t="s">
        <v>5101</v>
      </c>
      <c r="C328" s="983"/>
      <c r="D328" s="17" t="s">
        <v>4758</v>
      </c>
      <c r="E328" s="983"/>
      <c r="F328" s="1298">
        <v>115</v>
      </c>
      <c r="G328" s="1310">
        <v>46</v>
      </c>
      <c r="H328" s="1304"/>
      <c r="I328" s="921"/>
      <c r="J328" s="1304">
        <v>33</v>
      </c>
      <c r="K328" s="1049">
        <v>3</v>
      </c>
      <c r="L328" s="1049"/>
      <c r="M328" s="921"/>
      <c r="N328" s="921"/>
      <c r="O328" s="983"/>
      <c r="P328" s="1290"/>
      <c r="Q328" s="1292"/>
      <c r="R328" s="1033">
        <v>40</v>
      </c>
    </row>
    <row r="329" spans="1:18">
      <c r="A329" s="1033">
        <v>40</v>
      </c>
      <c r="B329" s="17" t="s">
        <v>5102</v>
      </c>
      <c r="C329" s="983"/>
      <c r="D329" s="17" t="s">
        <v>4757</v>
      </c>
      <c r="E329" s="983"/>
      <c r="F329" s="1298">
        <v>34.5</v>
      </c>
      <c r="G329" s="1310">
        <v>5.04</v>
      </c>
      <c r="H329" s="1304"/>
      <c r="I329" s="921"/>
      <c r="J329" s="1304">
        <v>7</v>
      </c>
      <c r="K329" s="1049">
        <v>1</v>
      </c>
      <c r="L329" s="1049"/>
      <c r="M329" s="921"/>
      <c r="N329" s="921"/>
      <c r="O329" s="983"/>
      <c r="P329" s="1290"/>
      <c r="Q329" s="1292"/>
      <c r="R329" s="1033">
        <v>41</v>
      </c>
    </row>
    <row r="330" spans="1:18">
      <c r="A330" s="1033">
        <v>41</v>
      </c>
      <c r="B330" s="17" t="s">
        <v>5103</v>
      </c>
      <c r="C330" s="983"/>
      <c r="D330" s="17" t="s">
        <v>4757</v>
      </c>
      <c r="E330" s="983"/>
      <c r="F330" s="1298">
        <v>34.5</v>
      </c>
      <c r="G330" s="1310">
        <v>12.5</v>
      </c>
      <c r="H330" s="1304"/>
      <c r="I330" s="921"/>
      <c r="J330" s="1304">
        <v>23</v>
      </c>
      <c r="K330" s="1049">
        <v>1</v>
      </c>
      <c r="L330" s="1049"/>
      <c r="M330" s="17" t="s">
        <v>4759</v>
      </c>
      <c r="N330" s="921"/>
      <c r="O330" s="983"/>
      <c r="P330" s="1290">
        <v>1</v>
      </c>
      <c r="Q330" s="1292"/>
      <c r="R330" s="1033">
        <v>42</v>
      </c>
    </row>
    <row r="331" spans="1:18">
      <c r="A331" s="1033">
        <v>42</v>
      </c>
      <c r="B331" s="17" t="s">
        <v>5104</v>
      </c>
      <c r="C331" s="983"/>
      <c r="D331" s="17" t="s">
        <v>4757</v>
      </c>
      <c r="E331" s="983"/>
      <c r="F331" s="1298">
        <v>115</v>
      </c>
      <c r="G331" s="1310">
        <v>12.5</v>
      </c>
      <c r="H331" s="1304"/>
      <c r="I331" s="921"/>
      <c r="J331" s="1304">
        <v>50</v>
      </c>
      <c r="K331" s="1049">
        <v>1</v>
      </c>
      <c r="L331" s="1049"/>
      <c r="M331" s="17" t="s">
        <v>4759</v>
      </c>
      <c r="N331" s="921"/>
      <c r="O331" s="983"/>
      <c r="P331" s="1290">
        <v>1</v>
      </c>
      <c r="Q331" s="1292"/>
      <c r="R331" s="1033">
        <v>43</v>
      </c>
    </row>
    <row r="332" spans="1:18">
      <c r="A332" s="1033">
        <v>43</v>
      </c>
      <c r="B332" s="17" t="s">
        <v>5105</v>
      </c>
      <c r="C332" s="983"/>
      <c r="D332" s="17" t="s">
        <v>4757</v>
      </c>
      <c r="E332" s="983"/>
      <c r="F332" s="1298">
        <v>34.5</v>
      </c>
      <c r="G332" s="1310">
        <v>12.5</v>
      </c>
      <c r="H332" s="1304"/>
      <c r="I332" s="921"/>
      <c r="J332" s="1304">
        <v>35</v>
      </c>
      <c r="K332" s="1049">
        <v>2</v>
      </c>
      <c r="L332" s="1049"/>
      <c r="M332" s="17" t="s">
        <v>4759</v>
      </c>
      <c r="N332" s="921"/>
      <c r="O332" s="983"/>
      <c r="P332" s="1290">
        <v>1</v>
      </c>
      <c r="Q332" s="1292"/>
      <c r="R332" s="1033">
        <v>44</v>
      </c>
    </row>
    <row r="333" spans="1:18">
      <c r="A333" s="1033">
        <v>44</v>
      </c>
      <c r="B333" s="17" t="s">
        <v>5106</v>
      </c>
      <c r="C333" s="983"/>
      <c r="D333" s="17" t="s">
        <v>4757</v>
      </c>
      <c r="E333" s="983"/>
      <c r="F333" s="1298">
        <v>34.5</v>
      </c>
      <c r="G333" s="1310">
        <v>12.5</v>
      </c>
      <c r="H333" s="1304"/>
      <c r="I333" s="921"/>
      <c r="J333" s="1304">
        <v>44</v>
      </c>
      <c r="K333" s="1049">
        <v>3</v>
      </c>
      <c r="L333" s="1049"/>
      <c r="M333" s="921"/>
      <c r="N333" s="921"/>
      <c r="O333" s="983"/>
      <c r="P333" s="1290"/>
      <c r="Q333" s="1292"/>
      <c r="R333" s="1033">
        <v>45</v>
      </c>
    </row>
    <row r="334" spans="1:18">
      <c r="A334" s="1033">
        <v>45</v>
      </c>
      <c r="B334" s="17" t="s">
        <v>5106</v>
      </c>
      <c r="C334" s="983"/>
      <c r="D334" s="17" t="s">
        <v>4758</v>
      </c>
      <c r="E334" s="983"/>
      <c r="F334" s="1298">
        <v>115</v>
      </c>
      <c r="G334" s="1310">
        <v>34.5</v>
      </c>
      <c r="H334" s="1304"/>
      <c r="I334" s="921"/>
      <c r="J334" s="1304">
        <v>112</v>
      </c>
      <c r="K334" s="1049">
        <v>2</v>
      </c>
      <c r="L334" s="1049"/>
      <c r="M334" s="921"/>
      <c r="N334" s="921"/>
      <c r="O334" s="983"/>
      <c r="P334" s="1290"/>
      <c r="Q334" s="1292"/>
      <c r="R334" s="1033">
        <v>46</v>
      </c>
    </row>
    <row r="335" spans="1:18">
      <c r="A335" s="1033">
        <v>46</v>
      </c>
      <c r="B335" s="17" t="s">
        <v>5107</v>
      </c>
      <c r="C335" s="983"/>
      <c r="D335" s="17" t="s">
        <v>4757</v>
      </c>
      <c r="E335" s="983"/>
      <c r="F335" s="1298">
        <v>115</v>
      </c>
      <c r="G335" s="1310">
        <v>12.5</v>
      </c>
      <c r="H335" s="1304"/>
      <c r="I335" s="921"/>
      <c r="J335" s="1304">
        <v>38</v>
      </c>
      <c r="K335" s="1049">
        <v>1</v>
      </c>
      <c r="L335" s="1049"/>
      <c r="M335" s="2995" t="s">
        <v>4759</v>
      </c>
      <c r="N335" s="921"/>
      <c r="O335" s="983"/>
      <c r="P335" s="1290">
        <v>1</v>
      </c>
      <c r="Q335" s="1292"/>
      <c r="R335" s="1033">
        <v>47</v>
      </c>
    </row>
    <row r="336" spans="1:18">
      <c r="A336" s="1033">
        <v>47</v>
      </c>
      <c r="B336" s="17" t="s">
        <v>5108</v>
      </c>
      <c r="C336" s="983"/>
      <c r="D336" s="17" t="s">
        <v>4757</v>
      </c>
      <c r="E336" s="983"/>
      <c r="F336" s="1298">
        <v>34.5</v>
      </c>
      <c r="G336" s="1310">
        <v>4.8</v>
      </c>
      <c r="H336" s="1304"/>
      <c r="I336" s="921"/>
      <c r="J336" s="1304">
        <v>9</v>
      </c>
      <c r="K336" s="1049">
        <v>1</v>
      </c>
      <c r="L336" s="1049"/>
      <c r="M336" s="17" t="s">
        <v>4761</v>
      </c>
      <c r="N336" s="921"/>
      <c r="O336" s="983"/>
      <c r="P336" s="1290">
        <v>4</v>
      </c>
      <c r="Q336" s="1292"/>
      <c r="R336" s="1033">
        <v>48</v>
      </c>
    </row>
    <row r="337" spans="1:18">
      <c r="A337" s="1033">
        <v>48</v>
      </c>
      <c r="B337" s="17" t="s">
        <v>5109</v>
      </c>
      <c r="C337" s="983"/>
      <c r="D337" s="17" t="s">
        <v>4757</v>
      </c>
      <c r="E337" s="983"/>
      <c r="F337" s="1298">
        <v>34.5</v>
      </c>
      <c r="G337" s="1310">
        <v>12.5</v>
      </c>
      <c r="H337" s="1304"/>
      <c r="I337" s="921"/>
      <c r="J337" s="1304">
        <v>23</v>
      </c>
      <c r="K337" s="1049">
        <v>6</v>
      </c>
      <c r="L337" s="1049"/>
      <c r="M337" s="17" t="s">
        <v>4759</v>
      </c>
      <c r="N337" s="921"/>
      <c r="O337" s="983"/>
      <c r="P337" s="1290">
        <v>1</v>
      </c>
      <c r="Q337" s="1292"/>
      <c r="R337" s="1033">
        <v>49</v>
      </c>
    </row>
    <row r="338" spans="1:18">
      <c r="A338" s="1033">
        <v>49</v>
      </c>
      <c r="B338" s="17" t="s">
        <v>5110</v>
      </c>
      <c r="C338" s="983"/>
      <c r="D338" s="17" t="s">
        <v>4757</v>
      </c>
      <c r="E338" s="983"/>
      <c r="F338" s="1298">
        <v>34.5</v>
      </c>
      <c r="G338" s="1310">
        <v>4.8</v>
      </c>
      <c r="H338" s="1304"/>
      <c r="I338" s="921"/>
      <c r="J338" s="1304">
        <v>1</v>
      </c>
      <c r="K338" s="1049">
        <v>3</v>
      </c>
      <c r="L338" s="1049"/>
      <c r="M338" s="921"/>
      <c r="N338" s="921"/>
      <c r="O338" s="983"/>
      <c r="P338" s="1290"/>
      <c r="Q338" s="1292"/>
      <c r="R338" s="1033">
        <v>50</v>
      </c>
    </row>
    <row r="339" spans="1:18">
      <c r="A339" s="1033">
        <v>50</v>
      </c>
      <c r="B339" s="17" t="s">
        <v>5110</v>
      </c>
      <c r="C339" s="983"/>
      <c r="D339" s="17" t="s">
        <v>4757</v>
      </c>
      <c r="E339" s="983"/>
      <c r="F339" s="1298">
        <v>34.5</v>
      </c>
      <c r="G339" s="1310">
        <v>12.5</v>
      </c>
      <c r="H339" s="1304"/>
      <c r="I339" s="921"/>
      <c r="J339" s="1304">
        <v>5</v>
      </c>
      <c r="K339" s="1049">
        <v>3</v>
      </c>
      <c r="L339" s="1049">
        <v>1</v>
      </c>
      <c r="M339" s="921"/>
      <c r="N339" s="921"/>
      <c r="O339" s="983"/>
      <c r="P339" s="1290"/>
      <c r="Q339" s="1292"/>
      <c r="R339" s="1033">
        <v>51</v>
      </c>
    </row>
    <row r="340" spans="1:18">
      <c r="A340" s="1033">
        <v>51</v>
      </c>
      <c r="B340" s="17" t="s">
        <v>5111</v>
      </c>
      <c r="C340" s="983"/>
      <c r="D340" s="17" t="s">
        <v>4757</v>
      </c>
      <c r="E340" s="983"/>
      <c r="F340" s="1298">
        <v>34.5</v>
      </c>
      <c r="G340" s="1310">
        <v>4.8</v>
      </c>
      <c r="H340" s="1304"/>
      <c r="I340" s="921"/>
      <c r="J340" s="1304">
        <v>11</v>
      </c>
      <c r="K340" s="1049">
        <v>3</v>
      </c>
      <c r="L340" s="1049"/>
      <c r="M340" s="2995" t="s">
        <v>4759</v>
      </c>
      <c r="N340" s="921"/>
      <c r="O340" s="983"/>
      <c r="P340" s="1290">
        <v>1</v>
      </c>
      <c r="Q340" s="1292"/>
      <c r="R340" s="1033">
        <v>52</v>
      </c>
    </row>
    <row r="341" spans="1:18">
      <c r="A341" s="1033">
        <v>52</v>
      </c>
      <c r="B341" s="17" t="s">
        <v>5112</v>
      </c>
      <c r="C341" s="983"/>
      <c r="D341" s="17" t="s">
        <v>4757</v>
      </c>
      <c r="E341" s="983"/>
      <c r="F341" s="1298">
        <v>46</v>
      </c>
      <c r="G341" s="1310">
        <v>12.5</v>
      </c>
      <c r="H341" s="1304"/>
      <c r="I341" s="921"/>
      <c r="J341" s="1304">
        <v>11</v>
      </c>
      <c r="K341" s="1049">
        <v>3</v>
      </c>
      <c r="L341" s="1049"/>
      <c r="M341" s="921"/>
      <c r="N341" s="921"/>
      <c r="O341" s="983"/>
      <c r="P341" s="1290"/>
      <c r="Q341" s="1292"/>
      <c r="R341" s="1033">
        <v>53</v>
      </c>
    </row>
    <row r="342" spans="1:18">
      <c r="A342" s="1033">
        <v>53</v>
      </c>
      <c r="B342" s="17" t="s">
        <v>5113</v>
      </c>
      <c r="C342" s="983"/>
      <c r="D342" s="17" t="s">
        <v>4757</v>
      </c>
      <c r="E342" s="983"/>
      <c r="F342" s="1298">
        <v>34.5</v>
      </c>
      <c r="G342" s="1310">
        <v>4.8</v>
      </c>
      <c r="H342" s="1304"/>
      <c r="I342" s="921"/>
      <c r="J342" s="1304">
        <v>5</v>
      </c>
      <c r="K342" s="1049">
        <v>3</v>
      </c>
      <c r="L342" s="1049"/>
      <c r="M342" s="921"/>
      <c r="N342" s="921"/>
      <c r="O342" s="983"/>
      <c r="P342" s="1290"/>
      <c r="Q342" s="1292"/>
      <c r="R342" s="1033">
        <v>54</v>
      </c>
    </row>
    <row r="343" spans="1:18">
      <c r="A343" s="1033">
        <v>54</v>
      </c>
      <c r="B343" s="17" t="s">
        <v>5114</v>
      </c>
      <c r="C343" s="983"/>
      <c r="D343" s="17" t="s">
        <v>4757</v>
      </c>
      <c r="E343" s="983"/>
      <c r="F343" s="1298">
        <v>34.5</v>
      </c>
      <c r="G343" s="1310">
        <v>4.8</v>
      </c>
      <c r="H343" s="1304"/>
      <c r="I343" s="921"/>
      <c r="J343" s="1304">
        <v>3</v>
      </c>
      <c r="K343" s="1049">
        <v>3</v>
      </c>
      <c r="L343" s="1049"/>
      <c r="M343" s="921"/>
      <c r="N343" s="921"/>
      <c r="O343" s="983"/>
      <c r="P343" s="1290"/>
      <c r="Q343" s="1292"/>
      <c r="R343" s="1033">
        <v>55</v>
      </c>
    </row>
    <row r="344" spans="1:18">
      <c r="A344" s="1033">
        <v>55</v>
      </c>
      <c r="B344" s="17" t="s">
        <v>5115</v>
      </c>
      <c r="C344" s="983"/>
      <c r="D344" s="17" t="s">
        <v>4757</v>
      </c>
      <c r="E344" s="983"/>
      <c r="F344" s="1298">
        <v>34.5</v>
      </c>
      <c r="G344" s="1310">
        <v>12.5</v>
      </c>
      <c r="H344" s="1304"/>
      <c r="I344" s="921"/>
      <c r="J344" s="1304">
        <v>27</v>
      </c>
      <c r="K344" s="1049">
        <v>2</v>
      </c>
      <c r="L344" s="1049"/>
      <c r="M344" s="921"/>
      <c r="N344" s="921"/>
      <c r="O344" s="983"/>
      <c r="P344" s="1290"/>
      <c r="Q344" s="1292"/>
      <c r="R344" s="1033">
        <v>56</v>
      </c>
    </row>
    <row r="345" spans="1:18">
      <c r="A345" s="1033">
        <v>56</v>
      </c>
      <c r="B345" s="17" t="s">
        <v>5116</v>
      </c>
      <c r="C345" s="983"/>
      <c r="D345" s="17" t="s">
        <v>4757</v>
      </c>
      <c r="E345" s="983"/>
      <c r="F345" s="1298">
        <v>34.5</v>
      </c>
      <c r="G345" s="1310">
        <v>12.5</v>
      </c>
      <c r="H345" s="1304"/>
      <c r="I345" s="921"/>
      <c r="J345" s="1304">
        <v>37</v>
      </c>
      <c r="K345" s="1049">
        <v>2</v>
      </c>
      <c r="L345" s="1049"/>
      <c r="M345" s="921"/>
      <c r="N345" s="921"/>
      <c r="O345" s="983"/>
      <c r="P345" s="1290"/>
      <c r="Q345" s="1292"/>
      <c r="R345" s="1033">
        <v>57</v>
      </c>
    </row>
    <row r="346" spans="1:18">
      <c r="A346" s="1033">
        <v>57</v>
      </c>
      <c r="B346" s="17" t="s">
        <v>5117</v>
      </c>
      <c r="C346" s="983"/>
      <c r="D346" s="17" t="s">
        <v>4757</v>
      </c>
      <c r="E346" s="983"/>
      <c r="F346" s="1298">
        <v>34.5</v>
      </c>
      <c r="G346" s="1310">
        <v>12.5</v>
      </c>
      <c r="H346" s="1304"/>
      <c r="I346" s="921"/>
      <c r="J346" s="1304">
        <v>45</v>
      </c>
      <c r="K346" s="1049">
        <v>2</v>
      </c>
      <c r="L346" s="1049"/>
      <c r="M346" s="17" t="s">
        <v>4759</v>
      </c>
      <c r="N346" s="921"/>
      <c r="O346" s="983"/>
      <c r="P346" s="1290">
        <v>1</v>
      </c>
      <c r="Q346" s="1292"/>
      <c r="R346" s="1033">
        <v>58</v>
      </c>
    </row>
    <row r="347" spans="1:18" ht="15.75" thickBot="1">
      <c r="A347" s="1033">
        <v>58</v>
      </c>
      <c r="B347" s="112" t="s">
        <v>5118</v>
      </c>
      <c r="C347" s="1000"/>
      <c r="D347" s="112" t="s">
        <v>4757</v>
      </c>
      <c r="E347" s="1000"/>
      <c r="F347" s="1299">
        <v>115</v>
      </c>
      <c r="G347" s="1311">
        <v>12.5</v>
      </c>
      <c r="H347" s="1305"/>
      <c r="I347" s="921"/>
      <c r="J347" s="1305">
        <v>7</v>
      </c>
      <c r="K347" s="1084">
        <v>3</v>
      </c>
      <c r="L347" s="1084">
        <v>1</v>
      </c>
      <c r="M347" s="973"/>
      <c r="N347" s="973"/>
      <c r="O347" s="1000"/>
      <c r="P347" s="1291"/>
      <c r="Q347" s="1293"/>
      <c r="R347" s="1051">
        <v>59</v>
      </c>
    </row>
    <row r="348" spans="1:18">
      <c r="A348" s="2840"/>
      <c r="B348" s="2840"/>
      <c r="C348" s="2840"/>
      <c r="D348" s="2840"/>
      <c r="E348" s="2840"/>
      <c r="F348" s="2840"/>
      <c r="G348" s="2840"/>
      <c r="H348" s="2840"/>
      <c r="I348" s="2840"/>
      <c r="J348" s="2840"/>
      <c r="K348" s="2840"/>
      <c r="L348" s="2840"/>
      <c r="M348" s="2840"/>
      <c r="N348" s="2840"/>
      <c r="O348" s="2840"/>
      <c r="P348" s="2840"/>
      <c r="Q348" s="2840"/>
      <c r="R348" s="2840"/>
    </row>
    <row r="349" spans="1:18">
      <c r="A349" s="69" t="s">
        <v>5124</v>
      </c>
      <c r="B349" s="922"/>
      <c r="C349" s="922"/>
      <c r="D349" s="922"/>
      <c r="E349" s="922"/>
      <c r="F349" s="922"/>
      <c r="G349" s="922"/>
      <c r="H349" s="922"/>
      <c r="I349" s="921"/>
      <c r="J349" s="69" t="s">
        <v>5125</v>
      </c>
      <c r="K349" s="922"/>
      <c r="L349" s="922"/>
      <c r="M349" s="922"/>
      <c r="N349" s="922"/>
      <c r="O349" s="922"/>
      <c r="P349" s="922"/>
      <c r="Q349" s="922"/>
      <c r="R349" s="922"/>
    </row>
    <row r="353" spans="1:18" ht="16.5" thickBot="1">
      <c r="A353" s="989" t="str">
        <f>'Data Sheet'!$C$25</f>
        <v xml:space="preserve">New York State Electric &amp; Gas Corporation </v>
      </c>
      <c r="B353" s="973"/>
      <c r="C353" s="973"/>
      <c r="D353" s="973"/>
      <c r="E353" s="973"/>
      <c r="F353" s="1052" t="str">
        <f>'Data Sheet'!$C$40</f>
        <v xml:space="preserve"> </v>
      </c>
      <c r="G353" s="973" t="str">
        <f>'Data Sheet'!$C$38</f>
        <v>12/31/2017</v>
      </c>
      <c r="H353" s="1035"/>
      <c r="I353" s="921"/>
      <c r="J353" s="989" t="str">
        <f>'Data Sheet'!$C$25</f>
        <v xml:space="preserve">New York State Electric &amp; Gas Corporation </v>
      </c>
      <c r="K353" s="973"/>
      <c r="L353" s="973"/>
      <c r="M353" s="973"/>
      <c r="N353" s="973"/>
      <c r="O353" s="973"/>
      <c r="P353" s="1052" t="str">
        <f>'Data Sheet'!$C$40</f>
        <v xml:space="preserve"> </v>
      </c>
      <c r="Q353" s="973" t="str">
        <f>'Data Sheet'!$C$38</f>
        <v>12/31/2017</v>
      </c>
      <c r="R353" s="973"/>
    </row>
    <row r="354" spans="1:18" ht="16.5" thickBot="1">
      <c r="A354" s="645" t="s">
        <v>3415</v>
      </c>
      <c r="B354" s="580"/>
      <c r="C354" s="580"/>
      <c r="D354" s="1035"/>
      <c r="E354" s="1035"/>
      <c r="F354" s="1037"/>
      <c r="G354" s="1037"/>
      <c r="H354" s="1045"/>
      <c r="I354" s="921"/>
      <c r="J354" s="645" t="s">
        <v>3415</v>
      </c>
      <c r="K354" s="580"/>
      <c r="L354" s="580"/>
      <c r="M354" s="1035"/>
      <c r="N354" s="1035"/>
      <c r="O354" s="1035"/>
      <c r="P354" s="1037"/>
      <c r="Q354" s="1037"/>
      <c r="R354" s="1045"/>
    </row>
    <row r="355" spans="1:18">
      <c r="A355" s="1029"/>
      <c r="B355" s="921"/>
      <c r="C355" s="983"/>
      <c r="D355" s="966"/>
      <c r="E355" s="934"/>
      <c r="F355" s="922"/>
      <c r="G355" s="922"/>
      <c r="H355" s="1014"/>
      <c r="I355" s="921"/>
      <c r="J355" s="1029"/>
      <c r="K355" s="983"/>
      <c r="L355" s="983"/>
      <c r="M355" s="922" t="s">
        <v>3201</v>
      </c>
      <c r="N355" s="922"/>
      <c r="O355" s="922"/>
      <c r="P355" s="922"/>
      <c r="Q355" s="981"/>
      <c r="R355" s="1038"/>
    </row>
    <row r="356" spans="1:18" ht="15.75" thickBot="1">
      <c r="A356" s="1041"/>
      <c r="B356" s="966"/>
      <c r="C356" s="934"/>
      <c r="D356" s="966"/>
      <c r="E356" s="934"/>
      <c r="F356" s="1035" t="s">
        <v>3202</v>
      </c>
      <c r="G356" s="1035"/>
      <c r="H356" s="1045"/>
      <c r="I356" s="921"/>
      <c r="J356" s="1041" t="s">
        <v>3203</v>
      </c>
      <c r="K356" s="934" t="s">
        <v>3204</v>
      </c>
      <c r="L356" s="934" t="s">
        <v>3204</v>
      </c>
      <c r="M356" s="1035" t="s">
        <v>3205</v>
      </c>
      <c r="N356" s="1035"/>
      <c r="O356" s="1035"/>
      <c r="P356" s="1035"/>
      <c r="Q356" s="1045"/>
      <c r="R356" s="934"/>
    </row>
    <row r="357" spans="1:18">
      <c r="A357" s="1041"/>
      <c r="B357" s="966"/>
      <c r="C357" s="934"/>
      <c r="D357" s="966"/>
      <c r="E357" s="934"/>
      <c r="F357" s="934"/>
      <c r="G357" s="981"/>
      <c r="H357" s="934"/>
      <c r="I357" s="921"/>
      <c r="J357" s="1041" t="s">
        <v>3206</v>
      </c>
      <c r="K357" s="934" t="s">
        <v>3207</v>
      </c>
      <c r="L357" s="934" t="s">
        <v>3208</v>
      </c>
      <c r="M357" s="966"/>
      <c r="N357" s="966"/>
      <c r="O357" s="934"/>
      <c r="P357" s="934"/>
      <c r="Q357" s="981"/>
      <c r="R357" s="934"/>
    </row>
    <row r="358" spans="1:18">
      <c r="A358" s="1041" t="s">
        <v>1728</v>
      </c>
      <c r="B358" s="922" t="s">
        <v>3209</v>
      </c>
      <c r="C358" s="981"/>
      <c r="D358" s="922" t="s">
        <v>3210</v>
      </c>
      <c r="E358" s="981"/>
      <c r="F358" s="934"/>
      <c r="G358" s="981"/>
      <c r="H358" s="934"/>
      <c r="I358" s="921"/>
      <c r="J358" s="1041" t="s">
        <v>3211</v>
      </c>
      <c r="K358" s="934" t="s">
        <v>3212</v>
      </c>
      <c r="L358" s="934" t="s">
        <v>3207</v>
      </c>
      <c r="M358" s="922"/>
      <c r="N358" s="922"/>
      <c r="O358" s="981"/>
      <c r="P358" s="934" t="s">
        <v>1786</v>
      </c>
      <c r="Q358" s="981" t="s">
        <v>3213</v>
      </c>
      <c r="R358" s="934" t="s">
        <v>1728</v>
      </c>
    </row>
    <row r="359" spans="1:18">
      <c r="A359" s="1041" t="s">
        <v>1731</v>
      </c>
      <c r="B359" s="921"/>
      <c r="C359" s="983"/>
      <c r="D359" s="966"/>
      <c r="E359" s="934"/>
      <c r="F359" s="934" t="s">
        <v>1837</v>
      </c>
      <c r="G359" s="981" t="s">
        <v>3214</v>
      </c>
      <c r="H359" s="934" t="s">
        <v>3215</v>
      </c>
      <c r="I359" s="921"/>
      <c r="J359" s="1041" t="s">
        <v>3216</v>
      </c>
      <c r="K359" s="934" t="s">
        <v>4</v>
      </c>
      <c r="L359" s="934" t="s">
        <v>3212</v>
      </c>
      <c r="M359" s="922" t="s">
        <v>3217</v>
      </c>
      <c r="N359" s="922"/>
      <c r="O359" s="981"/>
      <c r="P359" s="934" t="s">
        <v>3218</v>
      </c>
      <c r="Q359" s="981" t="s">
        <v>3219</v>
      </c>
      <c r="R359" s="934" t="s">
        <v>1731</v>
      </c>
    </row>
    <row r="360" spans="1:18">
      <c r="A360" s="1033"/>
      <c r="B360" s="921"/>
      <c r="C360" s="934"/>
      <c r="D360" s="921"/>
      <c r="E360" s="934"/>
      <c r="F360" s="934"/>
      <c r="G360" s="981"/>
      <c r="H360" s="983"/>
      <c r="I360" s="921"/>
      <c r="J360" s="1033"/>
      <c r="K360" s="983"/>
      <c r="L360" s="934"/>
      <c r="M360" s="921"/>
      <c r="N360" s="921"/>
      <c r="O360" s="934"/>
      <c r="P360" s="934"/>
      <c r="Q360" s="934"/>
      <c r="R360" s="983"/>
    </row>
    <row r="361" spans="1:18" ht="15.75" thickBot="1">
      <c r="A361" s="1051"/>
      <c r="B361" s="1035" t="s">
        <v>3021</v>
      </c>
      <c r="C361" s="1045"/>
      <c r="D361" s="1035" t="s">
        <v>3022</v>
      </c>
      <c r="E361" s="1045"/>
      <c r="F361" s="1044" t="s">
        <v>3023</v>
      </c>
      <c r="G361" s="1045" t="s">
        <v>3024</v>
      </c>
      <c r="H361" s="1045" t="s">
        <v>2346</v>
      </c>
      <c r="I361" s="921"/>
      <c r="J361" s="1043" t="s">
        <v>2347</v>
      </c>
      <c r="K361" s="1043" t="s">
        <v>2348</v>
      </c>
      <c r="L361" s="1043" t="s">
        <v>2349</v>
      </c>
      <c r="M361" s="1035" t="s">
        <v>2350</v>
      </c>
      <c r="N361" s="1035"/>
      <c r="O361" s="1045"/>
      <c r="P361" s="1044" t="s">
        <v>2351</v>
      </c>
      <c r="Q361" s="1044" t="s">
        <v>2352</v>
      </c>
      <c r="R361" s="1044"/>
    </row>
    <row r="362" spans="1:18">
      <c r="A362" s="1033">
        <v>1</v>
      </c>
      <c r="B362" s="17" t="s">
        <v>5119</v>
      </c>
      <c r="C362" s="983"/>
      <c r="D362" s="17" t="s">
        <v>4757</v>
      </c>
      <c r="E362" s="981"/>
      <c r="F362" s="2991">
        <v>34.5</v>
      </c>
      <c r="G362" s="2992">
        <v>4.8</v>
      </c>
      <c r="H362" s="1304"/>
      <c r="I362" s="921"/>
      <c r="J362" s="1304">
        <v>4</v>
      </c>
      <c r="K362" s="1049">
        <v>1</v>
      </c>
      <c r="L362" s="1049"/>
      <c r="M362" s="921"/>
      <c r="N362" s="921"/>
      <c r="O362" s="981"/>
      <c r="P362" s="1290"/>
      <c r="Q362" s="1292"/>
      <c r="R362" s="1033">
        <v>1</v>
      </c>
    </row>
    <row r="363" spans="1:18">
      <c r="A363" s="1033">
        <v>2</v>
      </c>
      <c r="B363" s="17" t="s">
        <v>5128</v>
      </c>
      <c r="C363" s="983"/>
      <c r="D363" s="17" t="s">
        <v>4757</v>
      </c>
      <c r="E363" s="934"/>
      <c r="F363" s="2991">
        <v>34.5</v>
      </c>
      <c r="G363" s="2992">
        <v>4.8</v>
      </c>
      <c r="H363" s="1304"/>
      <c r="I363" s="921"/>
      <c r="J363" s="1304">
        <v>3</v>
      </c>
      <c r="K363" s="1049">
        <v>3</v>
      </c>
      <c r="L363" s="1049"/>
      <c r="M363" s="921"/>
      <c r="N363" s="921"/>
      <c r="O363" s="934"/>
      <c r="P363" s="1290"/>
      <c r="Q363" s="1292"/>
      <c r="R363" s="1033">
        <v>2</v>
      </c>
    </row>
    <row r="364" spans="1:18">
      <c r="A364" s="1033">
        <v>3</v>
      </c>
      <c r="B364" s="17" t="s">
        <v>5129</v>
      </c>
      <c r="C364" s="983"/>
      <c r="D364" s="17" t="s">
        <v>4757</v>
      </c>
      <c r="E364" s="934"/>
      <c r="F364" s="2991">
        <v>115</v>
      </c>
      <c r="G364" s="2992">
        <v>34.5</v>
      </c>
      <c r="H364" s="1304"/>
      <c r="I364" s="921"/>
      <c r="J364" s="1304">
        <v>56</v>
      </c>
      <c r="K364" s="1049">
        <v>1</v>
      </c>
      <c r="L364" s="1049">
        <v>1</v>
      </c>
      <c r="M364" s="921"/>
      <c r="N364" s="921"/>
      <c r="O364" s="934"/>
      <c r="P364" s="1290"/>
      <c r="Q364" s="1292"/>
      <c r="R364" s="1033">
        <v>3</v>
      </c>
    </row>
    <row r="365" spans="1:18">
      <c r="A365" s="1033">
        <v>4</v>
      </c>
      <c r="B365" s="17" t="s">
        <v>5130</v>
      </c>
      <c r="C365" s="983"/>
      <c r="D365" s="17" t="s">
        <v>4757</v>
      </c>
      <c r="E365" s="934"/>
      <c r="F365" s="2991">
        <v>34.5</v>
      </c>
      <c r="G365" s="2992">
        <v>4.8</v>
      </c>
      <c r="H365" s="1304"/>
      <c r="I365" s="921"/>
      <c r="J365" s="1304">
        <v>3</v>
      </c>
      <c r="K365" s="1049">
        <v>3</v>
      </c>
      <c r="L365" s="1049"/>
      <c r="M365" s="921"/>
      <c r="N365" s="921"/>
      <c r="O365" s="934"/>
      <c r="P365" s="1290"/>
      <c r="Q365" s="1292"/>
      <c r="R365" s="1033">
        <v>4</v>
      </c>
    </row>
    <row r="366" spans="1:18">
      <c r="A366" s="1033">
        <v>5</v>
      </c>
      <c r="B366" s="17" t="s">
        <v>5131</v>
      </c>
      <c r="C366" s="983"/>
      <c r="D366" s="17" t="s">
        <v>4757</v>
      </c>
      <c r="E366" s="934"/>
      <c r="F366" s="2991">
        <v>115</v>
      </c>
      <c r="G366" s="2992">
        <v>34.5</v>
      </c>
      <c r="H366" s="1304"/>
      <c r="I366" s="921"/>
      <c r="J366" s="1304">
        <v>14</v>
      </c>
      <c r="K366" s="1049">
        <v>1</v>
      </c>
      <c r="L366" s="1049"/>
      <c r="M366" s="921"/>
      <c r="N366" s="921"/>
      <c r="O366" s="934"/>
      <c r="P366" s="1290"/>
      <c r="Q366" s="1292"/>
      <c r="R366" s="1033">
        <v>5</v>
      </c>
    </row>
    <row r="367" spans="1:18">
      <c r="A367" s="1047">
        <v>6</v>
      </c>
      <c r="B367" s="17" t="s">
        <v>5132</v>
      </c>
      <c r="C367" s="983"/>
      <c r="D367" s="17" t="s">
        <v>4757</v>
      </c>
      <c r="E367" s="983"/>
      <c r="F367" s="2991">
        <v>34.5</v>
      </c>
      <c r="G367" s="2992">
        <v>12.5</v>
      </c>
      <c r="H367" s="1304"/>
      <c r="I367" s="921"/>
      <c r="J367" s="1312">
        <v>14</v>
      </c>
      <c r="K367" s="1049">
        <v>1</v>
      </c>
      <c r="L367" s="1049"/>
      <c r="M367" s="17" t="s">
        <v>4761</v>
      </c>
      <c r="N367" s="921"/>
      <c r="O367" s="983"/>
      <c r="P367" s="1290">
        <v>6</v>
      </c>
      <c r="Q367" s="1292"/>
      <c r="R367" s="1047">
        <v>6</v>
      </c>
    </row>
    <row r="368" spans="1:18">
      <c r="A368" s="1047">
        <v>7</v>
      </c>
      <c r="B368" s="17" t="s">
        <v>5133</v>
      </c>
      <c r="C368" s="983"/>
      <c r="D368" s="17" t="s">
        <v>4757</v>
      </c>
      <c r="E368" s="983"/>
      <c r="F368" s="2991">
        <v>34.5</v>
      </c>
      <c r="G368" s="2992">
        <v>7.2</v>
      </c>
      <c r="H368" s="1304"/>
      <c r="I368" s="921"/>
      <c r="J368" s="1312">
        <v>3</v>
      </c>
      <c r="K368" s="1049">
        <v>3</v>
      </c>
      <c r="L368" s="1049"/>
      <c r="M368" s="921"/>
      <c r="N368" s="921"/>
      <c r="O368" s="983"/>
      <c r="P368" s="1290"/>
      <c r="Q368" s="1292"/>
      <c r="R368" s="1047">
        <v>7</v>
      </c>
    </row>
    <row r="369" spans="1:18">
      <c r="A369" s="1047">
        <v>8</v>
      </c>
      <c r="B369" s="17" t="s">
        <v>5133</v>
      </c>
      <c r="C369" s="983"/>
      <c r="D369" s="17" t="s">
        <v>4757</v>
      </c>
      <c r="E369" s="983"/>
      <c r="F369" s="2991">
        <v>34.5</v>
      </c>
      <c r="G369" s="2992">
        <v>12.5</v>
      </c>
      <c r="H369" s="1304"/>
      <c r="I369" s="921"/>
      <c r="J369" s="1312">
        <v>3</v>
      </c>
      <c r="K369" s="1049">
        <v>3</v>
      </c>
      <c r="L369" s="1049"/>
      <c r="M369" s="921"/>
      <c r="N369" s="921"/>
      <c r="O369" s="983"/>
      <c r="P369" s="1290"/>
      <c r="Q369" s="1292"/>
      <c r="R369" s="1047">
        <v>8</v>
      </c>
    </row>
    <row r="370" spans="1:18">
      <c r="A370" s="1047">
        <v>9</v>
      </c>
      <c r="B370" s="17" t="s">
        <v>5134</v>
      </c>
      <c r="C370" s="983"/>
      <c r="D370" s="17" t="s">
        <v>4757</v>
      </c>
      <c r="E370" s="983"/>
      <c r="F370" s="2991">
        <v>34.5</v>
      </c>
      <c r="G370" s="1310">
        <v>12.5</v>
      </c>
      <c r="H370" s="1304"/>
      <c r="I370" s="921"/>
      <c r="J370" s="1312">
        <v>23</v>
      </c>
      <c r="K370" s="1049">
        <v>1</v>
      </c>
      <c r="L370" s="1049"/>
      <c r="M370" s="17" t="s">
        <v>4759</v>
      </c>
      <c r="N370" s="921"/>
      <c r="O370" s="983"/>
      <c r="P370" s="1290">
        <v>2</v>
      </c>
      <c r="Q370" s="1292"/>
      <c r="R370" s="1047">
        <v>9</v>
      </c>
    </row>
    <row r="371" spans="1:18">
      <c r="A371" s="1047">
        <v>10</v>
      </c>
      <c r="B371" s="17" t="s">
        <v>5134</v>
      </c>
      <c r="C371" s="983"/>
      <c r="D371" s="17" t="s">
        <v>4758</v>
      </c>
      <c r="E371" s="983"/>
      <c r="F371" s="1298">
        <v>115</v>
      </c>
      <c r="G371" s="1310">
        <v>34.5</v>
      </c>
      <c r="H371" s="1304"/>
      <c r="I371" s="921"/>
      <c r="J371" s="1312">
        <v>56</v>
      </c>
      <c r="K371" s="1049">
        <v>1</v>
      </c>
      <c r="L371" s="1049"/>
      <c r="M371" s="921"/>
      <c r="N371" s="921"/>
      <c r="O371" s="983"/>
      <c r="P371" s="1290"/>
      <c r="Q371" s="1292"/>
      <c r="R371" s="1047">
        <v>10</v>
      </c>
    </row>
    <row r="372" spans="1:18">
      <c r="A372" s="1047">
        <v>11</v>
      </c>
      <c r="B372" s="17" t="s">
        <v>5135</v>
      </c>
      <c r="C372" s="983"/>
      <c r="D372" s="17" t="s">
        <v>4757</v>
      </c>
      <c r="E372" s="983"/>
      <c r="F372" s="1298">
        <v>34.5</v>
      </c>
      <c r="G372" s="1310">
        <v>4.8</v>
      </c>
      <c r="H372" s="1304"/>
      <c r="I372" s="921"/>
      <c r="J372" s="1312">
        <v>8</v>
      </c>
      <c r="K372" s="1049">
        <v>3</v>
      </c>
      <c r="L372" s="1049"/>
      <c r="M372" s="17" t="s">
        <v>4759</v>
      </c>
      <c r="N372" s="921"/>
      <c r="O372" s="983"/>
      <c r="P372" s="1290">
        <v>2</v>
      </c>
      <c r="Q372" s="1292"/>
      <c r="R372" s="1047">
        <v>11</v>
      </c>
    </row>
    <row r="373" spans="1:18">
      <c r="A373" s="1047">
        <v>12</v>
      </c>
      <c r="B373" s="17" t="s">
        <v>5135</v>
      </c>
      <c r="C373" s="983"/>
      <c r="D373" s="17" t="s">
        <v>4757</v>
      </c>
      <c r="E373" s="983"/>
      <c r="F373" s="1298">
        <v>34.5</v>
      </c>
      <c r="G373" s="1310">
        <v>12.5</v>
      </c>
      <c r="H373" s="1304"/>
      <c r="I373" s="921"/>
      <c r="J373" s="1312">
        <v>14</v>
      </c>
      <c r="K373" s="1049">
        <v>1</v>
      </c>
      <c r="L373" s="1049"/>
      <c r="M373" s="921"/>
      <c r="N373" s="921"/>
      <c r="O373" s="983"/>
      <c r="P373" s="1290"/>
      <c r="Q373" s="1292"/>
      <c r="R373" s="1047">
        <v>12</v>
      </c>
    </row>
    <row r="374" spans="1:18">
      <c r="A374" s="1047">
        <v>13</v>
      </c>
      <c r="B374" s="17" t="s">
        <v>5136</v>
      </c>
      <c r="C374" s="983"/>
      <c r="D374" s="17" t="s">
        <v>4757</v>
      </c>
      <c r="E374" s="983"/>
      <c r="F374" s="1298">
        <v>34.5</v>
      </c>
      <c r="G374" s="1310">
        <v>4.8</v>
      </c>
      <c r="H374" s="1304"/>
      <c r="I374" s="921"/>
      <c r="J374" s="1312">
        <v>7</v>
      </c>
      <c r="K374" s="1049">
        <v>3</v>
      </c>
      <c r="L374" s="1049"/>
      <c r="M374" s="17" t="s">
        <v>4759</v>
      </c>
      <c r="N374" s="921"/>
      <c r="O374" s="983"/>
      <c r="P374" s="1290">
        <v>1</v>
      </c>
      <c r="Q374" s="1292"/>
      <c r="R374" s="1047">
        <v>13</v>
      </c>
    </row>
    <row r="375" spans="1:18">
      <c r="A375" s="1047">
        <v>14</v>
      </c>
      <c r="B375" s="17" t="s">
        <v>5137</v>
      </c>
      <c r="C375" s="983"/>
      <c r="D375" s="17" t="s">
        <v>4757</v>
      </c>
      <c r="E375" s="983"/>
      <c r="F375" s="1298">
        <v>34.5</v>
      </c>
      <c r="G375" s="1310">
        <v>4.8</v>
      </c>
      <c r="H375" s="1304"/>
      <c r="I375" s="921"/>
      <c r="J375" s="1312">
        <v>5</v>
      </c>
      <c r="K375" s="1049">
        <v>3</v>
      </c>
      <c r="L375" s="1049"/>
      <c r="M375" s="17" t="s">
        <v>4759</v>
      </c>
      <c r="N375" s="921"/>
      <c r="O375" s="983"/>
      <c r="P375" s="1290">
        <v>1</v>
      </c>
      <c r="Q375" s="1292"/>
      <c r="R375" s="1047">
        <v>14</v>
      </c>
    </row>
    <row r="376" spans="1:18">
      <c r="A376" s="1047">
        <v>15</v>
      </c>
      <c r="B376" s="17" t="s">
        <v>5137</v>
      </c>
      <c r="C376" s="983"/>
      <c r="D376" s="17" t="s">
        <v>4757</v>
      </c>
      <c r="E376" s="983"/>
      <c r="F376" s="1298">
        <v>34.5</v>
      </c>
      <c r="G376" s="1310">
        <v>12.5</v>
      </c>
      <c r="H376" s="1304"/>
      <c r="I376" s="921"/>
      <c r="J376" s="1312">
        <v>11</v>
      </c>
      <c r="K376" s="1049">
        <v>3</v>
      </c>
      <c r="L376" s="1049"/>
      <c r="M376" s="921"/>
      <c r="N376" s="921"/>
      <c r="O376" s="983"/>
      <c r="P376" s="1290"/>
      <c r="Q376" s="1292"/>
      <c r="R376" s="1047">
        <v>15</v>
      </c>
    </row>
    <row r="377" spans="1:18">
      <c r="A377" s="1047">
        <v>16</v>
      </c>
      <c r="B377" s="17" t="s">
        <v>5138</v>
      </c>
      <c r="C377" s="983"/>
      <c r="D377" s="17" t="s">
        <v>4757</v>
      </c>
      <c r="E377" s="983"/>
      <c r="F377" s="1298">
        <v>34.5</v>
      </c>
      <c r="G377" s="1310">
        <v>4.8</v>
      </c>
      <c r="H377" s="1304"/>
      <c r="I377" s="921"/>
      <c r="J377" s="1312">
        <v>5</v>
      </c>
      <c r="K377" s="1049">
        <v>3</v>
      </c>
      <c r="L377" s="1049"/>
      <c r="M377" s="921"/>
      <c r="N377" s="921"/>
      <c r="O377" s="983"/>
      <c r="P377" s="1290"/>
      <c r="Q377" s="1292"/>
      <c r="R377" s="1047">
        <v>16</v>
      </c>
    </row>
    <row r="378" spans="1:18">
      <c r="A378" s="1033">
        <v>17</v>
      </c>
      <c r="B378" s="17" t="s">
        <v>5139</v>
      </c>
      <c r="C378" s="983"/>
      <c r="D378" s="17" t="s">
        <v>4757</v>
      </c>
      <c r="E378" s="983"/>
      <c r="F378" s="1298">
        <v>115</v>
      </c>
      <c r="G378" s="1310">
        <v>12.5</v>
      </c>
      <c r="H378" s="1304"/>
      <c r="I378" s="921"/>
      <c r="J378" s="1304">
        <v>23</v>
      </c>
      <c r="K378" s="1049">
        <v>1</v>
      </c>
      <c r="L378" s="1049"/>
      <c r="M378" s="921"/>
      <c r="N378" s="921"/>
      <c r="O378" s="983"/>
      <c r="P378" s="1290"/>
      <c r="Q378" s="1292"/>
      <c r="R378" s="1033">
        <v>17</v>
      </c>
    </row>
    <row r="379" spans="1:18">
      <c r="A379" s="1033">
        <v>18</v>
      </c>
      <c r="B379" s="17" t="s">
        <v>5140</v>
      </c>
      <c r="C379" s="983"/>
      <c r="D379" s="17" t="s">
        <v>4757</v>
      </c>
      <c r="E379" s="983"/>
      <c r="F379" s="1298">
        <v>34.5</v>
      </c>
      <c r="G379" s="1310">
        <v>4.16</v>
      </c>
      <c r="H379" s="1304"/>
      <c r="I379" s="921"/>
      <c r="J379" s="1304">
        <v>23</v>
      </c>
      <c r="K379" s="1049">
        <v>1</v>
      </c>
      <c r="L379" s="1049"/>
      <c r="M379" s="17" t="s">
        <v>4976</v>
      </c>
      <c r="N379" s="921"/>
      <c r="O379" s="983"/>
      <c r="P379" s="1290"/>
      <c r="Q379" s="1292"/>
      <c r="R379" s="1033">
        <v>18</v>
      </c>
    </row>
    <row r="380" spans="1:18">
      <c r="A380" s="1033">
        <v>19</v>
      </c>
      <c r="B380" s="17" t="s">
        <v>5141</v>
      </c>
      <c r="C380" s="983"/>
      <c r="D380" s="17" t="s">
        <v>4757</v>
      </c>
      <c r="E380" s="983"/>
      <c r="F380" s="1298">
        <v>34.5</v>
      </c>
      <c r="G380" s="1310">
        <v>4.8</v>
      </c>
      <c r="H380" s="1304"/>
      <c r="I380" s="921"/>
      <c r="J380" s="1304">
        <v>5</v>
      </c>
      <c r="K380" s="1049">
        <v>3</v>
      </c>
      <c r="L380" s="1049"/>
      <c r="M380" s="921"/>
      <c r="N380" s="921"/>
      <c r="O380" s="983"/>
      <c r="P380" s="1290"/>
      <c r="Q380" s="1292"/>
      <c r="R380" s="1033">
        <v>19</v>
      </c>
    </row>
    <row r="381" spans="1:18">
      <c r="A381" s="1033">
        <v>20</v>
      </c>
      <c r="B381" s="17" t="s">
        <v>5142</v>
      </c>
      <c r="C381" s="983"/>
      <c r="D381" s="17" t="s">
        <v>4757</v>
      </c>
      <c r="E381" s="983"/>
      <c r="F381" s="1298">
        <v>34.5</v>
      </c>
      <c r="G381" s="1310">
        <v>4.8</v>
      </c>
      <c r="H381" s="1304"/>
      <c r="I381" s="921"/>
      <c r="J381" s="1304">
        <v>5</v>
      </c>
      <c r="K381" s="1049">
        <v>3</v>
      </c>
      <c r="L381" s="1049"/>
      <c r="M381" s="17" t="s">
        <v>4759</v>
      </c>
      <c r="N381" s="921"/>
      <c r="O381" s="983"/>
      <c r="P381" s="1290">
        <v>5</v>
      </c>
      <c r="Q381" s="1292"/>
      <c r="R381" s="1033">
        <v>20</v>
      </c>
    </row>
    <row r="382" spans="1:18">
      <c r="A382" s="1033">
        <v>21</v>
      </c>
      <c r="B382" s="17" t="s">
        <v>5142</v>
      </c>
      <c r="C382" s="983"/>
      <c r="D382" s="17" t="s">
        <v>4757</v>
      </c>
      <c r="E382" s="983"/>
      <c r="F382" s="1298">
        <v>34.5</v>
      </c>
      <c r="G382" s="1310">
        <v>12.5</v>
      </c>
      <c r="H382" s="1304"/>
      <c r="I382" s="921"/>
      <c r="J382" s="1304">
        <v>23</v>
      </c>
      <c r="K382" s="1049">
        <v>1</v>
      </c>
      <c r="L382" s="1049"/>
      <c r="M382" s="921"/>
      <c r="N382" s="921"/>
      <c r="O382" s="983"/>
      <c r="P382" s="1290"/>
      <c r="Q382" s="1292"/>
      <c r="R382" s="1033">
        <v>21</v>
      </c>
    </row>
    <row r="383" spans="1:18">
      <c r="A383" s="1033">
        <v>22</v>
      </c>
      <c r="B383" s="17" t="s">
        <v>5142</v>
      </c>
      <c r="C383" s="983"/>
      <c r="D383" s="17" t="s">
        <v>4758</v>
      </c>
      <c r="E383" s="983"/>
      <c r="F383" s="1298">
        <v>115</v>
      </c>
      <c r="G383" s="1310">
        <v>34.5</v>
      </c>
      <c r="H383" s="1304"/>
      <c r="I383" s="921"/>
      <c r="J383" s="1304">
        <v>66</v>
      </c>
      <c r="K383" s="1049">
        <v>4</v>
      </c>
      <c r="L383" s="1049"/>
      <c r="M383" s="921"/>
      <c r="N383" s="921"/>
      <c r="O383" s="983"/>
      <c r="P383" s="1290"/>
      <c r="Q383" s="1292"/>
      <c r="R383" s="1033">
        <v>22</v>
      </c>
    </row>
    <row r="384" spans="1:18">
      <c r="A384" s="1033">
        <v>23</v>
      </c>
      <c r="B384" s="17" t="s">
        <v>5142</v>
      </c>
      <c r="C384" s="983"/>
      <c r="D384" s="17" t="s">
        <v>4758</v>
      </c>
      <c r="E384" s="983"/>
      <c r="F384" s="1298">
        <v>230</v>
      </c>
      <c r="G384" s="1310">
        <v>115</v>
      </c>
      <c r="H384" s="1304"/>
      <c r="I384" s="921"/>
      <c r="J384" s="1304">
        <v>224</v>
      </c>
      <c r="K384" s="1049">
        <v>1</v>
      </c>
      <c r="L384" s="1049"/>
      <c r="M384" s="921"/>
      <c r="N384" s="921"/>
      <c r="O384" s="983"/>
      <c r="P384" s="1290"/>
      <c r="Q384" s="1292"/>
      <c r="R384" s="1033">
        <v>23</v>
      </c>
    </row>
    <row r="385" spans="1:18">
      <c r="A385" s="1033">
        <v>24</v>
      </c>
      <c r="B385" s="17" t="s">
        <v>5143</v>
      </c>
      <c r="C385" s="983"/>
      <c r="D385" s="17" t="s">
        <v>4757</v>
      </c>
      <c r="E385" s="983"/>
      <c r="F385" s="1298">
        <v>34.5</v>
      </c>
      <c r="G385" s="1310">
        <v>4.8</v>
      </c>
      <c r="H385" s="1304"/>
      <c r="I385" s="921"/>
      <c r="J385" s="1304">
        <v>7</v>
      </c>
      <c r="K385" s="1049">
        <v>1</v>
      </c>
      <c r="L385" s="1049"/>
      <c r="M385" s="921"/>
      <c r="N385" s="921"/>
      <c r="O385" s="983"/>
      <c r="P385" s="1290"/>
      <c r="Q385" s="1292"/>
      <c r="R385" s="1033">
        <v>24</v>
      </c>
    </row>
    <row r="386" spans="1:18">
      <c r="A386" s="1033">
        <v>25</v>
      </c>
      <c r="B386" s="17" t="s">
        <v>5144</v>
      </c>
      <c r="C386" s="983"/>
      <c r="D386" s="17" t="s">
        <v>4757</v>
      </c>
      <c r="E386" s="983"/>
      <c r="F386" s="1298">
        <v>46</v>
      </c>
      <c r="G386" s="1310">
        <v>12.5</v>
      </c>
      <c r="H386" s="1304"/>
      <c r="I386" s="921"/>
      <c r="J386" s="1304">
        <v>7</v>
      </c>
      <c r="K386" s="1049">
        <v>3</v>
      </c>
      <c r="L386" s="1049"/>
      <c r="M386" s="921"/>
      <c r="N386" s="921"/>
      <c r="O386" s="983"/>
      <c r="P386" s="1290"/>
      <c r="Q386" s="1292"/>
      <c r="R386" s="1033">
        <v>25</v>
      </c>
    </row>
    <row r="387" spans="1:18">
      <c r="A387" s="1033">
        <v>26</v>
      </c>
      <c r="B387" s="17" t="s">
        <v>5145</v>
      </c>
      <c r="C387" s="983"/>
      <c r="D387" s="17" t="s">
        <v>4757</v>
      </c>
      <c r="E387" s="983"/>
      <c r="F387" s="1298">
        <v>46</v>
      </c>
      <c r="G387" s="1310">
        <v>4.8</v>
      </c>
      <c r="H387" s="1304"/>
      <c r="I387" s="921"/>
      <c r="J387" s="1304">
        <v>12</v>
      </c>
      <c r="K387" s="1049">
        <v>4</v>
      </c>
      <c r="L387" s="1049"/>
      <c r="M387" s="921"/>
      <c r="N387" s="921"/>
      <c r="O387" s="983"/>
      <c r="P387" s="1290"/>
      <c r="Q387" s="1292"/>
      <c r="R387" s="1033">
        <v>26</v>
      </c>
    </row>
    <row r="388" spans="1:18">
      <c r="A388" s="1033">
        <v>27</v>
      </c>
      <c r="B388" s="17" t="s">
        <v>5146</v>
      </c>
      <c r="C388" s="983"/>
      <c r="D388" s="17" t="s">
        <v>4757</v>
      </c>
      <c r="E388" s="983"/>
      <c r="F388" s="1298">
        <v>34.5</v>
      </c>
      <c r="G388" s="1310">
        <v>4.16</v>
      </c>
      <c r="H388" s="1304"/>
      <c r="I388" s="921"/>
      <c r="J388" s="1304">
        <v>5</v>
      </c>
      <c r="K388" s="1049">
        <v>3</v>
      </c>
      <c r="L388" s="1049"/>
      <c r="M388" s="921"/>
      <c r="N388" s="921"/>
      <c r="O388" s="983"/>
      <c r="P388" s="1290"/>
      <c r="Q388" s="1292"/>
      <c r="R388" s="1033">
        <v>27</v>
      </c>
    </row>
    <row r="389" spans="1:18">
      <c r="A389" s="1033">
        <v>28</v>
      </c>
      <c r="B389" s="17" t="s">
        <v>5147</v>
      </c>
      <c r="C389" s="983"/>
      <c r="D389" s="17" t="s">
        <v>4757</v>
      </c>
      <c r="E389" s="983"/>
      <c r="F389" s="1298">
        <v>115</v>
      </c>
      <c r="G389" s="1310">
        <v>34.5</v>
      </c>
      <c r="H389" s="1304"/>
      <c r="I389" s="921"/>
      <c r="J389" s="1304">
        <v>112</v>
      </c>
      <c r="K389" s="1049">
        <v>2</v>
      </c>
      <c r="L389" s="1049"/>
      <c r="M389" s="921"/>
      <c r="N389" s="921"/>
      <c r="O389" s="983"/>
      <c r="P389" s="1290"/>
      <c r="Q389" s="1292"/>
      <c r="R389" s="1033">
        <v>28</v>
      </c>
    </row>
    <row r="390" spans="1:18">
      <c r="A390" s="1033">
        <v>29</v>
      </c>
      <c r="B390" s="17" t="s">
        <v>5148</v>
      </c>
      <c r="C390" s="983"/>
      <c r="D390" s="17" t="s">
        <v>4758</v>
      </c>
      <c r="E390" s="983"/>
      <c r="F390" s="1298">
        <v>34.5</v>
      </c>
      <c r="G390" s="1310">
        <v>4.8</v>
      </c>
      <c r="H390" s="1304"/>
      <c r="I390" s="921"/>
      <c r="J390" s="1304">
        <v>3</v>
      </c>
      <c r="K390" s="1049">
        <v>3</v>
      </c>
      <c r="L390" s="1049"/>
      <c r="M390" s="921"/>
      <c r="N390" s="921"/>
      <c r="O390" s="983"/>
      <c r="P390" s="1290"/>
      <c r="Q390" s="1292"/>
      <c r="R390" s="1033">
        <v>29</v>
      </c>
    </row>
    <row r="391" spans="1:18">
      <c r="A391" s="1033">
        <v>30</v>
      </c>
      <c r="B391" s="17" t="s">
        <v>5149</v>
      </c>
      <c r="C391" s="983"/>
      <c r="D391" s="17" t="s">
        <v>4757</v>
      </c>
      <c r="E391" s="983"/>
      <c r="F391" s="1298">
        <v>115</v>
      </c>
      <c r="G391" s="1310">
        <v>13.2</v>
      </c>
      <c r="H391" s="1304"/>
      <c r="I391" s="921"/>
      <c r="J391" s="1304">
        <v>42</v>
      </c>
      <c r="K391" s="1049">
        <v>2</v>
      </c>
      <c r="L391" s="1049"/>
      <c r="M391" s="921"/>
      <c r="N391" s="921"/>
      <c r="O391" s="983"/>
      <c r="P391" s="1290"/>
      <c r="Q391" s="1292"/>
      <c r="R391" s="1033">
        <v>30</v>
      </c>
    </row>
    <row r="392" spans="1:18">
      <c r="A392" s="1033">
        <v>31</v>
      </c>
      <c r="B392" s="17" t="s">
        <v>5150</v>
      </c>
      <c r="C392" s="983"/>
      <c r="D392" s="17" t="s">
        <v>4757</v>
      </c>
      <c r="E392" s="983"/>
      <c r="F392" s="1298">
        <v>34.5</v>
      </c>
      <c r="G392" s="1310">
        <v>4.8</v>
      </c>
      <c r="H392" s="1304"/>
      <c r="I392" s="921"/>
      <c r="J392" s="1304">
        <v>11</v>
      </c>
      <c r="K392" s="1049">
        <v>3</v>
      </c>
      <c r="L392" s="1049"/>
      <c r="M392" s="17" t="s">
        <v>4759</v>
      </c>
      <c r="N392" s="921"/>
      <c r="O392" s="983"/>
      <c r="P392" s="1290">
        <v>1</v>
      </c>
      <c r="Q392" s="1292"/>
      <c r="R392" s="1033">
        <v>31</v>
      </c>
    </row>
    <row r="393" spans="1:18">
      <c r="A393" s="1033">
        <v>32</v>
      </c>
      <c r="B393" s="17" t="s">
        <v>5151</v>
      </c>
      <c r="C393" s="983"/>
      <c r="D393" s="17" t="s">
        <v>4758</v>
      </c>
      <c r="E393" s="983"/>
      <c r="F393" s="1298">
        <v>34.5</v>
      </c>
      <c r="G393" s="1310">
        <v>8.32</v>
      </c>
      <c r="H393" s="1304"/>
      <c r="I393" s="921"/>
      <c r="J393" s="1304">
        <v>10</v>
      </c>
      <c r="K393" s="1049">
        <v>1</v>
      </c>
      <c r="L393" s="1049"/>
      <c r="M393" s="17" t="s">
        <v>4760</v>
      </c>
      <c r="N393" s="921"/>
      <c r="O393" s="983"/>
      <c r="P393" s="1290">
        <v>2</v>
      </c>
      <c r="Q393" s="1292"/>
      <c r="R393" s="1033">
        <v>32</v>
      </c>
    </row>
    <row r="394" spans="1:18">
      <c r="A394" s="1033">
        <v>33</v>
      </c>
      <c r="B394" s="17" t="s">
        <v>5151</v>
      </c>
      <c r="C394" s="983"/>
      <c r="D394" s="17" t="s">
        <v>4757</v>
      </c>
      <c r="E394" s="983"/>
      <c r="F394" s="1298">
        <v>115</v>
      </c>
      <c r="G394" s="1310">
        <v>34.5</v>
      </c>
      <c r="H394" s="1304"/>
      <c r="I394" s="921"/>
      <c r="J394" s="1304">
        <v>33</v>
      </c>
      <c r="K394" s="1049">
        <v>3</v>
      </c>
      <c r="L394" s="1049"/>
      <c r="M394" s="921"/>
      <c r="N394" s="921"/>
      <c r="O394" s="983"/>
      <c r="P394" s="1290"/>
      <c r="Q394" s="1292"/>
      <c r="R394" s="1033">
        <v>33</v>
      </c>
    </row>
    <row r="395" spans="1:18">
      <c r="A395" s="1033">
        <v>34</v>
      </c>
      <c r="B395" s="17" t="s">
        <v>5152</v>
      </c>
      <c r="C395" s="983"/>
      <c r="D395" s="17" t="s">
        <v>4757</v>
      </c>
      <c r="E395" s="983"/>
      <c r="F395" s="1298">
        <v>115</v>
      </c>
      <c r="G395" s="1310">
        <v>34.5</v>
      </c>
      <c r="H395" s="1304"/>
      <c r="I395" s="921"/>
      <c r="J395" s="1304">
        <v>56</v>
      </c>
      <c r="K395" s="1049">
        <v>1</v>
      </c>
      <c r="L395" s="1049"/>
      <c r="M395" s="17" t="s">
        <v>4759</v>
      </c>
      <c r="N395" s="921"/>
      <c r="O395" s="983"/>
      <c r="P395" s="1290">
        <v>1</v>
      </c>
      <c r="Q395" s="1292"/>
      <c r="R395" s="1033">
        <v>34</v>
      </c>
    </row>
    <row r="396" spans="1:18">
      <c r="A396" s="1033">
        <v>35</v>
      </c>
      <c r="B396" s="17" t="s">
        <v>5153</v>
      </c>
      <c r="C396" s="983"/>
      <c r="D396" s="17" t="s">
        <v>4757</v>
      </c>
      <c r="E396" s="983"/>
      <c r="F396" s="1298">
        <v>34.5</v>
      </c>
      <c r="G396" s="1310">
        <v>4.8</v>
      </c>
      <c r="H396" s="1304"/>
      <c r="I396" s="921"/>
      <c r="J396" s="1304">
        <v>5</v>
      </c>
      <c r="K396" s="1049">
        <v>3</v>
      </c>
      <c r="L396" s="1049"/>
      <c r="M396" s="17" t="s">
        <v>4759</v>
      </c>
      <c r="N396" s="921"/>
      <c r="O396" s="983"/>
      <c r="P396" s="1290">
        <v>1</v>
      </c>
      <c r="Q396" s="1292"/>
      <c r="R396" s="1033">
        <v>35</v>
      </c>
    </row>
    <row r="397" spans="1:18">
      <c r="A397" s="1033">
        <v>36</v>
      </c>
      <c r="B397" s="17" t="s">
        <v>5153</v>
      </c>
      <c r="C397" s="983"/>
      <c r="D397" s="17" t="s">
        <v>4757</v>
      </c>
      <c r="E397" s="983"/>
      <c r="F397" s="1298">
        <v>34.5</v>
      </c>
      <c r="G397" s="1310">
        <v>12.5</v>
      </c>
      <c r="H397" s="1304"/>
      <c r="I397" s="921"/>
      <c r="J397" s="1304">
        <v>6</v>
      </c>
      <c r="K397" s="1049">
        <v>1</v>
      </c>
      <c r="L397" s="1049"/>
      <c r="M397" s="921"/>
      <c r="N397" s="921"/>
      <c r="O397" s="983"/>
      <c r="P397" s="1290"/>
      <c r="Q397" s="1292"/>
      <c r="R397" s="1033">
        <v>37</v>
      </c>
    </row>
    <row r="398" spans="1:18">
      <c r="A398" s="1033">
        <v>37</v>
      </c>
      <c r="B398" s="17" t="s">
        <v>5154</v>
      </c>
      <c r="C398" s="983"/>
      <c r="D398" s="17" t="s">
        <v>4758</v>
      </c>
      <c r="E398" s="983"/>
      <c r="F398" s="1298">
        <v>115</v>
      </c>
      <c r="G398" s="1310">
        <v>34.5</v>
      </c>
      <c r="H398" s="1304"/>
      <c r="I398" s="921"/>
      <c r="J398" s="1304">
        <v>50</v>
      </c>
      <c r="K398" s="1049">
        <v>1</v>
      </c>
      <c r="L398" s="1049"/>
      <c r="M398" s="2995" t="s">
        <v>4761</v>
      </c>
      <c r="N398" s="921"/>
      <c r="O398" s="983"/>
      <c r="P398" s="1290">
        <v>3</v>
      </c>
      <c r="Q398" s="1292"/>
      <c r="R398" s="1033">
        <v>38</v>
      </c>
    </row>
    <row r="399" spans="1:18">
      <c r="A399" s="1033">
        <v>38</v>
      </c>
      <c r="B399" s="17" t="s">
        <v>5155</v>
      </c>
      <c r="C399" s="983"/>
      <c r="D399" s="17" t="s">
        <v>4757</v>
      </c>
      <c r="E399" s="983"/>
      <c r="F399" s="1298">
        <v>34.5</v>
      </c>
      <c r="G399" s="1310">
        <v>4.8</v>
      </c>
      <c r="H399" s="1304"/>
      <c r="I399" s="921"/>
      <c r="J399" s="1304">
        <v>5</v>
      </c>
      <c r="K399" s="1049">
        <v>3</v>
      </c>
      <c r="L399" s="1049"/>
      <c r="M399" s="921"/>
      <c r="N399" s="921"/>
      <c r="O399" s="983"/>
      <c r="P399" s="1290"/>
      <c r="Q399" s="1292"/>
      <c r="R399" s="1033">
        <v>39</v>
      </c>
    </row>
    <row r="400" spans="1:18">
      <c r="A400" s="1033">
        <v>39</v>
      </c>
      <c r="B400" s="17" t="s">
        <v>5156</v>
      </c>
      <c r="C400" s="983"/>
      <c r="D400" s="17" t="s">
        <v>4757</v>
      </c>
      <c r="E400" s="983"/>
      <c r="F400" s="1298">
        <v>46</v>
      </c>
      <c r="G400" s="1310">
        <v>4.8</v>
      </c>
      <c r="H400" s="1304"/>
      <c r="I400" s="921"/>
      <c r="J400" s="1304">
        <v>3</v>
      </c>
      <c r="K400" s="1049">
        <v>3</v>
      </c>
      <c r="L400" s="1049"/>
      <c r="M400" s="921"/>
      <c r="N400" s="921"/>
      <c r="O400" s="983"/>
      <c r="P400" s="1290"/>
      <c r="Q400" s="1292"/>
      <c r="R400" s="1033">
        <v>40</v>
      </c>
    </row>
    <row r="401" spans="1:18">
      <c r="A401" s="1033">
        <v>40</v>
      </c>
      <c r="B401" s="17" t="s">
        <v>5156</v>
      </c>
      <c r="C401" s="983"/>
      <c r="D401" s="17" t="s">
        <v>4757</v>
      </c>
      <c r="E401" s="983"/>
      <c r="F401" s="1298">
        <v>46</v>
      </c>
      <c r="G401" s="1310">
        <v>12.5</v>
      </c>
      <c r="H401" s="1304"/>
      <c r="I401" s="921"/>
      <c r="J401" s="1304">
        <v>5</v>
      </c>
      <c r="K401" s="1049">
        <v>3</v>
      </c>
      <c r="L401" s="1049"/>
      <c r="M401" s="921"/>
      <c r="N401" s="921"/>
      <c r="O401" s="983"/>
      <c r="P401" s="1290"/>
      <c r="Q401" s="1292"/>
      <c r="R401" s="1033">
        <v>41</v>
      </c>
    </row>
    <row r="402" spans="1:18">
      <c r="A402" s="1033">
        <v>41</v>
      </c>
      <c r="B402" s="17" t="s">
        <v>5157</v>
      </c>
      <c r="C402" s="983"/>
      <c r="D402" s="17" t="s">
        <v>4757</v>
      </c>
      <c r="E402" s="983"/>
      <c r="F402" s="1298">
        <v>34.5</v>
      </c>
      <c r="G402" s="1310">
        <v>4.8</v>
      </c>
      <c r="H402" s="1304"/>
      <c r="I402" s="921"/>
      <c r="J402" s="1304">
        <v>13</v>
      </c>
      <c r="K402" s="1049">
        <v>2</v>
      </c>
      <c r="L402" s="1049"/>
      <c r="M402" s="17" t="s">
        <v>4759</v>
      </c>
      <c r="N402" s="921"/>
      <c r="O402" s="983"/>
      <c r="P402" s="1290">
        <v>1</v>
      </c>
      <c r="Q402" s="1292"/>
      <c r="R402" s="1033">
        <v>42</v>
      </c>
    </row>
    <row r="403" spans="1:18">
      <c r="A403" s="1033">
        <v>42</v>
      </c>
      <c r="B403" s="17" t="s">
        <v>5158</v>
      </c>
      <c r="C403" s="983"/>
      <c r="D403" s="17" t="s">
        <v>4757</v>
      </c>
      <c r="E403" s="983"/>
      <c r="F403" s="1298">
        <v>46</v>
      </c>
      <c r="G403" s="1310">
        <v>4.8</v>
      </c>
      <c r="H403" s="1304"/>
      <c r="I403" s="921"/>
      <c r="J403" s="1304">
        <v>5</v>
      </c>
      <c r="K403" s="1049">
        <v>3</v>
      </c>
      <c r="L403" s="1049"/>
      <c r="M403" s="921"/>
      <c r="N403" s="921"/>
      <c r="O403" s="983"/>
      <c r="P403" s="1290"/>
      <c r="Q403" s="1292"/>
      <c r="R403" s="1033">
        <v>43</v>
      </c>
    </row>
    <row r="404" spans="1:18">
      <c r="A404" s="1033">
        <v>43</v>
      </c>
      <c r="B404" s="17" t="s">
        <v>5158</v>
      </c>
      <c r="C404" s="983"/>
      <c r="D404" s="17" t="s">
        <v>4757</v>
      </c>
      <c r="E404" s="983"/>
      <c r="F404" s="1298">
        <v>46</v>
      </c>
      <c r="G404" s="1310">
        <v>12.5</v>
      </c>
      <c r="H404" s="1304"/>
      <c r="I404" s="921"/>
      <c r="J404" s="1304">
        <v>11</v>
      </c>
      <c r="K404" s="1049">
        <v>1</v>
      </c>
      <c r="L404" s="1049"/>
      <c r="M404" s="921"/>
      <c r="N404" s="921"/>
      <c r="O404" s="983"/>
      <c r="P404" s="1290"/>
      <c r="Q404" s="1292"/>
      <c r="R404" s="1033">
        <v>44</v>
      </c>
    </row>
    <row r="405" spans="1:18">
      <c r="A405" s="1033">
        <v>44</v>
      </c>
      <c r="B405" s="17" t="s">
        <v>5159</v>
      </c>
      <c r="C405" s="983"/>
      <c r="D405" s="17" t="s">
        <v>4757</v>
      </c>
      <c r="E405" s="983"/>
      <c r="F405" s="1298">
        <v>46</v>
      </c>
      <c r="G405" s="1310">
        <v>4.8</v>
      </c>
      <c r="H405" s="1304"/>
      <c r="I405" s="921"/>
      <c r="J405" s="1304">
        <v>5</v>
      </c>
      <c r="K405" s="1049">
        <v>3</v>
      </c>
      <c r="L405" s="1049"/>
      <c r="M405" s="921"/>
      <c r="N405" s="921"/>
      <c r="O405" s="983"/>
      <c r="P405" s="1290"/>
      <c r="Q405" s="1292"/>
      <c r="R405" s="1033">
        <v>45</v>
      </c>
    </row>
    <row r="406" spans="1:18">
      <c r="A406" s="1033">
        <v>45</v>
      </c>
      <c r="B406" s="17" t="s">
        <v>5160</v>
      </c>
      <c r="C406" s="983"/>
      <c r="D406" s="17" t="s">
        <v>4757</v>
      </c>
      <c r="E406" s="983"/>
      <c r="F406" s="1298">
        <v>115</v>
      </c>
      <c r="G406" s="1310">
        <v>12.5</v>
      </c>
      <c r="H406" s="1304"/>
      <c r="I406" s="921"/>
      <c r="J406" s="1304">
        <v>23</v>
      </c>
      <c r="K406" s="1049">
        <v>1</v>
      </c>
      <c r="L406" s="1049"/>
      <c r="M406" s="17" t="s">
        <v>4759</v>
      </c>
      <c r="N406" s="921"/>
      <c r="O406" s="983"/>
      <c r="P406" s="1290">
        <v>4</v>
      </c>
      <c r="Q406" s="1292"/>
      <c r="R406" s="1033">
        <v>46</v>
      </c>
    </row>
    <row r="407" spans="1:18">
      <c r="A407" s="1033">
        <v>46</v>
      </c>
      <c r="B407" s="17" t="s">
        <v>5161</v>
      </c>
      <c r="C407" s="983"/>
      <c r="D407" s="17" t="s">
        <v>4758</v>
      </c>
      <c r="E407" s="983"/>
      <c r="F407" s="1298">
        <v>115</v>
      </c>
      <c r="G407" s="1310">
        <v>34.5</v>
      </c>
      <c r="H407" s="1304"/>
      <c r="I407" s="921"/>
      <c r="J407" s="1304">
        <v>56</v>
      </c>
      <c r="K407" s="1049">
        <v>1</v>
      </c>
      <c r="L407" s="1049"/>
      <c r="M407" s="921"/>
      <c r="N407" s="921"/>
      <c r="O407" s="983"/>
      <c r="P407" s="1290"/>
      <c r="Q407" s="1292"/>
      <c r="R407" s="1033">
        <v>47</v>
      </c>
    </row>
    <row r="408" spans="1:18">
      <c r="A408" s="1033">
        <v>47</v>
      </c>
      <c r="B408" s="17" t="s">
        <v>5161</v>
      </c>
      <c r="C408" s="983"/>
      <c r="D408" s="17" t="s">
        <v>4757</v>
      </c>
      <c r="E408" s="983"/>
      <c r="F408" s="1298">
        <v>115</v>
      </c>
      <c r="G408" s="1310">
        <v>34.5</v>
      </c>
      <c r="H408" s="1304"/>
      <c r="I408" s="921"/>
      <c r="J408" s="1304">
        <v>56</v>
      </c>
      <c r="K408" s="1049">
        <v>1</v>
      </c>
      <c r="L408" s="1049"/>
      <c r="M408" s="921"/>
      <c r="N408" s="921"/>
      <c r="O408" s="983"/>
      <c r="P408" s="1290"/>
      <c r="Q408" s="1292"/>
      <c r="R408" s="1033">
        <v>48</v>
      </c>
    </row>
    <row r="409" spans="1:18">
      <c r="A409" s="1033">
        <v>48</v>
      </c>
      <c r="B409" s="17" t="s">
        <v>5162</v>
      </c>
      <c r="C409" s="983"/>
      <c r="D409" s="17" t="s">
        <v>4757</v>
      </c>
      <c r="E409" s="983"/>
      <c r="F409" s="1298">
        <v>34.5</v>
      </c>
      <c r="G409" s="1310">
        <v>12.5</v>
      </c>
      <c r="H409" s="1304"/>
      <c r="I409" s="921"/>
      <c r="J409" s="1304">
        <v>5</v>
      </c>
      <c r="K409" s="1049">
        <v>3</v>
      </c>
      <c r="L409" s="1049"/>
      <c r="M409" s="17" t="s">
        <v>4759</v>
      </c>
      <c r="N409" s="921"/>
      <c r="O409" s="983"/>
      <c r="P409" s="1290">
        <v>2</v>
      </c>
      <c r="Q409" s="1292"/>
      <c r="R409" s="1033">
        <v>49</v>
      </c>
    </row>
    <row r="410" spans="1:18">
      <c r="A410" s="1033">
        <v>49</v>
      </c>
      <c r="B410" s="17" t="s">
        <v>5163</v>
      </c>
      <c r="C410" s="983"/>
      <c r="D410" s="17" t="s">
        <v>4757</v>
      </c>
      <c r="E410" s="983"/>
      <c r="F410" s="1298">
        <v>34.5</v>
      </c>
      <c r="G410" s="1310">
        <v>4.8</v>
      </c>
      <c r="H410" s="1304"/>
      <c r="I410" s="921"/>
      <c r="J410" s="1304">
        <v>3</v>
      </c>
      <c r="K410" s="1049">
        <v>3</v>
      </c>
      <c r="L410" s="1049"/>
      <c r="M410" s="921"/>
      <c r="N410" s="921"/>
      <c r="O410" s="983"/>
      <c r="P410" s="1290"/>
      <c r="Q410" s="1292"/>
      <c r="R410" s="1033">
        <v>50</v>
      </c>
    </row>
    <row r="411" spans="1:18">
      <c r="A411" s="1033">
        <v>50</v>
      </c>
      <c r="B411" s="17" t="s">
        <v>5164</v>
      </c>
      <c r="C411" s="983"/>
      <c r="D411" s="17" t="s">
        <v>4757</v>
      </c>
      <c r="E411" s="983"/>
      <c r="F411" s="1298">
        <v>34.5</v>
      </c>
      <c r="G411" s="1310">
        <v>4.8</v>
      </c>
      <c r="H411" s="1304"/>
      <c r="I411" s="921"/>
      <c r="J411" s="1304">
        <v>2</v>
      </c>
      <c r="K411" s="1049">
        <v>3</v>
      </c>
      <c r="L411" s="1049"/>
      <c r="M411" s="921"/>
      <c r="N411" s="921"/>
      <c r="O411" s="983"/>
      <c r="P411" s="1290"/>
      <c r="Q411" s="1292"/>
      <c r="R411" s="1033">
        <v>51</v>
      </c>
    </row>
    <row r="412" spans="1:18">
      <c r="A412" s="1033">
        <v>51</v>
      </c>
      <c r="B412" s="17" t="s">
        <v>5165</v>
      </c>
      <c r="C412" s="983"/>
      <c r="D412" s="17" t="s">
        <v>4757</v>
      </c>
      <c r="E412" s="983"/>
      <c r="F412" s="1298">
        <v>46</v>
      </c>
      <c r="G412" s="1310">
        <v>4.8</v>
      </c>
      <c r="H412" s="1304"/>
      <c r="I412" s="921"/>
      <c r="J412" s="1304">
        <v>5</v>
      </c>
      <c r="K412" s="1049">
        <v>3</v>
      </c>
      <c r="L412" s="1049"/>
      <c r="M412" s="17" t="s">
        <v>4759</v>
      </c>
      <c r="N412" s="921"/>
      <c r="O412" s="983"/>
      <c r="P412" s="1290">
        <v>1</v>
      </c>
      <c r="Q412" s="1292"/>
      <c r="R412" s="1033">
        <v>52</v>
      </c>
    </row>
    <row r="413" spans="1:18">
      <c r="A413" s="1033">
        <v>52</v>
      </c>
      <c r="B413" s="17" t="s">
        <v>5166</v>
      </c>
      <c r="C413" s="983"/>
      <c r="D413" s="17" t="s">
        <v>4757</v>
      </c>
      <c r="E413" s="983"/>
      <c r="F413" s="1298">
        <v>34.5</v>
      </c>
      <c r="G413" s="1310">
        <v>12.5</v>
      </c>
      <c r="H413" s="1304"/>
      <c r="I413" s="921"/>
      <c r="J413" s="1304">
        <v>23</v>
      </c>
      <c r="K413" s="1049">
        <v>1</v>
      </c>
      <c r="L413" s="1049"/>
      <c r="M413" s="921"/>
      <c r="N413" s="921"/>
      <c r="O413" s="983"/>
      <c r="P413" s="1290"/>
      <c r="Q413" s="1292"/>
      <c r="R413" s="1033">
        <v>53</v>
      </c>
    </row>
    <row r="414" spans="1:18">
      <c r="A414" s="1033">
        <v>53</v>
      </c>
      <c r="B414" s="17" t="s">
        <v>5167</v>
      </c>
      <c r="C414" s="983"/>
      <c r="D414" s="17" t="s">
        <v>4758</v>
      </c>
      <c r="E414" s="983"/>
      <c r="F414" s="1298">
        <v>34.5</v>
      </c>
      <c r="G414" s="1310">
        <v>34.5</v>
      </c>
      <c r="H414" s="1304"/>
      <c r="I414" s="921"/>
      <c r="J414" s="1304">
        <v>23</v>
      </c>
      <c r="K414" s="1049">
        <v>1</v>
      </c>
      <c r="L414" s="1049"/>
      <c r="M414" s="921"/>
      <c r="N414" s="921"/>
      <c r="O414" s="983"/>
      <c r="P414" s="1290"/>
      <c r="Q414" s="1292"/>
      <c r="R414" s="1033">
        <v>54</v>
      </c>
    </row>
    <row r="415" spans="1:18">
      <c r="A415" s="1033">
        <v>54</v>
      </c>
      <c r="B415" s="17" t="s">
        <v>5167</v>
      </c>
      <c r="C415" s="983"/>
      <c r="D415" s="17" t="s">
        <v>4758</v>
      </c>
      <c r="E415" s="983"/>
      <c r="F415" s="1298">
        <v>230</v>
      </c>
      <c r="G415" s="1310">
        <v>34.5</v>
      </c>
      <c r="H415" s="1304"/>
      <c r="I415" s="921"/>
      <c r="J415" s="1304">
        <v>480</v>
      </c>
      <c r="K415" s="1049">
        <v>2</v>
      </c>
      <c r="L415" s="1049"/>
      <c r="M415" s="921"/>
      <c r="N415" s="921"/>
      <c r="O415" s="983"/>
      <c r="P415" s="1290"/>
      <c r="Q415" s="1292"/>
      <c r="R415" s="1033">
        <v>55</v>
      </c>
    </row>
    <row r="416" spans="1:18">
      <c r="A416" s="1033">
        <v>55</v>
      </c>
      <c r="B416" s="17" t="s">
        <v>5168</v>
      </c>
      <c r="C416" s="983"/>
      <c r="D416" s="17" t="s">
        <v>4758</v>
      </c>
      <c r="E416" s="983"/>
      <c r="F416" s="1298">
        <v>115</v>
      </c>
      <c r="G416" s="1310">
        <v>34.5</v>
      </c>
      <c r="H416" s="1304"/>
      <c r="I416" s="921"/>
      <c r="J416" s="1304">
        <v>56</v>
      </c>
      <c r="K416" s="1049">
        <v>1</v>
      </c>
      <c r="L416" s="1049"/>
      <c r="M416" s="921"/>
      <c r="N416" s="921"/>
      <c r="O416" s="983"/>
      <c r="P416" s="1290"/>
      <c r="Q416" s="1292"/>
      <c r="R416" s="1033">
        <v>56</v>
      </c>
    </row>
    <row r="417" spans="1:18">
      <c r="A417" s="1033">
        <v>56</v>
      </c>
      <c r="B417" s="17" t="s">
        <v>5168</v>
      </c>
      <c r="C417" s="983"/>
      <c r="D417" s="17" t="s">
        <v>4757</v>
      </c>
      <c r="E417" s="983"/>
      <c r="F417" s="1298">
        <v>115</v>
      </c>
      <c r="G417" s="1310">
        <v>34.5</v>
      </c>
      <c r="H417" s="1304"/>
      <c r="I417" s="921"/>
      <c r="J417" s="1304"/>
      <c r="K417" s="1049"/>
      <c r="L417" s="1049"/>
      <c r="M417" s="921"/>
      <c r="N417" s="921"/>
      <c r="O417" s="983"/>
      <c r="P417" s="1290"/>
      <c r="Q417" s="1292"/>
      <c r="R417" s="1033">
        <v>57</v>
      </c>
    </row>
    <row r="418" spans="1:18">
      <c r="A418" s="1033">
        <v>57</v>
      </c>
      <c r="B418" s="17" t="s">
        <v>5169</v>
      </c>
      <c r="C418" s="983"/>
      <c r="D418" s="17" t="s">
        <v>4758</v>
      </c>
      <c r="E418" s="983"/>
      <c r="F418" s="1298">
        <v>115</v>
      </c>
      <c r="G418" s="1310">
        <v>34.5</v>
      </c>
      <c r="H418" s="1304"/>
      <c r="I418" s="921"/>
      <c r="J418" s="1304">
        <v>50</v>
      </c>
      <c r="K418" s="1049">
        <v>3</v>
      </c>
      <c r="L418" s="1049">
        <v>1</v>
      </c>
      <c r="M418" s="921"/>
      <c r="N418" s="921"/>
      <c r="O418" s="983"/>
      <c r="P418" s="1290"/>
      <c r="Q418" s="1292"/>
      <c r="R418" s="1033">
        <v>58</v>
      </c>
    </row>
    <row r="419" spans="1:18" ht="15.75" thickBot="1">
      <c r="A419" s="1033">
        <v>58</v>
      </c>
      <c r="B419" s="112" t="s">
        <v>5169</v>
      </c>
      <c r="C419" s="1000"/>
      <c r="D419" s="112" t="s">
        <v>4757</v>
      </c>
      <c r="E419" s="1000"/>
      <c r="F419" s="1299">
        <v>115</v>
      </c>
      <c r="G419" s="1311">
        <v>34.5</v>
      </c>
      <c r="H419" s="1305"/>
      <c r="I419" s="921"/>
      <c r="J419" s="1305">
        <v>56</v>
      </c>
      <c r="K419" s="1084">
        <v>1</v>
      </c>
      <c r="L419" s="1084"/>
      <c r="M419" s="973"/>
      <c r="N419" s="973"/>
      <c r="O419" s="1000"/>
      <c r="P419" s="1291"/>
      <c r="Q419" s="1293"/>
      <c r="R419" s="1051">
        <v>59</v>
      </c>
    </row>
    <row r="420" spans="1:18">
      <c r="A420" s="2840"/>
      <c r="B420" s="2840"/>
      <c r="C420" s="2840"/>
      <c r="D420" s="2840"/>
      <c r="E420" s="2840"/>
      <c r="F420" s="2840"/>
      <c r="G420" s="2840"/>
      <c r="H420" s="2840"/>
      <c r="I420" s="2840"/>
      <c r="J420" s="2840"/>
      <c r="K420" s="2840"/>
      <c r="L420" s="2840"/>
      <c r="M420" s="2840"/>
      <c r="N420" s="2840"/>
      <c r="O420" s="2840"/>
      <c r="P420" s="2840"/>
      <c r="Q420" s="2840"/>
      <c r="R420" s="2840"/>
    </row>
    <row r="421" spans="1:18">
      <c r="A421" s="69" t="s">
        <v>5126</v>
      </c>
      <c r="B421" s="922"/>
      <c r="C421" s="922"/>
      <c r="D421" s="922"/>
      <c r="E421" s="922"/>
      <c r="F421" s="922"/>
      <c r="G421" s="922"/>
      <c r="H421" s="922"/>
      <c r="I421" s="921"/>
      <c r="J421" s="69" t="s">
        <v>5127</v>
      </c>
      <c r="K421" s="922"/>
      <c r="L421" s="922"/>
      <c r="M421" s="922"/>
      <c r="N421" s="922"/>
      <c r="O421" s="922"/>
      <c r="P421" s="922"/>
      <c r="Q421" s="922"/>
      <c r="R421" s="922"/>
    </row>
    <row r="424" spans="1:18" ht="16.5" thickBot="1">
      <c r="A424" s="989" t="str">
        <f>'Data Sheet'!$C$25</f>
        <v xml:space="preserve">New York State Electric &amp; Gas Corporation </v>
      </c>
      <c r="B424" s="973"/>
      <c r="C424" s="973"/>
      <c r="D424" s="973"/>
      <c r="E424" s="973"/>
      <c r="F424" s="1052" t="str">
        <f>'Data Sheet'!$C$40</f>
        <v xml:space="preserve"> </v>
      </c>
      <c r="G424" s="973" t="str">
        <f>'Data Sheet'!$C$38</f>
        <v>12/31/2017</v>
      </c>
      <c r="H424" s="1035"/>
      <c r="I424" s="921"/>
      <c r="J424" s="989" t="str">
        <f>'Data Sheet'!$C$25</f>
        <v xml:space="preserve">New York State Electric &amp; Gas Corporation </v>
      </c>
      <c r="K424" s="973"/>
      <c r="L424" s="973"/>
      <c r="M424" s="973"/>
      <c r="N424" s="973"/>
      <c r="O424" s="973"/>
      <c r="P424" s="1052" t="str">
        <f>'Data Sheet'!$C$40</f>
        <v xml:space="preserve"> </v>
      </c>
      <c r="Q424" s="973" t="str">
        <f>'Data Sheet'!$C$38</f>
        <v>12/31/2017</v>
      </c>
      <c r="R424" s="973"/>
    </row>
    <row r="425" spans="1:18" ht="16.5" thickBot="1">
      <c r="A425" s="645" t="s">
        <v>3415</v>
      </c>
      <c r="B425" s="580"/>
      <c r="C425" s="580"/>
      <c r="D425" s="1035"/>
      <c r="E425" s="1035"/>
      <c r="F425" s="1037"/>
      <c r="G425" s="1037"/>
      <c r="H425" s="1045"/>
      <c r="I425" s="921"/>
      <c r="J425" s="645" t="s">
        <v>3415</v>
      </c>
      <c r="K425" s="580"/>
      <c r="L425" s="580"/>
      <c r="M425" s="1035"/>
      <c r="N425" s="1035"/>
      <c r="O425" s="1035"/>
      <c r="P425" s="1037"/>
      <c r="Q425" s="1037"/>
      <c r="R425" s="1045"/>
    </row>
    <row r="426" spans="1:18">
      <c r="A426" s="1029"/>
      <c r="B426" s="921"/>
      <c r="C426" s="983"/>
      <c r="D426" s="966"/>
      <c r="E426" s="934"/>
      <c r="F426" s="922"/>
      <c r="G426" s="922"/>
      <c r="H426" s="1014"/>
      <c r="I426" s="921"/>
      <c r="J426" s="1029"/>
      <c r="K426" s="983"/>
      <c r="L426" s="983"/>
      <c r="M426" s="922" t="s">
        <v>3201</v>
      </c>
      <c r="N426" s="922"/>
      <c r="O426" s="922"/>
      <c r="P426" s="922"/>
      <c r="Q426" s="981"/>
      <c r="R426" s="1038"/>
    </row>
    <row r="427" spans="1:18" ht="15.75" thickBot="1">
      <c r="A427" s="1041"/>
      <c r="B427" s="966"/>
      <c r="C427" s="934"/>
      <c r="D427" s="966"/>
      <c r="E427" s="934"/>
      <c r="F427" s="1035" t="s">
        <v>3202</v>
      </c>
      <c r="G427" s="1035"/>
      <c r="H427" s="1045"/>
      <c r="I427" s="921"/>
      <c r="J427" s="1041" t="s">
        <v>3203</v>
      </c>
      <c r="K427" s="934" t="s">
        <v>3204</v>
      </c>
      <c r="L427" s="934" t="s">
        <v>3204</v>
      </c>
      <c r="M427" s="1035" t="s">
        <v>3205</v>
      </c>
      <c r="N427" s="1035"/>
      <c r="O427" s="1035"/>
      <c r="P427" s="1035"/>
      <c r="Q427" s="1045"/>
      <c r="R427" s="934"/>
    </row>
    <row r="428" spans="1:18">
      <c r="A428" s="1041"/>
      <c r="B428" s="966"/>
      <c r="C428" s="934"/>
      <c r="D428" s="966"/>
      <c r="E428" s="934"/>
      <c r="F428" s="934"/>
      <c r="G428" s="981"/>
      <c r="H428" s="934"/>
      <c r="I428" s="921"/>
      <c r="J428" s="1041" t="s">
        <v>3206</v>
      </c>
      <c r="K428" s="934" t="s">
        <v>3207</v>
      </c>
      <c r="L428" s="934" t="s">
        <v>3208</v>
      </c>
      <c r="M428" s="966"/>
      <c r="N428" s="966"/>
      <c r="O428" s="934"/>
      <c r="P428" s="934"/>
      <c r="Q428" s="981"/>
      <c r="R428" s="934"/>
    </row>
    <row r="429" spans="1:18">
      <c r="A429" s="1041" t="s">
        <v>1728</v>
      </c>
      <c r="B429" s="922" t="s">
        <v>3209</v>
      </c>
      <c r="C429" s="981"/>
      <c r="D429" s="922" t="s">
        <v>3210</v>
      </c>
      <c r="E429" s="981"/>
      <c r="F429" s="934"/>
      <c r="G429" s="981"/>
      <c r="H429" s="934"/>
      <c r="I429" s="921"/>
      <c r="J429" s="1041" t="s">
        <v>3211</v>
      </c>
      <c r="K429" s="934" t="s">
        <v>3212</v>
      </c>
      <c r="L429" s="934" t="s">
        <v>3207</v>
      </c>
      <c r="M429" s="922"/>
      <c r="N429" s="922"/>
      <c r="O429" s="981"/>
      <c r="P429" s="934" t="s">
        <v>1786</v>
      </c>
      <c r="Q429" s="981" t="s">
        <v>3213</v>
      </c>
      <c r="R429" s="934" t="s">
        <v>1728</v>
      </c>
    </row>
    <row r="430" spans="1:18">
      <c r="A430" s="1041" t="s">
        <v>1731</v>
      </c>
      <c r="B430" s="921"/>
      <c r="C430" s="983"/>
      <c r="D430" s="966"/>
      <c r="E430" s="934"/>
      <c r="F430" s="934" t="s">
        <v>1837</v>
      </c>
      <c r="G430" s="981" t="s">
        <v>3214</v>
      </c>
      <c r="H430" s="934" t="s">
        <v>3215</v>
      </c>
      <c r="I430" s="921"/>
      <c r="J430" s="1041" t="s">
        <v>3216</v>
      </c>
      <c r="K430" s="934" t="s">
        <v>4</v>
      </c>
      <c r="L430" s="934" t="s">
        <v>3212</v>
      </c>
      <c r="M430" s="922" t="s">
        <v>3217</v>
      </c>
      <c r="N430" s="922"/>
      <c r="O430" s="981"/>
      <c r="P430" s="934" t="s">
        <v>3218</v>
      </c>
      <c r="Q430" s="981" t="s">
        <v>3219</v>
      </c>
      <c r="R430" s="934" t="s">
        <v>1731</v>
      </c>
    </row>
    <row r="431" spans="1:18">
      <c r="A431" s="1033"/>
      <c r="B431" s="921"/>
      <c r="C431" s="934"/>
      <c r="D431" s="921"/>
      <c r="E431" s="934"/>
      <c r="F431" s="934"/>
      <c r="G431" s="981"/>
      <c r="H431" s="983"/>
      <c r="I431" s="921"/>
      <c r="J431" s="1033"/>
      <c r="K431" s="983"/>
      <c r="L431" s="934"/>
      <c r="M431" s="921"/>
      <c r="N431" s="921"/>
      <c r="O431" s="934"/>
      <c r="P431" s="934"/>
      <c r="Q431" s="934"/>
      <c r="R431" s="983"/>
    </row>
    <row r="432" spans="1:18" ht="15.75" thickBot="1">
      <c r="A432" s="1051"/>
      <c r="B432" s="1035" t="s">
        <v>3021</v>
      </c>
      <c r="C432" s="1045"/>
      <c r="D432" s="1035" t="s">
        <v>3022</v>
      </c>
      <c r="E432" s="1045"/>
      <c r="F432" s="1044" t="s">
        <v>3023</v>
      </c>
      <c r="G432" s="1045" t="s">
        <v>3024</v>
      </c>
      <c r="H432" s="1045" t="s">
        <v>2346</v>
      </c>
      <c r="I432" s="921"/>
      <c r="J432" s="1043" t="s">
        <v>2347</v>
      </c>
      <c r="K432" s="1043" t="s">
        <v>2348</v>
      </c>
      <c r="L432" s="1043" t="s">
        <v>2349</v>
      </c>
      <c r="M432" s="1035" t="s">
        <v>2350</v>
      </c>
      <c r="N432" s="1035"/>
      <c r="O432" s="1045"/>
      <c r="P432" s="1044" t="s">
        <v>2351</v>
      </c>
      <c r="Q432" s="1044" t="s">
        <v>2352</v>
      </c>
      <c r="R432" s="1044"/>
    </row>
    <row r="433" spans="1:18">
      <c r="A433" s="1033">
        <v>1</v>
      </c>
      <c r="B433" s="17" t="s">
        <v>5170</v>
      </c>
      <c r="C433" s="983"/>
      <c r="D433" s="17" t="s">
        <v>4757</v>
      </c>
      <c r="E433" s="981"/>
      <c r="F433" s="2991">
        <v>46</v>
      </c>
      <c r="G433" s="2992">
        <v>4.8</v>
      </c>
      <c r="H433" s="1304"/>
      <c r="I433" s="921"/>
      <c r="J433" s="1304">
        <v>2</v>
      </c>
      <c r="K433" s="1049">
        <v>1</v>
      </c>
      <c r="L433" s="1049"/>
      <c r="M433" s="921"/>
      <c r="N433" s="921"/>
      <c r="O433" s="981"/>
      <c r="P433" s="1290"/>
      <c r="Q433" s="1292"/>
      <c r="R433" s="1033">
        <v>1</v>
      </c>
    </row>
    <row r="434" spans="1:18">
      <c r="A434" s="1033">
        <v>2</v>
      </c>
      <c r="B434" s="17" t="s">
        <v>5171</v>
      </c>
      <c r="C434" s="983"/>
      <c r="D434" s="17" t="s">
        <v>4758</v>
      </c>
      <c r="E434" s="934"/>
      <c r="F434" s="2991">
        <v>115</v>
      </c>
      <c r="G434" s="2992">
        <v>46</v>
      </c>
      <c r="H434" s="1304"/>
      <c r="I434" s="921"/>
      <c r="J434" s="1304">
        <v>56</v>
      </c>
      <c r="K434" s="1049">
        <v>1</v>
      </c>
      <c r="L434" s="1049"/>
      <c r="M434" s="921"/>
      <c r="N434" s="921"/>
      <c r="O434" s="934"/>
      <c r="P434" s="1290"/>
      <c r="Q434" s="1292"/>
      <c r="R434" s="1033">
        <v>2</v>
      </c>
    </row>
    <row r="435" spans="1:18">
      <c r="A435" s="1033">
        <v>3</v>
      </c>
      <c r="B435" s="17" t="s">
        <v>5172</v>
      </c>
      <c r="C435" s="983"/>
      <c r="D435" s="17" t="s">
        <v>4758</v>
      </c>
      <c r="E435" s="934"/>
      <c r="F435" s="2991">
        <v>115</v>
      </c>
      <c r="G435" s="2992">
        <v>34.5</v>
      </c>
      <c r="H435" s="1304"/>
      <c r="I435" s="921"/>
      <c r="J435" s="1304">
        <v>84</v>
      </c>
      <c r="K435" s="1049">
        <v>4</v>
      </c>
      <c r="L435" s="1049"/>
      <c r="M435" s="17" t="s">
        <v>4760</v>
      </c>
      <c r="N435" s="921"/>
      <c r="O435" s="934"/>
      <c r="P435" s="1290">
        <v>2</v>
      </c>
      <c r="Q435" s="1292"/>
      <c r="R435" s="1033">
        <v>3</v>
      </c>
    </row>
    <row r="436" spans="1:18">
      <c r="A436" s="1033">
        <v>4</v>
      </c>
      <c r="B436" s="17" t="s">
        <v>5173</v>
      </c>
      <c r="C436" s="983"/>
      <c r="D436" s="17" t="s">
        <v>4757</v>
      </c>
      <c r="E436" s="934"/>
      <c r="F436" s="2991">
        <v>46</v>
      </c>
      <c r="G436" s="2992">
        <v>12.5</v>
      </c>
      <c r="H436" s="1304"/>
      <c r="I436" s="921"/>
      <c r="J436" s="1304">
        <v>3</v>
      </c>
      <c r="K436" s="1049">
        <v>3</v>
      </c>
      <c r="L436" s="1049"/>
      <c r="M436" s="921"/>
      <c r="N436" s="921"/>
      <c r="O436" s="934"/>
      <c r="P436" s="1290"/>
      <c r="Q436" s="1292"/>
      <c r="R436" s="1033">
        <v>4</v>
      </c>
    </row>
    <row r="437" spans="1:18">
      <c r="A437" s="1033">
        <v>5</v>
      </c>
      <c r="B437" s="17" t="s">
        <v>5174</v>
      </c>
      <c r="C437" s="983"/>
      <c r="D437" s="17" t="s">
        <v>4757</v>
      </c>
      <c r="E437" s="934"/>
      <c r="F437" s="2991">
        <v>46</v>
      </c>
      <c r="G437" s="2992">
        <v>12.5</v>
      </c>
      <c r="H437" s="1304"/>
      <c r="I437" s="921"/>
      <c r="J437" s="1304">
        <v>7</v>
      </c>
      <c r="K437" s="1049">
        <v>1</v>
      </c>
      <c r="L437" s="1049"/>
      <c r="M437" s="921"/>
      <c r="N437" s="921"/>
      <c r="O437" s="934"/>
      <c r="P437" s="1290"/>
      <c r="Q437" s="1292"/>
      <c r="R437" s="1033">
        <v>5</v>
      </c>
    </row>
    <row r="438" spans="1:18">
      <c r="A438" s="1047">
        <v>6</v>
      </c>
      <c r="B438" s="17" t="s">
        <v>5175</v>
      </c>
      <c r="C438" s="983"/>
      <c r="D438" s="17" t="s">
        <v>4757</v>
      </c>
      <c r="E438" s="983"/>
      <c r="F438" s="1298">
        <v>34.5</v>
      </c>
      <c r="G438" s="1310">
        <v>4.8</v>
      </c>
      <c r="H438" s="1304"/>
      <c r="I438" s="921"/>
      <c r="J438" s="1312">
        <v>8</v>
      </c>
      <c r="K438" s="1049">
        <v>1</v>
      </c>
      <c r="L438" s="1049"/>
      <c r="M438" s="17" t="s">
        <v>4760</v>
      </c>
      <c r="N438" s="921"/>
      <c r="O438" s="983"/>
      <c r="P438" s="1290">
        <v>1</v>
      </c>
      <c r="Q438" s="1292"/>
      <c r="R438" s="1047">
        <v>6</v>
      </c>
    </row>
    <row r="439" spans="1:18">
      <c r="A439" s="1047">
        <v>7</v>
      </c>
      <c r="B439" s="17" t="s">
        <v>5176</v>
      </c>
      <c r="C439" s="983"/>
      <c r="D439" s="17" t="s">
        <v>4757</v>
      </c>
      <c r="E439" s="983"/>
      <c r="F439" s="1298">
        <v>34.5</v>
      </c>
      <c r="G439" s="1310">
        <v>8.32</v>
      </c>
      <c r="H439" s="1304"/>
      <c r="I439" s="921"/>
      <c r="J439" s="1312">
        <v>17</v>
      </c>
      <c r="K439" s="1049">
        <v>2</v>
      </c>
      <c r="L439" s="1049"/>
      <c r="M439" s="17" t="s">
        <v>4759</v>
      </c>
      <c r="N439" s="921"/>
      <c r="O439" s="983"/>
      <c r="P439" s="1290">
        <v>2</v>
      </c>
      <c r="Q439" s="1292"/>
      <c r="R439" s="1047">
        <v>7</v>
      </c>
    </row>
    <row r="440" spans="1:18">
      <c r="A440" s="1047">
        <v>8</v>
      </c>
      <c r="B440" s="17" t="s">
        <v>5176</v>
      </c>
      <c r="C440" s="983"/>
      <c r="D440" s="17" t="s">
        <v>4757</v>
      </c>
      <c r="E440" s="983"/>
      <c r="F440" s="1298">
        <v>34.5</v>
      </c>
      <c r="G440" s="1310">
        <v>12.47</v>
      </c>
      <c r="H440" s="1304"/>
      <c r="I440" s="921"/>
      <c r="J440" s="1312">
        <v>45</v>
      </c>
      <c r="K440" s="1049">
        <v>2</v>
      </c>
      <c r="L440" s="1049"/>
      <c r="M440" s="921"/>
      <c r="N440" s="921"/>
      <c r="O440" s="983"/>
      <c r="P440" s="1290"/>
      <c r="Q440" s="1292"/>
      <c r="R440" s="1047">
        <v>8</v>
      </c>
    </row>
    <row r="441" spans="1:18">
      <c r="A441" s="1047">
        <v>9</v>
      </c>
      <c r="B441" s="17" t="s">
        <v>5177</v>
      </c>
      <c r="C441" s="983"/>
      <c r="D441" s="17" t="s">
        <v>4757</v>
      </c>
      <c r="E441" s="983"/>
      <c r="F441" s="1298">
        <v>46</v>
      </c>
      <c r="G441" s="1310">
        <v>4.16</v>
      </c>
      <c r="H441" s="1304"/>
      <c r="I441" s="921"/>
      <c r="J441" s="1312">
        <v>10</v>
      </c>
      <c r="K441" s="1049">
        <v>3</v>
      </c>
      <c r="L441" s="1049">
        <v>1</v>
      </c>
      <c r="M441" s="921"/>
      <c r="N441" s="921"/>
      <c r="O441" s="983"/>
      <c r="P441" s="1290"/>
      <c r="Q441" s="1292"/>
      <c r="R441" s="1047">
        <v>9</v>
      </c>
    </row>
    <row r="442" spans="1:18">
      <c r="A442" s="1047">
        <v>10</v>
      </c>
      <c r="B442" s="17" t="s">
        <v>5178</v>
      </c>
      <c r="C442" s="983"/>
      <c r="D442" s="17" t="s">
        <v>4757</v>
      </c>
      <c r="E442" s="983"/>
      <c r="F442" s="1298">
        <v>34.5</v>
      </c>
      <c r="G442" s="1310">
        <v>4.8</v>
      </c>
      <c r="H442" s="1304"/>
      <c r="I442" s="921"/>
      <c r="J442" s="1312">
        <v>10</v>
      </c>
      <c r="K442" s="1049">
        <v>6</v>
      </c>
      <c r="L442" s="1049"/>
      <c r="M442" s="921"/>
      <c r="N442" s="921"/>
      <c r="O442" s="983"/>
      <c r="P442" s="1290"/>
      <c r="Q442" s="1292"/>
      <c r="R442" s="1047">
        <v>10</v>
      </c>
    </row>
    <row r="443" spans="1:18">
      <c r="A443" s="1047">
        <v>11</v>
      </c>
      <c r="B443" s="17" t="s">
        <v>5179</v>
      </c>
      <c r="C443" s="983"/>
      <c r="D443" s="17" t="s">
        <v>4757</v>
      </c>
      <c r="E443" s="983"/>
      <c r="F443" s="1298">
        <v>34.5</v>
      </c>
      <c r="G443" s="1310">
        <v>12.5</v>
      </c>
      <c r="H443" s="1304"/>
      <c r="I443" s="921"/>
      <c r="J443" s="1312">
        <v>45</v>
      </c>
      <c r="K443" s="1049">
        <v>2</v>
      </c>
      <c r="L443" s="1049"/>
      <c r="M443" s="921"/>
      <c r="N443" s="921"/>
      <c r="O443" s="983"/>
      <c r="P443" s="1290"/>
      <c r="Q443" s="1292"/>
      <c r="R443" s="1047">
        <v>11</v>
      </c>
    </row>
    <row r="444" spans="1:18">
      <c r="A444" s="1047">
        <v>12</v>
      </c>
      <c r="B444" s="17" t="s">
        <v>5179</v>
      </c>
      <c r="C444" s="983"/>
      <c r="D444" s="17" t="s">
        <v>4758</v>
      </c>
      <c r="E444" s="983"/>
      <c r="F444" s="1298">
        <v>230</v>
      </c>
      <c r="G444" s="1310">
        <v>115</v>
      </c>
      <c r="H444" s="1304"/>
      <c r="I444" s="921"/>
      <c r="J444" s="1312">
        <v>250</v>
      </c>
      <c r="K444" s="1049">
        <v>1</v>
      </c>
      <c r="L444" s="1049"/>
      <c r="M444" s="921"/>
      <c r="N444" s="921"/>
      <c r="O444" s="983"/>
      <c r="P444" s="1290"/>
      <c r="Q444" s="1292"/>
      <c r="R444" s="1047">
        <v>12</v>
      </c>
    </row>
    <row r="445" spans="1:18">
      <c r="A445" s="1047">
        <v>13</v>
      </c>
      <c r="B445" s="17" t="s">
        <v>5179</v>
      </c>
      <c r="C445" s="983"/>
      <c r="D445" s="17" t="s">
        <v>4758</v>
      </c>
      <c r="E445" s="983"/>
      <c r="F445" s="1298">
        <v>345</v>
      </c>
      <c r="G445" s="1310">
        <v>115</v>
      </c>
      <c r="H445" s="1304"/>
      <c r="I445" s="921"/>
      <c r="J445" s="1312">
        <v>800</v>
      </c>
      <c r="K445" s="1049">
        <v>2</v>
      </c>
      <c r="L445" s="1049"/>
      <c r="M445" s="921"/>
      <c r="N445" s="921"/>
      <c r="O445" s="983"/>
      <c r="P445" s="1290"/>
      <c r="Q445" s="1292"/>
      <c r="R445" s="1047">
        <v>13</v>
      </c>
    </row>
    <row r="446" spans="1:18">
      <c r="A446" s="1047">
        <v>14</v>
      </c>
      <c r="B446" s="17" t="s">
        <v>5180</v>
      </c>
      <c r="C446" s="983"/>
      <c r="D446" s="17" t="s">
        <v>4757</v>
      </c>
      <c r="E446" s="983"/>
      <c r="F446" s="1298">
        <v>34.5</v>
      </c>
      <c r="G446" s="1310">
        <v>2.4</v>
      </c>
      <c r="H446" s="1304"/>
      <c r="I446" s="921"/>
      <c r="J446" s="1312">
        <v>2</v>
      </c>
      <c r="K446" s="1049">
        <v>3</v>
      </c>
      <c r="L446" s="1049"/>
      <c r="M446" s="921"/>
      <c r="N446" s="921"/>
      <c r="O446" s="983"/>
      <c r="P446" s="1290"/>
      <c r="Q446" s="1292"/>
      <c r="R446" s="1047">
        <v>14</v>
      </c>
    </row>
    <row r="447" spans="1:18">
      <c r="A447" s="1047">
        <v>15</v>
      </c>
      <c r="B447" s="17" t="s">
        <v>5181</v>
      </c>
      <c r="C447" s="983"/>
      <c r="D447" s="17" t="s">
        <v>4757</v>
      </c>
      <c r="E447" s="983"/>
      <c r="F447" s="1298">
        <v>34.5</v>
      </c>
      <c r="G447" s="1310">
        <v>12.5</v>
      </c>
      <c r="H447" s="1304"/>
      <c r="I447" s="921"/>
      <c r="J447" s="1312">
        <v>23</v>
      </c>
      <c r="K447" s="1049">
        <v>1</v>
      </c>
      <c r="L447" s="1049"/>
      <c r="M447" s="17" t="s">
        <v>4759</v>
      </c>
      <c r="N447" s="921"/>
      <c r="O447" s="983"/>
      <c r="P447" s="1290">
        <v>1</v>
      </c>
      <c r="Q447" s="1292"/>
      <c r="R447" s="1047">
        <v>15</v>
      </c>
    </row>
    <row r="448" spans="1:18">
      <c r="A448" s="1047">
        <v>16</v>
      </c>
      <c r="B448" s="17" t="s">
        <v>5182</v>
      </c>
      <c r="C448" s="983"/>
      <c r="D448" s="17" t="s">
        <v>4757</v>
      </c>
      <c r="E448" s="983"/>
      <c r="F448" s="1298">
        <v>34.5</v>
      </c>
      <c r="G448" s="1310">
        <v>4.8</v>
      </c>
      <c r="H448" s="1304"/>
      <c r="I448" s="921"/>
      <c r="J448" s="1312">
        <v>10</v>
      </c>
      <c r="K448" s="1049">
        <v>3</v>
      </c>
      <c r="L448" s="1049"/>
      <c r="M448" s="17" t="s">
        <v>4759</v>
      </c>
      <c r="N448" s="921"/>
      <c r="O448" s="983"/>
      <c r="P448" s="1290">
        <v>1</v>
      </c>
      <c r="Q448" s="1292"/>
      <c r="R448" s="1047">
        <v>16</v>
      </c>
    </row>
    <row r="449" spans="1:18">
      <c r="A449" s="1033">
        <v>17</v>
      </c>
      <c r="B449" s="17" t="s">
        <v>5183</v>
      </c>
      <c r="C449" s="983"/>
      <c r="D449" s="17" t="s">
        <v>4757</v>
      </c>
      <c r="E449" s="983"/>
      <c r="F449" s="1298">
        <v>46</v>
      </c>
      <c r="G449" s="1310">
        <v>4.8</v>
      </c>
      <c r="H449" s="1304"/>
      <c r="I449" s="921"/>
      <c r="J449" s="1304">
        <v>11</v>
      </c>
      <c r="K449" s="1049">
        <v>6</v>
      </c>
      <c r="L449" s="1049"/>
      <c r="M449" s="17" t="s">
        <v>4759</v>
      </c>
      <c r="N449" s="921"/>
      <c r="O449" s="983"/>
      <c r="P449" s="1290">
        <v>1</v>
      </c>
      <c r="Q449" s="1292"/>
      <c r="R449" s="1033">
        <v>17</v>
      </c>
    </row>
    <row r="450" spans="1:18">
      <c r="A450" s="1033">
        <v>18</v>
      </c>
      <c r="B450" s="17" t="s">
        <v>5184</v>
      </c>
      <c r="C450" s="983"/>
      <c r="D450" s="17" t="s">
        <v>4757</v>
      </c>
      <c r="E450" s="983"/>
      <c r="F450" s="1298">
        <v>46</v>
      </c>
      <c r="G450" s="1310">
        <v>4.8</v>
      </c>
      <c r="H450" s="1304"/>
      <c r="I450" s="921"/>
      <c r="J450" s="1304">
        <v>5</v>
      </c>
      <c r="K450" s="1049">
        <v>3</v>
      </c>
      <c r="L450" s="1049"/>
      <c r="M450" s="17" t="s">
        <v>4759</v>
      </c>
      <c r="N450" s="921"/>
      <c r="O450" s="983"/>
      <c r="P450" s="1290">
        <v>1</v>
      </c>
      <c r="Q450" s="1292"/>
      <c r="R450" s="1033">
        <v>18</v>
      </c>
    </row>
    <row r="451" spans="1:18">
      <c r="A451" s="1033">
        <v>19</v>
      </c>
      <c r="B451" s="17" t="s">
        <v>5184</v>
      </c>
      <c r="C451" s="983"/>
      <c r="D451" s="17" t="s">
        <v>4757</v>
      </c>
      <c r="E451" s="983"/>
      <c r="F451" s="1298">
        <v>46</v>
      </c>
      <c r="G451" s="1310">
        <v>12.5</v>
      </c>
      <c r="H451" s="1304"/>
      <c r="I451" s="921"/>
      <c r="J451" s="1304">
        <v>6</v>
      </c>
      <c r="K451" s="1049">
        <v>3</v>
      </c>
      <c r="L451" s="1049"/>
      <c r="M451" s="921"/>
      <c r="N451" s="921"/>
      <c r="O451" s="983"/>
      <c r="P451" s="1290"/>
      <c r="Q451" s="1292"/>
      <c r="R451" s="1033">
        <v>19</v>
      </c>
    </row>
    <row r="452" spans="1:18">
      <c r="A452" s="1033">
        <v>20</v>
      </c>
      <c r="B452" s="17" t="s">
        <v>5185</v>
      </c>
      <c r="C452" s="983"/>
      <c r="D452" s="17" t="s">
        <v>4757</v>
      </c>
      <c r="E452" s="983"/>
      <c r="F452" s="1298">
        <v>34.5</v>
      </c>
      <c r="G452" s="1310">
        <v>7.2</v>
      </c>
      <c r="H452" s="1304"/>
      <c r="I452" s="921"/>
      <c r="J452" s="1304">
        <v>5</v>
      </c>
      <c r="K452" s="1049">
        <v>3</v>
      </c>
      <c r="L452" s="1049"/>
      <c r="M452" s="921"/>
      <c r="N452" s="921"/>
      <c r="O452" s="983"/>
      <c r="P452" s="1290"/>
      <c r="Q452" s="1292"/>
      <c r="R452" s="1033">
        <v>20</v>
      </c>
    </row>
    <row r="453" spans="1:18">
      <c r="A453" s="1033">
        <v>21</v>
      </c>
      <c r="B453" s="17" t="s">
        <v>5186</v>
      </c>
      <c r="C453" s="983"/>
      <c r="D453" s="17" t="s">
        <v>4757</v>
      </c>
      <c r="E453" s="983"/>
      <c r="F453" s="1298">
        <v>34.5</v>
      </c>
      <c r="G453" s="1310">
        <v>4.8</v>
      </c>
      <c r="H453" s="1304"/>
      <c r="I453" s="921"/>
      <c r="J453" s="1304">
        <v>7</v>
      </c>
      <c r="K453" s="1049">
        <v>1</v>
      </c>
      <c r="L453" s="1049"/>
      <c r="M453" s="921"/>
      <c r="N453" s="921"/>
      <c r="O453" s="983"/>
      <c r="P453" s="1290"/>
      <c r="Q453" s="1292"/>
      <c r="R453" s="1033">
        <v>21</v>
      </c>
    </row>
    <row r="454" spans="1:18">
      <c r="A454" s="1033">
        <v>22</v>
      </c>
      <c r="B454" s="17" t="s">
        <v>5187</v>
      </c>
      <c r="C454" s="983"/>
      <c r="D454" s="17" t="s">
        <v>4757</v>
      </c>
      <c r="E454" s="983"/>
      <c r="F454" s="1298">
        <v>34.5</v>
      </c>
      <c r="G454" s="1310">
        <v>4.8</v>
      </c>
      <c r="H454" s="1304"/>
      <c r="I454" s="921"/>
      <c r="J454" s="1304">
        <v>5</v>
      </c>
      <c r="K454" s="1049">
        <v>3</v>
      </c>
      <c r="L454" s="1049"/>
      <c r="M454" s="921"/>
      <c r="N454" s="921"/>
      <c r="O454" s="983"/>
      <c r="P454" s="1290"/>
      <c r="Q454" s="1292"/>
      <c r="R454" s="1033">
        <v>22</v>
      </c>
    </row>
    <row r="455" spans="1:18">
      <c r="A455" s="1033">
        <v>23</v>
      </c>
      <c r="B455" s="17" t="s">
        <v>5188</v>
      </c>
      <c r="C455" s="983"/>
      <c r="D455" s="17" t="s">
        <v>4757</v>
      </c>
      <c r="E455" s="983"/>
      <c r="F455" s="1298">
        <v>46</v>
      </c>
      <c r="G455" s="1310">
        <v>4.8</v>
      </c>
      <c r="H455" s="1304"/>
      <c r="I455" s="921"/>
      <c r="J455" s="1304">
        <v>7</v>
      </c>
      <c r="K455" s="1049">
        <v>3</v>
      </c>
      <c r="L455" s="1049"/>
      <c r="M455" s="921"/>
      <c r="N455" s="921"/>
      <c r="O455" s="983"/>
      <c r="P455" s="1290"/>
      <c r="Q455" s="1292"/>
      <c r="R455" s="1033">
        <v>23</v>
      </c>
    </row>
    <row r="456" spans="1:18">
      <c r="A456" s="1033">
        <v>24</v>
      </c>
      <c r="B456" s="17" t="s">
        <v>5189</v>
      </c>
      <c r="C456" s="983"/>
      <c r="D456" s="17" t="s">
        <v>4757</v>
      </c>
      <c r="E456" s="983"/>
      <c r="F456" s="1298">
        <v>115</v>
      </c>
      <c r="G456" s="1310">
        <v>12.5</v>
      </c>
      <c r="H456" s="1304"/>
      <c r="I456" s="921"/>
      <c r="J456" s="1304">
        <v>23</v>
      </c>
      <c r="K456" s="1049">
        <v>1</v>
      </c>
      <c r="L456" s="1049"/>
      <c r="M456" s="17" t="s">
        <v>4759</v>
      </c>
      <c r="N456" s="921"/>
      <c r="O456" s="983"/>
      <c r="P456" s="1290">
        <v>2</v>
      </c>
      <c r="Q456" s="1292"/>
      <c r="R456" s="1033">
        <v>24</v>
      </c>
    </row>
    <row r="457" spans="1:18">
      <c r="A457" s="1033">
        <v>25</v>
      </c>
      <c r="B457" s="17" t="s">
        <v>5190</v>
      </c>
      <c r="C457" s="983"/>
      <c r="D457" s="17" t="s">
        <v>4757</v>
      </c>
      <c r="E457" s="983"/>
      <c r="F457" s="1298">
        <v>34.5</v>
      </c>
      <c r="G457" s="1310">
        <v>4.8</v>
      </c>
      <c r="H457" s="1304"/>
      <c r="I457" s="921"/>
      <c r="J457" s="1304">
        <v>11</v>
      </c>
      <c r="K457" s="1049">
        <v>1</v>
      </c>
      <c r="L457" s="1049"/>
      <c r="M457" s="17" t="s">
        <v>4759</v>
      </c>
      <c r="N457" s="921"/>
      <c r="O457" s="983"/>
      <c r="P457" s="1290">
        <v>1</v>
      </c>
      <c r="Q457" s="1292"/>
      <c r="R457" s="1033">
        <v>25</v>
      </c>
    </row>
    <row r="458" spans="1:18">
      <c r="A458" s="1033">
        <v>26</v>
      </c>
      <c r="B458" s="17" t="s">
        <v>5191</v>
      </c>
      <c r="C458" s="983"/>
      <c r="D458" s="17" t="s">
        <v>4757</v>
      </c>
      <c r="E458" s="983"/>
      <c r="F458" s="1298">
        <v>34.5</v>
      </c>
      <c r="G458" s="1310">
        <v>4.16</v>
      </c>
      <c r="H458" s="1304"/>
      <c r="I458" s="921"/>
      <c r="J458" s="1304">
        <v>5</v>
      </c>
      <c r="K458" s="1049">
        <v>3</v>
      </c>
      <c r="L458" s="1049"/>
      <c r="M458" s="921"/>
      <c r="N458" s="921"/>
      <c r="O458" s="983"/>
      <c r="P458" s="1290"/>
      <c r="Q458" s="1292"/>
      <c r="R458" s="1033">
        <v>26</v>
      </c>
    </row>
    <row r="459" spans="1:18">
      <c r="A459" s="1033">
        <v>27</v>
      </c>
      <c r="B459" s="17" t="s">
        <v>5192</v>
      </c>
      <c r="C459" s="983"/>
      <c r="D459" s="17" t="s">
        <v>4758</v>
      </c>
      <c r="E459" s="983"/>
      <c r="F459" s="1298">
        <v>115</v>
      </c>
      <c r="G459" s="1310">
        <v>34.5</v>
      </c>
      <c r="H459" s="1304"/>
      <c r="I459" s="921"/>
      <c r="J459" s="1304">
        <v>56</v>
      </c>
      <c r="K459" s="1049">
        <v>1</v>
      </c>
      <c r="L459" s="1049"/>
      <c r="M459" s="921"/>
      <c r="N459" s="921"/>
      <c r="O459" s="983"/>
      <c r="P459" s="1290"/>
      <c r="Q459" s="1292"/>
      <c r="R459" s="1033">
        <v>27</v>
      </c>
    </row>
    <row r="460" spans="1:18">
      <c r="A460" s="1033">
        <v>28</v>
      </c>
      <c r="B460" s="17" t="s">
        <v>5193</v>
      </c>
      <c r="C460" s="983"/>
      <c r="D460" s="17" t="s">
        <v>4757</v>
      </c>
      <c r="E460" s="983"/>
      <c r="F460" s="1298">
        <v>46</v>
      </c>
      <c r="G460" s="1310">
        <v>4.8</v>
      </c>
      <c r="H460" s="1304"/>
      <c r="I460" s="921"/>
      <c r="J460" s="1304">
        <v>9</v>
      </c>
      <c r="K460" s="1049">
        <v>3</v>
      </c>
      <c r="L460" s="1049"/>
      <c r="M460" s="921"/>
      <c r="N460" s="921"/>
      <c r="O460" s="983"/>
      <c r="P460" s="1290"/>
      <c r="Q460" s="1292"/>
      <c r="R460" s="1033">
        <v>28</v>
      </c>
    </row>
    <row r="461" spans="1:18">
      <c r="A461" s="1033">
        <v>29</v>
      </c>
      <c r="B461" s="17" t="s">
        <v>5193</v>
      </c>
      <c r="C461" s="983"/>
      <c r="D461" s="17" t="s">
        <v>4757</v>
      </c>
      <c r="E461" s="983"/>
      <c r="F461" s="1298">
        <v>46</v>
      </c>
      <c r="G461" s="1310">
        <v>13.2</v>
      </c>
      <c r="H461" s="1304"/>
      <c r="I461" s="921"/>
      <c r="J461" s="1304">
        <v>23</v>
      </c>
      <c r="K461" s="1049">
        <v>1</v>
      </c>
      <c r="L461" s="1049"/>
      <c r="M461" s="921"/>
      <c r="N461" s="921"/>
      <c r="O461" s="983"/>
      <c r="P461" s="1290"/>
      <c r="Q461" s="1292"/>
      <c r="R461" s="1033">
        <v>29</v>
      </c>
    </row>
    <row r="462" spans="1:18">
      <c r="A462" s="1033">
        <v>30</v>
      </c>
      <c r="B462" s="17" t="s">
        <v>5193</v>
      </c>
      <c r="C462" s="983"/>
      <c r="D462" s="17" t="s">
        <v>4758</v>
      </c>
      <c r="E462" s="983"/>
      <c r="F462" s="1298">
        <v>115</v>
      </c>
      <c r="G462" s="1310">
        <v>46</v>
      </c>
      <c r="H462" s="1304"/>
      <c r="I462" s="921"/>
      <c r="J462" s="1304">
        <v>106</v>
      </c>
      <c r="K462" s="1049">
        <v>2</v>
      </c>
      <c r="L462" s="1049"/>
      <c r="M462" s="921"/>
      <c r="N462" s="921"/>
      <c r="O462" s="983"/>
      <c r="P462" s="1290"/>
      <c r="Q462" s="1292"/>
      <c r="R462" s="1033">
        <v>30</v>
      </c>
    </row>
    <row r="463" spans="1:18">
      <c r="A463" s="1033">
        <v>31</v>
      </c>
      <c r="B463" s="17" t="s">
        <v>5194</v>
      </c>
      <c r="C463" s="983"/>
      <c r="D463" s="17" t="s">
        <v>4757</v>
      </c>
      <c r="E463" s="983"/>
      <c r="F463" s="1298">
        <v>46</v>
      </c>
      <c r="G463" s="1310">
        <v>4.8</v>
      </c>
      <c r="H463" s="1304"/>
      <c r="I463" s="921"/>
      <c r="J463" s="1304">
        <v>14</v>
      </c>
      <c r="K463" s="1049">
        <v>6</v>
      </c>
      <c r="L463" s="1049"/>
      <c r="M463" s="921"/>
      <c r="N463" s="921"/>
      <c r="O463" s="983"/>
      <c r="P463" s="1290"/>
      <c r="Q463" s="1292"/>
      <c r="R463" s="1033">
        <v>31</v>
      </c>
    </row>
    <row r="464" spans="1:18">
      <c r="A464" s="1033">
        <v>32</v>
      </c>
      <c r="B464" s="17" t="s">
        <v>5195</v>
      </c>
      <c r="C464" s="983"/>
      <c r="D464" s="17" t="s">
        <v>4757</v>
      </c>
      <c r="E464" s="983"/>
      <c r="F464" s="1298">
        <v>34.5</v>
      </c>
      <c r="G464" s="1310">
        <v>4.8</v>
      </c>
      <c r="H464" s="1304"/>
      <c r="I464" s="921"/>
      <c r="J464" s="1304">
        <v>7</v>
      </c>
      <c r="K464" s="1049">
        <v>1</v>
      </c>
      <c r="L464" s="1049"/>
      <c r="M464" s="921"/>
      <c r="N464" s="921"/>
      <c r="O464" s="983"/>
      <c r="P464" s="1290"/>
      <c r="Q464" s="1292"/>
      <c r="R464" s="1033">
        <v>32</v>
      </c>
    </row>
    <row r="465" spans="1:18">
      <c r="A465" s="1033">
        <v>33</v>
      </c>
      <c r="B465" s="17" t="s">
        <v>5196</v>
      </c>
      <c r="C465" s="983"/>
      <c r="D465" s="17" t="s">
        <v>4757</v>
      </c>
      <c r="E465" s="983"/>
      <c r="F465" s="1298">
        <v>46</v>
      </c>
      <c r="G465" s="1310">
        <v>12.5</v>
      </c>
      <c r="H465" s="1304"/>
      <c r="I465" s="921"/>
      <c r="J465" s="1304">
        <v>11</v>
      </c>
      <c r="K465" s="1049">
        <v>1</v>
      </c>
      <c r="L465" s="1049"/>
      <c r="M465" s="921"/>
      <c r="N465" s="921"/>
      <c r="O465" s="983"/>
      <c r="P465" s="1290"/>
      <c r="Q465" s="1292"/>
      <c r="R465" s="1033">
        <v>33</v>
      </c>
    </row>
    <row r="466" spans="1:18">
      <c r="A466" s="1033">
        <v>34</v>
      </c>
      <c r="B466" s="17" t="s">
        <v>5197</v>
      </c>
      <c r="C466" s="983"/>
      <c r="D466" s="17" t="s">
        <v>4757</v>
      </c>
      <c r="E466" s="983"/>
      <c r="F466" s="1298">
        <v>34.5</v>
      </c>
      <c r="G466" s="1310">
        <v>4.8</v>
      </c>
      <c r="H466" s="1304"/>
      <c r="I466" s="921"/>
      <c r="J466" s="1304">
        <v>3</v>
      </c>
      <c r="K466" s="1049">
        <v>3</v>
      </c>
      <c r="L466" s="1049"/>
      <c r="M466" s="17" t="s">
        <v>4759</v>
      </c>
      <c r="N466" s="921"/>
      <c r="O466" s="983"/>
      <c r="P466" s="1290">
        <v>1</v>
      </c>
      <c r="Q466" s="1292"/>
      <c r="R466" s="1033">
        <v>34</v>
      </c>
    </row>
    <row r="467" spans="1:18">
      <c r="A467" s="1033">
        <v>35</v>
      </c>
      <c r="B467" s="17" t="s">
        <v>5198</v>
      </c>
      <c r="C467" s="983"/>
      <c r="D467" s="17" t="s">
        <v>4757</v>
      </c>
      <c r="E467" s="983"/>
      <c r="F467" s="1298">
        <v>34.5</v>
      </c>
      <c r="G467" s="1310">
        <v>4.8</v>
      </c>
      <c r="H467" s="1304"/>
      <c r="I467" s="921"/>
      <c r="J467" s="1304">
        <v>3</v>
      </c>
      <c r="K467" s="1049">
        <v>3</v>
      </c>
      <c r="L467" s="1049"/>
      <c r="M467" s="921"/>
      <c r="N467" s="921"/>
      <c r="O467" s="983"/>
      <c r="P467" s="1290"/>
      <c r="Q467" s="1292"/>
      <c r="R467" s="1033">
        <v>35</v>
      </c>
    </row>
    <row r="468" spans="1:18">
      <c r="A468" s="1033">
        <v>36</v>
      </c>
      <c r="B468" s="17" t="s">
        <v>5199</v>
      </c>
      <c r="C468" s="983"/>
      <c r="D468" s="17" t="s">
        <v>4757</v>
      </c>
      <c r="E468" s="983"/>
      <c r="F468" s="1298">
        <v>34.5</v>
      </c>
      <c r="G468" s="1310">
        <v>12.5</v>
      </c>
      <c r="H468" s="1304"/>
      <c r="I468" s="921"/>
      <c r="J468" s="1304">
        <v>23</v>
      </c>
      <c r="K468" s="1049">
        <v>1</v>
      </c>
      <c r="L468" s="1049"/>
      <c r="M468" s="921"/>
      <c r="N468" s="921"/>
      <c r="O468" s="983"/>
      <c r="P468" s="1290"/>
      <c r="Q468" s="1292"/>
      <c r="R468" s="1033">
        <v>37</v>
      </c>
    </row>
    <row r="469" spans="1:18">
      <c r="A469" s="1033">
        <v>37</v>
      </c>
      <c r="B469" s="17" t="s">
        <v>5200</v>
      </c>
      <c r="C469" s="983"/>
      <c r="D469" s="17" t="s">
        <v>4757</v>
      </c>
      <c r="E469" s="983"/>
      <c r="F469" s="1298">
        <v>46</v>
      </c>
      <c r="G469" s="1310">
        <v>4.8</v>
      </c>
      <c r="H469" s="1304"/>
      <c r="I469" s="921"/>
      <c r="J469" s="1304">
        <v>8</v>
      </c>
      <c r="K469" s="1049">
        <v>3</v>
      </c>
      <c r="L469" s="1049">
        <v>1</v>
      </c>
      <c r="M469" s="17" t="s">
        <v>4759</v>
      </c>
      <c r="N469" s="921"/>
      <c r="O469" s="983"/>
      <c r="P469" s="1290">
        <v>1</v>
      </c>
      <c r="Q469" s="1292"/>
      <c r="R469" s="1033">
        <v>38</v>
      </c>
    </row>
    <row r="470" spans="1:18">
      <c r="A470" s="1033">
        <v>38</v>
      </c>
      <c r="B470" s="17" t="s">
        <v>5200</v>
      </c>
      <c r="C470" s="983"/>
      <c r="D470" s="17" t="s">
        <v>4757</v>
      </c>
      <c r="E470" s="983"/>
      <c r="F470" s="1298">
        <v>46</v>
      </c>
      <c r="G470" s="1310">
        <v>12.5</v>
      </c>
      <c r="H470" s="1304"/>
      <c r="I470" s="921"/>
      <c r="J470" s="1304">
        <v>14</v>
      </c>
      <c r="K470" s="1049">
        <v>3</v>
      </c>
      <c r="L470" s="1049"/>
      <c r="M470" s="921"/>
      <c r="N470" s="921"/>
      <c r="O470" s="983"/>
      <c r="P470" s="1290"/>
      <c r="Q470" s="1292"/>
      <c r="R470" s="1033">
        <v>39</v>
      </c>
    </row>
    <row r="471" spans="1:18">
      <c r="A471" s="1033">
        <v>39</v>
      </c>
      <c r="B471" s="17" t="s">
        <v>5201</v>
      </c>
      <c r="C471" s="983"/>
      <c r="D471" s="17" t="s">
        <v>4757</v>
      </c>
      <c r="E471" s="983"/>
      <c r="F471" s="1298">
        <v>34.5</v>
      </c>
      <c r="G471" s="1310">
        <v>4.8</v>
      </c>
      <c r="H471" s="1304"/>
      <c r="I471" s="921"/>
      <c r="J471" s="1304">
        <v>5</v>
      </c>
      <c r="K471" s="1049">
        <v>3</v>
      </c>
      <c r="L471" s="1049"/>
      <c r="M471" s="17" t="s">
        <v>4759</v>
      </c>
      <c r="N471" s="921"/>
      <c r="O471" s="983"/>
      <c r="P471" s="1290">
        <v>1</v>
      </c>
      <c r="Q471" s="1292"/>
      <c r="R471" s="1033">
        <v>40</v>
      </c>
    </row>
    <row r="472" spans="1:18">
      <c r="A472" s="1033">
        <v>40</v>
      </c>
      <c r="B472" s="17" t="s">
        <v>5202</v>
      </c>
      <c r="C472" s="983"/>
      <c r="D472" s="17" t="s">
        <v>4757</v>
      </c>
      <c r="E472" s="983"/>
      <c r="F472" s="1298">
        <v>46</v>
      </c>
      <c r="G472" s="1310">
        <v>13.2</v>
      </c>
      <c r="H472" s="1304"/>
      <c r="I472" s="921"/>
      <c r="J472" s="1304">
        <v>31</v>
      </c>
      <c r="K472" s="1049">
        <v>2</v>
      </c>
      <c r="L472" s="1049"/>
      <c r="M472" s="921"/>
      <c r="N472" s="921"/>
      <c r="O472" s="983"/>
      <c r="P472" s="1290"/>
      <c r="Q472" s="1292"/>
      <c r="R472" s="1033">
        <v>41</v>
      </c>
    </row>
    <row r="473" spans="1:18">
      <c r="A473" s="1033">
        <v>41</v>
      </c>
      <c r="B473" s="17" t="s">
        <v>5203</v>
      </c>
      <c r="C473" s="983"/>
      <c r="D473" s="17" t="s">
        <v>4757</v>
      </c>
      <c r="E473" s="983"/>
      <c r="F473" s="1298">
        <v>34.5</v>
      </c>
      <c r="G473" s="1310">
        <v>4.8</v>
      </c>
      <c r="H473" s="1304"/>
      <c r="I473" s="921"/>
      <c r="J473" s="1304">
        <v>5</v>
      </c>
      <c r="K473" s="1049">
        <v>3</v>
      </c>
      <c r="L473" s="1049"/>
      <c r="M473" s="17" t="s">
        <v>4759</v>
      </c>
      <c r="N473" s="921"/>
      <c r="O473" s="983"/>
      <c r="P473" s="1290">
        <v>1</v>
      </c>
      <c r="Q473" s="1292"/>
      <c r="R473" s="1033">
        <v>42</v>
      </c>
    </row>
    <row r="474" spans="1:18">
      <c r="A474" s="1033">
        <v>42</v>
      </c>
      <c r="B474" s="17" t="s">
        <v>5204</v>
      </c>
      <c r="C474" s="983"/>
      <c r="D474" s="17" t="s">
        <v>4757</v>
      </c>
      <c r="E474" s="983"/>
      <c r="F474" s="1298">
        <v>34.5</v>
      </c>
      <c r="G474" s="1310">
        <v>12.5</v>
      </c>
      <c r="H474" s="1304"/>
      <c r="I474" s="921"/>
      <c r="J474" s="1304">
        <v>8</v>
      </c>
      <c r="K474" s="1049">
        <v>1</v>
      </c>
      <c r="L474" s="1049"/>
      <c r="M474" s="17" t="s">
        <v>4759</v>
      </c>
      <c r="N474" s="921"/>
      <c r="O474" s="983"/>
      <c r="P474" s="1290">
        <v>1</v>
      </c>
      <c r="Q474" s="1292"/>
      <c r="R474" s="1033">
        <v>43</v>
      </c>
    </row>
    <row r="475" spans="1:18">
      <c r="A475" s="1033">
        <v>43</v>
      </c>
      <c r="B475" s="17" t="s">
        <v>5205</v>
      </c>
      <c r="C475" s="983"/>
      <c r="D475" s="17" t="s">
        <v>4757</v>
      </c>
      <c r="E475" s="983"/>
      <c r="F475" s="1298">
        <v>46</v>
      </c>
      <c r="G475" s="1310">
        <v>13.2</v>
      </c>
      <c r="H475" s="1304"/>
      <c r="I475" s="921"/>
      <c r="J475" s="1304">
        <v>23</v>
      </c>
      <c r="K475" s="1049">
        <v>1</v>
      </c>
      <c r="L475" s="1049"/>
      <c r="M475" s="921"/>
      <c r="N475" s="921"/>
      <c r="O475" s="983"/>
      <c r="P475" s="1290"/>
      <c r="Q475" s="1292"/>
      <c r="R475" s="1033">
        <v>44</v>
      </c>
    </row>
    <row r="476" spans="1:18">
      <c r="A476" s="1033">
        <v>44</v>
      </c>
      <c r="B476" s="17" t="s">
        <v>5206</v>
      </c>
      <c r="C476" s="983"/>
      <c r="D476" s="17" t="s">
        <v>4758</v>
      </c>
      <c r="E476" s="983"/>
      <c r="F476" s="1298">
        <v>46</v>
      </c>
      <c r="G476" s="1310">
        <v>2.4</v>
      </c>
      <c r="H476" s="1304"/>
      <c r="I476" s="921"/>
      <c r="J476" s="1304">
        <v>4</v>
      </c>
      <c r="K476" s="1049">
        <v>1</v>
      </c>
      <c r="L476" s="1049"/>
      <c r="M476" s="921"/>
      <c r="N476" s="921"/>
      <c r="O476" s="983"/>
      <c r="P476" s="1290"/>
      <c r="Q476" s="1292"/>
      <c r="R476" s="1033">
        <v>45</v>
      </c>
    </row>
    <row r="477" spans="1:18">
      <c r="A477" s="1033">
        <v>45</v>
      </c>
      <c r="B477" s="17" t="s">
        <v>5207</v>
      </c>
      <c r="C477" s="983"/>
      <c r="D477" s="17" t="s">
        <v>4757</v>
      </c>
      <c r="E477" s="983"/>
      <c r="F477" s="1298">
        <v>34.5</v>
      </c>
      <c r="G477" s="1310">
        <v>4.8</v>
      </c>
      <c r="H477" s="1304"/>
      <c r="I477" s="921"/>
      <c r="J477" s="1304">
        <v>7</v>
      </c>
      <c r="K477" s="1049">
        <v>1</v>
      </c>
      <c r="L477" s="1049"/>
      <c r="M477" s="17" t="s">
        <v>4759</v>
      </c>
      <c r="N477" s="921"/>
      <c r="O477" s="983"/>
      <c r="P477" s="1290">
        <v>1</v>
      </c>
      <c r="Q477" s="1292"/>
      <c r="R477" s="1033">
        <v>46</v>
      </c>
    </row>
    <row r="478" spans="1:18">
      <c r="A478" s="1033">
        <v>46</v>
      </c>
      <c r="B478" s="17" t="s">
        <v>5208</v>
      </c>
      <c r="C478" s="983"/>
      <c r="D478" s="17" t="s">
        <v>4757</v>
      </c>
      <c r="E478" s="983"/>
      <c r="F478" s="1298">
        <v>34.5</v>
      </c>
      <c r="G478" s="1310">
        <v>4.8</v>
      </c>
      <c r="H478" s="1304"/>
      <c r="I478" s="921"/>
      <c r="J478" s="1304">
        <v>11</v>
      </c>
      <c r="K478" s="1049">
        <v>3</v>
      </c>
      <c r="L478" s="1049">
        <v>1</v>
      </c>
      <c r="M478" s="17" t="s">
        <v>4759</v>
      </c>
      <c r="N478" s="921"/>
      <c r="O478" s="983"/>
      <c r="P478" s="1290">
        <v>1</v>
      </c>
      <c r="Q478" s="1292"/>
      <c r="R478" s="1033">
        <v>47</v>
      </c>
    </row>
    <row r="479" spans="1:18">
      <c r="A479" s="1033">
        <v>47</v>
      </c>
      <c r="B479" s="17" t="s">
        <v>5208</v>
      </c>
      <c r="C479" s="983"/>
      <c r="D479" s="17" t="s">
        <v>4757</v>
      </c>
      <c r="E479" s="983"/>
      <c r="F479" s="1298">
        <v>34.5</v>
      </c>
      <c r="G479" s="1310">
        <v>12.5</v>
      </c>
      <c r="H479" s="1304"/>
      <c r="I479" s="921"/>
      <c r="J479" s="1304">
        <v>23</v>
      </c>
      <c r="K479" s="1049">
        <v>1</v>
      </c>
      <c r="L479" s="1049"/>
      <c r="M479" s="921"/>
      <c r="N479" s="921"/>
      <c r="O479" s="983"/>
      <c r="P479" s="1290"/>
      <c r="Q479" s="1292"/>
      <c r="R479" s="1033">
        <v>48</v>
      </c>
    </row>
    <row r="480" spans="1:18">
      <c r="A480" s="1033">
        <v>48</v>
      </c>
      <c r="B480" s="17" t="s">
        <v>5209</v>
      </c>
      <c r="C480" s="983"/>
      <c r="D480" s="17" t="s">
        <v>4757</v>
      </c>
      <c r="E480" s="983"/>
      <c r="F480" s="1298">
        <v>34.5</v>
      </c>
      <c r="G480" s="1310">
        <v>4.8</v>
      </c>
      <c r="H480" s="1304"/>
      <c r="I480" s="921"/>
      <c r="J480" s="1304">
        <v>7</v>
      </c>
      <c r="K480" s="1049">
        <v>3</v>
      </c>
      <c r="L480" s="1049"/>
      <c r="M480" s="17" t="s">
        <v>4759</v>
      </c>
      <c r="N480" s="921"/>
      <c r="O480" s="983"/>
      <c r="P480" s="1290">
        <v>1</v>
      </c>
      <c r="Q480" s="1292"/>
      <c r="R480" s="1033">
        <v>49</v>
      </c>
    </row>
    <row r="481" spans="1:18">
      <c r="A481" s="1033">
        <v>49</v>
      </c>
      <c r="B481" s="17" t="s">
        <v>5209</v>
      </c>
      <c r="C481" s="983"/>
      <c r="D481" s="17" t="s">
        <v>4757</v>
      </c>
      <c r="E481" s="983"/>
      <c r="F481" s="1298">
        <v>34.5</v>
      </c>
      <c r="G481" s="1310">
        <v>12.5</v>
      </c>
      <c r="H481" s="1304"/>
      <c r="I481" s="921"/>
      <c r="J481" s="1304">
        <v>8</v>
      </c>
      <c r="K481" s="1049">
        <v>3</v>
      </c>
      <c r="L481" s="1049"/>
      <c r="M481" s="921"/>
      <c r="N481" s="921"/>
      <c r="O481" s="983"/>
      <c r="P481" s="1290"/>
      <c r="Q481" s="1292"/>
      <c r="R481" s="1033">
        <v>50</v>
      </c>
    </row>
    <row r="482" spans="1:18">
      <c r="A482" s="1033">
        <v>50</v>
      </c>
      <c r="B482" s="17" t="s">
        <v>5210</v>
      </c>
      <c r="C482" s="983"/>
      <c r="D482" s="17" t="s">
        <v>4757</v>
      </c>
      <c r="E482" s="983"/>
      <c r="F482" s="1298">
        <v>46</v>
      </c>
      <c r="G482" s="1310">
        <v>4.8</v>
      </c>
      <c r="H482" s="1304"/>
      <c r="I482" s="921"/>
      <c r="J482" s="1304">
        <v>6</v>
      </c>
      <c r="K482" s="1049">
        <v>3</v>
      </c>
      <c r="L482" s="1049">
        <v>1</v>
      </c>
      <c r="M482" s="921"/>
      <c r="N482" s="921"/>
      <c r="O482" s="983"/>
      <c r="P482" s="1290"/>
      <c r="Q482" s="1292"/>
      <c r="R482" s="1033">
        <v>51</v>
      </c>
    </row>
    <row r="483" spans="1:18">
      <c r="A483" s="1033">
        <v>51</v>
      </c>
      <c r="B483" s="17" t="s">
        <v>5210</v>
      </c>
      <c r="C483" s="983"/>
      <c r="D483" s="17" t="s">
        <v>4758</v>
      </c>
      <c r="E483" s="983"/>
      <c r="F483" s="1298">
        <v>115</v>
      </c>
      <c r="G483" s="1310">
        <v>46</v>
      </c>
      <c r="H483" s="1304"/>
      <c r="I483" s="921"/>
      <c r="J483" s="1304">
        <v>50</v>
      </c>
      <c r="K483" s="1049">
        <v>1</v>
      </c>
      <c r="L483" s="1049"/>
      <c r="M483" s="921"/>
      <c r="N483" s="921"/>
      <c r="O483" s="983"/>
      <c r="P483" s="1290"/>
      <c r="Q483" s="1292"/>
      <c r="R483" s="1033">
        <v>52</v>
      </c>
    </row>
    <row r="484" spans="1:18">
      <c r="A484" s="1033">
        <v>52</v>
      </c>
      <c r="B484" s="17" t="s">
        <v>5211</v>
      </c>
      <c r="C484" s="983"/>
      <c r="D484" s="17" t="s">
        <v>4757</v>
      </c>
      <c r="E484" s="983"/>
      <c r="F484" s="1298">
        <v>34.5</v>
      </c>
      <c r="G484" s="1310">
        <v>12.5</v>
      </c>
      <c r="H484" s="1304"/>
      <c r="I484" s="921"/>
      <c r="J484" s="1304">
        <v>10</v>
      </c>
      <c r="K484" s="1049">
        <v>3</v>
      </c>
      <c r="L484" s="1049"/>
      <c r="M484" s="17" t="s">
        <v>4760</v>
      </c>
      <c r="N484" s="921"/>
      <c r="O484" s="983"/>
      <c r="P484" s="1290">
        <v>1</v>
      </c>
      <c r="Q484" s="1292"/>
      <c r="R484" s="1033">
        <v>53</v>
      </c>
    </row>
    <row r="485" spans="1:18">
      <c r="A485" s="1033">
        <v>53</v>
      </c>
      <c r="B485" s="17" t="s">
        <v>5211</v>
      </c>
      <c r="C485" s="983"/>
      <c r="D485" s="17" t="s">
        <v>4757</v>
      </c>
      <c r="E485" s="983"/>
      <c r="F485" s="1298">
        <v>36.200000000000003</v>
      </c>
      <c r="G485" s="1310">
        <v>34.5</v>
      </c>
      <c r="H485" s="1304"/>
      <c r="I485" s="921"/>
      <c r="J485" s="1304">
        <v>9</v>
      </c>
      <c r="K485" s="1049">
        <v>1</v>
      </c>
      <c r="L485" s="1049"/>
      <c r="M485" s="17" t="s">
        <v>4759</v>
      </c>
      <c r="N485" s="921"/>
      <c r="O485" s="983"/>
      <c r="P485" s="1290">
        <v>5</v>
      </c>
      <c r="Q485" s="1292"/>
      <c r="R485" s="1033">
        <v>54</v>
      </c>
    </row>
    <row r="486" spans="1:18">
      <c r="A486" s="1033">
        <v>54</v>
      </c>
      <c r="B486" s="17" t="s">
        <v>5211</v>
      </c>
      <c r="C486" s="983"/>
      <c r="D486" s="17" t="s">
        <v>4758</v>
      </c>
      <c r="E486" s="983"/>
      <c r="F486" s="1298">
        <v>115</v>
      </c>
      <c r="G486" s="1310">
        <v>34.5</v>
      </c>
      <c r="H486" s="1304"/>
      <c r="I486" s="921"/>
      <c r="J486" s="1304">
        <v>56</v>
      </c>
      <c r="K486" s="1049">
        <v>1</v>
      </c>
      <c r="L486" s="1049"/>
      <c r="M486" s="921"/>
      <c r="N486" s="921"/>
      <c r="O486" s="983"/>
      <c r="P486" s="1290"/>
      <c r="Q486" s="1292"/>
      <c r="R486" s="1033">
        <v>55</v>
      </c>
    </row>
    <row r="487" spans="1:18">
      <c r="A487" s="1033">
        <v>55</v>
      </c>
      <c r="B487" s="17" t="s">
        <v>5212</v>
      </c>
      <c r="C487" s="983"/>
      <c r="D487" s="17" t="s">
        <v>4757</v>
      </c>
      <c r="E487" s="983"/>
      <c r="F487" s="1298">
        <v>46</v>
      </c>
      <c r="G487" s="1310">
        <v>4.8</v>
      </c>
      <c r="H487" s="1304"/>
      <c r="I487" s="921"/>
      <c r="J487" s="1304">
        <v>9</v>
      </c>
      <c r="K487" s="1049">
        <v>3</v>
      </c>
      <c r="L487" s="1049"/>
      <c r="M487" s="17" t="s">
        <v>4759</v>
      </c>
      <c r="N487" s="921"/>
      <c r="O487" s="983"/>
      <c r="P487" s="1290">
        <v>2</v>
      </c>
      <c r="Q487" s="1292"/>
      <c r="R487" s="1033">
        <v>56</v>
      </c>
    </row>
    <row r="488" spans="1:18">
      <c r="A488" s="1033">
        <v>56</v>
      </c>
      <c r="B488" s="17" t="s">
        <v>5213</v>
      </c>
      <c r="C488" s="983"/>
      <c r="D488" s="17" t="s">
        <v>4757</v>
      </c>
      <c r="E488" s="983"/>
      <c r="F488" s="1298">
        <v>34.5</v>
      </c>
      <c r="G488" s="1310">
        <v>12.5</v>
      </c>
      <c r="H488" s="1304"/>
      <c r="I488" s="921"/>
      <c r="J488" s="1304">
        <v>23</v>
      </c>
      <c r="K488" s="1049">
        <v>1</v>
      </c>
      <c r="L488" s="1049"/>
      <c r="M488" s="17" t="s">
        <v>4759</v>
      </c>
      <c r="N488" s="921"/>
      <c r="O488" s="983"/>
      <c r="P488" s="1290">
        <v>1</v>
      </c>
      <c r="Q488" s="1292"/>
      <c r="R488" s="1033">
        <v>57</v>
      </c>
    </row>
    <row r="489" spans="1:18">
      <c r="A489" s="1033">
        <v>57</v>
      </c>
      <c r="B489" s="17" t="s">
        <v>5214</v>
      </c>
      <c r="C489" s="983"/>
      <c r="D489" s="17" t="s">
        <v>4758</v>
      </c>
      <c r="E489" s="983"/>
      <c r="F489" s="1298">
        <v>230</v>
      </c>
      <c r="G489" s="1310">
        <v>34.5</v>
      </c>
      <c r="H489" s="1304"/>
      <c r="I489" s="921"/>
      <c r="J489" s="1304">
        <v>300</v>
      </c>
      <c r="K489" s="1049">
        <v>1</v>
      </c>
      <c r="L489" s="1049"/>
      <c r="M489" s="17" t="s">
        <v>4760</v>
      </c>
      <c r="N489" s="921"/>
      <c r="O489" s="983"/>
      <c r="P489" s="1290">
        <v>1</v>
      </c>
      <c r="Q489" s="1292"/>
      <c r="R489" s="1033">
        <v>58</v>
      </c>
    </row>
    <row r="490" spans="1:18" ht="15.75" thickBot="1">
      <c r="A490" s="1033">
        <v>58</v>
      </c>
      <c r="B490" s="112" t="s">
        <v>5215</v>
      </c>
      <c r="C490" s="1000"/>
      <c r="D490" s="112" t="s">
        <v>4757</v>
      </c>
      <c r="E490" s="1000"/>
      <c r="F490" s="1299">
        <v>115</v>
      </c>
      <c r="G490" s="1311">
        <v>4.8</v>
      </c>
      <c r="H490" s="1305"/>
      <c r="I490" s="921"/>
      <c r="J490" s="1305">
        <v>10</v>
      </c>
      <c r="K490" s="1084">
        <v>1</v>
      </c>
      <c r="L490" s="1084">
        <v>3</v>
      </c>
      <c r="M490" s="973"/>
      <c r="N490" s="973"/>
      <c r="O490" s="1000"/>
      <c r="P490" s="1291"/>
      <c r="Q490" s="1293"/>
      <c r="R490" s="1051">
        <v>59</v>
      </c>
    </row>
    <row r="491" spans="1:18">
      <c r="A491" s="2840"/>
      <c r="B491" s="2840"/>
      <c r="C491" s="2840"/>
      <c r="D491" s="2840"/>
      <c r="E491" s="2840"/>
      <c r="F491" s="2840"/>
      <c r="G491" s="2840"/>
      <c r="H491" s="2840"/>
      <c r="I491" s="2840"/>
      <c r="J491" s="2840"/>
      <c r="K491" s="2840"/>
      <c r="L491" s="2840"/>
      <c r="M491" s="2840"/>
      <c r="N491" s="2840"/>
      <c r="O491" s="2840"/>
      <c r="P491" s="2840"/>
      <c r="Q491" s="2840"/>
      <c r="R491" s="2840"/>
    </row>
    <row r="492" spans="1:18">
      <c r="A492" s="69" t="s">
        <v>5226</v>
      </c>
      <c r="B492" s="922"/>
      <c r="C492" s="922"/>
      <c r="D492" s="922"/>
      <c r="E492" s="922"/>
      <c r="F492" s="922"/>
      <c r="G492" s="922"/>
      <c r="H492" s="922"/>
      <c r="I492" s="921"/>
      <c r="J492" s="69" t="s">
        <v>5227</v>
      </c>
      <c r="K492" s="922"/>
      <c r="L492" s="922"/>
      <c r="M492" s="922"/>
      <c r="N492" s="922"/>
      <c r="O492" s="922"/>
      <c r="P492" s="922"/>
      <c r="Q492" s="922"/>
      <c r="R492" s="922"/>
    </row>
    <row r="495" spans="1:18" ht="16.5" thickBot="1">
      <c r="A495" s="989" t="str">
        <f>'Data Sheet'!$C$25</f>
        <v xml:space="preserve">New York State Electric &amp; Gas Corporation </v>
      </c>
      <c r="B495" s="973"/>
      <c r="C495" s="973"/>
      <c r="D495" s="973"/>
      <c r="E495" s="973"/>
      <c r="F495" s="1052" t="str">
        <f>'Data Sheet'!$C$40</f>
        <v xml:space="preserve"> </v>
      </c>
      <c r="G495" s="973" t="str">
        <f>'Data Sheet'!$C$38</f>
        <v>12/31/2017</v>
      </c>
      <c r="H495" s="1035"/>
      <c r="I495" s="921"/>
      <c r="J495" s="989" t="str">
        <f>'Data Sheet'!$C$25</f>
        <v xml:space="preserve">New York State Electric &amp; Gas Corporation </v>
      </c>
      <c r="K495" s="973"/>
      <c r="L495" s="973"/>
      <c r="M495" s="973"/>
      <c r="N495" s="973"/>
      <c r="O495" s="973"/>
      <c r="P495" s="1052" t="str">
        <f>'Data Sheet'!$C$40</f>
        <v xml:space="preserve"> </v>
      </c>
      <c r="Q495" s="973" t="str">
        <f>'Data Sheet'!$C$38</f>
        <v>12/31/2017</v>
      </c>
      <c r="R495" s="973"/>
    </row>
    <row r="496" spans="1:18" ht="16.5" thickBot="1">
      <c r="A496" s="645" t="s">
        <v>3415</v>
      </c>
      <c r="B496" s="580"/>
      <c r="C496" s="580"/>
      <c r="D496" s="1035"/>
      <c r="E496" s="1035"/>
      <c r="F496" s="1037"/>
      <c r="G496" s="1037"/>
      <c r="H496" s="1045"/>
      <c r="I496" s="921"/>
      <c r="J496" s="645" t="s">
        <v>3415</v>
      </c>
      <c r="K496" s="580"/>
      <c r="L496" s="580"/>
      <c r="M496" s="1035"/>
      <c r="N496" s="1035"/>
      <c r="O496" s="1035"/>
      <c r="P496" s="1037"/>
      <c r="Q496" s="1037"/>
      <c r="R496" s="1045"/>
    </row>
    <row r="497" spans="1:18">
      <c r="A497" s="1029"/>
      <c r="B497" s="921"/>
      <c r="C497" s="983"/>
      <c r="D497" s="966"/>
      <c r="E497" s="934"/>
      <c r="F497" s="922"/>
      <c r="G497" s="922"/>
      <c r="H497" s="1014"/>
      <c r="I497" s="921"/>
      <c r="J497" s="1029"/>
      <c r="K497" s="983"/>
      <c r="L497" s="983"/>
      <c r="M497" s="922" t="s">
        <v>3201</v>
      </c>
      <c r="N497" s="922"/>
      <c r="O497" s="922"/>
      <c r="P497" s="922"/>
      <c r="Q497" s="981"/>
      <c r="R497" s="1038"/>
    </row>
    <row r="498" spans="1:18" ht="15.75" thickBot="1">
      <c r="A498" s="1041"/>
      <c r="B498" s="966"/>
      <c r="C498" s="934"/>
      <c r="D498" s="966"/>
      <c r="E498" s="934"/>
      <c r="F498" s="1035" t="s">
        <v>3202</v>
      </c>
      <c r="G498" s="1035"/>
      <c r="H498" s="1045"/>
      <c r="I498" s="921"/>
      <c r="J498" s="1041" t="s">
        <v>3203</v>
      </c>
      <c r="K498" s="934" t="s">
        <v>3204</v>
      </c>
      <c r="L498" s="934" t="s">
        <v>3204</v>
      </c>
      <c r="M498" s="1035" t="s">
        <v>3205</v>
      </c>
      <c r="N498" s="1035"/>
      <c r="O498" s="1035"/>
      <c r="P498" s="1035"/>
      <c r="Q498" s="1045"/>
      <c r="R498" s="934"/>
    </row>
    <row r="499" spans="1:18">
      <c r="A499" s="1041"/>
      <c r="B499" s="966"/>
      <c r="C499" s="934"/>
      <c r="D499" s="966"/>
      <c r="E499" s="934"/>
      <c r="F499" s="934"/>
      <c r="G499" s="981"/>
      <c r="H499" s="934"/>
      <c r="I499" s="921"/>
      <c r="J499" s="1041" t="s">
        <v>3206</v>
      </c>
      <c r="K499" s="934" t="s">
        <v>3207</v>
      </c>
      <c r="L499" s="934" t="s">
        <v>3208</v>
      </c>
      <c r="M499" s="966"/>
      <c r="N499" s="966"/>
      <c r="O499" s="934"/>
      <c r="P499" s="934"/>
      <c r="Q499" s="981"/>
      <c r="R499" s="934"/>
    </row>
    <row r="500" spans="1:18">
      <c r="A500" s="1041" t="s">
        <v>1728</v>
      </c>
      <c r="B500" s="922" t="s">
        <v>3209</v>
      </c>
      <c r="C500" s="981"/>
      <c r="D500" s="922" t="s">
        <v>3210</v>
      </c>
      <c r="E500" s="981"/>
      <c r="F500" s="934"/>
      <c r="G500" s="981"/>
      <c r="H500" s="934"/>
      <c r="I500" s="921"/>
      <c r="J500" s="1041" t="s">
        <v>3211</v>
      </c>
      <c r="K500" s="934" t="s">
        <v>3212</v>
      </c>
      <c r="L500" s="934" t="s">
        <v>3207</v>
      </c>
      <c r="M500" s="922"/>
      <c r="N500" s="922"/>
      <c r="O500" s="981"/>
      <c r="P500" s="934" t="s">
        <v>1786</v>
      </c>
      <c r="Q500" s="981" t="s">
        <v>3213</v>
      </c>
      <c r="R500" s="934" t="s">
        <v>1728</v>
      </c>
    </row>
    <row r="501" spans="1:18">
      <c r="A501" s="1041" t="s">
        <v>1731</v>
      </c>
      <c r="B501" s="921"/>
      <c r="C501" s="983"/>
      <c r="D501" s="966"/>
      <c r="E501" s="934"/>
      <c r="F501" s="934" t="s">
        <v>1837</v>
      </c>
      <c r="G501" s="981" t="s">
        <v>3214</v>
      </c>
      <c r="H501" s="934" t="s">
        <v>3215</v>
      </c>
      <c r="I501" s="921"/>
      <c r="J501" s="1041" t="s">
        <v>3216</v>
      </c>
      <c r="K501" s="934" t="s">
        <v>4</v>
      </c>
      <c r="L501" s="934" t="s">
        <v>3212</v>
      </c>
      <c r="M501" s="922" t="s">
        <v>3217</v>
      </c>
      <c r="N501" s="922"/>
      <c r="O501" s="981"/>
      <c r="P501" s="934" t="s">
        <v>3218</v>
      </c>
      <c r="Q501" s="981" t="s">
        <v>3219</v>
      </c>
      <c r="R501" s="934" t="s">
        <v>1731</v>
      </c>
    </row>
    <row r="502" spans="1:18">
      <c r="A502" s="1033"/>
      <c r="B502" s="921"/>
      <c r="C502" s="934"/>
      <c r="D502" s="921"/>
      <c r="E502" s="934"/>
      <c r="F502" s="934"/>
      <c r="G502" s="981"/>
      <c r="H502" s="983"/>
      <c r="I502" s="921"/>
      <c r="J502" s="1033"/>
      <c r="K502" s="983"/>
      <c r="L502" s="934"/>
      <c r="M502" s="921"/>
      <c r="N502" s="921"/>
      <c r="O502" s="934"/>
      <c r="P502" s="934"/>
      <c r="Q502" s="934"/>
      <c r="R502" s="983"/>
    </row>
    <row r="503" spans="1:18" ht="15.75" thickBot="1">
      <c r="A503" s="1051"/>
      <c r="B503" s="1035" t="s">
        <v>3021</v>
      </c>
      <c r="C503" s="1045"/>
      <c r="D503" s="1035" t="s">
        <v>3022</v>
      </c>
      <c r="E503" s="1045"/>
      <c r="F503" s="1044" t="s">
        <v>3023</v>
      </c>
      <c r="G503" s="1045" t="s">
        <v>3024</v>
      </c>
      <c r="H503" s="1045" t="s">
        <v>2346</v>
      </c>
      <c r="I503" s="921"/>
      <c r="J503" s="1043" t="s">
        <v>2347</v>
      </c>
      <c r="K503" s="1043" t="s">
        <v>2348</v>
      </c>
      <c r="L503" s="1043" t="s">
        <v>2349</v>
      </c>
      <c r="M503" s="1035" t="s">
        <v>2350</v>
      </c>
      <c r="N503" s="1035"/>
      <c r="O503" s="1045"/>
      <c r="P503" s="1044" t="s">
        <v>2351</v>
      </c>
      <c r="Q503" s="1044" t="s">
        <v>2352</v>
      </c>
      <c r="R503" s="1044"/>
    </row>
    <row r="504" spans="1:18">
      <c r="A504" s="1033">
        <v>1</v>
      </c>
      <c r="B504" s="17" t="s">
        <v>5215</v>
      </c>
      <c r="C504" s="983"/>
      <c r="D504" s="17" t="s">
        <v>4757</v>
      </c>
      <c r="E504" s="981"/>
      <c r="F504" s="2991">
        <v>115</v>
      </c>
      <c r="G504" s="2992">
        <v>12.5</v>
      </c>
      <c r="H504" s="1304"/>
      <c r="I504" s="921"/>
      <c r="J504" s="1304">
        <v>23</v>
      </c>
      <c r="K504" s="1049">
        <v>1</v>
      </c>
      <c r="L504" s="1049"/>
      <c r="M504" s="921"/>
      <c r="N504" s="921"/>
      <c r="O504" s="981"/>
      <c r="P504" s="1290"/>
      <c r="Q504" s="1292"/>
      <c r="R504" s="1033">
        <v>1</v>
      </c>
    </row>
    <row r="505" spans="1:18">
      <c r="A505" s="1033">
        <v>2</v>
      </c>
      <c r="B505" s="17" t="s">
        <v>5216</v>
      </c>
      <c r="C505" s="983"/>
      <c r="D505" s="17" t="s">
        <v>4758</v>
      </c>
      <c r="E505" s="934"/>
      <c r="F505" s="2991">
        <v>115</v>
      </c>
      <c r="G505" s="2992">
        <v>34.5</v>
      </c>
      <c r="H505" s="1304"/>
      <c r="I505" s="921"/>
      <c r="J505" s="1304">
        <v>56</v>
      </c>
      <c r="K505" s="1049">
        <v>1</v>
      </c>
      <c r="L505" s="1049"/>
      <c r="M505" s="921"/>
      <c r="N505" s="921"/>
      <c r="O505" s="934"/>
      <c r="P505" s="1290"/>
      <c r="Q505" s="1292"/>
      <c r="R505" s="1033">
        <v>2</v>
      </c>
    </row>
    <row r="506" spans="1:18">
      <c r="A506" s="1033">
        <v>3</v>
      </c>
      <c r="B506" s="17" t="s">
        <v>5216</v>
      </c>
      <c r="C506" s="983"/>
      <c r="D506" s="17" t="s">
        <v>4757</v>
      </c>
      <c r="E506" s="934"/>
      <c r="F506" s="2991">
        <v>115</v>
      </c>
      <c r="G506" s="2992">
        <v>34.5</v>
      </c>
      <c r="H506" s="1304"/>
      <c r="I506" s="921"/>
      <c r="J506" s="1304"/>
      <c r="K506" s="1049"/>
      <c r="L506" s="1049"/>
      <c r="M506" s="921"/>
      <c r="N506" s="921"/>
      <c r="O506" s="934"/>
      <c r="P506" s="1290"/>
      <c r="Q506" s="1292"/>
      <c r="R506" s="1033">
        <v>3</v>
      </c>
    </row>
    <row r="507" spans="1:18">
      <c r="A507" s="1033">
        <v>4</v>
      </c>
      <c r="B507" s="17" t="s">
        <v>5217</v>
      </c>
      <c r="C507" s="983"/>
      <c r="D507" s="17" t="s">
        <v>4757</v>
      </c>
      <c r="E507" s="934"/>
      <c r="F507" s="2991">
        <v>34.5</v>
      </c>
      <c r="G507" s="2992">
        <v>12.5</v>
      </c>
      <c r="H507" s="1304"/>
      <c r="I507" s="921"/>
      <c r="J507" s="1304">
        <v>7</v>
      </c>
      <c r="K507" s="1049">
        <v>1</v>
      </c>
      <c r="L507" s="1049"/>
      <c r="M507" s="921"/>
      <c r="N507" s="921"/>
      <c r="O507" s="934"/>
      <c r="P507" s="1290"/>
      <c r="Q507" s="1292"/>
      <c r="R507" s="1033">
        <v>4</v>
      </c>
    </row>
    <row r="508" spans="1:18">
      <c r="A508" s="1033">
        <v>5</v>
      </c>
      <c r="B508" s="17" t="s">
        <v>5218</v>
      </c>
      <c r="C508" s="983"/>
      <c r="D508" s="17" t="s">
        <v>4757</v>
      </c>
      <c r="E508" s="934"/>
      <c r="F508" s="2991">
        <v>34.5</v>
      </c>
      <c r="G508" s="2992">
        <v>4.8</v>
      </c>
      <c r="H508" s="1304"/>
      <c r="I508" s="921"/>
      <c r="J508" s="1304">
        <v>5</v>
      </c>
      <c r="K508" s="1049">
        <v>3</v>
      </c>
      <c r="L508" s="1049"/>
      <c r="M508" s="17" t="s">
        <v>4759</v>
      </c>
      <c r="N508" s="921"/>
      <c r="O508" s="934"/>
      <c r="P508" s="1290"/>
      <c r="Q508" s="1292"/>
      <c r="R508" s="1033">
        <v>5</v>
      </c>
    </row>
    <row r="509" spans="1:18">
      <c r="A509" s="1047">
        <v>6</v>
      </c>
      <c r="B509" s="17" t="s">
        <v>5219</v>
      </c>
      <c r="C509" s="983"/>
      <c r="D509" s="17" t="s">
        <v>4757</v>
      </c>
      <c r="E509" s="983"/>
      <c r="F509" s="1298">
        <v>34.5</v>
      </c>
      <c r="G509" s="1310">
        <v>4.8</v>
      </c>
      <c r="H509" s="1304"/>
      <c r="I509" s="921"/>
      <c r="J509" s="1312">
        <v>5</v>
      </c>
      <c r="K509" s="1049">
        <v>3</v>
      </c>
      <c r="L509" s="1049"/>
      <c r="M509" s="17"/>
      <c r="N509" s="921"/>
      <c r="O509" s="983"/>
      <c r="P509" s="1290">
        <v>1</v>
      </c>
      <c r="Q509" s="1292"/>
      <c r="R509" s="1047">
        <v>6</v>
      </c>
    </row>
    <row r="510" spans="1:18">
      <c r="A510" s="1047">
        <v>7</v>
      </c>
      <c r="B510" s="17" t="s">
        <v>5220</v>
      </c>
      <c r="C510" s="983"/>
      <c r="D510" s="17" t="s">
        <v>4757</v>
      </c>
      <c r="E510" s="983"/>
      <c r="F510" s="1298">
        <v>34.5</v>
      </c>
      <c r="G510" s="1310">
        <v>4.8</v>
      </c>
      <c r="H510" s="1304"/>
      <c r="I510" s="921"/>
      <c r="J510" s="1312">
        <v>5</v>
      </c>
      <c r="K510" s="1049">
        <v>3</v>
      </c>
      <c r="L510" s="1049">
        <v>1</v>
      </c>
      <c r="M510" s="921"/>
      <c r="N510" s="921"/>
      <c r="O510" s="983"/>
      <c r="P510" s="1290"/>
      <c r="Q510" s="1292"/>
      <c r="R510" s="1047">
        <v>7</v>
      </c>
    </row>
    <row r="511" spans="1:18">
      <c r="A511" s="1047">
        <v>8</v>
      </c>
      <c r="B511" s="17" t="s">
        <v>5221</v>
      </c>
      <c r="C511" s="983"/>
      <c r="D511" s="17" t="s">
        <v>4758</v>
      </c>
      <c r="E511" s="983"/>
      <c r="F511" s="1298">
        <v>115</v>
      </c>
      <c r="G511" s="1310">
        <v>12.5</v>
      </c>
      <c r="H511" s="1304"/>
      <c r="I511" s="921"/>
      <c r="J511" s="1312">
        <v>38</v>
      </c>
      <c r="K511" s="1049">
        <v>1</v>
      </c>
      <c r="L511" s="1049"/>
      <c r="M511" s="17" t="s">
        <v>4759</v>
      </c>
      <c r="N511" s="921"/>
      <c r="O511" s="983"/>
      <c r="P511" s="1290">
        <v>1</v>
      </c>
      <c r="Q511" s="1292"/>
      <c r="R511" s="1047">
        <v>8</v>
      </c>
    </row>
    <row r="512" spans="1:18">
      <c r="A512" s="1047">
        <v>9</v>
      </c>
      <c r="B512" s="17" t="s">
        <v>5222</v>
      </c>
      <c r="C512" s="983"/>
      <c r="D512" s="17" t="s">
        <v>4757</v>
      </c>
      <c r="E512" s="983"/>
      <c r="F512" s="1298">
        <v>34.5</v>
      </c>
      <c r="G512" s="1310">
        <v>4.8</v>
      </c>
      <c r="H512" s="1304"/>
      <c r="I512" s="921"/>
      <c r="J512" s="1312">
        <v>6</v>
      </c>
      <c r="K512" s="1049">
        <v>3</v>
      </c>
      <c r="L512" s="1049"/>
      <c r="M512" s="921"/>
      <c r="N512" s="921"/>
      <c r="O512" s="983"/>
      <c r="P512" s="1290"/>
      <c r="Q512" s="1292"/>
      <c r="R512" s="1047">
        <v>9</v>
      </c>
    </row>
    <row r="513" spans="1:18">
      <c r="A513" s="1047">
        <v>10</v>
      </c>
      <c r="B513" s="17" t="s">
        <v>5223</v>
      </c>
      <c r="C513" s="983"/>
      <c r="D513" s="17" t="s">
        <v>4757</v>
      </c>
      <c r="E513" s="983"/>
      <c r="F513" s="1298">
        <v>34.5</v>
      </c>
      <c r="G513" s="1310">
        <v>4.8</v>
      </c>
      <c r="H513" s="1304"/>
      <c r="I513" s="921"/>
      <c r="J513" s="1312">
        <v>2</v>
      </c>
      <c r="K513" s="1049">
        <v>3</v>
      </c>
      <c r="L513" s="1049"/>
      <c r="M513" s="17" t="s">
        <v>4759</v>
      </c>
      <c r="N513" s="921"/>
      <c r="O513" s="983"/>
      <c r="P513" s="1290">
        <v>1</v>
      </c>
      <c r="Q513" s="1292"/>
      <c r="R513" s="1047">
        <v>10</v>
      </c>
    </row>
    <row r="514" spans="1:18">
      <c r="A514" s="1047">
        <v>11</v>
      </c>
      <c r="B514" s="17" t="s">
        <v>5224</v>
      </c>
      <c r="C514" s="983"/>
      <c r="D514" s="17" t="s">
        <v>4757</v>
      </c>
      <c r="E514" s="983"/>
      <c r="F514" s="1298">
        <v>34.5</v>
      </c>
      <c r="G514" s="1310">
        <v>4.8</v>
      </c>
      <c r="H514" s="1304"/>
      <c r="I514" s="921"/>
      <c r="J514" s="1312">
        <v>5</v>
      </c>
      <c r="K514" s="1049">
        <v>3</v>
      </c>
      <c r="L514" s="1049"/>
      <c r="M514" s="921"/>
      <c r="N514" s="921"/>
      <c r="O514" s="983"/>
      <c r="P514" s="1290"/>
      <c r="Q514" s="1292"/>
      <c r="R514" s="1047">
        <v>11</v>
      </c>
    </row>
    <row r="515" spans="1:18">
      <c r="A515" s="1047">
        <v>12</v>
      </c>
      <c r="B515" s="17" t="s">
        <v>5225</v>
      </c>
      <c r="C515" s="983"/>
      <c r="D515" s="17" t="s">
        <v>4757</v>
      </c>
      <c r="E515" s="983"/>
      <c r="F515" s="1298">
        <v>46</v>
      </c>
      <c r="G515" s="1310">
        <v>4.8</v>
      </c>
      <c r="H515" s="1304"/>
      <c r="I515" s="921"/>
      <c r="J515" s="1312">
        <v>16</v>
      </c>
      <c r="K515" s="1049">
        <v>4</v>
      </c>
      <c r="L515" s="1049"/>
      <c r="M515" s="17" t="s">
        <v>4759</v>
      </c>
      <c r="N515" s="921"/>
      <c r="O515" s="983"/>
      <c r="P515" s="1290">
        <v>1</v>
      </c>
      <c r="Q515" s="1292"/>
      <c r="R515" s="1047">
        <v>12</v>
      </c>
    </row>
    <row r="516" spans="1:18">
      <c r="A516" s="1047">
        <v>13</v>
      </c>
      <c r="B516" s="17" t="s">
        <v>5234</v>
      </c>
      <c r="C516" s="983"/>
      <c r="D516" s="17" t="s">
        <v>4757</v>
      </c>
      <c r="E516" s="983"/>
      <c r="F516" s="1298">
        <v>46</v>
      </c>
      <c r="G516" s="1310">
        <v>12.5</v>
      </c>
      <c r="H516" s="1304"/>
      <c r="I516" s="921"/>
      <c r="J516" s="1312">
        <v>2</v>
      </c>
      <c r="K516" s="1049">
        <v>3</v>
      </c>
      <c r="L516" s="1049"/>
      <c r="M516" s="17" t="s">
        <v>4759</v>
      </c>
      <c r="N516" s="921"/>
      <c r="O516" s="983"/>
      <c r="P516" s="1290">
        <v>1</v>
      </c>
      <c r="Q516" s="1292"/>
      <c r="R516" s="1047">
        <v>13</v>
      </c>
    </row>
    <row r="517" spans="1:18">
      <c r="A517" s="1047">
        <v>14</v>
      </c>
      <c r="B517" s="17" t="s">
        <v>5235</v>
      </c>
      <c r="C517" s="983"/>
      <c r="D517" s="17" t="s">
        <v>4758</v>
      </c>
      <c r="E517" s="983"/>
      <c r="F517" s="1298">
        <v>115</v>
      </c>
      <c r="G517" s="1310">
        <v>46</v>
      </c>
      <c r="H517" s="1304"/>
      <c r="I517" s="921"/>
      <c r="J517" s="1312">
        <v>25</v>
      </c>
      <c r="K517" s="1049">
        <v>3</v>
      </c>
      <c r="L517" s="1049"/>
      <c r="M517" s="921"/>
      <c r="N517" s="921"/>
      <c r="O517" s="983"/>
      <c r="P517" s="1290"/>
      <c r="Q517" s="1292"/>
      <c r="R517" s="1047">
        <v>14</v>
      </c>
    </row>
    <row r="518" spans="1:18">
      <c r="A518" s="1047">
        <v>15</v>
      </c>
      <c r="B518" s="17" t="s">
        <v>5236</v>
      </c>
      <c r="C518" s="983"/>
      <c r="D518" s="17" t="s">
        <v>4757</v>
      </c>
      <c r="E518" s="983"/>
      <c r="F518" s="1298">
        <v>34.5</v>
      </c>
      <c r="G518" s="1310">
        <v>4.8</v>
      </c>
      <c r="H518" s="1304"/>
      <c r="I518" s="921"/>
      <c r="J518" s="1312">
        <v>2</v>
      </c>
      <c r="K518" s="1049">
        <v>3</v>
      </c>
      <c r="L518" s="1049"/>
      <c r="M518" s="921"/>
      <c r="N518" s="921"/>
      <c r="O518" s="983"/>
      <c r="P518" s="1290"/>
      <c r="Q518" s="1292"/>
      <c r="R518" s="1047">
        <v>15</v>
      </c>
    </row>
    <row r="519" spans="1:18">
      <c r="A519" s="1047">
        <v>16</v>
      </c>
      <c r="B519" s="17" t="s">
        <v>5237</v>
      </c>
      <c r="C519" s="983"/>
      <c r="D519" s="17" t="s">
        <v>4758</v>
      </c>
      <c r="E519" s="983"/>
      <c r="F519" s="1298">
        <v>46</v>
      </c>
      <c r="G519" s="1310">
        <v>2.4</v>
      </c>
      <c r="H519" s="1304"/>
      <c r="I519" s="921"/>
      <c r="J519" s="1312">
        <v>9</v>
      </c>
      <c r="K519" s="1049">
        <v>6</v>
      </c>
      <c r="L519" s="1049"/>
      <c r="M519" s="17" t="s">
        <v>4976</v>
      </c>
      <c r="N519" s="921"/>
      <c r="O519" s="983"/>
      <c r="P519" s="1290"/>
      <c r="Q519" s="1292"/>
      <c r="R519" s="1047">
        <v>16</v>
      </c>
    </row>
    <row r="520" spans="1:18">
      <c r="A520" s="1033">
        <v>17</v>
      </c>
      <c r="B520" s="17" t="s">
        <v>5238</v>
      </c>
      <c r="C520" s="983"/>
      <c r="D520" s="17" t="s">
        <v>4757</v>
      </c>
      <c r="E520" s="983"/>
      <c r="F520" s="1298">
        <v>115</v>
      </c>
      <c r="G520" s="1310">
        <v>34.5</v>
      </c>
      <c r="H520" s="1304"/>
      <c r="I520" s="921"/>
      <c r="J520" s="1304">
        <v>38</v>
      </c>
      <c r="K520" s="1049">
        <v>1</v>
      </c>
      <c r="L520" s="1049"/>
      <c r="M520" s="17" t="s">
        <v>4760</v>
      </c>
      <c r="N520" s="921"/>
      <c r="O520" s="983"/>
      <c r="P520" s="1290">
        <v>1</v>
      </c>
      <c r="Q520" s="1292"/>
      <c r="R520" s="1033">
        <v>17</v>
      </c>
    </row>
    <row r="521" spans="1:18">
      <c r="A521" s="1033">
        <v>18</v>
      </c>
      <c r="B521" s="17" t="s">
        <v>5238</v>
      </c>
      <c r="C521" s="983"/>
      <c r="D521" s="17" t="s">
        <v>4758</v>
      </c>
      <c r="E521" s="983"/>
      <c r="F521" s="1298">
        <v>115</v>
      </c>
      <c r="G521" s="1310">
        <v>46</v>
      </c>
      <c r="H521" s="1304"/>
      <c r="I521" s="921"/>
      <c r="J521" s="1304">
        <v>56</v>
      </c>
      <c r="K521" s="1049">
        <v>1</v>
      </c>
      <c r="L521" s="1049"/>
      <c r="M521" s="921"/>
      <c r="N521" s="921"/>
      <c r="O521" s="983"/>
      <c r="P521" s="1290"/>
      <c r="Q521" s="1292"/>
      <c r="R521" s="1033">
        <v>18</v>
      </c>
    </row>
    <row r="522" spans="1:18">
      <c r="A522" s="1033">
        <v>19</v>
      </c>
      <c r="B522" s="17" t="s">
        <v>5239</v>
      </c>
      <c r="C522" s="983"/>
      <c r="D522" s="17" t="s">
        <v>4757</v>
      </c>
      <c r="E522" s="983"/>
      <c r="F522" s="1298">
        <v>34.5</v>
      </c>
      <c r="G522" s="1310">
        <v>4.8</v>
      </c>
      <c r="H522" s="1304"/>
      <c r="I522" s="921"/>
      <c r="J522" s="1304">
        <v>3</v>
      </c>
      <c r="K522" s="1049">
        <v>3</v>
      </c>
      <c r="L522" s="1049"/>
      <c r="M522" s="921"/>
      <c r="N522" s="921"/>
      <c r="O522" s="983"/>
      <c r="P522" s="1290"/>
      <c r="Q522" s="1292"/>
      <c r="R522" s="1033">
        <v>19</v>
      </c>
    </row>
    <row r="523" spans="1:18">
      <c r="A523" s="1033">
        <v>20</v>
      </c>
      <c r="B523" s="17" t="s">
        <v>5240</v>
      </c>
      <c r="C523" s="983"/>
      <c r="D523" s="17" t="s">
        <v>4757</v>
      </c>
      <c r="E523" s="983"/>
      <c r="F523" s="1298">
        <v>34.5</v>
      </c>
      <c r="G523" s="1310">
        <v>12.5</v>
      </c>
      <c r="H523" s="1304"/>
      <c r="I523" s="921"/>
      <c r="J523" s="1304">
        <v>37</v>
      </c>
      <c r="K523" s="1049">
        <v>2</v>
      </c>
      <c r="L523" s="1049"/>
      <c r="M523" s="17" t="s">
        <v>4759</v>
      </c>
      <c r="N523" s="921"/>
      <c r="O523" s="983"/>
      <c r="P523" s="1290">
        <v>1</v>
      </c>
      <c r="Q523" s="1292"/>
      <c r="R523" s="1033">
        <v>20</v>
      </c>
    </row>
    <row r="524" spans="1:18">
      <c r="A524" s="1033">
        <v>21</v>
      </c>
      <c r="B524" s="17" t="s">
        <v>5241</v>
      </c>
      <c r="C524" s="983"/>
      <c r="D524" s="17" t="s">
        <v>4757</v>
      </c>
      <c r="E524" s="983"/>
      <c r="F524" s="1298">
        <v>34.5</v>
      </c>
      <c r="G524" s="1310">
        <v>4.8</v>
      </c>
      <c r="H524" s="1304"/>
      <c r="I524" s="921"/>
      <c r="J524" s="1304">
        <v>5</v>
      </c>
      <c r="K524" s="1049">
        <v>3</v>
      </c>
      <c r="L524" s="1049"/>
      <c r="M524" s="17" t="s">
        <v>4759</v>
      </c>
      <c r="N524" s="921"/>
      <c r="O524" s="983"/>
      <c r="P524" s="1290">
        <v>2</v>
      </c>
      <c r="Q524" s="1292"/>
      <c r="R524" s="1033">
        <v>21</v>
      </c>
    </row>
    <row r="525" spans="1:18">
      <c r="A525" s="1033">
        <v>22</v>
      </c>
      <c r="B525" s="17" t="s">
        <v>5241</v>
      </c>
      <c r="C525" s="983"/>
      <c r="D525" s="17" t="s">
        <v>4757</v>
      </c>
      <c r="E525" s="983"/>
      <c r="F525" s="1298">
        <v>34.5</v>
      </c>
      <c r="G525" s="1310">
        <v>12.5</v>
      </c>
      <c r="H525" s="1304"/>
      <c r="I525" s="921"/>
      <c r="J525" s="1304">
        <v>11</v>
      </c>
      <c r="K525" s="1049">
        <v>1</v>
      </c>
      <c r="L525" s="1049"/>
      <c r="M525" s="921"/>
      <c r="N525" s="921"/>
      <c r="O525" s="983"/>
      <c r="P525" s="1290"/>
      <c r="Q525" s="1292"/>
      <c r="R525" s="1033">
        <v>22</v>
      </c>
    </row>
    <row r="526" spans="1:18">
      <c r="A526" s="1033">
        <v>23</v>
      </c>
      <c r="B526" s="17" t="s">
        <v>5242</v>
      </c>
      <c r="C526" s="983"/>
      <c r="D526" s="17" t="s">
        <v>4757</v>
      </c>
      <c r="E526" s="983"/>
      <c r="F526" s="1298">
        <v>34.5</v>
      </c>
      <c r="G526" s="1310">
        <v>8.32</v>
      </c>
      <c r="H526" s="1304"/>
      <c r="I526" s="921"/>
      <c r="J526" s="1304">
        <v>3</v>
      </c>
      <c r="K526" s="1049">
        <v>3</v>
      </c>
      <c r="L526" s="1049"/>
      <c r="M526" s="17" t="s">
        <v>4759</v>
      </c>
      <c r="N526" s="921"/>
      <c r="O526" s="983"/>
      <c r="P526" s="1290">
        <v>1</v>
      </c>
      <c r="Q526" s="1292"/>
      <c r="R526" s="1033">
        <v>23</v>
      </c>
    </row>
    <row r="527" spans="1:18">
      <c r="A527" s="1033">
        <v>24</v>
      </c>
      <c r="B527" s="17" t="s">
        <v>5242</v>
      </c>
      <c r="C527" s="983"/>
      <c r="D527" s="17" t="s">
        <v>4758</v>
      </c>
      <c r="E527" s="983"/>
      <c r="F527" s="1298">
        <v>115</v>
      </c>
      <c r="G527" s="1310">
        <v>34.5</v>
      </c>
      <c r="H527" s="1304"/>
      <c r="I527" s="921"/>
      <c r="J527" s="1304">
        <v>21</v>
      </c>
      <c r="K527" s="1049">
        <v>2</v>
      </c>
      <c r="L527" s="1049"/>
      <c r="M527" s="921"/>
      <c r="N527" s="921"/>
      <c r="O527" s="983"/>
      <c r="P527" s="1290"/>
      <c r="Q527" s="1292"/>
      <c r="R527" s="1033">
        <v>24</v>
      </c>
    </row>
    <row r="528" spans="1:18">
      <c r="A528" s="1033">
        <v>25</v>
      </c>
      <c r="B528" s="17" t="s">
        <v>5243</v>
      </c>
      <c r="C528" s="983"/>
      <c r="D528" s="17" t="s">
        <v>4758</v>
      </c>
      <c r="E528" s="983"/>
      <c r="F528" s="1298">
        <v>115</v>
      </c>
      <c r="G528" s="1310">
        <v>34.5</v>
      </c>
      <c r="H528" s="1304"/>
      <c r="I528" s="921"/>
      <c r="J528" s="1304">
        <v>56</v>
      </c>
      <c r="K528" s="1049">
        <v>1</v>
      </c>
      <c r="L528" s="1049"/>
      <c r="M528" s="921"/>
      <c r="N528" s="921"/>
      <c r="O528" s="983"/>
      <c r="P528" s="1290"/>
      <c r="Q528" s="1292"/>
      <c r="R528" s="1033">
        <v>25</v>
      </c>
    </row>
    <row r="529" spans="1:18">
      <c r="A529" s="1033">
        <v>26</v>
      </c>
      <c r="B529" s="17" t="s">
        <v>5243</v>
      </c>
      <c r="C529" s="983"/>
      <c r="D529" s="17" t="s">
        <v>4757</v>
      </c>
      <c r="E529" s="983"/>
      <c r="F529" s="1298">
        <v>115</v>
      </c>
      <c r="G529" s="1310">
        <v>34.5</v>
      </c>
      <c r="H529" s="1304"/>
      <c r="I529" s="921"/>
      <c r="J529" s="1304"/>
      <c r="K529" s="1049"/>
      <c r="L529" s="1049"/>
      <c r="M529" s="921"/>
      <c r="N529" s="921"/>
      <c r="O529" s="983"/>
      <c r="P529" s="1290"/>
      <c r="Q529" s="1292"/>
      <c r="R529" s="1033">
        <v>26</v>
      </c>
    </row>
    <row r="530" spans="1:18">
      <c r="A530" s="1033">
        <v>27</v>
      </c>
      <c r="B530" s="17" t="s">
        <v>5244</v>
      </c>
      <c r="C530" s="983"/>
      <c r="D530" s="17" t="s">
        <v>4757</v>
      </c>
      <c r="E530" s="983"/>
      <c r="F530" s="1298">
        <v>46</v>
      </c>
      <c r="G530" s="1310">
        <v>4.8</v>
      </c>
      <c r="H530" s="1304"/>
      <c r="I530" s="921"/>
      <c r="J530" s="1304">
        <v>19</v>
      </c>
      <c r="K530" s="1049">
        <v>6</v>
      </c>
      <c r="L530" s="1049"/>
      <c r="M530" s="17" t="s">
        <v>4759</v>
      </c>
      <c r="N530" s="921"/>
      <c r="O530" s="983"/>
      <c r="P530" s="1290">
        <v>3</v>
      </c>
      <c r="Q530" s="1292"/>
      <c r="R530" s="1033">
        <v>27</v>
      </c>
    </row>
    <row r="531" spans="1:18">
      <c r="A531" s="1033">
        <v>28</v>
      </c>
      <c r="B531" s="17" t="s">
        <v>5244</v>
      </c>
      <c r="C531" s="983"/>
      <c r="D531" s="17" t="s">
        <v>4758</v>
      </c>
      <c r="E531" s="983"/>
      <c r="F531" s="1298">
        <v>115</v>
      </c>
      <c r="G531" s="1310">
        <v>46</v>
      </c>
      <c r="H531" s="1304"/>
      <c r="I531" s="921"/>
      <c r="J531" s="1304">
        <v>56</v>
      </c>
      <c r="K531" s="1049">
        <v>1</v>
      </c>
      <c r="L531" s="1049"/>
      <c r="M531" s="921"/>
      <c r="N531" s="921"/>
      <c r="O531" s="983"/>
      <c r="P531" s="1290"/>
      <c r="Q531" s="1292"/>
      <c r="R531" s="1033">
        <v>28</v>
      </c>
    </row>
    <row r="532" spans="1:18">
      <c r="A532" s="1033">
        <v>29</v>
      </c>
      <c r="B532" s="17" t="s">
        <v>5245</v>
      </c>
      <c r="C532" s="983"/>
      <c r="D532" s="17" t="s">
        <v>4757</v>
      </c>
      <c r="E532" s="983"/>
      <c r="F532" s="1298">
        <v>7.2</v>
      </c>
      <c r="G532" s="1310">
        <v>4.8</v>
      </c>
      <c r="H532" s="1304"/>
      <c r="I532" s="921"/>
      <c r="J532" s="1304">
        <v>6</v>
      </c>
      <c r="K532" s="1049">
        <v>3</v>
      </c>
      <c r="L532" s="1049"/>
      <c r="M532" s="921"/>
      <c r="N532" s="921"/>
      <c r="O532" s="983"/>
      <c r="P532" s="1290"/>
      <c r="Q532" s="1292"/>
      <c r="R532" s="1033">
        <v>29</v>
      </c>
    </row>
    <row r="533" spans="1:18">
      <c r="A533" s="1033">
        <v>30</v>
      </c>
      <c r="B533" s="17" t="s">
        <v>5245</v>
      </c>
      <c r="C533" s="983"/>
      <c r="D533" s="17" t="s">
        <v>4757</v>
      </c>
      <c r="E533" s="983"/>
      <c r="F533" s="1298">
        <v>115</v>
      </c>
      <c r="G533" s="1310">
        <v>4.8</v>
      </c>
      <c r="H533" s="1304"/>
      <c r="I533" s="921"/>
      <c r="J533" s="1304">
        <v>10</v>
      </c>
      <c r="K533" s="1049">
        <v>1</v>
      </c>
      <c r="L533" s="1049"/>
      <c r="M533" s="921"/>
      <c r="N533" s="921"/>
      <c r="O533" s="983"/>
      <c r="P533" s="1290"/>
      <c r="Q533" s="1292"/>
      <c r="R533" s="1033">
        <v>30</v>
      </c>
    </row>
    <row r="534" spans="1:18">
      <c r="A534" s="1033">
        <v>31</v>
      </c>
      <c r="B534" s="17" t="s">
        <v>5246</v>
      </c>
      <c r="C534" s="983"/>
      <c r="D534" s="17" t="s">
        <v>4757</v>
      </c>
      <c r="E534" s="983"/>
      <c r="F534" s="1298">
        <v>34.5</v>
      </c>
      <c r="G534" s="1310">
        <v>4.8</v>
      </c>
      <c r="H534" s="1304"/>
      <c r="I534" s="921"/>
      <c r="J534" s="1304">
        <v>11</v>
      </c>
      <c r="K534" s="1049">
        <v>1</v>
      </c>
      <c r="L534" s="1049"/>
      <c r="M534" s="17" t="s">
        <v>4761</v>
      </c>
      <c r="N534" s="921"/>
      <c r="O534" s="983"/>
      <c r="P534" s="1290">
        <v>2</v>
      </c>
      <c r="Q534" s="1292"/>
      <c r="R534" s="1033">
        <v>31</v>
      </c>
    </row>
    <row r="535" spans="1:18">
      <c r="A535" s="1033">
        <v>32</v>
      </c>
      <c r="B535" s="17" t="s">
        <v>5247</v>
      </c>
      <c r="C535" s="983"/>
      <c r="D535" s="17" t="s">
        <v>4758</v>
      </c>
      <c r="E535" s="983"/>
      <c r="F535" s="1298">
        <v>115</v>
      </c>
      <c r="G535" s="1310">
        <v>34.5</v>
      </c>
      <c r="H535" s="1304"/>
      <c r="I535" s="921"/>
      <c r="J535" s="1304">
        <v>56</v>
      </c>
      <c r="K535" s="1049">
        <v>1</v>
      </c>
      <c r="L535" s="1049"/>
      <c r="M535" s="921"/>
      <c r="N535" s="921"/>
      <c r="O535" s="983"/>
      <c r="P535" s="1290"/>
      <c r="Q535" s="1292"/>
      <c r="R535" s="1033">
        <v>32</v>
      </c>
    </row>
    <row r="536" spans="1:18">
      <c r="A536" s="1033">
        <v>33</v>
      </c>
      <c r="B536" s="17" t="s">
        <v>5247</v>
      </c>
      <c r="C536" s="983"/>
      <c r="D536" s="17" t="s">
        <v>4757</v>
      </c>
      <c r="E536" s="983"/>
      <c r="F536" s="1298">
        <v>115</v>
      </c>
      <c r="G536" s="1310">
        <v>34.5</v>
      </c>
      <c r="H536" s="1304"/>
      <c r="I536" s="921"/>
      <c r="J536" s="1304">
        <v>60</v>
      </c>
      <c r="K536" s="1049">
        <v>1</v>
      </c>
      <c r="L536" s="1049"/>
      <c r="M536" s="921"/>
      <c r="N536" s="921"/>
      <c r="O536" s="983"/>
      <c r="P536" s="1290"/>
      <c r="Q536" s="1292"/>
      <c r="R536" s="1033">
        <v>33</v>
      </c>
    </row>
    <row r="537" spans="1:18">
      <c r="A537" s="1033">
        <v>34</v>
      </c>
      <c r="B537" s="17" t="s">
        <v>5248</v>
      </c>
      <c r="C537" s="983"/>
      <c r="D537" s="17" t="s">
        <v>4757</v>
      </c>
      <c r="E537" s="983"/>
      <c r="F537" s="1298">
        <v>34.5</v>
      </c>
      <c r="G537" s="1310">
        <v>4.8</v>
      </c>
      <c r="H537" s="1304"/>
      <c r="I537" s="921"/>
      <c r="J537" s="1304">
        <v>10</v>
      </c>
      <c r="K537" s="1049">
        <v>1</v>
      </c>
      <c r="L537" s="1049"/>
      <c r="M537" s="921"/>
      <c r="N537" s="921"/>
      <c r="O537" s="983"/>
      <c r="P537" s="1290"/>
      <c r="Q537" s="1292"/>
      <c r="R537" s="1033">
        <v>34</v>
      </c>
    </row>
    <row r="538" spans="1:18">
      <c r="A538" s="1033">
        <v>35</v>
      </c>
      <c r="B538" s="17" t="s">
        <v>5249</v>
      </c>
      <c r="C538" s="983"/>
      <c r="D538" s="17" t="s">
        <v>4757</v>
      </c>
      <c r="E538" s="983"/>
      <c r="F538" s="1298">
        <v>34.5</v>
      </c>
      <c r="G538" s="1310">
        <v>12.5</v>
      </c>
      <c r="H538" s="1304"/>
      <c r="I538" s="921"/>
      <c r="J538" s="1304">
        <v>5</v>
      </c>
      <c r="K538" s="1049">
        <v>1</v>
      </c>
      <c r="L538" s="1049"/>
      <c r="M538" s="17" t="s">
        <v>4759</v>
      </c>
      <c r="N538" s="921"/>
      <c r="O538" s="983"/>
      <c r="P538" s="1290">
        <v>2</v>
      </c>
      <c r="Q538" s="1292"/>
      <c r="R538" s="1033">
        <v>35</v>
      </c>
    </row>
    <row r="539" spans="1:18">
      <c r="A539" s="1033">
        <v>36</v>
      </c>
      <c r="B539" s="17" t="s">
        <v>5250</v>
      </c>
      <c r="C539" s="983"/>
      <c r="D539" s="17" t="s">
        <v>4757</v>
      </c>
      <c r="E539" s="983"/>
      <c r="F539" s="1298">
        <v>34.5</v>
      </c>
      <c r="G539" s="1310">
        <v>8.32</v>
      </c>
      <c r="H539" s="1304"/>
      <c r="I539" s="921"/>
      <c r="J539" s="1304">
        <v>5</v>
      </c>
      <c r="K539" s="1049">
        <v>3</v>
      </c>
      <c r="L539" s="1049"/>
      <c r="M539" s="921"/>
      <c r="N539" s="921"/>
      <c r="O539" s="983"/>
      <c r="P539" s="1290"/>
      <c r="Q539" s="1292"/>
      <c r="R539" s="1033">
        <v>37</v>
      </c>
    </row>
    <row r="540" spans="1:18">
      <c r="A540" s="1033">
        <v>37</v>
      </c>
      <c r="B540" s="17" t="s">
        <v>5251</v>
      </c>
      <c r="C540" s="983"/>
      <c r="D540" s="17" t="s">
        <v>4757</v>
      </c>
      <c r="E540" s="983"/>
      <c r="F540" s="1298">
        <v>46</v>
      </c>
      <c r="G540" s="1310">
        <v>12.5</v>
      </c>
      <c r="H540" s="1304"/>
      <c r="I540" s="921"/>
      <c r="J540" s="1304">
        <v>23</v>
      </c>
      <c r="K540" s="1049">
        <v>1</v>
      </c>
      <c r="L540" s="1049"/>
      <c r="M540" s="921"/>
      <c r="N540" s="921"/>
      <c r="O540" s="983"/>
      <c r="P540" s="1290"/>
      <c r="Q540" s="1292"/>
      <c r="R540" s="1033">
        <v>38</v>
      </c>
    </row>
    <row r="541" spans="1:18">
      <c r="A541" s="1033">
        <v>38</v>
      </c>
      <c r="B541" s="17" t="s">
        <v>5252</v>
      </c>
      <c r="C541" s="983"/>
      <c r="D541" s="17" t="s">
        <v>4757</v>
      </c>
      <c r="E541" s="983"/>
      <c r="F541" s="1298">
        <v>34.5</v>
      </c>
      <c r="G541" s="1310">
        <v>12.5</v>
      </c>
      <c r="H541" s="1304"/>
      <c r="I541" s="921"/>
      <c r="J541" s="1304">
        <v>24</v>
      </c>
      <c r="K541" s="1049">
        <v>2</v>
      </c>
      <c r="L541" s="1049"/>
      <c r="M541" s="17" t="s">
        <v>4759</v>
      </c>
      <c r="N541" s="921"/>
      <c r="O541" s="983"/>
      <c r="P541" s="1290">
        <v>1</v>
      </c>
      <c r="Q541" s="1292"/>
      <c r="R541" s="1033">
        <v>39</v>
      </c>
    </row>
    <row r="542" spans="1:18">
      <c r="A542" s="1033">
        <v>39</v>
      </c>
      <c r="B542" s="17" t="s">
        <v>5253</v>
      </c>
      <c r="C542" s="983"/>
      <c r="D542" s="17" t="s">
        <v>4757</v>
      </c>
      <c r="E542" s="983"/>
      <c r="F542" s="1298">
        <v>46</v>
      </c>
      <c r="G542" s="1310">
        <v>12.5</v>
      </c>
      <c r="H542" s="1304"/>
      <c r="I542" s="921"/>
      <c r="J542" s="1304">
        <v>14</v>
      </c>
      <c r="K542" s="1049">
        <v>1</v>
      </c>
      <c r="L542" s="1049"/>
      <c r="M542" s="921"/>
      <c r="N542" s="921"/>
      <c r="O542" s="983"/>
      <c r="P542" s="1290"/>
      <c r="Q542" s="1292"/>
      <c r="R542" s="1033">
        <v>40</v>
      </c>
    </row>
    <row r="543" spans="1:18">
      <c r="A543" s="1033">
        <v>40</v>
      </c>
      <c r="B543" s="17" t="s">
        <v>5254</v>
      </c>
      <c r="C543" s="983"/>
      <c r="D543" s="17" t="s">
        <v>4757</v>
      </c>
      <c r="E543" s="983"/>
      <c r="F543" s="1298">
        <v>34.5</v>
      </c>
      <c r="G543" s="1310">
        <v>4.8</v>
      </c>
      <c r="H543" s="1304"/>
      <c r="I543" s="921"/>
      <c r="J543" s="1304">
        <v>14</v>
      </c>
      <c r="K543" s="1049">
        <v>1</v>
      </c>
      <c r="L543" s="1049"/>
      <c r="M543" s="17" t="s">
        <v>4759</v>
      </c>
      <c r="N543" s="921"/>
      <c r="O543" s="983"/>
      <c r="P543" s="1290">
        <v>1</v>
      </c>
      <c r="Q543" s="1292"/>
      <c r="R543" s="1033">
        <v>41</v>
      </c>
    </row>
    <row r="544" spans="1:18">
      <c r="A544" s="1033">
        <v>41</v>
      </c>
      <c r="B544" s="17" t="s">
        <v>5255</v>
      </c>
      <c r="C544" s="983"/>
      <c r="D544" s="17" t="s">
        <v>4757</v>
      </c>
      <c r="E544" s="983"/>
      <c r="F544" s="1298">
        <v>46</v>
      </c>
      <c r="G544" s="1310">
        <v>4.8</v>
      </c>
      <c r="H544" s="1304"/>
      <c r="I544" s="921"/>
      <c r="J544" s="1304">
        <v>3</v>
      </c>
      <c r="K544" s="1049">
        <v>1</v>
      </c>
      <c r="L544" s="1049"/>
      <c r="M544" s="921"/>
      <c r="N544" s="921"/>
      <c r="O544" s="983"/>
      <c r="P544" s="1290"/>
      <c r="Q544" s="1292"/>
      <c r="R544" s="1033">
        <v>42</v>
      </c>
    </row>
    <row r="545" spans="1:18">
      <c r="A545" s="1033">
        <v>42</v>
      </c>
      <c r="B545" s="17" t="s">
        <v>5256</v>
      </c>
      <c r="C545" s="983"/>
      <c r="D545" s="17" t="s">
        <v>4757</v>
      </c>
      <c r="E545" s="983"/>
      <c r="F545" s="1298">
        <v>34.5</v>
      </c>
      <c r="G545" s="1310">
        <v>12.5</v>
      </c>
      <c r="H545" s="1304"/>
      <c r="I545" s="921"/>
      <c r="J545" s="1304">
        <v>13</v>
      </c>
      <c r="K545" s="1049">
        <v>2</v>
      </c>
      <c r="L545" s="1049"/>
      <c r="M545" s="921"/>
      <c r="N545" s="921"/>
      <c r="O545" s="983"/>
      <c r="P545" s="1290"/>
      <c r="Q545" s="1292"/>
      <c r="R545" s="1033">
        <v>43</v>
      </c>
    </row>
    <row r="546" spans="1:18">
      <c r="A546" s="1033">
        <v>43</v>
      </c>
      <c r="B546" s="17" t="s">
        <v>5257</v>
      </c>
      <c r="C546" s="983"/>
      <c r="D546" s="17" t="s">
        <v>4758</v>
      </c>
      <c r="E546" s="983"/>
      <c r="F546" s="1298">
        <v>115</v>
      </c>
      <c r="G546" s="1310">
        <v>34.5</v>
      </c>
      <c r="H546" s="1304"/>
      <c r="I546" s="921"/>
      <c r="J546" s="1304">
        <v>112</v>
      </c>
      <c r="K546" s="1049">
        <v>6</v>
      </c>
      <c r="L546" s="1049"/>
      <c r="M546" s="17" t="s">
        <v>4760</v>
      </c>
      <c r="N546" s="921"/>
      <c r="O546" s="983"/>
      <c r="P546" s="1290">
        <v>4</v>
      </c>
      <c r="Q546" s="1292"/>
      <c r="R546" s="1033">
        <v>44</v>
      </c>
    </row>
    <row r="547" spans="1:18">
      <c r="A547" s="1033">
        <v>44</v>
      </c>
      <c r="B547" s="17" t="s">
        <v>5257</v>
      </c>
      <c r="C547" s="983"/>
      <c r="D547" s="17" t="s">
        <v>4757</v>
      </c>
      <c r="E547" s="983"/>
      <c r="F547" s="1298">
        <v>115</v>
      </c>
      <c r="G547" s="1310">
        <v>34.5</v>
      </c>
      <c r="H547" s="1304"/>
      <c r="I547" s="921"/>
      <c r="J547" s="1304"/>
      <c r="K547" s="1049"/>
      <c r="L547" s="1049"/>
      <c r="M547" s="921"/>
      <c r="N547" s="921"/>
      <c r="O547" s="983"/>
      <c r="P547" s="1290"/>
      <c r="Q547" s="1292"/>
      <c r="R547" s="1033">
        <v>45</v>
      </c>
    </row>
    <row r="548" spans="1:18">
      <c r="A548" s="1033">
        <v>45</v>
      </c>
      <c r="B548" s="17" t="s">
        <v>5258</v>
      </c>
      <c r="C548" s="983"/>
      <c r="D548" s="17" t="s">
        <v>4757</v>
      </c>
      <c r="E548" s="983"/>
      <c r="F548" s="1298">
        <v>34.5</v>
      </c>
      <c r="G548" s="1310">
        <v>12.5</v>
      </c>
      <c r="H548" s="1304"/>
      <c r="I548" s="921"/>
      <c r="J548" s="1304">
        <v>35</v>
      </c>
      <c r="K548" s="1049">
        <v>2</v>
      </c>
      <c r="L548" s="1049"/>
      <c r="M548" s="921"/>
      <c r="N548" s="921"/>
      <c r="O548" s="983"/>
      <c r="P548" s="1290"/>
      <c r="Q548" s="1292"/>
      <c r="R548" s="1033">
        <v>46</v>
      </c>
    </row>
    <row r="549" spans="1:18">
      <c r="A549" s="1033">
        <v>46</v>
      </c>
      <c r="B549" s="17" t="s">
        <v>5259</v>
      </c>
      <c r="C549" s="983"/>
      <c r="D549" s="17" t="s">
        <v>4758</v>
      </c>
      <c r="E549" s="983"/>
      <c r="F549" s="1298">
        <v>69</v>
      </c>
      <c r="G549" s="1310">
        <v>34.5</v>
      </c>
      <c r="H549" s="1304"/>
      <c r="I549" s="921"/>
      <c r="J549" s="1304">
        <v>30</v>
      </c>
      <c r="K549" s="1049">
        <v>1</v>
      </c>
      <c r="L549" s="1049"/>
      <c r="M549" s="17" t="s">
        <v>4760</v>
      </c>
      <c r="N549" s="921"/>
      <c r="O549" s="983"/>
      <c r="P549" s="1290">
        <v>1</v>
      </c>
      <c r="Q549" s="1292"/>
      <c r="R549" s="1033">
        <v>47</v>
      </c>
    </row>
    <row r="550" spans="1:18">
      <c r="A550" s="1033">
        <v>47</v>
      </c>
      <c r="B550" s="17" t="s">
        <v>5259</v>
      </c>
      <c r="C550" s="983"/>
      <c r="D550" s="17" t="s">
        <v>4758</v>
      </c>
      <c r="E550" s="983"/>
      <c r="F550" s="1298">
        <v>115</v>
      </c>
      <c r="G550" s="1310">
        <v>34.5</v>
      </c>
      <c r="H550" s="1304"/>
      <c r="I550" s="921"/>
      <c r="J550" s="1304">
        <v>30</v>
      </c>
      <c r="K550" s="1049">
        <v>1</v>
      </c>
      <c r="L550" s="1049"/>
      <c r="M550" s="17" t="s">
        <v>4759</v>
      </c>
      <c r="N550" s="921"/>
      <c r="O550" s="983"/>
      <c r="P550" s="1290">
        <v>1</v>
      </c>
      <c r="Q550" s="1292"/>
      <c r="R550" s="1033">
        <v>48</v>
      </c>
    </row>
    <row r="551" spans="1:18">
      <c r="A551" s="1033">
        <v>48</v>
      </c>
      <c r="B551" s="17" t="s">
        <v>5259</v>
      </c>
      <c r="C551" s="983"/>
      <c r="D551" s="17" t="s">
        <v>4758</v>
      </c>
      <c r="E551" s="983"/>
      <c r="F551" s="1298">
        <v>230</v>
      </c>
      <c r="G551" s="1310">
        <v>115</v>
      </c>
      <c r="H551" s="1304"/>
      <c r="I551" s="921"/>
      <c r="J551" s="1304">
        <v>224</v>
      </c>
      <c r="K551" s="1049">
        <v>1</v>
      </c>
      <c r="L551" s="1049"/>
      <c r="M551" s="921"/>
      <c r="N551" s="921"/>
      <c r="O551" s="983"/>
      <c r="P551" s="1290"/>
      <c r="Q551" s="1292"/>
      <c r="R551" s="1033">
        <v>49</v>
      </c>
    </row>
    <row r="552" spans="1:18">
      <c r="A552" s="1033">
        <v>49</v>
      </c>
      <c r="B552" s="17" t="s">
        <v>5260</v>
      </c>
      <c r="C552" s="983"/>
      <c r="D552" s="17" t="s">
        <v>4757</v>
      </c>
      <c r="E552" s="983"/>
      <c r="F552" s="1298">
        <v>34.5</v>
      </c>
      <c r="G552" s="1310">
        <v>4.8</v>
      </c>
      <c r="H552" s="1304"/>
      <c r="I552" s="921"/>
      <c r="J552" s="1304">
        <v>3</v>
      </c>
      <c r="K552" s="1049">
        <v>1</v>
      </c>
      <c r="L552" s="1049"/>
      <c r="M552" s="921"/>
      <c r="N552" s="921"/>
      <c r="O552" s="983"/>
      <c r="P552" s="1290"/>
      <c r="Q552" s="1292"/>
      <c r="R552" s="1033">
        <v>50</v>
      </c>
    </row>
    <row r="553" spans="1:18">
      <c r="A553" s="1033">
        <v>50</v>
      </c>
      <c r="B553" s="17" t="s">
        <v>5261</v>
      </c>
      <c r="C553" s="983"/>
      <c r="D553" s="17" t="s">
        <v>4757</v>
      </c>
      <c r="E553" s="983"/>
      <c r="F553" s="1298">
        <v>34.5</v>
      </c>
      <c r="G553" s="1310">
        <v>4.8</v>
      </c>
      <c r="H553" s="1304"/>
      <c r="I553" s="921"/>
      <c r="J553" s="1304">
        <v>7</v>
      </c>
      <c r="K553" s="1049">
        <v>1</v>
      </c>
      <c r="L553" s="1049"/>
      <c r="M553" s="921"/>
      <c r="N553" s="921"/>
      <c r="O553" s="983"/>
      <c r="P553" s="1290"/>
      <c r="Q553" s="1292"/>
      <c r="R553" s="1033">
        <v>51</v>
      </c>
    </row>
    <row r="554" spans="1:18">
      <c r="A554" s="1033">
        <v>51</v>
      </c>
      <c r="B554" s="17" t="s">
        <v>5262</v>
      </c>
      <c r="C554" s="983"/>
      <c r="D554" s="17" t="s">
        <v>4757</v>
      </c>
      <c r="E554" s="983"/>
      <c r="F554" s="1298">
        <v>34.5</v>
      </c>
      <c r="G554" s="1310">
        <v>12.5</v>
      </c>
      <c r="H554" s="1304"/>
      <c r="I554" s="921"/>
      <c r="J554" s="1304">
        <v>11</v>
      </c>
      <c r="K554" s="1049">
        <v>1</v>
      </c>
      <c r="L554" s="1049"/>
      <c r="M554" s="921"/>
      <c r="N554" s="921"/>
      <c r="O554" s="983"/>
      <c r="P554" s="1290"/>
      <c r="Q554" s="1292"/>
      <c r="R554" s="1033">
        <v>52</v>
      </c>
    </row>
    <row r="555" spans="1:18">
      <c r="A555" s="1033">
        <v>52</v>
      </c>
      <c r="B555" s="17" t="s">
        <v>5263</v>
      </c>
      <c r="C555" s="983"/>
      <c r="D555" s="17" t="s">
        <v>4757</v>
      </c>
      <c r="E555" s="983"/>
      <c r="F555" s="1298">
        <v>115</v>
      </c>
      <c r="G555" s="1310">
        <v>12.5</v>
      </c>
      <c r="H555" s="1304"/>
      <c r="I555" s="921"/>
      <c r="J555" s="1304">
        <v>9</v>
      </c>
      <c r="K555" s="1049">
        <v>1</v>
      </c>
      <c r="L555" s="1049"/>
      <c r="M555" s="921"/>
      <c r="N555" s="921"/>
      <c r="O555" s="983"/>
      <c r="P555" s="1290"/>
      <c r="Q555" s="1292"/>
      <c r="R555" s="1033">
        <v>53</v>
      </c>
    </row>
    <row r="556" spans="1:18">
      <c r="A556" s="1033">
        <v>53</v>
      </c>
      <c r="B556" s="17" t="s">
        <v>5264</v>
      </c>
      <c r="C556" s="983"/>
      <c r="D556" s="17" t="s">
        <v>4757</v>
      </c>
      <c r="E556" s="983"/>
      <c r="F556" s="1298">
        <v>34.5</v>
      </c>
      <c r="G556" s="1310">
        <v>4.8</v>
      </c>
      <c r="H556" s="1304"/>
      <c r="I556" s="921"/>
      <c r="J556" s="1304">
        <v>2</v>
      </c>
      <c r="K556" s="1049">
        <v>1</v>
      </c>
      <c r="L556" s="1049"/>
      <c r="M556" s="17" t="s">
        <v>4759</v>
      </c>
      <c r="N556" s="921"/>
      <c r="O556" s="983"/>
      <c r="P556" s="1290">
        <v>2</v>
      </c>
      <c r="Q556" s="1292"/>
      <c r="R556" s="1033">
        <v>54</v>
      </c>
    </row>
    <row r="557" spans="1:18">
      <c r="A557" s="1033">
        <v>54</v>
      </c>
      <c r="B557" s="17" t="s">
        <v>5265</v>
      </c>
      <c r="C557" s="983"/>
      <c r="D557" s="17" t="s">
        <v>4757</v>
      </c>
      <c r="E557" s="983"/>
      <c r="F557" s="1298">
        <v>34.5</v>
      </c>
      <c r="G557" s="1310">
        <v>12.5</v>
      </c>
      <c r="H557" s="1304"/>
      <c r="I557" s="921"/>
      <c r="J557" s="1304">
        <v>11</v>
      </c>
      <c r="K557" s="1049">
        <v>1</v>
      </c>
      <c r="L557" s="1049"/>
      <c r="M557" s="921"/>
      <c r="N557" s="921"/>
      <c r="O557" s="983"/>
      <c r="P557" s="1290"/>
      <c r="Q557" s="1292"/>
      <c r="R557" s="1033">
        <v>55</v>
      </c>
    </row>
    <row r="558" spans="1:18">
      <c r="A558" s="1033">
        <v>55</v>
      </c>
      <c r="B558" s="17" t="s">
        <v>5266</v>
      </c>
      <c r="C558" s="983"/>
      <c r="D558" s="17" t="s">
        <v>4757</v>
      </c>
      <c r="E558" s="983"/>
      <c r="F558" s="1298">
        <v>34.5</v>
      </c>
      <c r="G558" s="1310">
        <v>4.8</v>
      </c>
      <c r="H558" s="1304"/>
      <c r="I558" s="921"/>
      <c r="J558" s="1304">
        <v>7</v>
      </c>
      <c r="K558" s="1049">
        <v>1</v>
      </c>
      <c r="L558" s="1049"/>
      <c r="M558" s="921"/>
      <c r="N558" s="921"/>
      <c r="O558" s="983"/>
      <c r="P558" s="1290"/>
      <c r="Q558" s="1292"/>
      <c r="R558" s="1033">
        <v>56</v>
      </c>
    </row>
    <row r="559" spans="1:18">
      <c r="A559" s="1033">
        <v>56</v>
      </c>
      <c r="B559" s="17" t="s">
        <v>5267</v>
      </c>
      <c r="C559" s="983"/>
      <c r="D559" s="17" t="s">
        <v>4757</v>
      </c>
      <c r="E559" s="983"/>
      <c r="F559" s="1298">
        <v>34.5</v>
      </c>
      <c r="G559" s="1310">
        <v>4.8</v>
      </c>
      <c r="H559" s="1304"/>
      <c r="I559" s="921"/>
      <c r="J559" s="1304">
        <v>25</v>
      </c>
      <c r="K559" s="1049">
        <v>4</v>
      </c>
      <c r="L559" s="1049">
        <v>1</v>
      </c>
      <c r="M559" s="17" t="s">
        <v>4760</v>
      </c>
      <c r="N559" s="921"/>
      <c r="O559" s="983"/>
      <c r="P559" s="1290">
        <v>1</v>
      </c>
      <c r="Q559" s="1292"/>
      <c r="R559" s="1033">
        <v>57</v>
      </c>
    </row>
    <row r="560" spans="1:18">
      <c r="A560" s="1033">
        <v>57</v>
      </c>
      <c r="B560" s="17" t="s">
        <v>5267</v>
      </c>
      <c r="C560" s="983"/>
      <c r="D560" s="17" t="s">
        <v>4758</v>
      </c>
      <c r="E560" s="983"/>
      <c r="F560" s="1298">
        <v>115</v>
      </c>
      <c r="G560" s="1310">
        <v>34.5</v>
      </c>
      <c r="H560" s="1304"/>
      <c r="I560" s="921"/>
      <c r="J560" s="1304">
        <v>50</v>
      </c>
      <c r="K560" s="1049">
        <v>3</v>
      </c>
      <c r="L560" s="1049">
        <v>1</v>
      </c>
      <c r="M560" s="921"/>
      <c r="N560" s="921"/>
      <c r="O560" s="983"/>
      <c r="P560" s="1290"/>
      <c r="Q560" s="1292"/>
      <c r="R560" s="1033">
        <v>58</v>
      </c>
    </row>
    <row r="561" spans="1:18" ht="15.75" thickBot="1">
      <c r="A561" s="1033">
        <v>58</v>
      </c>
      <c r="B561" s="112" t="s">
        <v>5268</v>
      </c>
      <c r="C561" s="1000"/>
      <c r="D561" s="112" t="s">
        <v>4757</v>
      </c>
      <c r="E561" s="1000"/>
      <c r="F561" s="1299">
        <v>46</v>
      </c>
      <c r="G561" s="1311">
        <v>4.8</v>
      </c>
      <c r="H561" s="1305"/>
      <c r="I561" s="921"/>
      <c r="J561" s="1305">
        <v>1</v>
      </c>
      <c r="K561" s="1084">
        <v>1</v>
      </c>
      <c r="L561" s="1084"/>
      <c r="M561" s="973"/>
      <c r="N561" s="973"/>
      <c r="O561" s="1000"/>
      <c r="P561" s="1291"/>
      <c r="Q561" s="1293"/>
      <c r="R561" s="1051">
        <v>59</v>
      </c>
    </row>
    <row r="562" spans="1:18">
      <c r="A562" s="2840"/>
      <c r="B562" s="2840"/>
      <c r="C562" s="2840"/>
      <c r="D562" s="2840"/>
      <c r="E562" s="2840"/>
      <c r="F562" s="2840"/>
      <c r="G562" s="2840"/>
      <c r="H562" s="2840"/>
      <c r="I562" s="2840"/>
      <c r="J562" s="2840"/>
      <c r="K562" s="2840"/>
      <c r="L562" s="2840"/>
      <c r="M562" s="2840"/>
      <c r="N562" s="2840"/>
      <c r="O562" s="2840"/>
      <c r="P562" s="2840"/>
      <c r="Q562" s="2840"/>
      <c r="R562" s="2840"/>
    </row>
    <row r="563" spans="1:18">
      <c r="A563" s="69" t="s">
        <v>5228</v>
      </c>
      <c r="B563" s="922"/>
      <c r="C563" s="922"/>
      <c r="D563" s="922"/>
      <c r="E563" s="922"/>
      <c r="F563" s="922"/>
      <c r="G563" s="922"/>
      <c r="H563" s="922"/>
      <c r="I563" s="921"/>
      <c r="J563" s="69" t="s">
        <v>5229</v>
      </c>
      <c r="K563" s="922"/>
      <c r="L563" s="922"/>
      <c r="M563" s="922"/>
      <c r="N563" s="922"/>
      <c r="O563" s="922"/>
      <c r="P563" s="922"/>
      <c r="Q563" s="922"/>
      <c r="R563" s="922"/>
    </row>
    <row r="566" spans="1:18" ht="16.5" thickBot="1">
      <c r="A566" s="989" t="str">
        <f>'Data Sheet'!$C$25</f>
        <v xml:space="preserve">New York State Electric &amp; Gas Corporation </v>
      </c>
      <c r="B566" s="973"/>
      <c r="C566" s="973"/>
      <c r="D566" s="973"/>
      <c r="E566" s="973"/>
      <c r="F566" s="1052" t="str">
        <f>'Data Sheet'!$C$40</f>
        <v xml:space="preserve"> </v>
      </c>
      <c r="G566" s="973" t="str">
        <f>'Data Sheet'!$C$38</f>
        <v>12/31/2017</v>
      </c>
      <c r="H566" s="1035"/>
      <c r="I566" s="921"/>
      <c r="J566" s="989" t="str">
        <f>'Data Sheet'!$C$25</f>
        <v xml:space="preserve">New York State Electric &amp; Gas Corporation </v>
      </c>
      <c r="K566" s="973"/>
      <c r="L566" s="973"/>
      <c r="M566" s="973"/>
      <c r="N566" s="973"/>
      <c r="O566" s="973"/>
      <c r="P566" s="1052" t="str">
        <f>'Data Sheet'!$C$40</f>
        <v xml:space="preserve"> </v>
      </c>
      <c r="Q566" s="973" t="str">
        <f>'Data Sheet'!$C$38</f>
        <v>12/31/2017</v>
      </c>
      <c r="R566" s="973"/>
    </row>
    <row r="567" spans="1:18" ht="16.5" thickBot="1">
      <c r="A567" s="645" t="s">
        <v>3415</v>
      </c>
      <c r="B567" s="580"/>
      <c r="C567" s="580"/>
      <c r="D567" s="1035"/>
      <c r="E567" s="1035"/>
      <c r="F567" s="1037"/>
      <c r="G567" s="1037"/>
      <c r="H567" s="1045"/>
      <c r="I567" s="921"/>
      <c r="J567" s="645" t="s">
        <v>3415</v>
      </c>
      <c r="K567" s="580"/>
      <c r="L567" s="580"/>
      <c r="M567" s="1035"/>
      <c r="N567" s="1035"/>
      <c r="O567" s="1035"/>
      <c r="P567" s="1037"/>
      <c r="Q567" s="1037"/>
      <c r="R567" s="1045"/>
    </row>
    <row r="568" spans="1:18">
      <c r="A568" s="1029"/>
      <c r="B568" s="921"/>
      <c r="C568" s="983"/>
      <c r="D568" s="966"/>
      <c r="E568" s="934"/>
      <c r="F568" s="922"/>
      <c r="G568" s="922"/>
      <c r="H568" s="1014"/>
      <c r="I568" s="921"/>
      <c r="J568" s="1029"/>
      <c r="K568" s="983"/>
      <c r="L568" s="983"/>
      <c r="M568" s="922" t="s">
        <v>3201</v>
      </c>
      <c r="N568" s="922"/>
      <c r="O568" s="922"/>
      <c r="P568" s="922"/>
      <c r="Q568" s="981"/>
      <c r="R568" s="1038"/>
    </row>
    <row r="569" spans="1:18" ht="15.75" thickBot="1">
      <c r="A569" s="1041"/>
      <c r="B569" s="966"/>
      <c r="C569" s="934"/>
      <c r="D569" s="966"/>
      <c r="E569" s="934"/>
      <c r="F569" s="1035" t="s">
        <v>3202</v>
      </c>
      <c r="G569" s="1035"/>
      <c r="H569" s="1045"/>
      <c r="I569" s="921"/>
      <c r="J569" s="1041" t="s">
        <v>3203</v>
      </c>
      <c r="K569" s="934" t="s">
        <v>3204</v>
      </c>
      <c r="L569" s="934" t="s">
        <v>3204</v>
      </c>
      <c r="M569" s="1035" t="s">
        <v>3205</v>
      </c>
      <c r="N569" s="1035"/>
      <c r="O569" s="1035"/>
      <c r="P569" s="1035"/>
      <c r="Q569" s="1045"/>
      <c r="R569" s="934"/>
    </row>
    <row r="570" spans="1:18">
      <c r="A570" s="1041"/>
      <c r="B570" s="966"/>
      <c r="C570" s="934"/>
      <c r="D570" s="966"/>
      <c r="E570" s="934"/>
      <c r="F570" s="934"/>
      <c r="G570" s="981"/>
      <c r="H570" s="934"/>
      <c r="I570" s="921"/>
      <c r="J570" s="1041" t="s">
        <v>3206</v>
      </c>
      <c r="K570" s="934" t="s">
        <v>3207</v>
      </c>
      <c r="L570" s="934" t="s">
        <v>3208</v>
      </c>
      <c r="M570" s="966"/>
      <c r="N570" s="966"/>
      <c r="O570" s="934"/>
      <c r="P570" s="934"/>
      <c r="Q570" s="981"/>
      <c r="R570" s="934"/>
    </row>
    <row r="571" spans="1:18">
      <c r="A571" s="1041" t="s">
        <v>1728</v>
      </c>
      <c r="B571" s="922" t="s">
        <v>3209</v>
      </c>
      <c r="C571" s="981"/>
      <c r="D571" s="922" t="s">
        <v>3210</v>
      </c>
      <c r="E571" s="981"/>
      <c r="F571" s="934"/>
      <c r="G571" s="981"/>
      <c r="H571" s="934"/>
      <c r="I571" s="921"/>
      <c r="J571" s="1041" t="s">
        <v>3211</v>
      </c>
      <c r="K571" s="934" t="s">
        <v>3212</v>
      </c>
      <c r="L571" s="934" t="s">
        <v>3207</v>
      </c>
      <c r="M571" s="922"/>
      <c r="N571" s="922"/>
      <c r="O571" s="981"/>
      <c r="P571" s="934" t="s">
        <v>1786</v>
      </c>
      <c r="Q571" s="981" t="s">
        <v>3213</v>
      </c>
      <c r="R571" s="934" t="s">
        <v>1728</v>
      </c>
    </row>
    <row r="572" spans="1:18">
      <c r="A572" s="1041" t="s">
        <v>1731</v>
      </c>
      <c r="B572" s="921"/>
      <c r="C572" s="983"/>
      <c r="D572" s="966"/>
      <c r="E572" s="934"/>
      <c r="F572" s="934" t="s">
        <v>1837</v>
      </c>
      <c r="G572" s="981" t="s">
        <v>3214</v>
      </c>
      <c r="H572" s="934" t="s">
        <v>3215</v>
      </c>
      <c r="I572" s="921"/>
      <c r="J572" s="1041" t="s">
        <v>3216</v>
      </c>
      <c r="K572" s="934" t="s">
        <v>4</v>
      </c>
      <c r="L572" s="934" t="s">
        <v>3212</v>
      </c>
      <c r="M572" s="922" t="s">
        <v>3217</v>
      </c>
      <c r="N572" s="922"/>
      <c r="O572" s="981"/>
      <c r="P572" s="934" t="s">
        <v>3218</v>
      </c>
      <c r="Q572" s="981" t="s">
        <v>3219</v>
      </c>
      <c r="R572" s="934" t="s">
        <v>1731</v>
      </c>
    </row>
    <row r="573" spans="1:18">
      <c r="A573" s="1033"/>
      <c r="B573" s="921"/>
      <c r="C573" s="934"/>
      <c r="D573" s="921"/>
      <c r="E573" s="934"/>
      <c r="F573" s="934"/>
      <c r="G573" s="981"/>
      <c r="H573" s="983"/>
      <c r="I573" s="921"/>
      <c r="J573" s="1033"/>
      <c r="K573" s="983"/>
      <c r="L573" s="934"/>
      <c r="M573" s="921"/>
      <c r="N573" s="921"/>
      <c r="O573" s="934"/>
      <c r="P573" s="934"/>
      <c r="Q573" s="934"/>
      <c r="R573" s="983"/>
    </row>
    <row r="574" spans="1:18" ht="15.75" thickBot="1">
      <c r="A574" s="1051"/>
      <c r="B574" s="1035" t="s">
        <v>3021</v>
      </c>
      <c r="C574" s="1045"/>
      <c r="D574" s="1035" t="s">
        <v>3022</v>
      </c>
      <c r="E574" s="1045"/>
      <c r="F574" s="1044" t="s">
        <v>3023</v>
      </c>
      <c r="G574" s="1045" t="s">
        <v>3024</v>
      </c>
      <c r="H574" s="1045" t="s">
        <v>2346</v>
      </c>
      <c r="I574" s="921"/>
      <c r="J574" s="1043" t="s">
        <v>2347</v>
      </c>
      <c r="K574" s="1043" t="s">
        <v>2348</v>
      </c>
      <c r="L574" s="1043" t="s">
        <v>2349</v>
      </c>
      <c r="M574" s="1035" t="s">
        <v>2350</v>
      </c>
      <c r="N574" s="1035"/>
      <c r="O574" s="1045"/>
      <c r="P574" s="1044" t="s">
        <v>2351</v>
      </c>
      <c r="Q574" s="1044" t="s">
        <v>2352</v>
      </c>
      <c r="R574" s="1044"/>
    </row>
    <row r="575" spans="1:18">
      <c r="A575" s="1033">
        <v>1</v>
      </c>
      <c r="B575" s="17" t="s">
        <v>5269</v>
      </c>
      <c r="C575" s="983"/>
      <c r="D575" s="17" t="s">
        <v>4757</v>
      </c>
      <c r="E575" s="1068"/>
      <c r="F575" s="2996">
        <v>34.5</v>
      </c>
      <c r="G575" s="2992">
        <v>4.8</v>
      </c>
      <c r="H575" s="1304"/>
      <c r="I575" s="921"/>
      <c r="J575" s="1304">
        <v>3</v>
      </c>
      <c r="K575" s="1049">
        <v>3</v>
      </c>
      <c r="L575" s="1049"/>
      <c r="M575" s="921"/>
      <c r="N575" s="921"/>
      <c r="O575" s="981"/>
      <c r="P575" s="1290"/>
      <c r="Q575" s="1292"/>
      <c r="R575" s="1033">
        <v>1</v>
      </c>
    </row>
    <row r="576" spans="1:18">
      <c r="A576" s="1033">
        <v>2</v>
      </c>
      <c r="B576" s="17" t="s">
        <v>5269</v>
      </c>
      <c r="C576" s="983"/>
      <c r="D576" s="17" t="s">
        <v>4757</v>
      </c>
      <c r="E576" s="1068"/>
      <c r="F576" s="2996">
        <v>115</v>
      </c>
      <c r="G576" s="2992">
        <v>34.5</v>
      </c>
      <c r="H576" s="1304"/>
      <c r="I576" s="921"/>
      <c r="J576" s="1304">
        <v>37</v>
      </c>
      <c r="K576" s="1049">
        <v>2</v>
      </c>
      <c r="L576" s="1049"/>
      <c r="M576" s="921"/>
      <c r="N576" s="921"/>
      <c r="O576" s="934"/>
      <c r="P576" s="1290"/>
      <c r="Q576" s="1292"/>
      <c r="R576" s="1033">
        <v>2</v>
      </c>
    </row>
    <row r="577" spans="1:18">
      <c r="A577" s="1033">
        <v>3</v>
      </c>
      <c r="B577" s="17" t="s">
        <v>5270</v>
      </c>
      <c r="C577" s="983"/>
      <c r="D577" s="17" t="s">
        <v>4757</v>
      </c>
      <c r="E577" s="1068"/>
      <c r="F577" s="2996">
        <v>46</v>
      </c>
      <c r="G577" s="2992">
        <v>4.8</v>
      </c>
      <c r="H577" s="1304"/>
      <c r="I577" s="921"/>
      <c r="J577" s="1304">
        <v>2</v>
      </c>
      <c r="K577" s="1049">
        <v>3</v>
      </c>
      <c r="L577" s="1049"/>
      <c r="M577" s="921"/>
      <c r="N577" s="921"/>
      <c r="O577" s="934"/>
      <c r="P577" s="1290"/>
      <c r="Q577" s="1292"/>
      <c r="R577" s="1033">
        <v>3</v>
      </c>
    </row>
    <row r="578" spans="1:18">
      <c r="A578" s="1033">
        <v>4</v>
      </c>
      <c r="B578" s="17" t="s">
        <v>5271</v>
      </c>
      <c r="C578" s="983"/>
      <c r="D578" s="17" t="s">
        <v>4758</v>
      </c>
      <c r="E578" s="1068"/>
      <c r="F578" s="2996">
        <v>115</v>
      </c>
      <c r="G578" s="2992">
        <v>46</v>
      </c>
      <c r="H578" s="1304"/>
      <c r="I578" s="921"/>
      <c r="J578" s="1304">
        <v>75</v>
      </c>
      <c r="K578" s="1049">
        <v>2</v>
      </c>
      <c r="L578" s="1049"/>
      <c r="M578" s="921"/>
      <c r="N578" s="921"/>
      <c r="O578" s="934"/>
      <c r="P578" s="1290"/>
      <c r="Q578" s="1292"/>
      <c r="R578" s="1033">
        <v>4</v>
      </c>
    </row>
    <row r="579" spans="1:18">
      <c r="A579" s="1033">
        <v>5</v>
      </c>
      <c r="B579" s="17" t="s">
        <v>5272</v>
      </c>
      <c r="C579" s="983"/>
      <c r="D579" s="17" t="s">
        <v>4757</v>
      </c>
      <c r="E579" s="1068"/>
      <c r="F579" s="2996">
        <v>34.5</v>
      </c>
      <c r="G579" s="2992">
        <v>4.8</v>
      </c>
      <c r="H579" s="1304"/>
      <c r="I579" s="921"/>
      <c r="J579" s="1304">
        <v>3</v>
      </c>
      <c r="K579" s="1049">
        <v>3</v>
      </c>
      <c r="L579" s="1049"/>
      <c r="M579" s="921"/>
      <c r="N579" s="921"/>
      <c r="O579" s="934"/>
      <c r="P579" s="1290"/>
      <c r="Q579" s="1292"/>
      <c r="R579" s="1033">
        <v>5</v>
      </c>
    </row>
    <row r="580" spans="1:18">
      <c r="A580" s="1047">
        <v>6</v>
      </c>
      <c r="B580" s="17" t="s">
        <v>5273</v>
      </c>
      <c r="C580" s="983"/>
      <c r="D580" s="17" t="s">
        <v>4757</v>
      </c>
      <c r="E580" s="983"/>
      <c r="F580" s="2996">
        <v>115</v>
      </c>
      <c r="G580" s="1310">
        <v>34.5</v>
      </c>
      <c r="H580" s="1304"/>
      <c r="I580" s="921"/>
      <c r="J580" s="1312">
        <v>50</v>
      </c>
      <c r="K580" s="1049">
        <v>2</v>
      </c>
      <c r="L580" s="1049"/>
      <c r="M580" s="921"/>
      <c r="N580" s="921"/>
      <c r="O580" s="983"/>
      <c r="P580" s="1290"/>
      <c r="Q580" s="1292"/>
      <c r="R580" s="1047">
        <v>6</v>
      </c>
    </row>
    <row r="581" spans="1:18">
      <c r="A581" s="1047">
        <v>7</v>
      </c>
      <c r="B581" s="17" t="s">
        <v>5273</v>
      </c>
      <c r="C581" s="983"/>
      <c r="D581" s="17" t="s">
        <v>4758</v>
      </c>
      <c r="E581" s="983"/>
      <c r="F581" s="2996">
        <v>345</v>
      </c>
      <c r="G581" s="1310">
        <v>34.5</v>
      </c>
      <c r="H581" s="1304"/>
      <c r="I581" s="921"/>
      <c r="J581" s="1312">
        <v>560</v>
      </c>
      <c r="K581" s="1049">
        <v>2</v>
      </c>
      <c r="L581" s="1049"/>
      <c r="M581" s="921"/>
      <c r="N581" s="921"/>
      <c r="O581" s="983"/>
      <c r="P581" s="1290"/>
      <c r="Q581" s="1292"/>
      <c r="R581" s="1047">
        <v>7</v>
      </c>
    </row>
    <row r="582" spans="1:18">
      <c r="A582" s="1047">
        <v>8</v>
      </c>
      <c r="B582" s="17" t="s">
        <v>5274</v>
      </c>
      <c r="C582" s="983"/>
      <c r="D582" s="17" t="s">
        <v>4758</v>
      </c>
      <c r="E582" s="983"/>
      <c r="F582" s="2996">
        <v>230</v>
      </c>
      <c r="G582" s="1310">
        <v>115</v>
      </c>
      <c r="H582" s="1304"/>
      <c r="I582" s="921"/>
      <c r="J582" s="1312">
        <v>224</v>
      </c>
      <c r="K582" s="1049">
        <v>1</v>
      </c>
      <c r="L582" s="1049"/>
      <c r="M582" s="921"/>
      <c r="N582" s="921"/>
      <c r="O582" s="983"/>
      <c r="P582" s="1290"/>
      <c r="Q582" s="1292"/>
      <c r="R582" s="1047">
        <v>8</v>
      </c>
    </row>
    <row r="583" spans="1:18">
      <c r="A583" s="1047">
        <v>9</v>
      </c>
      <c r="B583" s="17" t="s">
        <v>5275</v>
      </c>
      <c r="C583" s="983"/>
      <c r="D583" s="17" t="s">
        <v>4757</v>
      </c>
      <c r="E583" s="983"/>
      <c r="F583" s="2996">
        <v>34.5</v>
      </c>
      <c r="G583" s="1310">
        <v>12.5</v>
      </c>
      <c r="H583" s="1304"/>
      <c r="I583" s="921"/>
      <c r="J583" s="1312">
        <v>14</v>
      </c>
      <c r="K583" s="1049">
        <v>1</v>
      </c>
      <c r="L583" s="1049"/>
      <c r="M583" s="921"/>
      <c r="N583" s="921"/>
      <c r="O583" s="983"/>
      <c r="P583" s="1290"/>
      <c r="Q583" s="1292"/>
      <c r="R583" s="1047">
        <v>9</v>
      </c>
    </row>
    <row r="584" spans="1:18">
      <c r="A584" s="1047">
        <v>10</v>
      </c>
      <c r="B584" s="17" t="s">
        <v>5276</v>
      </c>
      <c r="C584" s="983"/>
      <c r="D584" s="17" t="s">
        <v>4757</v>
      </c>
      <c r="E584" s="983"/>
      <c r="F584" s="2996">
        <v>115</v>
      </c>
      <c r="G584" s="1310">
        <v>34.5</v>
      </c>
      <c r="H584" s="1304"/>
      <c r="I584" s="921"/>
      <c r="J584" s="1312">
        <v>75</v>
      </c>
      <c r="K584" s="1049">
        <v>2</v>
      </c>
      <c r="L584" s="1049"/>
      <c r="M584" s="921"/>
      <c r="N584" s="921"/>
      <c r="O584" s="983"/>
      <c r="P584" s="1290"/>
      <c r="Q584" s="1292"/>
      <c r="R584" s="1047">
        <v>10</v>
      </c>
    </row>
    <row r="585" spans="1:18">
      <c r="A585" s="1047">
        <v>11</v>
      </c>
      <c r="B585" s="17" t="s">
        <v>5277</v>
      </c>
      <c r="C585" s="983"/>
      <c r="D585" s="17" t="s">
        <v>4757</v>
      </c>
      <c r="E585" s="983"/>
      <c r="F585" s="2996">
        <v>34.5</v>
      </c>
      <c r="G585" s="1310">
        <v>4.8</v>
      </c>
      <c r="H585" s="1304"/>
      <c r="I585" s="921"/>
      <c r="J585" s="1312">
        <v>8</v>
      </c>
      <c r="K585" s="1049">
        <v>3</v>
      </c>
      <c r="L585" s="1049"/>
      <c r="M585" s="17" t="s">
        <v>4759</v>
      </c>
      <c r="N585" s="921"/>
      <c r="O585" s="983"/>
      <c r="P585" s="1290">
        <v>1</v>
      </c>
      <c r="Q585" s="1292"/>
      <c r="R585" s="1047">
        <v>11</v>
      </c>
    </row>
    <row r="586" spans="1:18">
      <c r="A586" s="1047">
        <v>12</v>
      </c>
      <c r="B586" s="17" t="s">
        <v>5278</v>
      </c>
      <c r="C586" s="983"/>
      <c r="D586" s="17" t="s">
        <v>4757</v>
      </c>
      <c r="E586" s="983"/>
      <c r="F586" s="2996">
        <v>34.5</v>
      </c>
      <c r="G586" s="1310">
        <v>4.16</v>
      </c>
      <c r="H586" s="1304"/>
      <c r="I586" s="921"/>
      <c r="J586" s="1312">
        <v>5</v>
      </c>
      <c r="K586" s="1049">
        <v>3</v>
      </c>
      <c r="L586" s="1049"/>
      <c r="M586" s="921"/>
      <c r="N586" s="921"/>
      <c r="O586" s="983"/>
      <c r="P586" s="1290"/>
      <c r="Q586" s="1292"/>
      <c r="R586" s="1047">
        <v>12</v>
      </c>
    </row>
    <row r="587" spans="1:18">
      <c r="A587" s="1047">
        <v>13</v>
      </c>
      <c r="B587" s="17" t="s">
        <v>5279</v>
      </c>
      <c r="C587" s="983"/>
      <c r="D587" s="17" t="s">
        <v>4757</v>
      </c>
      <c r="E587" s="983"/>
      <c r="F587" s="2996">
        <v>115</v>
      </c>
      <c r="G587" s="1310">
        <v>13.2</v>
      </c>
      <c r="H587" s="1304"/>
      <c r="I587" s="921"/>
      <c r="J587" s="1312">
        <v>23</v>
      </c>
      <c r="K587" s="1049">
        <v>1</v>
      </c>
      <c r="L587" s="1049"/>
      <c r="M587" s="921"/>
      <c r="N587" s="921"/>
      <c r="O587" s="983"/>
      <c r="P587" s="1290"/>
      <c r="Q587" s="1292"/>
      <c r="R587" s="1047">
        <v>13</v>
      </c>
    </row>
    <row r="588" spans="1:18">
      <c r="A588" s="1047">
        <v>14</v>
      </c>
      <c r="B588" s="17" t="s">
        <v>5280</v>
      </c>
      <c r="C588" s="983"/>
      <c r="D588" s="17" t="s">
        <v>4757</v>
      </c>
      <c r="E588" s="983"/>
      <c r="F588" s="2996">
        <v>34.5</v>
      </c>
      <c r="G588" s="1310">
        <v>4.8</v>
      </c>
      <c r="H588" s="1304"/>
      <c r="I588" s="921"/>
      <c r="J588" s="1312">
        <v>5</v>
      </c>
      <c r="K588" s="1049">
        <v>1</v>
      </c>
      <c r="L588" s="1049"/>
      <c r="M588" s="921"/>
      <c r="N588" s="921"/>
      <c r="O588" s="983"/>
      <c r="P588" s="1290"/>
      <c r="Q588" s="1292"/>
      <c r="R588" s="1047">
        <v>14</v>
      </c>
    </row>
    <row r="589" spans="1:18">
      <c r="A589" s="1047">
        <v>15</v>
      </c>
      <c r="B589" s="17" t="s">
        <v>5281</v>
      </c>
      <c r="C589" s="983"/>
      <c r="D589" s="17" t="s">
        <v>4757</v>
      </c>
      <c r="E589" s="983"/>
      <c r="F589" s="2996">
        <v>46</v>
      </c>
      <c r="G589" s="1310">
        <v>13.2</v>
      </c>
      <c r="H589" s="1304"/>
      <c r="I589" s="921"/>
      <c r="J589" s="1312">
        <v>23</v>
      </c>
      <c r="K589" s="1049">
        <v>1</v>
      </c>
      <c r="L589" s="1049"/>
      <c r="M589" s="921"/>
      <c r="N589" s="921"/>
      <c r="O589" s="983"/>
      <c r="P589" s="1290"/>
      <c r="Q589" s="1292"/>
      <c r="R589" s="1047">
        <v>15</v>
      </c>
    </row>
    <row r="590" spans="1:18">
      <c r="A590" s="1047">
        <v>16</v>
      </c>
      <c r="B590" s="17" t="s">
        <v>5282</v>
      </c>
      <c r="C590" s="983"/>
      <c r="D590" s="17" t="s">
        <v>4757</v>
      </c>
      <c r="E590" s="983"/>
      <c r="F590" s="2996">
        <v>46</v>
      </c>
      <c r="G590" s="1310">
        <v>13.2</v>
      </c>
      <c r="H590" s="1304"/>
      <c r="I590" s="921"/>
      <c r="J590" s="1312">
        <v>23</v>
      </c>
      <c r="K590" s="1049">
        <v>1</v>
      </c>
      <c r="L590" s="1049"/>
      <c r="M590" s="921"/>
      <c r="N590" s="921"/>
      <c r="O590" s="983"/>
      <c r="P590" s="1290"/>
      <c r="Q590" s="1292"/>
      <c r="R590" s="1047">
        <v>16</v>
      </c>
    </row>
    <row r="591" spans="1:18">
      <c r="A591" s="1033">
        <v>17</v>
      </c>
      <c r="B591" s="17" t="s">
        <v>5283</v>
      </c>
      <c r="C591" s="983"/>
      <c r="D591" s="17" t="s">
        <v>4757</v>
      </c>
      <c r="E591" s="983"/>
      <c r="F591" s="2996">
        <v>115</v>
      </c>
      <c r="G591" s="1310">
        <v>13.2</v>
      </c>
      <c r="H591" s="1304"/>
      <c r="I591" s="921"/>
      <c r="J591" s="1304">
        <v>60</v>
      </c>
      <c r="K591" s="1049">
        <v>2</v>
      </c>
      <c r="L591" s="1049">
        <v>1</v>
      </c>
      <c r="M591" s="921"/>
      <c r="N591" s="921"/>
      <c r="O591" s="983"/>
      <c r="P591" s="1290"/>
      <c r="Q591" s="1292"/>
      <c r="R591" s="1033">
        <v>17</v>
      </c>
    </row>
    <row r="592" spans="1:18">
      <c r="A592" s="1033">
        <v>18</v>
      </c>
      <c r="B592" s="17" t="s">
        <v>5284</v>
      </c>
      <c r="C592" s="983"/>
      <c r="D592" s="17" t="s">
        <v>4757</v>
      </c>
      <c r="E592" s="983"/>
      <c r="F592" s="2996">
        <v>34.5</v>
      </c>
      <c r="G592" s="1310">
        <v>12.5</v>
      </c>
      <c r="H592" s="1304"/>
      <c r="I592" s="921"/>
      <c r="J592" s="1304">
        <v>20</v>
      </c>
      <c r="K592" s="1049">
        <v>1</v>
      </c>
      <c r="L592" s="1049"/>
      <c r="M592" s="921"/>
      <c r="N592" s="921"/>
      <c r="O592" s="983"/>
      <c r="P592" s="1290"/>
      <c r="Q592" s="1292"/>
      <c r="R592" s="1033">
        <v>18</v>
      </c>
    </row>
    <row r="593" spans="1:18">
      <c r="A593" s="1033">
        <v>19</v>
      </c>
      <c r="B593" s="17" t="s">
        <v>5285</v>
      </c>
      <c r="C593" s="983"/>
      <c r="D593" s="17" t="s">
        <v>4757</v>
      </c>
      <c r="E593" s="983"/>
      <c r="F593" s="2996">
        <v>34.5</v>
      </c>
      <c r="G593" s="1310">
        <v>4.16</v>
      </c>
      <c r="H593" s="1304"/>
      <c r="I593" s="921"/>
      <c r="J593" s="1304">
        <v>11</v>
      </c>
      <c r="K593" s="1049">
        <v>6</v>
      </c>
      <c r="L593" s="1049"/>
      <c r="M593" s="17" t="s">
        <v>4759</v>
      </c>
      <c r="N593" s="921"/>
      <c r="O593" s="983"/>
      <c r="P593" s="1290">
        <v>1</v>
      </c>
      <c r="Q593" s="1292"/>
      <c r="R593" s="1033">
        <v>19</v>
      </c>
    </row>
    <row r="594" spans="1:18">
      <c r="A594" s="1033">
        <v>20</v>
      </c>
      <c r="B594" s="17" t="s">
        <v>5285</v>
      </c>
      <c r="C594" s="983"/>
      <c r="D594" s="17" t="s">
        <v>4757</v>
      </c>
      <c r="E594" s="983"/>
      <c r="F594" s="2996">
        <v>34.5</v>
      </c>
      <c r="G594" s="1310">
        <v>12.5</v>
      </c>
      <c r="H594" s="1304"/>
      <c r="I594" s="921"/>
      <c r="J594" s="1304">
        <v>15</v>
      </c>
      <c r="K594" s="1049">
        <v>2</v>
      </c>
      <c r="L594" s="1049"/>
      <c r="M594" s="921"/>
      <c r="N594" s="921"/>
      <c r="O594" s="983"/>
      <c r="P594" s="1290"/>
      <c r="Q594" s="1292"/>
      <c r="R594" s="1033">
        <v>20</v>
      </c>
    </row>
    <row r="595" spans="1:18">
      <c r="A595" s="1033">
        <v>21</v>
      </c>
      <c r="B595" s="17" t="s">
        <v>5286</v>
      </c>
      <c r="C595" s="983"/>
      <c r="D595" s="17" t="s">
        <v>4757</v>
      </c>
      <c r="E595" s="983"/>
      <c r="F595" s="2996">
        <v>34.5</v>
      </c>
      <c r="G595" s="1310">
        <v>4.8</v>
      </c>
      <c r="H595" s="1304"/>
      <c r="I595" s="921"/>
      <c r="J595" s="1304">
        <v>5</v>
      </c>
      <c r="K595" s="1049">
        <v>3</v>
      </c>
      <c r="L595" s="1049"/>
      <c r="M595" s="17" t="s">
        <v>4759</v>
      </c>
      <c r="N595" s="921"/>
      <c r="O595" s="983"/>
      <c r="P595" s="1290">
        <v>1</v>
      </c>
      <c r="Q595" s="1292"/>
      <c r="R595" s="1033">
        <v>21</v>
      </c>
    </row>
    <row r="596" spans="1:18">
      <c r="A596" s="1033">
        <v>22</v>
      </c>
      <c r="B596" s="17" t="s">
        <v>5287</v>
      </c>
      <c r="C596" s="983"/>
      <c r="D596" s="17" t="s">
        <v>4757</v>
      </c>
      <c r="E596" s="983"/>
      <c r="F596" s="2996">
        <v>34.5</v>
      </c>
      <c r="G596" s="1310">
        <v>4.8</v>
      </c>
      <c r="H596" s="1304"/>
      <c r="I596" s="921"/>
      <c r="J596" s="1304">
        <v>5</v>
      </c>
      <c r="K596" s="1049">
        <v>3</v>
      </c>
      <c r="L596" s="1049"/>
      <c r="M596" s="921"/>
      <c r="N596" s="921"/>
      <c r="O596" s="983"/>
      <c r="P596" s="1290"/>
      <c r="Q596" s="1292"/>
      <c r="R596" s="1033">
        <v>22</v>
      </c>
    </row>
    <row r="597" spans="1:18">
      <c r="A597" s="1033">
        <v>23</v>
      </c>
      <c r="B597" s="17" t="s">
        <v>5288</v>
      </c>
      <c r="C597" s="983"/>
      <c r="D597" s="17" t="s">
        <v>4757</v>
      </c>
      <c r="E597" s="983"/>
      <c r="F597" s="2996">
        <v>34.5</v>
      </c>
      <c r="G597" s="1310">
        <v>4.8</v>
      </c>
      <c r="H597" s="1304"/>
      <c r="I597" s="921"/>
      <c r="J597" s="1304">
        <v>20</v>
      </c>
      <c r="K597" s="1049">
        <v>2</v>
      </c>
      <c r="L597" s="1049"/>
      <c r="M597" s="921"/>
      <c r="N597" s="921"/>
      <c r="O597" s="983"/>
      <c r="P597" s="1290"/>
      <c r="Q597" s="1292"/>
      <c r="R597" s="1033">
        <v>23</v>
      </c>
    </row>
    <row r="598" spans="1:18">
      <c r="A598" s="1033">
        <v>24</v>
      </c>
      <c r="B598" s="17" t="s">
        <v>5289</v>
      </c>
      <c r="C598" s="983"/>
      <c r="D598" s="17" t="s">
        <v>4757</v>
      </c>
      <c r="E598" s="983"/>
      <c r="F598" s="2996">
        <v>46</v>
      </c>
      <c r="G598" s="1310">
        <v>4.8</v>
      </c>
      <c r="H598" s="1304"/>
      <c r="I598" s="921"/>
      <c r="J598" s="1304">
        <v>5</v>
      </c>
      <c r="K598" s="1049">
        <v>3</v>
      </c>
      <c r="L598" s="1049"/>
      <c r="M598" s="921"/>
      <c r="N598" s="921"/>
      <c r="O598" s="983"/>
      <c r="P598" s="1290"/>
      <c r="Q598" s="1292"/>
      <c r="R598" s="1033">
        <v>24</v>
      </c>
    </row>
    <row r="599" spans="1:18">
      <c r="A599" s="1033">
        <v>25</v>
      </c>
      <c r="B599" s="17" t="s">
        <v>5290</v>
      </c>
      <c r="C599" s="983"/>
      <c r="D599" s="17" t="s">
        <v>4757</v>
      </c>
      <c r="E599" s="983"/>
      <c r="F599" s="2996">
        <v>34.5</v>
      </c>
      <c r="G599" s="1310">
        <v>4.8</v>
      </c>
      <c r="H599" s="1304"/>
      <c r="I599" s="921"/>
      <c r="J599" s="1304">
        <v>5</v>
      </c>
      <c r="K599" s="1049">
        <v>3</v>
      </c>
      <c r="L599" s="1049"/>
      <c r="M599" s="921"/>
      <c r="N599" s="921"/>
      <c r="O599" s="983"/>
      <c r="P599" s="1290"/>
      <c r="Q599" s="1292"/>
      <c r="R599" s="1033">
        <v>25</v>
      </c>
    </row>
    <row r="600" spans="1:18">
      <c r="A600" s="1033">
        <v>26</v>
      </c>
      <c r="B600" s="17" t="s">
        <v>5291</v>
      </c>
      <c r="C600" s="983"/>
      <c r="D600" s="17" t="s">
        <v>4757</v>
      </c>
      <c r="E600" s="983"/>
      <c r="F600" s="2996">
        <v>115</v>
      </c>
      <c r="G600" s="1310">
        <v>13.2</v>
      </c>
      <c r="H600" s="1304"/>
      <c r="I600" s="921"/>
      <c r="J600" s="1304">
        <v>38</v>
      </c>
      <c r="K600" s="1049">
        <v>1</v>
      </c>
      <c r="L600" s="1049"/>
      <c r="M600" s="921"/>
      <c r="N600" s="921"/>
      <c r="O600" s="983"/>
      <c r="P600" s="1290"/>
      <c r="Q600" s="1292"/>
      <c r="R600" s="1033">
        <v>26</v>
      </c>
    </row>
    <row r="601" spans="1:18">
      <c r="A601" s="1033">
        <v>27</v>
      </c>
      <c r="B601" s="17" t="s">
        <v>5292</v>
      </c>
      <c r="C601" s="983"/>
      <c r="D601" s="17" t="s">
        <v>4757</v>
      </c>
      <c r="E601" s="983"/>
      <c r="F601" s="2996">
        <v>34.5</v>
      </c>
      <c r="G601" s="1310">
        <v>4.8</v>
      </c>
      <c r="H601" s="1304"/>
      <c r="I601" s="921"/>
      <c r="J601" s="1304">
        <v>3</v>
      </c>
      <c r="K601" s="1049">
        <v>3</v>
      </c>
      <c r="L601" s="1049"/>
      <c r="M601" s="921"/>
      <c r="N601" s="921"/>
      <c r="O601" s="983"/>
      <c r="P601" s="1290"/>
      <c r="Q601" s="1292"/>
      <c r="R601" s="1033">
        <v>27</v>
      </c>
    </row>
    <row r="602" spans="1:18">
      <c r="A602" s="1033">
        <v>28</v>
      </c>
      <c r="B602" s="17" t="s">
        <v>5293</v>
      </c>
      <c r="C602" s="983"/>
      <c r="D602" s="17" t="s">
        <v>4757</v>
      </c>
      <c r="E602" s="983"/>
      <c r="F602" s="2996">
        <v>34.5</v>
      </c>
      <c r="G602" s="1310">
        <v>12.5</v>
      </c>
      <c r="H602" s="1304"/>
      <c r="I602" s="921"/>
      <c r="J602" s="1304">
        <v>35</v>
      </c>
      <c r="K602" s="1049">
        <v>4</v>
      </c>
      <c r="L602" s="1049"/>
      <c r="M602" s="17" t="s">
        <v>4759</v>
      </c>
      <c r="N602" s="921"/>
      <c r="O602" s="983"/>
      <c r="P602" s="1290">
        <v>1</v>
      </c>
      <c r="Q602" s="1292"/>
      <c r="R602" s="1033">
        <v>28</v>
      </c>
    </row>
    <row r="603" spans="1:18">
      <c r="A603" s="1033">
        <v>29</v>
      </c>
      <c r="B603" s="17" t="s">
        <v>5294</v>
      </c>
      <c r="C603" s="983"/>
      <c r="D603" s="17" t="s">
        <v>4757</v>
      </c>
      <c r="E603" s="983"/>
      <c r="F603" s="2996">
        <v>34.5</v>
      </c>
      <c r="G603" s="1310">
        <v>4.8</v>
      </c>
      <c r="H603" s="1304"/>
      <c r="I603" s="921"/>
      <c r="J603" s="1304">
        <v>5</v>
      </c>
      <c r="K603" s="1049">
        <v>3</v>
      </c>
      <c r="L603" s="1049"/>
      <c r="M603" s="921"/>
      <c r="N603" s="921"/>
      <c r="O603" s="983"/>
      <c r="P603" s="1290"/>
      <c r="Q603" s="1292"/>
      <c r="R603" s="1033">
        <v>29</v>
      </c>
    </row>
    <row r="604" spans="1:18">
      <c r="A604" s="1033">
        <v>30</v>
      </c>
      <c r="B604" s="17" t="s">
        <v>5294</v>
      </c>
      <c r="C604" s="983"/>
      <c r="D604" s="17" t="s">
        <v>4757</v>
      </c>
      <c r="E604" s="983"/>
      <c r="F604" s="2996">
        <v>34.5</v>
      </c>
      <c r="G604" s="1310">
        <v>12.5</v>
      </c>
      <c r="H604" s="1304"/>
      <c r="I604" s="921"/>
      <c r="J604" s="1304">
        <v>10</v>
      </c>
      <c r="K604" s="1049">
        <v>1</v>
      </c>
      <c r="L604" s="1049"/>
      <c r="M604" s="921"/>
      <c r="N604" s="921"/>
      <c r="O604" s="983"/>
      <c r="P604" s="1290"/>
      <c r="Q604" s="1292"/>
      <c r="R604" s="1033">
        <v>30</v>
      </c>
    </row>
    <row r="605" spans="1:18">
      <c r="A605" s="1033">
        <v>31</v>
      </c>
      <c r="B605" s="17" t="s">
        <v>5295</v>
      </c>
      <c r="C605" s="983"/>
      <c r="D605" s="17" t="s">
        <v>4757</v>
      </c>
      <c r="E605" s="983"/>
      <c r="F605" s="2996">
        <v>34.5</v>
      </c>
      <c r="G605" s="1310">
        <v>4.8</v>
      </c>
      <c r="H605" s="1304"/>
      <c r="I605" s="921"/>
      <c r="J605" s="1304">
        <v>2</v>
      </c>
      <c r="K605" s="1049">
        <v>3</v>
      </c>
      <c r="L605" s="1049"/>
      <c r="M605" s="921"/>
      <c r="N605" s="921"/>
      <c r="O605" s="983"/>
      <c r="P605" s="1290"/>
      <c r="Q605" s="1292"/>
      <c r="R605" s="1033">
        <v>31</v>
      </c>
    </row>
    <row r="606" spans="1:18">
      <c r="A606" s="1033">
        <v>32</v>
      </c>
      <c r="B606" s="17" t="s">
        <v>5296</v>
      </c>
      <c r="C606" s="983"/>
      <c r="D606" s="17" t="s">
        <v>4757</v>
      </c>
      <c r="E606" s="983"/>
      <c r="F606" s="2996">
        <v>34.5</v>
      </c>
      <c r="G606" s="1310">
        <v>4.16</v>
      </c>
      <c r="H606" s="1304"/>
      <c r="I606" s="921"/>
      <c r="J606" s="1304">
        <v>9</v>
      </c>
      <c r="K606" s="1049">
        <v>3</v>
      </c>
      <c r="L606" s="1049"/>
      <c r="M606" s="921"/>
      <c r="N606" s="921"/>
      <c r="O606" s="983"/>
      <c r="P606" s="1290"/>
      <c r="Q606" s="1292"/>
      <c r="R606" s="1033">
        <v>32</v>
      </c>
    </row>
    <row r="607" spans="1:18">
      <c r="A607" s="1033">
        <v>33</v>
      </c>
      <c r="B607" s="17" t="s">
        <v>5297</v>
      </c>
      <c r="C607" s="983"/>
      <c r="D607" s="17" t="s">
        <v>4757</v>
      </c>
      <c r="E607" s="983"/>
      <c r="F607" s="2996">
        <v>115</v>
      </c>
      <c r="G607" s="1310">
        <v>12.5</v>
      </c>
      <c r="H607" s="1304"/>
      <c r="I607" s="921"/>
      <c r="J607" s="1304">
        <v>67</v>
      </c>
      <c r="K607" s="1049">
        <v>2</v>
      </c>
      <c r="L607" s="1049"/>
      <c r="M607" s="921"/>
      <c r="N607" s="921"/>
      <c r="O607" s="983"/>
      <c r="P607" s="1290">
        <v>3</v>
      </c>
      <c r="Q607" s="1292"/>
      <c r="R607" s="1033">
        <v>33</v>
      </c>
    </row>
    <row r="608" spans="1:18">
      <c r="A608" s="1033">
        <v>34</v>
      </c>
      <c r="B608" s="17" t="s">
        <v>5298</v>
      </c>
      <c r="C608" s="983"/>
      <c r="D608" s="17" t="s">
        <v>4757</v>
      </c>
      <c r="E608" s="983"/>
      <c r="F608" s="2996">
        <v>69</v>
      </c>
      <c r="G608" s="1310">
        <v>34.5</v>
      </c>
      <c r="H608" s="1304"/>
      <c r="I608" s="921"/>
      <c r="J608" s="1304">
        <v>22</v>
      </c>
      <c r="K608" s="1049">
        <v>1</v>
      </c>
      <c r="L608" s="1049"/>
      <c r="M608" s="17" t="s">
        <v>4760</v>
      </c>
      <c r="N608" s="921"/>
      <c r="O608" s="983"/>
      <c r="P608" s="1290"/>
      <c r="Q608" s="1292"/>
      <c r="R608" s="1033">
        <v>34</v>
      </c>
    </row>
    <row r="609" spans="1:18">
      <c r="A609" s="1033">
        <v>35</v>
      </c>
      <c r="B609" s="17" t="s">
        <v>5298</v>
      </c>
      <c r="C609" s="983"/>
      <c r="D609" s="17" t="s">
        <v>4757</v>
      </c>
      <c r="E609" s="983"/>
      <c r="F609" s="1302">
        <v>69</v>
      </c>
      <c r="G609" s="1310">
        <v>12.5</v>
      </c>
      <c r="H609" s="1304"/>
      <c r="I609" s="921"/>
      <c r="J609" s="1304">
        <v>22</v>
      </c>
      <c r="K609" s="1049">
        <v>1</v>
      </c>
      <c r="L609" s="1049"/>
      <c r="M609" s="921"/>
      <c r="N609" s="921"/>
      <c r="O609" s="983"/>
      <c r="P609" s="1290"/>
      <c r="Q609" s="1292"/>
      <c r="R609" s="1033">
        <v>35</v>
      </c>
    </row>
    <row r="610" spans="1:18">
      <c r="A610" s="1033">
        <v>36</v>
      </c>
      <c r="B610" s="17" t="s">
        <v>5299</v>
      </c>
      <c r="C610" s="983"/>
      <c r="D610" s="17" t="s">
        <v>4757</v>
      </c>
      <c r="E610" s="983"/>
      <c r="F610" s="1302">
        <v>34.5</v>
      </c>
      <c r="G610" s="1310">
        <v>4.8</v>
      </c>
      <c r="H610" s="1304"/>
      <c r="I610" s="921"/>
      <c r="J610" s="1304">
        <v>5</v>
      </c>
      <c r="K610" s="1049">
        <v>3</v>
      </c>
      <c r="L610" s="1049"/>
      <c r="M610" s="921"/>
      <c r="N610" s="921"/>
      <c r="O610" s="983"/>
      <c r="P610" s="1290"/>
      <c r="Q610" s="1292"/>
      <c r="R610" s="1033">
        <v>37</v>
      </c>
    </row>
    <row r="611" spans="1:18">
      <c r="A611" s="1033">
        <v>37</v>
      </c>
      <c r="B611" s="17" t="s">
        <v>5300</v>
      </c>
      <c r="C611" s="983"/>
      <c r="D611" s="17" t="s">
        <v>4757</v>
      </c>
      <c r="E611" s="983"/>
      <c r="F611" s="1302">
        <v>34.5</v>
      </c>
      <c r="G611" s="1310">
        <v>12.5</v>
      </c>
      <c r="H611" s="1304"/>
      <c r="I611" s="921"/>
      <c r="J611" s="1304">
        <v>5</v>
      </c>
      <c r="K611" s="1049">
        <v>3</v>
      </c>
      <c r="L611" s="1049"/>
      <c r="M611" s="921"/>
      <c r="N611" s="921"/>
      <c r="O611" s="983"/>
      <c r="P611" s="1290"/>
      <c r="Q611" s="1292"/>
      <c r="R611" s="1033">
        <v>38</v>
      </c>
    </row>
    <row r="612" spans="1:18">
      <c r="A612" s="1033">
        <v>38</v>
      </c>
      <c r="B612" s="17" t="s">
        <v>5301</v>
      </c>
      <c r="C612" s="983"/>
      <c r="D612" s="17" t="s">
        <v>4757</v>
      </c>
      <c r="E612" s="983"/>
      <c r="F612" s="1302">
        <v>34.5</v>
      </c>
      <c r="G612" s="1310">
        <v>12.5</v>
      </c>
      <c r="H612" s="1304"/>
      <c r="I612" s="921"/>
      <c r="J612" s="1304">
        <v>22</v>
      </c>
      <c r="K612" s="1049">
        <v>4</v>
      </c>
      <c r="L612" s="1049"/>
      <c r="M612" s="17" t="s">
        <v>4759</v>
      </c>
      <c r="N612" s="921"/>
      <c r="O612" s="983"/>
      <c r="P612" s="1290">
        <v>2</v>
      </c>
      <c r="Q612" s="1292"/>
      <c r="R612" s="1033">
        <v>39</v>
      </c>
    </row>
    <row r="613" spans="1:18">
      <c r="A613" s="1033">
        <v>39</v>
      </c>
      <c r="B613" s="17" t="s">
        <v>5302</v>
      </c>
      <c r="C613" s="983"/>
      <c r="D613" s="17" t="s">
        <v>4757</v>
      </c>
      <c r="E613" s="983"/>
      <c r="F613" s="1302">
        <v>46</v>
      </c>
      <c r="G613" s="1310">
        <v>2.4</v>
      </c>
      <c r="H613" s="1304"/>
      <c r="I613" s="921"/>
      <c r="J613" s="1304">
        <v>5</v>
      </c>
      <c r="K613" s="1049">
        <v>3</v>
      </c>
      <c r="L613" s="1049"/>
      <c r="M613" s="921"/>
      <c r="N613" s="921"/>
      <c r="O613" s="983"/>
      <c r="P613" s="1290"/>
      <c r="Q613" s="1292"/>
      <c r="R613" s="1033">
        <v>40</v>
      </c>
    </row>
    <row r="614" spans="1:18">
      <c r="A614" s="1033">
        <v>40</v>
      </c>
      <c r="B614" s="17" t="s">
        <v>5303</v>
      </c>
      <c r="C614" s="983"/>
      <c r="D614" s="17" t="s">
        <v>4758</v>
      </c>
      <c r="E614" s="983"/>
      <c r="F614" s="1302">
        <v>345</v>
      </c>
      <c r="G614" s="1310">
        <v>230</v>
      </c>
      <c r="H614" s="1304"/>
      <c r="I614" s="921"/>
      <c r="J614" s="1304">
        <v>400</v>
      </c>
      <c r="K614" s="1049">
        <v>1</v>
      </c>
      <c r="L614" s="1049">
        <v>1</v>
      </c>
      <c r="M614" s="921"/>
      <c r="N614" s="921"/>
      <c r="O614" s="983"/>
      <c r="P614" s="1290"/>
      <c r="Q614" s="1292"/>
      <c r="R614" s="1033">
        <v>41</v>
      </c>
    </row>
    <row r="615" spans="1:18">
      <c r="A615" s="1033">
        <v>41</v>
      </c>
      <c r="B615" s="17" t="s">
        <v>5304</v>
      </c>
      <c r="C615" s="983"/>
      <c r="D615" s="17" t="s">
        <v>4757</v>
      </c>
      <c r="E615" s="983"/>
      <c r="F615" s="1302">
        <v>34.5</v>
      </c>
      <c r="G615" s="1310">
        <v>4.8</v>
      </c>
      <c r="H615" s="1304"/>
      <c r="I615" s="921"/>
      <c r="J615" s="1304">
        <v>10</v>
      </c>
      <c r="K615" s="1049">
        <v>3</v>
      </c>
      <c r="L615" s="1049"/>
      <c r="M615" s="17" t="s">
        <v>4759</v>
      </c>
      <c r="N615" s="921"/>
      <c r="O615" s="983"/>
      <c r="P615" s="1290">
        <v>1</v>
      </c>
      <c r="Q615" s="1292"/>
      <c r="R615" s="1033">
        <v>42</v>
      </c>
    </row>
    <row r="616" spans="1:18">
      <c r="A616" s="1033">
        <v>42</v>
      </c>
      <c r="B616" s="17" t="s">
        <v>5305</v>
      </c>
      <c r="C616" s="983"/>
      <c r="D616" s="17" t="s">
        <v>4757</v>
      </c>
      <c r="E616" s="983"/>
      <c r="F616" s="1302">
        <v>46</v>
      </c>
      <c r="G616" s="1310">
        <v>4.8</v>
      </c>
      <c r="H616" s="1304"/>
      <c r="I616" s="921"/>
      <c r="J616" s="1304">
        <v>5</v>
      </c>
      <c r="K616" s="1049">
        <v>3</v>
      </c>
      <c r="L616" s="1049"/>
      <c r="M616" s="921"/>
      <c r="N616" s="921"/>
      <c r="O616" s="983"/>
      <c r="P616" s="1290"/>
      <c r="Q616" s="1292"/>
      <c r="R616" s="1033">
        <v>43</v>
      </c>
    </row>
    <row r="617" spans="1:18">
      <c r="A617" s="1033">
        <v>43</v>
      </c>
      <c r="B617" s="17" t="s">
        <v>5306</v>
      </c>
      <c r="C617" s="983"/>
      <c r="D617" s="17" t="s">
        <v>4757</v>
      </c>
      <c r="E617" s="983"/>
      <c r="F617" s="1302">
        <v>34.5</v>
      </c>
      <c r="G617" s="1310">
        <v>4.8</v>
      </c>
      <c r="H617" s="1304"/>
      <c r="I617" s="921"/>
      <c r="J617" s="1304">
        <v>11</v>
      </c>
      <c r="K617" s="1049">
        <v>3</v>
      </c>
      <c r="L617" s="1049"/>
      <c r="M617" s="921"/>
      <c r="N617" s="921"/>
      <c r="O617" s="983"/>
      <c r="P617" s="1290"/>
      <c r="Q617" s="1292"/>
      <c r="R617" s="1033">
        <v>44</v>
      </c>
    </row>
    <row r="618" spans="1:18">
      <c r="A618" s="1033">
        <v>44</v>
      </c>
      <c r="B618" s="17" t="s">
        <v>5307</v>
      </c>
      <c r="C618" s="983"/>
      <c r="D618" s="17" t="s">
        <v>4757</v>
      </c>
      <c r="E618" s="983"/>
      <c r="F618" s="1302">
        <v>34.5</v>
      </c>
      <c r="G618" s="1310">
        <v>2.52</v>
      </c>
      <c r="H618" s="1304"/>
      <c r="I618" s="921"/>
      <c r="J618" s="1304">
        <v>9</v>
      </c>
      <c r="K618" s="1049">
        <v>3</v>
      </c>
      <c r="L618" s="1049"/>
      <c r="M618" s="921"/>
      <c r="N618" s="921"/>
      <c r="O618" s="983"/>
      <c r="P618" s="1290"/>
      <c r="Q618" s="1292"/>
      <c r="R618" s="1033">
        <v>45</v>
      </c>
    </row>
    <row r="619" spans="1:18">
      <c r="A619" s="1033">
        <v>45</v>
      </c>
      <c r="B619" s="17" t="s">
        <v>5307</v>
      </c>
      <c r="C619" s="983"/>
      <c r="D619" s="17" t="s">
        <v>4757</v>
      </c>
      <c r="E619" s="983"/>
      <c r="F619" s="1302">
        <v>34.5</v>
      </c>
      <c r="G619" s="1310">
        <v>7.56</v>
      </c>
      <c r="H619" s="1304"/>
      <c r="I619" s="921"/>
      <c r="J619" s="1304">
        <v>6</v>
      </c>
      <c r="K619" s="1049">
        <v>3</v>
      </c>
      <c r="L619" s="1049"/>
      <c r="M619" s="17" t="s">
        <v>4759</v>
      </c>
      <c r="N619" s="921"/>
      <c r="O619" s="983"/>
      <c r="P619" s="1290">
        <v>1</v>
      </c>
      <c r="Q619" s="1292"/>
      <c r="R619" s="1033">
        <v>46</v>
      </c>
    </row>
    <row r="620" spans="1:18">
      <c r="A620" s="1033">
        <v>46</v>
      </c>
      <c r="B620" s="17" t="s">
        <v>5308</v>
      </c>
      <c r="C620" s="983"/>
      <c r="D620" s="17" t="s">
        <v>4757</v>
      </c>
      <c r="E620" s="983"/>
      <c r="F620" s="1302">
        <v>34.5</v>
      </c>
      <c r="G620" s="1310">
        <v>4.8</v>
      </c>
      <c r="H620" s="1304"/>
      <c r="I620" s="921"/>
      <c r="J620" s="1304">
        <v>5</v>
      </c>
      <c r="K620" s="1049">
        <v>3</v>
      </c>
      <c r="L620" s="1049"/>
      <c r="M620" s="921"/>
      <c r="N620" s="921"/>
      <c r="O620" s="983"/>
      <c r="P620" s="1290"/>
      <c r="Q620" s="1292"/>
      <c r="R620" s="1033">
        <v>47</v>
      </c>
    </row>
    <row r="621" spans="1:18">
      <c r="A621" s="1033">
        <v>47</v>
      </c>
      <c r="B621" s="17" t="s">
        <v>5309</v>
      </c>
      <c r="C621" s="983"/>
      <c r="D621" s="17" t="s">
        <v>4757</v>
      </c>
      <c r="E621" s="983"/>
      <c r="F621" s="1302">
        <v>34.5</v>
      </c>
      <c r="G621" s="1310">
        <v>12.5</v>
      </c>
      <c r="H621" s="1304"/>
      <c r="I621" s="921"/>
      <c r="J621" s="1304">
        <v>36</v>
      </c>
      <c r="K621" s="1049">
        <v>2</v>
      </c>
      <c r="L621" s="1049"/>
      <c r="M621" s="17" t="s">
        <v>4759</v>
      </c>
      <c r="N621" s="921"/>
      <c r="O621" s="983"/>
      <c r="P621" s="1290">
        <v>1</v>
      </c>
      <c r="Q621" s="1292"/>
      <c r="R621" s="1033">
        <v>48</v>
      </c>
    </row>
    <row r="622" spans="1:18">
      <c r="A622" s="1033">
        <v>48</v>
      </c>
      <c r="B622" s="17" t="s">
        <v>5310</v>
      </c>
      <c r="C622" s="983"/>
      <c r="D622" s="17" t="s">
        <v>4757</v>
      </c>
      <c r="E622" s="983"/>
      <c r="F622" s="1302">
        <v>34.5</v>
      </c>
      <c r="G622" s="1310">
        <v>4.8</v>
      </c>
      <c r="H622" s="1304"/>
      <c r="I622" s="921"/>
      <c r="J622" s="1304">
        <v>6</v>
      </c>
      <c r="K622" s="1049">
        <v>3</v>
      </c>
      <c r="L622" s="1049"/>
      <c r="M622" s="921"/>
      <c r="N622" s="921"/>
      <c r="O622" s="983"/>
      <c r="P622" s="1290"/>
      <c r="Q622" s="1292"/>
      <c r="R622" s="1033">
        <v>49</v>
      </c>
    </row>
    <row r="623" spans="1:18">
      <c r="A623" s="1033">
        <v>49</v>
      </c>
      <c r="B623" s="17" t="s">
        <v>5310</v>
      </c>
      <c r="C623" s="983"/>
      <c r="D623" s="17" t="s">
        <v>4757</v>
      </c>
      <c r="E623" s="983"/>
      <c r="F623" s="1302">
        <v>34.5</v>
      </c>
      <c r="G623" s="1310">
        <v>12.5</v>
      </c>
      <c r="H623" s="1304"/>
      <c r="I623" s="921"/>
      <c r="J623" s="1304">
        <v>14</v>
      </c>
      <c r="K623" s="1049">
        <v>1</v>
      </c>
      <c r="L623" s="1049"/>
      <c r="M623" s="921"/>
      <c r="N623" s="921"/>
      <c r="O623" s="983"/>
      <c r="P623" s="1290"/>
      <c r="Q623" s="1292"/>
      <c r="R623" s="1033">
        <v>50</v>
      </c>
    </row>
    <row r="624" spans="1:18">
      <c r="A624" s="1033">
        <v>50</v>
      </c>
      <c r="B624" s="17" t="s">
        <v>5311</v>
      </c>
      <c r="C624" s="983"/>
      <c r="D624" s="17" t="s">
        <v>4757</v>
      </c>
      <c r="E624" s="983"/>
      <c r="F624" s="1302">
        <v>46</v>
      </c>
      <c r="G624" s="1310">
        <v>4.8</v>
      </c>
      <c r="H624" s="1304"/>
      <c r="I624" s="921"/>
      <c r="J624" s="1304">
        <v>5</v>
      </c>
      <c r="K624" s="1049">
        <v>3</v>
      </c>
      <c r="L624" s="1049"/>
      <c r="M624" s="921"/>
      <c r="N624" s="921"/>
      <c r="O624" s="983"/>
      <c r="P624" s="1290"/>
      <c r="Q624" s="1292"/>
      <c r="R624" s="1033">
        <v>51</v>
      </c>
    </row>
    <row r="625" spans="1:18">
      <c r="A625" s="1033">
        <v>51</v>
      </c>
      <c r="B625" s="17" t="s">
        <v>5312</v>
      </c>
      <c r="C625" s="983"/>
      <c r="D625" s="17" t="s">
        <v>4757</v>
      </c>
      <c r="E625" s="983"/>
      <c r="F625" s="1302">
        <v>46</v>
      </c>
      <c r="G625" s="1310">
        <v>4.8</v>
      </c>
      <c r="H625" s="1304"/>
      <c r="I625" s="921"/>
      <c r="J625" s="1304">
        <v>5</v>
      </c>
      <c r="K625" s="1049">
        <v>3</v>
      </c>
      <c r="L625" s="1049"/>
      <c r="M625" s="921"/>
      <c r="N625" s="921"/>
      <c r="O625" s="983"/>
      <c r="P625" s="1290"/>
      <c r="Q625" s="1292"/>
      <c r="R625" s="1033">
        <v>52</v>
      </c>
    </row>
    <row r="626" spans="1:18">
      <c r="A626" s="1033">
        <v>52</v>
      </c>
      <c r="B626" s="17" t="s">
        <v>5313</v>
      </c>
      <c r="C626" s="983"/>
      <c r="D626" s="17" t="s">
        <v>4757</v>
      </c>
      <c r="E626" s="983"/>
      <c r="F626" s="1302">
        <v>34.5</v>
      </c>
      <c r="G626" s="1310">
        <v>4.8</v>
      </c>
      <c r="H626" s="1304"/>
      <c r="I626" s="921"/>
      <c r="J626" s="1304">
        <v>10</v>
      </c>
      <c r="K626" s="1049">
        <v>3</v>
      </c>
      <c r="L626" s="1049"/>
      <c r="M626" s="17" t="s">
        <v>4759</v>
      </c>
      <c r="N626" s="921"/>
      <c r="O626" s="983"/>
      <c r="P626" s="1290">
        <v>1</v>
      </c>
      <c r="Q626" s="1292"/>
      <c r="R626" s="1033">
        <v>53</v>
      </c>
    </row>
    <row r="627" spans="1:18">
      <c r="A627" s="1033">
        <v>53</v>
      </c>
      <c r="B627" s="17" t="s">
        <v>5314</v>
      </c>
      <c r="C627" s="983"/>
      <c r="D627" s="17" t="s">
        <v>4758</v>
      </c>
      <c r="E627" s="983"/>
      <c r="F627" s="1302">
        <v>115</v>
      </c>
      <c r="G627" s="1310">
        <v>34.5</v>
      </c>
      <c r="H627" s="1304"/>
      <c r="I627" s="921"/>
      <c r="J627" s="1304">
        <v>112</v>
      </c>
      <c r="K627" s="1049">
        <v>2</v>
      </c>
      <c r="L627" s="1049"/>
      <c r="M627" s="17" t="s">
        <v>4760</v>
      </c>
      <c r="N627" s="921"/>
      <c r="O627" s="983"/>
      <c r="P627" s="1290">
        <v>1</v>
      </c>
      <c r="Q627" s="1292"/>
      <c r="R627" s="1033">
        <v>54</v>
      </c>
    </row>
    <row r="628" spans="1:18">
      <c r="A628" s="1033">
        <v>54</v>
      </c>
      <c r="B628" s="17" t="s">
        <v>5315</v>
      </c>
      <c r="C628" s="983"/>
      <c r="D628" s="17" t="s">
        <v>4757</v>
      </c>
      <c r="E628" s="983"/>
      <c r="F628" s="1302">
        <v>34.5</v>
      </c>
      <c r="G628" s="1310">
        <v>12.5</v>
      </c>
      <c r="H628" s="1304"/>
      <c r="I628" s="921"/>
      <c r="J628" s="1304">
        <v>36</v>
      </c>
      <c r="K628" s="1049">
        <v>4</v>
      </c>
      <c r="L628" s="1049"/>
      <c r="M628" s="17" t="s">
        <v>4759</v>
      </c>
      <c r="N628" s="921"/>
      <c r="O628" s="983"/>
      <c r="P628" s="1290">
        <v>1</v>
      </c>
      <c r="Q628" s="1292"/>
      <c r="R628" s="1033">
        <v>55</v>
      </c>
    </row>
    <row r="629" spans="1:18">
      <c r="A629" s="1033">
        <v>55</v>
      </c>
      <c r="B629" s="17" t="s">
        <v>5316</v>
      </c>
      <c r="C629" s="983"/>
      <c r="D629" s="17" t="s">
        <v>4757</v>
      </c>
      <c r="E629" s="983"/>
      <c r="F629" s="1302">
        <v>34.5</v>
      </c>
      <c r="G629" s="1310">
        <v>12.5</v>
      </c>
      <c r="H629" s="1304"/>
      <c r="I629" s="921"/>
      <c r="J629" s="1304">
        <v>10</v>
      </c>
      <c r="K629" s="1049">
        <v>3</v>
      </c>
      <c r="L629" s="1049">
        <v>1</v>
      </c>
      <c r="M629" s="921"/>
      <c r="N629" s="921"/>
      <c r="O629" s="983"/>
      <c r="P629" s="1290"/>
      <c r="Q629" s="1292"/>
      <c r="R629" s="1033">
        <v>56</v>
      </c>
    </row>
    <row r="630" spans="1:18">
      <c r="A630" s="1033">
        <v>56</v>
      </c>
      <c r="B630" s="17" t="s">
        <v>5317</v>
      </c>
      <c r="C630" s="983"/>
      <c r="D630" s="17" t="s">
        <v>4757</v>
      </c>
      <c r="E630" s="983"/>
      <c r="F630" s="1302">
        <v>34.5</v>
      </c>
      <c r="G630" s="1310">
        <v>4.8</v>
      </c>
      <c r="H630" s="1304"/>
      <c r="I630" s="921"/>
      <c r="J630" s="1304">
        <v>5</v>
      </c>
      <c r="K630" s="1049">
        <v>3</v>
      </c>
      <c r="L630" s="1049">
        <v>1</v>
      </c>
      <c r="M630" s="2995" t="s">
        <v>4759</v>
      </c>
      <c r="N630" s="921"/>
      <c r="O630" s="983"/>
      <c r="P630" s="1290">
        <v>2</v>
      </c>
      <c r="Q630" s="1292"/>
      <c r="R630" s="1033">
        <v>57</v>
      </c>
    </row>
    <row r="631" spans="1:18">
      <c r="A631" s="1033">
        <v>57</v>
      </c>
      <c r="B631" s="17" t="s">
        <v>5318</v>
      </c>
      <c r="C631" s="983"/>
      <c r="D631" s="17" t="s">
        <v>4757</v>
      </c>
      <c r="E631" s="983"/>
      <c r="F631" s="1302">
        <v>46</v>
      </c>
      <c r="G631" s="1310">
        <v>13.2</v>
      </c>
      <c r="H631" s="1304"/>
      <c r="I631" s="921"/>
      <c r="J631" s="1304">
        <v>9</v>
      </c>
      <c r="K631" s="1049">
        <v>3</v>
      </c>
      <c r="L631" s="1049"/>
      <c r="M631" s="921"/>
      <c r="N631" s="921"/>
      <c r="O631" s="983"/>
      <c r="P631" s="1290"/>
      <c r="Q631" s="1292"/>
      <c r="R631" s="1033">
        <v>58</v>
      </c>
    </row>
    <row r="632" spans="1:18" ht="15.75" thickBot="1">
      <c r="A632" s="1033">
        <v>58</v>
      </c>
      <c r="B632" s="112" t="s">
        <v>5319</v>
      </c>
      <c r="C632" s="1000"/>
      <c r="D632" s="112" t="s">
        <v>4757</v>
      </c>
      <c r="E632" s="1000"/>
      <c r="F632" s="1303">
        <v>34.5</v>
      </c>
      <c r="G632" s="1311">
        <v>4.8</v>
      </c>
      <c r="H632" s="1305"/>
      <c r="I632" s="921"/>
      <c r="J632" s="1305">
        <v>5</v>
      </c>
      <c r="K632" s="1084">
        <v>3</v>
      </c>
      <c r="L632" s="1084"/>
      <c r="M632" s="973"/>
      <c r="N632" s="973"/>
      <c r="O632" s="1000"/>
      <c r="P632" s="1291"/>
      <c r="Q632" s="1293"/>
      <c r="R632" s="1051">
        <v>59</v>
      </c>
    </row>
    <row r="633" spans="1:18">
      <c r="A633" s="2840"/>
      <c r="B633" s="2840"/>
      <c r="C633" s="2840"/>
      <c r="D633" s="2840"/>
      <c r="E633" s="2840"/>
      <c r="F633" s="2840"/>
      <c r="G633" s="2840"/>
      <c r="H633" s="2840"/>
      <c r="I633" s="2840"/>
      <c r="J633" s="2840"/>
      <c r="K633" s="2840"/>
      <c r="L633" s="2840"/>
      <c r="M633" s="2840"/>
      <c r="N633" s="2840"/>
      <c r="O633" s="2840"/>
      <c r="P633" s="2840"/>
      <c r="Q633" s="2840"/>
      <c r="R633" s="2840"/>
    </row>
    <row r="634" spans="1:18">
      <c r="A634" s="69" t="s">
        <v>5230</v>
      </c>
      <c r="B634" s="922"/>
      <c r="C634" s="922"/>
      <c r="D634" s="922"/>
      <c r="E634" s="922"/>
      <c r="F634" s="922"/>
      <c r="G634" s="922"/>
      <c r="H634" s="922"/>
      <c r="I634" s="921"/>
      <c r="J634" s="69" t="s">
        <v>5231</v>
      </c>
      <c r="K634" s="922"/>
      <c r="L634" s="922"/>
      <c r="M634" s="922"/>
      <c r="N634" s="922"/>
      <c r="O634" s="922"/>
      <c r="P634" s="922"/>
      <c r="Q634" s="922"/>
      <c r="R634" s="922"/>
    </row>
    <row r="637" spans="1:18" ht="16.5" thickBot="1">
      <c r="A637" s="989" t="str">
        <f>'Data Sheet'!$C$25</f>
        <v xml:space="preserve">New York State Electric &amp; Gas Corporation </v>
      </c>
      <c r="B637" s="973"/>
      <c r="C637" s="973"/>
      <c r="D637" s="973"/>
      <c r="E637" s="973"/>
      <c r="F637" s="1052" t="str">
        <f>'Data Sheet'!$C$40</f>
        <v xml:space="preserve"> </v>
      </c>
      <c r="G637" s="973" t="str">
        <f>'Data Sheet'!$C$38</f>
        <v>12/31/2017</v>
      </c>
      <c r="H637" s="1035"/>
      <c r="I637" s="921"/>
      <c r="J637" s="989" t="str">
        <f>'Data Sheet'!$C$25</f>
        <v xml:space="preserve">New York State Electric &amp; Gas Corporation </v>
      </c>
      <c r="K637" s="973"/>
      <c r="L637" s="973"/>
      <c r="M637" s="973"/>
      <c r="N637" s="973"/>
      <c r="O637" s="973"/>
      <c r="P637" s="1052" t="str">
        <f>'Data Sheet'!$C$40</f>
        <v xml:space="preserve"> </v>
      </c>
      <c r="Q637" s="973" t="str">
        <f>'Data Sheet'!$C$38</f>
        <v>12/31/2017</v>
      </c>
      <c r="R637" s="973"/>
    </row>
    <row r="638" spans="1:18" ht="16.5" thickBot="1">
      <c r="A638" s="645" t="s">
        <v>3415</v>
      </c>
      <c r="B638" s="580"/>
      <c r="C638" s="580"/>
      <c r="D638" s="1035"/>
      <c r="E638" s="1035"/>
      <c r="F638" s="1037"/>
      <c r="G638" s="1037"/>
      <c r="H638" s="1045"/>
      <c r="I638" s="921"/>
      <c r="J638" s="645" t="s">
        <v>3415</v>
      </c>
      <c r="K638" s="580"/>
      <c r="L638" s="580"/>
      <c r="M638" s="1035"/>
      <c r="N638" s="1035"/>
      <c r="O638" s="1035"/>
      <c r="P638" s="1037"/>
      <c r="Q638" s="1037"/>
      <c r="R638" s="1045"/>
    </row>
    <row r="639" spans="1:18">
      <c r="A639" s="1029"/>
      <c r="B639" s="921"/>
      <c r="C639" s="983"/>
      <c r="D639" s="966"/>
      <c r="E639" s="934"/>
      <c r="F639" s="922"/>
      <c r="G639" s="922"/>
      <c r="H639" s="1014"/>
      <c r="I639" s="921"/>
      <c r="J639" s="1029"/>
      <c r="K639" s="983"/>
      <c r="L639" s="983"/>
      <c r="M639" s="922" t="s">
        <v>3201</v>
      </c>
      <c r="N639" s="922"/>
      <c r="O639" s="922"/>
      <c r="P639" s="922"/>
      <c r="Q639" s="981"/>
      <c r="R639" s="1038"/>
    </row>
    <row r="640" spans="1:18" ht="15.75" thickBot="1">
      <c r="A640" s="1041"/>
      <c r="B640" s="966"/>
      <c r="C640" s="934"/>
      <c r="D640" s="966"/>
      <c r="E640" s="934"/>
      <c r="F640" s="1035" t="s">
        <v>3202</v>
      </c>
      <c r="G640" s="1035"/>
      <c r="H640" s="1045"/>
      <c r="I640" s="921"/>
      <c r="J640" s="1041" t="s">
        <v>3203</v>
      </c>
      <c r="K640" s="934" t="s">
        <v>3204</v>
      </c>
      <c r="L640" s="934" t="s">
        <v>3204</v>
      </c>
      <c r="M640" s="1035" t="s">
        <v>3205</v>
      </c>
      <c r="N640" s="1035"/>
      <c r="O640" s="1035"/>
      <c r="P640" s="1035"/>
      <c r="Q640" s="1045"/>
      <c r="R640" s="934"/>
    </row>
    <row r="641" spans="1:18">
      <c r="A641" s="1041"/>
      <c r="B641" s="966"/>
      <c r="C641" s="934"/>
      <c r="D641" s="966"/>
      <c r="E641" s="934"/>
      <c r="F641" s="934"/>
      <c r="G641" s="981"/>
      <c r="H641" s="934"/>
      <c r="I641" s="921"/>
      <c r="J641" s="1041" t="s">
        <v>3206</v>
      </c>
      <c r="K641" s="934" t="s">
        <v>3207</v>
      </c>
      <c r="L641" s="934" t="s">
        <v>3208</v>
      </c>
      <c r="M641" s="966"/>
      <c r="N641" s="966"/>
      <c r="O641" s="934"/>
      <c r="P641" s="934"/>
      <c r="Q641" s="981"/>
      <c r="R641" s="934"/>
    </row>
    <row r="642" spans="1:18">
      <c r="A642" s="1041" t="s">
        <v>1728</v>
      </c>
      <c r="B642" s="922" t="s">
        <v>3209</v>
      </c>
      <c r="C642" s="981"/>
      <c r="D642" s="922" t="s">
        <v>3210</v>
      </c>
      <c r="E642" s="981"/>
      <c r="F642" s="934"/>
      <c r="G642" s="981"/>
      <c r="H642" s="934"/>
      <c r="I642" s="921"/>
      <c r="J642" s="1041" t="s">
        <v>3211</v>
      </c>
      <c r="K642" s="934" t="s">
        <v>3212</v>
      </c>
      <c r="L642" s="934" t="s">
        <v>3207</v>
      </c>
      <c r="M642" s="922"/>
      <c r="N642" s="922"/>
      <c r="O642" s="981"/>
      <c r="P642" s="934" t="s">
        <v>1786</v>
      </c>
      <c r="Q642" s="981" t="s">
        <v>3213</v>
      </c>
      <c r="R642" s="934" t="s">
        <v>1728</v>
      </c>
    </row>
    <row r="643" spans="1:18">
      <c r="A643" s="1041" t="s">
        <v>1731</v>
      </c>
      <c r="B643" s="921"/>
      <c r="C643" s="983"/>
      <c r="D643" s="966"/>
      <c r="E643" s="934"/>
      <c r="F643" s="934" t="s">
        <v>1837</v>
      </c>
      <c r="G643" s="981" t="s">
        <v>3214</v>
      </c>
      <c r="H643" s="934" t="s">
        <v>3215</v>
      </c>
      <c r="I643" s="921"/>
      <c r="J643" s="1041" t="s">
        <v>3216</v>
      </c>
      <c r="K643" s="934" t="s">
        <v>4</v>
      </c>
      <c r="L643" s="934" t="s">
        <v>3212</v>
      </c>
      <c r="M643" s="922" t="s">
        <v>3217</v>
      </c>
      <c r="N643" s="922"/>
      <c r="O643" s="981"/>
      <c r="P643" s="934" t="s">
        <v>3218</v>
      </c>
      <c r="Q643" s="981" t="s">
        <v>3219</v>
      </c>
      <c r="R643" s="934" t="s">
        <v>1731</v>
      </c>
    </row>
    <row r="644" spans="1:18">
      <c r="A644" s="1033"/>
      <c r="B644" s="921"/>
      <c r="C644" s="934"/>
      <c r="D644" s="921"/>
      <c r="E644" s="934"/>
      <c r="F644" s="934"/>
      <c r="G644" s="981"/>
      <c r="H644" s="983"/>
      <c r="I644" s="921"/>
      <c r="J644" s="1033"/>
      <c r="K644" s="983"/>
      <c r="L644" s="934"/>
      <c r="M644" s="921"/>
      <c r="N644" s="921"/>
      <c r="O644" s="934"/>
      <c r="P644" s="934"/>
      <c r="Q644" s="934"/>
      <c r="R644" s="983"/>
    </row>
    <row r="645" spans="1:18" ht="15.75" thickBot="1">
      <c r="A645" s="1051"/>
      <c r="B645" s="1035" t="s">
        <v>3021</v>
      </c>
      <c r="C645" s="1045"/>
      <c r="D645" s="1035" t="s">
        <v>3022</v>
      </c>
      <c r="E645" s="1045"/>
      <c r="F645" s="1044" t="s">
        <v>3023</v>
      </c>
      <c r="G645" s="1045" t="s">
        <v>3024</v>
      </c>
      <c r="H645" s="1045" t="s">
        <v>2346</v>
      </c>
      <c r="I645" s="921"/>
      <c r="J645" s="1043" t="s">
        <v>2347</v>
      </c>
      <c r="K645" s="1043" t="s">
        <v>2348</v>
      </c>
      <c r="L645" s="1043" t="s">
        <v>2349</v>
      </c>
      <c r="M645" s="1035" t="s">
        <v>2350</v>
      </c>
      <c r="N645" s="1035"/>
      <c r="O645" s="1045"/>
      <c r="P645" s="1044" t="s">
        <v>2351</v>
      </c>
      <c r="Q645" s="1044" t="s">
        <v>2352</v>
      </c>
      <c r="R645" s="1044"/>
    </row>
    <row r="646" spans="1:18">
      <c r="A646" s="1033">
        <v>1</v>
      </c>
      <c r="B646" s="17" t="s">
        <v>5320</v>
      </c>
      <c r="C646" s="983"/>
      <c r="D646" s="17" t="s">
        <v>4757</v>
      </c>
      <c r="E646" s="981"/>
      <c r="F646" s="2991">
        <v>46</v>
      </c>
      <c r="G646" s="2992">
        <v>4.8</v>
      </c>
      <c r="H646" s="1304"/>
      <c r="I646" s="921"/>
      <c r="J646" s="1304">
        <v>3</v>
      </c>
      <c r="K646" s="1049">
        <v>3</v>
      </c>
      <c r="L646" s="1049"/>
      <c r="M646" s="921"/>
      <c r="N646" s="921"/>
      <c r="O646" s="981"/>
      <c r="P646" s="1290"/>
      <c r="Q646" s="1292"/>
      <c r="R646" s="1033">
        <v>1</v>
      </c>
    </row>
    <row r="647" spans="1:18">
      <c r="A647" s="1033">
        <v>2</v>
      </c>
      <c r="B647" s="17" t="s">
        <v>5321</v>
      </c>
      <c r="C647" s="983"/>
      <c r="D647" s="17" t="s">
        <v>4757</v>
      </c>
      <c r="E647" s="934"/>
      <c r="F647" s="2991">
        <v>34.5</v>
      </c>
      <c r="G647" s="2992">
        <v>12.5</v>
      </c>
      <c r="H647" s="1304"/>
      <c r="I647" s="921"/>
      <c r="J647" s="1304">
        <v>23</v>
      </c>
      <c r="K647" s="1049">
        <v>1</v>
      </c>
      <c r="L647" s="1049"/>
      <c r="M647" s="17" t="s">
        <v>4759</v>
      </c>
      <c r="N647" s="921"/>
      <c r="O647" s="934"/>
      <c r="P647" s="1290">
        <v>1</v>
      </c>
      <c r="Q647" s="1292"/>
      <c r="R647" s="1033">
        <v>2</v>
      </c>
    </row>
    <row r="648" spans="1:18">
      <c r="A648" s="1033">
        <v>3</v>
      </c>
      <c r="B648" s="17" t="s">
        <v>5322</v>
      </c>
      <c r="C648" s="983"/>
      <c r="D648" s="17" t="s">
        <v>4757</v>
      </c>
      <c r="E648" s="934"/>
      <c r="F648" s="2991">
        <v>34.5</v>
      </c>
      <c r="G648" s="2992">
        <v>12.5</v>
      </c>
      <c r="H648" s="1304"/>
      <c r="I648" s="921"/>
      <c r="J648" s="1304">
        <v>7</v>
      </c>
      <c r="K648" s="1049">
        <v>1</v>
      </c>
      <c r="L648" s="1049"/>
      <c r="M648" s="921"/>
      <c r="N648" s="921"/>
      <c r="O648" s="934"/>
      <c r="P648" s="1290"/>
      <c r="Q648" s="1292"/>
      <c r="R648" s="1033">
        <v>3</v>
      </c>
    </row>
    <row r="649" spans="1:18">
      <c r="A649" s="1033">
        <v>4</v>
      </c>
      <c r="B649" s="17" t="s">
        <v>5323</v>
      </c>
      <c r="C649" s="983"/>
      <c r="D649" s="17" t="s">
        <v>4757</v>
      </c>
      <c r="E649" s="934"/>
      <c r="F649" s="2991">
        <v>46</v>
      </c>
      <c r="G649" s="2992">
        <v>12.5</v>
      </c>
      <c r="H649" s="1304"/>
      <c r="I649" s="921"/>
      <c r="J649" s="1304">
        <v>7</v>
      </c>
      <c r="K649" s="1049">
        <v>3</v>
      </c>
      <c r="L649" s="1049"/>
      <c r="M649" s="17" t="s">
        <v>4759</v>
      </c>
      <c r="N649" s="921"/>
      <c r="O649" s="934"/>
      <c r="P649" s="1290">
        <v>1</v>
      </c>
      <c r="Q649" s="1292"/>
      <c r="R649" s="1033">
        <v>4</v>
      </c>
    </row>
    <row r="650" spans="1:18">
      <c r="A650" s="1033">
        <v>5</v>
      </c>
      <c r="B650" s="17" t="s">
        <v>5324</v>
      </c>
      <c r="C650" s="983"/>
      <c r="D650" s="17" t="s">
        <v>4758</v>
      </c>
      <c r="E650" s="934"/>
      <c r="F650" s="2991">
        <v>115</v>
      </c>
      <c r="G650" s="2992">
        <v>34.5</v>
      </c>
      <c r="H650" s="1304"/>
      <c r="I650" s="921"/>
      <c r="J650" s="1304">
        <v>50</v>
      </c>
      <c r="K650" s="1049">
        <v>1</v>
      </c>
      <c r="L650" s="1049"/>
      <c r="M650" s="17" t="s">
        <v>4759</v>
      </c>
      <c r="N650" s="921"/>
      <c r="O650" s="934"/>
      <c r="P650" s="1290">
        <v>1</v>
      </c>
      <c r="Q650" s="1292"/>
      <c r="R650" s="1033">
        <v>5</v>
      </c>
    </row>
    <row r="651" spans="1:18">
      <c r="A651" s="1047">
        <v>6</v>
      </c>
      <c r="B651" s="17" t="s">
        <v>5324</v>
      </c>
      <c r="C651" s="983"/>
      <c r="D651" s="17" t="s">
        <v>4758</v>
      </c>
      <c r="E651" s="983"/>
      <c r="F651" s="1298">
        <v>115</v>
      </c>
      <c r="G651" s="1310">
        <v>69</v>
      </c>
      <c r="H651" s="1304"/>
      <c r="I651" s="921"/>
      <c r="J651" s="1312">
        <v>42</v>
      </c>
      <c r="K651" s="1049">
        <v>1</v>
      </c>
      <c r="L651" s="1049"/>
      <c r="M651" s="921"/>
      <c r="N651" s="921"/>
      <c r="O651" s="983"/>
      <c r="P651" s="1290"/>
      <c r="Q651" s="1292"/>
      <c r="R651" s="1047">
        <v>6</v>
      </c>
    </row>
    <row r="652" spans="1:18">
      <c r="A652" s="1047">
        <v>7</v>
      </c>
      <c r="B652" s="17" t="s">
        <v>5325</v>
      </c>
      <c r="C652" s="983"/>
      <c r="D652" s="17" t="s">
        <v>4757</v>
      </c>
      <c r="E652" s="983"/>
      <c r="F652" s="1298">
        <v>34.5</v>
      </c>
      <c r="G652" s="1310">
        <v>4.8</v>
      </c>
      <c r="H652" s="1304"/>
      <c r="I652" s="921"/>
      <c r="J652" s="1312">
        <v>4</v>
      </c>
      <c r="K652" s="1049">
        <v>1</v>
      </c>
      <c r="L652" s="1049"/>
      <c r="M652" s="921"/>
      <c r="N652" s="921"/>
      <c r="O652" s="983"/>
      <c r="P652" s="1290"/>
      <c r="Q652" s="1292"/>
      <c r="R652" s="1047">
        <v>7</v>
      </c>
    </row>
    <row r="653" spans="1:18">
      <c r="A653" s="1047">
        <v>8</v>
      </c>
      <c r="B653" s="17" t="s">
        <v>5326</v>
      </c>
      <c r="C653" s="983"/>
      <c r="D653" s="17" t="s">
        <v>4757</v>
      </c>
      <c r="E653" s="983"/>
      <c r="F653" s="1298">
        <v>34.5</v>
      </c>
      <c r="G653" s="1310">
        <v>12.5</v>
      </c>
      <c r="H653" s="1304"/>
      <c r="I653" s="921"/>
      <c r="J653" s="1312">
        <v>4</v>
      </c>
      <c r="K653" s="1049">
        <v>3</v>
      </c>
      <c r="L653" s="1049">
        <v>1</v>
      </c>
      <c r="M653" s="921"/>
      <c r="N653" s="921"/>
      <c r="O653" s="983"/>
      <c r="P653" s="1290"/>
      <c r="Q653" s="1292"/>
      <c r="R653" s="1047">
        <v>8</v>
      </c>
    </row>
    <row r="654" spans="1:18">
      <c r="A654" s="1047">
        <v>9</v>
      </c>
      <c r="B654" s="17" t="s">
        <v>5327</v>
      </c>
      <c r="C654" s="983"/>
      <c r="D654" s="17" t="s">
        <v>4757</v>
      </c>
      <c r="E654" s="983"/>
      <c r="F654" s="1298">
        <v>34.5</v>
      </c>
      <c r="G654" s="1310">
        <v>4.8</v>
      </c>
      <c r="H654" s="1304"/>
      <c r="I654" s="921"/>
      <c r="J654" s="1312">
        <v>6</v>
      </c>
      <c r="K654" s="1049">
        <v>3</v>
      </c>
      <c r="L654" s="1049"/>
      <c r="M654" s="17" t="s">
        <v>4759</v>
      </c>
      <c r="N654" s="921"/>
      <c r="O654" s="983"/>
      <c r="P654" s="1290">
        <v>1</v>
      </c>
      <c r="Q654" s="1292"/>
      <c r="R654" s="1047">
        <v>9</v>
      </c>
    </row>
    <row r="655" spans="1:18">
      <c r="A655" s="1047">
        <v>10</v>
      </c>
      <c r="B655" s="17" t="s">
        <v>5327</v>
      </c>
      <c r="C655" s="983"/>
      <c r="D655" s="17" t="s">
        <v>4757</v>
      </c>
      <c r="E655" s="983"/>
      <c r="F655" s="1298">
        <v>34.5</v>
      </c>
      <c r="G655" s="1310">
        <v>12.5</v>
      </c>
      <c r="H655" s="1304"/>
      <c r="I655" s="921"/>
      <c r="J655" s="1312">
        <v>14</v>
      </c>
      <c r="K655" s="1049">
        <v>1</v>
      </c>
      <c r="L655" s="1049"/>
      <c r="M655" s="921"/>
      <c r="N655" s="921"/>
      <c r="O655" s="983"/>
      <c r="P655" s="1290"/>
      <c r="Q655" s="1292"/>
      <c r="R655" s="1047">
        <v>10</v>
      </c>
    </row>
    <row r="656" spans="1:18">
      <c r="A656" s="1047">
        <v>11</v>
      </c>
      <c r="B656" s="17" t="s">
        <v>5328</v>
      </c>
      <c r="C656" s="983"/>
      <c r="D656" s="17" t="s">
        <v>4757</v>
      </c>
      <c r="E656" s="983"/>
      <c r="F656" s="1298">
        <v>34.5</v>
      </c>
      <c r="G656" s="1310">
        <v>4.8</v>
      </c>
      <c r="H656" s="1304"/>
      <c r="I656" s="921"/>
      <c r="J656" s="1312">
        <v>2</v>
      </c>
      <c r="K656" s="1049">
        <v>1</v>
      </c>
      <c r="L656" s="1049"/>
      <c r="M656" s="921"/>
      <c r="N656" s="921"/>
      <c r="O656" s="983"/>
      <c r="P656" s="1290"/>
      <c r="Q656" s="1292"/>
      <c r="R656" s="1047">
        <v>11</v>
      </c>
    </row>
    <row r="657" spans="1:18">
      <c r="A657" s="1047">
        <v>12</v>
      </c>
      <c r="B657" s="17" t="s">
        <v>5329</v>
      </c>
      <c r="C657" s="983"/>
      <c r="D657" s="17" t="s">
        <v>4757</v>
      </c>
      <c r="E657" s="983"/>
      <c r="F657" s="1298">
        <v>34.5</v>
      </c>
      <c r="G657" s="1310">
        <v>4.8</v>
      </c>
      <c r="H657" s="1304"/>
      <c r="I657" s="921"/>
      <c r="J657" s="1312">
        <v>19</v>
      </c>
      <c r="K657" s="1049">
        <v>2</v>
      </c>
      <c r="L657" s="1049"/>
      <c r="M657" s="17" t="s">
        <v>4759</v>
      </c>
      <c r="N657" s="921"/>
      <c r="O657" s="983"/>
      <c r="P657" s="1290">
        <v>1</v>
      </c>
      <c r="Q657" s="1292"/>
      <c r="R657" s="1047">
        <v>12</v>
      </c>
    </row>
    <row r="658" spans="1:18">
      <c r="A658" s="1047">
        <v>13</v>
      </c>
      <c r="B658" s="17" t="s">
        <v>5330</v>
      </c>
      <c r="C658" s="983"/>
      <c r="D658" s="17" t="s">
        <v>4757</v>
      </c>
      <c r="E658" s="983"/>
      <c r="F658" s="1298">
        <v>34.5</v>
      </c>
      <c r="G658" s="1310">
        <v>4.8</v>
      </c>
      <c r="H658" s="1304"/>
      <c r="I658" s="921"/>
      <c r="J658" s="1312">
        <v>5</v>
      </c>
      <c r="K658" s="1049">
        <v>3</v>
      </c>
      <c r="L658" s="1049"/>
      <c r="M658" s="921"/>
      <c r="N658" s="921"/>
      <c r="O658" s="983"/>
      <c r="P658" s="1290"/>
      <c r="Q658" s="1292"/>
      <c r="R658" s="1047">
        <v>13</v>
      </c>
    </row>
    <row r="659" spans="1:18">
      <c r="A659" s="1047">
        <v>14</v>
      </c>
      <c r="B659" s="17" t="s">
        <v>5331</v>
      </c>
      <c r="C659" s="983"/>
      <c r="D659" s="17" t="s">
        <v>4757</v>
      </c>
      <c r="E659" s="983"/>
      <c r="F659" s="1298">
        <v>34.5</v>
      </c>
      <c r="G659" s="1310">
        <v>2.4</v>
      </c>
      <c r="H659" s="1304"/>
      <c r="I659" s="921"/>
      <c r="J659" s="1312">
        <v>2</v>
      </c>
      <c r="K659" s="1049">
        <v>3</v>
      </c>
      <c r="L659" s="1049"/>
      <c r="M659" s="921"/>
      <c r="N659" s="921"/>
      <c r="O659" s="983"/>
      <c r="P659" s="1290"/>
      <c r="Q659" s="1292"/>
      <c r="R659" s="1047">
        <v>14</v>
      </c>
    </row>
    <row r="660" spans="1:18">
      <c r="A660" s="1047">
        <v>15</v>
      </c>
      <c r="B660" s="17" t="s">
        <v>5332</v>
      </c>
      <c r="C660" s="983"/>
      <c r="D660" s="17" t="s">
        <v>4758</v>
      </c>
      <c r="E660" s="983"/>
      <c r="F660" s="1298">
        <v>115</v>
      </c>
      <c r="G660" s="1310">
        <v>34.5</v>
      </c>
      <c r="H660" s="1304"/>
      <c r="I660" s="921"/>
      <c r="J660" s="1312">
        <v>38</v>
      </c>
      <c r="K660" s="1049">
        <v>1</v>
      </c>
      <c r="L660" s="1049"/>
      <c r="M660" s="921"/>
      <c r="N660" s="921"/>
      <c r="O660" s="983"/>
      <c r="P660" s="1290"/>
      <c r="Q660" s="1292"/>
      <c r="R660" s="1047">
        <v>15</v>
      </c>
    </row>
    <row r="661" spans="1:18">
      <c r="A661" s="1047">
        <v>16</v>
      </c>
      <c r="B661" s="17" t="s">
        <v>5332</v>
      </c>
      <c r="C661" s="983"/>
      <c r="D661" s="17" t="s">
        <v>4757</v>
      </c>
      <c r="E661" s="983"/>
      <c r="F661" s="1298">
        <v>115</v>
      </c>
      <c r="G661" s="1310">
        <v>34.5</v>
      </c>
      <c r="H661" s="1304"/>
      <c r="I661" s="921"/>
      <c r="J661" s="1312"/>
      <c r="K661" s="1049"/>
      <c r="L661" s="1049"/>
      <c r="M661" s="921"/>
      <c r="N661" s="921"/>
      <c r="O661" s="983"/>
      <c r="P661" s="1290"/>
      <c r="Q661" s="1292"/>
      <c r="R661" s="1047">
        <v>16</v>
      </c>
    </row>
    <row r="662" spans="1:18">
      <c r="A662" s="1033">
        <v>17</v>
      </c>
      <c r="B662" s="17" t="s">
        <v>5333</v>
      </c>
      <c r="C662" s="983"/>
      <c r="D662" s="17" t="s">
        <v>4757</v>
      </c>
      <c r="E662" s="983"/>
      <c r="F662" s="1298">
        <v>34.5</v>
      </c>
      <c r="G662" s="1310">
        <v>4.8</v>
      </c>
      <c r="H662" s="1304"/>
      <c r="I662" s="921"/>
      <c r="J662" s="1312">
        <v>1</v>
      </c>
      <c r="K662" s="1049">
        <v>3</v>
      </c>
      <c r="L662" s="1049"/>
      <c r="M662" s="921"/>
      <c r="N662" s="921"/>
      <c r="O662" s="983"/>
      <c r="P662" s="1290"/>
      <c r="Q662" s="1292"/>
      <c r="R662" s="1033">
        <v>17</v>
      </c>
    </row>
    <row r="663" spans="1:18">
      <c r="A663" s="1033">
        <v>18</v>
      </c>
      <c r="B663" s="17" t="s">
        <v>5334</v>
      </c>
      <c r="C663" s="983"/>
      <c r="D663" s="17" t="s">
        <v>4757</v>
      </c>
      <c r="E663" s="983"/>
      <c r="F663" s="1298">
        <v>115</v>
      </c>
      <c r="G663" s="1310">
        <v>12.5</v>
      </c>
      <c r="H663" s="1304"/>
      <c r="I663" s="921"/>
      <c r="J663" s="1304">
        <v>43</v>
      </c>
      <c r="K663" s="1049">
        <v>2</v>
      </c>
      <c r="L663" s="1049"/>
      <c r="M663" s="921"/>
      <c r="N663" s="921"/>
      <c r="O663" s="983"/>
      <c r="P663" s="1290"/>
      <c r="Q663" s="1292"/>
      <c r="R663" s="1033">
        <v>18</v>
      </c>
    </row>
    <row r="664" spans="1:18">
      <c r="A664" s="1033">
        <v>19</v>
      </c>
      <c r="B664" s="17" t="s">
        <v>5335</v>
      </c>
      <c r="C664" s="983"/>
      <c r="D664" s="17" t="s">
        <v>4757</v>
      </c>
      <c r="E664" s="983"/>
      <c r="F664" s="1298">
        <v>34.5</v>
      </c>
      <c r="G664" s="1310">
        <v>8.32</v>
      </c>
      <c r="H664" s="1304"/>
      <c r="I664" s="921"/>
      <c r="J664" s="1304">
        <v>6</v>
      </c>
      <c r="K664" s="1049">
        <v>3</v>
      </c>
      <c r="L664" s="1049"/>
      <c r="M664" s="921"/>
      <c r="N664" s="921"/>
      <c r="O664" s="983"/>
      <c r="P664" s="1290"/>
      <c r="Q664" s="1292"/>
      <c r="R664" s="1033">
        <v>19</v>
      </c>
    </row>
    <row r="665" spans="1:18">
      <c r="A665" s="1033">
        <v>20</v>
      </c>
      <c r="B665" s="17" t="s">
        <v>5336</v>
      </c>
      <c r="C665" s="983"/>
      <c r="D665" s="17" t="s">
        <v>4758</v>
      </c>
      <c r="E665" s="983"/>
      <c r="F665" s="1298">
        <v>345</v>
      </c>
      <c r="G665" s="1310">
        <v>115</v>
      </c>
      <c r="H665" s="1304"/>
      <c r="I665" s="921"/>
      <c r="J665" s="1304">
        <v>560</v>
      </c>
      <c r="K665" s="1049">
        <v>2</v>
      </c>
      <c r="L665" s="1049"/>
      <c r="M665" s="921"/>
      <c r="N665" s="921"/>
      <c r="O665" s="983"/>
      <c r="P665" s="1290"/>
      <c r="Q665" s="1292"/>
      <c r="R665" s="1033">
        <v>20</v>
      </c>
    </row>
    <row r="666" spans="1:18">
      <c r="A666" s="1033">
        <v>21</v>
      </c>
      <c r="B666" s="17" t="s">
        <v>5337</v>
      </c>
      <c r="C666" s="983"/>
      <c r="D666" s="17" t="s">
        <v>4757</v>
      </c>
      <c r="E666" s="983"/>
      <c r="F666" s="1298">
        <v>34.5</v>
      </c>
      <c r="G666" s="1310">
        <v>4.8</v>
      </c>
      <c r="H666" s="1304"/>
      <c r="I666" s="921"/>
      <c r="J666" s="1304">
        <v>2</v>
      </c>
      <c r="K666" s="1049">
        <v>3</v>
      </c>
      <c r="L666" s="1049"/>
      <c r="M666" s="921"/>
      <c r="N666" s="921"/>
      <c r="O666" s="983"/>
      <c r="P666" s="1290"/>
      <c r="Q666" s="1292"/>
      <c r="R666" s="1033">
        <v>21</v>
      </c>
    </row>
    <row r="667" spans="1:18">
      <c r="A667" s="1033">
        <v>22</v>
      </c>
      <c r="B667" s="17" t="s">
        <v>5338</v>
      </c>
      <c r="C667" s="983"/>
      <c r="D667" s="17" t="s">
        <v>4757</v>
      </c>
      <c r="E667" s="983"/>
      <c r="F667" s="1298">
        <v>34.5</v>
      </c>
      <c r="G667" s="1310">
        <v>4.8</v>
      </c>
      <c r="H667" s="1304"/>
      <c r="I667" s="921"/>
      <c r="J667" s="1304">
        <v>5</v>
      </c>
      <c r="K667" s="1049">
        <v>3</v>
      </c>
      <c r="L667" s="1049"/>
      <c r="M667" s="17" t="s">
        <v>4759</v>
      </c>
      <c r="N667" s="921"/>
      <c r="O667" s="983"/>
      <c r="P667" s="1290">
        <v>2</v>
      </c>
      <c r="Q667" s="1292"/>
      <c r="R667" s="1033">
        <v>22</v>
      </c>
    </row>
    <row r="668" spans="1:18">
      <c r="A668" s="1033">
        <v>23</v>
      </c>
      <c r="B668" s="17" t="s">
        <v>5338</v>
      </c>
      <c r="C668" s="983"/>
      <c r="D668" s="17" t="s">
        <v>4757</v>
      </c>
      <c r="E668" s="983"/>
      <c r="F668" s="1298">
        <v>34.5</v>
      </c>
      <c r="G668" s="1310">
        <v>7.2</v>
      </c>
      <c r="H668" s="1304"/>
      <c r="I668" s="921"/>
      <c r="J668" s="1304">
        <v>13</v>
      </c>
      <c r="K668" s="1049">
        <v>1</v>
      </c>
      <c r="L668" s="1049"/>
      <c r="M668" s="921"/>
      <c r="N668" s="921"/>
      <c r="O668" s="983"/>
      <c r="P668" s="1290"/>
      <c r="Q668" s="1292"/>
      <c r="R668" s="1033">
        <v>23</v>
      </c>
    </row>
    <row r="669" spans="1:18">
      <c r="A669" s="1033">
        <v>24</v>
      </c>
      <c r="B669" s="17" t="s">
        <v>5338</v>
      </c>
      <c r="C669" s="983"/>
      <c r="D669" s="17" t="s">
        <v>4757</v>
      </c>
      <c r="E669" s="983"/>
      <c r="F669" s="1298">
        <v>34.5</v>
      </c>
      <c r="G669" s="1310">
        <v>12.5</v>
      </c>
      <c r="H669" s="1304"/>
      <c r="I669" s="921"/>
      <c r="J669" s="1304">
        <v>7</v>
      </c>
      <c r="K669" s="1049">
        <v>3</v>
      </c>
      <c r="L669" s="1049"/>
      <c r="M669" s="921"/>
      <c r="N669" s="921"/>
      <c r="O669" s="983"/>
      <c r="P669" s="1290"/>
      <c r="Q669" s="1292"/>
      <c r="R669" s="1033">
        <v>24</v>
      </c>
    </row>
    <row r="670" spans="1:18">
      <c r="A670" s="1033">
        <v>25</v>
      </c>
      <c r="B670" s="17" t="s">
        <v>5339</v>
      </c>
      <c r="C670" s="983"/>
      <c r="D670" s="17" t="s">
        <v>4757</v>
      </c>
      <c r="E670" s="983"/>
      <c r="F670" s="1298">
        <v>46</v>
      </c>
      <c r="G670" s="1310">
        <v>12.5</v>
      </c>
      <c r="H670" s="1304"/>
      <c r="I670" s="921"/>
      <c r="J670" s="1304">
        <v>14</v>
      </c>
      <c r="K670" s="1049">
        <v>1</v>
      </c>
      <c r="L670" s="1049"/>
      <c r="M670" s="921"/>
      <c r="N670" s="921"/>
      <c r="O670" s="983"/>
      <c r="P670" s="1290"/>
      <c r="Q670" s="1292"/>
      <c r="R670" s="1033">
        <v>25</v>
      </c>
    </row>
    <row r="671" spans="1:18">
      <c r="A671" s="1033">
        <v>26</v>
      </c>
      <c r="B671" s="17" t="s">
        <v>5340</v>
      </c>
      <c r="C671" s="983"/>
      <c r="D671" s="17" t="s">
        <v>4757</v>
      </c>
      <c r="E671" s="983"/>
      <c r="F671" s="1298">
        <v>46</v>
      </c>
      <c r="G671" s="1310">
        <v>8.32</v>
      </c>
      <c r="H671" s="1304"/>
      <c r="I671" s="921"/>
      <c r="J671" s="1304">
        <v>9</v>
      </c>
      <c r="K671" s="1049">
        <v>3</v>
      </c>
      <c r="L671" s="1049"/>
      <c r="M671" s="17" t="s">
        <v>4759</v>
      </c>
      <c r="N671" s="921"/>
      <c r="O671" s="983"/>
      <c r="P671" s="1290">
        <v>1</v>
      </c>
      <c r="Q671" s="1292"/>
      <c r="R671" s="1033">
        <v>26</v>
      </c>
    </row>
    <row r="672" spans="1:18">
      <c r="A672" s="1033">
        <v>27</v>
      </c>
      <c r="B672" s="17" t="s">
        <v>5341</v>
      </c>
      <c r="C672" s="983"/>
      <c r="D672" s="17" t="s">
        <v>4757</v>
      </c>
      <c r="E672" s="983"/>
      <c r="F672" s="1298">
        <v>34.5</v>
      </c>
      <c r="G672" s="1310">
        <v>12.5</v>
      </c>
      <c r="H672" s="1304"/>
      <c r="I672" s="921"/>
      <c r="J672" s="1304">
        <v>23</v>
      </c>
      <c r="K672" s="1049">
        <v>1</v>
      </c>
      <c r="L672" s="1049"/>
      <c r="M672" s="17" t="s">
        <v>4759</v>
      </c>
      <c r="N672" s="921"/>
      <c r="O672" s="983"/>
      <c r="P672" s="1290">
        <v>2</v>
      </c>
      <c r="Q672" s="1292"/>
      <c r="R672" s="1033">
        <v>27</v>
      </c>
    </row>
    <row r="673" spans="1:18">
      <c r="A673" s="1033">
        <v>28</v>
      </c>
      <c r="B673" s="17" t="s">
        <v>5341</v>
      </c>
      <c r="C673" s="983"/>
      <c r="D673" s="17" t="s">
        <v>4758</v>
      </c>
      <c r="E673" s="983"/>
      <c r="F673" s="1298">
        <v>115</v>
      </c>
      <c r="G673" s="1310">
        <v>34.5</v>
      </c>
      <c r="H673" s="1304"/>
      <c r="I673" s="921"/>
      <c r="J673" s="1304">
        <v>100</v>
      </c>
      <c r="K673" s="1049">
        <v>4</v>
      </c>
      <c r="L673" s="1049"/>
      <c r="M673" s="921"/>
      <c r="N673" s="921"/>
      <c r="O673" s="983"/>
      <c r="P673" s="1290"/>
      <c r="Q673" s="1292"/>
      <c r="R673" s="1033">
        <v>28</v>
      </c>
    </row>
    <row r="674" spans="1:18">
      <c r="A674" s="1033">
        <v>29</v>
      </c>
      <c r="B674" s="17" t="s">
        <v>5342</v>
      </c>
      <c r="C674" s="983"/>
      <c r="D674" s="17" t="s">
        <v>4757</v>
      </c>
      <c r="E674" s="983"/>
      <c r="F674" s="1298">
        <v>115</v>
      </c>
      <c r="G674" s="1310">
        <v>4.8</v>
      </c>
      <c r="H674" s="1304"/>
      <c r="I674" s="921"/>
      <c r="J674" s="1304">
        <v>50</v>
      </c>
      <c r="K674" s="1049">
        <v>1</v>
      </c>
      <c r="L674" s="1049"/>
      <c r="M674" s="921"/>
      <c r="N674" s="921"/>
      <c r="O674" s="983"/>
      <c r="P674" s="1290"/>
      <c r="Q674" s="1292"/>
      <c r="R674" s="1033">
        <v>29</v>
      </c>
    </row>
    <row r="675" spans="1:18">
      <c r="A675" s="1033">
        <v>30</v>
      </c>
      <c r="B675" s="17" t="s">
        <v>5342</v>
      </c>
      <c r="C675" s="983"/>
      <c r="D675" s="17" t="s">
        <v>4757</v>
      </c>
      <c r="E675" s="983"/>
      <c r="F675" s="1298">
        <v>34.5</v>
      </c>
      <c r="G675" s="1310">
        <v>4.8</v>
      </c>
      <c r="H675" s="1304"/>
      <c r="I675" s="921"/>
      <c r="J675" s="1304">
        <v>23</v>
      </c>
      <c r="K675" s="1049">
        <v>1</v>
      </c>
      <c r="L675" s="1049"/>
      <c r="M675" s="921"/>
      <c r="N675" s="921"/>
      <c r="O675" s="983"/>
      <c r="P675" s="1290"/>
      <c r="Q675" s="1292"/>
      <c r="R675" s="1033">
        <v>30</v>
      </c>
    </row>
    <row r="676" spans="1:18">
      <c r="A676" s="1033">
        <v>31</v>
      </c>
      <c r="B676" s="17" t="s">
        <v>5343</v>
      </c>
      <c r="C676" s="983"/>
      <c r="D676" s="17" t="s">
        <v>4757</v>
      </c>
      <c r="E676" s="983"/>
      <c r="F676" s="1298">
        <v>115</v>
      </c>
      <c r="G676" s="1310">
        <v>12.5</v>
      </c>
      <c r="H676" s="1304"/>
      <c r="I676" s="921"/>
      <c r="J676" s="1304">
        <v>23</v>
      </c>
      <c r="K676" s="1049">
        <v>1</v>
      </c>
      <c r="L676" s="1049"/>
      <c r="M676" s="921"/>
      <c r="N676" s="921"/>
      <c r="O676" s="983"/>
      <c r="P676" s="1290"/>
      <c r="Q676" s="1292"/>
      <c r="R676" s="1033">
        <v>31</v>
      </c>
    </row>
    <row r="677" spans="1:18">
      <c r="A677" s="1033">
        <v>32</v>
      </c>
      <c r="B677" s="17" t="s">
        <v>5344</v>
      </c>
      <c r="C677" s="983"/>
      <c r="D677" s="17" t="s">
        <v>4757</v>
      </c>
      <c r="E677" s="983"/>
      <c r="F677" s="1298">
        <v>34.5</v>
      </c>
      <c r="G677" s="1310">
        <v>12.5</v>
      </c>
      <c r="H677" s="1304"/>
      <c r="I677" s="921"/>
      <c r="J677" s="1304">
        <v>9</v>
      </c>
      <c r="K677" s="1049">
        <v>3</v>
      </c>
      <c r="L677" s="1049">
        <v>1</v>
      </c>
      <c r="M677" s="17" t="s">
        <v>4759</v>
      </c>
      <c r="N677" s="921"/>
      <c r="O677" s="983"/>
      <c r="P677" s="1290">
        <v>1</v>
      </c>
      <c r="Q677" s="1292"/>
      <c r="R677" s="1033">
        <v>32</v>
      </c>
    </row>
    <row r="678" spans="1:18">
      <c r="A678" s="1033">
        <v>33</v>
      </c>
      <c r="B678" s="921"/>
      <c r="C678" s="983"/>
      <c r="D678" s="921"/>
      <c r="E678" s="983"/>
      <c r="F678" s="1298"/>
      <c r="G678" s="1310"/>
      <c r="H678" s="1304"/>
      <c r="I678" s="921"/>
      <c r="J678" s="1304"/>
      <c r="K678" s="1049"/>
      <c r="L678" s="1049"/>
      <c r="M678" s="921"/>
      <c r="N678" s="921"/>
      <c r="O678" s="983"/>
      <c r="P678" s="1290"/>
      <c r="Q678" s="1292"/>
      <c r="R678" s="1033">
        <v>33</v>
      </c>
    </row>
    <row r="679" spans="1:18">
      <c r="A679" s="1033">
        <v>34</v>
      </c>
      <c r="B679" s="921"/>
      <c r="C679" s="983"/>
      <c r="D679" s="921"/>
      <c r="E679" s="983"/>
      <c r="F679" s="1298"/>
      <c r="G679" s="1310"/>
      <c r="H679" s="1304"/>
      <c r="I679" s="921"/>
      <c r="J679" s="1304"/>
      <c r="K679" s="1049"/>
      <c r="L679" s="1049"/>
      <c r="M679" s="921"/>
      <c r="N679" s="921"/>
      <c r="O679" s="983"/>
      <c r="P679" s="1290"/>
      <c r="Q679" s="1292"/>
      <c r="R679" s="1033">
        <v>34</v>
      </c>
    </row>
    <row r="680" spans="1:18" ht="15.75" thickBot="1">
      <c r="A680" s="1033">
        <v>35</v>
      </c>
      <c r="B680" s="921"/>
      <c r="C680" s="983"/>
      <c r="D680" s="921"/>
      <c r="E680" s="983"/>
      <c r="F680" s="1298"/>
      <c r="G680" s="1310"/>
      <c r="H680" s="1304"/>
      <c r="I680" s="921"/>
      <c r="J680" s="1304"/>
      <c r="K680" s="1049"/>
      <c r="L680" s="1049"/>
      <c r="M680" s="921"/>
      <c r="N680" s="921"/>
      <c r="O680" s="983"/>
      <c r="P680" s="1290"/>
      <c r="Q680" s="1292"/>
      <c r="R680" s="1033">
        <v>35</v>
      </c>
    </row>
    <row r="681" spans="1:18" ht="15.75">
      <c r="A681" s="1033">
        <v>36</v>
      </c>
      <c r="B681" s="17"/>
      <c r="C681" s="3006" t="s">
        <v>5345</v>
      </c>
      <c r="D681" s="3555" t="s">
        <v>3394</v>
      </c>
      <c r="E681" s="3554"/>
      <c r="F681" s="3007"/>
      <c r="G681" s="1310"/>
      <c r="H681" s="1304"/>
      <c r="I681" s="921"/>
      <c r="J681" s="1304"/>
      <c r="K681" s="1049"/>
      <c r="L681" s="1049"/>
      <c r="M681" s="921"/>
      <c r="N681" s="921"/>
      <c r="O681" s="983"/>
      <c r="P681" s="1290"/>
      <c r="Q681" s="1292"/>
      <c r="R681" s="1033">
        <v>37</v>
      </c>
    </row>
    <row r="682" spans="1:18" ht="16.5" thickBot="1">
      <c r="A682" s="1033">
        <v>37</v>
      </c>
      <c r="B682" s="921"/>
      <c r="C682" s="3008" t="s">
        <v>1936</v>
      </c>
      <c r="D682" s="3009" t="s">
        <v>5346</v>
      </c>
      <c r="E682" s="3010" t="s">
        <v>5347</v>
      </c>
      <c r="F682" s="3011" t="s">
        <v>5348</v>
      </c>
      <c r="G682" s="1310"/>
      <c r="H682" s="1304"/>
      <c r="I682" s="921"/>
      <c r="J682" s="1304"/>
      <c r="K682" s="1049"/>
      <c r="L682" s="1049"/>
      <c r="M682" s="921"/>
      <c r="N682" s="921"/>
      <c r="O682" s="983"/>
      <c r="P682" s="1290"/>
      <c r="Q682" s="1292"/>
      <c r="R682" s="1033">
        <v>38</v>
      </c>
    </row>
    <row r="683" spans="1:18" ht="15.75">
      <c r="A683" s="1033">
        <v>38</v>
      </c>
      <c r="B683" s="921"/>
      <c r="C683" s="3012" t="s">
        <v>5349</v>
      </c>
      <c r="D683" s="924">
        <v>593</v>
      </c>
      <c r="E683" s="979">
        <v>383</v>
      </c>
      <c r="F683" s="3005">
        <v>976</v>
      </c>
      <c r="G683" s="1310"/>
      <c r="H683" s="1304"/>
      <c r="I683" s="921"/>
      <c r="J683" s="1304"/>
      <c r="K683" s="1049"/>
      <c r="L683" s="1049"/>
      <c r="M683" s="921"/>
      <c r="N683" s="921"/>
      <c r="O683" s="983"/>
      <c r="P683" s="1290"/>
      <c r="Q683" s="1292"/>
      <c r="R683" s="1033">
        <v>39</v>
      </c>
    </row>
    <row r="684" spans="1:18" ht="15.75">
      <c r="A684" s="1033">
        <v>39</v>
      </c>
      <c r="B684" s="921"/>
      <c r="C684" s="3008" t="s">
        <v>5350</v>
      </c>
      <c r="D684" s="1069">
        <v>7</v>
      </c>
      <c r="E684" s="983">
        <v>166</v>
      </c>
      <c r="F684" s="1050">
        <v>173</v>
      </c>
      <c r="G684" s="1310"/>
      <c r="H684" s="1304"/>
      <c r="I684" s="921"/>
      <c r="J684" s="1304"/>
      <c r="K684" s="1049"/>
      <c r="L684" s="1049"/>
      <c r="M684" s="921"/>
      <c r="N684" s="921"/>
      <c r="O684" s="983"/>
      <c r="P684" s="1290"/>
      <c r="Q684" s="1292"/>
      <c r="R684" s="1033">
        <v>40</v>
      </c>
    </row>
    <row r="685" spans="1:18" ht="16.5" thickBot="1">
      <c r="A685" s="1033">
        <v>40</v>
      </c>
      <c r="B685" s="921"/>
      <c r="C685" s="3018" t="s">
        <v>5348</v>
      </c>
      <c r="D685" s="3020">
        <v>600</v>
      </c>
      <c r="E685" s="3021">
        <v>549</v>
      </c>
      <c r="F685" s="3022">
        <v>1149</v>
      </c>
      <c r="G685" s="1310"/>
      <c r="H685" s="1304"/>
      <c r="I685" s="921"/>
      <c r="J685" s="1304"/>
      <c r="K685" s="1049"/>
      <c r="L685" s="1049"/>
      <c r="M685" s="921"/>
      <c r="N685" s="921"/>
      <c r="O685" s="983"/>
      <c r="P685" s="1290"/>
      <c r="Q685" s="1292"/>
      <c r="R685" s="1033">
        <v>41</v>
      </c>
    </row>
    <row r="686" spans="1:18" ht="16.5" thickBot="1">
      <c r="A686" s="1033">
        <v>41</v>
      </c>
      <c r="B686" s="921"/>
      <c r="C686" s="3010"/>
      <c r="D686" s="921"/>
      <c r="E686" s="983"/>
      <c r="F686" s="1050"/>
      <c r="G686" s="1310"/>
      <c r="H686" s="1304"/>
      <c r="I686" s="921"/>
      <c r="J686" s="1304"/>
      <c r="K686" s="1049"/>
      <c r="L686" s="1049"/>
      <c r="M686" s="921"/>
      <c r="N686" s="921"/>
      <c r="O686" s="983"/>
      <c r="P686" s="1290"/>
      <c r="Q686" s="1292"/>
      <c r="R686" s="1033">
        <v>42</v>
      </c>
    </row>
    <row r="687" spans="1:18" ht="15.75">
      <c r="A687" s="1033">
        <v>42</v>
      </c>
      <c r="B687" s="921"/>
      <c r="C687" s="3012" t="s">
        <v>5351</v>
      </c>
      <c r="D687" s="3553" t="s">
        <v>3394</v>
      </c>
      <c r="E687" s="3554"/>
      <c r="F687" s="3013"/>
      <c r="G687" s="1310"/>
      <c r="H687" s="1304"/>
      <c r="I687" s="921"/>
      <c r="J687" s="1304"/>
      <c r="K687" s="1049"/>
      <c r="L687" s="1049"/>
      <c r="M687" s="921"/>
      <c r="N687" s="921"/>
      <c r="O687" s="983"/>
      <c r="P687" s="1290"/>
      <c r="Q687" s="1292"/>
      <c r="R687" s="1033">
        <v>43</v>
      </c>
    </row>
    <row r="688" spans="1:18" ht="16.5" thickBot="1">
      <c r="A688" s="1033">
        <v>43</v>
      </c>
      <c r="B688" s="921"/>
      <c r="C688" s="3014" t="s">
        <v>1936</v>
      </c>
      <c r="D688" s="3015" t="s">
        <v>5346</v>
      </c>
      <c r="E688" s="3016" t="s">
        <v>5347</v>
      </c>
      <c r="F688" s="3017" t="s">
        <v>5348</v>
      </c>
      <c r="G688" s="1310"/>
      <c r="H688" s="1304"/>
      <c r="I688" s="921"/>
      <c r="J688" s="1304"/>
      <c r="K688" s="1049"/>
      <c r="L688" s="1049"/>
      <c r="M688" s="921"/>
      <c r="N688" s="921"/>
      <c r="O688" s="983"/>
      <c r="P688" s="1290"/>
      <c r="Q688" s="1292"/>
      <c r="R688" s="1033">
        <v>44</v>
      </c>
    </row>
    <row r="689" spans="1:18" ht="15.75">
      <c r="A689" s="1033">
        <v>44</v>
      </c>
      <c r="B689" s="921"/>
      <c r="C689" s="3008" t="s">
        <v>5349</v>
      </c>
      <c r="D689" s="1069">
        <v>1186</v>
      </c>
      <c r="E689" s="983">
        <v>4925</v>
      </c>
      <c r="F689" s="1050">
        <v>6111</v>
      </c>
      <c r="G689" s="1310"/>
      <c r="H689" s="1304"/>
      <c r="I689" s="921"/>
      <c r="J689" s="1304"/>
      <c r="K689" s="1049"/>
      <c r="L689" s="1049"/>
      <c r="M689" s="921"/>
      <c r="N689" s="921"/>
      <c r="O689" s="983"/>
      <c r="P689" s="1290"/>
      <c r="Q689" s="1292"/>
      <c r="R689" s="1033">
        <v>45</v>
      </c>
    </row>
    <row r="690" spans="1:18" ht="15.75">
      <c r="A690" s="1033">
        <v>45</v>
      </c>
      <c r="B690" s="921"/>
      <c r="C690" s="3019" t="s">
        <v>5350</v>
      </c>
      <c r="D690" s="936">
        <v>13</v>
      </c>
      <c r="E690" s="995">
        <v>11803</v>
      </c>
      <c r="F690" s="1061">
        <v>11816</v>
      </c>
      <c r="G690" s="1310"/>
      <c r="H690" s="1304"/>
      <c r="I690" s="921"/>
      <c r="J690" s="1304"/>
      <c r="K690" s="1049"/>
      <c r="L690" s="1049"/>
      <c r="M690" s="921"/>
      <c r="N690" s="921"/>
      <c r="O690" s="983"/>
      <c r="P690" s="1290"/>
      <c r="Q690" s="1292"/>
      <c r="R690" s="1033">
        <v>46</v>
      </c>
    </row>
    <row r="691" spans="1:18" ht="16.5" thickBot="1">
      <c r="A691" s="1033">
        <v>46</v>
      </c>
      <c r="B691" s="921"/>
      <c r="C691" s="3014" t="s">
        <v>5348</v>
      </c>
      <c r="D691" s="3015">
        <v>1199</v>
      </c>
      <c r="E691" s="3016">
        <v>16728</v>
      </c>
      <c r="F691" s="3023">
        <v>17927</v>
      </c>
      <c r="G691" s="1310"/>
      <c r="H691" s="1304"/>
      <c r="I691" s="921"/>
      <c r="J691" s="1304"/>
      <c r="K691" s="1049"/>
      <c r="L691" s="1049"/>
      <c r="M691" s="921"/>
      <c r="N691" s="921"/>
      <c r="O691" s="983"/>
      <c r="P691" s="1290"/>
      <c r="Q691" s="1292"/>
      <c r="R691" s="1033">
        <v>47</v>
      </c>
    </row>
    <row r="692" spans="1:18" ht="16.5" thickBot="1">
      <c r="A692" s="1033">
        <v>47</v>
      </c>
      <c r="B692" s="921"/>
      <c r="C692" s="3010"/>
      <c r="D692" s="921"/>
      <c r="E692" s="983"/>
      <c r="F692" s="1050"/>
      <c r="G692" s="1310"/>
      <c r="H692" s="1304"/>
      <c r="I692" s="921"/>
      <c r="J692" s="1304"/>
      <c r="K692" s="1049"/>
      <c r="L692" s="1049"/>
      <c r="M692" s="921"/>
      <c r="N692" s="921"/>
      <c r="O692" s="983"/>
      <c r="P692" s="1290"/>
      <c r="Q692" s="1292"/>
      <c r="R692" s="1033">
        <v>48</v>
      </c>
    </row>
    <row r="693" spans="1:18" ht="15.75">
      <c r="A693" s="1033">
        <v>48</v>
      </c>
      <c r="B693" s="921"/>
      <c r="C693" s="3012" t="s">
        <v>5352</v>
      </c>
      <c r="D693" s="3553" t="s">
        <v>3394</v>
      </c>
      <c r="E693" s="3554"/>
      <c r="F693" s="3013"/>
      <c r="G693" s="1310"/>
      <c r="H693" s="1304"/>
      <c r="I693" s="921"/>
      <c r="J693" s="1304"/>
      <c r="K693" s="1049"/>
      <c r="L693" s="1049"/>
      <c r="M693" s="921"/>
      <c r="N693" s="921"/>
      <c r="O693" s="983"/>
      <c r="P693" s="1290"/>
      <c r="Q693" s="1292"/>
      <c r="R693" s="1033">
        <v>49</v>
      </c>
    </row>
    <row r="694" spans="1:18" ht="16.5" thickBot="1">
      <c r="A694" s="1033">
        <v>49</v>
      </c>
      <c r="B694" s="921"/>
      <c r="C694" s="3014" t="s">
        <v>1936</v>
      </c>
      <c r="D694" s="3015" t="s">
        <v>5346</v>
      </c>
      <c r="E694" s="3016" t="s">
        <v>5347</v>
      </c>
      <c r="F694" s="3017" t="s">
        <v>5348</v>
      </c>
      <c r="G694" s="1310"/>
      <c r="H694" s="1304"/>
      <c r="I694" s="921"/>
      <c r="J694" s="1304"/>
      <c r="K694" s="1049"/>
      <c r="L694" s="1049"/>
      <c r="M694" s="921"/>
      <c r="N694" s="921"/>
      <c r="O694" s="983"/>
      <c r="P694" s="1290"/>
      <c r="Q694" s="1292"/>
      <c r="R694" s="1033">
        <v>50</v>
      </c>
    </row>
    <row r="695" spans="1:18" ht="15.75">
      <c r="A695" s="1033">
        <v>50</v>
      </c>
      <c r="B695" s="921"/>
      <c r="C695" s="3008" t="s">
        <v>5350</v>
      </c>
      <c r="D695" s="1069">
        <v>177</v>
      </c>
      <c r="E695" s="983">
        <v>173</v>
      </c>
      <c r="F695" s="1050">
        <v>350</v>
      </c>
      <c r="G695" s="1310"/>
      <c r="H695" s="1304"/>
      <c r="I695" s="921"/>
      <c r="J695" s="1304"/>
      <c r="K695" s="1049"/>
      <c r="L695" s="1049"/>
      <c r="M695" s="921"/>
      <c r="N695" s="921"/>
      <c r="O695" s="983"/>
      <c r="P695" s="1290"/>
      <c r="Q695" s="1292"/>
      <c r="R695" s="1033">
        <v>51</v>
      </c>
    </row>
    <row r="696" spans="1:18" ht="15.75">
      <c r="A696" s="1033">
        <v>51</v>
      </c>
      <c r="B696" s="921"/>
      <c r="C696" s="3008" t="s">
        <v>5349</v>
      </c>
      <c r="D696" s="1069">
        <v>2</v>
      </c>
      <c r="E696" s="983">
        <v>30</v>
      </c>
      <c r="F696" s="1050">
        <v>32</v>
      </c>
      <c r="G696" s="1310"/>
      <c r="H696" s="1304"/>
      <c r="I696" s="921"/>
      <c r="J696" s="1304"/>
      <c r="K696" s="1049"/>
      <c r="L696" s="1049"/>
      <c r="M696" s="921"/>
      <c r="N696" s="921"/>
      <c r="O696" s="983"/>
      <c r="P696" s="1290"/>
      <c r="Q696" s="1292"/>
      <c r="R696" s="1033">
        <v>52</v>
      </c>
    </row>
    <row r="697" spans="1:18" ht="15.75">
      <c r="A697" s="1033">
        <v>52</v>
      </c>
      <c r="B697" s="921"/>
      <c r="C697" s="3019" t="s">
        <v>5353</v>
      </c>
      <c r="D697" s="936">
        <v>0</v>
      </c>
      <c r="E697" s="995">
        <v>48</v>
      </c>
      <c r="F697" s="1061">
        <v>48</v>
      </c>
      <c r="G697" s="1310"/>
      <c r="H697" s="1304"/>
      <c r="I697" s="921"/>
      <c r="J697" s="1304"/>
      <c r="K697" s="1049"/>
      <c r="L697" s="1049"/>
      <c r="M697" s="921"/>
      <c r="N697" s="921"/>
      <c r="O697" s="983"/>
      <c r="P697" s="1290"/>
      <c r="Q697" s="1292"/>
      <c r="R697" s="1033">
        <v>53</v>
      </c>
    </row>
    <row r="698" spans="1:18" ht="16.5" thickBot="1">
      <c r="A698" s="1033">
        <v>53</v>
      </c>
      <c r="B698" s="921"/>
      <c r="C698" s="3014" t="s">
        <v>5348</v>
      </c>
      <c r="D698" s="3015">
        <v>179</v>
      </c>
      <c r="E698" s="3016">
        <v>251</v>
      </c>
      <c r="F698" s="3023">
        <v>430</v>
      </c>
      <c r="G698" s="1310"/>
      <c r="H698" s="1304"/>
      <c r="I698" s="921"/>
      <c r="J698" s="1304"/>
      <c r="K698" s="1049"/>
      <c r="L698" s="1049"/>
      <c r="M698" s="921"/>
      <c r="N698" s="921"/>
      <c r="O698" s="983"/>
      <c r="P698" s="1290"/>
      <c r="Q698" s="1292"/>
      <c r="R698" s="1033">
        <v>54</v>
      </c>
    </row>
    <row r="699" spans="1:18">
      <c r="A699" s="1033">
        <v>54</v>
      </c>
      <c r="B699" s="921"/>
      <c r="C699" s="983"/>
      <c r="D699" s="921"/>
      <c r="E699" s="983"/>
      <c r="F699" s="1298"/>
      <c r="G699" s="1310"/>
      <c r="H699" s="1304"/>
      <c r="I699" s="921"/>
      <c r="J699" s="1304"/>
      <c r="K699" s="1049"/>
      <c r="L699" s="1049"/>
      <c r="M699" s="921"/>
      <c r="N699" s="921"/>
      <c r="O699" s="983"/>
      <c r="P699" s="1290"/>
      <c r="Q699" s="1292"/>
      <c r="R699" s="1033">
        <v>55</v>
      </c>
    </row>
    <row r="700" spans="1:18">
      <c r="A700" s="1033">
        <v>55</v>
      </c>
      <c r="B700" s="921"/>
      <c r="C700" s="983"/>
      <c r="D700" s="921"/>
      <c r="E700" s="983"/>
      <c r="F700" s="1298"/>
      <c r="G700" s="1310"/>
      <c r="H700" s="1304"/>
      <c r="I700" s="921"/>
      <c r="J700" s="1304"/>
      <c r="K700" s="1049"/>
      <c r="L700" s="1049"/>
      <c r="M700" s="921"/>
      <c r="N700" s="921"/>
      <c r="O700" s="983"/>
      <c r="P700" s="1290"/>
      <c r="Q700" s="1292"/>
      <c r="R700" s="1033">
        <v>56</v>
      </c>
    </row>
    <row r="701" spans="1:18">
      <c r="A701" s="1033">
        <v>56</v>
      </c>
      <c r="B701" s="921"/>
      <c r="C701" s="983"/>
      <c r="D701" s="921"/>
      <c r="E701" s="983"/>
      <c r="F701" s="1298"/>
      <c r="G701" s="1310"/>
      <c r="H701" s="1304"/>
      <c r="I701" s="921"/>
      <c r="J701" s="1304"/>
      <c r="K701" s="1049"/>
      <c r="L701" s="1049"/>
      <c r="M701" s="921"/>
      <c r="N701" s="921"/>
      <c r="O701" s="983"/>
      <c r="P701" s="1290"/>
      <c r="Q701" s="1292"/>
      <c r="R701" s="1033">
        <v>57</v>
      </c>
    </row>
    <row r="702" spans="1:18">
      <c r="A702" s="1033">
        <v>57</v>
      </c>
      <c r="B702" s="921"/>
      <c r="C702" s="983"/>
      <c r="D702" s="921"/>
      <c r="E702" s="983"/>
      <c r="F702" s="1298"/>
      <c r="G702" s="1310"/>
      <c r="H702" s="1304"/>
      <c r="I702" s="921"/>
      <c r="J702" s="1304"/>
      <c r="K702" s="1049"/>
      <c r="L702" s="1049"/>
      <c r="M702" s="921"/>
      <c r="N702" s="921"/>
      <c r="O702" s="983"/>
      <c r="P702" s="1290"/>
      <c r="Q702" s="1292"/>
      <c r="R702" s="1033">
        <v>58</v>
      </c>
    </row>
    <row r="703" spans="1:18" ht="15.75" thickBot="1">
      <c r="A703" s="1033">
        <v>58</v>
      </c>
      <c r="B703" s="973"/>
      <c r="C703" s="1000"/>
      <c r="D703" s="973"/>
      <c r="E703" s="1000"/>
      <c r="F703" s="1299"/>
      <c r="G703" s="1311"/>
      <c r="H703" s="1305"/>
      <c r="I703" s="921"/>
      <c r="J703" s="1305"/>
      <c r="K703" s="1084"/>
      <c r="L703" s="1084"/>
      <c r="M703" s="973"/>
      <c r="N703" s="973"/>
      <c r="O703" s="1000"/>
      <c r="P703" s="1291"/>
      <c r="Q703" s="1293"/>
      <c r="R703" s="1051">
        <v>59</v>
      </c>
    </row>
    <row r="704" spans="1:18">
      <c r="A704" s="2840"/>
      <c r="B704" s="2840"/>
      <c r="C704" s="2840"/>
      <c r="D704" s="2840"/>
      <c r="E704" s="2840"/>
      <c r="F704" s="2840"/>
      <c r="G704" s="2840"/>
      <c r="H704" s="2840"/>
      <c r="I704" s="2840"/>
      <c r="J704" s="2840"/>
      <c r="K704" s="2840"/>
      <c r="L704" s="2840"/>
      <c r="M704" s="2840"/>
      <c r="N704" s="2840"/>
      <c r="O704" s="2840"/>
      <c r="P704" s="2840"/>
      <c r="Q704" s="2840"/>
      <c r="R704" s="2840"/>
    </row>
    <row r="705" spans="1:18">
      <c r="A705" s="69" t="s">
        <v>5232</v>
      </c>
      <c r="B705" s="922"/>
      <c r="C705" s="922"/>
      <c r="D705" s="922"/>
      <c r="E705" s="922"/>
      <c r="F705" s="922"/>
      <c r="G705" s="922"/>
      <c r="H705" s="922"/>
      <c r="I705" s="921"/>
      <c r="J705" s="69" t="s">
        <v>5233</v>
      </c>
      <c r="K705" s="922"/>
      <c r="L705" s="922"/>
      <c r="M705" s="922"/>
      <c r="N705" s="922"/>
      <c r="O705" s="922"/>
      <c r="P705" s="922"/>
      <c r="Q705" s="922"/>
      <c r="R705" s="922"/>
    </row>
    <row r="708" spans="1:18" s="2999" customFormat="1" ht="16.5" thickBot="1">
      <c r="A708" s="989" t="str">
        <f>'Data Sheet'!$C$25</f>
        <v xml:space="preserve">New York State Electric &amp; Gas Corporation </v>
      </c>
      <c r="B708" s="973"/>
      <c r="C708" s="973"/>
      <c r="D708" s="973"/>
      <c r="E708" s="973"/>
      <c r="F708" s="1052" t="str">
        <f>'Data Sheet'!$C$40</f>
        <v xml:space="preserve"> </v>
      </c>
      <c r="G708" s="973" t="str">
        <f>'Data Sheet'!$C$38</f>
        <v>12/31/2017</v>
      </c>
      <c r="H708" s="1035"/>
      <c r="I708" s="921"/>
      <c r="J708" s="989" t="str">
        <f>'Data Sheet'!$C$25</f>
        <v xml:space="preserve">New York State Electric &amp; Gas Corporation </v>
      </c>
      <c r="K708" s="973"/>
      <c r="L708" s="973"/>
      <c r="M708" s="973"/>
      <c r="N708" s="973"/>
      <c r="O708" s="973"/>
      <c r="P708" s="1052" t="str">
        <f>'Data Sheet'!$C$40</f>
        <v xml:space="preserve"> </v>
      </c>
      <c r="Q708" s="973" t="str">
        <f>'Data Sheet'!$C$38</f>
        <v>12/31/2017</v>
      </c>
      <c r="R708" s="973"/>
    </row>
    <row r="709" spans="1:18" s="2999" customFormat="1" ht="16.5" thickBot="1">
      <c r="A709" s="645" t="s">
        <v>3415</v>
      </c>
      <c r="B709" s="580"/>
      <c r="C709" s="580"/>
      <c r="D709" s="1035"/>
      <c r="E709" s="1035"/>
      <c r="F709" s="1037"/>
      <c r="G709" s="1037"/>
      <c r="H709" s="1045"/>
      <c r="I709" s="921"/>
      <c r="J709" s="645" t="s">
        <v>3415</v>
      </c>
      <c r="K709" s="580"/>
      <c r="L709" s="580"/>
      <c r="M709" s="1035"/>
      <c r="N709" s="1035"/>
      <c r="O709" s="1035"/>
      <c r="P709" s="1037"/>
      <c r="Q709" s="1037"/>
      <c r="R709" s="1045"/>
    </row>
    <row r="710" spans="1:18" s="2999" customFormat="1">
      <c r="A710" s="1029"/>
      <c r="B710" s="921"/>
      <c r="C710" s="983"/>
      <c r="D710" s="966"/>
      <c r="E710" s="934"/>
      <c r="F710" s="922"/>
      <c r="G710" s="922"/>
      <c r="H710" s="1014"/>
      <c r="I710" s="921"/>
      <c r="J710" s="1029"/>
      <c r="K710" s="983"/>
      <c r="L710" s="983"/>
      <c r="M710" s="922" t="s">
        <v>3201</v>
      </c>
      <c r="N710" s="922"/>
      <c r="O710" s="922"/>
      <c r="P710" s="922"/>
      <c r="Q710" s="981"/>
      <c r="R710" s="1038"/>
    </row>
    <row r="711" spans="1:18" s="2999" customFormat="1" ht="15.75" thickBot="1">
      <c r="A711" s="1041"/>
      <c r="B711" s="966"/>
      <c r="C711" s="934"/>
      <c r="D711" s="966"/>
      <c r="E711" s="934"/>
      <c r="F711" s="1035" t="s">
        <v>3202</v>
      </c>
      <c r="G711" s="1035"/>
      <c r="H711" s="1045"/>
      <c r="I711" s="921"/>
      <c r="J711" s="1041" t="s">
        <v>3203</v>
      </c>
      <c r="K711" s="934" t="s">
        <v>3204</v>
      </c>
      <c r="L711" s="934" t="s">
        <v>3204</v>
      </c>
      <c r="M711" s="1035" t="s">
        <v>3205</v>
      </c>
      <c r="N711" s="1035"/>
      <c r="O711" s="1035"/>
      <c r="P711" s="1035"/>
      <c r="Q711" s="1045"/>
      <c r="R711" s="934"/>
    </row>
    <row r="712" spans="1:18" s="2999" customFormat="1">
      <c r="A712" s="1041"/>
      <c r="B712" s="966"/>
      <c r="C712" s="934"/>
      <c r="D712" s="966"/>
      <c r="E712" s="934"/>
      <c r="F712" s="934"/>
      <c r="G712" s="981"/>
      <c r="H712" s="934"/>
      <c r="I712" s="921"/>
      <c r="J712" s="1041" t="s">
        <v>3206</v>
      </c>
      <c r="K712" s="934" t="s">
        <v>3207</v>
      </c>
      <c r="L712" s="934" t="s">
        <v>3208</v>
      </c>
      <c r="M712" s="966"/>
      <c r="N712" s="966"/>
      <c r="O712" s="934"/>
      <c r="P712" s="934"/>
      <c r="Q712" s="981"/>
      <c r="R712" s="934"/>
    </row>
    <row r="713" spans="1:18" s="2999" customFormat="1">
      <c r="A713" s="1041" t="s">
        <v>1728</v>
      </c>
      <c r="B713" s="922" t="s">
        <v>3209</v>
      </c>
      <c r="C713" s="981"/>
      <c r="D713" s="922" t="s">
        <v>3210</v>
      </c>
      <c r="E713" s="981"/>
      <c r="F713" s="934"/>
      <c r="G713" s="981"/>
      <c r="H713" s="934"/>
      <c r="I713" s="921"/>
      <c r="J713" s="1041" t="s">
        <v>3211</v>
      </c>
      <c r="K713" s="934" t="s">
        <v>3212</v>
      </c>
      <c r="L713" s="934" t="s">
        <v>3207</v>
      </c>
      <c r="M713" s="922"/>
      <c r="N713" s="922"/>
      <c r="O713" s="981"/>
      <c r="P713" s="934" t="s">
        <v>1786</v>
      </c>
      <c r="Q713" s="981" t="s">
        <v>3213</v>
      </c>
      <c r="R713" s="934" t="s">
        <v>1728</v>
      </c>
    </row>
    <row r="714" spans="1:18" s="2999" customFormat="1">
      <c r="A714" s="1041" t="s">
        <v>1731</v>
      </c>
      <c r="B714" s="921"/>
      <c r="C714" s="983"/>
      <c r="D714" s="966"/>
      <c r="E714" s="934"/>
      <c r="F714" s="934" t="s">
        <v>1837</v>
      </c>
      <c r="G714" s="981" t="s">
        <v>3214</v>
      </c>
      <c r="H714" s="934" t="s">
        <v>3215</v>
      </c>
      <c r="I714" s="921"/>
      <c r="J714" s="1041" t="s">
        <v>3216</v>
      </c>
      <c r="K714" s="934" t="s">
        <v>4</v>
      </c>
      <c r="L714" s="934" t="s">
        <v>3212</v>
      </c>
      <c r="M714" s="922" t="s">
        <v>3217</v>
      </c>
      <c r="N714" s="922"/>
      <c r="O714" s="981"/>
      <c r="P714" s="934" t="s">
        <v>3218</v>
      </c>
      <c r="Q714" s="981" t="s">
        <v>3219</v>
      </c>
      <c r="R714" s="934" t="s">
        <v>1731</v>
      </c>
    </row>
    <row r="715" spans="1:18" s="2999" customFormat="1">
      <c r="A715" s="1033"/>
      <c r="B715" s="921"/>
      <c r="C715" s="934"/>
      <c r="D715" s="921"/>
      <c r="E715" s="934"/>
      <c r="F715" s="934"/>
      <c r="G715" s="981"/>
      <c r="H715" s="983"/>
      <c r="I715" s="921"/>
      <c r="J715" s="1033"/>
      <c r="K715" s="983"/>
      <c r="L715" s="934"/>
      <c r="M715" s="921"/>
      <c r="N715" s="921"/>
      <c r="O715" s="934"/>
      <c r="P715" s="934"/>
      <c r="Q715" s="934"/>
      <c r="R715" s="983"/>
    </row>
    <row r="716" spans="1:18" s="2999" customFormat="1" ht="15.75" thickBot="1">
      <c r="A716" s="1051"/>
      <c r="B716" s="1035" t="s">
        <v>3021</v>
      </c>
      <c r="C716" s="1045"/>
      <c r="D716" s="1035" t="s">
        <v>3022</v>
      </c>
      <c r="E716" s="1045"/>
      <c r="F716" s="1044" t="s">
        <v>3023</v>
      </c>
      <c r="G716" s="1045" t="s">
        <v>3024</v>
      </c>
      <c r="H716" s="1045" t="s">
        <v>2346</v>
      </c>
      <c r="I716" s="921"/>
      <c r="J716" s="1043" t="s">
        <v>2347</v>
      </c>
      <c r="K716" s="1043" t="s">
        <v>2348</v>
      </c>
      <c r="L716" s="1043" t="s">
        <v>2349</v>
      </c>
      <c r="M716" s="1035" t="s">
        <v>2350</v>
      </c>
      <c r="N716" s="1035"/>
      <c r="O716" s="1045"/>
      <c r="P716" s="1044" t="s">
        <v>2351</v>
      </c>
      <c r="Q716" s="1044" t="s">
        <v>2352</v>
      </c>
      <c r="R716" s="1044"/>
    </row>
    <row r="717" spans="1:18" s="2999" customFormat="1">
      <c r="A717" s="1033">
        <v>1</v>
      </c>
      <c r="B717" s="921"/>
      <c r="C717" s="983"/>
      <c r="D717" s="921"/>
      <c r="E717" s="981"/>
      <c r="F717" s="1296"/>
      <c r="G717" s="1308"/>
      <c r="H717" s="1304"/>
      <c r="I717" s="921"/>
      <c r="J717" s="1304"/>
      <c r="K717" s="1049"/>
      <c r="L717" s="1049"/>
      <c r="M717" s="921"/>
      <c r="N717" s="921"/>
      <c r="O717" s="981"/>
      <c r="P717" s="1290"/>
      <c r="Q717" s="1292"/>
      <c r="R717" s="1033">
        <v>1</v>
      </c>
    </row>
    <row r="718" spans="1:18" s="2999" customFormat="1">
      <c r="A718" s="1033">
        <v>2</v>
      </c>
      <c r="B718" s="921"/>
      <c r="C718" s="983"/>
      <c r="D718" s="921"/>
      <c r="E718" s="934"/>
      <c r="F718" s="1297"/>
      <c r="G718" s="1309"/>
      <c r="H718" s="1304"/>
      <c r="I718" s="921"/>
      <c r="J718" s="1304"/>
      <c r="K718" s="1049"/>
      <c r="L718" s="1049"/>
      <c r="M718" s="921"/>
      <c r="N718" s="921"/>
      <c r="O718" s="934"/>
      <c r="P718" s="1290"/>
      <c r="Q718" s="1292"/>
      <c r="R718" s="1033">
        <v>2</v>
      </c>
    </row>
    <row r="719" spans="1:18" s="2999" customFormat="1">
      <c r="A719" s="1033">
        <v>3</v>
      </c>
      <c r="B719" s="921"/>
      <c r="C719" s="983"/>
      <c r="D719" s="921"/>
      <c r="E719" s="934"/>
      <c r="F719" s="1297"/>
      <c r="G719" s="1309"/>
      <c r="H719" s="1304"/>
      <c r="I719" s="921"/>
      <c r="J719" s="1304"/>
      <c r="K719" s="1049"/>
      <c r="L719" s="1049"/>
      <c r="M719" s="921"/>
      <c r="N719" s="921"/>
      <c r="O719" s="934"/>
      <c r="P719" s="1290"/>
      <c r="Q719" s="1292"/>
      <c r="R719" s="1033">
        <v>3</v>
      </c>
    </row>
    <row r="720" spans="1:18" s="2999" customFormat="1">
      <c r="A720" s="1033">
        <v>4</v>
      </c>
      <c r="B720" s="921"/>
      <c r="C720" s="983"/>
      <c r="D720" s="921"/>
      <c r="E720" s="934"/>
      <c r="F720" s="1297"/>
      <c r="G720" s="1309"/>
      <c r="H720" s="1304"/>
      <c r="I720" s="921"/>
      <c r="J720" s="1304"/>
      <c r="K720" s="1049"/>
      <c r="L720" s="1049"/>
      <c r="M720" s="921"/>
      <c r="N720" s="921"/>
      <c r="O720" s="934"/>
      <c r="P720" s="1290"/>
      <c r="Q720" s="1292"/>
      <c r="R720" s="1033">
        <v>4</v>
      </c>
    </row>
    <row r="721" spans="1:18" s="2999" customFormat="1">
      <c r="A721" s="1033">
        <v>5</v>
      </c>
      <c r="B721" s="921"/>
      <c r="C721" s="983"/>
      <c r="D721" s="921"/>
      <c r="E721" s="934"/>
      <c r="F721" s="1297"/>
      <c r="G721" s="1309"/>
      <c r="H721" s="1304"/>
      <c r="I721" s="921"/>
      <c r="J721" s="1304"/>
      <c r="K721" s="1049"/>
      <c r="L721" s="1049"/>
      <c r="M721" s="921"/>
      <c r="N721" s="921"/>
      <c r="O721" s="934"/>
      <c r="P721" s="1290"/>
      <c r="Q721" s="1292"/>
      <c r="R721" s="1033">
        <v>5</v>
      </c>
    </row>
    <row r="722" spans="1:18" s="2999" customFormat="1">
      <c r="A722" s="1047">
        <v>6</v>
      </c>
      <c r="B722" s="921"/>
      <c r="C722" s="983"/>
      <c r="D722" s="921"/>
      <c r="E722" s="983"/>
      <c r="F722" s="1298"/>
      <c r="G722" s="1310"/>
      <c r="H722" s="1304"/>
      <c r="I722" s="921"/>
      <c r="J722" s="1312"/>
      <c r="K722" s="1049"/>
      <c r="L722" s="1049"/>
      <c r="M722" s="921"/>
      <c r="N722" s="921"/>
      <c r="O722" s="983"/>
      <c r="P722" s="1290"/>
      <c r="Q722" s="1292"/>
      <c r="R722" s="1047">
        <v>6</v>
      </c>
    </row>
    <row r="723" spans="1:18" s="2999" customFormat="1">
      <c r="A723" s="1047">
        <v>7</v>
      </c>
      <c r="B723" s="921"/>
      <c r="C723" s="983"/>
      <c r="D723" s="921"/>
      <c r="E723" s="983"/>
      <c r="F723" s="1298"/>
      <c r="G723" s="1310"/>
      <c r="H723" s="1304"/>
      <c r="I723" s="921"/>
      <c r="J723" s="1312"/>
      <c r="K723" s="1049"/>
      <c r="L723" s="1049"/>
      <c r="M723" s="921"/>
      <c r="N723" s="921"/>
      <c r="O723" s="983"/>
      <c r="P723" s="1290"/>
      <c r="Q723" s="1292"/>
      <c r="R723" s="1047">
        <v>7</v>
      </c>
    </row>
    <row r="724" spans="1:18" s="2999" customFormat="1">
      <c r="A724" s="1047">
        <v>8</v>
      </c>
      <c r="B724" s="921"/>
      <c r="C724" s="983"/>
      <c r="D724" s="921"/>
      <c r="E724" s="983"/>
      <c r="F724" s="1298"/>
      <c r="G724" s="1310"/>
      <c r="H724" s="1304"/>
      <c r="I724" s="921"/>
      <c r="J724" s="1312"/>
      <c r="K724" s="1049"/>
      <c r="L724" s="1049"/>
      <c r="M724" s="921"/>
      <c r="N724" s="921"/>
      <c r="O724" s="983"/>
      <c r="P724" s="1290"/>
      <c r="Q724" s="1292"/>
      <c r="R724" s="1047">
        <v>8</v>
      </c>
    </row>
    <row r="725" spans="1:18" s="2999" customFormat="1">
      <c r="A725" s="1047">
        <v>9</v>
      </c>
      <c r="B725" s="921"/>
      <c r="C725" s="983"/>
      <c r="D725" s="921"/>
      <c r="E725" s="983"/>
      <c r="F725" s="1298"/>
      <c r="G725" s="1310"/>
      <c r="H725" s="1304"/>
      <c r="I725" s="921"/>
      <c r="J725" s="1312"/>
      <c r="K725" s="1049"/>
      <c r="L725" s="1049"/>
      <c r="M725" s="921"/>
      <c r="N725" s="921"/>
      <c r="O725" s="983"/>
      <c r="P725" s="1290"/>
      <c r="Q725" s="1292"/>
      <c r="R725" s="1047">
        <v>9</v>
      </c>
    </row>
    <row r="726" spans="1:18" s="2999" customFormat="1">
      <c r="A726" s="1047">
        <v>10</v>
      </c>
      <c r="B726" s="921"/>
      <c r="C726" s="983"/>
      <c r="D726" s="921"/>
      <c r="E726" s="983"/>
      <c r="F726" s="1298"/>
      <c r="G726" s="1310"/>
      <c r="H726" s="1304"/>
      <c r="I726" s="921"/>
      <c r="J726" s="1312"/>
      <c r="K726" s="1049"/>
      <c r="L726" s="1049"/>
      <c r="M726" s="921"/>
      <c r="N726" s="921"/>
      <c r="O726" s="983"/>
      <c r="P726" s="1290"/>
      <c r="Q726" s="1292"/>
      <c r="R726" s="1047">
        <v>10</v>
      </c>
    </row>
    <row r="727" spans="1:18" s="2999" customFormat="1">
      <c r="A727" s="1047">
        <v>11</v>
      </c>
      <c r="B727" s="921"/>
      <c r="C727" s="983"/>
      <c r="D727" s="921"/>
      <c r="E727" s="983"/>
      <c r="F727" s="1298"/>
      <c r="G727" s="1310"/>
      <c r="H727" s="1304"/>
      <c r="I727" s="921"/>
      <c r="J727" s="1312"/>
      <c r="K727" s="1049"/>
      <c r="L727" s="1049"/>
      <c r="M727" s="921"/>
      <c r="N727" s="921"/>
      <c r="O727" s="983"/>
      <c r="P727" s="1290"/>
      <c r="Q727" s="1292"/>
      <c r="R727" s="1047">
        <v>11</v>
      </c>
    </row>
    <row r="728" spans="1:18" s="2999" customFormat="1">
      <c r="A728" s="1047">
        <v>12</v>
      </c>
      <c r="B728" s="921"/>
      <c r="C728" s="983"/>
      <c r="D728" s="921"/>
      <c r="E728" s="983"/>
      <c r="F728" s="1298"/>
      <c r="G728" s="1310"/>
      <c r="H728" s="1304"/>
      <c r="I728" s="921"/>
      <c r="J728" s="1312"/>
      <c r="K728" s="1049"/>
      <c r="L728" s="1049"/>
      <c r="M728" s="921"/>
      <c r="N728" s="921"/>
      <c r="O728" s="983"/>
      <c r="P728" s="1290"/>
      <c r="Q728" s="1292"/>
      <c r="R728" s="1047">
        <v>12</v>
      </c>
    </row>
    <row r="729" spans="1:18" s="2999" customFormat="1">
      <c r="A729" s="1047">
        <v>13</v>
      </c>
      <c r="B729" s="921"/>
      <c r="C729" s="983"/>
      <c r="D729" s="921"/>
      <c r="E729" s="983"/>
      <c r="F729" s="1298"/>
      <c r="G729" s="1310"/>
      <c r="H729" s="1304"/>
      <c r="I729" s="921"/>
      <c r="J729" s="1312"/>
      <c r="K729" s="1049"/>
      <c r="L729" s="1049"/>
      <c r="M729" s="921"/>
      <c r="N729" s="921"/>
      <c r="O729" s="983"/>
      <c r="P729" s="1290"/>
      <c r="Q729" s="1292"/>
      <c r="R729" s="1047">
        <v>13</v>
      </c>
    </row>
    <row r="730" spans="1:18" s="2999" customFormat="1">
      <c r="A730" s="1047">
        <v>14</v>
      </c>
      <c r="B730" s="921"/>
      <c r="C730" s="983"/>
      <c r="D730" s="921"/>
      <c r="E730" s="983"/>
      <c r="F730" s="1298"/>
      <c r="G730" s="1310"/>
      <c r="H730" s="1304"/>
      <c r="I730" s="921"/>
      <c r="J730" s="1312"/>
      <c r="K730" s="1049"/>
      <c r="L730" s="1049"/>
      <c r="M730" s="921"/>
      <c r="N730" s="921"/>
      <c r="O730" s="983"/>
      <c r="P730" s="1290"/>
      <c r="Q730" s="1292"/>
      <c r="R730" s="1047">
        <v>14</v>
      </c>
    </row>
    <row r="731" spans="1:18" s="2999" customFormat="1">
      <c r="A731" s="1047">
        <v>15</v>
      </c>
      <c r="B731" s="921"/>
      <c r="C731" s="983"/>
      <c r="D731" s="921"/>
      <c r="E731" s="983"/>
      <c r="F731" s="1298"/>
      <c r="G731" s="1310"/>
      <c r="H731" s="1304"/>
      <c r="I731" s="921"/>
      <c r="J731" s="1312"/>
      <c r="K731" s="1049"/>
      <c r="L731" s="1049"/>
      <c r="M731" s="921"/>
      <c r="N731" s="921"/>
      <c r="O731" s="983"/>
      <c r="P731" s="1290"/>
      <c r="Q731" s="1292"/>
      <c r="R731" s="1047">
        <v>15</v>
      </c>
    </row>
    <row r="732" spans="1:18" s="2999" customFormat="1">
      <c r="A732" s="1047">
        <v>16</v>
      </c>
      <c r="B732" s="921"/>
      <c r="C732" s="983"/>
      <c r="D732" s="921"/>
      <c r="E732" s="983"/>
      <c r="F732" s="1298"/>
      <c r="G732" s="1310"/>
      <c r="H732" s="1304"/>
      <c r="I732" s="921"/>
      <c r="J732" s="1312"/>
      <c r="K732" s="1049"/>
      <c r="L732" s="1049"/>
      <c r="M732" s="921"/>
      <c r="N732" s="921"/>
      <c r="O732" s="983"/>
      <c r="P732" s="1290"/>
      <c r="Q732" s="1292"/>
      <c r="R732" s="1047">
        <v>16</v>
      </c>
    </row>
    <row r="733" spans="1:18" s="2999" customFormat="1">
      <c r="A733" s="1033">
        <v>17</v>
      </c>
      <c r="B733" s="921"/>
      <c r="C733" s="983"/>
      <c r="D733" s="921"/>
      <c r="E733" s="983"/>
      <c r="F733" s="1298"/>
      <c r="G733" s="1310"/>
      <c r="H733" s="1304"/>
      <c r="I733" s="921"/>
      <c r="J733" s="1304"/>
      <c r="K733" s="1049"/>
      <c r="L733" s="1049"/>
      <c r="M733" s="921"/>
      <c r="N733" s="921"/>
      <c r="O733" s="983"/>
      <c r="P733" s="1290"/>
      <c r="Q733" s="1292"/>
      <c r="R733" s="1033">
        <v>17</v>
      </c>
    </row>
    <row r="734" spans="1:18" s="2999" customFormat="1">
      <c r="A734" s="1033">
        <v>18</v>
      </c>
      <c r="B734" s="921"/>
      <c r="C734" s="983"/>
      <c r="D734" s="921"/>
      <c r="E734" s="983"/>
      <c r="F734" s="1298"/>
      <c r="G734" s="1310"/>
      <c r="H734" s="1304"/>
      <c r="I734" s="921"/>
      <c r="J734" s="1304"/>
      <c r="K734" s="1049"/>
      <c r="L734" s="1049"/>
      <c r="M734" s="921"/>
      <c r="N734" s="921"/>
      <c r="O734" s="983"/>
      <c r="P734" s="1290"/>
      <c r="Q734" s="1292"/>
      <c r="R734" s="1033">
        <v>18</v>
      </c>
    </row>
    <row r="735" spans="1:18" s="2999" customFormat="1">
      <c r="A735" s="1033">
        <v>19</v>
      </c>
      <c r="B735" s="921"/>
      <c r="C735" s="983"/>
      <c r="D735" s="921"/>
      <c r="E735" s="983"/>
      <c r="F735" s="1298"/>
      <c r="G735" s="1310"/>
      <c r="H735" s="1304"/>
      <c r="I735" s="921"/>
      <c r="J735" s="1304"/>
      <c r="K735" s="1049"/>
      <c r="L735" s="1049"/>
      <c r="M735" s="921"/>
      <c r="N735" s="921"/>
      <c r="O735" s="983"/>
      <c r="P735" s="1290"/>
      <c r="Q735" s="1292"/>
      <c r="R735" s="1033">
        <v>19</v>
      </c>
    </row>
    <row r="736" spans="1:18" s="2999" customFormat="1">
      <c r="A736" s="1033">
        <v>20</v>
      </c>
      <c r="B736" s="921"/>
      <c r="C736" s="983"/>
      <c r="D736" s="921"/>
      <c r="E736" s="983"/>
      <c r="F736" s="1298"/>
      <c r="G736" s="1310"/>
      <c r="H736" s="1304"/>
      <c r="I736" s="921"/>
      <c r="J736" s="1304"/>
      <c r="K736" s="1049"/>
      <c r="L736" s="1049"/>
      <c r="M736" s="921"/>
      <c r="N736" s="921"/>
      <c r="O736" s="983"/>
      <c r="P736" s="1290"/>
      <c r="Q736" s="1292"/>
      <c r="R736" s="1033">
        <v>20</v>
      </c>
    </row>
    <row r="737" spans="1:18" s="2999" customFormat="1">
      <c r="A737" s="1033">
        <v>21</v>
      </c>
      <c r="B737" s="921"/>
      <c r="C737" s="983"/>
      <c r="D737" s="921"/>
      <c r="E737" s="983"/>
      <c r="F737" s="1298"/>
      <c r="G737" s="1310"/>
      <c r="H737" s="1304"/>
      <c r="I737" s="921"/>
      <c r="J737" s="1304"/>
      <c r="K737" s="1049"/>
      <c r="L737" s="1049"/>
      <c r="M737" s="921"/>
      <c r="N737" s="921"/>
      <c r="O737" s="983"/>
      <c r="P737" s="1290"/>
      <c r="Q737" s="1292"/>
      <c r="R737" s="1033">
        <v>21</v>
      </c>
    </row>
    <row r="738" spans="1:18" s="2999" customFormat="1">
      <c r="A738" s="1033">
        <v>22</v>
      </c>
      <c r="B738" s="921"/>
      <c r="C738" s="983"/>
      <c r="D738" s="921"/>
      <c r="E738" s="983"/>
      <c r="F738" s="1298"/>
      <c r="G738" s="1310"/>
      <c r="H738" s="1304"/>
      <c r="I738" s="921"/>
      <c r="J738" s="1304"/>
      <c r="K738" s="1049"/>
      <c r="L738" s="1049"/>
      <c r="M738" s="921"/>
      <c r="N738" s="921"/>
      <c r="O738" s="983"/>
      <c r="P738" s="1290"/>
      <c r="Q738" s="1292"/>
      <c r="R738" s="1033">
        <v>22</v>
      </c>
    </row>
    <row r="739" spans="1:18" s="2999" customFormat="1">
      <c r="A739" s="1033">
        <v>23</v>
      </c>
      <c r="B739" s="921"/>
      <c r="C739" s="983"/>
      <c r="D739" s="921"/>
      <c r="E739" s="983"/>
      <c r="F739" s="1298"/>
      <c r="G739" s="1310"/>
      <c r="H739" s="1304"/>
      <c r="I739" s="921"/>
      <c r="J739" s="1304"/>
      <c r="K739" s="1049"/>
      <c r="L739" s="1049"/>
      <c r="M739" s="921"/>
      <c r="N739" s="921"/>
      <c r="O739" s="983"/>
      <c r="P739" s="1290"/>
      <c r="Q739" s="1292"/>
      <c r="R739" s="1033">
        <v>23</v>
      </c>
    </row>
    <row r="740" spans="1:18" s="2999" customFormat="1">
      <c r="A740" s="1033">
        <v>24</v>
      </c>
      <c r="B740" s="921"/>
      <c r="C740" s="983"/>
      <c r="D740" s="921"/>
      <c r="E740" s="983"/>
      <c r="F740" s="1298"/>
      <c r="G740" s="1310"/>
      <c r="H740" s="1304"/>
      <c r="I740" s="921"/>
      <c r="J740" s="1304"/>
      <c r="K740" s="1049"/>
      <c r="L740" s="1049"/>
      <c r="M740" s="921"/>
      <c r="N740" s="921"/>
      <c r="O740" s="983"/>
      <c r="P740" s="1290"/>
      <c r="Q740" s="1292"/>
      <c r="R740" s="1033">
        <v>24</v>
      </c>
    </row>
    <row r="741" spans="1:18" s="2999" customFormat="1">
      <c r="A741" s="1033">
        <v>25</v>
      </c>
      <c r="B741" s="921"/>
      <c r="C741" s="983"/>
      <c r="D741" s="921"/>
      <c r="E741" s="983"/>
      <c r="F741" s="1298"/>
      <c r="G741" s="1310"/>
      <c r="H741" s="1304"/>
      <c r="I741" s="921"/>
      <c r="J741" s="1304"/>
      <c r="K741" s="1049"/>
      <c r="L741" s="1049"/>
      <c r="M741" s="921"/>
      <c r="N741" s="921"/>
      <c r="O741" s="983"/>
      <c r="P741" s="1290"/>
      <c r="Q741" s="1292"/>
      <c r="R741" s="1033">
        <v>25</v>
      </c>
    </row>
    <row r="742" spans="1:18" s="2999" customFormat="1">
      <c r="A742" s="1033">
        <v>26</v>
      </c>
      <c r="B742" s="921"/>
      <c r="C742" s="983"/>
      <c r="D742" s="921"/>
      <c r="E742" s="983"/>
      <c r="F742" s="1298"/>
      <c r="G742" s="1310"/>
      <c r="H742" s="1304"/>
      <c r="I742" s="921"/>
      <c r="J742" s="1304"/>
      <c r="K742" s="1049"/>
      <c r="L742" s="1049"/>
      <c r="M742" s="921"/>
      <c r="N742" s="921"/>
      <c r="O742" s="983"/>
      <c r="P742" s="1290"/>
      <c r="Q742" s="1292"/>
      <c r="R742" s="1033">
        <v>26</v>
      </c>
    </row>
    <row r="743" spans="1:18" s="2999" customFormat="1">
      <c r="A743" s="1033">
        <v>27</v>
      </c>
      <c r="B743" s="921"/>
      <c r="C743" s="983"/>
      <c r="D743" s="921"/>
      <c r="E743" s="983"/>
      <c r="F743" s="1298"/>
      <c r="G743" s="1310"/>
      <c r="H743" s="1304"/>
      <c r="I743" s="921"/>
      <c r="J743" s="1304"/>
      <c r="K743" s="1049"/>
      <c r="L743" s="1049"/>
      <c r="M743" s="921"/>
      <c r="N743" s="921"/>
      <c r="O743" s="983"/>
      <c r="P743" s="1290"/>
      <c r="Q743" s="1292"/>
      <c r="R743" s="1033">
        <v>27</v>
      </c>
    </row>
    <row r="744" spans="1:18" s="2999" customFormat="1">
      <c r="A744" s="1033">
        <v>28</v>
      </c>
      <c r="B744" s="921"/>
      <c r="C744" s="983"/>
      <c r="D744" s="921"/>
      <c r="E744" s="983"/>
      <c r="F744" s="1298"/>
      <c r="G744" s="1310"/>
      <c r="H744" s="1304"/>
      <c r="I744" s="921"/>
      <c r="J744" s="1304"/>
      <c r="K744" s="1049"/>
      <c r="L744" s="1049"/>
      <c r="M744" s="921"/>
      <c r="N744" s="921"/>
      <c r="O744" s="983"/>
      <c r="P744" s="1290"/>
      <c r="Q744" s="1292"/>
      <c r="R744" s="1033">
        <v>28</v>
      </c>
    </row>
    <row r="745" spans="1:18" s="2999" customFormat="1">
      <c r="A745" s="1033">
        <v>29</v>
      </c>
      <c r="B745" s="921"/>
      <c r="C745" s="983"/>
      <c r="D745" s="921"/>
      <c r="E745" s="983"/>
      <c r="F745" s="1298"/>
      <c r="G745" s="1310"/>
      <c r="H745" s="1304"/>
      <c r="I745" s="921"/>
      <c r="J745" s="1304"/>
      <c r="K745" s="1049"/>
      <c r="L745" s="1049"/>
      <c r="M745" s="921"/>
      <c r="N745" s="921"/>
      <c r="O745" s="983"/>
      <c r="P745" s="1290"/>
      <c r="Q745" s="1292"/>
      <c r="R745" s="1033">
        <v>29</v>
      </c>
    </row>
    <row r="746" spans="1:18" s="2999" customFormat="1">
      <c r="A746" s="1033">
        <v>30</v>
      </c>
      <c r="B746" s="921"/>
      <c r="C746" s="983"/>
      <c r="D746" s="921"/>
      <c r="E746" s="983"/>
      <c r="F746" s="1298"/>
      <c r="G746" s="1310"/>
      <c r="H746" s="1304"/>
      <c r="I746" s="921"/>
      <c r="J746" s="1304"/>
      <c r="K746" s="1049"/>
      <c r="L746" s="1049"/>
      <c r="M746" s="921"/>
      <c r="N746" s="921"/>
      <c r="O746" s="983"/>
      <c r="P746" s="1290"/>
      <c r="Q746" s="1292"/>
      <c r="R746" s="1033">
        <v>30</v>
      </c>
    </row>
    <row r="747" spans="1:18" s="2999" customFormat="1">
      <c r="A747" s="1033">
        <v>31</v>
      </c>
      <c r="B747" s="921"/>
      <c r="C747" s="983"/>
      <c r="D747" s="921"/>
      <c r="E747" s="983"/>
      <c r="F747" s="1298"/>
      <c r="G747" s="1310"/>
      <c r="H747" s="1304"/>
      <c r="I747" s="921"/>
      <c r="J747" s="1304"/>
      <c r="K747" s="1049"/>
      <c r="L747" s="1049"/>
      <c r="M747" s="921"/>
      <c r="N747" s="921"/>
      <c r="O747" s="983"/>
      <c r="P747" s="1290"/>
      <c r="Q747" s="1292"/>
      <c r="R747" s="1033">
        <v>31</v>
      </c>
    </row>
    <row r="748" spans="1:18" s="2999" customFormat="1">
      <c r="A748" s="1033">
        <v>32</v>
      </c>
      <c r="B748" s="921"/>
      <c r="C748" s="983"/>
      <c r="D748" s="921"/>
      <c r="E748" s="983"/>
      <c r="F748" s="1298"/>
      <c r="G748" s="1310"/>
      <c r="H748" s="1304"/>
      <c r="I748" s="921"/>
      <c r="J748" s="1304"/>
      <c r="K748" s="1049"/>
      <c r="L748" s="1049"/>
      <c r="M748" s="921"/>
      <c r="N748" s="921"/>
      <c r="O748" s="983"/>
      <c r="P748" s="1290"/>
      <c r="Q748" s="1292"/>
      <c r="R748" s="1033">
        <v>32</v>
      </c>
    </row>
    <row r="749" spans="1:18" s="2999" customFormat="1">
      <c r="A749" s="1033">
        <v>33</v>
      </c>
      <c r="B749" s="921"/>
      <c r="C749" s="983"/>
      <c r="D749" s="921"/>
      <c r="E749" s="983"/>
      <c r="F749" s="1298"/>
      <c r="G749" s="1310"/>
      <c r="H749" s="1304"/>
      <c r="I749" s="921"/>
      <c r="J749" s="1304"/>
      <c r="K749" s="1049"/>
      <c r="L749" s="1049"/>
      <c r="M749" s="921"/>
      <c r="N749" s="921"/>
      <c r="O749" s="983"/>
      <c r="P749" s="1290"/>
      <c r="Q749" s="1292"/>
      <c r="R749" s="1033">
        <v>33</v>
      </c>
    </row>
    <row r="750" spans="1:18" s="2999" customFormat="1">
      <c r="A750" s="1033">
        <v>34</v>
      </c>
      <c r="B750" s="921"/>
      <c r="C750" s="983"/>
      <c r="D750" s="921"/>
      <c r="E750" s="983"/>
      <c r="F750" s="1298"/>
      <c r="G750" s="1310"/>
      <c r="H750" s="1304"/>
      <c r="I750" s="921"/>
      <c r="J750" s="1304"/>
      <c r="K750" s="1049"/>
      <c r="L750" s="1049"/>
      <c r="M750" s="921"/>
      <c r="N750" s="921"/>
      <c r="O750" s="983"/>
      <c r="P750" s="1290"/>
      <c r="Q750" s="1292"/>
      <c r="R750" s="1033">
        <v>34</v>
      </c>
    </row>
    <row r="751" spans="1:18" s="2999" customFormat="1">
      <c r="A751" s="1033">
        <v>35</v>
      </c>
      <c r="B751" s="921"/>
      <c r="C751" s="983"/>
      <c r="D751" s="921"/>
      <c r="E751" s="983"/>
      <c r="F751" s="1298"/>
      <c r="G751" s="1310"/>
      <c r="H751" s="1304"/>
      <c r="I751" s="921"/>
      <c r="J751" s="1304"/>
      <c r="K751" s="1049"/>
      <c r="L751" s="1049"/>
      <c r="M751" s="921"/>
      <c r="N751" s="921"/>
      <c r="O751" s="983"/>
      <c r="P751" s="1290"/>
      <c r="Q751" s="1292"/>
      <c r="R751" s="1033">
        <v>35</v>
      </c>
    </row>
    <row r="752" spans="1:18" s="2999" customFormat="1">
      <c r="A752" s="1033">
        <v>36</v>
      </c>
      <c r="B752" s="921"/>
      <c r="C752" s="983"/>
      <c r="D752" s="921"/>
      <c r="E752" s="983"/>
      <c r="F752" s="1298"/>
      <c r="G752" s="1310"/>
      <c r="H752" s="1304"/>
      <c r="I752" s="921"/>
      <c r="J752" s="1304"/>
      <c r="K752" s="1049"/>
      <c r="L752" s="1049"/>
      <c r="M752" s="921"/>
      <c r="N752" s="921"/>
      <c r="O752" s="983"/>
      <c r="P752" s="1290"/>
      <c r="Q752" s="1292"/>
      <c r="R752" s="1033">
        <v>37</v>
      </c>
    </row>
    <row r="753" spans="1:18" s="2999" customFormat="1">
      <c r="A753" s="1033">
        <v>37</v>
      </c>
      <c r="B753" s="921"/>
      <c r="C753" s="983"/>
      <c r="D753" s="921"/>
      <c r="E753" s="983"/>
      <c r="F753" s="1298"/>
      <c r="G753" s="1310"/>
      <c r="H753" s="1304"/>
      <c r="I753" s="921"/>
      <c r="J753" s="1304"/>
      <c r="K753" s="1049"/>
      <c r="L753" s="1049"/>
      <c r="M753" s="921"/>
      <c r="N753" s="921"/>
      <c r="O753" s="983"/>
      <c r="P753" s="1290"/>
      <c r="Q753" s="1292"/>
      <c r="R753" s="1033">
        <v>38</v>
      </c>
    </row>
    <row r="754" spans="1:18" s="2999" customFormat="1">
      <c r="A754" s="1033">
        <v>38</v>
      </c>
      <c r="B754" s="921"/>
      <c r="C754" s="983"/>
      <c r="D754" s="921"/>
      <c r="E754" s="983"/>
      <c r="F754" s="1298"/>
      <c r="G754" s="1310"/>
      <c r="H754" s="1304"/>
      <c r="I754" s="921"/>
      <c r="J754" s="1304"/>
      <c r="K754" s="1049"/>
      <c r="L754" s="1049"/>
      <c r="M754" s="921"/>
      <c r="N754" s="921"/>
      <c r="O754" s="983"/>
      <c r="P754" s="1290"/>
      <c r="Q754" s="1292"/>
      <c r="R754" s="1033">
        <v>39</v>
      </c>
    </row>
    <row r="755" spans="1:18" s="2999" customFormat="1">
      <c r="A755" s="1033">
        <v>39</v>
      </c>
      <c r="B755" s="921"/>
      <c r="C755" s="983"/>
      <c r="D755" s="921"/>
      <c r="E755" s="983"/>
      <c r="F755" s="1298"/>
      <c r="G755" s="1310"/>
      <c r="H755" s="1304"/>
      <c r="I755" s="921"/>
      <c r="J755" s="1304"/>
      <c r="K755" s="1049"/>
      <c r="L755" s="1049"/>
      <c r="M755" s="921"/>
      <c r="N755" s="921"/>
      <c r="O755" s="983"/>
      <c r="P755" s="1290"/>
      <c r="Q755" s="1292"/>
      <c r="R755" s="1033">
        <v>40</v>
      </c>
    </row>
    <row r="756" spans="1:18" s="2999" customFormat="1">
      <c r="A756" s="1033">
        <v>40</v>
      </c>
      <c r="B756" s="921"/>
      <c r="C756" s="983"/>
      <c r="D756" s="921"/>
      <c r="E756" s="983"/>
      <c r="F756" s="1298"/>
      <c r="G756" s="1310"/>
      <c r="H756" s="1304"/>
      <c r="I756" s="921"/>
      <c r="J756" s="1304"/>
      <c r="K756" s="1049"/>
      <c r="L756" s="1049"/>
      <c r="M756" s="921"/>
      <c r="N756" s="921"/>
      <c r="O756" s="983"/>
      <c r="P756" s="1290"/>
      <c r="Q756" s="1292"/>
      <c r="R756" s="1033">
        <v>41</v>
      </c>
    </row>
    <row r="757" spans="1:18" s="2999" customFormat="1">
      <c r="A757" s="1033">
        <v>41</v>
      </c>
      <c r="B757" s="921"/>
      <c r="C757" s="983"/>
      <c r="D757" s="921"/>
      <c r="E757" s="983"/>
      <c r="F757" s="1298"/>
      <c r="G757" s="1310"/>
      <c r="H757" s="1304"/>
      <c r="I757" s="921"/>
      <c r="J757" s="1304"/>
      <c r="K757" s="1049"/>
      <c r="L757" s="1049"/>
      <c r="M757" s="921"/>
      <c r="N757" s="921"/>
      <c r="O757" s="983"/>
      <c r="P757" s="1290"/>
      <c r="Q757" s="1292"/>
      <c r="R757" s="1033">
        <v>42</v>
      </c>
    </row>
    <row r="758" spans="1:18" s="2999" customFormat="1">
      <c r="A758" s="1033">
        <v>42</v>
      </c>
      <c r="B758" s="921"/>
      <c r="C758" s="983"/>
      <c r="D758" s="921"/>
      <c r="E758" s="983"/>
      <c r="F758" s="1298"/>
      <c r="G758" s="1310"/>
      <c r="H758" s="1304"/>
      <c r="I758" s="921"/>
      <c r="J758" s="1304"/>
      <c r="K758" s="1049"/>
      <c r="L758" s="1049"/>
      <c r="M758" s="921"/>
      <c r="N758" s="921"/>
      <c r="O758" s="983"/>
      <c r="P758" s="1290"/>
      <c r="Q758" s="1292"/>
      <c r="R758" s="1033">
        <v>43</v>
      </c>
    </row>
    <row r="759" spans="1:18" s="2999" customFormat="1">
      <c r="A759" s="1033">
        <v>43</v>
      </c>
      <c r="B759" s="921"/>
      <c r="C759" s="983"/>
      <c r="D759" s="921"/>
      <c r="E759" s="983"/>
      <c r="F759" s="1298"/>
      <c r="G759" s="1310"/>
      <c r="H759" s="1304"/>
      <c r="I759" s="921"/>
      <c r="J759" s="1304"/>
      <c r="K759" s="1049"/>
      <c r="L759" s="1049"/>
      <c r="M759" s="921"/>
      <c r="N759" s="921"/>
      <c r="O759" s="983"/>
      <c r="P759" s="1290"/>
      <c r="Q759" s="1292"/>
      <c r="R759" s="1033">
        <v>44</v>
      </c>
    </row>
    <row r="760" spans="1:18" s="2999" customFormat="1">
      <c r="A760" s="1033">
        <v>44</v>
      </c>
      <c r="B760" s="921"/>
      <c r="C760" s="983"/>
      <c r="D760" s="921"/>
      <c r="E760" s="983"/>
      <c r="F760" s="1298"/>
      <c r="G760" s="1310"/>
      <c r="H760" s="1304"/>
      <c r="I760" s="921"/>
      <c r="J760" s="1304"/>
      <c r="K760" s="1049"/>
      <c r="L760" s="1049"/>
      <c r="M760" s="921"/>
      <c r="N760" s="921"/>
      <c r="O760" s="983"/>
      <c r="P760" s="1290"/>
      <c r="Q760" s="1292"/>
      <c r="R760" s="1033">
        <v>45</v>
      </c>
    </row>
    <row r="761" spans="1:18" s="2999" customFormat="1">
      <c r="A761" s="1033">
        <v>45</v>
      </c>
      <c r="B761" s="921"/>
      <c r="C761" s="983"/>
      <c r="D761" s="921"/>
      <c r="E761" s="983"/>
      <c r="F761" s="1298"/>
      <c r="G761" s="1310"/>
      <c r="H761" s="1304"/>
      <c r="I761" s="921"/>
      <c r="J761" s="1304"/>
      <c r="K761" s="1049"/>
      <c r="L761" s="1049"/>
      <c r="M761" s="921"/>
      <c r="N761" s="921"/>
      <c r="O761" s="983"/>
      <c r="P761" s="1290"/>
      <c r="Q761" s="1292"/>
      <c r="R761" s="1033">
        <v>46</v>
      </c>
    </row>
    <row r="762" spans="1:18" s="2999" customFormat="1">
      <c r="A762" s="1033">
        <v>46</v>
      </c>
      <c r="B762" s="921"/>
      <c r="C762" s="983"/>
      <c r="D762" s="921"/>
      <c r="E762" s="983"/>
      <c r="F762" s="1298"/>
      <c r="G762" s="1310"/>
      <c r="H762" s="1304"/>
      <c r="I762" s="921"/>
      <c r="J762" s="1304"/>
      <c r="K762" s="1049"/>
      <c r="L762" s="1049"/>
      <c r="M762" s="921"/>
      <c r="N762" s="921"/>
      <c r="O762" s="983"/>
      <c r="P762" s="1290"/>
      <c r="Q762" s="1292"/>
      <c r="R762" s="1033">
        <v>47</v>
      </c>
    </row>
    <row r="763" spans="1:18" s="2999" customFormat="1">
      <c r="A763" s="1033">
        <v>47</v>
      </c>
      <c r="B763" s="921"/>
      <c r="C763" s="983"/>
      <c r="D763" s="921"/>
      <c r="E763" s="983"/>
      <c r="F763" s="1298"/>
      <c r="G763" s="1310"/>
      <c r="H763" s="1304"/>
      <c r="I763" s="921"/>
      <c r="J763" s="1304"/>
      <c r="K763" s="1049"/>
      <c r="L763" s="1049"/>
      <c r="M763" s="921"/>
      <c r="N763" s="921"/>
      <c r="O763" s="983"/>
      <c r="P763" s="1290"/>
      <c r="Q763" s="1292"/>
      <c r="R763" s="1033">
        <v>48</v>
      </c>
    </row>
    <row r="764" spans="1:18" s="2999" customFormat="1">
      <c r="A764" s="1033">
        <v>48</v>
      </c>
      <c r="B764" s="921"/>
      <c r="C764" s="983"/>
      <c r="D764" s="921"/>
      <c r="E764" s="983"/>
      <c r="F764" s="1298"/>
      <c r="G764" s="1310"/>
      <c r="H764" s="1304"/>
      <c r="I764" s="921"/>
      <c r="J764" s="1304"/>
      <c r="K764" s="1049"/>
      <c r="L764" s="1049"/>
      <c r="M764" s="921"/>
      <c r="N764" s="921"/>
      <c r="O764" s="983"/>
      <c r="P764" s="1290"/>
      <c r="Q764" s="1292"/>
      <c r="R764" s="1033">
        <v>49</v>
      </c>
    </row>
    <row r="765" spans="1:18" s="2999" customFormat="1">
      <c r="A765" s="1033">
        <v>49</v>
      </c>
      <c r="B765" s="921"/>
      <c r="C765" s="983"/>
      <c r="D765" s="921"/>
      <c r="E765" s="983"/>
      <c r="F765" s="1298"/>
      <c r="G765" s="1310"/>
      <c r="H765" s="1304"/>
      <c r="I765" s="921"/>
      <c r="J765" s="1304"/>
      <c r="K765" s="1049"/>
      <c r="L765" s="1049"/>
      <c r="M765" s="921"/>
      <c r="N765" s="921"/>
      <c r="O765" s="983"/>
      <c r="P765" s="1290"/>
      <c r="Q765" s="1292"/>
      <c r="R765" s="1033">
        <v>50</v>
      </c>
    </row>
    <row r="766" spans="1:18" s="2999" customFormat="1">
      <c r="A766" s="1033">
        <v>50</v>
      </c>
      <c r="B766" s="921"/>
      <c r="C766" s="983"/>
      <c r="D766" s="921"/>
      <c r="E766" s="983"/>
      <c r="F766" s="1298"/>
      <c r="G766" s="1310"/>
      <c r="H766" s="1304"/>
      <c r="I766" s="921"/>
      <c r="J766" s="1304"/>
      <c r="K766" s="1049"/>
      <c r="L766" s="1049"/>
      <c r="M766" s="921"/>
      <c r="N766" s="921"/>
      <c r="O766" s="983"/>
      <c r="P766" s="1290"/>
      <c r="Q766" s="1292"/>
      <c r="R766" s="1033">
        <v>51</v>
      </c>
    </row>
    <row r="767" spans="1:18" s="2999" customFormat="1">
      <c r="A767" s="1033">
        <v>51</v>
      </c>
      <c r="B767" s="921"/>
      <c r="C767" s="983"/>
      <c r="D767" s="921"/>
      <c r="E767" s="983"/>
      <c r="F767" s="1298"/>
      <c r="G767" s="1310"/>
      <c r="H767" s="1304"/>
      <c r="I767" s="921"/>
      <c r="J767" s="1304"/>
      <c r="K767" s="1049"/>
      <c r="L767" s="1049"/>
      <c r="M767" s="921"/>
      <c r="N767" s="921"/>
      <c r="O767" s="983"/>
      <c r="P767" s="1290"/>
      <c r="Q767" s="1292"/>
      <c r="R767" s="1033">
        <v>52</v>
      </c>
    </row>
    <row r="768" spans="1:18" s="2999" customFormat="1">
      <c r="A768" s="1033">
        <v>52</v>
      </c>
      <c r="B768" s="921"/>
      <c r="C768" s="983"/>
      <c r="D768" s="921"/>
      <c r="E768" s="983"/>
      <c r="F768" s="1298"/>
      <c r="G768" s="1310"/>
      <c r="H768" s="1304"/>
      <c r="I768" s="921"/>
      <c r="J768" s="1304"/>
      <c r="K768" s="1049"/>
      <c r="L768" s="1049"/>
      <c r="M768" s="921"/>
      <c r="N768" s="921"/>
      <c r="O768" s="983"/>
      <c r="P768" s="1290"/>
      <c r="Q768" s="1292"/>
      <c r="R768" s="1033">
        <v>53</v>
      </c>
    </row>
    <row r="769" spans="1:18" s="2999" customFormat="1">
      <c r="A769" s="1033">
        <v>53</v>
      </c>
      <c r="B769" s="921"/>
      <c r="C769" s="983"/>
      <c r="D769" s="921"/>
      <c r="E769" s="983"/>
      <c r="F769" s="1298"/>
      <c r="G769" s="1310"/>
      <c r="H769" s="1304"/>
      <c r="I769" s="921"/>
      <c r="J769" s="1304"/>
      <c r="K769" s="1049"/>
      <c r="L769" s="1049"/>
      <c r="M769" s="921"/>
      <c r="N769" s="921"/>
      <c r="O769" s="983"/>
      <c r="P769" s="1290"/>
      <c r="Q769" s="1292"/>
      <c r="R769" s="1033">
        <v>54</v>
      </c>
    </row>
    <row r="770" spans="1:18" s="2999" customFormat="1">
      <c r="A770" s="1033">
        <v>54</v>
      </c>
      <c r="B770" s="921"/>
      <c r="C770" s="983"/>
      <c r="D770" s="921"/>
      <c r="E770" s="983"/>
      <c r="F770" s="1298"/>
      <c r="G770" s="1310"/>
      <c r="H770" s="1304"/>
      <c r="I770" s="921"/>
      <c r="J770" s="1304"/>
      <c r="K770" s="1049"/>
      <c r="L770" s="1049"/>
      <c r="M770" s="921"/>
      <c r="N770" s="921"/>
      <c r="O770" s="983"/>
      <c r="P770" s="1290"/>
      <c r="Q770" s="1292"/>
      <c r="R770" s="1033">
        <v>55</v>
      </c>
    </row>
    <row r="771" spans="1:18" s="2999" customFormat="1">
      <c r="A771" s="1033">
        <v>55</v>
      </c>
      <c r="B771" s="921"/>
      <c r="C771" s="983"/>
      <c r="D771" s="921"/>
      <c r="E771" s="983"/>
      <c r="F771" s="1298"/>
      <c r="G771" s="1310"/>
      <c r="H771" s="1304"/>
      <c r="I771" s="921"/>
      <c r="J771" s="1304"/>
      <c r="K771" s="1049"/>
      <c r="L771" s="1049"/>
      <c r="M771" s="921"/>
      <c r="N771" s="921"/>
      <c r="O771" s="983"/>
      <c r="P771" s="1290"/>
      <c r="Q771" s="1292"/>
      <c r="R771" s="1033">
        <v>56</v>
      </c>
    </row>
    <row r="772" spans="1:18" s="2999" customFormat="1">
      <c r="A772" s="1033">
        <v>56</v>
      </c>
      <c r="B772" s="921"/>
      <c r="C772" s="983"/>
      <c r="D772" s="921"/>
      <c r="E772" s="983"/>
      <c r="F772" s="1298"/>
      <c r="G772" s="1310"/>
      <c r="H772" s="1304"/>
      <c r="I772" s="921"/>
      <c r="J772" s="1304"/>
      <c r="K772" s="1049"/>
      <c r="L772" s="1049"/>
      <c r="M772" s="921"/>
      <c r="N772" s="921"/>
      <c r="O772" s="983"/>
      <c r="P772" s="1290"/>
      <c r="Q772" s="1292"/>
      <c r="R772" s="1033">
        <v>57</v>
      </c>
    </row>
    <row r="773" spans="1:18" s="2999" customFormat="1">
      <c r="A773" s="1033">
        <v>57</v>
      </c>
      <c r="B773" s="921"/>
      <c r="C773" s="983"/>
      <c r="D773" s="921"/>
      <c r="E773" s="983"/>
      <c r="F773" s="1298"/>
      <c r="G773" s="1310"/>
      <c r="H773" s="1304"/>
      <c r="I773" s="921"/>
      <c r="J773" s="1304"/>
      <c r="K773" s="1049"/>
      <c r="L773" s="1049"/>
      <c r="M773" s="921"/>
      <c r="N773" s="921"/>
      <c r="O773" s="983"/>
      <c r="P773" s="1290"/>
      <c r="Q773" s="1292"/>
      <c r="R773" s="1033">
        <v>58</v>
      </c>
    </row>
    <row r="774" spans="1:18" s="2999" customFormat="1" ht="15.75" thickBot="1">
      <c r="A774" s="1033">
        <v>58</v>
      </c>
      <c r="B774" s="973"/>
      <c r="C774" s="1000"/>
      <c r="D774" s="973"/>
      <c r="E774" s="1000"/>
      <c r="F774" s="1299"/>
      <c r="G774" s="1311"/>
      <c r="H774" s="1305"/>
      <c r="I774" s="921"/>
      <c r="J774" s="1305"/>
      <c r="K774" s="1084"/>
      <c r="L774" s="1084"/>
      <c r="M774" s="973"/>
      <c r="N774" s="973"/>
      <c r="O774" s="1000"/>
      <c r="P774" s="1291"/>
      <c r="Q774" s="1293"/>
      <c r="R774" s="1051">
        <v>59</v>
      </c>
    </row>
    <row r="775" spans="1:18" s="2999" customFormat="1"/>
    <row r="776" spans="1:18" s="2999" customFormat="1">
      <c r="A776" s="69" t="s">
        <v>5232</v>
      </c>
      <c r="B776" s="922"/>
      <c r="C776" s="922"/>
      <c r="D776" s="922"/>
      <c r="E776" s="922"/>
      <c r="F776" s="922"/>
      <c r="G776" s="922"/>
      <c r="H776" s="922"/>
      <c r="I776" s="921"/>
      <c r="J776" s="69" t="s">
        <v>5233</v>
      </c>
      <c r="K776" s="922"/>
      <c r="L776" s="922"/>
      <c r="M776" s="922"/>
      <c r="N776" s="922"/>
      <c r="O776" s="922"/>
      <c r="P776" s="922"/>
      <c r="Q776" s="922"/>
      <c r="R776" s="922"/>
    </row>
  </sheetData>
  <mergeCells count="3">
    <mergeCell ref="D693:E693"/>
    <mergeCell ref="D687:E687"/>
    <mergeCell ref="D681:E681"/>
  </mergeCells>
  <printOptions horizontalCentered="1" verticalCentered="1"/>
  <pageMargins left="0" right="0" top="0" bottom="0" header="0.25" footer="0.25"/>
  <pageSetup scale="70" fitToWidth="2" fitToHeight="2" orientation="portrait" horizontalDpi="300" verticalDpi="300" r:id="rId1"/>
  <headerFooter alignWithMargins="0"/>
  <rowBreaks count="10" manualBreakCount="10">
    <brk id="66" max="16383" man="1"/>
    <brk id="137" max="16383" man="1"/>
    <brk id="208" max="16383" man="1"/>
    <brk id="279" max="16383" man="1"/>
    <brk id="351" max="16383" man="1"/>
    <brk id="422" max="16383" man="1"/>
    <brk id="493" max="16383" man="1"/>
    <brk id="564" max="16383" man="1"/>
    <brk id="635" max="16383" man="1"/>
    <brk id="706"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67"/>
  <sheetViews>
    <sheetView topLeftCell="A16" workbookViewId="0">
      <selection activeCell="B2" sqref="B2"/>
    </sheetView>
  </sheetViews>
  <sheetFormatPr defaultColWidth="9.6640625" defaultRowHeight="15"/>
  <cols>
    <col min="1" max="1" width="2.6640625" style="9" customWidth="1"/>
    <col min="2" max="2" width="35.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26.6640625" style="9" customWidth="1"/>
    <col min="9" max="16384" width="9.6640625" style="9"/>
  </cols>
  <sheetData>
    <row r="1" spans="1:8" ht="15.75" thickBot="1">
      <c r="A1" s="838"/>
      <c r="B1" s="839" t="s">
        <v>1799</v>
      </c>
      <c r="C1" s="840" t="s">
        <v>1344</v>
      </c>
      <c r="D1" s="841"/>
      <c r="E1" s="841"/>
      <c r="F1" s="839"/>
      <c r="G1" s="841" t="s">
        <v>1801</v>
      </c>
      <c r="H1" s="842" t="s">
        <v>1802</v>
      </c>
    </row>
    <row r="2" spans="1:8">
      <c r="A2" s="838"/>
      <c r="B2" s="844" t="s">
        <v>4778</v>
      </c>
      <c r="C2" s="435" t="s">
        <v>1345</v>
      </c>
      <c r="D2" s="9" t="s">
        <v>1346</v>
      </c>
      <c r="F2" s="844" t="s">
        <v>1347</v>
      </c>
      <c r="G2" s="845" t="s">
        <v>1804</v>
      </c>
      <c r="H2" s="846"/>
    </row>
    <row r="3" spans="1:8" ht="15" customHeight="1">
      <c r="A3" s="847"/>
      <c r="B3" s="467"/>
      <c r="C3" s="485" t="s">
        <v>1348</v>
      </c>
      <c r="D3" s="467" t="s">
        <v>1346</v>
      </c>
      <c r="E3" s="467"/>
      <c r="F3" s="848" t="s">
        <v>1349</v>
      </c>
      <c r="G3" s="693" t="s">
        <v>1788</v>
      </c>
      <c r="H3" s="1240" t="s">
        <v>4722</v>
      </c>
    </row>
    <row r="4" spans="1:8" ht="15" customHeight="1">
      <c r="A4" s="863" t="s">
        <v>1718</v>
      </c>
      <c r="B4" s="864"/>
      <c r="C4" s="864"/>
      <c r="D4" s="864"/>
      <c r="E4" s="864"/>
      <c r="F4" s="864"/>
      <c r="G4" s="864"/>
      <c r="H4" s="865"/>
    </row>
    <row r="5" spans="1:8">
      <c r="A5" s="866"/>
      <c r="B5" s="845"/>
      <c r="C5" s="867"/>
      <c r="D5" s="867"/>
      <c r="E5" s="867"/>
      <c r="F5" s="867"/>
      <c r="G5" s="867"/>
      <c r="H5" s="868"/>
    </row>
    <row r="6" spans="1:8" ht="120">
      <c r="A6" s="866"/>
      <c r="B6" s="3204" t="s">
        <v>1823</v>
      </c>
      <c r="C6" s="3203"/>
      <c r="D6" s="867"/>
      <c r="E6" s="845"/>
      <c r="F6" s="3296" t="s">
        <v>1824</v>
      </c>
      <c r="G6" s="3292"/>
      <c r="H6" s="3293"/>
    </row>
    <row r="7" spans="1:8">
      <c r="A7" s="866"/>
      <c r="B7" s="3203"/>
      <c r="C7" s="3203"/>
      <c r="D7" s="867"/>
      <c r="E7" s="845"/>
      <c r="F7" s="867"/>
      <c r="G7" s="867"/>
      <c r="H7" s="868"/>
    </row>
    <row r="8" spans="1:8">
      <c r="A8" s="869"/>
      <c r="B8" s="864"/>
      <c r="C8" s="864"/>
      <c r="D8" s="864"/>
      <c r="E8" s="870"/>
      <c r="F8" s="864"/>
      <c r="G8" s="864"/>
      <c r="H8" s="865"/>
    </row>
    <row r="9" spans="1:8">
      <c r="A9" s="866"/>
      <c r="B9" s="867"/>
      <c r="C9" s="867"/>
      <c r="D9" s="867"/>
      <c r="E9" s="845"/>
      <c r="F9" s="867"/>
      <c r="G9" s="867"/>
      <c r="H9" s="868"/>
    </row>
    <row r="10" spans="1:8">
      <c r="A10" s="866"/>
      <c r="B10" s="3216" t="s">
        <v>5811</v>
      </c>
      <c r="C10" s="3216"/>
      <c r="D10" s="3216"/>
      <c r="E10" s="3216"/>
      <c r="F10" s="3216"/>
      <c r="G10" s="3216"/>
      <c r="H10" s="3217"/>
    </row>
    <row r="11" spans="1:8">
      <c r="A11" s="866"/>
      <c r="B11" s="3216" t="s">
        <v>5812</v>
      </c>
      <c r="C11" s="3216"/>
      <c r="D11" s="3216"/>
      <c r="E11" s="3216"/>
      <c r="F11" s="3216"/>
      <c r="G11" s="3216"/>
      <c r="H11" s="3217"/>
    </row>
    <row r="12" spans="1:8">
      <c r="A12" s="866"/>
      <c r="B12" s="3216" t="s">
        <v>5813</v>
      </c>
      <c r="C12" s="3216"/>
      <c r="D12" s="3216"/>
      <c r="E12" s="3216"/>
      <c r="F12" s="3216"/>
      <c r="G12" s="3216"/>
      <c r="H12" s="3217"/>
    </row>
    <row r="13" spans="1:8">
      <c r="A13" s="866"/>
      <c r="B13" s="3216" t="s">
        <v>5814</v>
      </c>
      <c r="C13" s="3216"/>
      <c r="D13" s="3216"/>
      <c r="E13" s="3216"/>
      <c r="F13" s="3216"/>
      <c r="G13" s="3216"/>
      <c r="H13" s="3217"/>
    </row>
    <row r="14" spans="1:8">
      <c r="A14" s="866"/>
      <c r="B14" s="3216" t="s">
        <v>5815</v>
      </c>
      <c r="C14" s="3216"/>
      <c r="D14" s="3216"/>
      <c r="E14" s="3216"/>
      <c r="F14" s="3216"/>
      <c r="G14" s="3216"/>
      <c r="H14" s="3217"/>
    </row>
    <row r="15" spans="1:8">
      <c r="A15" s="866"/>
      <c r="B15" s="3216" t="s">
        <v>5816</v>
      </c>
      <c r="C15" s="3216"/>
      <c r="D15" s="3216"/>
      <c r="E15" s="3216"/>
      <c r="F15" s="3216"/>
      <c r="G15" s="3216"/>
      <c r="H15" s="3217"/>
    </row>
    <row r="16" spans="1:8">
      <c r="A16" s="866"/>
      <c r="B16" s="3216"/>
      <c r="C16" s="3216"/>
      <c r="D16" s="3216"/>
      <c r="E16" s="3216"/>
      <c r="F16" s="3216"/>
      <c r="G16" s="3216"/>
      <c r="H16" s="3217"/>
    </row>
    <row r="17" spans="1:8">
      <c r="A17" s="866"/>
      <c r="B17" s="3216" t="s">
        <v>5817</v>
      </c>
      <c r="C17" s="3216"/>
      <c r="D17" s="3216"/>
      <c r="E17" s="3216"/>
      <c r="F17" s="3216"/>
      <c r="G17" s="3216"/>
      <c r="H17" s="871"/>
    </row>
    <row r="18" spans="1:8">
      <c r="A18" s="866"/>
      <c r="B18" s="3216" t="s">
        <v>5818</v>
      </c>
      <c r="C18" s="3216"/>
      <c r="D18" s="3216"/>
      <c r="E18" s="3216"/>
      <c r="F18" s="3216"/>
      <c r="G18" s="3216"/>
      <c r="H18" s="871"/>
    </row>
    <row r="19" spans="1:8">
      <c r="A19" s="866"/>
      <c r="B19" s="3216" t="s">
        <v>5819</v>
      </c>
      <c r="C19" s="3216"/>
      <c r="D19" s="3216"/>
      <c r="E19" s="3216"/>
      <c r="F19" s="3216"/>
      <c r="G19" s="3216"/>
      <c r="H19" s="871"/>
    </row>
    <row r="20" spans="1:8">
      <c r="A20" s="866"/>
      <c r="B20" s="3216" t="s">
        <v>5820</v>
      </c>
      <c r="C20" s="3216"/>
      <c r="D20" s="3216"/>
      <c r="E20" s="3216"/>
      <c r="F20" s="3216"/>
      <c r="G20" s="3216"/>
      <c r="H20" s="871"/>
    </row>
    <row r="21" spans="1:8">
      <c r="A21" s="866"/>
      <c r="B21" s="3216" t="s">
        <v>5821</v>
      </c>
      <c r="C21" s="3216"/>
      <c r="D21" s="3216"/>
      <c r="E21" s="3216"/>
      <c r="F21" s="3216"/>
      <c r="G21" s="3216"/>
      <c r="H21" s="871"/>
    </row>
    <row r="22" spans="1:8">
      <c r="A22" s="866"/>
      <c r="B22" s="3216"/>
      <c r="C22" s="3216"/>
      <c r="D22" s="3216"/>
      <c r="E22" s="3216"/>
      <c r="F22" s="3216"/>
      <c r="G22" s="3216"/>
      <c r="H22" s="871"/>
    </row>
    <row r="23" spans="1:8">
      <c r="A23" s="866"/>
      <c r="B23" s="3216" t="s">
        <v>5822</v>
      </c>
      <c r="C23" s="3216"/>
      <c r="D23" s="3216"/>
      <c r="E23" s="3216"/>
      <c r="F23" s="3216"/>
      <c r="G23" s="3216"/>
      <c r="H23" s="871"/>
    </row>
    <row r="24" spans="1:8">
      <c r="A24" s="866"/>
      <c r="B24" s="3216" t="s">
        <v>5823</v>
      </c>
      <c r="C24" s="3216"/>
      <c r="D24" s="3216"/>
      <c r="E24" s="3216"/>
      <c r="F24" s="3216"/>
      <c r="G24" s="3216"/>
      <c r="H24" s="871"/>
    </row>
    <row r="25" spans="1:8">
      <c r="A25" s="866"/>
      <c r="B25" s="876" t="s">
        <v>5824</v>
      </c>
      <c r="C25" s="867"/>
      <c r="D25" s="867"/>
      <c r="E25" s="845"/>
      <c r="F25" s="845"/>
      <c r="G25" s="845"/>
      <c r="H25" s="871"/>
    </row>
    <row r="26" spans="1:8">
      <c r="A26" s="866"/>
      <c r="B26" s="876" t="s">
        <v>5825</v>
      </c>
      <c r="C26" s="867"/>
      <c r="D26" s="867"/>
      <c r="E26" s="845"/>
      <c r="F26" s="845"/>
      <c r="G26" s="845"/>
      <c r="H26" s="871"/>
    </row>
    <row r="27" spans="1:8">
      <c r="A27" s="866"/>
      <c r="B27" s="876" t="s">
        <v>5826</v>
      </c>
      <c r="C27" s="867"/>
      <c r="D27" s="867"/>
      <c r="E27" s="845"/>
      <c r="F27" s="845"/>
      <c r="G27" s="845"/>
      <c r="H27" s="871"/>
    </row>
    <row r="28" spans="1:8">
      <c r="A28" s="866"/>
      <c r="B28" s="3216" t="s">
        <v>4775</v>
      </c>
      <c r="C28" s="3216"/>
      <c r="D28" s="3216"/>
      <c r="E28" s="3216"/>
      <c r="F28" s="3216"/>
      <c r="G28" s="3216"/>
      <c r="H28" s="871"/>
    </row>
    <row r="29" spans="1:8">
      <c r="A29" s="866"/>
      <c r="B29" s="3216"/>
      <c r="C29" s="3216"/>
      <c r="D29" s="3216"/>
      <c r="E29" s="3216"/>
      <c r="F29" s="3216"/>
      <c r="G29" s="3216"/>
      <c r="H29" s="871"/>
    </row>
    <row r="30" spans="1:8">
      <c r="A30" s="866"/>
      <c r="B30" s="3216" t="s">
        <v>5827</v>
      </c>
      <c r="C30" s="3216"/>
      <c r="D30" s="3216"/>
      <c r="E30" s="3216"/>
      <c r="F30" s="3216"/>
      <c r="G30" s="3216"/>
      <c r="H30" s="871"/>
    </row>
    <row r="31" spans="1:8">
      <c r="A31" s="866"/>
      <c r="B31" s="3216" t="s">
        <v>5828</v>
      </c>
      <c r="C31" s="3216"/>
      <c r="D31" s="3216"/>
      <c r="E31" s="3216"/>
      <c r="F31" s="3216"/>
      <c r="G31" s="3216"/>
      <c r="H31" s="871"/>
    </row>
    <row r="32" spans="1:8">
      <c r="A32" s="866"/>
      <c r="B32" s="3216"/>
      <c r="C32" s="3216"/>
      <c r="D32" s="3216"/>
      <c r="E32" s="3216"/>
      <c r="F32" s="3216"/>
      <c r="G32" s="3216"/>
      <c r="H32" s="871"/>
    </row>
    <row r="33" spans="1:8">
      <c r="A33" s="866"/>
      <c r="B33" s="845"/>
      <c r="C33" s="845"/>
      <c r="D33" s="845"/>
      <c r="E33" s="845"/>
      <c r="F33" s="845"/>
      <c r="G33" s="845"/>
      <c r="H33" s="871"/>
    </row>
    <row r="34" spans="1:8">
      <c r="A34" s="866"/>
      <c r="B34" s="845"/>
      <c r="C34" s="845"/>
      <c r="D34" s="845"/>
      <c r="E34" s="845"/>
      <c r="F34" s="845"/>
      <c r="G34" s="845"/>
      <c r="H34" s="871"/>
    </row>
    <row r="35" spans="1:8">
      <c r="A35" s="866"/>
      <c r="B35" s="845"/>
      <c r="C35" s="845"/>
      <c r="D35" s="845"/>
      <c r="E35" s="845"/>
      <c r="F35" s="845"/>
      <c r="G35" s="845"/>
      <c r="H35" s="871"/>
    </row>
    <row r="36" spans="1:8">
      <c r="A36" s="866"/>
      <c r="B36" s="845"/>
      <c r="C36" s="845"/>
      <c r="D36" s="845"/>
      <c r="E36" s="845"/>
      <c r="F36" s="845"/>
      <c r="G36" s="845"/>
      <c r="H36" s="871"/>
    </row>
    <row r="37" spans="1:8">
      <c r="A37" s="866"/>
      <c r="B37" s="845"/>
      <c r="C37" s="845"/>
      <c r="D37" s="845"/>
      <c r="E37" s="845"/>
      <c r="F37" s="845"/>
      <c r="G37" s="845"/>
      <c r="H37" s="871"/>
    </row>
    <row r="38" spans="1:8">
      <c r="A38" s="866"/>
      <c r="B38" s="845"/>
      <c r="C38" s="845"/>
      <c r="D38" s="845"/>
      <c r="E38" s="845"/>
      <c r="F38" s="845"/>
      <c r="G38" s="845"/>
      <c r="H38" s="871"/>
    </row>
    <row r="39" spans="1:8">
      <c r="A39" s="866"/>
      <c r="B39" s="845"/>
      <c r="C39" s="845"/>
      <c r="D39" s="845"/>
      <c r="E39" s="845"/>
      <c r="F39" s="845"/>
      <c r="G39" s="845"/>
      <c r="H39" s="871"/>
    </row>
    <row r="40" spans="1:8">
      <c r="A40" s="866"/>
      <c r="B40" s="845"/>
      <c r="C40" s="845"/>
      <c r="D40" s="845"/>
      <c r="E40" s="845"/>
      <c r="F40" s="845"/>
      <c r="G40" s="845"/>
      <c r="H40" s="871"/>
    </row>
    <row r="41" spans="1:8">
      <c r="A41" s="866"/>
      <c r="B41" s="845"/>
      <c r="C41" s="845"/>
      <c r="D41" s="845"/>
      <c r="E41" s="845"/>
      <c r="F41" s="845"/>
      <c r="G41" s="845"/>
      <c r="H41" s="871"/>
    </row>
    <row r="42" spans="1:8">
      <c r="A42" s="866"/>
      <c r="B42" s="845"/>
      <c r="C42" s="845"/>
      <c r="D42" s="845"/>
      <c r="E42" s="845"/>
      <c r="F42" s="845"/>
      <c r="G42" s="845"/>
      <c r="H42" s="871"/>
    </row>
    <row r="43" spans="1:8">
      <c r="A43" s="866"/>
      <c r="B43" s="845"/>
      <c r="C43" s="867"/>
      <c r="D43" s="867"/>
      <c r="E43" s="867"/>
      <c r="F43" s="867"/>
      <c r="G43" s="867"/>
      <c r="H43" s="868"/>
    </row>
    <row r="44" spans="1:8">
      <c r="A44" s="866"/>
      <c r="B44" s="845"/>
      <c r="C44" s="845"/>
      <c r="D44" s="845"/>
      <c r="E44" s="845"/>
      <c r="F44" s="845"/>
      <c r="G44" s="845"/>
      <c r="H44" s="871"/>
    </row>
    <row r="45" spans="1:8">
      <c r="A45" s="866"/>
      <c r="B45" s="845"/>
      <c r="C45" s="845"/>
      <c r="D45" s="845"/>
      <c r="E45" s="845"/>
      <c r="F45" s="845"/>
      <c r="G45" s="845"/>
      <c r="H45" s="871"/>
    </row>
    <row r="46" spans="1:8">
      <c r="A46" s="866"/>
      <c r="B46" s="845"/>
      <c r="C46" s="845"/>
      <c r="D46" s="845"/>
      <c r="E46" s="845"/>
      <c r="F46" s="845"/>
      <c r="G46" s="845"/>
      <c r="H46" s="871"/>
    </row>
    <row r="47" spans="1:8" ht="15.75" thickBot="1">
      <c r="A47" s="872"/>
      <c r="B47" s="873"/>
      <c r="C47" s="874"/>
      <c r="D47" s="874"/>
      <c r="E47" s="874"/>
      <c r="F47" s="874"/>
      <c r="G47" s="874"/>
      <c r="H47" s="875"/>
    </row>
    <row r="48" spans="1:8">
      <c r="A48" s="845"/>
      <c r="B48" s="845"/>
      <c r="C48" s="867"/>
      <c r="D48" s="867"/>
      <c r="E48" s="867"/>
      <c r="F48" s="867"/>
      <c r="G48" s="867"/>
      <c r="H48" s="867"/>
    </row>
    <row r="49" spans="1:8">
      <c r="A49" s="876" t="s">
        <v>1719</v>
      </c>
      <c r="B49" s="845"/>
      <c r="C49" s="867"/>
      <c r="D49" s="867"/>
      <c r="E49" s="867"/>
      <c r="F49" s="867"/>
      <c r="G49" s="867"/>
      <c r="H49" s="867"/>
    </row>
    <row r="50" spans="1:8">
      <c r="A50" s="867" t="s">
        <v>1720</v>
      </c>
      <c r="B50" s="867"/>
      <c r="C50" s="867"/>
      <c r="D50" s="12"/>
      <c r="E50" s="867"/>
      <c r="F50" s="867"/>
      <c r="G50" s="867"/>
      <c r="H50" s="867"/>
    </row>
    <row r="51" spans="1:8">
      <c r="A51" s="3205"/>
      <c r="B51" s="3205"/>
      <c r="C51" s="3205"/>
      <c r="D51" s="3205"/>
      <c r="E51" s="3205"/>
      <c r="F51" s="3205"/>
      <c r="G51" s="3205"/>
      <c r="H51" s="3205"/>
    </row>
    <row r="52" spans="1:8">
      <c r="A52" s="3205"/>
      <c r="B52" s="3205"/>
      <c r="C52" s="3205"/>
      <c r="D52" s="3205"/>
      <c r="E52" s="3205"/>
      <c r="F52" s="3205"/>
      <c r="G52" s="3205"/>
      <c r="H52" s="3205"/>
    </row>
    <row r="53" spans="1:8">
      <c r="A53" s="3205"/>
      <c r="B53" s="3205"/>
      <c r="C53" s="3205"/>
      <c r="D53" s="3205"/>
      <c r="E53" s="3205"/>
      <c r="F53" s="3205"/>
      <c r="G53" s="3205"/>
      <c r="H53" s="3205"/>
    </row>
    <row r="54" spans="1:8">
      <c r="A54" s="3205"/>
      <c r="B54" s="3205"/>
      <c r="C54" s="3205"/>
      <c r="D54" s="3205"/>
      <c r="E54" s="3205"/>
      <c r="F54" s="3205"/>
      <c r="G54" s="3205"/>
      <c r="H54" s="3205"/>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F66"/>
  <sheetViews>
    <sheetView defaultGridColor="0" colorId="22" zoomScaleNormal="100" zoomScaleSheetLayoutView="40" workbookViewId="0">
      <selection activeCell="E32" sqref="E32"/>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23" t="s">
        <v>1799</v>
      </c>
      <c r="B1" s="924"/>
      <c r="C1" s="1027" t="s">
        <v>1344</v>
      </c>
      <c r="D1" s="924"/>
      <c r="E1" s="1028" t="s">
        <v>1801</v>
      </c>
      <c r="F1" s="1029" t="s">
        <v>1802</v>
      </c>
    </row>
    <row r="2" spans="1:6">
      <c r="A2" s="72" t="str">
        <f>'Data Sheet'!$C$25</f>
        <v xml:space="preserve">New York State Electric &amp; Gas Corporation </v>
      </c>
      <c r="B2" s="921"/>
      <c r="C2" s="982" t="s">
        <v>1136</v>
      </c>
      <c r="D2" s="921"/>
      <c r="E2" s="1032" t="s">
        <v>1804</v>
      </c>
      <c r="F2" s="1041"/>
    </row>
    <row r="3" spans="1:6" ht="15" customHeight="1" thickBot="1">
      <c r="A3" s="999"/>
      <c r="B3" s="973"/>
      <c r="C3" s="999" t="s">
        <v>1137</v>
      </c>
      <c r="D3" s="973"/>
      <c r="E3" s="1034" t="str">
        <f>'Data Sheet'!$C$40</f>
        <v xml:space="preserve"> </v>
      </c>
      <c r="F3" s="1007" t="str">
        <f>'Data Sheet'!$C$38</f>
        <v>12/31/2017</v>
      </c>
    </row>
    <row r="4" spans="1:6" ht="15" customHeight="1" thickBot="1">
      <c r="A4" s="579" t="s">
        <v>2811</v>
      </c>
      <c r="B4" s="580"/>
      <c r="C4" s="1035"/>
      <c r="D4" s="1035"/>
      <c r="E4" s="1035"/>
      <c r="F4" s="1036"/>
    </row>
    <row r="5" spans="1:6">
      <c r="A5" s="982"/>
      <c r="B5" s="921"/>
      <c r="C5" s="921"/>
      <c r="D5" s="921"/>
      <c r="E5" s="921"/>
      <c r="F5" s="983"/>
    </row>
    <row r="6" spans="1:6">
      <c r="A6" s="982" t="s">
        <v>2686</v>
      </c>
      <c r="B6" s="921"/>
      <c r="C6" s="921"/>
      <c r="D6" s="921" t="s">
        <v>2812</v>
      </c>
      <c r="E6" s="921"/>
      <c r="F6" s="983"/>
    </row>
    <row r="7" spans="1:6">
      <c r="A7" s="982" t="s">
        <v>2813</v>
      </c>
      <c r="B7" s="921"/>
      <c r="C7" s="921"/>
      <c r="D7" s="921" t="s">
        <v>2814</v>
      </c>
      <c r="E7" s="921"/>
      <c r="F7" s="983"/>
    </row>
    <row r="8" spans="1:6">
      <c r="A8" s="982" t="s">
        <v>2815</v>
      </c>
      <c r="B8" s="921"/>
      <c r="C8" s="921"/>
      <c r="D8" s="921" t="s">
        <v>2816</v>
      </c>
      <c r="E8" s="921"/>
      <c r="F8" s="983"/>
    </row>
    <row r="9" spans="1:6">
      <c r="A9" s="982" t="s">
        <v>2817</v>
      </c>
      <c r="B9" s="921"/>
      <c r="C9" s="921"/>
      <c r="D9" s="921" t="s">
        <v>2818</v>
      </c>
      <c r="E9" s="921"/>
      <c r="F9" s="983"/>
    </row>
    <row r="10" spans="1:6">
      <c r="A10" s="982" t="s">
        <v>2819</v>
      </c>
      <c r="B10" s="921"/>
      <c r="C10" s="921"/>
      <c r="D10" s="921" t="s">
        <v>2525</v>
      </c>
      <c r="E10" s="921"/>
      <c r="F10" s="983"/>
    </row>
    <row r="11" spans="1:6">
      <c r="A11" s="982" t="s">
        <v>2526</v>
      </c>
      <c r="B11" s="921"/>
      <c r="C11" s="921"/>
      <c r="D11" s="921" t="s">
        <v>2527</v>
      </c>
      <c r="E11" s="921"/>
      <c r="F11" s="983"/>
    </row>
    <row r="12" spans="1:6">
      <c r="A12" s="982" t="s">
        <v>2528</v>
      </c>
      <c r="B12" s="921"/>
      <c r="C12" s="921"/>
      <c r="D12" s="921" t="s">
        <v>2529</v>
      </c>
      <c r="E12" s="921"/>
      <c r="F12" s="983"/>
    </row>
    <row r="13" spans="1:6">
      <c r="A13" s="982" t="s">
        <v>2530</v>
      </c>
      <c r="B13" s="921"/>
      <c r="C13" s="921"/>
      <c r="D13" s="921" t="s">
        <v>2531</v>
      </c>
      <c r="E13" s="921"/>
      <c r="F13" s="983"/>
    </row>
    <row r="14" spans="1:6">
      <c r="A14" s="982" t="s">
        <v>2532</v>
      </c>
      <c r="B14" s="921"/>
      <c r="C14" s="921"/>
      <c r="D14" s="921"/>
      <c r="E14" s="921"/>
      <c r="F14" s="983"/>
    </row>
    <row r="15" spans="1:6" ht="15.75" thickBot="1">
      <c r="A15" s="982"/>
      <c r="B15" s="921"/>
      <c r="C15" s="921"/>
      <c r="D15" s="921"/>
      <c r="E15" s="921"/>
      <c r="F15" s="983"/>
    </row>
    <row r="16" spans="1:6" ht="15.75" thickBot="1">
      <c r="A16" s="1057"/>
      <c r="B16" s="1054"/>
      <c r="C16" s="1038"/>
      <c r="D16" s="1038"/>
      <c r="E16" s="1037" t="s">
        <v>2533</v>
      </c>
      <c r="F16" s="1036"/>
    </row>
    <row r="17" spans="1:6">
      <c r="A17" s="1041" t="s">
        <v>1728</v>
      </c>
      <c r="B17" s="922" t="s">
        <v>1782</v>
      </c>
      <c r="C17" s="981"/>
      <c r="D17" s="934" t="s">
        <v>2534</v>
      </c>
      <c r="E17" s="934"/>
      <c r="F17" s="934"/>
    </row>
    <row r="18" spans="1:6">
      <c r="A18" s="1041" t="s">
        <v>1731</v>
      </c>
      <c r="B18" s="581"/>
      <c r="C18" s="983"/>
      <c r="D18" s="934" t="s">
        <v>2535</v>
      </c>
      <c r="E18" s="934" t="s">
        <v>1786</v>
      </c>
      <c r="F18" s="934" t="s">
        <v>2536</v>
      </c>
    </row>
    <row r="19" spans="1:6" ht="15.75" thickBot="1">
      <c r="A19" s="1051"/>
      <c r="B19" s="1035" t="s">
        <v>3021</v>
      </c>
      <c r="C19" s="1045"/>
      <c r="D19" s="1044" t="s">
        <v>3022</v>
      </c>
      <c r="E19" s="1044" t="s">
        <v>3023</v>
      </c>
      <c r="F19" s="1044" t="s">
        <v>3024</v>
      </c>
    </row>
    <row r="20" spans="1:6">
      <c r="A20" s="1059">
        <v>1</v>
      </c>
      <c r="B20" s="936" t="s">
        <v>2537</v>
      </c>
      <c r="C20" s="995"/>
      <c r="D20" s="1061">
        <v>923075</v>
      </c>
      <c r="E20" s="1061">
        <v>328001</v>
      </c>
      <c r="F20" s="1061">
        <v>9895</v>
      </c>
    </row>
    <row r="21" spans="1:6">
      <c r="A21" s="1059">
        <v>2</v>
      </c>
      <c r="B21" s="936" t="s">
        <v>2538</v>
      </c>
      <c r="C21" s="995"/>
      <c r="D21" s="1061"/>
      <c r="E21" s="1061"/>
      <c r="F21" s="1061"/>
    </row>
    <row r="22" spans="1:6">
      <c r="A22" s="1058">
        <v>3</v>
      </c>
      <c r="B22" s="936" t="s">
        <v>2539</v>
      </c>
      <c r="C22" s="995"/>
      <c r="D22" s="1061">
        <v>31298</v>
      </c>
      <c r="E22" s="1061">
        <v>9576</v>
      </c>
      <c r="F22" s="1061">
        <v>474</v>
      </c>
    </row>
    <row r="23" spans="1:6">
      <c r="A23" s="1058">
        <v>4</v>
      </c>
      <c r="B23" s="936" t="s">
        <v>2540</v>
      </c>
      <c r="C23" s="995"/>
      <c r="D23" s="1061"/>
      <c r="E23" s="1061"/>
      <c r="F23" s="1061"/>
    </row>
    <row r="24" spans="1:6">
      <c r="A24" s="1033">
        <v>5</v>
      </c>
      <c r="B24" s="921" t="s">
        <v>2541</v>
      </c>
      <c r="C24" s="983"/>
      <c r="D24" s="1050"/>
      <c r="E24" s="1050"/>
      <c r="F24" s="1050"/>
    </row>
    <row r="25" spans="1:6">
      <c r="A25" s="1058"/>
      <c r="B25" s="936" t="s">
        <v>2542</v>
      </c>
      <c r="C25" s="995"/>
      <c r="D25" s="1061">
        <f>D22+D23</f>
        <v>31298</v>
      </c>
      <c r="E25" s="1061">
        <f>E22+E23</f>
        <v>9576</v>
      </c>
      <c r="F25" s="1061">
        <f>F22+F23</f>
        <v>474</v>
      </c>
    </row>
    <row r="26" spans="1:6">
      <c r="A26" s="1058">
        <v>6</v>
      </c>
      <c r="B26" s="936" t="s">
        <v>2543</v>
      </c>
      <c r="C26" s="995"/>
      <c r="D26" s="1061"/>
      <c r="E26" s="1061"/>
      <c r="F26" s="1061"/>
    </row>
    <row r="27" spans="1:6">
      <c r="A27" s="1058">
        <v>7</v>
      </c>
      <c r="B27" s="936" t="s">
        <v>2544</v>
      </c>
      <c r="C27" s="995"/>
      <c r="D27" s="1061">
        <v>21339</v>
      </c>
      <c r="E27" s="1061">
        <v>9147</v>
      </c>
      <c r="F27" s="1061">
        <v>759</v>
      </c>
    </row>
    <row r="28" spans="1:6">
      <c r="A28" s="1058">
        <v>8</v>
      </c>
      <c r="B28" s="936" t="s">
        <v>2545</v>
      </c>
      <c r="C28" s="995"/>
      <c r="D28" s="1061"/>
      <c r="E28" s="1061"/>
      <c r="F28" s="1061"/>
    </row>
    <row r="29" spans="1:6">
      <c r="A29" s="1033">
        <v>9</v>
      </c>
      <c r="B29" s="921" t="s">
        <v>2546</v>
      </c>
      <c r="C29" s="983"/>
      <c r="D29" s="1050"/>
      <c r="E29" s="1050"/>
      <c r="F29" s="1050"/>
    </row>
    <row r="30" spans="1:6">
      <c r="A30" s="1058"/>
      <c r="B30" s="936" t="s">
        <v>2547</v>
      </c>
      <c r="C30" s="995"/>
      <c r="D30" s="1061">
        <f>D27+D28</f>
        <v>21339</v>
      </c>
      <c r="E30" s="1061">
        <f>E27+E28</f>
        <v>9147</v>
      </c>
      <c r="F30" s="1061">
        <f>F27+F28</f>
        <v>759</v>
      </c>
    </row>
    <row r="31" spans="1:6">
      <c r="A31" s="1058">
        <v>10</v>
      </c>
      <c r="B31" s="936" t="s">
        <v>2548</v>
      </c>
      <c r="C31" s="995"/>
      <c r="D31" s="1061">
        <f>D20+D25-D30</f>
        <v>933034</v>
      </c>
      <c r="E31" s="1061">
        <f>E20+E25-E30</f>
        <v>328430</v>
      </c>
      <c r="F31" s="1061">
        <f>F20+F25-F30</f>
        <v>9610</v>
      </c>
    </row>
    <row r="32" spans="1:6">
      <c r="A32" s="1058">
        <v>11</v>
      </c>
      <c r="B32" s="936" t="s">
        <v>2549</v>
      </c>
      <c r="C32" s="995"/>
      <c r="D32" s="1061">
        <v>21620</v>
      </c>
      <c r="E32" s="1061">
        <v>8461</v>
      </c>
      <c r="F32" s="1061">
        <v>668</v>
      </c>
    </row>
    <row r="33" spans="1:6">
      <c r="A33" s="1058">
        <v>12</v>
      </c>
      <c r="B33" s="936" t="s">
        <v>2550</v>
      </c>
      <c r="C33" s="995"/>
      <c r="D33" s="1061"/>
      <c r="E33" s="1061"/>
      <c r="F33" s="1061"/>
    </row>
    <row r="34" spans="1:6">
      <c r="A34" s="1058">
        <v>13</v>
      </c>
      <c r="B34" s="936" t="s">
        <v>2551</v>
      </c>
      <c r="C34" s="995"/>
      <c r="D34" s="1061"/>
      <c r="E34" s="1061"/>
      <c r="F34" s="1061"/>
    </row>
    <row r="35" spans="1:6">
      <c r="A35" s="1058">
        <v>14</v>
      </c>
      <c r="B35" s="936" t="s">
        <v>2552</v>
      </c>
      <c r="C35" s="995"/>
      <c r="D35" s="1061">
        <v>911414</v>
      </c>
      <c r="E35" s="1061">
        <v>319969</v>
      </c>
      <c r="F35" s="1061">
        <v>8942</v>
      </c>
    </row>
    <row r="36" spans="1:6">
      <c r="A36" s="1058">
        <v>15</v>
      </c>
      <c r="B36" s="936" t="s">
        <v>2553</v>
      </c>
      <c r="C36" s="995"/>
      <c r="D36" s="1061"/>
      <c r="E36" s="1061"/>
      <c r="F36" s="1061"/>
    </row>
    <row r="37" spans="1:6">
      <c r="A37" s="1033">
        <v>16</v>
      </c>
      <c r="B37" s="921" t="s">
        <v>2554</v>
      </c>
      <c r="C37" s="983"/>
      <c r="D37" s="1050"/>
      <c r="E37" s="1050"/>
      <c r="F37" s="1050"/>
    </row>
    <row r="38" spans="1:6" ht="15.75" thickBot="1">
      <c r="A38" s="1051"/>
      <c r="B38" s="1011" t="s">
        <v>2555</v>
      </c>
      <c r="C38" s="1000"/>
      <c r="D38" s="1063">
        <f>SUM(D32:D37)</f>
        <v>933034</v>
      </c>
      <c r="E38" s="1063">
        <f>SUM(E32:E37)</f>
        <v>328430</v>
      </c>
      <c r="F38" s="1063">
        <f>SUM(F32:F37)</f>
        <v>9610</v>
      </c>
    </row>
    <row r="39" spans="1:6">
      <c r="A39" s="923"/>
      <c r="B39" s="924"/>
      <c r="C39" s="924"/>
      <c r="D39" s="924"/>
      <c r="E39" s="924"/>
      <c r="F39" s="979"/>
    </row>
    <row r="40" spans="1:6">
      <c r="A40" s="982"/>
      <c r="B40" s="921"/>
      <c r="C40" s="921"/>
      <c r="D40" s="921"/>
      <c r="E40" s="921"/>
      <c r="F40" s="983"/>
    </row>
    <row r="41" spans="1:6">
      <c r="A41" s="982"/>
      <c r="B41" s="921"/>
      <c r="C41" s="921"/>
      <c r="D41" s="921"/>
      <c r="E41" s="921"/>
      <c r="F41" s="983"/>
    </row>
    <row r="42" spans="1:6">
      <c r="A42" s="982"/>
      <c r="B42" s="1456" t="s">
        <v>5837</v>
      </c>
      <c r="C42" s="921"/>
      <c r="D42" s="921"/>
      <c r="E42" s="921"/>
      <c r="F42" s="983"/>
    </row>
    <row r="43" spans="1:6">
      <c r="A43" s="982"/>
      <c r="B43" s="921"/>
      <c r="C43" s="921"/>
      <c r="D43" s="921"/>
      <c r="E43" s="921"/>
      <c r="F43" s="983"/>
    </row>
    <row r="44" spans="1:6">
      <c r="A44" s="982"/>
      <c r="B44" s="921"/>
      <c r="C44" s="921"/>
      <c r="D44" s="921"/>
      <c r="E44" s="921"/>
      <c r="F44" s="983"/>
    </row>
    <row r="45" spans="1:6">
      <c r="A45" s="982"/>
      <c r="B45" s="921"/>
      <c r="C45" s="921"/>
      <c r="D45" s="921"/>
      <c r="E45" s="921"/>
      <c r="F45" s="983"/>
    </row>
    <row r="46" spans="1:6">
      <c r="A46" s="982"/>
      <c r="B46" s="921"/>
      <c r="C46" s="921"/>
      <c r="D46" s="921"/>
      <c r="E46" s="921"/>
      <c r="F46" s="983"/>
    </row>
    <row r="47" spans="1:6">
      <c r="A47" s="982"/>
      <c r="B47" s="921"/>
      <c r="C47" s="921"/>
      <c r="D47" s="921"/>
      <c r="E47" s="921"/>
      <c r="F47" s="983"/>
    </row>
    <row r="48" spans="1:6">
      <c r="A48" s="982"/>
      <c r="B48" s="921"/>
      <c r="C48" s="921"/>
      <c r="D48" s="921"/>
      <c r="E48" s="921"/>
      <c r="F48" s="983"/>
    </row>
    <row r="49" spans="1:6">
      <c r="A49" s="982"/>
      <c r="B49" s="921"/>
      <c r="C49" s="921"/>
      <c r="D49" s="921"/>
      <c r="E49" s="921"/>
      <c r="F49" s="983"/>
    </row>
    <row r="50" spans="1:6">
      <c r="A50" s="982"/>
      <c r="B50" s="921"/>
      <c r="C50" s="921"/>
      <c r="D50" s="921"/>
      <c r="E50" s="921"/>
      <c r="F50" s="983"/>
    </row>
    <row r="51" spans="1:6">
      <c r="A51" s="982"/>
      <c r="B51" s="921"/>
      <c r="C51" s="921"/>
      <c r="D51" s="921"/>
      <c r="E51" s="921"/>
      <c r="F51" s="983"/>
    </row>
    <row r="52" spans="1:6">
      <c r="A52" s="982"/>
      <c r="B52" s="921"/>
      <c r="C52" s="921"/>
      <c r="D52" s="921"/>
      <c r="E52" s="921"/>
      <c r="F52" s="983"/>
    </row>
    <row r="53" spans="1:6">
      <c r="A53" s="982"/>
      <c r="B53" s="921"/>
      <c r="C53" s="921"/>
      <c r="D53" s="921"/>
      <c r="E53" s="921"/>
      <c r="F53" s="983"/>
    </row>
    <row r="54" spans="1:6">
      <c r="A54" s="982"/>
      <c r="B54" s="921"/>
      <c r="C54" s="921"/>
      <c r="D54" s="921"/>
      <c r="E54" s="921"/>
      <c r="F54" s="983"/>
    </row>
    <row r="55" spans="1:6">
      <c r="A55" s="982"/>
      <c r="B55" s="921"/>
      <c r="C55" s="921"/>
      <c r="D55" s="921"/>
      <c r="E55" s="921"/>
      <c r="F55" s="983"/>
    </row>
    <row r="56" spans="1:6">
      <c r="A56" s="982"/>
      <c r="B56" s="921"/>
      <c r="C56" s="921"/>
      <c r="D56" s="921"/>
      <c r="E56" s="921"/>
      <c r="F56" s="983"/>
    </row>
    <row r="57" spans="1:6">
      <c r="A57" s="982"/>
      <c r="B57" s="921"/>
      <c r="C57" s="921"/>
      <c r="D57" s="921"/>
      <c r="E57" s="921"/>
      <c r="F57" s="983"/>
    </row>
    <row r="58" spans="1:6">
      <c r="A58" s="982"/>
      <c r="B58" s="921"/>
      <c r="C58" s="921"/>
      <c r="D58" s="921"/>
      <c r="E58" s="921"/>
      <c r="F58" s="983"/>
    </row>
    <row r="59" spans="1:6">
      <c r="A59" s="982"/>
      <c r="B59" s="921"/>
      <c r="C59" s="921"/>
      <c r="D59" s="921"/>
      <c r="E59" s="921"/>
      <c r="F59" s="983"/>
    </row>
    <row r="60" spans="1:6">
      <c r="A60" s="982"/>
      <c r="B60" s="921"/>
      <c r="C60" s="921"/>
      <c r="D60" s="921"/>
      <c r="E60" s="921"/>
      <c r="F60" s="983"/>
    </row>
    <row r="61" spans="1:6">
      <c r="A61" s="982"/>
      <c r="B61" s="921"/>
      <c r="C61" s="921"/>
      <c r="D61" s="921"/>
      <c r="E61" s="921"/>
      <c r="F61" s="983"/>
    </row>
    <row r="62" spans="1:6">
      <c r="A62" s="982"/>
      <c r="B62" s="921"/>
      <c r="C62" s="921"/>
      <c r="D62" s="921"/>
      <c r="E62" s="921"/>
      <c r="F62" s="983"/>
    </row>
    <row r="63" spans="1:6" ht="15.75" thickBot="1">
      <c r="A63" s="999"/>
      <c r="B63" s="973"/>
      <c r="C63" s="973"/>
      <c r="D63" s="973"/>
      <c r="E63" s="973"/>
      <c r="F63" s="1000"/>
    </row>
    <row r="64" spans="1:6">
      <c r="A64" s="1069"/>
      <c r="B64" s="1069"/>
      <c r="C64" s="1069"/>
      <c r="D64" s="1069"/>
      <c r="E64" s="1069"/>
      <c r="F64" s="1069"/>
    </row>
    <row r="65" spans="1:6" ht="15.75">
      <c r="A65" s="114" t="s">
        <v>583</v>
      </c>
      <c r="B65" s="921"/>
      <c r="C65" s="921"/>
      <c r="D65" s="921"/>
      <c r="E65" s="921"/>
      <c r="F65" s="921"/>
    </row>
    <row r="66" spans="1:6">
      <c r="A66" s="922" t="s">
        <v>2556</v>
      </c>
      <c r="B66" s="922"/>
      <c r="C66" s="922"/>
      <c r="D66" s="922"/>
      <c r="E66" s="922"/>
      <c r="F66" s="922"/>
    </row>
  </sheetData>
  <printOptions horizontalCentered="1" verticalCentered="1"/>
  <pageMargins left="0.5" right="0.5" top="0" bottom="0" header="0.25" footer="0.25"/>
  <pageSetup scale="73"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60"/>
  <sheetViews>
    <sheetView topLeftCell="A10" zoomScaleNormal="100" zoomScaleSheetLayoutView="40" workbookViewId="0">
      <selection activeCell="C24" sqref="C24"/>
    </sheetView>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18" t="s">
        <v>3289</v>
      </c>
      <c r="B2" s="1319"/>
      <c r="C2" s="1320" t="s">
        <v>3290</v>
      </c>
      <c r="D2" s="1321" t="s">
        <v>1801</v>
      </c>
      <c r="E2" s="1485" t="s">
        <v>1802</v>
      </c>
    </row>
    <row r="3" spans="1:5">
      <c r="A3" s="1324" t="s">
        <v>1788</v>
      </c>
      <c r="B3" s="81"/>
      <c r="C3" s="831" t="s">
        <v>3291</v>
      </c>
      <c r="D3" s="78" t="s">
        <v>3309</v>
      </c>
      <c r="E3" s="1486"/>
    </row>
    <row r="4" spans="1:5">
      <c r="A4" s="1326" t="s">
        <v>3292</v>
      </c>
      <c r="B4" s="81"/>
      <c r="C4" s="831" t="s">
        <v>3293</v>
      </c>
      <c r="D4" s="702" t="s">
        <v>1788</v>
      </c>
      <c r="E4" s="1487" t="s">
        <v>1788</v>
      </c>
    </row>
    <row r="5" spans="1:5">
      <c r="A5" s="1328" t="s">
        <v>4198</v>
      </c>
      <c r="B5" s="231"/>
      <c r="C5" s="231"/>
      <c r="D5" s="231"/>
      <c r="E5" s="1329"/>
    </row>
    <row r="6" spans="1:5">
      <c r="A6" s="1324" t="s">
        <v>4199</v>
      </c>
      <c r="B6" s="831"/>
      <c r="C6" s="831"/>
      <c r="D6" s="831"/>
      <c r="E6" s="1488"/>
    </row>
    <row r="7" spans="1:5">
      <c r="A7" s="1324" t="s">
        <v>4200</v>
      </c>
      <c r="B7" s="831"/>
      <c r="C7" s="831"/>
      <c r="D7" s="831"/>
      <c r="E7" s="1325"/>
    </row>
    <row r="8" spans="1:5">
      <c r="A8" s="1333" t="s">
        <v>4201</v>
      </c>
      <c r="B8" s="1334"/>
      <c r="C8" s="1334"/>
      <c r="D8" s="1334"/>
      <c r="E8" s="1335"/>
    </row>
    <row r="9" spans="1:5">
      <c r="A9" s="1333" t="s">
        <v>4202</v>
      </c>
      <c r="B9" s="1334"/>
      <c r="C9" s="1334"/>
      <c r="D9" s="1334"/>
      <c r="E9" s="1335"/>
    </row>
    <row r="10" spans="1:5">
      <c r="A10" s="1333" t="s">
        <v>4203</v>
      </c>
      <c r="B10" s="1334"/>
      <c r="C10" s="1334"/>
      <c r="D10" s="1334"/>
      <c r="E10" s="1335"/>
    </row>
    <row r="11" spans="1:5">
      <c r="A11" s="1336"/>
      <c r="B11" s="1337"/>
      <c r="C11" s="1377" t="s">
        <v>4204</v>
      </c>
      <c r="D11" s="1377" t="s">
        <v>176</v>
      </c>
      <c r="E11" s="1489" t="s">
        <v>1838</v>
      </c>
    </row>
    <row r="12" spans="1:5">
      <c r="A12" s="1340" t="s">
        <v>1728</v>
      </c>
      <c r="B12" s="1421"/>
      <c r="C12" s="1351" t="s">
        <v>4205</v>
      </c>
      <c r="D12" s="1351" t="s">
        <v>4206</v>
      </c>
      <c r="E12" s="1379" t="s">
        <v>4206</v>
      </c>
    </row>
    <row r="13" spans="1:5">
      <c r="A13" s="1340" t="s">
        <v>1731</v>
      </c>
      <c r="B13" s="1422" t="s">
        <v>4207</v>
      </c>
      <c r="C13" s="1351" t="s">
        <v>4208</v>
      </c>
      <c r="D13" s="1351" t="s">
        <v>2229</v>
      </c>
      <c r="E13" s="1379" t="s">
        <v>2229</v>
      </c>
    </row>
    <row r="14" spans="1:5">
      <c r="A14" s="1342"/>
      <c r="B14" s="1339" t="s">
        <v>3021</v>
      </c>
      <c r="C14" s="1351" t="s">
        <v>3022</v>
      </c>
      <c r="D14" s="1351" t="s">
        <v>3023</v>
      </c>
      <c r="E14" s="1379" t="s">
        <v>3024</v>
      </c>
    </row>
    <row r="15" spans="1:5" ht="15.75">
      <c r="A15" s="1343">
        <v>1</v>
      </c>
      <c r="B15" s="1423" t="s">
        <v>4209</v>
      </c>
      <c r="C15" s="1424"/>
      <c r="D15" s="1424"/>
      <c r="E15" s="1490"/>
    </row>
    <row r="16" spans="1:5">
      <c r="A16" s="1343">
        <v>2</v>
      </c>
      <c r="B16" s="1344" t="s">
        <v>5610</v>
      </c>
      <c r="C16" s="1345" t="s">
        <v>5617</v>
      </c>
      <c r="D16" s="1347" t="s">
        <v>5624</v>
      </c>
      <c r="E16" s="1491">
        <v>284868</v>
      </c>
    </row>
    <row r="17" spans="1:5">
      <c r="A17" s="1343">
        <v>3</v>
      </c>
      <c r="B17" s="1344" t="s">
        <v>5611</v>
      </c>
      <c r="C17" s="1345" t="s">
        <v>5618</v>
      </c>
      <c r="D17" s="1347" t="s">
        <v>5624</v>
      </c>
      <c r="E17" s="1492">
        <v>97275</v>
      </c>
    </row>
    <row r="18" spans="1:5">
      <c r="A18" s="1343">
        <v>4</v>
      </c>
      <c r="B18" s="1344" t="s">
        <v>5612</v>
      </c>
      <c r="C18" s="1345" t="s">
        <v>5619</v>
      </c>
      <c r="D18" s="1349" t="s">
        <v>5624</v>
      </c>
      <c r="E18" s="1492">
        <v>763184</v>
      </c>
    </row>
    <row r="19" spans="1:5">
      <c r="A19" s="1343">
        <v>5</v>
      </c>
      <c r="B19" s="1344" t="s">
        <v>5613</v>
      </c>
      <c r="C19" s="1345" t="s">
        <v>5620</v>
      </c>
      <c r="D19" s="1349" t="s">
        <v>5624</v>
      </c>
      <c r="E19" s="1492">
        <v>77156957</v>
      </c>
    </row>
    <row r="20" spans="1:5">
      <c r="A20" s="1343">
        <v>6</v>
      </c>
      <c r="B20" s="1344" t="s">
        <v>5614</v>
      </c>
      <c r="C20" s="1345" t="s">
        <v>5621</v>
      </c>
      <c r="D20" s="1353" t="s">
        <v>5624</v>
      </c>
      <c r="E20" s="1493">
        <v>8678202</v>
      </c>
    </row>
    <row r="21" spans="1:5">
      <c r="A21" s="1343">
        <v>7</v>
      </c>
      <c r="B21" s="1344" t="s">
        <v>5615</v>
      </c>
      <c r="C21" s="1345" t="s">
        <v>5622</v>
      </c>
      <c r="D21" s="1356" t="s">
        <v>5624</v>
      </c>
      <c r="E21" s="1494">
        <v>2130516</v>
      </c>
    </row>
    <row r="22" spans="1:5">
      <c r="A22" s="1343">
        <v>8</v>
      </c>
      <c r="B22" s="1344" t="s">
        <v>5616</v>
      </c>
      <c r="C22" s="1345" t="s">
        <v>5623</v>
      </c>
      <c r="D22" s="1349" t="s">
        <v>5624</v>
      </c>
      <c r="E22" s="1491">
        <v>12123</v>
      </c>
    </row>
    <row r="23" spans="1:5">
      <c r="A23" s="1343">
        <v>9</v>
      </c>
      <c r="B23" s="1344" t="s">
        <v>5616</v>
      </c>
      <c r="C23" s="1345" t="s">
        <v>5633</v>
      </c>
      <c r="D23" s="1349" t="s">
        <v>5624</v>
      </c>
      <c r="E23" s="1492">
        <v>995026</v>
      </c>
    </row>
    <row r="24" spans="1:5">
      <c r="A24" s="1343">
        <v>10</v>
      </c>
      <c r="B24" s="1344"/>
      <c r="C24" s="1345"/>
      <c r="D24" s="1349"/>
      <c r="E24" s="1492"/>
    </row>
    <row r="25" spans="1:5">
      <c r="A25" s="1343">
        <v>11</v>
      </c>
      <c r="B25" s="1344"/>
      <c r="C25" s="1345"/>
      <c r="D25" s="1349"/>
      <c r="E25" s="1492"/>
    </row>
    <row r="26" spans="1:5">
      <c r="A26" s="1343">
        <v>12</v>
      </c>
      <c r="B26" s="1344"/>
      <c r="C26" s="1345"/>
      <c r="D26" s="1349"/>
      <c r="E26" s="1492"/>
    </row>
    <row r="27" spans="1:5">
      <c r="A27" s="1343">
        <v>13</v>
      </c>
      <c r="B27" s="1344"/>
      <c r="C27" s="1345"/>
      <c r="D27" s="1349"/>
      <c r="E27" s="1492"/>
    </row>
    <row r="28" spans="1:5">
      <c r="A28" s="1343">
        <v>14</v>
      </c>
      <c r="B28" s="1344"/>
      <c r="C28" s="1345"/>
      <c r="D28" s="1349"/>
      <c r="E28" s="1492"/>
    </row>
    <row r="29" spans="1:5">
      <c r="A29" s="1343">
        <v>15</v>
      </c>
      <c r="B29" s="1344"/>
      <c r="C29" s="1345"/>
      <c r="D29" s="1349"/>
      <c r="E29" s="1492"/>
    </row>
    <row r="30" spans="1:5">
      <c r="A30" s="1343">
        <v>16</v>
      </c>
      <c r="B30" s="1344"/>
      <c r="C30" s="1345"/>
      <c r="D30" s="1359"/>
      <c r="E30" s="1495"/>
    </row>
    <row r="31" spans="1:5">
      <c r="A31" s="1343">
        <v>17</v>
      </c>
      <c r="B31" s="1344"/>
      <c r="C31" s="1345"/>
      <c r="D31" s="1359"/>
      <c r="E31" s="1495"/>
    </row>
    <row r="32" spans="1:5">
      <c r="A32" s="1343">
        <v>18</v>
      </c>
      <c r="B32" s="1344"/>
      <c r="C32" s="1345"/>
      <c r="D32" s="1349"/>
      <c r="E32" s="1492"/>
    </row>
    <row r="33" spans="1:5">
      <c r="A33" s="1343">
        <v>19</v>
      </c>
      <c r="B33" s="1344"/>
      <c r="C33" s="1345"/>
      <c r="D33" s="1349"/>
      <c r="E33" s="1492"/>
    </row>
    <row r="34" spans="1:5">
      <c r="A34" s="1343">
        <v>20</v>
      </c>
      <c r="B34" s="1344"/>
      <c r="C34" s="1345"/>
      <c r="D34" s="1349"/>
      <c r="E34" s="1492"/>
    </row>
    <row r="35" spans="1:5" ht="15.75">
      <c r="A35" s="1343">
        <v>21</v>
      </c>
      <c r="B35" s="1423" t="s">
        <v>4210</v>
      </c>
      <c r="C35" s="1424"/>
      <c r="D35" s="1425"/>
      <c r="E35" s="1496"/>
    </row>
    <row r="36" spans="1:5">
      <c r="A36" s="1343">
        <v>22</v>
      </c>
      <c r="B36" s="1344" t="s">
        <v>5625</v>
      </c>
      <c r="C36" s="1345" t="s">
        <v>5629</v>
      </c>
      <c r="D36" s="1349" t="s">
        <v>5624</v>
      </c>
      <c r="E36" s="1492">
        <v>18970</v>
      </c>
    </row>
    <row r="37" spans="1:5">
      <c r="A37" s="1343">
        <v>23</v>
      </c>
      <c r="B37" s="1344" t="s">
        <v>5626</v>
      </c>
      <c r="C37" s="1345" t="s">
        <v>5630</v>
      </c>
      <c r="D37" s="1349" t="s">
        <v>5624</v>
      </c>
      <c r="E37" s="1492">
        <v>339</v>
      </c>
    </row>
    <row r="38" spans="1:5">
      <c r="A38" s="1343">
        <v>24</v>
      </c>
      <c r="B38" s="1344" t="s">
        <v>5627</v>
      </c>
      <c r="C38" s="1345" t="s">
        <v>5621</v>
      </c>
      <c r="D38" s="1359" t="s">
        <v>5624</v>
      </c>
      <c r="E38" s="1495">
        <v>17453925</v>
      </c>
    </row>
    <row r="39" spans="1:5">
      <c r="A39" s="1343">
        <v>25</v>
      </c>
      <c r="B39" s="1344" t="s">
        <v>5627</v>
      </c>
      <c r="C39" s="1345" t="s">
        <v>5622</v>
      </c>
      <c r="D39" s="1349" t="s">
        <v>5624</v>
      </c>
      <c r="E39" s="1492">
        <v>4478141</v>
      </c>
    </row>
    <row r="40" spans="1:5">
      <c r="A40" s="1343">
        <v>26</v>
      </c>
      <c r="B40" s="1344" t="s">
        <v>5628</v>
      </c>
      <c r="C40" s="1345" t="s">
        <v>5623</v>
      </c>
      <c r="D40" s="1349" t="s">
        <v>5624</v>
      </c>
      <c r="E40" s="1492">
        <v>3952</v>
      </c>
    </row>
    <row r="41" spans="1:5">
      <c r="A41" s="1343">
        <v>27</v>
      </c>
      <c r="B41" s="1344" t="s">
        <v>5611</v>
      </c>
      <c r="C41" s="1345" t="s">
        <v>5631</v>
      </c>
      <c r="D41" s="1349" t="s">
        <v>5624</v>
      </c>
      <c r="E41" s="1492">
        <v>232472</v>
      </c>
    </row>
    <row r="42" spans="1:5">
      <c r="A42" s="1343">
        <v>28</v>
      </c>
      <c r="B42" s="1344" t="s">
        <v>5611</v>
      </c>
      <c r="C42" s="1345" t="s">
        <v>5632</v>
      </c>
      <c r="D42" s="1349" t="s">
        <v>5624</v>
      </c>
      <c r="E42" s="1492">
        <v>25130</v>
      </c>
    </row>
    <row r="43" spans="1:5">
      <c r="A43" s="1343">
        <v>29</v>
      </c>
      <c r="B43" s="1344" t="s">
        <v>5625</v>
      </c>
      <c r="C43" s="1345" t="s">
        <v>5633</v>
      </c>
      <c r="D43" s="1349" t="s">
        <v>5624</v>
      </c>
      <c r="E43" s="1492">
        <v>4250</v>
      </c>
    </row>
    <row r="44" spans="1:5">
      <c r="A44" s="1343">
        <v>30</v>
      </c>
      <c r="B44" s="1344" t="s">
        <v>5625</v>
      </c>
      <c r="C44" s="1345" t="s">
        <v>5634</v>
      </c>
      <c r="D44" s="1349" t="s">
        <v>5624</v>
      </c>
      <c r="E44" s="1492">
        <v>257</v>
      </c>
    </row>
    <row r="45" spans="1:5">
      <c r="A45" s="1343">
        <v>31</v>
      </c>
      <c r="B45" s="1344" t="s">
        <v>5625</v>
      </c>
      <c r="C45" s="1345" t="s">
        <v>5635</v>
      </c>
      <c r="D45" s="1349" t="s">
        <v>5624</v>
      </c>
      <c r="E45" s="1492">
        <v>3005</v>
      </c>
    </row>
    <row r="46" spans="1:5">
      <c r="A46" s="1343">
        <v>32</v>
      </c>
      <c r="B46" s="1344"/>
      <c r="C46" s="1345"/>
      <c r="D46" s="1349"/>
      <c r="E46" s="1492"/>
    </row>
    <row r="47" spans="1:5">
      <c r="A47" s="1343">
        <v>33</v>
      </c>
      <c r="B47" s="1344"/>
      <c r="C47" s="1345"/>
      <c r="D47" s="1359"/>
      <c r="E47" s="1495"/>
    </row>
    <row r="48" spans="1:5">
      <c r="A48" s="1343">
        <v>34</v>
      </c>
      <c r="B48" s="1344"/>
      <c r="C48" s="1345"/>
      <c r="D48" s="1349"/>
      <c r="E48" s="1492"/>
    </row>
    <row r="49" spans="1:5">
      <c r="A49" s="1343">
        <v>35</v>
      </c>
      <c r="B49" s="1344"/>
      <c r="C49" s="1345"/>
      <c r="D49" s="1349"/>
      <c r="E49" s="1492"/>
    </row>
    <row r="50" spans="1:5">
      <c r="A50" s="1343">
        <v>36</v>
      </c>
      <c r="B50" s="1344"/>
      <c r="C50" s="1345"/>
      <c r="D50" s="1349"/>
      <c r="E50" s="1492"/>
    </row>
    <row r="51" spans="1:5">
      <c r="A51" s="1343">
        <v>37</v>
      </c>
      <c r="B51" s="1344"/>
      <c r="C51" s="1345"/>
      <c r="D51" s="1349"/>
      <c r="E51" s="1492"/>
    </row>
    <row r="52" spans="1:5">
      <c r="A52" s="1343">
        <v>38</v>
      </c>
      <c r="B52" s="1344"/>
      <c r="C52" s="1345"/>
      <c r="D52" s="1349"/>
      <c r="E52" s="1492"/>
    </row>
    <row r="53" spans="1:5">
      <c r="A53" s="1343">
        <v>39</v>
      </c>
      <c r="B53" s="1344"/>
      <c r="C53" s="1345"/>
      <c r="D53" s="1349"/>
      <c r="E53" s="1492"/>
    </row>
    <row r="54" spans="1:5">
      <c r="A54" s="1361">
        <v>40</v>
      </c>
      <c r="B54" s="1362"/>
      <c r="C54" s="1363"/>
      <c r="D54" s="1364"/>
      <c r="E54" s="1497"/>
    </row>
    <row r="55" spans="1:5">
      <c r="A55" s="1361">
        <v>41</v>
      </c>
      <c r="B55" s="1362"/>
      <c r="C55" s="1363"/>
      <c r="D55" s="1364"/>
      <c r="E55" s="1497"/>
    </row>
    <row r="56" spans="1:5" ht="15.75" thickBot="1">
      <c r="A56" s="1365">
        <v>42</v>
      </c>
      <c r="B56" s="1366"/>
      <c r="C56" s="1368"/>
      <c r="D56" s="1369"/>
      <c r="E56" s="1498"/>
    </row>
    <row r="57" spans="1:5" ht="15.75" thickTop="1">
      <c r="A57" s="831"/>
      <c r="B57" s="831"/>
      <c r="C57" s="831"/>
      <c r="D57" s="991"/>
      <c r="E57" s="991"/>
    </row>
    <row r="58" spans="1:5">
      <c r="A58" s="17" t="s">
        <v>4666</v>
      </c>
      <c r="B58" s="17"/>
      <c r="C58" s="17"/>
      <c r="D58" s="17"/>
      <c r="E58" s="17"/>
    </row>
    <row r="59" spans="1:5">
      <c r="A59" s="17" t="s">
        <v>4211</v>
      </c>
      <c r="B59" s="17"/>
      <c r="C59" s="17"/>
      <c r="D59" s="17"/>
      <c r="E59" s="17"/>
    </row>
    <row r="60" spans="1:5">
      <c r="A60" s="69" t="s">
        <v>2708</v>
      </c>
      <c r="B60" s="69"/>
      <c r="C60" s="69"/>
      <c r="D60" s="69"/>
      <c r="E60" s="69"/>
    </row>
  </sheetData>
  <pageMargins left="0.7" right="0.7" top="0.75" bottom="0.75" header="0.3" footer="0.3"/>
  <pageSetup scale="63" orientation="portrait"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abColor theme="9" tint="-0.249977111117893"/>
  </sheetPr>
  <dimension ref="A1:G265"/>
  <sheetViews>
    <sheetView defaultGridColor="0" view="pageBreakPreview" colorId="22" zoomScale="80" zoomScaleNormal="100" zoomScaleSheetLayoutView="80" workbookViewId="0">
      <selection activeCell="E278" sqref="E278"/>
    </sheetView>
  </sheetViews>
  <sheetFormatPr defaultColWidth="9.6640625" defaultRowHeight="15"/>
  <cols>
    <col min="1" max="3" width="7.6640625" customWidth="1"/>
    <col min="4" max="4" width="16.6640625" customWidth="1"/>
    <col min="5" max="5" width="25.6640625" customWidth="1"/>
    <col min="6" max="6" width="18.6640625" customWidth="1"/>
    <col min="7" max="7" width="22" customWidth="1"/>
  </cols>
  <sheetData>
    <row r="1" spans="1:7">
      <c r="A1" s="838" t="s">
        <v>1799</v>
      </c>
      <c r="B1" s="841"/>
      <c r="C1" s="841"/>
      <c r="D1" s="841"/>
      <c r="E1" s="1217" t="s">
        <v>1344</v>
      </c>
      <c r="F1" s="1218" t="s">
        <v>1801</v>
      </c>
      <c r="G1" s="1219" t="s">
        <v>1802</v>
      </c>
    </row>
    <row r="2" spans="1:7">
      <c r="A2" s="72" t="str">
        <f>'Data Sheet'!$C$25</f>
        <v xml:space="preserve">New York State Electric &amp; Gas Corporation </v>
      </c>
      <c r="B2" s="9"/>
      <c r="C2" s="9"/>
      <c r="D2" s="9"/>
      <c r="E2" s="843" t="s">
        <v>1136</v>
      </c>
      <c r="F2" s="1143" t="s">
        <v>1804</v>
      </c>
      <c r="G2" s="1134"/>
    </row>
    <row r="3" spans="1:7" ht="15" customHeight="1" thickBot="1">
      <c r="A3" s="859"/>
      <c r="B3" s="860"/>
      <c r="C3" s="860"/>
      <c r="D3" s="860"/>
      <c r="E3" s="859" t="s">
        <v>1137</v>
      </c>
      <c r="F3" s="1220" t="str">
        <f>'Data Sheet'!$C$40</f>
        <v xml:space="preserve"> </v>
      </c>
      <c r="G3" s="1257" t="str">
        <f>'Data Sheet'!$C$38</f>
        <v>12/31/2017</v>
      </c>
    </row>
    <row r="4" spans="1:7" ht="15" customHeight="1" thickBot="1">
      <c r="A4" s="1221" t="s">
        <v>2276</v>
      </c>
      <c r="B4" s="1222"/>
      <c r="C4" s="1222"/>
      <c r="D4" s="1222"/>
      <c r="E4" s="861"/>
      <c r="F4" s="861"/>
      <c r="G4" s="1223"/>
    </row>
    <row r="5" spans="1:7">
      <c r="A5" s="1143" t="s">
        <v>1785</v>
      </c>
      <c r="B5" s="1110" t="s">
        <v>1782</v>
      </c>
      <c r="C5" s="1110" t="s">
        <v>2277</v>
      </c>
      <c r="D5" s="12"/>
      <c r="E5" s="12"/>
      <c r="F5" s="12"/>
      <c r="G5" s="1174"/>
    </row>
    <row r="6" spans="1:7">
      <c r="A6" s="1143" t="s">
        <v>1786</v>
      </c>
      <c r="B6" s="1110" t="s">
        <v>1786</v>
      </c>
      <c r="C6" s="1110" t="s">
        <v>1786</v>
      </c>
      <c r="D6" s="1160" t="s">
        <v>1787</v>
      </c>
      <c r="E6" s="12"/>
      <c r="F6" s="12"/>
      <c r="G6" s="855"/>
    </row>
    <row r="7" spans="1:7" ht="15.75" thickBot="1">
      <c r="A7" s="1224" t="s">
        <v>3021</v>
      </c>
      <c r="B7" s="1225" t="s">
        <v>3022</v>
      </c>
      <c r="C7" s="1225" t="s">
        <v>3023</v>
      </c>
      <c r="D7" s="1226" t="s">
        <v>3024</v>
      </c>
      <c r="E7" s="861"/>
      <c r="F7" s="861"/>
      <c r="G7" s="862"/>
    </row>
    <row r="8" spans="1:7">
      <c r="A8" s="1134">
        <v>120</v>
      </c>
      <c r="B8" s="1096">
        <v>18</v>
      </c>
      <c r="C8" s="1096" t="s">
        <v>5863</v>
      </c>
      <c r="D8" s="9" t="s">
        <v>5864</v>
      </c>
      <c r="E8" s="9"/>
      <c r="F8" s="9"/>
      <c r="G8" s="3237">
        <v>5679823</v>
      </c>
    </row>
    <row r="9" spans="1:7">
      <c r="A9" s="1134"/>
      <c r="B9" s="1096"/>
      <c r="C9" s="1096"/>
      <c r="D9" s="9" t="s">
        <v>1674</v>
      </c>
      <c r="E9" s="9"/>
      <c r="F9" s="9"/>
      <c r="G9" s="3237">
        <v>8734620</v>
      </c>
    </row>
    <row r="10" spans="1:7">
      <c r="A10" s="1134"/>
      <c r="B10" s="1096"/>
      <c r="C10" s="1096"/>
      <c r="D10" s="9" t="s">
        <v>1310</v>
      </c>
      <c r="E10" s="9"/>
      <c r="F10" s="9"/>
      <c r="G10" s="3237">
        <v>1455702</v>
      </c>
    </row>
    <row r="11" spans="1:7">
      <c r="A11" s="1134"/>
      <c r="B11" s="1096"/>
      <c r="C11" s="1096"/>
      <c r="D11" s="9" t="s">
        <v>5865</v>
      </c>
      <c r="E11" s="9"/>
      <c r="F11" s="9"/>
      <c r="G11" s="3237">
        <v>-1349300</v>
      </c>
    </row>
    <row r="12" spans="1:7">
      <c r="A12" s="1134"/>
      <c r="B12" s="1096"/>
      <c r="C12" s="1096"/>
      <c r="D12" s="9" t="s">
        <v>5866</v>
      </c>
      <c r="E12" s="9"/>
      <c r="F12" s="9"/>
      <c r="G12" s="3237">
        <v>-2820294</v>
      </c>
    </row>
    <row r="13" spans="1:7">
      <c r="A13" s="1134"/>
      <c r="B13" s="1096"/>
      <c r="C13" s="1096"/>
      <c r="D13" s="9" t="s">
        <v>5867</v>
      </c>
      <c r="E13" s="9"/>
      <c r="F13" s="9"/>
      <c r="G13" s="3237">
        <v>2054953</v>
      </c>
    </row>
    <row r="14" spans="1:7">
      <c r="A14" s="1134"/>
      <c r="B14" s="1096"/>
      <c r="C14" s="1096"/>
      <c r="D14" s="9" t="s">
        <v>930</v>
      </c>
      <c r="E14" s="9"/>
      <c r="F14" s="9"/>
      <c r="G14" s="3238">
        <v>-43865</v>
      </c>
    </row>
    <row r="15" spans="1:7">
      <c r="A15" s="1134"/>
      <c r="B15" s="1096"/>
      <c r="C15" s="1096"/>
      <c r="D15" s="9"/>
      <c r="E15" s="9"/>
      <c r="F15" s="9"/>
      <c r="G15" s="3237">
        <f>SUM(G8:G14)</f>
        <v>13711639</v>
      </c>
    </row>
    <row r="16" spans="1:7">
      <c r="A16" s="1134">
        <v>120</v>
      </c>
      <c r="B16" s="1096">
        <v>26</v>
      </c>
      <c r="C16" s="1096" t="s">
        <v>5863</v>
      </c>
      <c r="D16" s="9" t="s">
        <v>5868</v>
      </c>
      <c r="E16" s="9"/>
      <c r="F16" s="9"/>
      <c r="G16" s="1096"/>
    </row>
    <row r="17" spans="1:7">
      <c r="A17" s="1134"/>
      <c r="B17" s="1096"/>
      <c r="C17" s="1096"/>
      <c r="D17" s="9"/>
      <c r="E17" s="9"/>
      <c r="F17" s="9"/>
      <c r="G17" s="1096"/>
    </row>
    <row r="18" spans="1:7">
      <c r="A18" s="1134">
        <v>120</v>
      </c>
      <c r="B18" s="1096">
        <v>90</v>
      </c>
      <c r="C18" s="1096" t="s">
        <v>5863</v>
      </c>
      <c r="D18" s="9" t="s">
        <v>5869</v>
      </c>
      <c r="E18" s="9"/>
      <c r="F18" s="9"/>
      <c r="G18" s="1096"/>
    </row>
    <row r="19" spans="1:7">
      <c r="A19" s="1143"/>
      <c r="B19" s="1227"/>
      <c r="C19" s="1227"/>
      <c r="D19" s="3227" t="s">
        <v>1885</v>
      </c>
      <c r="E19" s="1107"/>
      <c r="F19" s="1107"/>
      <c r="G19" s="3239">
        <v>3330604</v>
      </c>
    </row>
    <row r="20" spans="1:7">
      <c r="A20" s="1229"/>
      <c r="B20" s="1096"/>
      <c r="C20" s="1096"/>
      <c r="D20" s="9" t="s">
        <v>5870</v>
      </c>
      <c r="E20" s="9"/>
      <c r="F20" s="9"/>
      <c r="G20" s="3237">
        <v>802437</v>
      </c>
    </row>
    <row r="21" spans="1:7">
      <c r="A21" s="1229"/>
      <c r="B21" s="1096"/>
      <c r="C21" s="1096"/>
      <c r="D21" s="9" t="s">
        <v>1891</v>
      </c>
      <c r="E21" s="9"/>
      <c r="F21" s="9"/>
      <c r="G21" s="3238">
        <v>64693</v>
      </c>
    </row>
    <row r="22" spans="1:7">
      <c r="A22" s="1229"/>
      <c r="B22" s="1096"/>
      <c r="C22" s="1096"/>
      <c r="D22" s="9"/>
      <c r="E22" s="9"/>
      <c r="F22" s="9"/>
      <c r="G22" s="3237">
        <f>SUM(G18:G21)</f>
        <v>4197734</v>
      </c>
    </row>
    <row r="23" spans="1:7">
      <c r="A23" s="1229">
        <v>219</v>
      </c>
      <c r="B23" s="1096">
        <v>16</v>
      </c>
      <c r="C23" s="1096"/>
      <c r="D23" s="9" t="s">
        <v>5871</v>
      </c>
      <c r="E23" s="9"/>
      <c r="F23" s="9"/>
      <c r="G23" s="1096"/>
    </row>
    <row r="24" spans="1:7">
      <c r="A24" s="1229">
        <v>262</v>
      </c>
      <c r="B24" s="1096">
        <v>2</v>
      </c>
      <c r="C24" s="3248" t="s">
        <v>5872</v>
      </c>
      <c r="D24" s="1418" t="s">
        <v>5873</v>
      </c>
      <c r="E24" s="1418"/>
      <c r="F24" s="1418"/>
      <c r="G24" s="3248"/>
    </row>
    <row r="25" spans="1:7">
      <c r="A25" s="1229">
        <v>262</v>
      </c>
      <c r="B25" s="1096">
        <v>2</v>
      </c>
      <c r="C25" s="3248" t="s">
        <v>5874</v>
      </c>
      <c r="D25" s="1418" t="s">
        <v>5873</v>
      </c>
      <c r="E25" s="1418"/>
      <c r="F25" s="1418"/>
      <c r="G25" s="3248"/>
    </row>
    <row r="26" spans="1:7">
      <c r="A26" s="1229"/>
      <c r="B26" s="1096"/>
      <c r="C26" s="3248"/>
      <c r="D26" s="1418"/>
      <c r="E26" s="1418"/>
      <c r="F26" s="1418"/>
      <c r="G26" s="3248"/>
    </row>
    <row r="27" spans="1:7">
      <c r="A27" s="1229">
        <v>262</v>
      </c>
      <c r="B27" s="1096">
        <v>2</v>
      </c>
      <c r="C27" s="3248" t="s">
        <v>5875</v>
      </c>
      <c r="D27" s="1418" t="s">
        <v>5876</v>
      </c>
      <c r="E27" s="1418"/>
      <c r="F27" s="1418"/>
      <c r="G27" s="3248"/>
    </row>
    <row r="28" spans="1:7">
      <c r="A28" s="1229"/>
      <c r="B28" s="1096"/>
      <c r="C28" s="3248"/>
      <c r="D28" s="1418" t="s">
        <v>5877</v>
      </c>
      <c r="E28" s="1418"/>
      <c r="F28" s="1418"/>
      <c r="G28" s="3249">
        <v>16837738</v>
      </c>
    </row>
    <row r="29" spans="1:7">
      <c r="A29" s="1229"/>
      <c r="B29" s="1096"/>
      <c r="C29" s="3248"/>
      <c r="D29" s="1418" t="s">
        <v>5878</v>
      </c>
      <c r="E29" s="1418"/>
      <c r="F29" s="1418"/>
      <c r="G29" s="3250">
        <v>949989</v>
      </c>
    </row>
    <row r="30" spans="1:7">
      <c r="A30" s="1229"/>
      <c r="B30" s="1096"/>
      <c r="C30" s="3248"/>
      <c r="D30" s="1418"/>
      <c r="E30" s="1418"/>
      <c r="F30" s="1418"/>
      <c r="G30" s="3249">
        <f>SUM(G28:G29)</f>
        <v>17787727</v>
      </c>
    </row>
    <row r="31" spans="1:7">
      <c r="A31" s="1134">
        <v>262</v>
      </c>
      <c r="B31" s="1096">
        <v>3</v>
      </c>
      <c r="C31" s="3248" t="s">
        <v>5875</v>
      </c>
      <c r="D31" s="1418" t="s">
        <v>5879</v>
      </c>
      <c r="E31" s="1418"/>
      <c r="F31" s="1418"/>
      <c r="G31" s="3248"/>
    </row>
    <row r="32" spans="1:7">
      <c r="A32" s="1134"/>
      <c r="B32" s="1096"/>
      <c r="C32" s="3248"/>
      <c r="D32" s="1418" t="s">
        <v>5880</v>
      </c>
      <c r="E32" s="1418"/>
      <c r="F32" s="1418"/>
      <c r="G32" s="3248"/>
    </row>
    <row r="33" spans="1:7">
      <c r="A33" s="1134">
        <v>262</v>
      </c>
      <c r="B33" s="1096">
        <v>4</v>
      </c>
      <c r="C33" s="3248" t="s">
        <v>5875</v>
      </c>
      <c r="D33" s="1418" t="s">
        <v>5881</v>
      </c>
      <c r="E33" s="1418"/>
      <c r="F33" s="1418"/>
      <c r="G33" s="3248"/>
    </row>
    <row r="34" spans="1:7">
      <c r="A34" s="1134"/>
      <c r="B34" s="1096"/>
      <c r="C34" s="3248"/>
      <c r="D34" s="1418" t="s">
        <v>5882</v>
      </c>
      <c r="E34" s="1418"/>
      <c r="F34" s="1418"/>
      <c r="G34" s="3248"/>
    </row>
    <row r="35" spans="1:7">
      <c r="A35" s="1134">
        <v>262</v>
      </c>
      <c r="B35" s="1096">
        <v>8</v>
      </c>
      <c r="C35" s="3248" t="s">
        <v>5872</v>
      </c>
      <c r="D35" s="1418" t="s">
        <v>5873</v>
      </c>
      <c r="E35" s="1418"/>
      <c r="F35" s="1418"/>
      <c r="G35" s="3248"/>
    </row>
    <row r="36" spans="1:7">
      <c r="A36" s="1134">
        <v>262</v>
      </c>
      <c r="B36" s="1096">
        <v>8</v>
      </c>
      <c r="C36" s="3248" t="s">
        <v>5874</v>
      </c>
      <c r="D36" s="1418" t="s">
        <v>5873</v>
      </c>
      <c r="E36" s="1418"/>
      <c r="F36" s="1418"/>
      <c r="G36" s="3248"/>
    </row>
    <row r="37" spans="1:7">
      <c r="A37" s="1134"/>
      <c r="B37" s="1096"/>
      <c r="C37" s="3248"/>
      <c r="D37" s="1418"/>
      <c r="E37" s="1418"/>
      <c r="F37" s="1418"/>
      <c r="G37" s="3248"/>
    </row>
    <row r="38" spans="1:7">
      <c r="A38" s="1134">
        <v>262</v>
      </c>
      <c r="B38" s="1096">
        <v>8</v>
      </c>
      <c r="C38" s="3248" t="s">
        <v>5875</v>
      </c>
      <c r="D38" s="1418" t="s">
        <v>5883</v>
      </c>
      <c r="E38" s="1418"/>
      <c r="F38" s="1418"/>
      <c r="G38" s="3248"/>
    </row>
    <row r="39" spans="1:7">
      <c r="A39" s="1134"/>
      <c r="B39" s="1096"/>
      <c r="C39" s="3248"/>
      <c r="D39" s="1418" t="s">
        <v>5877</v>
      </c>
      <c r="E39" s="1418"/>
      <c r="F39" s="1418"/>
      <c r="G39" s="3249">
        <v>908562</v>
      </c>
    </row>
    <row r="40" spans="1:7">
      <c r="A40" s="1134"/>
      <c r="B40" s="1096"/>
      <c r="C40" s="3248"/>
      <c r="D40" s="1418" t="s">
        <v>5878</v>
      </c>
      <c r="E40" s="1418"/>
      <c r="F40" s="1418"/>
      <c r="G40" s="3250">
        <v>188692</v>
      </c>
    </row>
    <row r="41" spans="1:7">
      <c r="A41" s="1134"/>
      <c r="B41" s="1096"/>
      <c r="C41" s="3248"/>
      <c r="D41" s="1418"/>
      <c r="E41" s="1418"/>
      <c r="F41" s="1418"/>
      <c r="G41" s="3249">
        <f>SUM(G39:G40)</f>
        <v>1097254</v>
      </c>
    </row>
    <row r="42" spans="1:7">
      <c r="A42" s="1134"/>
      <c r="B42" s="1096"/>
      <c r="C42" s="3248"/>
      <c r="D42" s="1418"/>
      <c r="E42" s="1418"/>
      <c r="F42" s="1418"/>
      <c r="G42" s="3248"/>
    </row>
    <row r="43" spans="1:7">
      <c r="A43" s="1134">
        <v>262</v>
      </c>
      <c r="B43" s="1096">
        <v>9</v>
      </c>
      <c r="C43" s="3248" t="s">
        <v>5875</v>
      </c>
      <c r="D43" s="1418" t="s">
        <v>5884</v>
      </c>
      <c r="E43" s="1418"/>
      <c r="F43" s="1418"/>
      <c r="G43" s="3248"/>
    </row>
    <row r="44" spans="1:7">
      <c r="A44" s="1134"/>
      <c r="B44" s="1096"/>
      <c r="C44" s="3248"/>
      <c r="D44" s="1418" t="s">
        <v>5882</v>
      </c>
      <c r="E44" s="1418"/>
      <c r="F44" s="1418"/>
      <c r="G44" s="3248"/>
    </row>
    <row r="45" spans="1:7">
      <c r="A45" s="1134">
        <v>262</v>
      </c>
      <c r="B45" s="1096">
        <v>13</v>
      </c>
      <c r="C45" s="3248" t="s">
        <v>5875</v>
      </c>
      <c r="D45" s="1418" t="s">
        <v>5885</v>
      </c>
      <c r="E45" s="1418"/>
      <c r="F45" s="1418"/>
      <c r="G45" s="3248"/>
    </row>
    <row r="46" spans="1:7">
      <c r="A46" s="1134"/>
      <c r="B46" s="1096"/>
      <c r="C46" s="3248"/>
      <c r="D46" s="1418" t="s">
        <v>5886</v>
      </c>
      <c r="E46" s="1418"/>
      <c r="F46" s="1418"/>
      <c r="G46" s="3248"/>
    </row>
    <row r="47" spans="1:7">
      <c r="A47" s="1134">
        <v>262</v>
      </c>
      <c r="B47" s="1096">
        <v>14</v>
      </c>
      <c r="C47" s="3248" t="s">
        <v>5875</v>
      </c>
      <c r="D47" s="1418" t="s">
        <v>5887</v>
      </c>
      <c r="E47" s="1418"/>
      <c r="F47" s="1418"/>
      <c r="G47" s="3248"/>
    </row>
    <row r="48" spans="1:7">
      <c r="A48" s="1134"/>
      <c r="B48" s="1096"/>
      <c r="C48" s="3248"/>
      <c r="D48" s="1418" t="s">
        <v>5886</v>
      </c>
      <c r="E48" s="1418"/>
      <c r="F48" s="1418"/>
      <c r="G48" s="3248"/>
    </row>
    <row r="49" spans="1:7">
      <c r="A49" s="1134"/>
      <c r="B49" s="1096"/>
      <c r="C49" s="1096"/>
      <c r="D49" s="9"/>
      <c r="E49" s="9"/>
      <c r="F49" s="9"/>
      <c r="G49" s="1096"/>
    </row>
    <row r="50" spans="1:7">
      <c r="A50" s="1134">
        <v>262</v>
      </c>
      <c r="B50" s="1096">
        <v>15</v>
      </c>
      <c r="C50" s="1096" t="s">
        <v>5875</v>
      </c>
      <c r="D50" s="9" t="s">
        <v>5888</v>
      </c>
      <c r="E50" s="9"/>
      <c r="F50" s="9"/>
      <c r="G50" s="1096"/>
    </row>
    <row r="51" spans="1:7">
      <c r="A51" s="1134"/>
      <c r="B51" s="1096"/>
      <c r="C51" s="1096"/>
      <c r="D51" s="9" t="s">
        <v>5889</v>
      </c>
      <c r="E51" s="9"/>
      <c r="F51" s="9"/>
      <c r="G51" s="3237">
        <v>15494578</v>
      </c>
    </row>
    <row r="52" spans="1:7">
      <c r="A52" s="1134"/>
      <c r="B52" s="1096"/>
      <c r="C52" s="1096"/>
      <c r="D52" s="9" t="s">
        <v>5890</v>
      </c>
      <c r="E52" s="9"/>
      <c r="F52" s="9"/>
      <c r="G52" s="3237">
        <v>146858</v>
      </c>
    </row>
    <row r="53" spans="1:7">
      <c r="A53" s="1134"/>
      <c r="B53" s="1096"/>
      <c r="C53" s="1096"/>
      <c r="D53" s="9"/>
      <c r="E53" s="9"/>
      <c r="F53" s="9"/>
      <c r="G53" s="3240">
        <f>SUM(G51:G52)</f>
        <v>15641436</v>
      </c>
    </row>
    <row r="54" spans="1:7">
      <c r="A54" s="1134"/>
      <c r="B54" s="1096"/>
      <c r="C54" s="1096"/>
      <c r="D54" s="9"/>
      <c r="E54" s="9"/>
      <c r="F54" s="9"/>
      <c r="G54" s="3237"/>
    </row>
    <row r="55" spans="1:7" ht="15.75">
      <c r="A55" s="1134">
        <v>300</v>
      </c>
      <c r="B55" s="1096">
        <v>21</v>
      </c>
      <c r="C55" s="1096" t="s">
        <v>5863</v>
      </c>
      <c r="D55" s="1118" t="s">
        <v>5891</v>
      </c>
      <c r="E55" s="9"/>
      <c r="F55" s="9"/>
      <c r="G55" s="3251">
        <v>22587375</v>
      </c>
    </row>
    <row r="56" spans="1:7">
      <c r="A56" s="1134"/>
      <c r="B56" s="1096"/>
      <c r="C56" s="1096"/>
      <c r="D56" s="9" t="s">
        <v>5892</v>
      </c>
      <c r="E56" s="9"/>
      <c r="F56" s="9"/>
      <c r="G56" s="3237">
        <v>5582859</v>
      </c>
    </row>
    <row r="57" spans="1:7">
      <c r="A57" s="1134"/>
      <c r="B57" s="1096"/>
      <c r="C57" s="1096"/>
      <c r="D57" s="9" t="s">
        <v>5893</v>
      </c>
      <c r="E57" s="9"/>
      <c r="F57" s="9"/>
      <c r="G57" s="3237">
        <v>-1103360</v>
      </c>
    </row>
    <row r="58" spans="1:7">
      <c r="A58" s="1134"/>
      <c r="B58" s="1096"/>
      <c r="C58" s="1096"/>
      <c r="D58" s="9" t="s">
        <v>5894</v>
      </c>
      <c r="E58" s="9"/>
      <c r="F58" s="9"/>
      <c r="G58" s="3237">
        <v>99951</v>
      </c>
    </row>
    <row r="59" spans="1:7">
      <c r="A59" s="1134"/>
      <c r="B59" s="1096"/>
      <c r="C59" s="1096"/>
      <c r="D59" s="9" t="s">
        <v>5895</v>
      </c>
      <c r="E59" s="9"/>
      <c r="F59" s="9"/>
      <c r="G59" s="3237">
        <v>12817016</v>
      </c>
    </row>
    <row r="60" spans="1:7">
      <c r="A60" s="1134"/>
      <c r="B60" s="1096"/>
      <c r="C60" s="1096"/>
      <c r="D60" s="9" t="s">
        <v>5896</v>
      </c>
      <c r="E60" s="9"/>
      <c r="F60" s="9"/>
      <c r="G60" s="3237">
        <v>-3080818</v>
      </c>
    </row>
    <row r="61" spans="1:7">
      <c r="A61" s="1134"/>
      <c r="B61" s="1096"/>
      <c r="C61" s="1096"/>
      <c r="D61" s="9" t="s">
        <v>5897</v>
      </c>
      <c r="E61" s="9"/>
      <c r="F61" s="9"/>
      <c r="G61" s="3237">
        <v>3143734</v>
      </c>
    </row>
    <row r="62" spans="1:7">
      <c r="A62" s="1134"/>
      <c r="B62" s="1096"/>
      <c r="C62" s="1096"/>
      <c r="D62" s="9" t="s">
        <v>5898</v>
      </c>
      <c r="E62" s="9"/>
      <c r="F62" s="9"/>
      <c r="G62" s="3237">
        <v>213237</v>
      </c>
    </row>
    <row r="63" spans="1:7">
      <c r="A63" s="1134"/>
      <c r="B63" s="1096"/>
      <c r="C63" s="1096"/>
      <c r="D63" s="9" t="s">
        <v>5899</v>
      </c>
      <c r="E63" s="9"/>
      <c r="F63" s="9"/>
      <c r="G63" s="3237">
        <v>34778447</v>
      </c>
    </row>
    <row r="64" spans="1:7" ht="15.75" thickBot="1">
      <c r="A64" s="1230"/>
      <c r="B64" s="1117"/>
      <c r="C64" s="1117"/>
      <c r="D64" s="860" t="s">
        <v>5723</v>
      </c>
      <c r="E64" s="860"/>
      <c r="F64" s="860"/>
      <c r="G64" s="3242">
        <v>-950309</v>
      </c>
    </row>
    <row r="65" spans="1:7" ht="15.75">
      <c r="A65" s="1118" t="s">
        <v>3822</v>
      </c>
      <c r="B65" s="9"/>
      <c r="C65" s="9"/>
      <c r="D65" s="9"/>
      <c r="E65" s="9"/>
      <c r="F65" s="9"/>
      <c r="G65" s="9"/>
    </row>
    <row r="66" spans="1:7">
      <c r="A66" s="12" t="s">
        <v>2278</v>
      </c>
      <c r="B66" s="12"/>
      <c r="C66" s="12"/>
      <c r="D66" s="12"/>
      <c r="E66" s="12"/>
      <c r="F66" s="12"/>
      <c r="G66" s="12"/>
    </row>
    <row r="67" spans="1:7">
      <c r="A67" s="9"/>
      <c r="B67" s="9"/>
      <c r="C67" s="9"/>
      <c r="D67" s="9"/>
      <c r="E67" s="9"/>
      <c r="F67" s="9"/>
      <c r="G67" s="9"/>
    </row>
    <row r="68" spans="1:7" ht="15.75">
      <c r="A68" s="1118" t="s">
        <v>1192</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 xml:space="preserve">New York State Electric &amp; Gas Corporation </v>
      </c>
      <c r="B71" s="9"/>
      <c r="C71" s="9"/>
      <c r="D71" s="9"/>
      <c r="E71" s="9"/>
      <c r="F71" s="1091" t="s">
        <v>1788</v>
      </c>
      <c r="G71" s="1313" t="str">
        <f>'Data Sheet'!$C$38</f>
        <v>12/31/2017</v>
      </c>
    </row>
    <row r="72" spans="1:7" ht="16.5" thickBot="1">
      <c r="A72" s="1231" t="s">
        <v>2276</v>
      </c>
      <c r="B72" s="1232"/>
      <c r="C72" s="1232"/>
      <c r="D72" s="1232"/>
      <c r="E72" s="1233"/>
      <c r="F72" s="1233"/>
      <c r="G72" s="1223"/>
    </row>
    <row r="73" spans="1:7">
      <c r="A73" s="1143" t="s">
        <v>1785</v>
      </c>
      <c r="B73" s="1110" t="s">
        <v>1782</v>
      </c>
      <c r="C73" s="1110" t="s">
        <v>2277</v>
      </c>
      <c r="D73" s="12"/>
      <c r="E73" s="12"/>
      <c r="F73" s="12"/>
      <c r="G73" s="1174"/>
    </row>
    <row r="74" spans="1:7">
      <c r="A74" s="1143" t="s">
        <v>1786</v>
      </c>
      <c r="B74" s="1110" t="s">
        <v>1786</v>
      </c>
      <c r="C74" s="1110" t="s">
        <v>1786</v>
      </c>
      <c r="D74" s="1160" t="s">
        <v>1787</v>
      </c>
      <c r="E74" s="12"/>
      <c r="F74" s="12"/>
      <c r="G74" s="855"/>
    </row>
    <row r="75" spans="1:7" ht="15.75" thickBot="1">
      <c r="A75" s="1224" t="s">
        <v>3021</v>
      </c>
      <c r="B75" s="1225" t="s">
        <v>3022</v>
      </c>
      <c r="C75" s="1225" t="s">
        <v>3023</v>
      </c>
      <c r="D75" s="1226" t="s">
        <v>3024</v>
      </c>
      <c r="E75" s="861"/>
      <c r="F75" s="861"/>
      <c r="G75" s="862"/>
    </row>
    <row r="76" spans="1:7">
      <c r="A76" s="1134"/>
      <c r="B76" s="1096"/>
      <c r="C76" s="1096"/>
      <c r="D76" s="9" t="s">
        <v>5900</v>
      </c>
      <c r="E76" s="9"/>
      <c r="F76" s="9"/>
      <c r="G76" s="3237">
        <v>-3915484</v>
      </c>
    </row>
    <row r="77" spans="1:7">
      <c r="A77" s="1134"/>
      <c r="B77" s="1096"/>
      <c r="C77" s="1096"/>
      <c r="D77" s="9" t="s">
        <v>5901</v>
      </c>
      <c r="E77" s="9"/>
      <c r="F77" s="9"/>
      <c r="G77" s="3237">
        <v>-1876690</v>
      </c>
    </row>
    <row r="78" spans="1:7">
      <c r="A78" s="1134"/>
      <c r="B78" s="1096"/>
      <c r="C78" s="1096"/>
      <c r="D78" s="9" t="s">
        <v>5902</v>
      </c>
      <c r="E78" s="9"/>
      <c r="F78" s="9"/>
      <c r="G78" s="3237">
        <v>3262000</v>
      </c>
    </row>
    <row r="79" spans="1:7">
      <c r="A79" s="1134"/>
      <c r="B79" s="1096"/>
      <c r="C79" s="1096"/>
      <c r="D79" s="9" t="s">
        <v>5903</v>
      </c>
      <c r="E79" s="9"/>
      <c r="F79" s="9"/>
      <c r="G79" s="3237">
        <v>4040166</v>
      </c>
    </row>
    <row r="80" spans="1:7">
      <c r="A80" s="1134"/>
      <c r="B80" s="1096"/>
      <c r="C80" s="1096"/>
      <c r="D80" s="9" t="s">
        <v>5904</v>
      </c>
      <c r="E80" s="9"/>
      <c r="F80" s="9"/>
      <c r="G80" s="3237">
        <v>-4240024</v>
      </c>
    </row>
    <row r="81" spans="1:7">
      <c r="A81" s="1134"/>
      <c r="B81" s="1096"/>
      <c r="C81" s="1096"/>
      <c r="D81" s="9" t="s">
        <v>5905</v>
      </c>
      <c r="E81" s="9"/>
      <c r="F81" s="9"/>
      <c r="G81" s="3237">
        <v>-8581301</v>
      </c>
    </row>
    <row r="82" spans="1:7">
      <c r="A82" s="1134"/>
      <c r="B82" s="1096"/>
      <c r="C82" s="1096"/>
      <c r="D82" s="9" t="s">
        <v>5906</v>
      </c>
      <c r="E82" s="9"/>
      <c r="F82" s="9"/>
      <c r="G82" s="3237">
        <v>17304194</v>
      </c>
    </row>
    <row r="83" spans="1:7">
      <c r="A83" s="1134"/>
      <c r="B83" s="1096"/>
      <c r="C83" s="1096"/>
      <c r="D83" s="9" t="s">
        <v>5907</v>
      </c>
      <c r="E83" s="9"/>
      <c r="F83" s="9"/>
      <c r="G83" s="3237">
        <v>-2971580</v>
      </c>
    </row>
    <row r="84" spans="1:7">
      <c r="A84" s="1134"/>
      <c r="B84" s="1096"/>
      <c r="C84" s="1096"/>
      <c r="D84" s="9" t="s">
        <v>5908</v>
      </c>
      <c r="E84" s="9"/>
      <c r="F84" s="9"/>
      <c r="G84" s="3237">
        <v>-34778447</v>
      </c>
    </row>
    <row r="85" spans="1:7">
      <c r="A85" s="1134"/>
      <c r="B85" s="1096"/>
      <c r="C85" s="1096"/>
      <c r="D85" s="9" t="s">
        <v>5909</v>
      </c>
      <c r="E85" s="9"/>
      <c r="F85" s="9"/>
      <c r="G85" s="3237">
        <v>456619</v>
      </c>
    </row>
    <row r="86" spans="1:7">
      <c r="A86" s="1134"/>
      <c r="B86" s="1096"/>
      <c r="C86" s="1096"/>
      <c r="D86" s="9" t="s">
        <v>2330</v>
      </c>
      <c r="E86" s="9"/>
      <c r="F86" s="9"/>
      <c r="G86" s="3237">
        <v>2387165</v>
      </c>
    </row>
    <row r="87" spans="1:7">
      <c r="A87" s="1143"/>
      <c r="B87" s="1227"/>
      <c r="C87" s="1227"/>
      <c r="D87" s="1228"/>
      <c r="E87" s="1107"/>
      <c r="F87" s="1107"/>
      <c r="G87" s="3243"/>
    </row>
    <row r="88" spans="1:7" ht="15.75">
      <c r="A88" s="1229"/>
      <c r="B88" s="1096"/>
      <c r="C88" s="1096"/>
      <c r="D88" s="1118" t="s">
        <v>5910</v>
      </c>
      <c r="E88" s="9"/>
      <c r="F88" s="9"/>
      <c r="G88" s="3251">
        <v>29420749</v>
      </c>
    </row>
    <row r="89" spans="1:7">
      <c r="A89" s="1229"/>
      <c r="B89" s="1096"/>
      <c r="C89" s="1096"/>
      <c r="D89" s="9" t="s">
        <v>5893</v>
      </c>
      <c r="E89" s="9"/>
      <c r="F89" s="9"/>
      <c r="G89" s="3237">
        <v>-710238</v>
      </c>
    </row>
    <row r="90" spans="1:7">
      <c r="A90" s="1229"/>
      <c r="B90" s="1096"/>
      <c r="C90" s="1096"/>
      <c r="D90" s="9" t="s">
        <v>5911</v>
      </c>
      <c r="E90" s="9"/>
      <c r="F90" s="9"/>
      <c r="G90" s="3237">
        <v>-256110</v>
      </c>
    </row>
    <row r="91" spans="1:7">
      <c r="A91" s="1229"/>
      <c r="B91" s="1096"/>
      <c r="C91" s="1096"/>
      <c r="D91" s="9" t="s">
        <v>5895</v>
      </c>
      <c r="E91" s="9"/>
      <c r="F91" s="9"/>
      <c r="G91" s="3237">
        <v>-8330352</v>
      </c>
    </row>
    <row r="92" spans="1:7">
      <c r="A92" s="1229"/>
      <c r="B92" s="1096"/>
      <c r="C92" s="1096"/>
      <c r="D92" s="9" t="s">
        <v>5912</v>
      </c>
      <c r="E92" s="9"/>
      <c r="F92" s="9"/>
      <c r="G92" s="3237">
        <v>23313820</v>
      </c>
    </row>
    <row r="93" spans="1:7">
      <c r="A93" s="1229"/>
      <c r="B93" s="1096"/>
      <c r="C93" s="1096"/>
      <c r="D93" s="9" t="s">
        <v>5913</v>
      </c>
      <c r="E93" s="9"/>
      <c r="F93" s="9"/>
      <c r="G93" s="3237">
        <v>10561536</v>
      </c>
    </row>
    <row r="94" spans="1:7">
      <c r="A94" s="1229"/>
      <c r="B94" s="1096"/>
      <c r="C94" s="1096"/>
      <c r="D94" s="9" t="s">
        <v>5914</v>
      </c>
      <c r="E94" s="9"/>
      <c r="F94" s="9"/>
      <c r="G94" s="3237">
        <v>491745</v>
      </c>
    </row>
    <row r="95" spans="1:7">
      <c r="A95" s="1229"/>
      <c r="B95" s="1096"/>
      <c r="C95" s="1096"/>
      <c r="D95" s="9" t="s">
        <v>5898</v>
      </c>
      <c r="E95" s="9"/>
      <c r="F95" s="9"/>
      <c r="G95" s="3237">
        <v>3127836</v>
      </c>
    </row>
    <row r="96" spans="1:7">
      <c r="A96" s="1229"/>
      <c r="B96" s="1096"/>
      <c r="C96" s="1096"/>
      <c r="D96" s="9" t="s">
        <v>5915</v>
      </c>
      <c r="E96" s="9"/>
      <c r="F96" s="9"/>
      <c r="G96" s="3237">
        <v>2323100</v>
      </c>
    </row>
    <row r="97" spans="1:7">
      <c r="A97" s="1229"/>
      <c r="B97" s="1096"/>
      <c r="C97" s="1096"/>
      <c r="D97" s="9" t="s">
        <v>5899</v>
      </c>
      <c r="E97" s="9"/>
      <c r="F97" s="9"/>
      <c r="G97" s="3237">
        <v>-2010132</v>
      </c>
    </row>
    <row r="98" spans="1:7">
      <c r="A98" s="1229"/>
      <c r="B98" s="1096"/>
      <c r="C98" s="1096"/>
      <c r="D98" s="9" t="s">
        <v>5916</v>
      </c>
      <c r="E98" s="9"/>
      <c r="F98" s="9"/>
      <c r="G98" s="3237">
        <v>3971481</v>
      </c>
    </row>
    <row r="99" spans="1:7">
      <c r="A99" s="1134"/>
      <c r="B99" s="1096"/>
      <c r="C99" s="1096"/>
      <c r="D99" s="9" t="s">
        <v>5917</v>
      </c>
      <c r="E99" s="9"/>
      <c r="F99" s="9"/>
      <c r="G99" s="3237">
        <v>5367361</v>
      </c>
    </row>
    <row r="100" spans="1:7">
      <c r="A100" s="1134"/>
      <c r="B100" s="1096"/>
      <c r="C100" s="1096"/>
      <c r="D100" s="9" t="s">
        <v>5900</v>
      </c>
      <c r="E100" s="9"/>
      <c r="F100" s="9"/>
      <c r="G100" s="3237">
        <v>-7818000</v>
      </c>
    </row>
    <row r="101" spans="1:7">
      <c r="A101" s="1134"/>
      <c r="B101" s="1096"/>
      <c r="C101" s="1096"/>
      <c r="D101" s="9" t="s">
        <v>5918</v>
      </c>
      <c r="E101" s="9"/>
      <c r="F101" s="9"/>
      <c r="G101" s="3237">
        <v>-3086100</v>
      </c>
    </row>
    <row r="102" spans="1:7">
      <c r="A102" s="1134"/>
      <c r="B102" s="1096"/>
      <c r="C102" s="1096"/>
      <c r="D102" s="9" t="s">
        <v>5919</v>
      </c>
      <c r="E102" s="9"/>
      <c r="F102" s="9"/>
      <c r="G102" s="3237">
        <v>923190</v>
      </c>
    </row>
    <row r="103" spans="1:7">
      <c r="A103" s="1134"/>
      <c r="B103" s="1096"/>
      <c r="C103" s="1096"/>
      <c r="D103" s="9" t="s">
        <v>5920</v>
      </c>
      <c r="E103" s="9"/>
      <c r="F103" s="9"/>
      <c r="G103" s="3237">
        <v>985020</v>
      </c>
    </row>
    <row r="104" spans="1:7">
      <c r="A104" s="1134"/>
      <c r="B104" s="1096"/>
      <c r="C104" s="1096"/>
      <c r="D104" s="9" t="s">
        <v>5723</v>
      </c>
      <c r="E104" s="9"/>
      <c r="F104" s="9"/>
      <c r="G104" s="3237">
        <v>1127026</v>
      </c>
    </row>
    <row r="105" spans="1:7">
      <c r="A105" s="1134"/>
      <c r="B105" s="1096"/>
      <c r="C105" s="1096"/>
      <c r="D105" s="9" t="s">
        <v>2330</v>
      </c>
      <c r="E105" s="9"/>
      <c r="F105" s="9"/>
      <c r="G105" s="3237">
        <v>-560434</v>
      </c>
    </row>
    <row r="106" spans="1:7">
      <c r="A106" s="1134"/>
      <c r="B106" s="1096"/>
      <c r="C106" s="1096"/>
      <c r="D106" s="9"/>
      <c r="E106" s="9"/>
      <c r="F106" s="9"/>
      <c r="G106" s="3237"/>
    </row>
    <row r="107" spans="1:7" ht="15.75">
      <c r="A107" s="1134"/>
      <c r="B107" s="1096"/>
      <c r="C107" s="1096"/>
      <c r="D107" s="1118" t="s">
        <v>5921</v>
      </c>
      <c r="E107" s="9"/>
      <c r="F107" s="9"/>
      <c r="G107" s="3251">
        <v>41935574</v>
      </c>
    </row>
    <row r="108" spans="1:7">
      <c r="A108" s="1134"/>
      <c r="B108" s="1096"/>
      <c r="C108" s="1096"/>
      <c r="D108" s="9" t="s">
        <v>5922</v>
      </c>
      <c r="E108" s="9"/>
      <c r="F108" s="9"/>
      <c r="G108" s="3237">
        <v>8144276</v>
      </c>
    </row>
    <row r="109" spans="1:7">
      <c r="A109" s="1134"/>
      <c r="B109" s="1096"/>
      <c r="C109" s="1096"/>
      <c r="D109" s="9" t="s">
        <v>5923</v>
      </c>
      <c r="E109" s="9"/>
      <c r="F109" s="9"/>
      <c r="G109" s="3237">
        <v>18959716</v>
      </c>
    </row>
    <row r="110" spans="1:7">
      <c r="A110" s="1134"/>
      <c r="B110" s="1096"/>
      <c r="C110" s="1096"/>
      <c r="D110" s="9" t="s">
        <v>5924</v>
      </c>
      <c r="E110" s="9"/>
      <c r="F110" s="9"/>
      <c r="G110" s="3237">
        <v>639520</v>
      </c>
    </row>
    <row r="111" spans="1:7">
      <c r="A111" s="1134"/>
      <c r="B111" s="1096"/>
      <c r="C111" s="1096"/>
      <c r="D111" s="9" t="s">
        <v>5925</v>
      </c>
      <c r="E111" s="9"/>
      <c r="F111" s="9"/>
      <c r="G111" s="3237">
        <v>10125355</v>
      </c>
    </row>
    <row r="112" spans="1:7">
      <c r="A112" s="1134"/>
      <c r="B112" s="1096"/>
      <c r="C112" s="1096"/>
      <c r="D112" s="9" t="s">
        <v>5926</v>
      </c>
      <c r="E112" s="9"/>
      <c r="F112" s="9"/>
      <c r="G112" s="3237">
        <v>3581204</v>
      </c>
    </row>
    <row r="113" spans="1:7">
      <c r="A113" s="1134"/>
      <c r="B113" s="1096"/>
      <c r="C113" s="1096"/>
      <c r="D113" s="9" t="s">
        <v>5927</v>
      </c>
      <c r="E113" s="9"/>
      <c r="F113" s="9"/>
      <c r="G113" s="3238">
        <v>485503</v>
      </c>
    </row>
    <row r="114" spans="1:7" ht="15.75">
      <c r="A114" s="1134"/>
      <c r="B114" s="1096"/>
      <c r="C114" s="1096"/>
      <c r="D114" s="9" t="s">
        <v>2331</v>
      </c>
      <c r="E114" s="9"/>
      <c r="F114" s="9"/>
      <c r="G114" s="3251">
        <v>93943698</v>
      </c>
    </row>
    <row r="115" spans="1:7">
      <c r="A115" s="1134"/>
      <c r="B115" s="1096"/>
      <c r="C115" s="1096"/>
      <c r="D115" s="9"/>
      <c r="E115" s="9"/>
      <c r="F115" s="9"/>
      <c r="G115" s="1096"/>
    </row>
    <row r="116" spans="1:7" ht="15.75">
      <c r="A116" s="1134">
        <v>300</v>
      </c>
      <c r="B116" s="1096">
        <v>21</v>
      </c>
      <c r="C116" s="1096" t="s">
        <v>5872</v>
      </c>
      <c r="D116" s="1118" t="s">
        <v>5891</v>
      </c>
      <c r="E116" s="9"/>
      <c r="F116" s="9"/>
      <c r="G116" s="3252">
        <v>1668751</v>
      </c>
    </row>
    <row r="117" spans="1:7">
      <c r="A117" s="1134"/>
      <c r="B117" s="1096"/>
      <c r="C117" s="1096"/>
      <c r="D117" s="9" t="s">
        <v>5928</v>
      </c>
      <c r="E117" s="9"/>
      <c r="F117" s="9"/>
      <c r="G117" s="3237">
        <v>-14816502</v>
      </c>
    </row>
    <row r="118" spans="1:7">
      <c r="A118" s="1134"/>
      <c r="B118" s="1096"/>
      <c r="C118" s="1096"/>
      <c r="D118" s="9" t="s">
        <v>5929</v>
      </c>
      <c r="E118" s="9"/>
      <c r="F118" s="9"/>
      <c r="G118" s="3237">
        <v>3075870</v>
      </c>
    </row>
    <row r="119" spans="1:7">
      <c r="A119" s="1134"/>
      <c r="B119" s="1096"/>
      <c r="C119" s="1096"/>
      <c r="D119" s="9" t="s">
        <v>5893</v>
      </c>
      <c r="E119" s="9"/>
      <c r="F119" s="9"/>
      <c r="G119" s="3237">
        <v>-364831</v>
      </c>
    </row>
    <row r="120" spans="1:7">
      <c r="A120" s="1134"/>
      <c r="B120" s="1096"/>
      <c r="C120" s="1096"/>
      <c r="D120" s="9" t="s">
        <v>5930</v>
      </c>
      <c r="E120" s="9"/>
      <c r="F120" s="9"/>
      <c r="G120" s="3237">
        <v>455241</v>
      </c>
    </row>
    <row r="121" spans="1:7">
      <c r="A121" s="1134"/>
      <c r="B121" s="1096"/>
      <c r="C121" s="1096"/>
      <c r="D121" s="9" t="s">
        <v>5915</v>
      </c>
      <c r="E121" s="9"/>
      <c r="F121" s="9"/>
      <c r="G121" s="3237">
        <v>2397000</v>
      </c>
    </row>
    <row r="122" spans="1:7">
      <c r="A122" s="1134"/>
      <c r="B122" s="1096"/>
      <c r="C122" s="1096"/>
      <c r="D122" s="9" t="s">
        <v>5931</v>
      </c>
      <c r="E122" s="9"/>
      <c r="F122" s="9"/>
      <c r="G122" s="3237">
        <v>5250861</v>
      </c>
    </row>
    <row r="123" spans="1:7">
      <c r="A123" s="1134"/>
      <c r="B123" s="1096"/>
      <c r="C123" s="1096"/>
      <c r="D123" s="9" t="s">
        <v>5896</v>
      </c>
      <c r="E123" s="9"/>
      <c r="F123" s="9"/>
      <c r="G123" s="3237">
        <v>-1768510</v>
      </c>
    </row>
    <row r="124" spans="1:7">
      <c r="A124" s="1134"/>
      <c r="B124" s="1096"/>
      <c r="C124" s="1096"/>
      <c r="D124" s="9" t="s">
        <v>5897</v>
      </c>
      <c r="E124" s="9"/>
      <c r="F124" s="9"/>
      <c r="G124" s="3237">
        <v>12804935</v>
      </c>
    </row>
    <row r="125" spans="1:7">
      <c r="A125" s="1134"/>
      <c r="B125" s="1096"/>
      <c r="C125" s="1096"/>
      <c r="D125" s="9" t="s">
        <v>5914</v>
      </c>
      <c r="E125" s="9"/>
      <c r="F125" s="9"/>
      <c r="G125" s="3237">
        <v>-1878000</v>
      </c>
    </row>
    <row r="126" spans="1:7">
      <c r="A126" s="1134"/>
      <c r="B126" s="1096"/>
      <c r="C126" s="1096"/>
      <c r="D126" s="9" t="s">
        <v>5898</v>
      </c>
      <c r="E126" s="9"/>
      <c r="F126" s="9"/>
      <c r="G126" s="3237">
        <v>-2043825</v>
      </c>
    </row>
    <row r="127" spans="1:7">
      <c r="A127" s="1134"/>
      <c r="B127" s="1096"/>
      <c r="C127" s="1096"/>
      <c r="D127" s="9" t="s">
        <v>5932</v>
      </c>
      <c r="E127" s="9"/>
      <c r="F127" s="9"/>
      <c r="G127" s="3237">
        <v>3445941</v>
      </c>
    </row>
    <row r="128" spans="1:7">
      <c r="A128" s="1134"/>
      <c r="B128" s="1096"/>
      <c r="C128" s="1096"/>
      <c r="D128" s="9" t="s">
        <v>5723</v>
      </c>
      <c r="E128" s="9"/>
      <c r="F128" s="9"/>
      <c r="G128" s="3237">
        <v>456826</v>
      </c>
    </row>
    <row r="129" spans="1:7">
      <c r="A129" s="1134"/>
      <c r="B129" s="1096"/>
      <c r="C129" s="1096"/>
      <c r="D129" s="9" t="s">
        <v>5933</v>
      </c>
      <c r="E129" s="9"/>
      <c r="F129" s="9"/>
      <c r="G129" s="3237">
        <v>-1339790</v>
      </c>
    </row>
    <row r="130" spans="1:7">
      <c r="A130" s="1134"/>
      <c r="B130" s="1096"/>
      <c r="C130" s="1096"/>
      <c r="D130" s="9" t="s">
        <v>5900</v>
      </c>
      <c r="E130" s="9"/>
      <c r="F130" s="9"/>
      <c r="G130" s="3237">
        <v>-2159749</v>
      </c>
    </row>
    <row r="131" spans="1:7">
      <c r="A131" s="1134"/>
      <c r="B131" s="1096"/>
      <c r="C131" s="1096"/>
      <c r="D131" s="9" t="s">
        <v>5901</v>
      </c>
      <c r="E131" s="9"/>
      <c r="F131" s="9"/>
      <c r="G131" s="3237">
        <v>-750754</v>
      </c>
    </row>
    <row r="132" spans="1:7" ht="15.75" thickBot="1">
      <c r="A132" s="1230"/>
      <c r="B132" s="1117"/>
      <c r="C132" s="1117"/>
      <c r="D132" s="860" t="s">
        <v>5934</v>
      </c>
      <c r="E132" s="860"/>
      <c r="F132" s="860"/>
      <c r="G132" s="3241">
        <v>2286000</v>
      </c>
    </row>
    <row r="133" spans="1:7" ht="15.75">
      <c r="A133" s="1118" t="s">
        <v>3822</v>
      </c>
      <c r="B133" s="9"/>
      <c r="C133" s="9"/>
      <c r="D133" s="9"/>
      <c r="E133" s="9"/>
      <c r="F133" s="9"/>
      <c r="G133" s="9"/>
    </row>
    <row r="134" spans="1:7">
      <c r="A134" s="12" t="s">
        <v>2566</v>
      </c>
      <c r="B134" s="12"/>
      <c r="C134" s="12"/>
      <c r="D134" s="12"/>
      <c r="E134" s="12"/>
      <c r="F134" s="12"/>
      <c r="G134" s="12"/>
    </row>
    <row r="135" spans="1:7">
      <c r="A135" s="9"/>
      <c r="B135" s="9"/>
      <c r="C135" s="9"/>
      <c r="D135" s="9"/>
      <c r="E135" s="9"/>
      <c r="F135" s="9"/>
      <c r="G135" s="9"/>
    </row>
    <row r="137" spans="1:7" ht="15.75" thickBot="1">
      <c r="A137" s="9" t="str">
        <f>'Data Sheet'!$C$25</f>
        <v xml:space="preserve">New York State Electric &amp; Gas Corporation </v>
      </c>
      <c r="B137" s="9"/>
      <c r="C137" s="9"/>
      <c r="D137" s="9"/>
      <c r="E137" s="9"/>
      <c r="F137" s="1091" t="s">
        <v>1788</v>
      </c>
      <c r="G137" s="1313" t="str">
        <f>'Data Sheet'!$C$38</f>
        <v>12/31/2017</v>
      </c>
    </row>
    <row r="138" spans="1:7" ht="16.5" thickBot="1">
      <c r="A138" s="1231" t="s">
        <v>2276</v>
      </c>
      <c r="B138" s="1232"/>
      <c r="C138" s="1232"/>
      <c r="D138" s="1232"/>
      <c r="E138" s="1233"/>
      <c r="F138" s="1233"/>
      <c r="G138" s="1223"/>
    </row>
    <row r="139" spans="1:7">
      <c r="A139" s="1143" t="s">
        <v>1785</v>
      </c>
      <c r="B139" s="1110" t="s">
        <v>1782</v>
      </c>
      <c r="C139" s="1110" t="s">
        <v>2277</v>
      </c>
      <c r="D139" s="12"/>
      <c r="E139" s="12"/>
      <c r="F139" s="12"/>
      <c r="G139" s="1174"/>
    </row>
    <row r="140" spans="1:7">
      <c r="A140" s="1143" t="s">
        <v>1786</v>
      </c>
      <c r="B140" s="1110" t="s">
        <v>1786</v>
      </c>
      <c r="C140" s="1110" t="s">
        <v>1786</v>
      </c>
      <c r="D140" s="1160" t="s">
        <v>1787</v>
      </c>
      <c r="E140" s="12"/>
      <c r="F140" s="12"/>
      <c r="G140" s="855"/>
    </row>
    <row r="141" spans="1:7" ht="15.75" thickBot="1">
      <c r="A141" s="1224" t="s">
        <v>3021</v>
      </c>
      <c r="B141" s="1225" t="s">
        <v>3022</v>
      </c>
      <c r="C141" s="1225" t="s">
        <v>3023</v>
      </c>
      <c r="D141" s="1226" t="s">
        <v>3024</v>
      </c>
      <c r="E141" s="861"/>
      <c r="F141" s="861"/>
      <c r="G141" s="862"/>
    </row>
    <row r="142" spans="1:7">
      <c r="A142" s="1134"/>
      <c r="B142" s="1096"/>
      <c r="C142" s="1096"/>
      <c r="D142" s="9" t="s">
        <v>5902</v>
      </c>
      <c r="E142" s="9"/>
      <c r="F142" s="9"/>
      <c r="G142" s="3239">
        <v>1466667</v>
      </c>
    </row>
    <row r="143" spans="1:7">
      <c r="A143" s="1134"/>
      <c r="B143" s="1096"/>
      <c r="C143" s="1096"/>
      <c r="D143" s="9" t="s">
        <v>5935</v>
      </c>
      <c r="E143" s="9"/>
      <c r="F143" s="9"/>
      <c r="G143" s="3239">
        <v>-66667</v>
      </c>
    </row>
    <row r="144" spans="1:7">
      <c r="A144" s="1134"/>
      <c r="B144" s="1096"/>
      <c r="C144" s="1096"/>
      <c r="D144" s="9" t="s">
        <v>5919</v>
      </c>
      <c r="E144" s="9"/>
      <c r="F144" s="9"/>
      <c r="G144" s="3239">
        <v>-1028348</v>
      </c>
    </row>
    <row r="145" spans="1:7">
      <c r="A145" s="1134"/>
      <c r="B145" s="1096"/>
      <c r="C145" s="1096"/>
      <c r="D145" s="9" t="s">
        <v>5936</v>
      </c>
      <c r="E145" s="9"/>
      <c r="F145" s="9"/>
      <c r="G145" s="3239">
        <v>1774832</v>
      </c>
    </row>
    <row r="146" spans="1:7">
      <c r="A146" s="1134"/>
      <c r="B146" s="1096"/>
      <c r="C146" s="1096"/>
      <c r="D146" s="9" t="s">
        <v>5903</v>
      </c>
      <c r="E146" s="9"/>
      <c r="F146" s="9"/>
      <c r="G146" s="3239">
        <v>-708044</v>
      </c>
    </row>
    <row r="147" spans="1:7">
      <c r="A147" s="1134"/>
      <c r="B147" s="1096"/>
      <c r="C147" s="1096"/>
      <c r="D147" s="9" t="s">
        <v>5904</v>
      </c>
      <c r="E147" s="9"/>
      <c r="F147" s="9"/>
      <c r="G147" s="3239">
        <v>-7781683</v>
      </c>
    </row>
    <row r="148" spans="1:7">
      <c r="A148" s="1134"/>
      <c r="B148" s="1096"/>
      <c r="C148" s="1096"/>
      <c r="D148" s="9" t="s">
        <v>5905</v>
      </c>
      <c r="E148" s="9"/>
      <c r="F148" s="9"/>
      <c r="G148" s="3239">
        <v>14890351</v>
      </c>
    </row>
    <row r="149" spans="1:7">
      <c r="A149" s="1134"/>
      <c r="B149" s="1096"/>
      <c r="C149" s="1096"/>
      <c r="D149" s="9" t="s">
        <v>5937</v>
      </c>
      <c r="E149" s="9"/>
      <c r="F149" s="9"/>
      <c r="G149" s="3239">
        <v>-24371775</v>
      </c>
    </row>
    <row r="150" spans="1:7">
      <c r="A150" s="1134"/>
      <c r="B150" s="1096"/>
      <c r="C150" s="1096"/>
      <c r="D150" s="9" t="s">
        <v>5907</v>
      </c>
      <c r="E150" s="9"/>
      <c r="F150" s="9"/>
      <c r="G150" s="3239">
        <v>-644115</v>
      </c>
    </row>
    <row r="151" spans="1:7">
      <c r="A151" s="1134"/>
      <c r="B151" s="1096"/>
      <c r="C151" s="1096"/>
      <c r="D151" s="9" t="s">
        <v>5938</v>
      </c>
      <c r="E151" s="9"/>
      <c r="F151" s="9"/>
      <c r="G151" s="3239">
        <v>2400000</v>
      </c>
    </row>
    <row r="152" spans="1:7">
      <c r="A152" s="1134"/>
      <c r="B152" s="1096"/>
      <c r="C152" s="1096"/>
      <c r="D152" s="9" t="s">
        <v>5908</v>
      </c>
      <c r="E152" s="9"/>
      <c r="F152" s="9"/>
      <c r="G152" s="3239">
        <v>10903232</v>
      </c>
    </row>
    <row r="153" spans="1:7">
      <c r="A153" s="1143"/>
      <c r="B153" s="1227"/>
      <c r="C153" s="1227"/>
      <c r="D153" s="3227" t="s">
        <v>2330</v>
      </c>
      <c r="E153" s="1107"/>
      <c r="F153" s="1107"/>
      <c r="G153" s="3239">
        <v>-216412</v>
      </c>
    </row>
    <row r="154" spans="1:7">
      <c r="A154" s="1229"/>
      <c r="B154" s="1096"/>
      <c r="C154" s="1096"/>
      <c r="D154" s="9"/>
      <c r="E154" s="9"/>
      <c r="F154" s="9"/>
      <c r="G154" s="3237"/>
    </row>
    <row r="155" spans="1:7" ht="15.75">
      <c r="A155" s="1229"/>
      <c r="B155" s="1096"/>
      <c r="C155" s="1096"/>
      <c r="D155" s="1118" t="s">
        <v>5910</v>
      </c>
      <c r="E155" s="9"/>
      <c r="F155" s="9"/>
      <c r="G155" s="3251">
        <v>30622279</v>
      </c>
    </row>
    <row r="156" spans="1:7">
      <c r="A156" s="1229"/>
      <c r="B156" s="1096"/>
      <c r="C156" s="1096"/>
      <c r="D156" s="9" t="s">
        <v>5893</v>
      </c>
      <c r="E156" s="9"/>
      <c r="F156" s="9"/>
      <c r="G156" s="3237">
        <v>-3034647</v>
      </c>
    </row>
    <row r="157" spans="1:7">
      <c r="A157" s="1229"/>
      <c r="B157" s="1096"/>
      <c r="C157" s="1096"/>
      <c r="D157" s="9" t="s">
        <v>5930</v>
      </c>
      <c r="E157" s="9"/>
      <c r="F157" s="9"/>
      <c r="G157" s="3237">
        <v>-346800</v>
      </c>
    </row>
    <row r="158" spans="1:7">
      <c r="A158" s="1229"/>
      <c r="B158" s="1096"/>
      <c r="C158" s="1096"/>
      <c r="D158" s="9" t="s">
        <v>5931</v>
      </c>
      <c r="E158" s="9"/>
      <c r="F158" s="9"/>
      <c r="G158" s="3237">
        <v>-920415</v>
      </c>
    </row>
    <row r="159" spans="1:7">
      <c r="A159" s="1229"/>
      <c r="B159" s="1096"/>
      <c r="C159" s="1096"/>
      <c r="D159" s="9" t="s">
        <v>5939</v>
      </c>
      <c r="E159" s="9"/>
      <c r="F159" s="9"/>
      <c r="G159" s="3237">
        <v>20613667</v>
      </c>
    </row>
    <row r="160" spans="1:7">
      <c r="A160" s="1229"/>
      <c r="B160" s="1096"/>
      <c r="C160" s="1096"/>
      <c r="D160" s="9" t="s">
        <v>5913</v>
      </c>
      <c r="E160" s="9"/>
      <c r="F160" s="9"/>
      <c r="G160" s="3237">
        <v>11084684</v>
      </c>
    </row>
    <row r="161" spans="1:7">
      <c r="A161" s="1229"/>
      <c r="B161" s="1096"/>
      <c r="C161" s="1096"/>
      <c r="D161" s="9" t="s">
        <v>5914</v>
      </c>
      <c r="E161" s="9"/>
      <c r="F161" s="9"/>
      <c r="G161" s="3237">
        <v>625663</v>
      </c>
    </row>
    <row r="162" spans="1:7">
      <c r="A162" s="1229"/>
      <c r="B162" s="1096"/>
      <c r="C162" s="1096"/>
      <c r="D162" s="9" t="s">
        <v>5898</v>
      </c>
      <c r="E162" s="9"/>
      <c r="F162" s="9"/>
      <c r="G162" s="3237">
        <v>2085224</v>
      </c>
    </row>
    <row r="163" spans="1:7">
      <c r="A163" s="1229"/>
      <c r="B163" s="1096"/>
      <c r="C163" s="1096"/>
      <c r="D163" s="9" t="s">
        <v>5915</v>
      </c>
      <c r="E163" s="9"/>
      <c r="F163" s="9"/>
      <c r="G163" s="3237">
        <v>1250900</v>
      </c>
    </row>
    <row r="164" spans="1:7">
      <c r="A164" s="1229"/>
      <c r="B164" s="1096"/>
      <c r="C164" s="1096"/>
      <c r="D164" s="9" t="s">
        <v>5932</v>
      </c>
      <c r="E164" s="9"/>
      <c r="F164" s="9"/>
      <c r="G164" s="3237">
        <v>-1340088</v>
      </c>
    </row>
    <row r="165" spans="1:7">
      <c r="A165" s="1134"/>
      <c r="B165" s="1096"/>
      <c r="C165" s="1096"/>
      <c r="D165" s="9" t="s">
        <v>5916</v>
      </c>
      <c r="E165" s="9"/>
      <c r="F165" s="9"/>
      <c r="G165" s="3237">
        <v>2647654</v>
      </c>
    </row>
    <row r="166" spans="1:7">
      <c r="A166" s="1134"/>
      <c r="B166" s="1096"/>
      <c r="C166" s="1096"/>
      <c r="D166" s="9" t="s">
        <v>5917</v>
      </c>
      <c r="E166" s="9"/>
      <c r="F166" s="9"/>
      <c r="G166" s="3237">
        <v>3578241</v>
      </c>
    </row>
    <row r="167" spans="1:7">
      <c r="A167" s="1134"/>
      <c r="B167" s="1096"/>
      <c r="C167" s="1096"/>
      <c r="D167" s="9" t="s">
        <v>5900</v>
      </c>
      <c r="E167" s="9"/>
      <c r="F167" s="9"/>
      <c r="G167" s="3237">
        <v>-5212000</v>
      </c>
    </row>
    <row r="168" spans="1:7">
      <c r="A168" s="1134"/>
      <c r="B168" s="1096"/>
      <c r="C168" s="1096"/>
      <c r="D168" s="9" t="s">
        <v>5918</v>
      </c>
      <c r="E168" s="9"/>
      <c r="F168" s="9"/>
      <c r="G168" s="3237">
        <v>-2057400</v>
      </c>
    </row>
    <row r="169" spans="1:7">
      <c r="A169" s="1134"/>
      <c r="B169" s="1096"/>
      <c r="C169" s="1096"/>
      <c r="D169" s="9" t="s">
        <v>5919</v>
      </c>
      <c r="E169" s="9"/>
      <c r="F169" s="9"/>
      <c r="G169" s="3237">
        <v>615460</v>
      </c>
    </row>
    <row r="170" spans="1:7">
      <c r="A170" s="1134"/>
      <c r="B170" s="1096"/>
      <c r="C170" s="1096"/>
      <c r="D170" s="9" t="s">
        <v>5940</v>
      </c>
      <c r="E170" s="9"/>
      <c r="F170" s="9"/>
      <c r="G170" s="3237">
        <v>656680</v>
      </c>
    </row>
    <row r="171" spans="1:7">
      <c r="A171" s="1134"/>
      <c r="B171" s="1096"/>
      <c r="C171" s="1096"/>
      <c r="D171" s="9" t="s">
        <v>5723</v>
      </c>
      <c r="E171" s="9"/>
      <c r="F171" s="9"/>
      <c r="G171" s="3237">
        <v>751351</v>
      </c>
    </row>
    <row r="172" spans="1:7">
      <c r="A172" s="1134"/>
      <c r="B172" s="1096"/>
      <c r="C172" s="1096"/>
      <c r="D172" s="9" t="s">
        <v>2330</v>
      </c>
      <c r="E172" s="9"/>
      <c r="F172" s="9"/>
      <c r="G172" s="3237">
        <v>-375895</v>
      </c>
    </row>
    <row r="173" spans="1:7">
      <c r="A173" s="1134"/>
      <c r="B173" s="1096"/>
      <c r="C173" s="1096"/>
      <c r="D173" s="9"/>
      <c r="E173" s="9"/>
      <c r="F173" s="9"/>
      <c r="G173" s="3237"/>
    </row>
    <row r="174" spans="1:7" ht="15.75">
      <c r="A174" s="1134"/>
      <c r="B174" s="1096"/>
      <c r="C174" s="1096"/>
      <c r="D174" s="1118" t="s">
        <v>5921</v>
      </c>
      <c r="E174" s="9"/>
      <c r="F174" s="9"/>
      <c r="G174" s="3251">
        <v>26939192</v>
      </c>
    </row>
    <row r="175" spans="1:7">
      <c r="A175" s="1134"/>
      <c r="B175" s="1096"/>
      <c r="C175" s="1096"/>
      <c r="D175" s="9" t="s">
        <v>5922</v>
      </c>
      <c r="E175" s="9"/>
      <c r="F175" s="9"/>
      <c r="G175" s="3237">
        <v>8080145</v>
      </c>
    </row>
    <row r="176" spans="1:7">
      <c r="A176" s="1134"/>
      <c r="B176" s="1096"/>
      <c r="C176" s="1096"/>
      <c r="D176" s="9" t="s">
        <v>5923</v>
      </c>
      <c r="E176" s="9"/>
      <c r="F176" s="9"/>
      <c r="G176" s="3237">
        <v>7552914</v>
      </c>
    </row>
    <row r="177" spans="1:7">
      <c r="A177" s="1134"/>
      <c r="B177" s="1096"/>
      <c r="C177" s="1096"/>
      <c r="D177" s="9" t="s">
        <v>5924</v>
      </c>
      <c r="E177" s="9"/>
      <c r="F177" s="9"/>
      <c r="G177" s="3237">
        <v>528697</v>
      </c>
    </row>
    <row r="178" spans="1:7">
      <c r="A178" s="1134"/>
      <c r="B178" s="1096"/>
      <c r="C178" s="1096"/>
      <c r="D178" s="9" t="s">
        <v>5925</v>
      </c>
      <c r="E178" s="9"/>
      <c r="F178" s="9"/>
      <c r="G178" s="3237">
        <v>5068207</v>
      </c>
    </row>
    <row r="179" spans="1:7">
      <c r="A179" s="1134"/>
      <c r="B179" s="1096"/>
      <c r="C179" s="1096"/>
      <c r="D179" s="9" t="s">
        <v>5941</v>
      </c>
      <c r="E179" s="9"/>
      <c r="F179" s="9"/>
      <c r="G179" s="3237">
        <v>4598276</v>
      </c>
    </row>
    <row r="180" spans="1:7">
      <c r="A180" s="1134"/>
      <c r="B180" s="1096"/>
      <c r="C180" s="1096"/>
      <c r="D180" s="9" t="s">
        <v>5927</v>
      </c>
      <c r="E180" s="9"/>
      <c r="F180" s="9"/>
      <c r="G180" s="3238">
        <v>1110953</v>
      </c>
    </row>
    <row r="181" spans="1:7" ht="15.75">
      <c r="A181" s="1134"/>
      <c r="B181" s="1096"/>
      <c r="C181" s="1096"/>
      <c r="D181" s="9" t="s">
        <v>2331</v>
      </c>
      <c r="E181" s="9"/>
      <c r="F181" s="9"/>
      <c r="G181" s="3251">
        <v>59230222</v>
      </c>
    </row>
    <row r="182" spans="1:7">
      <c r="A182" s="1134"/>
      <c r="B182" s="1096"/>
      <c r="C182" s="1096"/>
      <c r="D182" s="9"/>
      <c r="E182" s="9"/>
      <c r="F182" s="9"/>
      <c r="G182" s="1096"/>
    </row>
    <row r="183" spans="1:7">
      <c r="A183" s="1134">
        <v>326</v>
      </c>
      <c r="B183" s="1096">
        <v>5</v>
      </c>
      <c r="C183" s="1096" t="s">
        <v>5875</v>
      </c>
      <c r="D183" s="9" t="s">
        <v>5942</v>
      </c>
      <c r="E183" s="9"/>
      <c r="F183" s="9"/>
      <c r="G183" s="1096"/>
    </row>
    <row r="184" spans="1:7">
      <c r="A184" s="1134">
        <v>326.10000000000002</v>
      </c>
      <c r="B184" s="1096">
        <v>3</v>
      </c>
      <c r="C184" s="1096" t="s">
        <v>5875</v>
      </c>
      <c r="D184" s="9" t="s">
        <v>5942</v>
      </c>
      <c r="E184" s="9"/>
      <c r="F184" s="9"/>
      <c r="G184" s="1096"/>
    </row>
    <row r="185" spans="1:7">
      <c r="A185" s="1134">
        <v>326.10000000000002</v>
      </c>
      <c r="B185" s="1096">
        <v>12</v>
      </c>
      <c r="C185" s="1096" t="s">
        <v>5875</v>
      </c>
      <c r="D185" s="9" t="s">
        <v>5943</v>
      </c>
      <c r="E185" s="9"/>
      <c r="F185" s="9"/>
      <c r="G185" s="1096"/>
    </row>
    <row r="186" spans="1:7">
      <c r="A186" s="1134">
        <v>326.10000000000002</v>
      </c>
      <c r="B186" s="1096">
        <v>13</v>
      </c>
      <c r="C186" s="1096" t="s">
        <v>5875</v>
      </c>
      <c r="D186" s="9" t="s">
        <v>5944</v>
      </c>
      <c r="E186" s="9"/>
      <c r="F186" s="9"/>
      <c r="G186" s="1096"/>
    </row>
    <row r="187" spans="1:7">
      <c r="A187" s="1134">
        <v>326.2</v>
      </c>
      <c r="B187" s="1096">
        <v>5</v>
      </c>
      <c r="C187" s="1096" t="s">
        <v>5875</v>
      </c>
      <c r="D187" s="9" t="s">
        <v>5945</v>
      </c>
      <c r="E187" s="9"/>
      <c r="F187" s="9"/>
      <c r="G187" s="1096"/>
    </row>
    <row r="188" spans="1:7">
      <c r="A188" s="1134">
        <v>326.2</v>
      </c>
      <c r="B188" s="1096">
        <v>7</v>
      </c>
      <c r="C188" s="1096" t="s">
        <v>5875</v>
      </c>
      <c r="D188" s="9" t="s">
        <v>5942</v>
      </c>
      <c r="E188" s="9"/>
      <c r="F188" s="9"/>
      <c r="G188" s="1096"/>
    </row>
    <row r="189" spans="1:7">
      <c r="A189" s="1134">
        <v>326.2</v>
      </c>
      <c r="B189" s="1096">
        <v>9</v>
      </c>
      <c r="C189" s="1096" t="s">
        <v>5875</v>
      </c>
      <c r="D189" s="9" t="s">
        <v>5942</v>
      </c>
      <c r="E189" s="9"/>
      <c r="F189" s="9"/>
      <c r="G189" s="1096"/>
    </row>
    <row r="190" spans="1:7">
      <c r="A190" s="1134"/>
      <c r="B190" s="1096"/>
      <c r="C190" s="1096"/>
      <c r="D190" s="9"/>
      <c r="E190" s="9"/>
      <c r="F190" s="9"/>
      <c r="G190" s="1096"/>
    </row>
    <row r="191" spans="1:7">
      <c r="A191" s="1134">
        <v>352</v>
      </c>
      <c r="B191" s="1096">
        <v>14</v>
      </c>
      <c r="C191" s="1096" t="s">
        <v>5872</v>
      </c>
      <c r="D191" s="9" t="s">
        <v>5946</v>
      </c>
      <c r="E191" s="9"/>
      <c r="F191" s="9"/>
      <c r="G191" s="1096"/>
    </row>
    <row r="192" spans="1:7">
      <c r="A192" s="1134"/>
      <c r="B192" s="1096"/>
      <c r="C192" s="1096"/>
      <c r="D192" s="9" t="s">
        <v>5947</v>
      </c>
      <c r="E192" s="9"/>
      <c r="F192" s="9"/>
      <c r="G192" s="1096"/>
    </row>
    <row r="193" spans="1:7">
      <c r="A193" s="1134"/>
      <c r="B193" s="1096"/>
      <c r="C193" s="1096"/>
      <c r="D193" s="9"/>
      <c r="E193" s="9"/>
      <c r="F193" s="9"/>
      <c r="G193" s="1096"/>
    </row>
    <row r="194" spans="1:7">
      <c r="A194" s="1134">
        <v>398</v>
      </c>
      <c r="B194" s="1096">
        <v>8</v>
      </c>
      <c r="C194" s="1096" t="s">
        <v>5863</v>
      </c>
      <c r="D194" s="9" t="s">
        <v>5948</v>
      </c>
      <c r="E194" s="9"/>
      <c r="F194" s="9"/>
      <c r="G194" s="1096"/>
    </row>
    <row r="195" spans="1:7">
      <c r="A195" s="1134"/>
      <c r="B195" s="1096"/>
      <c r="C195" s="1096"/>
      <c r="D195" s="9"/>
      <c r="E195" s="9"/>
      <c r="F195" s="9"/>
      <c r="G195" s="1096"/>
    </row>
    <row r="196" spans="1:7">
      <c r="A196" s="1134">
        <v>410</v>
      </c>
      <c r="B196" s="1096">
        <v>16</v>
      </c>
      <c r="C196" s="1096" t="s">
        <v>5949</v>
      </c>
      <c r="D196" s="9" t="s">
        <v>5950</v>
      </c>
      <c r="E196" s="9"/>
      <c r="F196" s="9"/>
      <c r="G196" s="1096"/>
    </row>
    <row r="197" spans="1:7">
      <c r="A197" s="1134"/>
      <c r="B197" s="1096"/>
      <c r="C197" s="1096"/>
      <c r="D197" s="9" t="s">
        <v>5951</v>
      </c>
      <c r="E197" s="9"/>
      <c r="F197" s="9"/>
      <c r="G197" s="3244">
        <v>43081</v>
      </c>
    </row>
    <row r="198" spans="1:7" ht="15.75" thickBot="1">
      <c r="A198" s="1230"/>
      <c r="B198" s="1117"/>
      <c r="C198" s="1117"/>
      <c r="D198" s="860" t="s">
        <v>5952</v>
      </c>
      <c r="E198" s="860"/>
      <c r="F198" s="860"/>
      <c r="G198" s="3245">
        <v>144110</v>
      </c>
    </row>
    <row r="199" spans="1:7" ht="15.75">
      <c r="A199" s="1118" t="s">
        <v>3822</v>
      </c>
      <c r="B199" s="9"/>
      <c r="C199" s="9"/>
      <c r="D199" s="9"/>
      <c r="E199" s="9"/>
      <c r="F199" s="9"/>
      <c r="G199" s="9"/>
    </row>
    <row r="200" spans="1:7">
      <c r="A200" s="12" t="s">
        <v>5953</v>
      </c>
      <c r="B200" s="12"/>
      <c r="C200" s="12"/>
      <c r="D200" s="12"/>
      <c r="E200" s="12"/>
      <c r="F200" s="12"/>
      <c r="G200" s="12"/>
    </row>
    <row r="202" spans="1:7" ht="15.75" thickBot="1">
      <c r="A202" s="9" t="str">
        <f>'Data Sheet'!$C$25</f>
        <v xml:space="preserve">New York State Electric &amp; Gas Corporation </v>
      </c>
      <c r="B202" s="9"/>
      <c r="C202" s="9"/>
      <c r="D202" s="9"/>
      <c r="E202" s="9"/>
      <c r="F202" s="1091" t="s">
        <v>1788</v>
      </c>
      <c r="G202" s="1313" t="str">
        <f>'Data Sheet'!$C$38</f>
        <v>12/31/2017</v>
      </c>
    </row>
    <row r="203" spans="1:7" ht="16.5" thickBot="1">
      <c r="A203" s="1231" t="s">
        <v>2276</v>
      </c>
      <c r="B203" s="1232"/>
      <c r="C203" s="1232"/>
      <c r="D203" s="1232"/>
      <c r="E203" s="1233"/>
      <c r="F203" s="1233"/>
      <c r="G203" s="1223"/>
    </row>
    <row r="204" spans="1:7">
      <c r="A204" s="1143" t="s">
        <v>1785</v>
      </c>
      <c r="B204" s="1110" t="s">
        <v>1782</v>
      </c>
      <c r="C204" s="1110" t="s">
        <v>2277</v>
      </c>
      <c r="D204" s="12"/>
      <c r="E204" s="12"/>
      <c r="F204" s="12"/>
      <c r="G204" s="1174"/>
    </row>
    <row r="205" spans="1:7">
      <c r="A205" s="1143" t="s">
        <v>1786</v>
      </c>
      <c r="B205" s="1110" t="s">
        <v>1786</v>
      </c>
      <c r="C205" s="1110" t="s">
        <v>1786</v>
      </c>
      <c r="D205" s="1160" t="s">
        <v>1787</v>
      </c>
      <c r="E205" s="12"/>
      <c r="F205" s="12"/>
      <c r="G205" s="855"/>
    </row>
    <row r="206" spans="1:7" ht="15.75" thickBot="1">
      <c r="A206" s="1224" t="s">
        <v>3021</v>
      </c>
      <c r="B206" s="1225" t="s">
        <v>3022</v>
      </c>
      <c r="C206" s="1225" t="s">
        <v>3023</v>
      </c>
      <c r="D206" s="1226" t="s">
        <v>3024</v>
      </c>
      <c r="E206" s="861"/>
      <c r="F206" s="861"/>
      <c r="G206" s="862"/>
    </row>
    <row r="207" spans="1:7">
      <c r="A207" s="1134"/>
      <c r="B207" s="1096"/>
      <c r="C207" s="1096"/>
      <c r="D207" s="9"/>
      <c r="E207" s="9"/>
      <c r="F207" s="9"/>
      <c r="G207" s="3239"/>
    </row>
    <row r="208" spans="1:7">
      <c r="A208" s="1134">
        <v>424</v>
      </c>
      <c r="B208" s="1096">
        <v>12</v>
      </c>
      <c r="C208" s="1096" t="s">
        <v>5949</v>
      </c>
      <c r="D208" s="9" t="s">
        <v>5954</v>
      </c>
      <c r="E208" s="9"/>
      <c r="F208" s="9"/>
      <c r="G208" s="3239"/>
    </row>
    <row r="209" spans="1:7">
      <c r="A209" s="1134"/>
      <c r="B209" s="1096"/>
      <c r="C209" s="1096"/>
      <c r="D209" s="9" t="s">
        <v>5955</v>
      </c>
      <c r="E209" s="9"/>
      <c r="F209" s="9"/>
      <c r="G209" s="3239"/>
    </row>
    <row r="210" spans="1:7">
      <c r="A210" s="1134"/>
      <c r="B210" s="1096"/>
      <c r="C210" s="1096"/>
      <c r="D210" s="9"/>
      <c r="E210" s="9"/>
      <c r="F210" s="9"/>
      <c r="G210" s="3239"/>
    </row>
    <row r="211" spans="1:7">
      <c r="A211" s="1134"/>
      <c r="B211" s="1096"/>
      <c r="C211" s="1096"/>
      <c r="D211" s="9"/>
      <c r="E211" s="9"/>
      <c r="F211" s="9"/>
      <c r="G211" s="3239"/>
    </row>
    <row r="212" spans="1:7">
      <c r="A212" s="1134"/>
      <c r="B212" s="1096"/>
      <c r="C212" s="1096"/>
      <c r="D212" s="9"/>
      <c r="E212" s="9"/>
      <c r="F212" s="9"/>
      <c r="G212" s="3239"/>
    </row>
    <row r="213" spans="1:7">
      <c r="A213" s="1134"/>
      <c r="B213" s="1096"/>
      <c r="C213" s="1096"/>
      <c r="D213" s="9"/>
      <c r="E213" s="9"/>
      <c r="F213" s="9"/>
      <c r="G213" s="3239"/>
    </row>
    <row r="214" spans="1:7">
      <c r="A214" s="1134"/>
      <c r="B214" s="1096"/>
      <c r="C214" s="1096"/>
      <c r="D214" s="9"/>
      <c r="E214" s="9"/>
      <c r="F214" s="9"/>
      <c r="G214" s="3239"/>
    </row>
    <row r="215" spans="1:7">
      <c r="A215" s="1134"/>
      <c r="B215" s="1096"/>
      <c r="C215" s="1096"/>
      <c r="D215" s="9"/>
      <c r="E215" s="9"/>
      <c r="F215" s="9"/>
      <c r="G215" s="3239"/>
    </row>
    <row r="216" spans="1:7">
      <c r="A216" s="1134"/>
      <c r="B216" s="1096"/>
      <c r="C216" s="1096"/>
      <c r="D216" s="9"/>
      <c r="E216" s="9"/>
      <c r="F216" s="9"/>
      <c r="G216" s="3239"/>
    </row>
    <row r="217" spans="1:7">
      <c r="A217" s="1134"/>
      <c r="B217" s="1096"/>
      <c r="C217" s="1096"/>
      <c r="D217" s="9"/>
      <c r="E217" s="9"/>
      <c r="F217" s="9"/>
      <c r="G217" s="3239"/>
    </row>
    <row r="218" spans="1:7">
      <c r="A218" s="1143"/>
      <c r="B218" s="1227"/>
      <c r="C218" s="1227"/>
      <c r="D218" s="3227"/>
      <c r="E218" s="1107"/>
      <c r="F218" s="1107"/>
      <c r="G218" s="3239"/>
    </row>
    <row r="219" spans="1:7">
      <c r="A219" s="1229"/>
      <c r="B219" s="1096"/>
      <c r="C219" s="1096"/>
      <c r="D219" s="9"/>
      <c r="E219" s="9"/>
      <c r="F219" s="9"/>
      <c r="G219" s="3237"/>
    </row>
    <row r="220" spans="1:7" ht="15.75">
      <c r="A220" s="1229"/>
      <c r="B220" s="1096"/>
      <c r="C220" s="1096"/>
      <c r="D220" s="1118"/>
      <c r="E220" s="9"/>
      <c r="F220" s="9"/>
      <c r="G220" s="3237"/>
    </row>
    <row r="221" spans="1:7">
      <c r="A221" s="1229"/>
      <c r="B221" s="1096"/>
      <c r="C221" s="1096"/>
      <c r="D221" s="9"/>
      <c r="E221" s="9"/>
      <c r="F221" s="9"/>
      <c r="G221" s="3237"/>
    </row>
    <row r="222" spans="1:7">
      <c r="A222" s="1229"/>
      <c r="B222" s="1096"/>
      <c r="C222" s="1096"/>
      <c r="D222" s="9"/>
      <c r="E222" s="9"/>
      <c r="F222" s="9"/>
      <c r="G222" s="3237"/>
    </row>
    <row r="223" spans="1:7">
      <c r="A223" s="1229"/>
      <c r="B223" s="1096"/>
      <c r="C223" s="1096"/>
      <c r="D223" s="9"/>
      <c r="E223" s="9"/>
      <c r="F223" s="9"/>
      <c r="G223" s="3237"/>
    </row>
    <row r="224" spans="1:7">
      <c r="A224" s="1229"/>
      <c r="B224" s="1096"/>
      <c r="C224" s="1096"/>
      <c r="D224" s="9"/>
      <c r="E224" s="9"/>
      <c r="F224" s="9"/>
      <c r="G224" s="3237"/>
    </row>
    <row r="225" spans="1:7">
      <c r="A225" s="1229"/>
      <c r="B225" s="1096"/>
      <c r="C225" s="1096"/>
      <c r="D225" s="9"/>
      <c r="E225" s="9"/>
      <c r="F225" s="9"/>
      <c r="G225" s="3237"/>
    </row>
    <row r="226" spans="1:7">
      <c r="A226" s="1229"/>
      <c r="B226" s="1096"/>
      <c r="C226" s="1096"/>
      <c r="D226" s="9"/>
      <c r="E226" s="9"/>
      <c r="F226" s="9"/>
      <c r="G226" s="3237"/>
    </row>
    <row r="227" spans="1:7">
      <c r="A227" s="1229"/>
      <c r="B227" s="1096"/>
      <c r="C227" s="1096"/>
      <c r="D227" s="9"/>
      <c r="E227" s="9"/>
      <c r="F227" s="9"/>
      <c r="G227" s="3237"/>
    </row>
    <row r="228" spans="1:7">
      <c r="A228" s="1229"/>
      <c r="B228" s="1096"/>
      <c r="C228" s="1096"/>
      <c r="D228" s="9"/>
      <c r="E228" s="9"/>
      <c r="F228" s="9"/>
      <c r="G228" s="3237"/>
    </row>
    <row r="229" spans="1:7">
      <c r="A229" s="1229"/>
      <c r="B229" s="1096"/>
      <c r="C229" s="1096"/>
      <c r="D229" s="9"/>
      <c r="E229" s="9"/>
      <c r="F229" s="9"/>
      <c r="G229" s="3237"/>
    </row>
    <row r="230" spans="1:7">
      <c r="A230" s="1134"/>
      <c r="B230" s="1096"/>
      <c r="C230" s="1096"/>
      <c r="D230" s="9"/>
      <c r="E230" s="9"/>
      <c r="F230" s="9"/>
      <c r="G230" s="3237"/>
    </row>
    <row r="231" spans="1:7">
      <c r="A231" s="1134"/>
      <c r="B231" s="1096"/>
      <c r="C231" s="1096"/>
      <c r="D231" s="9"/>
      <c r="E231" s="9"/>
      <c r="F231" s="9"/>
      <c r="G231" s="3237"/>
    </row>
    <row r="232" spans="1:7">
      <c r="A232" s="1134"/>
      <c r="B232" s="1096"/>
      <c r="C232" s="1096"/>
      <c r="D232" s="9"/>
      <c r="E232" s="9"/>
      <c r="F232" s="9"/>
      <c r="G232" s="3237"/>
    </row>
    <row r="233" spans="1:7">
      <c r="A233" s="1134"/>
      <c r="B233" s="1096"/>
      <c r="C233" s="1096"/>
      <c r="D233" s="9"/>
      <c r="E233" s="9"/>
      <c r="F233" s="9"/>
      <c r="G233" s="3237"/>
    </row>
    <row r="234" spans="1:7">
      <c r="A234" s="1134"/>
      <c r="B234" s="1096"/>
      <c r="C234" s="1096"/>
      <c r="D234" s="9"/>
      <c r="E234" s="9"/>
      <c r="F234" s="9"/>
      <c r="G234" s="3237"/>
    </row>
    <row r="235" spans="1:7">
      <c r="A235" s="1134"/>
      <c r="B235" s="1096"/>
      <c r="C235" s="1096"/>
      <c r="D235" s="9"/>
      <c r="E235" s="9"/>
      <c r="F235" s="9"/>
      <c r="G235" s="3237"/>
    </row>
    <row r="236" spans="1:7">
      <c r="A236" s="1134"/>
      <c r="B236" s="1096"/>
      <c r="C236" s="1096"/>
      <c r="D236" s="9"/>
      <c r="E236" s="9"/>
      <c r="F236" s="9"/>
      <c r="G236" s="3237"/>
    </row>
    <row r="237" spans="1:7">
      <c r="A237" s="1134"/>
      <c r="B237" s="1096"/>
      <c r="C237" s="1096"/>
      <c r="D237" s="9"/>
      <c r="E237" s="9"/>
      <c r="F237" s="9"/>
      <c r="G237" s="3237"/>
    </row>
    <row r="238" spans="1:7">
      <c r="A238" s="1134"/>
      <c r="B238" s="1096"/>
      <c r="C238" s="1096"/>
      <c r="D238" s="9"/>
      <c r="E238" s="9"/>
      <c r="F238" s="9"/>
      <c r="G238" s="3237"/>
    </row>
    <row r="239" spans="1:7" ht="15.75">
      <c r="A239" s="1134"/>
      <c r="B239" s="1096"/>
      <c r="C239" s="1096"/>
      <c r="D239" s="1118"/>
      <c r="E239" s="9"/>
      <c r="F239" s="9"/>
      <c r="G239" s="3237"/>
    </row>
    <row r="240" spans="1:7">
      <c r="A240" s="1134"/>
      <c r="B240" s="1096"/>
      <c r="C240" s="1096"/>
      <c r="D240" s="9"/>
      <c r="E240" s="9"/>
      <c r="F240" s="9"/>
      <c r="G240" s="3237"/>
    </row>
    <row r="241" spans="1:7">
      <c r="A241" s="1134"/>
      <c r="B241" s="1096"/>
      <c r="C241" s="1096"/>
      <c r="D241" s="9"/>
      <c r="E241" s="9"/>
      <c r="F241" s="9"/>
      <c r="G241" s="3237"/>
    </row>
    <row r="242" spans="1:7">
      <c r="A242" s="1134"/>
      <c r="B242" s="1096"/>
      <c r="C242" s="1096"/>
      <c r="D242" s="9"/>
      <c r="E242" s="9"/>
      <c r="F242" s="9"/>
      <c r="G242" s="3237"/>
    </row>
    <row r="243" spans="1:7">
      <c r="A243" s="1134"/>
      <c r="B243" s="1096"/>
      <c r="C243" s="1096"/>
      <c r="D243" s="9"/>
      <c r="E243" s="9"/>
      <c r="F243" s="9"/>
      <c r="G243" s="3237"/>
    </row>
    <row r="244" spans="1:7">
      <c r="A244" s="1134"/>
      <c r="B244" s="1096"/>
      <c r="C244" s="1096"/>
      <c r="D244" s="9"/>
      <c r="E244" s="9"/>
      <c r="F244" s="9"/>
      <c r="G244" s="3237"/>
    </row>
    <row r="245" spans="1:7">
      <c r="A245" s="1134"/>
      <c r="B245" s="1096"/>
      <c r="C245" s="1096"/>
      <c r="D245" s="9"/>
      <c r="E245" s="9"/>
      <c r="F245" s="9"/>
      <c r="G245" s="3237"/>
    </row>
    <row r="246" spans="1:7">
      <c r="A246" s="1134"/>
      <c r="B246" s="1096"/>
      <c r="C246" s="1096"/>
      <c r="D246" s="9"/>
      <c r="E246" s="9"/>
      <c r="F246" s="9"/>
      <c r="G246" s="3237"/>
    </row>
    <row r="247" spans="1:7">
      <c r="A247" s="1134"/>
      <c r="B247" s="1096"/>
      <c r="C247" s="1096"/>
      <c r="D247" s="9"/>
      <c r="E247" s="9"/>
      <c r="F247" s="9"/>
      <c r="G247" s="1096"/>
    </row>
    <row r="248" spans="1:7">
      <c r="A248" s="1134"/>
      <c r="B248" s="1096"/>
      <c r="C248" s="1096"/>
      <c r="D248" s="9"/>
      <c r="E248" s="9"/>
      <c r="F248" s="9"/>
      <c r="G248" s="1096"/>
    </row>
    <row r="249" spans="1:7">
      <c r="A249" s="1134"/>
      <c r="B249" s="1096"/>
      <c r="C249" s="1096"/>
      <c r="D249" s="9"/>
      <c r="E249" s="9"/>
      <c r="F249" s="9"/>
      <c r="G249" s="1096"/>
    </row>
    <row r="250" spans="1:7">
      <c r="A250" s="1134"/>
      <c r="B250" s="1096"/>
      <c r="C250" s="1096"/>
      <c r="D250" s="9"/>
      <c r="E250" s="9"/>
      <c r="F250" s="9"/>
      <c r="G250" s="1096"/>
    </row>
    <row r="251" spans="1:7">
      <c r="A251" s="1134"/>
      <c r="B251" s="1096"/>
      <c r="C251" s="1096"/>
      <c r="D251" s="9"/>
      <c r="E251" s="9"/>
      <c r="F251" s="9"/>
      <c r="G251" s="1096"/>
    </row>
    <row r="252" spans="1:7">
      <c r="A252" s="1134"/>
      <c r="B252" s="1096"/>
      <c r="C252" s="1096"/>
      <c r="D252" s="9"/>
      <c r="E252" s="9"/>
      <c r="F252" s="9"/>
      <c r="G252" s="1096"/>
    </row>
    <row r="253" spans="1:7">
      <c r="A253" s="1134"/>
      <c r="B253" s="1096"/>
      <c r="C253" s="1096"/>
      <c r="D253" s="9"/>
      <c r="E253" s="9"/>
      <c r="F253" s="9"/>
      <c r="G253" s="1096"/>
    </row>
    <row r="254" spans="1:7">
      <c r="A254" s="1134"/>
      <c r="B254" s="1096"/>
      <c r="C254" s="1096"/>
      <c r="D254" s="9"/>
      <c r="E254" s="9"/>
      <c r="F254" s="9"/>
      <c r="G254" s="1096"/>
    </row>
    <row r="255" spans="1:7">
      <c r="A255" s="1134"/>
      <c r="B255" s="1096"/>
      <c r="C255" s="1096"/>
      <c r="D255" s="9"/>
      <c r="E255" s="9"/>
      <c r="F255" s="9"/>
      <c r="G255" s="1096"/>
    </row>
    <row r="256" spans="1:7">
      <c r="A256" s="1134"/>
      <c r="B256" s="1096"/>
      <c r="C256" s="1096"/>
      <c r="D256" s="9"/>
      <c r="E256" s="9"/>
      <c r="F256" s="9"/>
      <c r="G256" s="1096"/>
    </row>
    <row r="257" spans="1:7">
      <c r="A257" s="1134"/>
      <c r="B257" s="1096"/>
      <c r="C257" s="1096"/>
      <c r="D257" s="9"/>
      <c r="E257" s="9"/>
      <c r="F257" s="9"/>
      <c r="G257" s="1096"/>
    </row>
    <row r="258" spans="1:7">
      <c r="A258" s="1134"/>
      <c r="B258" s="1096"/>
      <c r="C258" s="1096"/>
      <c r="D258" s="9"/>
      <c r="E258" s="9"/>
      <c r="F258" s="9"/>
      <c r="G258" s="1096"/>
    </row>
    <row r="259" spans="1:7">
      <c r="A259" s="1134"/>
      <c r="B259" s="1096"/>
      <c r="C259" s="1096"/>
      <c r="D259" s="9"/>
      <c r="E259" s="9"/>
      <c r="F259" s="9"/>
      <c r="G259" s="1096"/>
    </row>
    <row r="260" spans="1:7">
      <c r="A260" s="1134"/>
      <c r="B260" s="1096"/>
      <c r="C260" s="1096"/>
      <c r="D260" s="9"/>
      <c r="E260" s="9"/>
      <c r="F260" s="9"/>
      <c r="G260" s="1096"/>
    </row>
    <row r="261" spans="1:7">
      <c r="A261" s="1134"/>
      <c r="B261" s="1096"/>
      <c r="C261" s="1096"/>
      <c r="D261" s="9"/>
      <c r="E261" s="9"/>
      <c r="F261" s="9"/>
      <c r="G261" s="1096"/>
    </row>
    <row r="262" spans="1:7">
      <c r="A262" s="1134"/>
      <c r="B262" s="1096"/>
      <c r="C262" s="1096"/>
      <c r="D262" s="9"/>
      <c r="E262" s="9"/>
      <c r="F262" s="9"/>
      <c r="G262" s="3244"/>
    </row>
    <row r="263" spans="1:7" ht="15.75" thickBot="1">
      <c r="A263" s="1230"/>
      <c r="B263" s="1117"/>
      <c r="C263" s="1117"/>
      <c r="D263" s="860"/>
      <c r="E263" s="860"/>
      <c r="F263" s="860"/>
      <c r="G263" s="3245"/>
    </row>
    <row r="264" spans="1:7" ht="15.75">
      <c r="A264" s="1118" t="s">
        <v>3822</v>
      </c>
      <c r="B264" s="9"/>
      <c r="C264" s="9"/>
      <c r="D264" s="9"/>
      <c r="E264" s="9"/>
      <c r="F264" s="9"/>
      <c r="G264" s="9"/>
    </row>
    <row r="265" spans="1:7">
      <c r="A265" s="12" t="s">
        <v>5956</v>
      </c>
      <c r="B265" s="12"/>
      <c r="C265" s="12"/>
      <c r="D265" s="12"/>
      <c r="E265" s="12"/>
      <c r="F265" s="12"/>
      <c r="G265" s="12"/>
    </row>
  </sheetData>
  <printOptions horizontalCentered="1" verticalCentered="1"/>
  <pageMargins left="0.5" right="0.5" top="0" bottom="0" header="0.25" footer="0.25"/>
  <pageSetup scale="75" fitToHeight="2" orientation="portrait" horizontalDpi="300" verticalDpi="300" r:id="rId1"/>
  <headerFooter alignWithMargins="0"/>
  <rowBreaks count="3" manualBreakCount="3">
    <brk id="68" max="6" man="1"/>
    <brk id="135" max="6" man="1"/>
    <brk id="20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66</xdr:row>
                    <xdr:rowOff>0</xdr:rowOff>
                  </from>
                  <to>
                    <xdr:col>4</xdr:col>
                    <xdr:colOff>1562100</xdr:colOff>
                    <xdr:row>66</xdr:row>
                    <xdr:rowOff>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colorId="22" zoomScale="80" zoomScaleNormal="70" zoomScaleSheetLayoutView="80" workbookViewId="0">
      <selection activeCell="A36" sqref="A36:XFD36"/>
    </sheetView>
  </sheetViews>
  <sheetFormatPr defaultColWidth="9.6640625" defaultRowHeight="15"/>
  <cols>
    <col min="1" max="1" width="64.21875" style="9" bestFit="1" customWidth="1"/>
    <col min="2" max="2" width="41.21875" style="9" bestFit="1" customWidth="1"/>
    <col min="3" max="3" width="15.6640625" style="9" customWidth="1"/>
    <col min="4" max="4" width="9.6640625" style="9"/>
    <col min="5" max="5" width="16.33203125" style="9" customWidth="1"/>
    <col min="6" max="16384" width="9.6640625" style="9"/>
  </cols>
  <sheetData>
    <row r="1" spans="1:8" ht="15.75">
      <c r="A1" s="71" t="s">
        <v>2279</v>
      </c>
      <c r="B1" s="71"/>
      <c r="C1" s="71"/>
      <c r="D1" s="114"/>
      <c r="E1" s="114"/>
      <c r="F1" s="69"/>
    </row>
    <row r="2" spans="1:8" ht="15.75">
      <c r="A2" s="71"/>
      <c r="B2" s="71"/>
      <c r="C2" s="71"/>
      <c r="D2" s="114"/>
      <c r="E2" s="114"/>
    </row>
    <row r="3" spans="1:8" ht="15" customHeight="1">
      <c r="A3" s="71" t="s">
        <v>1649</v>
      </c>
      <c r="B3" s="69"/>
      <c r="C3" s="71"/>
      <c r="D3" s="114"/>
      <c r="E3" s="114"/>
    </row>
    <row r="4" spans="1:8" ht="15" customHeight="1">
      <c r="A4" s="71" t="s">
        <v>2280</v>
      </c>
      <c r="B4" s="69"/>
      <c r="C4" s="71"/>
      <c r="D4" s="114"/>
      <c r="E4" s="114"/>
    </row>
    <row r="5" spans="1:8" ht="15.75">
      <c r="A5" s="71" t="s">
        <v>2281</v>
      </c>
      <c r="B5" s="69"/>
      <c r="C5" s="71"/>
      <c r="D5" s="114"/>
      <c r="E5" s="114"/>
    </row>
    <row r="6" spans="1:8" ht="15.75">
      <c r="A6" s="114"/>
      <c r="B6" s="17"/>
      <c r="C6" s="114"/>
      <c r="D6" s="114"/>
      <c r="E6" s="114"/>
    </row>
    <row r="7" spans="1:8" ht="20.25">
      <c r="A7" s="681" t="str">
        <f>'Data Sheet'!$C$25</f>
        <v xml:space="preserve">New York State Electric &amp; Gas Corporation </v>
      </c>
      <c r="B7" s="69"/>
      <c r="C7" s="71"/>
      <c r="D7" s="114"/>
      <c r="E7" s="114"/>
    </row>
    <row r="8" spans="1:8" ht="18">
      <c r="A8" s="406" t="str">
        <f>'Data Sheet'!$C$38</f>
        <v>12/31/2017</v>
      </c>
      <c r="B8" s="69"/>
      <c r="C8" s="69"/>
    </row>
    <row r="9" spans="1:8">
      <c r="A9" s="17"/>
      <c r="B9" s="18"/>
      <c r="C9" s="18"/>
      <c r="D9" s="19"/>
      <c r="E9" s="18"/>
      <c r="F9" s="69"/>
      <c r="G9" s="69"/>
      <c r="H9" s="18"/>
    </row>
    <row r="10" spans="1:8" ht="15.75">
      <c r="A10" s="71" t="s">
        <v>2282</v>
      </c>
      <c r="B10" s="18"/>
      <c r="C10" s="18"/>
      <c r="D10" s="19"/>
      <c r="E10" s="18"/>
      <c r="F10" s="69"/>
      <c r="G10" s="69"/>
      <c r="H10" s="18"/>
    </row>
    <row r="11" spans="1:8" ht="15.75">
      <c r="A11" s="71" t="s">
        <v>2283</v>
      </c>
      <c r="B11" s="18"/>
      <c r="C11" s="18"/>
      <c r="D11" s="19"/>
      <c r="E11" s="18"/>
      <c r="F11" s="69"/>
      <c r="G11" s="69"/>
      <c r="H11" s="18"/>
    </row>
    <row r="12" spans="1:8" ht="15.75">
      <c r="A12" s="71"/>
      <c r="B12" s="18"/>
      <c r="C12" s="18"/>
      <c r="D12" s="19"/>
      <c r="E12" s="18"/>
      <c r="F12" s="69"/>
      <c r="G12" s="69"/>
      <c r="H12" s="18"/>
    </row>
    <row r="14" spans="1:8" ht="15.75">
      <c r="A14" s="114"/>
      <c r="B14" s="2556" t="s">
        <v>2284</v>
      </c>
    </row>
    <row r="15" spans="1:8" ht="15.75">
      <c r="A15" s="17"/>
      <c r="B15" s="2556" t="s">
        <v>2285</v>
      </c>
      <c r="C15" s="114"/>
    </row>
    <row r="16" spans="1:8" ht="15.75">
      <c r="A16" s="646" t="s">
        <v>2519</v>
      </c>
      <c r="B16" s="114"/>
      <c r="C16" s="1237" t="str">
        <f>'Data Sheet'!C38</f>
        <v>12/31/2017</v>
      </c>
    </row>
    <row r="17" spans="1:3">
      <c r="A17" s="17" t="s">
        <v>2286</v>
      </c>
      <c r="B17" s="17" t="s">
        <v>2287</v>
      </c>
      <c r="C17" s="408">
        <f>'200201'!E21+'110113'!H14</f>
        <v>4268870487</v>
      </c>
    </row>
    <row r="18" spans="1:3">
      <c r="A18" s="17" t="s">
        <v>2288</v>
      </c>
      <c r="B18" s="17" t="s">
        <v>2289</v>
      </c>
      <c r="C18" s="307">
        <f>'200201'!E22+'110113'!H15</f>
        <v>2039451857</v>
      </c>
    </row>
    <row r="19" spans="1:3">
      <c r="A19" s="17" t="s">
        <v>2290</v>
      </c>
      <c r="B19" s="17" t="s">
        <v>2291</v>
      </c>
      <c r="C19" s="307">
        <f>C17-C18</f>
        <v>2229418630</v>
      </c>
    </row>
    <row r="20" spans="1:3">
      <c r="A20" s="17"/>
      <c r="B20" s="17"/>
      <c r="C20" s="307"/>
    </row>
    <row r="21" spans="1:3">
      <c r="A21" s="17" t="s">
        <v>2292</v>
      </c>
      <c r="B21" s="17" t="s">
        <v>2293</v>
      </c>
      <c r="C21" s="307">
        <f>'200201'!F21+'110113'!H19</f>
        <v>1030956504</v>
      </c>
    </row>
    <row r="22" spans="1:3">
      <c r="A22" s="17" t="s">
        <v>2288</v>
      </c>
      <c r="B22" s="17" t="s">
        <v>2294</v>
      </c>
      <c r="C22" s="307">
        <f>'200201'!F22</f>
        <v>358306751</v>
      </c>
    </row>
    <row r="23" spans="1:3">
      <c r="A23" s="17" t="s">
        <v>2295</v>
      </c>
      <c r="B23" s="17" t="s">
        <v>2291</v>
      </c>
      <c r="C23" s="307">
        <f>C21-C22</f>
        <v>672649753</v>
      </c>
    </row>
    <row r="24" spans="1:3">
      <c r="A24" s="17"/>
      <c r="B24" s="17"/>
      <c r="C24" s="307"/>
    </row>
    <row r="25" spans="1:3">
      <c r="A25" s="17" t="s">
        <v>2296</v>
      </c>
      <c r="B25" s="17" t="s">
        <v>2291</v>
      </c>
      <c r="C25" s="307">
        <f>C29-C17-C21</f>
        <v>517890087</v>
      </c>
    </row>
    <row r="26" spans="1:3">
      <c r="A26" s="17" t="s">
        <v>2288</v>
      </c>
      <c r="B26" s="17" t="s">
        <v>2291</v>
      </c>
      <c r="C26" s="307">
        <f>C30-C18-C22</f>
        <v>213280345</v>
      </c>
    </row>
    <row r="27" spans="1:3">
      <c r="A27" s="17" t="s">
        <v>2297</v>
      </c>
      <c r="B27" s="17" t="s">
        <v>2291</v>
      </c>
      <c r="C27" s="307">
        <f>C25-C26</f>
        <v>304609742</v>
      </c>
    </row>
    <row r="28" spans="1:3">
      <c r="A28" s="17"/>
      <c r="B28" s="17"/>
      <c r="C28" s="307"/>
    </row>
    <row r="29" spans="1:3">
      <c r="A29" s="17" t="s">
        <v>2298</v>
      </c>
      <c r="B29" s="17" t="s">
        <v>2299</v>
      </c>
      <c r="C29" s="307">
        <f>SUM('110113'!H11,'110113'!H14,'110113'!H18,'110113'!H19)</f>
        <v>5817717078</v>
      </c>
    </row>
    <row r="30" spans="1:3">
      <c r="A30" s="17" t="s">
        <v>2288</v>
      </c>
      <c r="B30" s="17" t="s">
        <v>2300</v>
      </c>
      <c r="C30" s="307">
        <f>SUM('110113'!H12,'110113'!H15)</f>
        <v>2611038953</v>
      </c>
    </row>
    <row r="31" spans="1:3" ht="15.75">
      <c r="A31" s="114" t="s">
        <v>2301</v>
      </c>
      <c r="B31" s="17" t="s">
        <v>2291</v>
      </c>
      <c r="C31" s="307">
        <f>C29-C30</f>
        <v>3206678125</v>
      </c>
    </row>
    <row r="32" spans="1:3">
      <c r="A32" s="17"/>
      <c r="B32" s="17"/>
      <c r="C32" s="307"/>
    </row>
    <row r="33" spans="1:3" ht="15.75">
      <c r="A33" s="646" t="s">
        <v>1864</v>
      </c>
      <c r="B33" s="114"/>
      <c r="C33" s="307"/>
    </row>
    <row r="34" spans="1:3">
      <c r="A34" s="17" t="s">
        <v>2302</v>
      </c>
      <c r="B34" s="17" t="s">
        <v>2303</v>
      </c>
      <c r="C34" s="307">
        <f>'110113'!H21</f>
        <v>7900678</v>
      </c>
    </row>
    <row r="35" spans="1:3">
      <c r="A35" s="17" t="s">
        <v>3494</v>
      </c>
      <c r="B35" s="17" t="s">
        <v>3495</v>
      </c>
      <c r="C35" s="307">
        <f>-'110113'!H22</f>
        <v>-2250074</v>
      </c>
    </row>
    <row r="36" spans="1:3">
      <c r="A36" s="17" t="s">
        <v>3496</v>
      </c>
      <c r="B36" s="17" t="s">
        <v>3497</v>
      </c>
      <c r="C36" s="307">
        <f>'110113'!H23</f>
        <v>0</v>
      </c>
    </row>
    <row r="37" spans="1:3">
      <c r="A37" s="17" t="s">
        <v>1301</v>
      </c>
      <c r="B37" s="17" t="s">
        <v>3498</v>
      </c>
      <c r="C37" s="307">
        <f>'110113'!H24</f>
        <v>0</v>
      </c>
    </row>
    <row r="38" spans="1:3">
      <c r="A38" s="17" t="s">
        <v>3499</v>
      </c>
      <c r="B38" s="17" t="s">
        <v>3500</v>
      </c>
      <c r="C38" s="307">
        <f>'110113'!H27</f>
        <v>0</v>
      </c>
    </row>
    <row r="39" spans="1:3">
      <c r="A39" s="17" t="s">
        <v>3501</v>
      </c>
      <c r="B39" s="17" t="s">
        <v>2291</v>
      </c>
      <c r="C39" s="307">
        <f>C42-SUM(C34:C38)</f>
        <v>10520626</v>
      </c>
    </row>
    <row r="40" spans="1:3">
      <c r="A40" s="2557" t="s">
        <v>3871</v>
      </c>
      <c r="B40" s="1500" t="s">
        <v>3503</v>
      </c>
      <c r="C40" s="2558">
        <f>'110113'!H29</f>
        <v>0</v>
      </c>
    </row>
    <row r="41" spans="1:3">
      <c r="A41" s="2557" t="s">
        <v>3872</v>
      </c>
      <c r="B41" s="1500" t="s">
        <v>4429</v>
      </c>
      <c r="C41" s="2558">
        <f>'110113'!H30</f>
        <v>110208</v>
      </c>
    </row>
    <row r="42" spans="1:3" ht="15.75">
      <c r="A42" s="114" t="s">
        <v>3502</v>
      </c>
      <c r="B42" s="1500" t="s">
        <v>4442</v>
      </c>
      <c r="C42" s="307">
        <f>'110113'!H31</f>
        <v>16171230</v>
      </c>
    </row>
    <row r="43" spans="1:3">
      <c r="B43" s="1418"/>
    </row>
    <row r="44" spans="1:3" ht="15.75">
      <c r="A44" s="646" t="s">
        <v>1883</v>
      </c>
      <c r="B44" s="1500"/>
    </row>
    <row r="45" spans="1:3">
      <c r="A45" s="17" t="s">
        <v>3504</v>
      </c>
      <c r="B45" s="1500" t="s">
        <v>4443</v>
      </c>
      <c r="C45" s="307">
        <f>'110113'!H33</f>
        <v>3330604</v>
      </c>
    </row>
    <row r="46" spans="1:3">
      <c r="A46" s="17" t="s">
        <v>3505</v>
      </c>
      <c r="B46" s="1500" t="s">
        <v>4444</v>
      </c>
      <c r="C46" s="307">
        <f>'110113'!H34</f>
        <v>0</v>
      </c>
    </row>
    <row r="47" spans="1:3">
      <c r="A47" s="17" t="s">
        <v>3506</v>
      </c>
      <c r="B47" s="1500" t="s">
        <v>4445</v>
      </c>
      <c r="C47" s="307">
        <f>'110113'!H35</f>
        <v>802437</v>
      </c>
    </row>
    <row r="48" spans="1:3">
      <c r="A48" s="17" t="s">
        <v>3507</v>
      </c>
      <c r="B48" s="1500" t="s">
        <v>4446</v>
      </c>
      <c r="C48" s="307">
        <f>'110113'!H36</f>
        <v>64693</v>
      </c>
    </row>
    <row r="49" spans="1:3">
      <c r="A49" s="17" t="s">
        <v>3508</v>
      </c>
      <c r="B49" s="1500" t="s">
        <v>4447</v>
      </c>
      <c r="C49" s="307">
        <f>'110113'!H37</f>
        <v>0</v>
      </c>
    </row>
    <row r="50" spans="1:3">
      <c r="A50" s="17" t="s">
        <v>3509</v>
      </c>
      <c r="B50" s="1500" t="s">
        <v>4448</v>
      </c>
      <c r="C50" s="307">
        <f>SUM('110113'!H38,'110113'!H39)</f>
        <v>234156133</v>
      </c>
    </row>
    <row r="51" spans="1:3">
      <c r="A51" s="17" t="s">
        <v>2610</v>
      </c>
      <c r="B51" s="1500" t="s">
        <v>4449</v>
      </c>
      <c r="C51" s="307">
        <f>-'110113'!H40</f>
        <v>-23007796</v>
      </c>
    </row>
    <row r="52" spans="1:3">
      <c r="A52" s="17" t="s">
        <v>2611</v>
      </c>
      <c r="B52" s="1500" t="s">
        <v>4450</v>
      </c>
      <c r="C52" s="307">
        <f>'110113'!H41</f>
        <v>0</v>
      </c>
    </row>
    <row r="53" spans="1:3">
      <c r="A53" s="17" t="s">
        <v>3754</v>
      </c>
      <c r="B53" s="1500" t="s">
        <v>4451</v>
      </c>
      <c r="C53" s="307">
        <f>'110113'!H42</f>
        <v>4407822</v>
      </c>
    </row>
    <row r="54" spans="1:3">
      <c r="A54" s="17" t="s">
        <v>3755</v>
      </c>
      <c r="B54" s="1500" t="s">
        <v>4452</v>
      </c>
      <c r="C54" s="307">
        <f>SUM('110113'!H43:H50)-'110113'!H51+'110113'!H52</f>
        <v>15812869</v>
      </c>
    </row>
    <row r="55" spans="1:3">
      <c r="A55" s="17" t="s">
        <v>3756</v>
      </c>
      <c r="B55" s="1500" t="s">
        <v>4453</v>
      </c>
      <c r="C55" s="307">
        <f>'110113'!H53</f>
        <v>14752696</v>
      </c>
    </row>
    <row r="56" spans="1:3">
      <c r="A56" s="17" t="s">
        <v>3757</v>
      </c>
      <c r="B56" s="1500" t="s">
        <v>4454</v>
      </c>
      <c r="C56" s="307">
        <f>'110113'!H54</f>
        <v>0</v>
      </c>
    </row>
    <row r="57" spans="1:3">
      <c r="A57" s="17" t="s">
        <v>3758</v>
      </c>
      <c r="B57" s="1500" t="s">
        <v>4455</v>
      </c>
      <c r="C57" s="307">
        <f>SUM('110113'!H55,'110113'!H56)</f>
        <v>41037673</v>
      </c>
    </row>
    <row r="58" spans="1:3">
      <c r="A58" s="17" t="s">
        <v>3759</v>
      </c>
      <c r="B58" s="1500" t="s">
        <v>4456</v>
      </c>
      <c r="C58" s="307">
        <f>'110113'!H57</f>
        <v>20</v>
      </c>
    </row>
    <row r="59" spans="1:3">
      <c r="A59" s="17" t="s">
        <v>3760</v>
      </c>
      <c r="B59" s="1500" t="s">
        <v>4457</v>
      </c>
      <c r="C59" s="307">
        <f>'110113'!H58</f>
        <v>0</v>
      </c>
    </row>
    <row r="60" spans="1:3">
      <c r="A60" s="17" t="s">
        <v>3761</v>
      </c>
      <c r="B60" s="1500" t="s">
        <v>4458</v>
      </c>
      <c r="C60" s="307">
        <f>'110113'!H59</f>
        <v>99614748</v>
      </c>
    </row>
    <row r="61" spans="1:3">
      <c r="A61" s="17" t="s">
        <v>3762</v>
      </c>
      <c r="B61" s="1500" t="s">
        <v>4459</v>
      </c>
      <c r="C61" s="307">
        <f>'110113'!H60</f>
        <v>13334049</v>
      </c>
    </row>
    <row r="62" spans="1:3">
      <c r="A62" s="2557" t="s">
        <v>4686</v>
      </c>
      <c r="B62" s="1500" t="s">
        <v>4687</v>
      </c>
      <c r="C62" s="307">
        <f>'110113'!H61-'110113'!H62</f>
        <v>0</v>
      </c>
    </row>
    <row r="63" spans="1:3">
      <c r="A63" s="2557" t="s">
        <v>4688</v>
      </c>
      <c r="B63" s="1500" t="s">
        <v>4690</v>
      </c>
      <c r="C63" s="307">
        <f>'110113'!H63-'110113'!H64</f>
        <v>0</v>
      </c>
    </row>
    <row r="64" spans="1:3" ht="15.75">
      <c r="A64" s="114" t="s">
        <v>3763</v>
      </c>
      <c r="B64" s="17" t="s">
        <v>2291</v>
      </c>
      <c r="C64" s="307">
        <f>SUM(C45:C63)</f>
        <v>404305948</v>
      </c>
    </row>
    <row r="67" spans="1:3" ht="15.75">
      <c r="A67" s="646" t="s">
        <v>997</v>
      </c>
      <c r="B67" s="114"/>
    </row>
    <row r="68" spans="1:3">
      <c r="A68" s="17" t="s">
        <v>3764</v>
      </c>
      <c r="B68" s="1500" t="s">
        <v>4464</v>
      </c>
      <c r="C68" s="307">
        <f>'110113'!H79</f>
        <v>9814193</v>
      </c>
    </row>
    <row r="69" spans="1:3">
      <c r="A69" s="17" t="s">
        <v>1306</v>
      </c>
      <c r="B69" s="1500" t="s">
        <v>4465</v>
      </c>
      <c r="C69" s="307">
        <f>SUM('110113'!H80:H81)</f>
        <v>0</v>
      </c>
    </row>
    <row r="70" spans="1:3">
      <c r="A70" s="17" t="s">
        <v>3765</v>
      </c>
      <c r="B70" s="1500" t="s">
        <v>4466</v>
      </c>
      <c r="C70" s="307">
        <f>SUM('110113'!H83:H84)</f>
        <v>1524175</v>
      </c>
    </row>
    <row r="71" spans="1:3">
      <c r="A71" s="17" t="s">
        <v>2769</v>
      </c>
      <c r="B71" s="1500" t="s">
        <v>4467</v>
      </c>
      <c r="C71" s="307">
        <f>'110113'!H85</f>
        <v>0</v>
      </c>
    </row>
    <row r="72" spans="1:3">
      <c r="A72" s="17" t="s">
        <v>3766</v>
      </c>
      <c r="B72" s="1500" t="s">
        <v>4468</v>
      </c>
      <c r="C72" s="307">
        <f>'110113'!H86</f>
        <v>0</v>
      </c>
    </row>
    <row r="73" spans="1:3">
      <c r="A73" s="17" t="s">
        <v>1310</v>
      </c>
      <c r="B73" s="1500" t="s">
        <v>4469</v>
      </c>
      <c r="C73" s="307">
        <f>SUM('110113'!H82,'110113'!H87,'110113'!H90,'110113'!H92)</f>
        <v>1037049956</v>
      </c>
    </row>
    <row r="74" spans="1:3">
      <c r="A74" s="17" t="s">
        <v>3767</v>
      </c>
      <c r="B74" s="1500" t="s">
        <v>4470</v>
      </c>
      <c r="C74" s="307">
        <f>'110113'!H88</f>
        <v>0</v>
      </c>
    </row>
    <row r="75" spans="1:3">
      <c r="A75" s="17" t="s">
        <v>3768</v>
      </c>
      <c r="B75" s="1500" t="s">
        <v>4471</v>
      </c>
      <c r="C75" s="307">
        <f>'110113'!H89</f>
        <v>0</v>
      </c>
    </row>
    <row r="76" spans="1:3">
      <c r="A76" s="17" t="s">
        <v>3769</v>
      </c>
      <c r="B76" s="1500" t="s">
        <v>4472</v>
      </c>
      <c r="C76" s="307">
        <f>'110113'!H91</f>
        <v>222167231</v>
      </c>
    </row>
    <row r="77" spans="1:3" ht="15.75">
      <c r="A77" s="114" t="s">
        <v>3770</v>
      </c>
      <c r="B77" s="17" t="s">
        <v>2291</v>
      </c>
      <c r="C77" s="307">
        <f>SUM(C68:C76)</f>
        <v>1270555555</v>
      </c>
    </row>
    <row r="79" spans="1:3" ht="15.75">
      <c r="A79" s="114" t="s">
        <v>3771</v>
      </c>
      <c r="B79" s="17" t="s">
        <v>4689</v>
      </c>
      <c r="C79" s="682">
        <f>C31+C42+C64+C77</f>
        <v>4897710858</v>
      </c>
    </row>
    <row r="80" spans="1:3" ht="15.75">
      <c r="A80" s="17"/>
      <c r="B80" s="114"/>
      <c r="C80" s="114"/>
    </row>
    <row r="82" spans="1:3" ht="18">
      <c r="A82" s="406" t="s">
        <v>2282</v>
      </c>
      <c r="B82" s="406"/>
      <c r="C82" s="406"/>
    </row>
    <row r="83" spans="1:3" ht="18">
      <c r="A83" s="406" t="s">
        <v>3772</v>
      </c>
      <c r="B83" s="406"/>
      <c r="C83" s="406"/>
    </row>
    <row r="84" spans="1:3" ht="18">
      <c r="A84" s="406"/>
      <c r="B84" s="406"/>
      <c r="C84" s="406"/>
    </row>
    <row r="85" spans="1:3" ht="15.75">
      <c r="A85" s="71"/>
      <c r="B85" s="71"/>
      <c r="C85" s="71"/>
    </row>
    <row r="86" spans="1:3" ht="15.75">
      <c r="A86" s="114"/>
      <c r="B86" s="114"/>
      <c r="C86" s="114"/>
    </row>
    <row r="87" spans="1:3" ht="15.75">
      <c r="A87" s="114"/>
      <c r="B87" s="2556" t="s">
        <v>2284</v>
      </c>
    </row>
    <row r="88" spans="1:3" ht="15.75">
      <c r="A88" s="17"/>
      <c r="B88" s="2556" t="s">
        <v>2285</v>
      </c>
      <c r="C88" s="2556" t="str">
        <f>$C$16</f>
        <v>12/31/2017</v>
      </c>
    </row>
    <row r="89" spans="1:3" ht="15.75">
      <c r="A89" s="646" t="s">
        <v>1031</v>
      </c>
      <c r="B89" s="114"/>
      <c r="C89" s="307" t="s">
        <v>1788</v>
      </c>
    </row>
    <row r="90" spans="1:3">
      <c r="A90" s="17" t="s">
        <v>3773</v>
      </c>
      <c r="B90" s="17" t="s">
        <v>3774</v>
      </c>
      <c r="C90" s="307">
        <f>'110113'!H139</f>
        <v>430056628</v>
      </c>
    </row>
    <row r="91" spans="1:3">
      <c r="A91" s="17" t="s">
        <v>3775</v>
      </c>
      <c r="B91" s="17" t="s">
        <v>3776</v>
      </c>
      <c r="C91" s="307">
        <f>'110113'!H140</f>
        <v>0</v>
      </c>
    </row>
    <row r="92" spans="1:3">
      <c r="A92" s="17" t="s">
        <v>3777</v>
      </c>
      <c r="B92" s="17" t="s">
        <v>3778</v>
      </c>
      <c r="C92" s="307">
        <f>'110113'!H141</f>
        <v>0</v>
      </c>
    </row>
    <row r="93" spans="1:3">
      <c r="A93" s="17" t="s">
        <v>3779</v>
      </c>
      <c r="B93" s="17" t="s">
        <v>3780</v>
      </c>
      <c r="C93" s="307">
        <f>'110113'!H142</f>
        <v>0</v>
      </c>
    </row>
    <row r="94" spans="1:3">
      <c r="A94" s="17" t="s">
        <v>3781</v>
      </c>
      <c r="B94" s="17" t="s">
        <v>3782</v>
      </c>
      <c r="C94" s="307">
        <f>'110113'!H143</f>
        <v>148699535</v>
      </c>
    </row>
    <row r="95" spans="1:3">
      <c r="A95" s="17" t="s">
        <v>3783</v>
      </c>
      <c r="B95" s="17" t="s">
        <v>3784</v>
      </c>
      <c r="C95" s="307">
        <f>'110113'!H144</f>
        <v>126080424</v>
      </c>
    </row>
    <row r="96" spans="1:3">
      <c r="A96" s="17" t="s">
        <v>3785</v>
      </c>
      <c r="B96" s="17" t="s">
        <v>3786</v>
      </c>
      <c r="C96" s="307">
        <f>'110113'!H145</f>
        <v>0</v>
      </c>
    </row>
    <row r="97" spans="1:3">
      <c r="A97" s="17" t="s">
        <v>1662</v>
      </c>
      <c r="B97" s="17" t="s">
        <v>3124</v>
      </c>
      <c r="C97" s="307">
        <f>-'110113'!H146-'110113'!H147</f>
        <v>-4439125</v>
      </c>
    </row>
    <row r="98" spans="1:3">
      <c r="A98" s="17" t="s">
        <v>3125</v>
      </c>
      <c r="B98" s="17" t="s">
        <v>3126</v>
      </c>
      <c r="C98" s="307">
        <f>'110113'!H148</f>
        <v>497768050</v>
      </c>
    </row>
    <row r="99" spans="1:3">
      <c r="A99" s="17" t="s">
        <v>3127</v>
      </c>
      <c r="B99" s="17" t="s">
        <v>3128</v>
      </c>
      <c r="C99" s="307">
        <f>'110113'!H149</f>
        <v>0</v>
      </c>
    </row>
    <row r="100" spans="1:3">
      <c r="A100" s="17" t="s">
        <v>3129</v>
      </c>
      <c r="B100" s="17" t="s">
        <v>3130</v>
      </c>
      <c r="C100" s="307">
        <f>-'110113'!H150</f>
        <v>0</v>
      </c>
    </row>
    <row r="101" spans="1:3">
      <c r="A101" s="2557" t="s">
        <v>4430</v>
      </c>
      <c r="B101" s="1500" t="s">
        <v>4431</v>
      </c>
      <c r="C101" s="307">
        <f>'110113'!H151</f>
        <v>-905162</v>
      </c>
    </row>
    <row r="102" spans="1:3" ht="15.75">
      <c r="A102" s="114" t="s">
        <v>3131</v>
      </c>
      <c r="B102" s="17" t="s">
        <v>2291</v>
      </c>
      <c r="C102" s="307">
        <f>SUM(C90:C101)</f>
        <v>1197260350</v>
      </c>
    </row>
    <row r="104" spans="1:3" ht="15.75">
      <c r="A104" s="646" t="s">
        <v>2405</v>
      </c>
      <c r="B104" s="114"/>
    </row>
    <row r="105" spans="1:3">
      <c r="A105" s="17" t="s">
        <v>3132</v>
      </c>
      <c r="B105" s="1500" t="s">
        <v>4485</v>
      </c>
      <c r="C105" s="307">
        <f>'110113'!H154</f>
        <v>1050000000</v>
      </c>
    </row>
    <row r="106" spans="1:3">
      <c r="A106" s="17" t="s">
        <v>4703</v>
      </c>
      <c r="B106" s="1500" t="s">
        <v>4486</v>
      </c>
      <c r="C106" s="307">
        <f>-'110113'!H155</f>
        <v>0</v>
      </c>
    </row>
    <row r="107" spans="1:3">
      <c r="A107" s="17" t="s">
        <v>3133</v>
      </c>
      <c r="B107" s="1500" t="s">
        <v>4487</v>
      </c>
      <c r="C107" s="307">
        <f>'110113'!H156</f>
        <v>0</v>
      </c>
    </row>
    <row r="108" spans="1:3">
      <c r="A108" s="17" t="s">
        <v>3134</v>
      </c>
      <c r="B108" s="1500" t="s">
        <v>4488</v>
      </c>
      <c r="C108" s="307">
        <f>'110113'!H157</f>
        <v>0</v>
      </c>
    </row>
    <row r="109" spans="1:3">
      <c r="A109" s="17" t="s">
        <v>3135</v>
      </c>
      <c r="B109" s="1500" t="s">
        <v>4489</v>
      </c>
      <c r="C109" s="307">
        <f>'110113'!H158</f>
        <v>0</v>
      </c>
    </row>
    <row r="110" spans="1:3">
      <c r="A110" s="17" t="s">
        <v>3136</v>
      </c>
      <c r="B110" s="1500" t="s">
        <v>4490</v>
      </c>
      <c r="C110" s="307">
        <f>-'110113'!H159</f>
        <v>-957667</v>
      </c>
    </row>
    <row r="111" spans="1:3" ht="15.75">
      <c r="A111" s="114" t="s">
        <v>3137</v>
      </c>
      <c r="B111" s="17" t="s">
        <v>2291</v>
      </c>
      <c r="C111" s="307">
        <f>SUM(C105:C110)</f>
        <v>1049042333</v>
      </c>
    </row>
    <row r="112" spans="1:3">
      <c r="A112" s="17"/>
      <c r="B112" s="17"/>
      <c r="C112" s="307"/>
    </row>
    <row r="113" spans="1:3" ht="15.75">
      <c r="A113" s="646" t="s">
        <v>2419</v>
      </c>
      <c r="B113" s="114"/>
      <c r="C113" s="307"/>
    </row>
    <row r="114" spans="1:3">
      <c r="A114" s="17" t="s">
        <v>3138</v>
      </c>
      <c r="B114" s="1500" t="s">
        <v>4491</v>
      </c>
      <c r="C114" s="307">
        <f>'110113'!H173</f>
        <v>150050403</v>
      </c>
    </row>
    <row r="115" spans="1:3">
      <c r="A115" s="17" t="s">
        <v>3140</v>
      </c>
      <c r="B115" s="1500" t="s">
        <v>4492</v>
      </c>
      <c r="C115" s="307">
        <f>'110113'!H174</f>
        <v>287428641</v>
      </c>
    </row>
    <row r="116" spans="1:3">
      <c r="A116" s="17" t="s">
        <v>3142</v>
      </c>
      <c r="B116" s="1500" t="s">
        <v>4493</v>
      </c>
      <c r="C116" s="307">
        <f>'110113'!H175</f>
        <v>124643151</v>
      </c>
    </row>
    <row r="117" spans="1:3">
      <c r="A117" s="17" t="s">
        <v>3143</v>
      </c>
      <c r="B117" s="1500" t="s">
        <v>4494</v>
      </c>
      <c r="C117" s="307">
        <f>'110113'!H176</f>
        <v>78530892</v>
      </c>
    </row>
    <row r="118" spans="1:3">
      <c r="A118" s="17" t="s">
        <v>3144</v>
      </c>
      <c r="B118" s="1500" t="s">
        <v>4495</v>
      </c>
      <c r="C118" s="307">
        <f>'110113'!H177</f>
        <v>13542137</v>
      </c>
    </row>
    <row r="119" spans="1:3">
      <c r="A119" s="17" t="s">
        <v>450</v>
      </c>
      <c r="B119" s="1500" t="s">
        <v>4496</v>
      </c>
      <c r="C119" s="307">
        <f>'110113'!H178</f>
        <v>2210270</v>
      </c>
    </row>
    <row r="120" spans="1:3">
      <c r="A120" s="17" t="s">
        <v>3145</v>
      </c>
      <c r="B120" s="1500" t="s">
        <v>4497</v>
      </c>
      <c r="C120" s="307">
        <f>'110113'!H179</f>
        <v>6312604</v>
      </c>
    </row>
    <row r="121" spans="1:3">
      <c r="A121" s="17" t="s">
        <v>3146</v>
      </c>
      <c r="B121" s="1500" t="s">
        <v>4498</v>
      </c>
      <c r="C121" s="307">
        <f>'110113'!H180</f>
        <v>0</v>
      </c>
    </row>
    <row r="122" spans="1:3">
      <c r="A122" s="17" t="s">
        <v>3147</v>
      </c>
      <c r="B122" s="1500" t="s">
        <v>4499</v>
      </c>
      <c r="C122" s="307">
        <f>'110113'!H181</f>
        <v>0</v>
      </c>
    </row>
    <row r="123" spans="1:3">
      <c r="A123" s="17" t="s">
        <v>3148</v>
      </c>
      <c r="B123" s="1500" t="s">
        <v>4500</v>
      </c>
      <c r="C123" s="307">
        <f>'110113'!H182</f>
        <v>0</v>
      </c>
    </row>
    <row r="124" spans="1:3">
      <c r="A124" s="17" t="s">
        <v>3149</v>
      </c>
      <c r="B124" s="1500" t="s">
        <v>4501</v>
      </c>
      <c r="C124" s="307">
        <f>'110113'!H183</f>
        <v>-545405</v>
      </c>
    </row>
    <row r="125" spans="1:3">
      <c r="A125" s="17" t="s">
        <v>3150</v>
      </c>
      <c r="B125" s="1500" t="s">
        <v>4502</v>
      </c>
      <c r="C125" s="307">
        <f>SUM('110113'!H184:H185)</f>
        <v>47031986</v>
      </c>
    </row>
    <row r="126" spans="1:3" s="1418" customFormat="1">
      <c r="A126" s="2557" t="s">
        <v>4686</v>
      </c>
      <c r="B126" s="1500" t="s">
        <v>4691</v>
      </c>
      <c r="C126" s="2558">
        <f>'110113'!H186-'110113'!H187</f>
        <v>0</v>
      </c>
    </row>
    <row r="127" spans="1:3" s="1418" customFormat="1">
      <c r="A127" s="2557" t="s">
        <v>4688</v>
      </c>
      <c r="B127" s="1500" t="s">
        <v>4692</v>
      </c>
      <c r="C127" s="2558">
        <f>'110113'!H188-'110113'!H189</f>
        <v>39589</v>
      </c>
    </row>
    <row r="128" spans="1:3" ht="15.75">
      <c r="A128" s="646" t="s">
        <v>3151</v>
      </c>
      <c r="B128" s="17" t="s">
        <v>2291</v>
      </c>
      <c r="C128" s="307">
        <f>SUM(C114:C127)</f>
        <v>709244268</v>
      </c>
    </row>
    <row r="129" spans="1:3">
      <c r="A129" s="17"/>
      <c r="B129" s="17"/>
      <c r="C129" s="307"/>
    </row>
    <row r="130" spans="1:3" ht="15.75">
      <c r="A130" s="646" t="s">
        <v>2436</v>
      </c>
      <c r="B130" s="114"/>
      <c r="C130" s="307"/>
    </row>
    <row r="131" spans="1:3">
      <c r="A131" s="17" t="s">
        <v>3152</v>
      </c>
      <c r="B131" s="1500" t="s">
        <v>4503</v>
      </c>
      <c r="C131" s="307">
        <f>'110113'!H202</f>
        <v>6423134</v>
      </c>
    </row>
    <row r="132" spans="1:3">
      <c r="A132" s="17" t="s">
        <v>1674</v>
      </c>
      <c r="B132" s="1500" t="s">
        <v>4504</v>
      </c>
      <c r="C132" s="307">
        <f>SUM('110113'!H205:H207)</f>
        <v>813973142</v>
      </c>
    </row>
    <row r="133" spans="1:3">
      <c r="A133" s="17" t="s">
        <v>1672</v>
      </c>
      <c r="B133" s="1500" t="s">
        <v>4505</v>
      </c>
      <c r="C133" s="307">
        <f>'110113'!H203</f>
        <v>14148313</v>
      </c>
    </row>
    <row r="134" spans="1:3">
      <c r="A134" s="17" t="s">
        <v>4702</v>
      </c>
      <c r="B134" s="1500" t="s">
        <v>4506</v>
      </c>
      <c r="C134" s="307">
        <f>'110113'!H204</f>
        <v>0</v>
      </c>
    </row>
    <row r="135" spans="1:3">
      <c r="A135" s="17" t="s">
        <v>3769</v>
      </c>
      <c r="B135" s="1500" t="s">
        <v>4507</v>
      </c>
      <c r="C135" s="307">
        <f>'110113'!H208</f>
        <v>692586166</v>
      </c>
    </row>
    <row r="136" spans="1:3" ht="15.75">
      <c r="A136" s="114" t="s">
        <v>1912</v>
      </c>
      <c r="B136" s="17" t="s">
        <v>2291</v>
      </c>
      <c r="C136" s="307">
        <f>SUM(C131:C135)</f>
        <v>1527130755</v>
      </c>
    </row>
    <row r="137" spans="1:3">
      <c r="A137" s="17"/>
      <c r="B137" s="17"/>
      <c r="C137" s="307"/>
    </row>
    <row r="138" spans="1:3" ht="15.75">
      <c r="A138" s="646" t="s">
        <v>1913</v>
      </c>
      <c r="B138" s="114"/>
      <c r="C138" s="307"/>
    </row>
    <row r="139" spans="1:3">
      <c r="A139" s="17" t="s">
        <v>1914</v>
      </c>
      <c r="B139" s="1500" t="s">
        <v>4460</v>
      </c>
      <c r="C139" s="307">
        <f>'110113'!H163</f>
        <v>0</v>
      </c>
    </row>
    <row r="140" spans="1:3">
      <c r="A140" s="17" t="s">
        <v>1915</v>
      </c>
      <c r="B140" s="1500" t="s">
        <v>4461</v>
      </c>
      <c r="C140" s="307">
        <f>'110113'!H164</f>
        <v>13069255</v>
      </c>
    </row>
    <row r="141" spans="1:3">
      <c r="A141" s="17" t="s">
        <v>1916</v>
      </c>
      <c r="B141" s="1500" t="s">
        <v>4462</v>
      </c>
      <c r="C141" s="307">
        <f>'110113'!H165</f>
        <v>224735806</v>
      </c>
    </row>
    <row r="142" spans="1:3">
      <c r="A142" s="17" t="s">
        <v>1917</v>
      </c>
      <c r="B142" s="1500" t="s">
        <v>4463</v>
      </c>
      <c r="C142" s="307">
        <f>SUM('110113'!H162,'110113'!H166,'110113'!H167)</f>
        <v>163206769</v>
      </c>
    </row>
    <row r="143" spans="1:3" ht="15.75">
      <c r="A143" s="114" t="s">
        <v>1918</v>
      </c>
      <c r="B143" s="17" t="s">
        <v>2291</v>
      </c>
      <c r="C143" s="307">
        <f>SUM(C139:C142)</f>
        <v>401011830</v>
      </c>
    </row>
    <row r="144" spans="1:3" ht="15.75">
      <c r="A144" s="114"/>
      <c r="B144" s="17"/>
      <c r="C144" s="307"/>
    </row>
    <row r="145" spans="1:4" ht="15.75">
      <c r="A145" s="2795" t="s">
        <v>2412</v>
      </c>
      <c r="B145" s="17"/>
      <c r="C145" s="307"/>
    </row>
    <row r="146" spans="1:4">
      <c r="A146" s="2557" t="s">
        <v>3884</v>
      </c>
      <c r="B146" s="1500" t="s">
        <v>4432</v>
      </c>
      <c r="C146" s="307">
        <f>'110113'!H168</f>
        <v>0</v>
      </c>
    </row>
    <row r="147" spans="1:4">
      <c r="A147" s="2557" t="s">
        <v>3885</v>
      </c>
      <c r="B147" s="1500" t="s">
        <v>3139</v>
      </c>
      <c r="C147" s="307">
        <f>'110113'!H169</f>
        <v>0</v>
      </c>
    </row>
    <row r="148" spans="1:4">
      <c r="A148" s="2557" t="s">
        <v>4433</v>
      </c>
      <c r="B148" s="1500" t="s">
        <v>3141</v>
      </c>
      <c r="C148" s="307">
        <f>'110113'!H170</f>
        <v>14021322</v>
      </c>
    </row>
    <row r="149" spans="1:4" ht="15.75">
      <c r="A149" s="114" t="s">
        <v>4694</v>
      </c>
      <c r="B149" s="1500"/>
      <c r="C149" s="307">
        <f>SUM(C146:C148)</f>
        <v>14021322</v>
      </c>
    </row>
    <row r="150" spans="1:4">
      <c r="A150" s="2557"/>
      <c r="B150" s="1500"/>
      <c r="C150" s="307"/>
    </row>
    <row r="151" spans="1:4">
      <c r="A151" s="2557"/>
      <c r="B151" s="1500"/>
      <c r="C151" s="307"/>
    </row>
    <row r="152" spans="1:4" ht="15.75">
      <c r="A152" s="646" t="s">
        <v>1919</v>
      </c>
      <c r="B152" s="17" t="s">
        <v>4693</v>
      </c>
      <c r="C152" s="682">
        <f>C143+C136+C128+C111+C102+C149</f>
        <v>4897710858</v>
      </c>
    </row>
    <row r="155" spans="1:4" ht="18">
      <c r="A155" s="406" t="s">
        <v>1920</v>
      </c>
      <c r="B155" s="406"/>
      <c r="C155" s="406"/>
      <c r="D155" s="69"/>
    </row>
    <row r="156" spans="1:4" ht="18">
      <c r="A156" s="406" t="s">
        <v>1921</v>
      </c>
      <c r="B156" s="406"/>
      <c r="C156" s="406"/>
      <c r="D156" s="69"/>
    </row>
    <row r="159" spans="1:4" ht="15.75">
      <c r="A159" s="17"/>
      <c r="B159" s="2556" t="s">
        <v>2284</v>
      </c>
    </row>
    <row r="160" spans="1:4" ht="15.75">
      <c r="A160" s="17"/>
      <c r="B160" s="2556" t="s">
        <v>2285</v>
      </c>
      <c r="C160" s="2556" t="str">
        <f>$C$16</f>
        <v>12/31/2017</v>
      </c>
    </row>
    <row r="161" spans="1:3" ht="15.75">
      <c r="A161" s="646" t="s">
        <v>1922</v>
      </c>
      <c r="B161" s="114"/>
      <c r="C161" s="114"/>
    </row>
    <row r="162" spans="1:3">
      <c r="A162" s="17" t="s">
        <v>1923</v>
      </c>
      <c r="B162" s="17" t="s">
        <v>1924</v>
      </c>
      <c r="C162" s="408">
        <f>'114117'!I23</f>
        <v>1268199177</v>
      </c>
    </row>
    <row r="163" spans="1:3">
      <c r="A163" s="9" t="s">
        <v>1925</v>
      </c>
    </row>
    <row r="164" spans="1:3">
      <c r="A164" s="17" t="s">
        <v>1926</v>
      </c>
      <c r="B164" s="17" t="s">
        <v>1927</v>
      </c>
      <c r="C164" s="307">
        <f>'114117'!I25</f>
        <v>668263698</v>
      </c>
    </row>
    <row r="165" spans="1:3">
      <c r="A165" s="17" t="s">
        <v>1928</v>
      </c>
      <c r="B165" s="17" t="s">
        <v>1983</v>
      </c>
      <c r="C165" s="307">
        <f>'114117'!I26</f>
        <v>199046315</v>
      </c>
    </row>
    <row r="166" spans="1:3">
      <c r="A166" s="17" t="s">
        <v>1984</v>
      </c>
      <c r="B166" s="17" t="s">
        <v>1985</v>
      </c>
      <c r="C166" s="307">
        <f>'114117'!I27</f>
        <v>104878588</v>
      </c>
    </row>
    <row r="167" spans="1:3">
      <c r="A167" s="2560" t="s">
        <v>4473</v>
      </c>
      <c r="B167" s="1500" t="s">
        <v>1987</v>
      </c>
      <c r="C167" s="307">
        <f>'114117'!I28</f>
        <v>0</v>
      </c>
    </row>
    <row r="168" spans="1:3">
      <c r="A168" s="17" t="s">
        <v>1986</v>
      </c>
      <c r="B168" s="1500" t="s">
        <v>4508</v>
      </c>
      <c r="C168" s="307">
        <f>'114117'!I29</f>
        <v>3552282</v>
      </c>
    </row>
    <row r="169" spans="1:3">
      <c r="A169" s="17" t="s">
        <v>1988</v>
      </c>
      <c r="B169" s="1500" t="s">
        <v>4474</v>
      </c>
      <c r="C169" s="307">
        <f>'114117'!I33+'114117'!I34-'114117'!I35</f>
        <v>-2730911</v>
      </c>
    </row>
    <row r="170" spans="1:3">
      <c r="A170" s="17" t="s">
        <v>1989</v>
      </c>
      <c r="B170" s="1500" t="s">
        <v>4475</v>
      </c>
      <c r="C170" s="307">
        <f>SUM('114117'!I31,'114117'!I32)</f>
        <v>0</v>
      </c>
    </row>
    <row r="171" spans="1:3">
      <c r="A171" s="17" t="s">
        <v>1990</v>
      </c>
      <c r="B171" s="1500" t="s">
        <v>4509</v>
      </c>
      <c r="C171" s="307">
        <f>'114117'!I30</f>
        <v>0</v>
      </c>
    </row>
    <row r="172" spans="1:3">
      <c r="A172" s="17" t="s">
        <v>1991</v>
      </c>
      <c r="B172" s="1500" t="s">
        <v>4510</v>
      </c>
      <c r="C172" s="307">
        <f>'114117'!I36</f>
        <v>121821167</v>
      </c>
    </row>
    <row r="173" spans="1:3">
      <c r="A173" s="17" t="s">
        <v>1992</v>
      </c>
      <c r="B173" s="1500" t="s">
        <v>4511</v>
      </c>
      <c r="C173" s="307">
        <f>SUM('114117'!I37:I39)-'114117'!I40+'114117'!I41</f>
        <v>56733099</v>
      </c>
    </row>
    <row r="174" spans="1:3">
      <c r="A174" s="17" t="s">
        <v>1993</v>
      </c>
      <c r="B174" s="1500" t="s">
        <v>4512</v>
      </c>
      <c r="C174" s="307">
        <f>SUM('114117'!I42,'114117'!I44)</f>
        <v>0</v>
      </c>
    </row>
    <row r="175" spans="1:3">
      <c r="A175" s="17" t="s">
        <v>1994</v>
      </c>
      <c r="B175" s="1500" t="s">
        <v>4513</v>
      </c>
      <c r="C175" s="307">
        <f>SUM('114117'!I43,'114117'!I45)</f>
        <v>0</v>
      </c>
    </row>
    <row r="176" spans="1:3">
      <c r="A176" s="2560" t="s">
        <v>4434</v>
      </c>
      <c r="B176" s="1500" t="s">
        <v>4435</v>
      </c>
      <c r="C176" s="307">
        <f>'114117'!I46</f>
        <v>0</v>
      </c>
    </row>
    <row r="177" spans="1:3" ht="15.75">
      <c r="A177" s="114" t="s">
        <v>1995</v>
      </c>
      <c r="B177" s="9" t="s">
        <v>2291</v>
      </c>
      <c r="C177" s="2552">
        <f>SUM(C164:C173)-C174+C175+C176</f>
        <v>1151564238</v>
      </c>
    </row>
    <row r="178" spans="1:3" ht="15.75">
      <c r="A178" s="114" t="s">
        <v>1996</v>
      </c>
      <c r="B178" s="9" t="s">
        <v>2291</v>
      </c>
      <c r="C178" s="2553">
        <f>C162-C177</f>
        <v>116634939</v>
      </c>
    </row>
    <row r="179" spans="1:3">
      <c r="A179" s="17"/>
      <c r="B179" s="17"/>
      <c r="C179" s="307"/>
    </row>
    <row r="180" spans="1:3">
      <c r="A180" s="17" t="s">
        <v>1997</v>
      </c>
      <c r="B180" s="17" t="s">
        <v>1998</v>
      </c>
      <c r="C180" s="307"/>
    </row>
    <row r="181" spans="1:3">
      <c r="A181" s="17"/>
      <c r="B181" s="17"/>
      <c r="C181" s="307"/>
    </row>
    <row r="182" spans="1:3" ht="15.75">
      <c r="A182" s="114" t="s">
        <v>1999</v>
      </c>
      <c r="B182" s="9" t="s">
        <v>2291</v>
      </c>
      <c r="C182" s="2553">
        <f>C178+C179-C180+C181</f>
        <v>116634939</v>
      </c>
    </row>
    <row r="184" spans="1:3" ht="15.75">
      <c r="A184" s="646" t="s">
        <v>2000</v>
      </c>
      <c r="B184" s="114"/>
    </row>
    <row r="185" spans="1:3">
      <c r="A185" s="17" t="s">
        <v>1923</v>
      </c>
      <c r="B185" s="17" t="s">
        <v>2001</v>
      </c>
      <c r="C185" s="408">
        <f>'114117'!K23</f>
        <v>292339351</v>
      </c>
    </row>
    <row r="186" spans="1:3">
      <c r="A186" s="9" t="s">
        <v>1925</v>
      </c>
    </row>
    <row r="187" spans="1:3">
      <c r="A187" s="17" t="s">
        <v>1926</v>
      </c>
      <c r="B187" s="17" t="s">
        <v>2002</v>
      </c>
      <c r="C187" s="307">
        <f>'114117'!K25</f>
        <v>175889185</v>
      </c>
    </row>
    <row r="188" spans="1:3">
      <c r="A188" s="17" t="s">
        <v>1928</v>
      </c>
      <c r="B188" s="17" t="s">
        <v>2003</v>
      </c>
      <c r="C188" s="307">
        <f>'114117'!K26</f>
        <v>9052443</v>
      </c>
    </row>
    <row r="189" spans="1:3">
      <c r="A189" s="17" t="s">
        <v>1984</v>
      </c>
      <c r="B189" s="17" t="s">
        <v>2004</v>
      </c>
      <c r="C189" s="307">
        <f>'114117'!K27</f>
        <v>23464973</v>
      </c>
    </row>
    <row r="190" spans="1:3">
      <c r="A190" s="2560" t="s">
        <v>4473</v>
      </c>
      <c r="B190" s="1500" t="s">
        <v>2005</v>
      </c>
      <c r="C190" s="307">
        <f>'114117'!K28</f>
        <v>0</v>
      </c>
    </row>
    <row r="191" spans="1:3">
      <c r="A191" s="17" t="s">
        <v>1986</v>
      </c>
      <c r="B191" s="1500" t="s">
        <v>4508</v>
      </c>
      <c r="C191" s="307">
        <f>'114117'!K29</f>
        <v>1146891</v>
      </c>
    </row>
    <row r="192" spans="1:3">
      <c r="A192" s="17" t="s">
        <v>1988</v>
      </c>
      <c r="B192" s="1500" t="s">
        <v>4476</v>
      </c>
      <c r="C192" s="307">
        <f>'114117'!K33+'114117'!K34-'114117'!K35</f>
        <v>46298</v>
      </c>
    </row>
    <row r="193" spans="1:3">
      <c r="A193" s="17" t="s">
        <v>1989</v>
      </c>
      <c r="B193" s="1500" t="s">
        <v>4514</v>
      </c>
      <c r="C193" s="307">
        <f>SUM('114117'!K31,'114117'!K32)</f>
        <v>0</v>
      </c>
    </row>
    <row r="194" spans="1:3">
      <c r="A194" s="17" t="s">
        <v>3226</v>
      </c>
      <c r="B194" s="1500" t="s">
        <v>4515</v>
      </c>
      <c r="C194" s="307">
        <f>'114117'!K30</f>
        <v>0</v>
      </c>
    </row>
    <row r="195" spans="1:3">
      <c r="A195" s="17" t="s">
        <v>1991</v>
      </c>
      <c r="B195" s="1500" t="s">
        <v>4516</v>
      </c>
      <c r="C195" s="307">
        <f>'114117'!K36</f>
        <v>22313009</v>
      </c>
    </row>
    <row r="196" spans="1:3">
      <c r="A196" s="17" t="s">
        <v>1992</v>
      </c>
      <c r="B196" s="1500" t="s">
        <v>4517</v>
      </c>
      <c r="C196" s="307">
        <f>SUM('114117'!K37:K39)-'114117'!K40+'114117'!K41</f>
        <v>18587198</v>
      </c>
    </row>
    <row r="197" spans="1:3">
      <c r="A197" s="17" t="s">
        <v>1993</v>
      </c>
      <c r="B197" s="1500" t="s">
        <v>4518</v>
      </c>
      <c r="C197" s="307">
        <f>SUM('114117'!K42,'114117'!K44)</f>
        <v>0</v>
      </c>
    </row>
    <row r="198" spans="1:3">
      <c r="A198" s="17" t="s">
        <v>1994</v>
      </c>
      <c r="B198" s="1500" t="s">
        <v>4519</v>
      </c>
      <c r="C198" s="307">
        <f>SUM('114117'!K43,'114117'!K45)</f>
        <v>0</v>
      </c>
    </row>
    <row r="199" spans="1:3">
      <c r="A199" s="2560" t="s">
        <v>4434</v>
      </c>
      <c r="B199" s="1500" t="s">
        <v>4436</v>
      </c>
      <c r="C199" s="307">
        <f>'114117'!K46</f>
        <v>0</v>
      </c>
    </row>
    <row r="200" spans="1:3" ht="15.75">
      <c r="A200" s="114" t="s">
        <v>1995</v>
      </c>
      <c r="B200" s="9" t="s">
        <v>2291</v>
      </c>
      <c r="C200" s="2552">
        <f>SUM(C187:C196)-C197+C198+C199</f>
        <v>250499997</v>
      </c>
    </row>
    <row r="201" spans="1:3" ht="15.75">
      <c r="A201" s="114" t="s">
        <v>1996</v>
      </c>
      <c r="B201" s="9" t="s">
        <v>2291</v>
      </c>
      <c r="C201" s="9">
        <f>C185-C200</f>
        <v>41839354</v>
      </c>
    </row>
    <row r="202" spans="1:3">
      <c r="A202" s="17"/>
      <c r="B202" s="17"/>
      <c r="C202" s="307"/>
    </row>
    <row r="203" spans="1:3">
      <c r="A203" s="17" t="s">
        <v>3227</v>
      </c>
      <c r="B203" s="17" t="s">
        <v>1998</v>
      </c>
      <c r="C203" s="307"/>
    </row>
    <row r="204" spans="1:3">
      <c r="A204" s="17"/>
      <c r="B204" s="17"/>
      <c r="C204" s="307"/>
    </row>
    <row r="205" spans="1:3" ht="15.75">
      <c r="A205" s="114" t="s">
        <v>3228</v>
      </c>
      <c r="C205" s="2552">
        <f>C201+C202-C203+C204</f>
        <v>41839354</v>
      </c>
    </row>
    <row r="207" spans="1:3">
      <c r="A207" s="17" t="s">
        <v>3229</v>
      </c>
      <c r="B207" s="1500" t="s">
        <v>4520</v>
      </c>
      <c r="C207" s="307">
        <f>SUM('114117'!M49,'114117'!Q49,'114117'!S49,'114117'!U49)</f>
        <v>0</v>
      </c>
    </row>
    <row r="209" spans="1:3" ht="15.75">
      <c r="A209" s="114" t="s">
        <v>3230</v>
      </c>
      <c r="B209" s="17" t="s">
        <v>3231</v>
      </c>
      <c r="C209" s="682">
        <f>C182+C205+C207</f>
        <v>158474293</v>
      </c>
    </row>
    <row r="210" spans="1:3" ht="15.75">
      <c r="A210" s="17"/>
      <c r="B210" s="114"/>
      <c r="C210" s="114"/>
    </row>
    <row r="212" spans="1:3" ht="18">
      <c r="A212" s="406" t="s">
        <v>1920</v>
      </c>
      <c r="B212" s="406"/>
      <c r="C212" s="406"/>
    </row>
    <row r="213" spans="1:3" ht="18">
      <c r="A213" s="406" t="s">
        <v>3232</v>
      </c>
      <c r="B213" s="406"/>
      <c r="C213" s="406"/>
    </row>
    <row r="217" spans="1:3" ht="15.75">
      <c r="A217" s="17"/>
      <c r="B217" s="2556" t="s">
        <v>2284</v>
      </c>
    </row>
    <row r="218" spans="1:3" ht="15.75">
      <c r="A218" s="17"/>
      <c r="B218" s="2556" t="s">
        <v>2285</v>
      </c>
      <c r="C218" s="2556" t="str">
        <f>$C$16</f>
        <v>12/31/2017</v>
      </c>
    </row>
    <row r="219" spans="1:3" ht="15.75">
      <c r="A219" s="646" t="s">
        <v>3233</v>
      </c>
      <c r="B219" s="114"/>
      <c r="C219" s="114"/>
    </row>
    <row r="220" spans="1:3">
      <c r="A220" s="17" t="s">
        <v>3234</v>
      </c>
      <c r="B220" s="1500" t="s">
        <v>4477</v>
      </c>
      <c r="C220" s="307">
        <f>'114117'!AC12-'114117'!AC13</f>
        <v>1785</v>
      </c>
    </row>
    <row r="221" spans="1:3">
      <c r="A221" s="17" t="s">
        <v>3235</v>
      </c>
      <c r="B221" s="1500" t="s">
        <v>4478</v>
      </c>
      <c r="C221" s="307">
        <f>'114117'!AC14-'114117'!AC15</f>
        <v>0</v>
      </c>
    </row>
    <row r="222" spans="1:3">
      <c r="A222" s="17" t="s">
        <v>3236</v>
      </c>
      <c r="B222" s="1500" t="s">
        <v>4479</v>
      </c>
      <c r="C222" s="307">
        <f>'114117'!AC16</f>
        <v>-31237</v>
      </c>
    </row>
    <row r="223" spans="1:3">
      <c r="A223" s="17" t="s">
        <v>3237</v>
      </c>
      <c r="B223" s="1500" t="s">
        <v>4480</v>
      </c>
      <c r="C223" s="307">
        <f>'114117'!AC17</f>
        <v>0</v>
      </c>
    </row>
    <row r="224" spans="1:3">
      <c r="A224" s="17" t="s">
        <v>3238</v>
      </c>
      <c r="B224" s="1500" t="s">
        <v>4481</v>
      </c>
      <c r="C224" s="307">
        <f>'114117'!AC18</f>
        <v>97701</v>
      </c>
    </row>
    <row r="225" spans="1:3">
      <c r="A225" s="17" t="s">
        <v>3239</v>
      </c>
      <c r="B225" s="1500" t="s">
        <v>4482</v>
      </c>
      <c r="C225" s="307">
        <f>'114117'!AC19</f>
        <v>7314729</v>
      </c>
    </row>
    <row r="226" spans="1:3">
      <c r="A226" s="17" t="s">
        <v>722</v>
      </c>
      <c r="B226" s="1500" t="s">
        <v>4483</v>
      </c>
      <c r="C226" s="307">
        <f>'114117'!AC20</f>
        <v>4832035</v>
      </c>
    </row>
    <row r="227" spans="1:3">
      <c r="A227" s="17" t="s">
        <v>723</v>
      </c>
      <c r="B227" s="1500" t="s">
        <v>4484</v>
      </c>
      <c r="C227" s="307">
        <f>'114117'!AC21</f>
        <v>16453</v>
      </c>
    </row>
    <row r="228" spans="1:3" ht="15.75">
      <c r="A228" s="114" t="s">
        <v>724</v>
      </c>
      <c r="B228" s="9" t="s">
        <v>2291</v>
      </c>
      <c r="C228" s="9">
        <f>SUM(C220:C227)</f>
        <v>12231466</v>
      </c>
    </row>
    <row r="230" spans="1:3" ht="15.75">
      <c r="A230" s="646" t="s">
        <v>725</v>
      </c>
      <c r="B230" s="114"/>
    </row>
    <row r="231" spans="1:3">
      <c r="A231" s="17" t="s">
        <v>726</v>
      </c>
      <c r="B231" s="1500" t="s">
        <v>4521</v>
      </c>
      <c r="C231" s="307">
        <f>'114117'!AC24</f>
        <v>34200</v>
      </c>
    </row>
    <row r="232" spans="1:3">
      <c r="A232" s="17" t="s">
        <v>727</v>
      </c>
      <c r="B232" s="1500" t="s">
        <v>4522</v>
      </c>
      <c r="C232" s="307">
        <f>'114117'!AC25</f>
        <v>0</v>
      </c>
    </row>
    <row r="233" spans="1:3">
      <c r="A233" s="17" t="s">
        <v>728</v>
      </c>
      <c r="B233" s="1500" t="s">
        <v>4523</v>
      </c>
      <c r="C233" s="307">
        <f>'114117'!AC26</f>
        <v>1126188</v>
      </c>
    </row>
    <row r="234" spans="1:3" ht="15.75">
      <c r="A234" s="114" t="s">
        <v>729</v>
      </c>
      <c r="B234" s="9" t="s">
        <v>2291</v>
      </c>
      <c r="C234" s="9">
        <f>SUM(C231:C233)</f>
        <v>1160388</v>
      </c>
    </row>
    <row r="236" spans="1:3" ht="15.75">
      <c r="A236" s="646" t="s">
        <v>730</v>
      </c>
      <c r="B236" s="114"/>
    </row>
    <row r="237" spans="1:3">
      <c r="A237" s="17" t="s">
        <v>731</v>
      </c>
      <c r="B237" s="1500" t="s">
        <v>4524</v>
      </c>
      <c r="C237" s="307">
        <f>'114117'!AC29</f>
        <v>146858</v>
      </c>
    </row>
    <row r="238" spans="1:3">
      <c r="A238" s="17" t="s">
        <v>732</v>
      </c>
      <c r="B238" s="1500" t="s">
        <v>4525</v>
      </c>
      <c r="C238" s="307">
        <f>SUM('114117'!AC30:AC32)-'114117'!AC33+'114117'!AC34-'114117'!AC35</f>
        <v>3497884</v>
      </c>
    </row>
    <row r="239" spans="1:3" ht="15.75">
      <c r="A239" s="114" t="s">
        <v>733</v>
      </c>
      <c r="B239" s="9" t="s">
        <v>2291</v>
      </c>
      <c r="C239" s="9">
        <f>C237+C238</f>
        <v>3644742</v>
      </c>
    </row>
    <row r="240" spans="1:3" ht="15.75">
      <c r="A240" s="114" t="s">
        <v>734</v>
      </c>
      <c r="B240" s="9" t="s">
        <v>2291</v>
      </c>
      <c r="C240" s="9">
        <f>C228-C234-C239</f>
        <v>7426336</v>
      </c>
    </row>
    <row r="242" spans="1:3" ht="15.75">
      <c r="A242" s="646" t="s">
        <v>735</v>
      </c>
      <c r="B242" s="114"/>
    </row>
    <row r="243" spans="1:3">
      <c r="A243" s="17" t="s">
        <v>736</v>
      </c>
      <c r="B243" s="1500" t="s">
        <v>4526</v>
      </c>
      <c r="C243" s="307">
        <f>'114117'!AC39</f>
        <v>53845575</v>
      </c>
    </row>
    <row r="244" spans="1:3">
      <c r="A244" s="17" t="s">
        <v>737</v>
      </c>
      <c r="B244" s="1500" t="s">
        <v>4527</v>
      </c>
      <c r="C244" s="307">
        <f>'114117'!AC40+'114117'!AC41-'114117'!AC43</f>
        <v>3757507</v>
      </c>
    </row>
    <row r="245" spans="1:3">
      <c r="A245" s="17" t="s">
        <v>738</v>
      </c>
      <c r="B245" s="1500" t="s">
        <v>4528</v>
      </c>
      <c r="C245" s="307">
        <f>'114117'!AC42</f>
        <v>0</v>
      </c>
    </row>
    <row r="246" spans="1:3">
      <c r="A246" s="17" t="s">
        <v>739</v>
      </c>
      <c r="B246" s="1500" t="s">
        <v>4529</v>
      </c>
      <c r="C246" s="307">
        <f>'114117'!AC44</f>
        <v>804893</v>
      </c>
    </row>
    <row r="247" spans="1:3">
      <c r="A247" s="17" t="s">
        <v>740</v>
      </c>
      <c r="B247" s="1500" t="s">
        <v>4530</v>
      </c>
      <c r="C247" s="307">
        <f>'114117'!AC45-'114117'!AC46</f>
        <v>2525455</v>
      </c>
    </row>
    <row r="248" spans="1:3" ht="15.75">
      <c r="A248" s="114" t="s">
        <v>741</v>
      </c>
      <c r="B248" s="1418" t="s">
        <v>2291</v>
      </c>
      <c r="C248" s="2552">
        <f>SUM(C246:C247)-C245+C244+C243</f>
        <v>60933430</v>
      </c>
    </row>
    <row r="249" spans="1:3" ht="15.75">
      <c r="A249" s="114" t="s">
        <v>742</v>
      </c>
      <c r="B249" s="1418" t="s">
        <v>2291</v>
      </c>
      <c r="C249" s="2553">
        <f>C209+C240-C248</f>
        <v>104967199</v>
      </c>
    </row>
    <row r="250" spans="1:3">
      <c r="B250" s="1418"/>
    </row>
    <row r="251" spans="1:3" ht="15.75">
      <c r="A251" s="646" t="s">
        <v>743</v>
      </c>
      <c r="B251" s="2559"/>
    </row>
    <row r="252" spans="1:3">
      <c r="A252" s="17" t="s">
        <v>744</v>
      </c>
      <c r="B252" s="1500" t="s">
        <v>4531</v>
      </c>
      <c r="C252" s="307">
        <f>'114117'!AC50</f>
        <v>0</v>
      </c>
    </row>
    <row r="253" spans="1:3">
      <c r="A253" s="17" t="s">
        <v>2006</v>
      </c>
      <c r="B253" s="1500" t="s">
        <v>4532</v>
      </c>
      <c r="C253" s="307">
        <f>'114117'!AC51</f>
        <v>0</v>
      </c>
    </row>
    <row r="254" spans="1:3">
      <c r="A254" s="17" t="s">
        <v>2007</v>
      </c>
      <c r="B254" s="1500" t="s">
        <v>4533</v>
      </c>
      <c r="C254" s="307">
        <f>'114117'!AC53</f>
        <v>0</v>
      </c>
    </row>
    <row r="255" spans="1:3" ht="15.75">
      <c r="A255" s="114" t="s">
        <v>2008</v>
      </c>
      <c r="B255" s="9" t="s">
        <v>2291</v>
      </c>
      <c r="C255" s="2552">
        <f>C252-C253-C254</f>
        <v>0</v>
      </c>
    </row>
    <row r="257" spans="1:3" ht="15.75">
      <c r="A257" s="682" t="s">
        <v>2009</v>
      </c>
      <c r="B257" s="17" t="s">
        <v>2291</v>
      </c>
      <c r="C257" s="682">
        <f>C249+C255</f>
        <v>104967199</v>
      </c>
    </row>
    <row r="258" spans="1:3" ht="18">
      <c r="A258" s="683"/>
      <c r="B258" s="682"/>
      <c r="C258" s="683"/>
    </row>
    <row r="259" spans="1:3" ht="18.75" thickBot="1">
      <c r="A259" s="684"/>
      <c r="B259" s="684"/>
      <c r="C259" s="684"/>
    </row>
    <row r="260" spans="1:3" ht="18">
      <c r="A260" s="683"/>
      <c r="B260" s="683"/>
      <c r="C260" s="683"/>
    </row>
    <row r="261" spans="1:3" ht="15.75">
      <c r="A261" s="17"/>
      <c r="B261" s="114"/>
    </row>
    <row r="262" spans="1:3" ht="15.75">
      <c r="A262" s="646" t="s">
        <v>2010</v>
      </c>
      <c r="B262" s="2556"/>
    </row>
    <row r="263" spans="1:3" ht="15.75">
      <c r="A263" s="114"/>
      <c r="B263" s="114"/>
    </row>
    <row r="264" spans="1:3">
      <c r="A264" s="17" t="s">
        <v>2011</v>
      </c>
      <c r="B264" s="17" t="s">
        <v>2012</v>
      </c>
      <c r="C264" s="408">
        <f>'118119'!G23</f>
        <v>492359796</v>
      </c>
    </row>
    <row r="265" spans="1:3">
      <c r="A265" s="17" t="s">
        <v>2013</v>
      </c>
      <c r="B265" s="17" t="s">
        <v>2014</v>
      </c>
      <c r="C265" s="307">
        <f>'118119'!G38</f>
        <v>104967199</v>
      </c>
    </row>
    <row r="266" spans="1:3">
      <c r="A266" s="17" t="s">
        <v>2015</v>
      </c>
      <c r="B266" s="17" t="s">
        <v>2016</v>
      </c>
      <c r="C266" s="307">
        <f>'118119'!G44</f>
        <v>0</v>
      </c>
    </row>
    <row r="267" spans="1:3">
      <c r="A267" s="17" t="s">
        <v>2017</v>
      </c>
      <c r="B267" s="17" t="s">
        <v>2018</v>
      </c>
      <c r="C267" s="307">
        <f>-'118119'!G51</f>
        <v>0</v>
      </c>
    </row>
    <row r="268" spans="1:3">
      <c r="A268" s="17" t="s">
        <v>2019</v>
      </c>
      <c r="B268" s="17" t="s">
        <v>2020</v>
      </c>
      <c r="C268" s="307">
        <f>-'118119'!G58</f>
        <v>100000000</v>
      </c>
    </row>
    <row r="269" spans="1:3">
      <c r="A269" s="17" t="s">
        <v>2021</v>
      </c>
      <c r="B269" s="17" t="s">
        <v>2022</v>
      </c>
      <c r="C269" s="307">
        <f>-'118119'!G31+'118119'!G37-'118119'!G59</f>
        <v>0</v>
      </c>
    </row>
    <row r="270" spans="1:3">
      <c r="A270" s="9" t="s">
        <v>2023</v>
      </c>
      <c r="B270" s="9" t="s">
        <v>2291</v>
      </c>
      <c r="C270" s="2552">
        <f>C265+C269-SUM(C266:C268)</f>
        <v>4967199</v>
      </c>
    </row>
    <row r="272" spans="1:3">
      <c r="A272" s="9" t="s">
        <v>2024</v>
      </c>
      <c r="B272" s="9" t="s">
        <v>2291</v>
      </c>
      <c r="C272" s="2553">
        <f>C264+C270</f>
        <v>497326995</v>
      </c>
    </row>
    <row r="274" spans="1:3">
      <c r="A274" s="17" t="s">
        <v>2025</v>
      </c>
      <c r="B274" s="17" t="s">
        <v>2026</v>
      </c>
      <c r="C274" s="307">
        <f>'118119'!G92</f>
        <v>441055</v>
      </c>
    </row>
    <row r="276" spans="1:3" ht="15.75">
      <c r="A276" s="114" t="s">
        <v>2027</v>
      </c>
      <c r="B276" s="17" t="s">
        <v>2028</v>
      </c>
      <c r="C276" s="682">
        <f>C272+C274</f>
        <v>497768050</v>
      </c>
    </row>
    <row r="279" spans="1:3" ht="18">
      <c r="A279" s="406" t="s">
        <v>2029</v>
      </c>
      <c r="B279" s="406"/>
      <c r="C279" s="406"/>
    </row>
    <row r="280" spans="1:3" ht="18">
      <c r="A280" s="406" t="s">
        <v>3232</v>
      </c>
      <c r="B280" s="406"/>
      <c r="C280" s="406"/>
    </row>
    <row r="281" spans="1:3" ht="18">
      <c r="A281" s="406"/>
      <c r="B281" s="406"/>
      <c r="C281" s="406"/>
    </row>
    <row r="282" spans="1:3" ht="18">
      <c r="A282" s="406"/>
      <c r="B282" s="406"/>
      <c r="C282" s="406"/>
    </row>
    <row r="283" spans="1:3" ht="18">
      <c r="A283" s="406"/>
      <c r="B283" s="406"/>
      <c r="C283" s="406"/>
    </row>
    <row r="284" spans="1:3" ht="15.75">
      <c r="A284" s="17"/>
      <c r="B284" s="2556" t="s">
        <v>2284</v>
      </c>
    </row>
    <row r="285" spans="1:3" ht="15.75">
      <c r="A285" s="17"/>
      <c r="B285" s="2556" t="s">
        <v>2285</v>
      </c>
      <c r="C285" s="2556" t="str">
        <f>$C$16</f>
        <v>12/31/2017</v>
      </c>
    </row>
    <row r="286" spans="1:3" ht="15.75">
      <c r="A286" s="114" t="s">
        <v>2030</v>
      </c>
      <c r="B286" s="114"/>
      <c r="C286" s="114"/>
    </row>
    <row r="287" spans="1:3">
      <c r="A287" s="17" t="s">
        <v>2009</v>
      </c>
      <c r="B287" s="17" t="s">
        <v>2031</v>
      </c>
      <c r="C287" s="408">
        <f>'120121'!E19</f>
        <v>104967199</v>
      </c>
    </row>
    <row r="288" spans="1:3">
      <c r="A288" s="17" t="s">
        <v>2032</v>
      </c>
      <c r="B288" s="17"/>
      <c r="C288" s="307"/>
    </row>
    <row r="289" spans="1:3">
      <c r="A289" s="17" t="s">
        <v>2033</v>
      </c>
      <c r="B289" s="17"/>
      <c r="C289" s="307"/>
    </row>
    <row r="290" spans="1:3">
      <c r="A290" s="17" t="s">
        <v>2034</v>
      </c>
      <c r="B290" s="17" t="s">
        <v>2035</v>
      </c>
      <c r="C290" s="307">
        <f>SUM('120121'!E21:E24)</f>
        <v>137934424</v>
      </c>
    </row>
    <row r="291" spans="1:3">
      <c r="A291" s="17" t="s">
        <v>41</v>
      </c>
      <c r="B291" s="17" t="s">
        <v>42</v>
      </c>
      <c r="C291" s="307">
        <f>SUM('120121'!E25:E26)</f>
        <v>58678911</v>
      </c>
    </row>
    <row r="292" spans="1:3">
      <c r="A292" s="17" t="s">
        <v>43</v>
      </c>
      <c r="B292" s="17" t="s">
        <v>44</v>
      </c>
      <c r="C292" s="307">
        <f>SUM('120121'!E27:E29)</f>
        <v>-18313964</v>
      </c>
    </row>
    <row r="293" spans="1:3">
      <c r="A293" s="17" t="s">
        <v>45</v>
      </c>
      <c r="B293" s="17" t="s">
        <v>46</v>
      </c>
      <c r="C293" s="307">
        <f>'120121'!E30</f>
        <v>67174849</v>
      </c>
    </row>
    <row r="294" spans="1:3">
      <c r="A294" s="17" t="s">
        <v>47</v>
      </c>
      <c r="B294" s="17" t="s">
        <v>4437</v>
      </c>
      <c r="C294" s="307">
        <f>SUM('120121'!E31:E32)</f>
        <v>-9492634</v>
      </c>
    </row>
    <row r="295" spans="1:3">
      <c r="A295" s="17" t="s">
        <v>48</v>
      </c>
      <c r="B295" s="17" t="s">
        <v>49</v>
      </c>
      <c r="C295" s="307">
        <f>-'120121'!E33</f>
        <v>-7314729</v>
      </c>
    </row>
    <row r="296" spans="1:3">
      <c r="A296" s="17" t="s">
        <v>50</v>
      </c>
      <c r="B296" s="17" t="s">
        <v>51</v>
      </c>
      <c r="C296" s="307">
        <f>-'120121'!E34</f>
        <v>0</v>
      </c>
    </row>
    <row r="297" spans="1:3">
      <c r="A297" s="17" t="s">
        <v>52</v>
      </c>
      <c r="B297" s="17" t="s">
        <v>53</v>
      </c>
      <c r="C297" s="307">
        <f>'120121'!E35</f>
        <v>13711639</v>
      </c>
    </row>
    <row r="298" spans="1:3">
      <c r="A298" s="17"/>
      <c r="B298" s="17" t="s">
        <v>54</v>
      </c>
      <c r="C298" s="307">
        <f>'120121'!E36</f>
        <v>60824924</v>
      </c>
    </row>
    <row r="299" spans="1:3">
      <c r="A299" s="17"/>
      <c r="B299" s="17" t="s">
        <v>55</v>
      </c>
      <c r="C299" s="307">
        <f>SUM('120121'!E37:E38)</f>
        <v>0</v>
      </c>
    </row>
    <row r="300" spans="1:3">
      <c r="A300" s="17" t="s">
        <v>56</v>
      </c>
      <c r="B300" s="17" t="s">
        <v>2291</v>
      </c>
      <c r="C300" s="268">
        <f>SUM(C287:C299)</f>
        <v>408170619</v>
      </c>
    </row>
    <row r="301" spans="1:3">
      <c r="A301" s="17"/>
      <c r="B301" s="17"/>
      <c r="C301" s="307"/>
    </row>
    <row r="302" spans="1:3" ht="15.75">
      <c r="A302" s="114" t="s">
        <v>57</v>
      </c>
      <c r="B302" s="114"/>
      <c r="C302" s="307"/>
    </row>
    <row r="303" spans="1:3">
      <c r="A303" s="17" t="s">
        <v>58</v>
      </c>
      <c r="B303" s="17" t="s">
        <v>59</v>
      </c>
      <c r="C303" s="307">
        <f>'120121'!E51</f>
        <v>-356106792</v>
      </c>
    </row>
    <row r="304" spans="1:3">
      <c r="A304" s="17" t="s">
        <v>60</v>
      </c>
      <c r="B304" s="17" t="s">
        <v>61</v>
      </c>
      <c r="C304" s="307">
        <f>SUM('120121'!E52:E55)</f>
        <v>0</v>
      </c>
    </row>
    <row r="305" spans="1:3">
      <c r="A305" s="17" t="s">
        <v>62</v>
      </c>
      <c r="B305" s="17" t="s">
        <v>63</v>
      </c>
      <c r="C305" s="307">
        <f>'120121'!E56</f>
        <v>0</v>
      </c>
    </row>
    <row r="306" spans="1:3">
      <c r="A306" s="17" t="s">
        <v>64</v>
      </c>
      <c r="B306" s="17" t="s">
        <v>65</v>
      </c>
      <c r="C306" s="307">
        <f>'120121'!E57</f>
        <v>0</v>
      </c>
    </row>
    <row r="307" spans="1:3">
      <c r="A307" s="17" t="s">
        <v>66</v>
      </c>
      <c r="B307" s="17"/>
      <c r="C307" s="307"/>
    </row>
    <row r="308" spans="1:3">
      <c r="A308" s="17" t="s">
        <v>67</v>
      </c>
      <c r="B308" s="17" t="s">
        <v>1998</v>
      </c>
      <c r="C308" s="307"/>
    </row>
    <row r="309" spans="1:3">
      <c r="A309" s="17" t="s">
        <v>68</v>
      </c>
      <c r="B309" s="17" t="s">
        <v>69</v>
      </c>
      <c r="C309" s="307">
        <f>SUM('120121'!E59:E60)</f>
        <v>0</v>
      </c>
    </row>
    <row r="310" spans="1:3">
      <c r="A310" s="17" t="s">
        <v>70</v>
      </c>
      <c r="B310" s="17" t="s">
        <v>71</v>
      </c>
      <c r="C310" s="307">
        <f>SUM('120121'!E61:E62)</f>
        <v>0</v>
      </c>
    </row>
    <row r="311" spans="1:3">
      <c r="A311" s="17" t="s">
        <v>72</v>
      </c>
      <c r="B311" s="17" t="s">
        <v>73</v>
      </c>
      <c r="C311" s="307">
        <f>SUM('120121'!E81:E83)</f>
        <v>0</v>
      </c>
    </row>
    <row r="312" spans="1:3">
      <c r="A312" s="17" t="s">
        <v>74</v>
      </c>
      <c r="B312" s="17" t="s">
        <v>75</v>
      </c>
      <c r="C312" s="307">
        <f>SUM('120121'!E84:E87)</f>
        <v>0</v>
      </c>
    </row>
    <row r="313" spans="1:3">
      <c r="A313" s="17"/>
      <c r="B313" s="17" t="s">
        <v>76</v>
      </c>
      <c r="C313" s="307">
        <f>SUM('120121'!E88:E90)</f>
        <v>-25677</v>
      </c>
    </row>
    <row r="314" spans="1:3">
      <c r="A314" s="17"/>
      <c r="B314" s="17"/>
      <c r="C314" s="307"/>
    </row>
    <row r="315" spans="1:3">
      <c r="A315" s="17" t="s">
        <v>77</v>
      </c>
      <c r="B315" s="17" t="s">
        <v>2291</v>
      </c>
      <c r="C315" s="268">
        <f>SUM(C303:C314)</f>
        <v>-356132469</v>
      </c>
    </row>
    <row r="316" spans="1:3">
      <c r="A316" s="17"/>
      <c r="B316" s="17"/>
      <c r="C316" s="307"/>
    </row>
    <row r="317" spans="1:3" ht="15.75">
      <c r="A317" s="114" t="s">
        <v>78</v>
      </c>
      <c r="B317" s="114"/>
      <c r="C317" s="307"/>
    </row>
    <row r="318" spans="1:3">
      <c r="A318" s="17" t="s">
        <v>79</v>
      </c>
      <c r="B318" s="17"/>
      <c r="C318" s="307"/>
    </row>
    <row r="319" spans="1:3">
      <c r="A319" s="17" t="s">
        <v>80</v>
      </c>
      <c r="B319" s="17" t="s">
        <v>81</v>
      </c>
      <c r="C319" s="307">
        <f>'120121'!E96+SUM('120121'!E99:E100)+'120121'!E108+SUM('120121'!E111:E112)</f>
        <v>-221026704</v>
      </c>
    </row>
    <row r="320" spans="1:3">
      <c r="A320" s="17" t="s">
        <v>82</v>
      </c>
      <c r="B320" s="17" t="s">
        <v>83</v>
      </c>
      <c r="C320" s="307">
        <f>'120121'!E98+'120121'!E110</f>
        <v>0</v>
      </c>
    </row>
    <row r="321" spans="1:3">
      <c r="A321" s="17" t="s">
        <v>84</v>
      </c>
      <c r="B321" s="17" t="s">
        <v>85</v>
      </c>
      <c r="C321" s="307">
        <f>'120121'!E97+'120121'!E109</f>
        <v>0</v>
      </c>
    </row>
    <row r="322" spans="1:3">
      <c r="A322" s="17" t="s">
        <v>86</v>
      </c>
      <c r="B322" s="17" t="s">
        <v>788</v>
      </c>
      <c r="C322" s="307">
        <f>SUM('120121'!E101,'120121'!E113)</f>
        <v>268793554</v>
      </c>
    </row>
    <row r="323" spans="1:3">
      <c r="A323" s="17" t="s">
        <v>789</v>
      </c>
      <c r="B323" s="17" t="s">
        <v>790</v>
      </c>
      <c r="C323" s="307">
        <f>'120121'!E115+'120121'!E116</f>
        <v>-100000000</v>
      </c>
    </row>
    <row r="324" spans="1:3">
      <c r="A324" s="17" t="s">
        <v>791</v>
      </c>
      <c r="B324" s="17" t="s">
        <v>792</v>
      </c>
      <c r="C324" s="307">
        <f>SUM('120121'!E102:E104)+'120121'!E114</f>
        <v>0</v>
      </c>
    </row>
    <row r="325" spans="1:3">
      <c r="A325" s="17"/>
      <c r="B325" s="17"/>
      <c r="C325" s="307"/>
    </row>
    <row r="326" spans="1:3">
      <c r="A326" s="17"/>
      <c r="B326" s="17"/>
      <c r="C326" s="307"/>
    </row>
    <row r="327" spans="1:3">
      <c r="A327" s="17" t="s">
        <v>793</v>
      </c>
      <c r="B327" s="17" t="s">
        <v>2291</v>
      </c>
      <c r="C327" s="268">
        <f>SUM(C319:C326)</f>
        <v>-52233150</v>
      </c>
    </row>
    <row r="328" spans="1:3">
      <c r="A328" s="17"/>
      <c r="B328" s="17"/>
      <c r="C328" s="307"/>
    </row>
    <row r="329" spans="1:3">
      <c r="A329" s="17" t="s">
        <v>794</v>
      </c>
      <c r="B329" s="17" t="s">
        <v>2291</v>
      </c>
      <c r="C329" s="307">
        <f>(C327+C315)+C300</f>
        <v>-195000</v>
      </c>
    </row>
    <row r="330" spans="1:3">
      <c r="A330" s="17"/>
      <c r="B330" s="17"/>
      <c r="C330" s="307"/>
    </row>
    <row r="331" spans="1:3">
      <c r="A331" s="17" t="s">
        <v>795</v>
      </c>
      <c r="B331" s="17" t="s">
        <v>796</v>
      </c>
      <c r="C331" s="307">
        <f>'120121'!E123</f>
        <v>4392734</v>
      </c>
    </row>
    <row r="332" spans="1:3">
      <c r="A332" s="17"/>
      <c r="B332" s="17"/>
      <c r="C332" s="307"/>
    </row>
    <row r="333" spans="1:3" ht="15.75">
      <c r="A333" s="114" t="s">
        <v>797</v>
      </c>
      <c r="B333" s="17" t="s">
        <v>798</v>
      </c>
      <c r="C333" s="682">
        <f>C331+C329</f>
        <v>4197734</v>
      </c>
    </row>
    <row r="336" spans="1:3" ht="18">
      <c r="A336" s="406" t="s">
        <v>799</v>
      </c>
      <c r="B336" s="69"/>
      <c r="C336" s="69"/>
    </row>
    <row r="340" spans="1:3" ht="15.75">
      <c r="A340" s="17"/>
      <c r="B340" s="2556" t="s">
        <v>2284</v>
      </c>
    </row>
    <row r="341" spans="1:3" ht="15.75">
      <c r="A341" s="17"/>
      <c r="B341" s="2556" t="s">
        <v>2285</v>
      </c>
      <c r="C341" s="2556" t="str">
        <f>$C$16</f>
        <v>12/31/2017</v>
      </c>
    </row>
    <row r="342" spans="1:3" ht="15.75">
      <c r="A342" s="646" t="s">
        <v>800</v>
      </c>
      <c r="B342" s="114"/>
      <c r="C342" s="114"/>
    </row>
    <row r="343" spans="1:3" ht="15.75">
      <c r="A343" s="2788" t="s">
        <v>4359</v>
      </c>
      <c r="B343" s="114"/>
      <c r="C343" s="114"/>
    </row>
    <row r="344" spans="1:3">
      <c r="A344" s="17" t="s">
        <v>801</v>
      </c>
      <c r="B344" s="1500" t="s">
        <v>4534</v>
      </c>
      <c r="C344" s="408">
        <f>'300301'!D24</f>
        <v>615694811</v>
      </c>
    </row>
    <row r="345" spans="1:3">
      <c r="A345" s="17" t="s">
        <v>802</v>
      </c>
      <c r="B345" s="1500" t="s">
        <v>4535</v>
      </c>
      <c r="C345" s="307">
        <f>'300301'!D26</f>
        <v>132595132</v>
      </c>
    </row>
    <row r="346" spans="1:3">
      <c r="A346" s="17" t="s">
        <v>803</v>
      </c>
      <c r="B346" s="1500" t="s">
        <v>4536</v>
      </c>
      <c r="C346" s="307">
        <f>'300301'!D27</f>
        <v>9762819</v>
      </c>
    </row>
    <row r="347" spans="1:3">
      <c r="A347" s="17" t="s">
        <v>804</v>
      </c>
      <c r="B347" s="1500" t="s">
        <v>4537</v>
      </c>
      <c r="C347" s="307">
        <f>SUM('300301'!D28:D31)</f>
        <v>23753017.399999999</v>
      </c>
    </row>
    <row r="348" spans="1:3" ht="15.75">
      <c r="A348" s="114" t="s">
        <v>805</v>
      </c>
      <c r="B348" s="1500" t="s">
        <v>2291</v>
      </c>
      <c r="C348" s="307">
        <f>SUM(C344:C347)</f>
        <v>781805779.39999998</v>
      </c>
    </row>
    <row r="349" spans="1:3">
      <c r="A349" s="17" t="s">
        <v>806</v>
      </c>
      <c r="B349" s="1500" t="s">
        <v>4538</v>
      </c>
      <c r="C349" s="307">
        <f>'300301'!D33</f>
        <v>38064981</v>
      </c>
    </row>
    <row r="350" spans="1:3">
      <c r="A350" s="2786" t="s">
        <v>4643</v>
      </c>
      <c r="B350" s="1500"/>
      <c r="C350" s="2558"/>
    </row>
    <row r="351" spans="1:3">
      <c r="A351" s="1500" t="s">
        <v>4644</v>
      </c>
      <c r="B351" s="1500" t="s">
        <v>4648</v>
      </c>
      <c r="C351" s="2558">
        <f>'300301'!D46</f>
        <v>91164948</v>
      </c>
    </row>
    <row r="352" spans="1:3">
      <c r="A352" s="1500" t="s">
        <v>4645</v>
      </c>
      <c r="B352" s="1500" t="s">
        <v>4649</v>
      </c>
      <c r="C352" s="2558">
        <f>'300301'!D48</f>
        <v>106611115</v>
      </c>
    </row>
    <row r="353" spans="1:5">
      <c r="A353" s="2787" t="s">
        <v>4646</v>
      </c>
      <c r="B353" s="1500" t="s">
        <v>4650</v>
      </c>
      <c r="C353" s="2558">
        <f>'300301'!D49</f>
        <v>46396099</v>
      </c>
    </row>
    <row r="354" spans="1:5">
      <c r="A354" s="1500" t="s">
        <v>4695</v>
      </c>
      <c r="B354" s="1500" t="s">
        <v>4710</v>
      </c>
      <c r="C354" s="2558">
        <f>SUM('300301'!D50:D54)</f>
        <v>44425927</v>
      </c>
    </row>
    <row r="355" spans="1:5">
      <c r="A355" s="1500" t="s">
        <v>807</v>
      </c>
      <c r="B355" s="1500" t="s">
        <v>4711</v>
      </c>
      <c r="C355" s="2558">
        <f>'300301'!D59-SUM('300301'!D35,'300301'!D55)</f>
        <v>159730328</v>
      </c>
      <c r="E355" s="2836"/>
    </row>
    <row r="356" spans="1:5" ht="15.75">
      <c r="A356" s="114" t="s">
        <v>808</v>
      </c>
      <c r="B356" s="1500" t="s">
        <v>4712</v>
      </c>
      <c r="C356" s="408">
        <f>SUM(C348:C355)</f>
        <v>1268199177.4000001</v>
      </c>
    </row>
    <row r="357" spans="1:5">
      <c r="A357" s="17"/>
      <c r="B357" s="1500"/>
      <c r="C357" s="307"/>
    </row>
    <row r="358" spans="1:5" ht="15.75">
      <c r="A358" s="646" t="s">
        <v>809</v>
      </c>
      <c r="B358" s="1500"/>
      <c r="C358" s="307"/>
    </row>
    <row r="359" spans="1:5">
      <c r="A359" s="2788" t="s">
        <v>4359</v>
      </c>
      <c r="B359" s="1500"/>
      <c r="C359" s="307"/>
    </row>
    <row r="360" spans="1:5">
      <c r="A360" s="17" t="s">
        <v>801</v>
      </c>
      <c r="B360" s="1500" t="s">
        <v>4659</v>
      </c>
      <c r="C360" s="307">
        <f>'300301'!F24</f>
        <v>5160518</v>
      </c>
    </row>
    <row r="361" spans="1:5">
      <c r="A361" s="17" t="s">
        <v>802</v>
      </c>
      <c r="B361" s="1500" t="s">
        <v>4660</v>
      </c>
      <c r="C361" s="307">
        <f>'300301'!F26</f>
        <v>1283678</v>
      </c>
    </row>
    <row r="362" spans="1:5">
      <c r="A362" s="17" t="s">
        <v>803</v>
      </c>
      <c r="B362" s="1500" t="s">
        <v>4661</v>
      </c>
      <c r="C362" s="307">
        <f>'300301'!F27</f>
        <v>148908</v>
      </c>
    </row>
    <row r="363" spans="1:5">
      <c r="A363" s="17" t="s">
        <v>804</v>
      </c>
      <c r="B363" s="1500" t="s">
        <v>4539</v>
      </c>
      <c r="C363" s="307">
        <f>SUM('300301'!F28:F31)</f>
        <v>215946</v>
      </c>
    </row>
    <row r="364" spans="1:5" ht="15.75">
      <c r="A364" s="114" t="s">
        <v>810</v>
      </c>
      <c r="B364" s="1500" t="s">
        <v>2291</v>
      </c>
      <c r="C364" s="307">
        <f>SUM(C360:C363)</f>
        <v>6809050</v>
      </c>
    </row>
    <row r="365" spans="1:5">
      <c r="A365" s="17" t="s">
        <v>806</v>
      </c>
      <c r="B365" s="1500" t="s">
        <v>4540</v>
      </c>
      <c r="C365" s="307">
        <f>'300301'!F33</f>
        <v>1269639</v>
      </c>
    </row>
    <row r="366" spans="1:5">
      <c r="A366" s="2786" t="s">
        <v>4643</v>
      </c>
      <c r="B366" s="1500"/>
      <c r="C366" s="307"/>
    </row>
    <row r="367" spans="1:5">
      <c r="A367" s="1500" t="s">
        <v>4644</v>
      </c>
      <c r="B367" s="1500" t="s">
        <v>4651</v>
      </c>
      <c r="C367" s="2558">
        <f>'300301'!F46</f>
        <v>1405710</v>
      </c>
    </row>
    <row r="368" spans="1:5">
      <c r="A368" s="1500" t="s">
        <v>4645</v>
      </c>
      <c r="B368" s="1500" t="s">
        <v>4652</v>
      </c>
      <c r="C368" s="2558">
        <f>'300301'!F48</f>
        <v>3176658</v>
      </c>
    </row>
    <row r="369" spans="1:3">
      <c r="A369" s="2787" t="s">
        <v>4646</v>
      </c>
      <c r="B369" s="1500" t="s">
        <v>4653</v>
      </c>
      <c r="C369" s="2558">
        <f>'300301'!F49</f>
        <v>2827618</v>
      </c>
    </row>
    <row r="370" spans="1:3">
      <c r="A370" s="1500" t="s">
        <v>4647</v>
      </c>
      <c r="B370" s="1500" t="s">
        <v>4713</v>
      </c>
      <c r="C370" s="2558">
        <f>'300301'!F50+'300301'!F51+'300301'!F52+'300301'!F53+'300301'!F54</f>
        <v>1144753</v>
      </c>
    </row>
    <row r="371" spans="1:3" ht="15.75">
      <c r="A371" s="114" t="s">
        <v>811</v>
      </c>
      <c r="B371" s="1500" t="s">
        <v>4717</v>
      </c>
      <c r="C371" s="307">
        <f>SUM(C364:C370)</f>
        <v>16633428</v>
      </c>
    </row>
    <row r="372" spans="1:3" ht="15.75">
      <c r="A372" s="69"/>
      <c r="B372" s="71"/>
      <c r="C372" s="410"/>
    </row>
    <row r="373" spans="1:3" ht="15.75">
      <c r="A373" s="71" t="s">
        <v>812</v>
      </c>
      <c r="B373" s="69"/>
      <c r="C373" s="410"/>
    </row>
    <row r="374" spans="1:3">
      <c r="A374" s="2788" t="s">
        <v>4359</v>
      </c>
      <c r="B374" s="69"/>
      <c r="C374" s="410"/>
    </row>
    <row r="375" spans="1:3">
      <c r="A375" s="17" t="s">
        <v>801</v>
      </c>
      <c r="B375" s="1500" t="s">
        <v>4541</v>
      </c>
      <c r="C375" s="307">
        <f>'300301'!H24</f>
        <v>622558</v>
      </c>
    </row>
    <row r="376" spans="1:3">
      <c r="A376" s="17" t="s">
        <v>802</v>
      </c>
      <c r="B376" s="1500" t="s">
        <v>4542</v>
      </c>
      <c r="C376" s="307">
        <f>'300301'!H26</f>
        <v>68447</v>
      </c>
    </row>
    <row r="377" spans="1:3">
      <c r="A377" s="17" t="s">
        <v>803</v>
      </c>
      <c r="B377" s="1500" t="s">
        <v>4543</v>
      </c>
      <c r="C377" s="307">
        <f>'300301'!H27</f>
        <v>687</v>
      </c>
    </row>
    <row r="378" spans="1:3">
      <c r="A378" s="17" t="s">
        <v>804</v>
      </c>
      <c r="B378" s="1500" t="s">
        <v>4544</v>
      </c>
      <c r="C378" s="307">
        <f>SUM('300301'!H28:H31)</f>
        <v>6119</v>
      </c>
    </row>
    <row r="379" spans="1:3" ht="15.75">
      <c r="A379" s="114" t="s">
        <v>813</v>
      </c>
      <c r="B379" s="1500" t="s">
        <v>2291</v>
      </c>
      <c r="C379" s="307">
        <f>SUM(C375:C378)</f>
        <v>697811</v>
      </c>
    </row>
    <row r="380" spans="1:3" s="1418" customFormat="1">
      <c r="A380" s="1500" t="s">
        <v>806</v>
      </c>
      <c r="B380" s="1500" t="s">
        <v>4545</v>
      </c>
      <c r="C380" s="2558">
        <f>'300301'!H33</f>
        <v>7</v>
      </c>
    </row>
    <row r="381" spans="1:3" s="1418" customFormat="1">
      <c r="A381" s="2786" t="s">
        <v>4643</v>
      </c>
      <c r="B381" s="1500" t="s">
        <v>4654</v>
      </c>
      <c r="C381" s="2558"/>
    </row>
    <row r="382" spans="1:3" s="1418" customFormat="1">
      <c r="A382" s="1500" t="s">
        <v>4644</v>
      </c>
      <c r="B382" s="1500" t="s">
        <v>4655</v>
      </c>
      <c r="C382" s="2558">
        <f>'300301'!H46</f>
        <v>148970</v>
      </c>
    </row>
    <row r="383" spans="1:3" s="1418" customFormat="1">
      <c r="A383" s="1500" t="s">
        <v>4645</v>
      </c>
      <c r="B383" s="1500" t="s">
        <v>4656</v>
      </c>
      <c r="C383" s="2558">
        <f>'300301'!H48</f>
        <v>37716</v>
      </c>
    </row>
    <row r="384" spans="1:3" s="1418" customFormat="1">
      <c r="A384" s="2787" t="s">
        <v>4646</v>
      </c>
      <c r="B384" s="1500" t="s">
        <v>4657</v>
      </c>
      <c r="C384" s="2558">
        <f>'300301'!H49</f>
        <v>1235</v>
      </c>
    </row>
    <row r="385" spans="1:3" s="1418" customFormat="1">
      <c r="A385" s="1500" t="s">
        <v>4647</v>
      </c>
      <c r="B385" s="1500" t="s">
        <v>4658</v>
      </c>
      <c r="C385" s="2558">
        <f>'300301'!H54+'300301'!H53+'300301'!H52+'300301'!H51+'300301'!H50</f>
        <v>8051</v>
      </c>
    </row>
    <row r="386" spans="1:3" s="1418" customFormat="1" ht="15.75">
      <c r="A386" s="2559" t="s">
        <v>814</v>
      </c>
      <c r="B386" s="1500" t="s">
        <v>4716</v>
      </c>
      <c r="C386" s="2558">
        <f>SUM(C379:C385)</f>
        <v>893790</v>
      </c>
    </row>
    <row r="388" spans="1:3" ht="18">
      <c r="A388" s="406" t="s">
        <v>815</v>
      </c>
      <c r="B388" s="406"/>
      <c r="C388" s="406"/>
    </row>
    <row r="389" spans="1:3" ht="15.75">
      <c r="A389" s="646" t="s">
        <v>816</v>
      </c>
    </row>
    <row r="390" spans="1:3">
      <c r="A390" s="17" t="s">
        <v>817</v>
      </c>
      <c r="B390" s="17" t="s">
        <v>2291</v>
      </c>
      <c r="C390" s="2839">
        <f>C344/C375</f>
        <v>988.97582393929565</v>
      </c>
    </row>
    <row r="391" spans="1:3">
      <c r="A391" s="17" t="s">
        <v>818</v>
      </c>
      <c r="B391" s="17" t="s">
        <v>2291</v>
      </c>
      <c r="C391" s="307">
        <f>(+C360*1000)/C375</f>
        <v>8289.2164264213134</v>
      </c>
    </row>
    <row r="392" spans="1:3">
      <c r="A392" s="17" t="s">
        <v>819</v>
      </c>
      <c r="B392" s="17" t="s">
        <v>2291</v>
      </c>
      <c r="C392" s="686">
        <f>(+C344*100)/(C360*1000)</f>
        <v>11.930872269024157</v>
      </c>
    </row>
    <row r="393" spans="1:3">
      <c r="A393" s="17"/>
      <c r="B393" s="17"/>
      <c r="C393" s="307"/>
    </row>
    <row r="394" spans="1:3" ht="15.75">
      <c r="A394" s="646" t="s">
        <v>820</v>
      </c>
      <c r="B394" s="17"/>
      <c r="C394" s="307"/>
    </row>
    <row r="395" spans="1:3">
      <c r="A395" s="17" t="s">
        <v>817</v>
      </c>
      <c r="B395" s="17" t="s">
        <v>2291</v>
      </c>
      <c r="C395" s="685">
        <f>C345/C376</f>
        <v>1937.1942086577935</v>
      </c>
    </row>
    <row r="396" spans="1:3">
      <c r="A396" s="17" t="s">
        <v>818</v>
      </c>
      <c r="B396" s="17" t="s">
        <v>2291</v>
      </c>
      <c r="C396" s="307">
        <f>(+C361*1000)/C376</f>
        <v>18754.335471240523</v>
      </c>
    </row>
    <row r="397" spans="1:3">
      <c r="A397" s="17" t="s">
        <v>819</v>
      </c>
      <c r="B397" s="17" t="s">
        <v>2291</v>
      </c>
      <c r="C397" s="686">
        <f>(+C345*100)/(C361*1000)</f>
        <v>10.329314049161862</v>
      </c>
    </row>
    <row r="398" spans="1:3">
      <c r="A398" s="17"/>
      <c r="B398" s="17"/>
      <c r="C398" s="686"/>
    </row>
    <row r="399" spans="1:3" ht="15.75">
      <c r="A399" s="646" t="s">
        <v>821</v>
      </c>
      <c r="B399" s="17"/>
      <c r="C399" s="686"/>
    </row>
    <row r="400" spans="1:3">
      <c r="A400" s="17" t="s">
        <v>817</v>
      </c>
      <c r="B400" s="17" t="s">
        <v>2291</v>
      </c>
      <c r="C400" s="685">
        <f>C346/C377</f>
        <v>14210.799126637554</v>
      </c>
    </row>
    <row r="401" spans="1:3">
      <c r="A401" s="17" t="s">
        <v>818</v>
      </c>
      <c r="B401" s="17" t="s">
        <v>2291</v>
      </c>
      <c r="C401" s="307">
        <f>(+C362*1000)/C377</f>
        <v>216751.09170305677</v>
      </c>
    </row>
    <row r="402" spans="1:3">
      <c r="A402" s="17" t="s">
        <v>819</v>
      </c>
      <c r="B402" s="17" t="s">
        <v>2291</v>
      </c>
      <c r="C402" s="686">
        <f>(+C346*100)/(C362*1000)</f>
        <v>6.5562756870013699</v>
      </c>
    </row>
    <row r="404" spans="1:3" ht="18">
      <c r="A404" s="406" t="s">
        <v>3618</v>
      </c>
      <c r="B404" s="406"/>
      <c r="C404" s="406"/>
    </row>
    <row r="405" spans="1:3">
      <c r="A405" s="17" t="s">
        <v>822</v>
      </c>
      <c r="B405" s="17" t="s">
        <v>823</v>
      </c>
      <c r="C405" s="408">
        <f>'320323'!E29</f>
        <v>0</v>
      </c>
    </row>
    <row r="406" spans="1:3">
      <c r="A406" s="17" t="s">
        <v>824</v>
      </c>
      <c r="B406" s="17" t="s">
        <v>825</v>
      </c>
      <c r="C406" s="307">
        <f>'320323'!E49</f>
        <v>0</v>
      </c>
    </row>
    <row r="407" spans="1:3">
      <c r="A407" s="17" t="s">
        <v>826</v>
      </c>
      <c r="B407" s="17" t="s">
        <v>827</v>
      </c>
      <c r="C407" s="307">
        <f>'320323'!K16</f>
        <v>1872762</v>
      </c>
    </row>
    <row r="408" spans="1:3">
      <c r="A408" s="17" t="s">
        <v>828</v>
      </c>
      <c r="B408" s="1500" t="s">
        <v>4546</v>
      </c>
      <c r="C408" s="307">
        <f>'320323'!K33</f>
        <v>538903</v>
      </c>
    </row>
    <row r="409" spans="1:3">
      <c r="A409" s="17" t="s">
        <v>829</v>
      </c>
      <c r="B409" s="1500" t="s">
        <v>4547</v>
      </c>
      <c r="C409" s="307">
        <f>'320323'!K39</f>
        <v>348516984</v>
      </c>
    </row>
    <row r="410" spans="1:3">
      <c r="A410" s="17" t="s">
        <v>770</v>
      </c>
      <c r="B410" s="1500" t="s">
        <v>2291</v>
      </c>
      <c r="C410" s="307">
        <f>SUM(C405:C409)</f>
        <v>350928649</v>
      </c>
    </row>
    <row r="411" spans="1:3">
      <c r="A411" s="17" t="s">
        <v>771</v>
      </c>
      <c r="B411" s="1500" t="s">
        <v>4548</v>
      </c>
      <c r="C411" s="307">
        <f>'320323'!K73</f>
        <v>42067514</v>
      </c>
    </row>
    <row r="412" spans="1:3">
      <c r="A412" s="1500" t="s">
        <v>4438</v>
      </c>
      <c r="B412" s="1500" t="s">
        <v>4439</v>
      </c>
      <c r="C412" s="2558">
        <f>'320323'!P26</f>
        <v>0</v>
      </c>
    </row>
    <row r="413" spans="1:3">
      <c r="A413" s="17" t="s">
        <v>2036</v>
      </c>
      <c r="B413" s="1500" t="s">
        <v>4549</v>
      </c>
      <c r="C413" s="307">
        <f>'320323'!P54</f>
        <v>230586356</v>
      </c>
    </row>
    <row r="414" spans="1:3">
      <c r="A414" s="17" t="s">
        <v>2037</v>
      </c>
      <c r="B414" s="1500" t="s">
        <v>4550</v>
      </c>
      <c r="C414" s="307">
        <f>'320323'!P62+'320323'!P69</f>
        <v>147199442</v>
      </c>
    </row>
    <row r="415" spans="1:3">
      <c r="A415" s="17" t="s">
        <v>2038</v>
      </c>
      <c r="B415" s="1500" t="s">
        <v>4551</v>
      </c>
      <c r="C415" s="307">
        <f>'320323'!P76</f>
        <v>7985703</v>
      </c>
    </row>
    <row r="416" spans="1:3">
      <c r="A416" s="17" t="s">
        <v>2039</v>
      </c>
      <c r="B416" s="1500" t="s">
        <v>4552</v>
      </c>
      <c r="C416" s="307">
        <f>'320323'!V22</f>
        <v>88542349</v>
      </c>
    </row>
    <row r="417" spans="1:4" ht="15.75">
      <c r="A417" s="114" t="s">
        <v>2040</v>
      </c>
      <c r="B417" s="1500" t="s">
        <v>4553</v>
      </c>
      <c r="C417" s="408">
        <f>SUM(C410:C416)</f>
        <v>867310013</v>
      </c>
    </row>
    <row r="418" spans="1:4" ht="15.75">
      <c r="A418" s="17"/>
      <c r="B418" s="114"/>
      <c r="C418" s="114"/>
    </row>
    <row r="420" spans="1:4" ht="18">
      <c r="A420" s="406" t="s">
        <v>2041</v>
      </c>
      <c r="B420" s="69"/>
      <c r="C420" s="406"/>
      <c r="D420" s="406"/>
    </row>
    <row r="421" spans="1:4" ht="18">
      <c r="A421" s="516"/>
      <c r="B421" s="516"/>
      <c r="C421" s="516"/>
      <c r="D421" s="516"/>
    </row>
    <row r="424" spans="1:4" ht="15.75">
      <c r="A424" s="17"/>
      <c r="B424" s="2556" t="s">
        <v>2284</v>
      </c>
    </row>
    <row r="425" spans="1:4" ht="18">
      <c r="A425" s="517"/>
      <c r="B425" s="2556" t="s">
        <v>2285</v>
      </c>
      <c r="C425" s="2556" t="str">
        <f>$C$16</f>
        <v>12/31/2017</v>
      </c>
    </row>
    <row r="426" spans="1:4" ht="18">
      <c r="A426" s="517"/>
      <c r="B426" s="114"/>
      <c r="C426" s="114"/>
    </row>
    <row r="427" spans="1:4">
      <c r="A427" s="17" t="s">
        <v>2042</v>
      </c>
      <c r="B427" s="17" t="s">
        <v>2291</v>
      </c>
      <c r="C427" s="408">
        <f>C356</f>
        <v>1268199177.4000001</v>
      </c>
    </row>
    <row r="428" spans="1:4">
      <c r="A428" s="17"/>
      <c r="B428" s="17"/>
      <c r="C428" s="408"/>
    </row>
    <row r="429" spans="1:4">
      <c r="A429" s="17" t="s">
        <v>2043</v>
      </c>
      <c r="B429" s="17" t="s">
        <v>2291</v>
      </c>
      <c r="C429" s="307">
        <f>C371</f>
        <v>16633428</v>
      </c>
    </row>
    <row r="430" spans="1:4">
      <c r="A430" s="17"/>
      <c r="B430" s="17"/>
      <c r="C430" s="307"/>
    </row>
    <row r="431" spans="1:4" ht="15.75">
      <c r="A431" s="71" t="s">
        <v>2044</v>
      </c>
      <c r="B431" s="71"/>
      <c r="C431" s="71"/>
    </row>
    <row r="432" spans="1:4" ht="15.75">
      <c r="A432" s="17"/>
      <c r="B432" s="682"/>
    </row>
    <row r="433" spans="1:3">
      <c r="A433" s="17" t="s">
        <v>2045</v>
      </c>
      <c r="B433" s="17" t="s">
        <v>2291</v>
      </c>
      <c r="C433" s="408">
        <f>C506</f>
        <v>313979463</v>
      </c>
    </row>
    <row r="434" spans="1:3">
      <c r="A434" s="17"/>
      <c r="B434" s="17"/>
      <c r="C434" s="307"/>
    </row>
    <row r="435" spans="1:3">
      <c r="A435" s="17" t="s">
        <v>2046</v>
      </c>
      <c r="B435" s="17" t="s">
        <v>2291</v>
      </c>
      <c r="C435" s="307">
        <f>C511</f>
        <v>177402307</v>
      </c>
    </row>
    <row r="436" spans="1:3">
      <c r="A436" s="17"/>
      <c r="B436" s="17"/>
      <c r="C436" s="307"/>
    </row>
    <row r="437" spans="1:3">
      <c r="A437" s="17" t="s">
        <v>2836</v>
      </c>
      <c r="B437" s="17" t="s">
        <v>2291</v>
      </c>
      <c r="C437" s="307">
        <f>C519</f>
        <v>375928243</v>
      </c>
    </row>
    <row r="438" spans="1:3">
      <c r="A438" s="17"/>
      <c r="B438" s="17"/>
      <c r="C438" s="307"/>
    </row>
    <row r="439" spans="1:3">
      <c r="A439" s="17" t="s">
        <v>2047</v>
      </c>
      <c r="B439" s="17" t="s">
        <v>2291</v>
      </c>
      <c r="C439" s="307">
        <f>C527</f>
        <v>105699959</v>
      </c>
    </row>
    <row r="440" spans="1:3">
      <c r="A440" s="17"/>
      <c r="B440" s="17"/>
      <c r="C440" s="307"/>
    </row>
    <row r="441" spans="1:3">
      <c r="A441" s="17" t="s">
        <v>2048</v>
      </c>
      <c r="B441" s="17" t="s">
        <v>2291</v>
      </c>
      <c r="C441" s="307">
        <f>C173</f>
        <v>56733099</v>
      </c>
    </row>
    <row r="442" spans="1:3">
      <c r="A442" s="17"/>
      <c r="B442" s="17"/>
      <c r="C442" s="307"/>
    </row>
    <row r="443" spans="1:3">
      <c r="A443" s="17" t="s">
        <v>2049</v>
      </c>
      <c r="B443" s="17" t="s">
        <v>2291</v>
      </c>
      <c r="C443" s="307">
        <f>C172</f>
        <v>121821167</v>
      </c>
    </row>
    <row r="444" spans="1:3">
      <c r="A444" s="17"/>
      <c r="B444" s="17" t="s">
        <v>1788</v>
      </c>
      <c r="C444" s="307"/>
    </row>
    <row r="445" spans="1:3">
      <c r="A445" s="17" t="s">
        <v>2050</v>
      </c>
      <c r="B445" s="17" t="s">
        <v>2051</v>
      </c>
      <c r="C445" s="307">
        <f>C447-SUM(C433:C443)</f>
        <v>116634939.4000001</v>
      </c>
    </row>
    <row r="446" spans="1:3">
      <c r="B446" s="9" t="s">
        <v>1788</v>
      </c>
    </row>
    <row r="447" spans="1:3">
      <c r="A447" s="17" t="s">
        <v>2052</v>
      </c>
      <c r="B447" s="17" t="s">
        <v>2291</v>
      </c>
      <c r="C447" s="408">
        <f>C427</f>
        <v>1268199177.4000001</v>
      </c>
    </row>
    <row r="448" spans="1:3" ht="15.75">
      <c r="A448" s="17"/>
      <c r="B448" s="114"/>
      <c r="C448" s="307"/>
    </row>
    <row r="450" spans="1:3" ht="15.75">
      <c r="A450" s="71" t="s">
        <v>2053</v>
      </c>
      <c r="B450" s="71"/>
      <c r="C450" s="71"/>
    </row>
    <row r="451" spans="1:3">
      <c r="A451" s="69"/>
      <c r="B451" s="69"/>
      <c r="C451" s="69"/>
    </row>
    <row r="453" spans="1:3">
      <c r="A453" s="17" t="s">
        <v>2045</v>
      </c>
      <c r="B453" s="17" t="s">
        <v>2291</v>
      </c>
      <c r="C453" s="687">
        <f>(+C433/C$427)*100</f>
        <v>24.757898332949981</v>
      </c>
    </row>
    <row r="454" spans="1:3">
      <c r="A454" s="17"/>
      <c r="B454" s="17"/>
      <c r="C454" s="687"/>
    </row>
    <row r="455" spans="1:3">
      <c r="A455" s="17" t="s">
        <v>2046</v>
      </c>
      <c r="B455" s="17" t="s">
        <v>2291</v>
      </c>
      <c r="C455" s="687">
        <f>(+C435/C$427)*100</f>
        <v>13.988520901243726</v>
      </c>
    </row>
    <row r="456" spans="1:3">
      <c r="A456" s="17"/>
      <c r="B456" s="17"/>
      <c r="C456" s="687"/>
    </row>
    <row r="457" spans="1:3">
      <c r="A457" s="17" t="s">
        <v>2836</v>
      </c>
      <c r="B457" s="17" t="s">
        <v>2291</v>
      </c>
      <c r="C457" s="687">
        <f>(+C437/C$427)*100</f>
        <v>29.6426815045496</v>
      </c>
    </row>
    <row r="458" spans="1:3">
      <c r="A458" s="17"/>
      <c r="B458" s="17"/>
      <c r="C458" s="687"/>
    </row>
    <row r="459" spans="1:3">
      <c r="A459" s="17" t="s">
        <v>2047</v>
      </c>
      <c r="B459" s="17" t="s">
        <v>2291</v>
      </c>
      <c r="C459" s="687">
        <f>(+C439/C$427)*100</f>
        <v>8.3346497051591601</v>
      </c>
    </row>
    <row r="460" spans="1:3">
      <c r="A460" s="17"/>
      <c r="B460" s="17"/>
      <c r="C460" s="687"/>
    </row>
    <row r="461" spans="1:3">
      <c r="A461" s="17" t="s">
        <v>2048</v>
      </c>
      <c r="B461" s="17" t="s">
        <v>2291</v>
      </c>
      <c r="C461" s="687">
        <f>(+C441/C$427)*100</f>
        <v>4.4735164642127758</v>
      </c>
    </row>
    <row r="462" spans="1:3">
      <c r="A462" s="17"/>
      <c r="B462" s="17"/>
      <c r="C462" s="687"/>
    </row>
    <row r="463" spans="1:3">
      <c r="A463" s="17" t="s">
        <v>2049</v>
      </c>
      <c r="B463" s="17" t="s">
        <v>2291</v>
      </c>
      <c r="C463" s="687">
        <f>(+C443/C$427)*100</f>
        <v>9.605838670369728</v>
      </c>
    </row>
    <row r="464" spans="1:3">
      <c r="A464" s="17"/>
      <c r="B464" s="17"/>
      <c r="C464" s="687"/>
    </row>
    <row r="465" spans="1:3">
      <c r="A465" s="17" t="s">
        <v>2050</v>
      </c>
      <c r="B465" s="17" t="s">
        <v>2291</v>
      </c>
      <c r="C465" s="687">
        <f>(+C445/C$427)*100</f>
        <v>9.1968944215150277</v>
      </c>
    </row>
    <row r="466" spans="1:3">
      <c r="A466" s="17"/>
      <c r="B466" s="17"/>
      <c r="C466" s="687"/>
    </row>
    <row r="467" spans="1:3">
      <c r="A467" s="17" t="s">
        <v>2052</v>
      </c>
      <c r="B467" s="17" t="s">
        <v>2054</v>
      </c>
      <c r="C467" s="687">
        <f>SUM(C453:C466)</f>
        <v>100</v>
      </c>
    </row>
    <row r="468" spans="1:3" ht="15.75">
      <c r="A468" s="17"/>
      <c r="B468" s="114"/>
    </row>
    <row r="470" spans="1:3" ht="15.75">
      <c r="A470" s="71" t="s">
        <v>2055</v>
      </c>
      <c r="B470" s="71"/>
      <c r="C470" s="71"/>
    </row>
    <row r="472" spans="1:3">
      <c r="A472" s="69"/>
      <c r="B472" s="69"/>
      <c r="C472" s="69"/>
    </row>
    <row r="473" spans="1:3">
      <c r="A473" s="17" t="s">
        <v>2045</v>
      </c>
      <c r="B473" s="17" t="s">
        <v>2291</v>
      </c>
      <c r="C473" s="688">
        <f>(+C433/(C$429*1000))*100</f>
        <v>1.8876413388749451</v>
      </c>
    </row>
    <row r="474" spans="1:3">
      <c r="A474" s="17"/>
      <c r="B474" s="17"/>
      <c r="C474" s="688"/>
    </row>
    <row r="475" spans="1:3">
      <c r="A475" s="17" t="s">
        <v>2046</v>
      </c>
      <c r="B475" s="17" t="s">
        <v>2291</v>
      </c>
      <c r="C475" s="688">
        <f>(+C435/(C$429*1000))*100</f>
        <v>1.0665408657794413</v>
      </c>
    </row>
    <row r="476" spans="1:3">
      <c r="A476" s="17"/>
      <c r="B476" s="17"/>
      <c r="C476" s="688"/>
    </row>
    <row r="477" spans="1:3">
      <c r="A477" s="17" t="s">
        <v>2836</v>
      </c>
      <c r="B477" s="17" t="s">
        <v>2291</v>
      </c>
      <c r="C477" s="688">
        <f>(+C437/(C$429*1000))*100</f>
        <v>2.2600767743125472</v>
      </c>
    </row>
    <row r="478" spans="1:3">
      <c r="A478" s="17"/>
      <c r="B478" s="17"/>
      <c r="C478" s="688"/>
    </row>
    <row r="479" spans="1:3">
      <c r="A479" s="17" t="s">
        <v>2047</v>
      </c>
      <c r="B479" s="17" t="s">
        <v>2291</v>
      </c>
      <c r="C479" s="688">
        <f>(+C439/(C$429*1000))*100</f>
        <v>0.63546707870440178</v>
      </c>
    </row>
    <row r="480" spans="1:3">
      <c r="A480" s="17"/>
      <c r="B480" s="17"/>
      <c r="C480" s="688"/>
    </row>
    <row r="481" spans="1:3">
      <c r="A481" s="17" t="s">
        <v>2048</v>
      </c>
      <c r="B481" s="17" t="s">
        <v>2291</v>
      </c>
      <c r="C481" s="688">
        <f>(+C441/(C$429*1000))*100</f>
        <v>0.34107881430093667</v>
      </c>
    </row>
    <row r="482" spans="1:3">
      <c r="A482" s="17"/>
      <c r="B482" s="17"/>
      <c r="C482" s="688"/>
    </row>
    <row r="483" spans="1:3">
      <c r="A483" s="17" t="s">
        <v>2049</v>
      </c>
      <c r="B483" s="17" t="s">
        <v>2291</v>
      </c>
      <c r="C483" s="688">
        <f>(+C443/(C$429*1000))*100</f>
        <v>0.7323876172728796</v>
      </c>
    </row>
    <row r="484" spans="1:3">
      <c r="A484" s="17"/>
      <c r="B484" s="17"/>
      <c r="C484" s="688"/>
    </row>
    <row r="485" spans="1:3">
      <c r="A485" s="17" t="s">
        <v>2050</v>
      </c>
      <c r="B485" s="17" t="s">
        <v>2291</v>
      </c>
      <c r="C485" s="688">
        <f>(+C445/(C$429*1000))*100</f>
        <v>0.70120806967751992</v>
      </c>
    </row>
    <row r="486" spans="1:3">
      <c r="A486" s="17"/>
      <c r="B486" s="17"/>
      <c r="C486" s="688"/>
    </row>
    <row r="487" spans="1:3">
      <c r="A487" s="17" t="s">
        <v>2052</v>
      </c>
      <c r="B487" s="17" t="s">
        <v>2056</v>
      </c>
      <c r="C487" s="688">
        <f>SUM(C473:C486)</f>
        <v>7.6244005589226713</v>
      </c>
    </row>
    <row r="488" spans="1:3" ht="15.75">
      <c r="A488" s="19"/>
      <c r="B488" s="114"/>
    </row>
    <row r="490" spans="1:3">
      <c r="A490" s="9" t="s">
        <v>2057</v>
      </c>
    </row>
    <row r="494" spans="1:3" ht="15.75">
      <c r="A494" s="114" t="s">
        <v>2058</v>
      </c>
    </row>
    <row r="496" spans="1:3" ht="15.75">
      <c r="A496" s="17"/>
      <c r="B496" s="2556" t="s">
        <v>2284</v>
      </c>
    </row>
    <row r="497" spans="1:3" ht="15.75">
      <c r="A497" s="17"/>
      <c r="B497" s="2556" t="s">
        <v>2285</v>
      </c>
      <c r="C497" s="2556" t="str">
        <f>$C$16</f>
        <v>12/31/2017</v>
      </c>
    </row>
    <row r="498" spans="1:3" ht="15.75">
      <c r="A498" s="689" t="s">
        <v>2045</v>
      </c>
      <c r="B498" s="17"/>
      <c r="C498" s="307"/>
    </row>
    <row r="499" spans="1:3">
      <c r="A499" s="17" t="s">
        <v>2059</v>
      </c>
      <c r="B499" s="17" t="s">
        <v>2060</v>
      </c>
      <c r="C499" s="307">
        <f>'320323'!E13</f>
        <v>0</v>
      </c>
    </row>
    <row r="500" spans="1:3">
      <c r="A500" s="17" t="s">
        <v>2061</v>
      </c>
      <c r="B500" s="17" t="s">
        <v>2062</v>
      </c>
      <c r="C500" s="307">
        <f>'320323'!E33</f>
        <v>0</v>
      </c>
    </row>
    <row r="501" spans="1:3">
      <c r="A501" s="17" t="s">
        <v>2063</v>
      </c>
      <c r="B501" s="17" t="s">
        <v>2064</v>
      </c>
      <c r="C501" s="307">
        <f>'320323'!E53</f>
        <v>0</v>
      </c>
    </row>
    <row r="502" spans="1:3">
      <c r="A502" s="17" t="s">
        <v>2065</v>
      </c>
      <c r="B502" s="17" t="s">
        <v>2066</v>
      </c>
      <c r="C502" s="307">
        <f>'320323'!K20</f>
        <v>9610</v>
      </c>
    </row>
    <row r="503" spans="1:3">
      <c r="A503" s="17" t="s">
        <v>3333</v>
      </c>
      <c r="B503" s="1500" t="s">
        <v>4554</v>
      </c>
      <c r="C503" s="307">
        <f>'320323'!K35</f>
        <v>313969853</v>
      </c>
    </row>
    <row r="504" spans="1:3">
      <c r="A504" s="17" t="s">
        <v>2067</v>
      </c>
      <c r="B504" s="17" t="s">
        <v>2291</v>
      </c>
      <c r="C504" s="307">
        <f>SUM(C499:C503)</f>
        <v>313979463</v>
      </c>
    </row>
    <row r="505" spans="1:3">
      <c r="A505" s="17" t="s">
        <v>2068</v>
      </c>
      <c r="B505" s="17"/>
      <c r="C505" s="307"/>
    </row>
    <row r="506" spans="1:3">
      <c r="A506" s="17" t="s">
        <v>2069</v>
      </c>
      <c r="B506" s="17" t="s">
        <v>2291</v>
      </c>
      <c r="C506" s="307">
        <f>C504-C505</f>
        <v>313979463</v>
      </c>
    </row>
    <row r="507" spans="1:3">
      <c r="A507" s="17"/>
      <c r="B507" s="17"/>
      <c r="C507" s="307"/>
    </row>
    <row r="508" spans="1:3" ht="15.75">
      <c r="A508" s="689" t="s">
        <v>2046</v>
      </c>
      <c r="B508" s="17"/>
      <c r="C508" s="307"/>
    </row>
    <row r="509" spans="1:3">
      <c r="A509" s="17" t="s">
        <v>2070</v>
      </c>
      <c r="B509" s="1500" t="s">
        <v>4557</v>
      </c>
      <c r="C509" s="307">
        <f>'354355'!F42</f>
        <v>167601104</v>
      </c>
    </row>
    <row r="510" spans="1:3">
      <c r="A510" s="17" t="s">
        <v>2071</v>
      </c>
      <c r="B510" s="1500" t="s">
        <v>4556</v>
      </c>
      <c r="C510" s="307">
        <f>'320323'!V12</f>
        <v>9801203</v>
      </c>
    </row>
    <row r="511" spans="1:3">
      <c r="A511" s="17" t="s">
        <v>2072</v>
      </c>
      <c r="B511" s="17" t="s">
        <v>2291</v>
      </c>
      <c r="C511" s="307">
        <f>SUM(C509:C510)</f>
        <v>177402307</v>
      </c>
    </row>
    <row r="512" spans="1:3">
      <c r="A512" s="17"/>
      <c r="B512" s="17"/>
      <c r="C512" s="307"/>
    </row>
    <row r="513" spans="1:3" ht="15.75">
      <c r="A513" s="689" t="s">
        <v>2836</v>
      </c>
      <c r="B513" s="17"/>
      <c r="C513" s="307"/>
    </row>
    <row r="514" spans="1:3">
      <c r="A514" s="17" t="s">
        <v>2073</v>
      </c>
      <c r="B514" s="1500" t="s">
        <v>4555</v>
      </c>
      <c r="C514" s="307">
        <f>'320323'!V24</f>
        <v>867310013</v>
      </c>
    </row>
    <row r="515" spans="1:3">
      <c r="A515" s="17" t="s">
        <v>3738</v>
      </c>
      <c r="B515" s="17" t="s">
        <v>2291</v>
      </c>
      <c r="C515" s="307">
        <f>C504</f>
        <v>313979463</v>
      </c>
    </row>
    <row r="516" spans="1:3">
      <c r="A516" s="17" t="s">
        <v>3739</v>
      </c>
      <c r="B516" s="17" t="s">
        <v>2291</v>
      </c>
      <c r="C516" s="307">
        <f>C511</f>
        <v>177402307</v>
      </c>
    </row>
    <row r="517" spans="1:3">
      <c r="A517" s="17" t="s">
        <v>3740</v>
      </c>
      <c r="B517" s="17" t="s">
        <v>2291</v>
      </c>
      <c r="C517" s="307">
        <f>C174</f>
        <v>0</v>
      </c>
    </row>
    <row r="518" spans="1:3">
      <c r="A518" s="17" t="s">
        <v>3741</v>
      </c>
      <c r="B518" s="17" t="s">
        <v>2291</v>
      </c>
      <c r="C518" s="307">
        <f>C175</f>
        <v>0</v>
      </c>
    </row>
    <row r="519" spans="1:3">
      <c r="A519" s="17" t="s">
        <v>3742</v>
      </c>
      <c r="B519" s="17" t="s">
        <v>2291</v>
      </c>
      <c r="C519" s="307">
        <f>C514-SUM(C515:C517)+C518</f>
        <v>375928243</v>
      </c>
    </row>
    <row r="521" spans="1:3" ht="15.75">
      <c r="A521" s="689" t="s">
        <v>3743</v>
      </c>
      <c r="B521" s="17"/>
      <c r="C521" s="307"/>
    </row>
    <row r="522" spans="1:3">
      <c r="A522" s="17" t="s">
        <v>3744</v>
      </c>
      <c r="B522" s="17" t="s">
        <v>2291</v>
      </c>
      <c r="C522" s="307">
        <f>C166</f>
        <v>104878588</v>
      </c>
    </row>
    <row r="523" spans="1:3">
      <c r="A523" s="17" t="s">
        <v>3745</v>
      </c>
      <c r="B523" s="17" t="s">
        <v>2291</v>
      </c>
      <c r="C523" s="307">
        <f>C168</f>
        <v>3552282</v>
      </c>
    </row>
    <row r="524" spans="1:3">
      <c r="A524" s="17" t="s">
        <v>3746</v>
      </c>
      <c r="B524" s="17" t="s">
        <v>2291</v>
      </c>
      <c r="C524" s="307">
        <f>C169</f>
        <v>-2730911</v>
      </c>
    </row>
    <row r="525" spans="1:3">
      <c r="A525" s="17" t="s">
        <v>3747</v>
      </c>
      <c r="B525" s="17" t="s">
        <v>2291</v>
      </c>
      <c r="C525" s="307">
        <f>C170</f>
        <v>0</v>
      </c>
    </row>
    <row r="526" spans="1:3">
      <c r="A526" s="17" t="s">
        <v>3748</v>
      </c>
      <c r="B526" s="17" t="s">
        <v>2291</v>
      </c>
      <c r="C526" s="307">
        <f>C171</f>
        <v>0</v>
      </c>
    </row>
    <row r="527" spans="1:3">
      <c r="A527" s="17" t="s">
        <v>3749</v>
      </c>
      <c r="B527" s="17"/>
      <c r="C527" s="307">
        <f>SUM(C522:C526)</f>
        <v>105699959</v>
      </c>
    </row>
    <row r="529" spans="1:5" ht="15.75">
      <c r="A529" s="689" t="s">
        <v>3750</v>
      </c>
    </row>
    <row r="530" spans="1:5">
      <c r="A530" s="17" t="s">
        <v>3751</v>
      </c>
      <c r="B530" s="17"/>
      <c r="C530" s="307">
        <f>C504</f>
        <v>313979463</v>
      </c>
    </row>
    <row r="531" spans="1:5">
      <c r="A531" s="17" t="s">
        <v>3752</v>
      </c>
      <c r="B531" s="17"/>
      <c r="C531" s="307">
        <f>C371</f>
        <v>16633428</v>
      </c>
    </row>
    <row r="532" spans="1:5">
      <c r="A532" s="17" t="s">
        <v>3753</v>
      </c>
      <c r="B532" s="17"/>
      <c r="C532" s="690">
        <f>IF(ISERR(C530/C531/1000)," ",C530/C531/1000)</f>
        <v>1.8876413388749451E-2</v>
      </c>
    </row>
    <row r="533" spans="1:5">
      <c r="A533" s="17" t="s">
        <v>2234</v>
      </c>
      <c r="B533" s="17"/>
      <c r="C533" s="307">
        <f>C365</f>
        <v>1269639</v>
      </c>
    </row>
    <row r="534" spans="1:5">
      <c r="A534" s="17" t="s">
        <v>2235</v>
      </c>
      <c r="B534" s="17"/>
      <c r="C534" s="307">
        <f>C532*C533*1000</f>
        <v>23966230.618478466</v>
      </c>
    </row>
    <row r="537" spans="1:5" ht="18">
      <c r="A537" s="406" t="s">
        <v>2236</v>
      </c>
      <c r="B537" s="69"/>
      <c r="C537" s="69"/>
      <c r="D537" s="17"/>
      <c r="E537" s="69"/>
    </row>
    <row r="538" spans="1:5" ht="18">
      <c r="A538" s="406"/>
      <c r="B538" s="69"/>
      <c r="C538" s="69"/>
      <c r="D538" s="69"/>
      <c r="E538" s="69"/>
    </row>
    <row r="539" spans="1:5" ht="18">
      <c r="A539" s="406"/>
      <c r="B539" s="69"/>
      <c r="C539" s="69"/>
      <c r="D539" s="69"/>
      <c r="E539" s="69"/>
    </row>
    <row r="541" spans="1:5" ht="15.75">
      <c r="A541" s="17"/>
      <c r="B541" s="17"/>
      <c r="C541" s="114"/>
      <c r="D541" s="114"/>
    </row>
    <row r="542" spans="1:5" ht="15.75">
      <c r="A542" s="17"/>
      <c r="B542" s="2556" t="s">
        <v>2284</v>
      </c>
      <c r="C542" s="17"/>
      <c r="D542" s="114"/>
      <c r="E542" s="114"/>
    </row>
    <row r="543" spans="1:5" ht="15.75">
      <c r="A543" s="17"/>
      <c r="B543" s="2556" t="s">
        <v>2285</v>
      </c>
      <c r="C543" s="2556" t="str">
        <f>$C$16</f>
        <v>12/31/2017</v>
      </c>
      <c r="D543" s="17"/>
      <c r="E543" s="114"/>
    </row>
    <row r="544" spans="1:5" ht="15.75">
      <c r="A544" s="17"/>
      <c r="B544" s="2556"/>
      <c r="C544" s="114"/>
      <c r="D544" s="17"/>
      <c r="E544" s="114"/>
    </row>
    <row r="545" spans="1:5" ht="15.75">
      <c r="A545" s="71" t="s">
        <v>2237</v>
      </c>
      <c r="B545" s="71"/>
      <c r="C545" s="71"/>
      <c r="D545" s="71"/>
      <c r="E545" s="71"/>
    </row>
    <row r="546" spans="1:5" ht="15.75">
      <c r="A546" s="71"/>
      <c r="B546" s="71"/>
      <c r="C546" s="114"/>
      <c r="D546" s="114"/>
      <c r="E546" s="71"/>
    </row>
    <row r="547" spans="1:5">
      <c r="A547" s="17" t="s">
        <v>2238</v>
      </c>
      <c r="B547" s="17" t="s">
        <v>2239</v>
      </c>
      <c r="C547" s="17">
        <f>'204207'!I31</f>
        <v>22049271</v>
      </c>
      <c r="D547" s="408"/>
      <c r="E547" s="408"/>
    </row>
    <row r="548" spans="1:5">
      <c r="A548" s="9" t="s">
        <v>2240</v>
      </c>
    </row>
    <row r="549" spans="1:5">
      <c r="A549" s="9" t="s">
        <v>3656</v>
      </c>
      <c r="B549" s="9" t="s">
        <v>4696</v>
      </c>
      <c r="C549" s="9">
        <f>'204207'!I42</f>
        <v>658460</v>
      </c>
    </row>
    <row r="550" spans="1:5">
      <c r="A550" s="9" t="s">
        <v>3658</v>
      </c>
      <c r="B550" s="9" t="s">
        <v>4697</v>
      </c>
      <c r="C550" s="9">
        <f>'204207'!I51</f>
        <v>0</v>
      </c>
    </row>
    <row r="551" spans="1:5">
      <c r="A551" s="9" t="s">
        <v>2241</v>
      </c>
      <c r="B551" s="9" t="s">
        <v>4698</v>
      </c>
      <c r="C551" s="9">
        <f>'204207'!I61</f>
        <v>133163010</v>
      </c>
    </row>
    <row r="552" spans="1:5">
      <c r="A552" s="9" t="s">
        <v>2171</v>
      </c>
      <c r="B552" s="1418" t="s">
        <v>4558</v>
      </c>
      <c r="C552" s="9">
        <f>'204207'!I83</f>
        <v>-1285968</v>
      </c>
    </row>
    <row r="553" spans="1:5">
      <c r="A553" s="9" t="s">
        <v>1372</v>
      </c>
      <c r="B553" s="1418" t="s">
        <v>4559</v>
      </c>
      <c r="C553" s="9">
        <f>'204207'!I97</f>
        <v>1182014544</v>
      </c>
    </row>
    <row r="554" spans="1:5">
      <c r="A554" s="9" t="s">
        <v>1373</v>
      </c>
      <c r="B554" s="1418" t="s">
        <v>4560</v>
      </c>
      <c r="C554" s="9">
        <f>'204207'!I114</f>
        <v>2551119508</v>
      </c>
    </row>
    <row r="555" spans="1:5">
      <c r="A555" s="1418" t="s">
        <v>4441</v>
      </c>
      <c r="B555" s="1418" t="s">
        <v>4440</v>
      </c>
      <c r="C555" s="2561">
        <f>'204207'!I123</f>
        <v>0</v>
      </c>
    </row>
    <row r="556" spans="1:5">
      <c r="A556" s="9" t="s">
        <v>1374</v>
      </c>
      <c r="B556" s="1418" t="s">
        <v>4561</v>
      </c>
      <c r="C556" s="9">
        <f>'204207'!I138</f>
        <v>179872646</v>
      </c>
    </row>
    <row r="557" spans="1:5">
      <c r="A557" s="9" t="s">
        <v>2805</v>
      </c>
      <c r="B557" s="9" t="s">
        <v>2806</v>
      </c>
      <c r="C557" s="9">
        <f>'200201'!E13</f>
        <v>0</v>
      </c>
    </row>
    <row r="558" spans="1:5">
      <c r="A558" s="9" t="s">
        <v>2807</v>
      </c>
      <c r="B558" s="9" t="s">
        <v>2808</v>
      </c>
      <c r="C558" s="9">
        <f>'200201'!E15</f>
        <v>0</v>
      </c>
    </row>
    <row r="559" spans="1:5">
      <c r="A559" s="9" t="s">
        <v>2809</v>
      </c>
      <c r="B559" s="9" t="s">
        <v>2810</v>
      </c>
      <c r="C559" s="9">
        <f>'202203'!H21+SUM('202203'!H25:H27)</f>
        <v>0</v>
      </c>
    </row>
    <row r="561" spans="1:5" ht="15.75">
      <c r="A561" s="114" t="s">
        <v>1514</v>
      </c>
      <c r="B561" s="17" t="s">
        <v>1515</v>
      </c>
      <c r="C561" s="9">
        <f>SUM(C547:D559)</f>
        <v>4067591471</v>
      </c>
    </row>
    <row r="562" spans="1:5">
      <c r="B562" s="9" t="s">
        <v>1516</v>
      </c>
    </row>
    <row r="563" spans="1:5">
      <c r="A563" s="9" t="s">
        <v>3008</v>
      </c>
      <c r="B563" s="9" t="s">
        <v>1517</v>
      </c>
      <c r="C563" s="9">
        <f>'200201'!E17</f>
        <v>0</v>
      </c>
    </row>
    <row r="564" spans="1:5">
      <c r="A564" s="9" t="s">
        <v>3009</v>
      </c>
      <c r="B564" s="9" t="s">
        <v>1518</v>
      </c>
      <c r="C564" s="9">
        <f>'200201'!E18</f>
        <v>1327628</v>
      </c>
    </row>
    <row r="565" spans="1:5">
      <c r="A565" s="9" t="s">
        <v>1295</v>
      </c>
      <c r="B565" s="9" t="s">
        <v>1519</v>
      </c>
      <c r="C565" s="9">
        <f>'200201'!E19</f>
        <v>199951388</v>
      </c>
    </row>
    <row r="566" spans="1:5">
      <c r="A566" s="9" t="s">
        <v>3010</v>
      </c>
      <c r="B566" s="9" t="s">
        <v>1520</v>
      </c>
      <c r="C566" s="9">
        <f>'200201'!E20</f>
        <v>0</v>
      </c>
    </row>
    <row r="568" spans="1:5" ht="15.75">
      <c r="A568" s="114" t="s">
        <v>1521</v>
      </c>
      <c r="B568" s="17" t="s">
        <v>1522</v>
      </c>
      <c r="C568" s="9">
        <f>SUM(C561:C566)</f>
        <v>4268870487</v>
      </c>
    </row>
    <row r="569" spans="1:5" ht="15.75">
      <c r="A569" s="114"/>
      <c r="B569" s="9" t="s">
        <v>1516</v>
      </c>
    </row>
    <row r="570" spans="1:5">
      <c r="A570" s="9" t="s">
        <v>1523</v>
      </c>
      <c r="B570" s="9" t="s">
        <v>1524</v>
      </c>
      <c r="C570" s="9">
        <f>'200201'!E42+'202203'!H28</f>
        <v>2039451857</v>
      </c>
    </row>
    <row r="572" spans="1:5" ht="15.75">
      <c r="A572" s="114" t="s">
        <v>1525</v>
      </c>
      <c r="B572" s="17" t="s">
        <v>2291</v>
      </c>
      <c r="C572" s="408">
        <f>C568-C570</f>
        <v>2229418630</v>
      </c>
      <c r="D572" s="408"/>
    </row>
    <row r="573" spans="1:5" ht="15.75">
      <c r="A573" s="17"/>
      <c r="B573" s="114"/>
      <c r="C573" s="114"/>
    </row>
    <row r="574" spans="1:5" ht="15.75">
      <c r="A574" s="71" t="s">
        <v>1526</v>
      </c>
      <c r="B574" s="71"/>
      <c r="C574" s="71"/>
      <c r="D574" s="71"/>
      <c r="E574" s="71"/>
    </row>
    <row r="576" spans="1:5">
      <c r="A576" s="17" t="s">
        <v>1527</v>
      </c>
      <c r="B576" s="2554" t="s">
        <v>2291</v>
      </c>
      <c r="C576" s="688">
        <f>C606/C608</f>
        <v>0.57005176670669966</v>
      </c>
      <c r="D576" s="17"/>
      <c r="E576" s="688"/>
    </row>
    <row r="577" spans="1:5">
      <c r="A577" s="17"/>
      <c r="B577" s="2554"/>
    </row>
    <row r="578" spans="1:5">
      <c r="A578" s="17" t="s">
        <v>1767</v>
      </c>
      <c r="B578" s="2554" t="s">
        <v>2291</v>
      </c>
      <c r="C578" s="408">
        <f>C610</f>
        <v>2520996237</v>
      </c>
      <c r="D578" s="17"/>
      <c r="E578" s="408"/>
    </row>
    <row r="579" spans="1:5">
      <c r="A579" s="17"/>
      <c r="B579" s="2554"/>
    </row>
    <row r="580" spans="1:5">
      <c r="A580" s="293" t="s">
        <v>1528</v>
      </c>
      <c r="B580" s="2554"/>
    </row>
    <row r="581" spans="1:5">
      <c r="A581" s="17" t="s">
        <v>1529</v>
      </c>
      <c r="B581" s="2554" t="s">
        <v>2291</v>
      </c>
      <c r="C581" s="691">
        <f>C612/C610</f>
        <v>0.416122133624589</v>
      </c>
      <c r="D581" s="17"/>
      <c r="E581" s="691"/>
    </row>
    <row r="582" spans="1:5">
      <c r="A582" s="17" t="s">
        <v>1530</v>
      </c>
      <c r="B582" s="2554" t="s">
        <v>2291</v>
      </c>
      <c r="C582" s="691">
        <f>C614/C610</f>
        <v>0</v>
      </c>
      <c r="D582" s="17"/>
      <c r="E582" s="691"/>
    </row>
    <row r="583" spans="1:5">
      <c r="A583" s="17" t="s">
        <v>1531</v>
      </c>
      <c r="B583" s="2554" t="s">
        <v>2291</v>
      </c>
      <c r="C583" s="691">
        <f>C616/C610</f>
        <v>0.47491556410442987</v>
      </c>
      <c r="D583" s="17"/>
      <c r="E583" s="691"/>
    </row>
    <row r="584" spans="1:5">
      <c r="A584" s="17" t="s">
        <v>1532</v>
      </c>
      <c r="B584" s="2554" t="s">
        <v>2291</v>
      </c>
      <c r="C584" s="691">
        <f>C618/C610</f>
        <v>0.10896230227098114</v>
      </c>
      <c r="D584" s="17"/>
      <c r="E584" s="691"/>
    </row>
    <row r="585" spans="1:5">
      <c r="A585" s="17"/>
      <c r="B585" s="2554"/>
      <c r="C585" s="692"/>
      <c r="D585" s="17"/>
      <c r="E585" s="692"/>
    </row>
    <row r="586" spans="1:5">
      <c r="A586" s="17" t="s">
        <v>1533</v>
      </c>
      <c r="B586" s="2554" t="s">
        <v>2291</v>
      </c>
      <c r="C586" s="688">
        <f>C620/C622</f>
        <v>4.016166659254206</v>
      </c>
      <c r="D586" s="17"/>
      <c r="E586" s="688"/>
    </row>
    <row r="587" spans="1:5">
      <c r="A587" s="17"/>
      <c r="B587" s="2554"/>
    </row>
    <row r="588" spans="1:5">
      <c r="A588" s="17" t="s">
        <v>1534</v>
      </c>
      <c r="B588" s="2554" t="s">
        <v>2291</v>
      </c>
      <c r="C588" s="691">
        <f>C624/C626</f>
        <v>0.9526785600899953</v>
      </c>
      <c r="D588" s="17"/>
      <c r="E588" s="691"/>
    </row>
    <row r="589" spans="1:5">
      <c r="A589" s="17"/>
      <c r="B589" s="2554"/>
      <c r="C589" s="691"/>
      <c r="D589" s="17"/>
      <c r="E589" s="691"/>
    </row>
    <row r="590" spans="1:5">
      <c r="A590" s="17" t="s">
        <v>1535</v>
      </c>
      <c r="B590" s="2554" t="s">
        <v>2291</v>
      </c>
      <c r="C590" s="691">
        <f>C626/C616</f>
        <v>8.7672826549380009E-2</v>
      </c>
      <c r="D590" s="17"/>
      <c r="E590" s="691"/>
    </row>
    <row r="591" spans="1:5">
      <c r="A591" s="17"/>
      <c r="B591" s="2554"/>
    </row>
    <row r="592" spans="1:5">
      <c r="A592" s="17" t="s">
        <v>1536</v>
      </c>
      <c r="B592" s="2554"/>
    </row>
    <row r="593" spans="1:5">
      <c r="A593" s="17" t="s">
        <v>1537</v>
      </c>
      <c r="B593" s="2554" t="s">
        <v>2291</v>
      </c>
      <c r="C593" s="691">
        <f>C628/C630</f>
        <v>1.1462028474873909</v>
      </c>
      <c r="D593" s="17"/>
      <c r="E593" s="691"/>
    </row>
    <row r="594" spans="1:5">
      <c r="A594" s="17"/>
      <c r="B594" s="2554"/>
      <c r="C594" s="691"/>
      <c r="D594" s="17"/>
      <c r="E594" s="691"/>
    </row>
    <row r="595" spans="1:5">
      <c r="A595" s="17" t="s">
        <v>1538</v>
      </c>
      <c r="B595" s="2554" t="s">
        <v>2291</v>
      </c>
      <c r="C595" s="685">
        <f>C626/C632</f>
        <v>1.627184579167789</v>
      </c>
      <c r="D595" s="17"/>
      <c r="E595" s="685"/>
    </row>
    <row r="596" spans="1:5">
      <c r="A596" s="17"/>
      <c r="B596" s="2554"/>
      <c r="C596" s="685"/>
      <c r="D596" s="17"/>
      <c r="E596" s="685"/>
    </row>
    <row r="597" spans="1:5">
      <c r="A597" s="17" t="s">
        <v>1539</v>
      </c>
      <c r="B597" s="2554" t="s">
        <v>2291</v>
      </c>
      <c r="C597" s="685">
        <f>C616/C632</f>
        <v>18.559736730414517</v>
      </c>
      <c r="D597" s="17"/>
      <c r="E597" s="685"/>
    </row>
    <row r="598" spans="1:5">
      <c r="A598" s="17"/>
      <c r="B598" s="2554"/>
      <c r="C598" s="685"/>
      <c r="D598" s="17"/>
      <c r="E598" s="685"/>
    </row>
    <row r="599" spans="1:5">
      <c r="A599" s="17" t="s">
        <v>1540</v>
      </c>
      <c r="B599" s="2554" t="s">
        <v>2291</v>
      </c>
      <c r="C599" s="685">
        <f>C624/C632</f>
        <v>1.5501838618822144</v>
      </c>
      <c r="D599" s="17"/>
      <c r="E599" s="685"/>
    </row>
    <row r="600" spans="1:5">
      <c r="A600" s="17"/>
      <c r="B600" s="2554"/>
      <c r="C600" s="685"/>
      <c r="D600" s="17"/>
      <c r="E600" s="685"/>
    </row>
    <row r="601" spans="1:5">
      <c r="A601" s="17" t="s">
        <v>1541</v>
      </c>
      <c r="B601" s="2554" t="s">
        <v>2291</v>
      </c>
      <c r="C601" s="691">
        <f>C634/C610</f>
        <v>8.8487563260095423E-2</v>
      </c>
      <c r="D601" s="17"/>
      <c r="E601" s="691"/>
    </row>
    <row r="604" spans="1:5" ht="15.75">
      <c r="A604" s="17"/>
      <c r="B604" s="2556" t="s">
        <v>1542</v>
      </c>
    </row>
    <row r="605" spans="1:5" ht="15.75">
      <c r="A605" s="17"/>
      <c r="B605" s="2556" t="s">
        <v>1543</v>
      </c>
      <c r="C605" s="2556" t="str">
        <f>$C$16</f>
        <v>12/31/2017</v>
      </c>
    </row>
    <row r="606" spans="1:5">
      <c r="A606" s="9" t="s">
        <v>1544</v>
      </c>
      <c r="B606" s="9" t="s">
        <v>1545</v>
      </c>
      <c r="C606" s="9">
        <f>C64</f>
        <v>404305948</v>
      </c>
    </row>
    <row r="608" spans="1:5">
      <c r="A608" s="9" t="s">
        <v>1546</v>
      </c>
      <c r="B608" s="9" t="s">
        <v>1547</v>
      </c>
      <c r="C608" s="9">
        <f>C128</f>
        <v>709244268</v>
      </c>
    </row>
    <row r="610" spans="1:3">
      <c r="A610" s="9" t="s">
        <v>1767</v>
      </c>
      <c r="B610" s="9" t="s">
        <v>2291</v>
      </c>
      <c r="C610" s="9">
        <f>SUM(C612:C618)</f>
        <v>2520996237</v>
      </c>
    </row>
    <row r="612" spans="1:3">
      <c r="A612" s="9" t="s">
        <v>1663</v>
      </c>
      <c r="B612" s="9" t="s">
        <v>1548</v>
      </c>
      <c r="C612" s="9">
        <f>C111</f>
        <v>1049042333</v>
      </c>
    </row>
    <row r="614" spans="1:3">
      <c r="A614" s="9" t="s">
        <v>1765</v>
      </c>
      <c r="B614" s="9" t="s">
        <v>1549</v>
      </c>
      <c r="C614" s="9">
        <f>C91</f>
        <v>0</v>
      </c>
    </row>
    <row r="616" spans="1:3">
      <c r="A616" s="9" t="s">
        <v>1550</v>
      </c>
      <c r="B616" s="9" t="s">
        <v>1551</v>
      </c>
      <c r="C616" s="9">
        <f>C102-C91</f>
        <v>1197260350</v>
      </c>
    </row>
    <row r="617" spans="1:3">
      <c r="A617" s="9" t="s">
        <v>1552</v>
      </c>
    </row>
    <row r="618" spans="1:3">
      <c r="A618" s="9" t="s">
        <v>1553</v>
      </c>
      <c r="B618" s="9" t="s">
        <v>1554</v>
      </c>
      <c r="C618" s="9">
        <f>C114+C116+C122</f>
        <v>274693554</v>
      </c>
    </row>
    <row r="620" spans="1:3">
      <c r="A620" s="9" t="s">
        <v>1555</v>
      </c>
      <c r="B620" s="9" t="s">
        <v>1556</v>
      </c>
      <c r="C620" s="9">
        <f>C645</f>
        <v>244718810</v>
      </c>
    </row>
    <row r="622" spans="1:3">
      <c r="A622" s="9" t="s">
        <v>1557</v>
      </c>
      <c r="B622" s="9" t="s">
        <v>1558</v>
      </c>
      <c r="C622" s="9">
        <f>C248</f>
        <v>60933430</v>
      </c>
    </row>
    <row r="624" spans="1:3">
      <c r="A624" s="9" t="s">
        <v>789</v>
      </c>
      <c r="B624" s="9" t="s">
        <v>1559</v>
      </c>
      <c r="C624" s="2552">
        <f>C268</f>
        <v>100000000</v>
      </c>
    </row>
    <row r="626" spans="1:5">
      <c r="A626" s="9" t="s">
        <v>2009</v>
      </c>
      <c r="B626" s="9" t="s">
        <v>1560</v>
      </c>
      <c r="C626" s="9">
        <f>C249-C267</f>
        <v>104967199</v>
      </c>
    </row>
    <row r="627" spans="1:5">
      <c r="A627" s="9" t="s">
        <v>1561</v>
      </c>
    </row>
    <row r="628" spans="1:5">
      <c r="A628" s="9" t="s">
        <v>1562</v>
      </c>
      <c r="B628" s="9" t="s">
        <v>1563</v>
      </c>
      <c r="C628" s="9">
        <f>C300</f>
        <v>408170619</v>
      </c>
    </row>
    <row r="630" spans="1:5">
      <c r="A630" s="9" t="s">
        <v>1564</v>
      </c>
      <c r="B630" s="9" t="s">
        <v>1565</v>
      </c>
      <c r="C630" s="9">
        <f>-C303</f>
        <v>356106792</v>
      </c>
    </row>
    <row r="632" spans="1:5">
      <c r="A632" s="17" t="s">
        <v>1566</v>
      </c>
      <c r="B632" s="17" t="s">
        <v>1567</v>
      </c>
      <c r="C632" s="307">
        <f>'250251'!G40</f>
        <v>64508477</v>
      </c>
      <c r="D632" s="17"/>
      <c r="E632" s="686"/>
    </row>
    <row r="634" spans="1:5">
      <c r="A634" s="9" t="s">
        <v>1568</v>
      </c>
      <c r="B634" s="9" t="s">
        <v>1569</v>
      </c>
      <c r="C634" s="9">
        <f>C73-C132</f>
        <v>223076814</v>
      </c>
    </row>
    <row r="636" spans="1:5">
      <c r="A636" s="9" t="s">
        <v>1570</v>
      </c>
      <c r="B636" s="9" t="s">
        <v>1571</v>
      </c>
      <c r="C636" s="9">
        <f>'320323'!V44</f>
        <v>1358</v>
      </c>
    </row>
    <row r="638" spans="1:5">
      <c r="A638" s="293" t="s">
        <v>1572</v>
      </c>
    </row>
    <row r="639" spans="1:5">
      <c r="A639" s="9" t="s">
        <v>1573</v>
      </c>
      <c r="B639" s="9" t="s">
        <v>1574</v>
      </c>
      <c r="C639" s="9">
        <f>C209</f>
        <v>158474293</v>
      </c>
    </row>
    <row r="640" spans="1:5">
      <c r="A640" s="9" t="s">
        <v>1575</v>
      </c>
      <c r="B640" s="9" t="s">
        <v>1576</v>
      </c>
      <c r="C640" s="9">
        <f>C173</f>
        <v>56733099</v>
      </c>
    </row>
    <row r="641" spans="1:3">
      <c r="A641" s="9" t="s">
        <v>1577</v>
      </c>
      <c r="B641" s="9" t="s">
        <v>1578</v>
      </c>
      <c r="C641" s="9">
        <f>C196</f>
        <v>18587198</v>
      </c>
    </row>
    <row r="642" spans="1:3">
      <c r="A642" s="9" t="s">
        <v>1579</v>
      </c>
      <c r="B642" s="9" t="s">
        <v>1580</v>
      </c>
      <c r="C642" s="9">
        <f>C228</f>
        <v>12231466</v>
      </c>
    </row>
    <row r="643" spans="1:3">
      <c r="A643" s="9" t="s">
        <v>1581</v>
      </c>
      <c r="B643" s="9" t="s">
        <v>1582</v>
      </c>
      <c r="C643" s="9">
        <f>C234</f>
        <v>1160388</v>
      </c>
    </row>
    <row r="644" spans="1:3">
      <c r="A644" s="9" t="s">
        <v>1583</v>
      </c>
      <c r="B644" s="9" t="s">
        <v>1584</v>
      </c>
      <c r="C644" s="9">
        <f>C237</f>
        <v>146858</v>
      </c>
    </row>
    <row r="645" spans="1:3">
      <c r="A645" s="9" t="s">
        <v>1585</v>
      </c>
      <c r="B645" s="9" t="s">
        <v>2291</v>
      </c>
      <c r="C645" s="9">
        <f>SUM(C639:C642)-C643-C644</f>
        <v>244718810</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9" tint="-0.249977111117893"/>
    <pageSetUpPr fitToPage="1"/>
  </sheetPr>
  <dimension ref="A1:G140"/>
  <sheetViews>
    <sheetView defaultGridColor="0" topLeftCell="A13" colorId="22" zoomScaleNormal="100" workbookViewId="0">
      <selection activeCell="F62" sqref="F62"/>
    </sheetView>
  </sheetViews>
  <sheetFormatPr defaultColWidth="9.6640625" defaultRowHeight="15"/>
  <cols>
    <col min="1" max="1" width="4.6640625" style="9" customWidth="1"/>
    <col min="2" max="2" width="36.6640625" style="9" customWidth="1"/>
    <col min="3" max="3" width="3.44140625" style="9" customWidth="1"/>
    <col min="4" max="4" width="18.77734375" style="9" customWidth="1"/>
    <col min="5" max="5" width="15.6640625" style="9" customWidth="1"/>
    <col min="6" max="16384" width="9.6640625" style="9"/>
  </cols>
  <sheetData>
    <row r="1" spans="1:7">
      <c r="A1" s="43"/>
      <c r="B1" s="44" t="s">
        <v>1799</v>
      </c>
      <c r="C1" s="59" t="s">
        <v>1344</v>
      </c>
      <c r="D1" s="44"/>
      <c r="E1" s="46" t="s">
        <v>1801</v>
      </c>
      <c r="F1" s="877" t="s">
        <v>1802</v>
      </c>
      <c r="G1" s="877"/>
    </row>
    <row r="2" spans="1:7">
      <c r="A2" s="34"/>
      <c r="B2" s="81" t="str">
        <f>'Data Sheet'!$C$25</f>
        <v xml:space="preserve">New York State Electric &amp; Gas Corporation </v>
      </c>
      <c r="C2" s="57" t="s">
        <v>1723</v>
      </c>
      <c r="D2" s="65" t="s">
        <v>1825</v>
      </c>
      <c r="E2" s="30" t="s">
        <v>1724</v>
      </c>
      <c r="F2" s="52"/>
      <c r="G2" s="36"/>
    </row>
    <row r="3" spans="1:7" ht="15" customHeight="1">
      <c r="A3" s="37"/>
      <c r="B3" s="38"/>
      <c r="C3" s="116" t="s">
        <v>1725</v>
      </c>
      <c r="D3" s="115" t="s">
        <v>1826</v>
      </c>
      <c r="E3" s="693" t="str">
        <f>'Data Sheet'!$C$40</f>
        <v xml:space="preserve"> </v>
      </c>
      <c r="F3" s="1241" t="str">
        <f>'Data Sheet'!$C$38</f>
        <v>12/31/2017</v>
      </c>
      <c r="G3" s="878"/>
    </row>
    <row r="4" spans="1:7" ht="15" customHeight="1">
      <c r="A4" s="31" t="s">
        <v>1726</v>
      </c>
      <c r="B4" s="32"/>
      <c r="C4" s="32"/>
      <c r="D4" s="32"/>
      <c r="E4" s="32"/>
      <c r="F4" s="32"/>
      <c r="G4" s="33"/>
    </row>
    <row r="5" spans="1:7">
      <c r="A5" s="34"/>
      <c r="B5" s="30"/>
      <c r="C5" s="30"/>
      <c r="D5" s="35"/>
      <c r="E5" s="35"/>
      <c r="F5" s="35"/>
      <c r="G5" s="36"/>
    </row>
    <row r="6" spans="1:7" ht="15" customHeight="1">
      <c r="A6" s="34"/>
      <c r="B6" s="3297" t="s">
        <v>635</v>
      </c>
      <c r="C6" s="35"/>
      <c r="D6" s="3297" t="s">
        <v>1827</v>
      </c>
      <c r="E6" s="3297"/>
      <c r="F6" s="3298"/>
      <c r="G6" s="36"/>
    </row>
    <row r="7" spans="1:7">
      <c r="A7" s="34"/>
      <c r="B7" s="3298"/>
      <c r="C7" s="35"/>
      <c r="D7" s="3297"/>
      <c r="E7" s="3297"/>
      <c r="F7" s="3298"/>
      <c r="G7" s="36"/>
    </row>
    <row r="8" spans="1:7">
      <c r="A8" s="34"/>
      <c r="B8" s="3298"/>
      <c r="C8" s="35"/>
      <c r="D8" s="3297"/>
      <c r="E8" s="3297"/>
      <c r="F8" s="3298"/>
      <c r="G8" s="36"/>
    </row>
    <row r="9" spans="1:7">
      <c r="A9" s="34"/>
      <c r="B9" s="3298"/>
      <c r="C9" s="35"/>
      <c r="D9" s="3297"/>
      <c r="E9" s="3297"/>
      <c r="F9" s="3298"/>
      <c r="G9" s="36"/>
    </row>
    <row r="10" spans="1:7">
      <c r="A10" s="34"/>
      <c r="B10" s="3298"/>
      <c r="C10" s="35"/>
      <c r="D10" s="3298"/>
      <c r="E10" s="3298"/>
      <c r="F10" s="3298"/>
      <c r="G10" s="36"/>
    </row>
    <row r="11" spans="1:7" ht="15" customHeight="1">
      <c r="A11" s="34"/>
      <c r="B11" s="3298"/>
      <c r="C11" s="35"/>
      <c r="D11" s="3299" t="s">
        <v>1828</v>
      </c>
      <c r="E11" s="3299"/>
      <c r="F11" s="3300"/>
      <c r="G11" s="36"/>
    </row>
    <row r="12" spans="1:7">
      <c r="A12" s="34"/>
      <c r="B12" s="3298"/>
      <c r="C12" s="17"/>
      <c r="D12" s="3299"/>
      <c r="E12" s="3299"/>
      <c r="F12" s="3300"/>
      <c r="G12" s="36"/>
    </row>
    <row r="13" spans="1:7">
      <c r="A13" s="34"/>
      <c r="B13" s="17"/>
      <c r="C13" s="17"/>
      <c r="D13" s="3299"/>
      <c r="E13" s="3299"/>
      <c r="F13" s="3300"/>
      <c r="G13" s="36"/>
    </row>
    <row r="14" spans="1:7">
      <c r="A14" s="34"/>
      <c r="B14" s="17"/>
      <c r="C14" s="17"/>
      <c r="D14" s="879"/>
      <c r="E14" s="879"/>
      <c r="F14" s="880"/>
      <c r="G14" s="36"/>
    </row>
    <row r="15" spans="1:7">
      <c r="A15" s="34"/>
      <c r="B15" s="17"/>
      <c r="C15" s="17"/>
      <c r="D15" s="879"/>
      <c r="E15" s="879"/>
      <c r="F15" s="879"/>
      <c r="G15" s="36"/>
    </row>
    <row r="16" spans="1:7">
      <c r="A16" s="31"/>
      <c r="B16" s="32"/>
      <c r="C16" s="32"/>
      <c r="D16" s="32"/>
      <c r="E16" s="32"/>
      <c r="F16" s="32"/>
      <c r="G16" s="33"/>
    </row>
    <row r="17" spans="1:7">
      <c r="A17" s="31" t="s">
        <v>1727</v>
      </c>
      <c r="B17" s="32"/>
      <c r="C17" s="32"/>
      <c r="D17" s="32"/>
      <c r="E17" s="32"/>
      <c r="F17" s="32"/>
      <c r="G17" s="33"/>
    </row>
    <row r="18" spans="1:7" ht="15" customHeight="1">
      <c r="A18" s="34"/>
      <c r="B18" s="3301" t="s">
        <v>3081</v>
      </c>
      <c r="C18" s="881"/>
      <c r="D18" s="3303" t="s">
        <v>3082</v>
      </c>
      <c r="E18" s="3290"/>
      <c r="F18" s="3290"/>
      <c r="G18" s="882"/>
    </row>
    <row r="19" spans="1:7">
      <c r="A19" s="34"/>
      <c r="B19" s="3302"/>
      <c r="C19" s="856"/>
      <c r="D19" s="3292"/>
      <c r="E19" s="3292"/>
      <c r="F19" s="3292"/>
      <c r="G19" s="883"/>
    </row>
    <row r="20" spans="1:7" ht="15" customHeight="1">
      <c r="A20" s="34"/>
      <c r="B20" s="3305" t="s">
        <v>3083</v>
      </c>
      <c r="C20" s="884"/>
      <c r="D20" s="3292"/>
      <c r="E20" s="3292"/>
      <c r="F20" s="3292"/>
      <c r="G20" s="883"/>
    </row>
    <row r="21" spans="1:7">
      <c r="A21" s="34"/>
      <c r="B21" s="3305"/>
      <c r="C21" s="884"/>
      <c r="D21" s="3292"/>
      <c r="E21" s="3292"/>
      <c r="F21" s="3292"/>
      <c r="G21" s="883"/>
    </row>
    <row r="22" spans="1:7" ht="15" customHeight="1">
      <c r="A22" s="34"/>
      <c r="B22" s="3305" t="s">
        <v>636</v>
      </c>
      <c r="C22" s="856"/>
      <c r="D22" s="3292"/>
      <c r="E22" s="3292"/>
      <c r="F22" s="3292"/>
      <c r="G22" s="883"/>
    </row>
    <row r="23" spans="1:7">
      <c r="A23" s="34"/>
      <c r="B23" s="3305"/>
      <c r="C23" s="884"/>
      <c r="D23" s="3292"/>
      <c r="E23" s="3292"/>
      <c r="F23" s="3292"/>
      <c r="G23" s="883"/>
    </row>
    <row r="24" spans="1:7">
      <c r="A24" s="34"/>
      <c r="B24" s="3305"/>
      <c r="C24" s="885"/>
      <c r="D24" s="3292"/>
      <c r="E24" s="3292"/>
      <c r="F24" s="3292"/>
      <c r="G24" s="883"/>
    </row>
    <row r="25" spans="1:7" ht="15" customHeight="1">
      <c r="A25" s="34"/>
      <c r="B25" s="3305" t="s">
        <v>3084</v>
      </c>
      <c r="C25" s="885"/>
      <c r="D25" s="3292"/>
      <c r="E25" s="3292"/>
      <c r="F25" s="3292"/>
      <c r="G25" s="883"/>
    </row>
    <row r="26" spans="1:7">
      <c r="A26" s="34"/>
      <c r="B26" s="3306"/>
      <c r="C26" s="135"/>
      <c r="D26" s="3292"/>
      <c r="E26" s="3292"/>
      <c r="F26" s="3292"/>
      <c r="G26" s="883"/>
    </row>
    <row r="27" spans="1:7">
      <c r="A27" s="37"/>
      <c r="B27" s="3307"/>
      <c r="C27" s="32"/>
      <c r="D27" s="3304"/>
      <c r="E27" s="3304"/>
      <c r="F27" s="3304"/>
      <c r="G27" s="33"/>
    </row>
    <row r="28" spans="1:7">
      <c r="A28" s="150" t="s">
        <v>1728</v>
      </c>
      <c r="B28" s="35"/>
      <c r="C28" s="35"/>
      <c r="D28" s="52" t="s">
        <v>2920</v>
      </c>
      <c r="E28" s="173" t="s">
        <v>1729</v>
      </c>
      <c r="F28" s="886" t="s">
        <v>1730</v>
      </c>
      <c r="G28" s="36"/>
    </row>
    <row r="29" spans="1:7">
      <c r="A29" s="150" t="s">
        <v>1731</v>
      </c>
      <c r="B29" s="35" t="s">
        <v>1732</v>
      </c>
      <c r="C29" s="35"/>
      <c r="D29" s="52" t="s">
        <v>1733</v>
      </c>
      <c r="E29" s="173" t="s">
        <v>1734</v>
      </c>
      <c r="F29" s="52" t="s">
        <v>1735</v>
      </c>
      <c r="G29" s="36"/>
    </row>
    <row r="30" spans="1:7">
      <c r="A30" s="54"/>
      <c r="B30" s="32" t="s">
        <v>3021</v>
      </c>
      <c r="C30" s="32"/>
      <c r="D30" s="55" t="s">
        <v>3022</v>
      </c>
      <c r="E30" s="155" t="s">
        <v>3023</v>
      </c>
      <c r="F30" s="55" t="s">
        <v>3024</v>
      </c>
      <c r="G30" s="33"/>
    </row>
    <row r="31" spans="1:7">
      <c r="A31" s="150" t="s">
        <v>1736</v>
      </c>
      <c r="B31" s="135" t="s">
        <v>4771</v>
      </c>
      <c r="C31" s="135"/>
      <c r="D31" s="887"/>
      <c r="E31" s="888"/>
      <c r="F31" s="889"/>
      <c r="G31" s="890"/>
    </row>
    <row r="32" spans="1:7">
      <c r="A32" s="150" t="s">
        <v>1737</v>
      </c>
      <c r="B32" s="135"/>
      <c r="C32" s="135"/>
      <c r="D32" s="887"/>
      <c r="E32" s="888"/>
      <c r="F32" s="891"/>
      <c r="G32" s="890"/>
    </row>
    <row r="33" spans="1:7">
      <c r="A33" s="150" t="s">
        <v>1738</v>
      </c>
      <c r="B33" s="135"/>
      <c r="C33" s="135"/>
      <c r="D33" s="887"/>
      <c r="E33" s="888"/>
      <c r="F33" s="891"/>
      <c r="G33" s="890"/>
    </row>
    <row r="34" spans="1:7">
      <c r="A34" s="150" t="s">
        <v>1739</v>
      </c>
      <c r="B34" s="135"/>
      <c r="C34" s="135"/>
      <c r="D34" s="887"/>
      <c r="E34" s="888"/>
      <c r="F34" s="891"/>
      <c r="G34" s="890"/>
    </row>
    <row r="35" spans="1:7">
      <c r="A35" s="150" t="s">
        <v>1740</v>
      </c>
      <c r="B35" s="135"/>
      <c r="C35" s="135"/>
      <c r="D35" s="887"/>
      <c r="E35" s="888"/>
      <c r="F35" s="891"/>
      <c r="G35" s="890"/>
    </row>
    <row r="36" spans="1:7">
      <c r="A36" s="150" t="s">
        <v>1741</v>
      </c>
      <c r="B36" s="135"/>
      <c r="C36" s="135"/>
      <c r="D36" s="887"/>
      <c r="E36" s="888"/>
      <c r="F36" s="891"/>
      <c r="G36" s="890"/>
    </row>
    <row r="37" spans="1:7">
      <c r="A37" s="150" t="s">
        <v>1742</v>
      </c>
      <c r="B37" s="135"/>
      <c r="C37" s="135"/>
      <c r="D37" s="887"/>
      <c r="E37" s="888"/>
      <c r="F37" s="891"/>
      <c r="G37" s="890"/>
    </row>
    <row r="38" spans="1:7">
      <c r="A38" s="150" t="s">
        <v>1743</v>
      </c>
      <c r="B38" s="135"/>
      <c r="C38" s="135"/>
      <c r="D38" s="887"/>
      <c r="E38" s="888"/>
      <c r="F38" s="891"/>
      <c r="G38" s="890"/>
    </row>
    <row r="39" spans="1:7">
      <c r="A39" s="150" t="s">
        <v>1744</v>
      </c>
      <c r="B39" s="135"/>
      <c r="C39" s="135"/>
      <c r="D39" s="887"/>
      <c r="E39" s="888"/>
      <c r="F39" s="891"/>
      <c r="G39" s="890"/>
    </row>
    <row r="40" spans="1:7">
      <c r="A40" s="150" t="s">
        <v>1745</v>
      </c>
      <c r="B40" s="135"/>
      <c r="C40" s="135"/>
      <c r="D40" s="887"/>
      <c r="E40" s="888"/>
      <c r="F40" s="891"/>
      <c r="G40" s="890"/>
    </row>
    <row r="41" spans="1:7">
      <c r="A41" s="150" t="s">
        <v>1746</v>
      </c>
      <c r="B41" s="135"/>
      <c r="C41" s="135"/>
      <c r="D41" s="887"/>
      <c r="E41" s="888"/>
      <c r="F41" s="891"/>
      <c r="G41" s="890"/>
    </row>
    <row r="42" spans="1:7">
      <c r="A42" s="150" t="s">
        <v>1747</v>
      </c>
      <c r="B42" s="135"/>
      <c r="C42" s="135"/>
      <c r="D42" s="887"/>
      <c r="E42" s="888"/>
      <c r="F42" s="891"/>
      <c r="G42" s="890"/>
    </row>
    <row r="43" spans="1:7">
      <c r="A43" s="150" t="s">
        <v>1748</v>
      </c>
      <c r="B43" s="135"/>
      <c r="C43" s="135"/>
      <c r="D43" s="887"/>
      <c r="E43" s="888"/>
      <c r="F43" s="891"/>
      <c r="G43" s="890"/>
    </row>
    <row r="44" spans="1:7">
      <c r="A44" s="150" t="s">
        <v>1749</v>
      </c>
      <c r="B44" s="135"/>
      <c r="C44" s="135"/>
      <c r="D44" s="887"/>
      <c r="E44" s="888"/>
      <c r="F44" s="891"/>
      <c r="G44" s="890"/>
    </row>
    <row r="45" spans="1:7">
      <c r="A45" s="150" t="s">
        <v>1750</v>
      </c>
      <c r="B45" s="135"/>
      <c r="C45" s="135"/>
      <c r="D45" s="887"/>
      <c r="E45" s="888"/>
      <c r="F45" s="891"/>
      <c r="G45" s="890"/>
    </row>
    <row r="46" spans="1:7">
      <c r="A46" s="150" t="s">
        <v>1751</v>
      </c>
      <c r="B46" s="135"/>
      <c r="C46" s="135"/>
      <c r="D46" s="887"/>
      <c r="E46" s="888"/>
      <c r="F46" s="891"/>
      <c r="G46" s="890"/>
    </row>
    <row r="47" spans="1:7">
      <c r="A47" s="150" t="s">
        <v>1752</v>
      </c>
      <c r="B47" s="135"/>
      <c r="C47" s="135"/>
      <c r="D47" s="887"/>
      <c r="E47" s="888"/>
      <c r="F47" s="891"/>
      <c r="G47" s="890"/>
    </row>
    <row r="48" spans="1:7">
      <c r="A48" s="150" t="s">
        <v>1753</v>
      </c>
      <c r="B48" s="135"/>
      <c r="C48" s="135"/>
      <c r="D48" s="887"/>
      <c r="E48" s="888"/>
      <c r="F48" s="891"/>
      <c r="G48" s="890"/>
    </row>
    <row r="49" spans="1:7">
      <c r="A49" s="150" t="s">
        <v>1754</v>
      </c>
      <c r="B49" s="135"/>
      <c r="C49" s="135"/>
      <c r="D49" s="887"/>
      <c r="E49" s="888"/>
      <c r="F49" s="891"/>
      <c r="G49" s="890"/>
    </row>
    <row r="50" spans="1:7">
      <c r="A50" s="150" t="s">
        <v>1755</v>
      </c>
      <c r="B50" s="135"/>
      <c r="C50" s="135"/>
      <c r="D50" s="887"/>
      <c r="E50" s="888"/>
      <c r="F50" s="891"/>
      <c r="G50" s="890"/>
    </row>
    <row r="51" spans="1:7">
      <c r="A51" s="150" t="s">
        <v>589</v>
      </c>
      <c r="B51" s="135"/>
      <c r="C51" s="135"/>
      <c r="D51" s="887"/>
      <c r="E51" s="888"/>
      <c r="F51" s="891"/>
      <c r="G51" s="890"/>
    </row>
    <row r="52" spans="1:7">
      <c r="A52" s="150" t="s">
        <v>590</v>
      </c>
      <c r="B52" s="135"/>
      <c r="C52" s="135"/>
      <c r="D52" s="887"/>
      <c r="E52" s="888"/>
      <c r="F52" s="891"/>
      <c r="G52" s="890"/>
    </row>
    <row r="53" spans="1:7">
      <c r="A53" s="150" t="s">
        <v>591</v>
      </c>
      <c r="B53" s="135"/>
      <c r="C53" s="135"/>
      <c r="D53" s="887"/>
      <c r="E53" s="888"/>
      <c r="F53" s="891"/>
      <c r="G53" s="890"/>
    </row>
    <row r="54" spans="1:7">
      <c r="A54" s="150" t="s">
        <v>592</v>
      </c>
      <c r="B54" s="135"/>
      <c r="C54" s="135"/>
      <c r="D54" s="887"/>
      <c r="E54" s="888"/>
      <c r="F54" s="891"/>
      <c r="G54" s="890"/>
    </row>
    <row r="55" spans="1:7">
      <c r="A55" s="150" t="s">
        <v>593</v>
      </c>
      <c r="B55" s="135"/>
      <c r="C55" s="135"/>
      <c r="D55" s="887"/>
      <c r="E55" s="888"/>
      <c r="F55" s="891"/>
      <c r="G55" s="890"/>
    </row>
    <row r="56" spans="1:7">
      <c r="A56" s="150" t="s">
        <v>594</v>
      </c>
      <c r="B56" s="135"/>
      <c r="C56" s="135"/>
      <c r="D56" s="887"/>
      <c r="E56" s="888"/>
      <c r="F56" s="891"/>
      <c r="G56" s="890"/>
    </row>
    <row r="57" spans="1:7" ht="15.75" thickBot="1">
      <c r="A57" s="648" t="s">
        <v>595</v>
      </c>
      <c r="B57" s="136"/>
      <c r="C57" s="136"/>
      <c r="D57" s="892"/>
      <c r="E57" s="893"/>
      <c r="F57" s="154"/>
      <c r="G57" s="894"/>
    </row>
    <row r="58" spans="1:7">
      <c r="A58" s="135" t="s">
        <v>596</v>
      </c>
      <c r="B58" s="135"/>
      <c r="C58" s="135"/>
      <c r="D58" s="135"/>
      <c r="E58" s="171"/>
      <c r="F58" s="895"/>
      <c r="G58" s="895"/>
    </row>
    <row r="59" spans="1:7">
      <c r="A59"/>
      <c r="B59" s="135"/>
      <c r="C59" s="135"/>
      <c r="D59" s="135"/>
      <c r="E59" s="171"/>
      <c r="F59" s="895"/>
      <c r="G59" s="895"/>
    </row>
    <row r="60" spans="1:7">
      <c r="A60" s="895" t="s">
        <v>597</v>
      </c>
      <c r="B60" s="16"/>
      <c r="C60" s="16"/>
      <c r="D60" s="895"/>
      <c r="E60" s="895"/>
      <c r="F60" s="895"/>
      <c r="G60" s="895"/>
    </row>
    <row r="61" spans="1:7" ht="15.75" thickBot="1">
      <c r="A61" s="17"/>
      <c r="B61" s="398"/>
      <c r="C61" s="398"/>
      <c r="D61" s="398"/>
      <c r="E61" s="276"/>
      <c r="F61" s="16"/>
      <c r="G61" s="16"/>
    </row>
    <row r="62" spans="1:7">
      <c r="A62" s="43"/>
      <c r="B62" s="896" t="s">
        <v>1799</v>
      </c>
      <c r="C62" s="493" t="s">
        <v>1344</v>
      </c>
      <c r="D62" s="897"/>
      <c r="E62" s="657" t="s">
        <v>1721</v>
      </c>
      <c r="F62" s="898" t="s">
        <v>1802</v>
      </c>
      <c r="G62" s="898"/>
    </row>
    <row r="63" spans="1:7">
      <c r="A63" s="34"/>
      <c r="B63" s="837" t="str">
        <f>'Data Sheet'!$C$22</f>
        <v>Please fill in the following:</v>
      </c>
      <c r="C63" s="887" t="s">
        <v>1723</v>
      </c>
      <c r="D63" s="899" t="s">
        <v>1825</v>
      </c>
      <c r="E63" s="652" t="s">
        <v>1724</v>
      </c>
      <c r="F63" s="891"/>
      <c r="G63" s="890"/>
    </row>
    <row r="64" spans="1:7">
      <c r="A64" s="37"/>
      <c r="B64" s="197"/>
      <c r="C64" s="808" t="s">
        <v>1725</v>
      </c>
      <c r="D64" s="900" t="s">
        <v>1826</v>
      </c>
      <c r="E64" s="693" t="str">
        <f>'Data Sheet'!$C$40</f>
        <v xml:space="preserve"> </v>
      </c>
      <c r="F64" s="1314" t="str">
        <f>'Data Sheet'!$C$38</f>
        <v>12/31/2017</v>
      </c>
      <c r="G64" s="901"/>
    </row>
    <row r="65" spans="1:7">
      <c r="A65" s="31" t="s">
        <v>1726</v>
      </c>
      <c r="B65" s="32"/>
      <c r="C65" s="32"/>
      <c r="D65" s="32"/>
      <c r="E65" s="32"/>
      <c r="F65" s="902"/>
      <c r="G65" s="903"/>
    </row>
    <row r="66" spans="1:7">
      <c r="A66" s="150" t="s">
        <v>1728</v>
      </c>
      <c r="B66" s="135"/>
      <c r="C66" s="135"/>
      <c r="D66" s="904" t="s">
        <v>2920</v>
      </c>
      <c r="E66" s="652" t="s">
        <v>1729</v>
      </c>
      <c r="F66" s="890" t="s">
        <v>1730</v>
      </c>
      <c r="G66" s="890"/>
    </row>
    <row r="67" spans="1:7">
      <c r="A67" s="150" t="s">
        <v>1731</v>
      </c>
      <c r="B67" s="162" t="s">
        <v>1732</v>
      </c>
      <c r="C67" s="162"/>
      <c r="D67" s="651" t="s">
        <v>1733</v>
      </c>
      <c r="E67" s="652" t="s">
        <v>1734</v>
      </c>
      <c r="F67" s="890" t="s">
        <v>1735</v>
      </c>
      <c r="G67" s="890"/>
    </row>
    <row r="68" spans="1:7">
      <c r="A68" s="54"/>
      <c r="B68" s="197" t="s">
        <v>3021</v>
      </c>
      <c r="C68" s="197"/>
      <c r="D68" s="905" t="s">
        <v>3022</v>
      </c>
      <c r="E68" s="656" t="s">
        <v>3023</v>
      </c>
      <c r="F68" s="903" t="s">
        <v>3024</v>
      </c>
      <c r="G68" s="903"/>
    </row>
    <row r="69" spans="1:7">
      <c r="A69" s="150" t="s">
        <v>1736</v>
      </c>
      <c r="B69" s="135"/>
      <c r="C69" s="135"/>
      <c r="D69" s="904"/>
      <c r="E69" s="906"/>
      <c r="F69" s="907"/>
      <c r="G69" s="890"/>
    </row>
    <row r="70" spans="1:7">
      <c r="A70" s="150" t="s">
        <v>1737</v>
      </c>
      <c r="B70" s="135"/>
      <c r="C70" s="135"/>
      <c r="D70" s="904"/>
      <c r="E70" s="906"/>
      <c r="F70" s="907"/>
      <c r="G70" s="890"/>
    </row>
    <row r="71" spans="1:7">
      <c r="A71" s="150" t="s">
        <v>1738</v>
      </c>
      <c r="B71" s="135"/>
      <c r="C71" s="135"/>
      <c r="D71" s="904"/>
      <c r="E71" s="906"/>
      <c r="F71" s="907"/>
      <c r="G71" s="890"/>
    </row>
    <row r="72" spans="1:7">
      <c r="A72" s="150" t="s">
        <v>1739</v>
      </c>
      <c r="B72" s="135"/>
      <c r="C72" s="135"/>
      <c r="D72" s="904"/>
      <c r="E72" s="906"/>
      <c r="F72" s="907"/>
      <c r="G72" s="890"/>
    </row>
    <row r="73" spans="1:7">
      <c r="A73" s="150" t="s">
        <v>1740</v>
      </c>
      <c r="B73" s="135"/>
      <c r="C73" s="135"/>
      <c r="D73" s="904"/>
      <c r="E73" s="906"/>
      <c r="F73" s="907"/>
      <c r="G73" s="890"/>
    </row>
    <row r="74" spans="1:7">
      <c r="A74" s="150" t="s">
        <v>1741</v>
      </c>
      <c r="B74" s="135"/>
      <c r="C74" s="135"/>
      <c r="D74" s="904"/>
      <c r="E74" s="906"/>
      <c r="F74" s="907"/>
      <c r="G74" s="890"/>
    </row>
    <row r="75" spans="1:7">
      <c r="A75" s="150" t="s">
        <v>1742</v>
      </c>
      <c r="B75" s="135"/>
      <c r="C75" s="135"/>
      <c r="D75" s="904"/>
      <c r="E75" s="906"/>
      <c r="F75" s="907"/>
      <c r="G75" s="890"/>
    </row>
    <row r="76" spans="1:7">
      <c r="A76" s="150" t="s">
        <v>1743</v>
      </c>
      <c r="B76" s="135"/>
      <c r="C76" s="135"/>
      <c r="D76" s="904"/>
      <c r="E76" s="906"/>
      <c r="F76" s="907"/>
      <c r="G76" s="890"/>
    </row>
    <row r="77" spans="1:7">
      <c r="A77" s="150" t="s">
        <v>1744</v>
      </c>
      <c r="B77" s="135"/>
      <c r="C77" s="135"/>
      <c r="D77" s="904"/>
      <c r="E77" s="906"/>
      <c r="F77" s="907"/>
      <c r="G77" s="890"/>
    </row>
    <row r="78" spans="1:7">
      <c r="A78" s="150" t="s">
        <v>1745</v>
      </c>
      <c r="B78" s="135"/>
      <c r="C78" s="135"/>
      <c r="D78" s="904"/>
      <c r="E78" s="906"/>
      <c r="F78" s="907"/>
      <c r="G78" s="890"/>
    </row>
    <row r="79" spans="1:7">
      <c r="A79" s="150" t="s">
        <v>1746</v>
      </c>
      <c r="B79" s="135"/>
      <c r="C79" s="135"/>
      <c r="D79" s="904"/>
      <c r="E79" s="906"/>
      <c r="F79" s="907"/>
      <c r="G79" s="890"/>
    </row>
    <row r="80" spans="1:7">
      <c r="A80" s="150" t="s">
        <v>1747</v>
      </c>
      <c r="B80" s="135"/>
      <c r="C80" s="135"/>
      <c r="D80" s="904"/>
      <c r="E80" s="906"/>
      <c r="F80" s="907"/>
      <c r="G80" s="890"/>
    </row>
    <row r="81" spans="1:7">
      <c r="A81" s="150" t="s">
        <v>1748</v>
      </c>
      <c r="B81" s="135"/>
      <c r="C81" s="135"/>
      <c r="D81" s="904"/>
      <c r="E81" s="906"/>
      <c r="F81" s="907"/>
      <c r="G81" s="890"/>
    </row>
    <row r="82" spans="1:7">
      <c r="A82" s="150" t="s">
        <v>1749</v>
      </c>
      <c r="B82" s="135"/>
      <c r="C82" s="135"/>
      <c r="D82" s="904"/>
      <c r="E82" s="906"/>
      <c r="F82" s="907"/>
      <c r="G82" s="890"/>
    </row>
    <row r="83" spans="1:7">
      <c r="A83" s="150" t="s">
        <v>1750</v>
      </c>
      <c r="B83" s="135"/>
      <c r="C83" s="135"/>
      <c r="D83" s="904"/>
      <c r="E83" s="906"/>
      <c r="F83" s="907"/>
      <c r="G83" s="890"/>
    </row>
    <row r="84" spans="1:7">
      <c r="A84" s="150" t="s">
        <v>1751</v>
      </c>
      <c r="B84" s="135"/>
      <c r="C84" s="135"/>
      <c r="D84" s="904"/>
      <c r="E84" s="906"/>
      <c r="F84" s="907"/>
      <c r="G84" s="890"/>
    </row>
    <row r="85" spans="1:7">
      <c r="A85" s="150" t="s">
        <v>1752</v>
      </c>
      <c r="B85" s="135"/>
      <c r="C85" s="135"/>
      <c r="D85" s="904"/>
      <c r="E85" s="906"/>
      <c r="F85" s="907"/>
      <c r="G85" s="890"/>
    </row>
    <row r="86" spans="1:7">
      <c r="A86" s="150" t="s">
        <v>1753</v>
      </c>
      <c r="B86" s="135"/>
      <c r="C86" s="135"/>
      <c r="D86" s="904"/>
      <c r="E86" s="906"/>
      <c r="F86" s="907"/>
      <c r="G86" s="890"/>
    </row>
    <row r="87" spans="1:7">
      <c r="A87" s="150" t="s">
        <v>1754</v>
      </c>
      <c r="B87" s="135"/>
      <c r="C87" s="135"/>
      <c r="D87" s="904"/>
      <c r="E87" s="906"/>
      <c r="F87" s="907"/>
      <c r="G87" s="890"/>
    </row>
    <row r="88" spans="1:7">
      <c r="A88" s="150" t="s">
        <v>1755</v>
      </c>
      <c r="B88" s="135"/>
      <c r="C88" s="135"/>
      <c r="D88" s="904"/>
      <c r="E88" s="906"/>
      <c r="F88" s="907"/>
      <c r="G88" s="890"/>
    </row>
    <row r="89" spans="1:7">
      <c r="A89" s="150" t="s">
        <v>589</v>
      </c>
      <c r="B89" s="135"/>
      <c r="C89" s="135"/>
      <c r="D89" s="904"/>
      <c r="E89" s="906"/>
      <c r="F89" s="907"/>
      <c r="G89" s="890"/>
    </row>
    <row r="90" spans="1:7">
      <c r="A90" s="150" t="s">
        <v>590</v>
      </c>
      <c r="B90" s="135"/>
      <c r="C90" s="135"/>
      <c r="D90" s="904"/>
      <c r="E90" s="906"/>
      <c r="F90" s="907"/>
      <c r="G90" s="890"/>
    </row>
    <row r="91" spans="1:7">
      <c r="A91" s="150" t="s">
        <v>591</v>
      </c>
      <c r="B91" s="135"/>
      <c r="C91" s="135"/>
      <c r="D91" s="904"/>
      <c r="E91" s="906"/>
      <c r="F91" s="907"/>
      <c r="G91" s="890"/>
    </row>
    <row r="92" spans="1:7">
      <c r="A92" s="150" t="s">
        <v>592</v>
      </c>
      <c r="B92" s="135"/>
      <c r="C92" s="135"/>
      <c r="D92" s="904"/>
      <c r="E92" s="906"/>
      <c r="F92" s="907"/>
      <c r="G92" s="890"/>
    </row>
    <row r="93" spans="1:7">
      <c r="A93" s="150" t="s">
        <v>593</v>
      </c>
      <c r="B93" s="135"/>
      <c r="C93" s="135"/>
      <c r="D93" s="904"/>
      <c r="E93" s="906"/>
      <c r="F93" s="907"/>
      <c r="G93" s="890"/>
    </row>
    <row r="94" spans="1:7">
      <c r="A94" s="150" t="s">
        <v>594</v>
      </c>
      <c r="B94" s="135"/>
      <c r="C94" s="135"/>
      <c r="D94" s="904"/>
      <c r="E94" s="906"/>
      <c r="F94" s="907"/>
      <c r="G94" s="890"/>
    </row>
    <row r="95" spans="1:7">
      <c r="A95" s="150" t="s">
        <v>595</v>
      </c>
      <c r="B95" s="135"/>
      <c r="C95" s="135"/>
      <c r="D95" s="904"/>
      <c r="E95" s="906"/>
      <c r="F95" s="907"/>
      <c r="G95" s="890"/>
    </row>
    <row r="96" spans="1:7">
      <c r="A96" s="238" t="s">
        <v>2371</v>
      </c>
      <c r="B96" s="701"/>
      <c r="C96" s="836"/>
      <c r="D96" s="908"/>
      <c r="E96" s="909"/>
      <c r="F96" s="910"/>
      <c r="G96" s="911"/>
    </row>
    <row r="97" spans="1:7">
      <c r="A97" s="238" t="s">
        <v>2372</v>
      </c>
      <c r="B97" s="701"/>
      <c r="C97" s="836"/>
      <c r="D97" s="908"/>
      <c r="E97" s="909"/>
      <c r="F97" s="910"/>
      <c r="G97" s="911"/>
    </row>
    <row r="98" spans="1:7">
      <c r="A98" s="238" t="s">
        <v>2373</v>
      </c>
      <c r="B98" s="701"/>
      <c r="C98" s="836"/>
      <c r="D98" s="908"/>
      <c r="E98" s="909"/>
      <c r="F98" s="910"/>
      <c r="G98" s="911"/>
    </row>
    <row r="99" spans="1:7">
      <c r="A99" s="238" t="s">
        <v>2374</v>
      </c>
      <c r="B99" s="701"/>
      <c r="C99" s="836"/>
      <c r="D99" s="908"/>
      <c r="E99" s="909"/>
      <c r="F99" s="910"/>
      <c r="G99" s="911"/>
    </row>
    <row r="100" spans="1:7">
      <c r="A100" s="238" t="s">
        <v>2375</v>
      </c>
      <c r="B100" s="701"/>
      <c r="C100" s="836"/>
      <c r="D100" s="908"/>
      <c r="E100" s="909"/>
      <c r="F100" s="910"/>
      <c r="G100" s="911"/>
    </row>
    <row r="101" spans="1:7">
      <c r="A101" s="238" t="s">
        <v>2376</v>
      </c>
      <c r="B101" s="701"/>
      <c r="C101" s="836"/>
      <c r="D101" s="908"/>
      <c r="E101" s="909"/>
      <c r="F101" s="910"/>
      <c r="G101" s="911"/>
    </row>
    <row r="102" spans="1:7">
      <c r="A102" s="238" t="s">
        <v>2377</v>
      </c>
      <c r="B102" s="701"/>
      <c r="C102" s="836"/>
      <c r="D102" s="908"/>
      <c r="E102" s="909"/>
      <c r="F102" s="910"/>
      <c r="G102" s="911"/>
    </row>
    <row r="103" spans="1:7">
      <c r="A103" s="238" t="s">
        <v>2378</v>
      </c>
      <c r="B103" s="701"/>
      <c r="C103" s="836"/>
      <c r="D103" s="908"/>
      <c r="E103" s="909"/>
      <c r="F103" s="910"/>
      <c r="G103" s="911"/>
    </row>
    <row r="104" spans="1:7">
      <c r="A104" s="238" t="s">
        <v>2379</v>
      </c>
      <c r="B104" s="701"/>
      <c r="C104" s="836"/>
      <c r="D104" s="908"/>
      <c r="E104" s="909"/>
      <c r="F104" s="910"/>
      <c r="G104" s="911"/>
    </row>
    <row r="105" spans="1:7">
      <c r="A105" s="238" t="s">
        <v>2380</v>
      </c>
      <c r="B105" s="701"/>
      <c r="C105" s="836"/>
      <c r="D105" s="908"/>
      <c r="E105" s="909"/>
      <c r="F105" s="910"/>
      <c r="G105" s="911"/>
    </row>
    <row r="106" spans="1:7">
      <c r="A106" s="238" t="s">
        <v>2381</v>
      </c>
      <c r="B106" s="701"/>
      <c r="C106" s="836"/>
      <c r="D106" s="908"/>
      <c r="E106" s="909"/>
      <c r="F106" s="910"/>
      <c r="G106" s="911"/>
    </row>
    <row r="107" spans="1:7">
      <c r="A107" s="238" t="s">
        <v>2382</v>
      </c>
      <c r="B107" s="701"/>
      <c r="C107" s="836"/>
      <c r="D107" s="908"/>
      <c r="E107" s="909"/>
      <c r="F107" s="910"/>
      <c r="G107" s="911"/>
    </row>
    <row r="108" spans="1:7">
      <c r="A108" s="238" t="s">
        <v>2383</v>
      </c>
      <c r="B108" s="701"/>
      <c r="C108" s="836"/>
      <c r="D108" s="908"/>
      <c r="E108" s="909"/>
      <c r="F108" s="910"/>
      <c r="G108" s="911"/>
    </row>
    <row r="109" spans="1:7">
      <c r="A109" s="238" t="s">
        <v>2384</v>
      </c>
      <c r="B109" s="701"/>
      <c r="C109" s="836"/>
      <c r="D109" s="908"/>
      <c r="E109" s="909"/>
      <c r="F109" s="910"/>
      <c r="G109" s="911"/>
    </row>
    <row r="110" spans="1:7">
      <c r="A110" s="238" t="s">
        <v>2385</v>
      </c>
      <c r="B110" s="701"/>
      <c r="C110" s="836"/>
      <c r="D110" s="908"/>
      <c r="E110" s="909"/>
      <c r="F110" s="910"/>
      <c r="G110" s="911"/>
    </row>
    <row r="111" spans="1:7">
      <c r="A111" s="238" t="s">
        <v>2386</v>
      </c>
      <c r="B111" s="701"/>
      <c r="C111" s="836"/>
      <c r="D111" s="908"/>
      <c r="E111" s="909"/>
      <c r="F111" s="910"/>
      <c r="G111" s="911"/>
    </row>
    <row r="112" spans="1:7">
      <c r="A112" s="238" t="s">
        <v>2387</v>
      </c>
      <c r="B112" s="701"/>
      <c r="C112" s="836"/>
      <c r="D112" s="908"/>
      <c r="E112" s="909"/>
      <c r="F112" s="910"/>
      <c r="G112" s="911"/>
    </row>
    <row r="113" spans="1:7">
      <c r="A113" s="238" t="s">
        <v>2388</v>
      </c>
      <c r="B113" s="701"/>
      <c r="C113" s="836"/>
      <c r="D113" s="908"/>
      <c r="E113" s="909"/>
      <c r="F113" s="910"/>
      <c r="G113" s="911"/>
    </row>
    <row r="114" spans="1:7">
      <c r="A114" s="238" t="s">
        <v>2389</v>
      </c>
      <c r="B114" s="701"/>
      <c r="C114" s="836"/>
      <c r="D114" s="908"/>
      <c r="E114" s="909"/>
      <c r="F114" s="910"/>
      <c r="G114" s="911"/>
    </row>
    <row r="115" spans="1:7">
      <c r="A115" s="238" t="s">
        <v>2390</v>
      </c>
      <c r="B115" s="701"/>
      <c r="C115" s="836"/>
      <c r="D115" s="908"/>
      <c r="E115" s="909"/>
      <c r="F115" s="910"/>
      <c r="G115" s="911"/>
    </row>
    <row r="116" spans="1:7">
      <c r="A116" s="238" t="s">
        <v>2391</v>
      </c>
      <c r="B116" s="701"/>
      <c r="C116" s="836"/>
      <c r="D116" s="908"/>
      <c r="E116" s="909"/>
      <c r="F116" s="910"/>
      <c r="G116" s="911"/>
    </row>
    <row r="117" spans="1:7">
      <c r="A117" s="238" t="s">
        <v>2392</v>
      </c>
      <c r="B117" s="701"/>
      <c r="C117" s="836"/>
      <c r="D117" s="908"/>
      <c r="E117" s="909"/>
      <c r="F117" s="910"/>
      <c r="G117" s="911"/>
    </row>
    <row r="118" spans="1:7" ht="15.75" thickBot="1">
      <c r="A118" s="333" t="s">
        <v>2393</v>
      </c>
      <c r="B118" s="912"/>
      <c r="C118" s="399"/>
      <c r="D118" s="913"/>
      <c r="E118" s="914"/>
      <c r="F118" s="915"/>
      <c r="G118" s="916"/>
    </row>
    <row r="119" spans="1:7">
      <c r="A119" s="135" t="s">
        <v>2394</v>
      </c>
      <c r="B119" s="30"/>
      <c r="C119" s="30"/>
      <c r="D119" s="35"/>
      <c r="E119" s="35"/>
      <c r="F119" s="35"/>
      <c r="G119" s="35"/>
    </row>
    <row r="120" spans="1:7">
      <c r="A120" s="35" t="s">
        <v>2395</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158</vt:i4>
      </vt:variant>
    </vt:vector>
  </HeadingPairs>
  <TitlesOfParts>
    <vt:vector size="241"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'106107'!Print_Area</vt:lpstr>
      <vt:lpstr>'108109'!Print_Area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'278'!Print_Area</vt:lpstr>
      <vt:lpstr>'300301'!Print_Area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'402403'!Print_Area</vt:lpstr>
      <vt:lpstr>'414416'!Print_Area</vt:lpstr>
      <vt:lpstr>'426427'!Print_Area</vt:lpstr>
      <vt:lpstr>'450'!Print_Area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Iberdrola S.A.</cp:lastModifiedBy>
  <cp:lastPrinted>2018-04-30T17:21:06Z</cp:lastPrinted>
  <dcterms:created xsi:type="dcterms:W3CDTF">1999-04-16T13:35:52Z</dcterms:created>
  <dcterms:modified xsi:type="dcterms:W3CDTF">2018-05-03T12:04:24Z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230805417</vt:i4>
  </property>
  <property fmtid="{D5CDD505-2E9C-101B-9397-08002B2CF9AE}" pid="3" name="_NewReviewCycle">
    <vt:lpwstr/>
  </property>
  <property fmtid="{D5CDD505-2E9C-101B-9397-08002B2CF9AE}" pid="4" name="_EmailSubject">
    <vt:lpwstr>FW: 2017 Annual Reports - NYSEG</vt:lpwstr>
  </property>
  <property fmtid="{D5CDD505-2E9C-101B-9397-08002B2CF9AE}" pid="5" name="_AuthorEmail">
    <vt:lpwstr>ericka.connor@avangrid.com</vt:lpwstr>
  </property>
  <property fmtid="{D5CDD505-2E9C-101B-9397-08002B2CF9AE}" pid="6" name="_AuthorEmailDisplayName">
    <vt:lpwstr>Connor, Erika</vt:lpwstr>
  </property>
</Properties>
</file>